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15"/>
  </bookViews>
  <sheets>
    <sheet name="START" sheetId="1" r:id="rId1"/>
    <sheet name="BZ1" sheetId="2" r:id="rId2"/>
    <sheet name="BZ4" sheetId="3" r:id="rId3"/>
    <sheet name="BZ5" sheetId="4" r:id="rId4"/>
    <sheet name="BZ6" sheetId="5" r:id="rId5"/>
    <sheet name="RZiSZ1" sheetId="10" r:id="rId6"/>
    <sheet name="RZiSZ4" sheetId="11" r:id="rId7"/>
    <sheet name="RZiSZ5" sheetId="12" r:id="rId8"/>
    <sheet name="RZiSZ6" sheetId="13" r:id="rId9"/>
    <sheet name="JPK_KR" sheetId="6" r:id="rId10"/>
    <sheet name="JPK_KR-1" sheetId="7" r:id="rId11"/>
    <sheet name="KOKPIT" sheetId="8" r:id="rId12"/>
    <sheet name="KOKPIT-1" sheetId="9" r:id="rId13"/>
  </sheets>
  <definedNames>
    <definedName name="Rzad">KOKPIT!$AP$5:$AP$6</definedName>
    <definedName name="RZiS">KOKPIT!$AP$9:$AP$10</definedName>
    <definedName name="wariant">KOKPIT!$AO$14:$AO$15</definedName>
    <definedName name="wersja">KOKPIT!$AQ$5:$AQ$8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42" i="10"/>
  <c r="F31" i="5"/>
  <c r="F28" i="5"/>
  <c r="D16" i="11" l="1"/>
  <c r="C16" i="11"/>
  <c r="K12" i="8"/>
  <c r="J11" i="9"/>
  <c r="J12" i="9"/>
  <c r="A54" i="10"/>
  <c r="F54" i="10" s="1"/>
  <c r="B54" i="10"/>
  <c r="A53" i="10"/>
  <c r="F53" i="10" s="1"/>
  <c r="B53" i="10"/>
  <c r="A52" i="10"/>
  <c r="B52" i="10"/>
  <c r="A51" i="10"/>
  <c r="B51" i="10"/>
  <c r="A50" i="10"/>
  <c r="B50" i="10"/>
  <c r="A49" i="10"/>
  <c r="B49" i="10"/>
  <c r="K7" i="8"/>
  <c r="L7" i="8"/>
  <c r="K8" i="8"/>
  <c r="L8" i="8"/>
  <c r="K9" i="8"/>
  <c r="L9" i="8"/>
  <c r="K10" i="8"/>
  <c r="L10" i="8"/>
  <c r="K11" i="8"/>
  <c r="L11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C50" i="10" s="1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K289" i="8"/>
  <c r="L289" i="8"/>
  <c r="K290" i="8"/>
  <c r="L290" i="8"/>
  <c r="K291" i="8"/>
  <c r="L291" i="8"/>
  <c r="K292" i="8"/>
  <c r="L292" i="8"/>
  <c r="K293" i="8"/>
  <c r="L293" i="8"/>
  <c r="K294" i="8"/>
  <c r="L294" i="8"/>
  <c r="K295" i="8"/>
  <c r="L295" i="8"/>
  <c r="K296" i="8"/>
  <c r="L296" i="8"/>
  <c r="K297" i="8"/>
  <c r="L297" i="8"/>
  <c r="K298" i="8"/>
  <c r="L298" i="8"/>
  <c r="K299" i="8"/>
  <c r="L299" i="8"/>
  <c r="K300" i="8"/>
  <c r="L300" i="8"/>
  <c r="K301" i="8"/>
  <c r="L301" i="8"/>
  <c r="K302" i="8"/>
  <c r="L302" i="8"/>
  <c r="K303" i="8"/>
  <c r="L303" i="8"/>
  <c r="K304" i="8"/>
  <c r="L304" i="8"/>
  <c r="K305" i="8"/>
  <c r="L305" i="8"/>
  <c r="K306" i="8"/>
  <c r="L306" i="8"/>
  <c r="K307" i="8"/>
  <c r="L307" i="8"/>
  <c r="K308" i="8"/>
  <c r="L308" i="8"/>
  <c r="K309" i="8"/>
  <c r="L309" i="8"/>
  <c r="K310" i="8"/>
  <c r="L310" i="8"/>
  <c r="K311" i="8"/>
  <c r="L311" i="8"/>
  <c r="K312" i="8"/>
  <c r="L312" i="8"/>
  <c r="K313" i="8"/>
  <c r="L313" i="8"/>
  <c r="K314" i="8"/>
  <c r="L314" i="8"/>
  <c r="K315" i="8"/>
  <c r="L315" i="8"/>
  <c r="K316" i="8"/>
  <c r="L316" i="8"/>
  <c r="K317" i="8"/>
  <c r="L317" i="8"/>
  <c r="K318" i="8"/>
  <c r="L318" i="8"/>
  <c r="K319" i="8"/>
  <c r="L319" i="8"/>
  <c r="K320" i="8"/>
  <c r="L320" i="8"/>
  <c r="K321" i="8"/>
  <c r="L321" i="8"/>
  <c r="K322" i="8"/>
  <c r="L322" i="8"/>
  <c r="K323" i="8"/>
  <c r="L323" i="8"/>
  <c r="K324" i="8"/>
  <c r="L324" i="8"/>
  <c r="K325" i="8"/>
  <c r="L325" i="8"/>
  <c r="K326" i="8"/>
  <c r="L326" i="8"/>
  <c r="K327" i="8"/>
  <c r="L327" i="8"/>
  <c r="K328" i="8"/>
  <c r="L328" i="8"/>
  <c r="K329" i="8"/>
  <c r="L329" i="8"/>
  <c r="K330" i="8"/>
  <c r="L330" i="8"/>
  <c r="K331" i="8"/>
  <c r="L331" i="8"/>
  <c r="K332" i="8"/>
  <c r="L332" i="8"/>
  <c r="K333" i="8"/>
  <c r="L333" i="8"/>
  <c r="K334" i="8"/>
  <c r="L334" i="8"/>
  <c r="K335" i="8"/>
  <c r="L335" i="8"/>
  <c r="K336" i="8"/>
  <c r="L336" i="8"/>
  <c r="K337" i="8"/>
  <c r="L337" i="8"/>
  <c r="K338" i="8"/>
  <c r="L338" i="8"/>
  <c r="K339" i="8"/>
  <c r="L339" i="8"/>
  <c r="K340" i="8"/>
  <c r="L340" i="8"/>
  <c r="K341" i="8"/>
  <c r="L341" i="8"/>
  <c r="K342" i="8"/>
  <c r="L342" i="8"/>
  <c r="K343" i="8"/>
  <c r="L343" i="8"/>
  <c r="K344" i="8"/>
  <c r="L344" i="8"/>
  <c r="K345" i="8"/>
  <c r="L345" i="8"/>
  <c r="K346" i="8"/>
  <c r="L346" i="8"/>
  <c r="K347" i="8"/>
  <c r="L347" i="8"/>
  <c r="K348" i="8"/>
  <c r="L348" i="8"/>
  <c r="K349" i="8"/>
  <c r="L349" i="8"/>
  <c r="K350" i="8"/>
  <c r="L350" i="8"/>
  <c r="K351" i="8"/>
  <c r="L351" i="8"/>
  <c r="K352" i="8"/>
  <c r="L352" i="8"/>
  <c r="K353" i="8"/>
  <c r="L353" i="8"/>
  <c r="K354" i="8"/>
  <c r="L354" i="8"/>
  <c r="K355" i="8"/>
  <c r="L355" i="8"/>
  <c r="K356" i="8"/>
  <c r="L356" i="8"/>
  <c r="K357" i="8"/>
  <c r="L357" i="8"/>
  <c r="K358" i="8"/>
  <c r="L358" i="8"/>
  <c r="K359" i="8"/>
  <c r="L359" i="8"/>
  <c r="K360" i="8"/>
  <c r="L360" i="8"/>
  <c r="K361" i="8"/>
  <c r="L361" i="8"/>
  <c r="K362" i="8"/>
  <c r="L362" i="8"/>
  <c r="K363" i="8"/>
  <c r="L363" i="8"/>
  <c r="K364" i="8"/>
  <c r="L364" i="8"/>
  <c r="K365" i="8"/>
  <c r="L365" i="8"/>
  <c r="K366" i="8"/>
  <c r="L366" i="8"/>
  <c r="K367" i="8"/>
  <c r="L367" i="8"/>
  <c r="K368" i="8"/>
  <c r="L368" i="8"/>
  <c r="K369" i="8"/>
  <c r="L369" i="8"/>
  <c r="K370" i="8"/>
  <c r="L370" i="8"/>
  <c r="K371" i="8"/>
  <c r="L371" i="8"/>
  <c r="K372" i="8"/>
  <c r="L372" i="8"/>
  <c r="K373" i="8"/>
  <c r="L373" i="8"/>
  <c r="K374" i="8"/>
  <c r="L374" i="8"/>
  <c r="K375" i="8"/>
  <c r="L375" i="8"/>
  <c r="K376" i="8"/>
  <c r="L376" i="8"/>
  <c r="K377" i="8"/>
  <c r="L377" i="8"/>
  <c r="K378" i="8"/>
  <c r="L378" i="8"/>
  <c r="K379" i="8"/>
  <c r="L379" i="8"/>
  <c r="K380" i="8"/>
  <c r="L380" i="8"/>
  <c r="K381" i="8"/>
  <c r="L381" i="8"/>
  <c r="K382" i="8"/>
  <c r="L382" i="8"/>
  <c r="K383" i="8"/>
  <c r="L383" i="8"/>
  <c r="K384" i="8"/>
  <c r="L384" i="8"/>
  <c r="K385" i="8"/>
  <c r="L385" i="8"/>
  <c r="K386" i="8"/>
  <c r="L386" i="8"/>
  <c r="K387" i="8"/>
  <c r="L387" i="8"/>
  <c r="K388" i="8"/>
  <c r="L388" i="8"/>
  <c r="K389" i="8"/>
  <c r="L389" i="8"/>
  <c r="K390" i="8"/>
  <c r="L390" i="8"/>
  <c r="K391" i="8"/>
  <c r="L391" i="8"/>
  <c r="K392" i="8"/>
  <c r="L392" i="8"/>
  <c r="K393" i="8"/>
  <c r="L393" i="8"/>
  <c r="K394" i="8"/>
  <c r="L394" i="8"/>
  <c r="K395" i="8"/>
  <c r="L395" i="8"/>
  <c r="K396" i="8"/>
  <c r="L396" i="8"/>
  <c r="K397" i="8"/>
  <c r="L397" i="8"/>
  <c r="K398" i="8"/>
  <c r="L398" i="8"/>
  <c r="K399" i="8"/>
  <c r="L399" i="8"/>
  <c r="K400" i="8"/>
  <c r="L400" i="8"/>
  <c r="K401" i="8"/>
  <c r="L401" i="8"/>
  <c r="K402" i="8"/>
  <c r="L402" i="8"/>
  <c r="K403" i="8"/>
  <c r="L403" i="8"/>
  <c r="K404" i="8"/>
  <c r="L404" i="8"/>
  <c r="K405" i="8"/>
  <c r="L405" i="8"/>
  <c r="K406" i="8"/>
  <c r="L406" i="8"/>
  <c r="K407" i="8"/>
  <c r="L407" i="8"/>
  <c r="K408" i="8"/>
  <c r="L408" i="8"/>
  <c r="K409" i="8"/>
  <c r="L409" i="8"/>
  <c r="K410" i="8"/>
  <c r="L410" i="8"/>
  <c r="K411" i="8"/>
  <c r="L411" i="8"/>
  <c r="K412" i="8"/>
  <c r="L412" i="8"/>
  <c r="K413" i="8"/>
  <c r="L413" i="8"/>
  <c r="K414" i="8"/>
  <c r="L414" i="8"/>
  <c r="K415" i="8"/>
  <c r="L415" i="8"/>
  <c r="K416" i="8"/>
  <c r="L416" i="8"/>
  <c r="K417" i="8"/>
  <c r="L417" i="8"/>
  <c r="K418" i="8"/>
  <c r="L418" i="8"/>
  <c r="K419" i="8"/>
  <c r="L419" i="8"/>
  <c r="K420" i="8"/>
  <c r="L420" i="8"/>
  <c r="K421" i="8"/>
  <c r="L421" i="8"/>
  <c r="K422" i="8"/>
  <c r="L422" i="8"/>
  <c r="K423" i="8"/>
  <c r="L423" i="8"/>
  <c r="K424" i="8"/>
  <c r="L424" i="8"/>
  <c r="K425" i="8"/>
  <c r="L425" i="8"/>
  <c r="K426" i="8"/>
  <c r="L426" i="8"/>
  <c r="K427" i="8"/>
  <c r="L427" i="8"/>
  <c r="K428" i="8"/>
  <c r="L428" i="8"/>
  <c r="K429" i="8"/>
  <c r="L429" i="8"/>
  <c r="K430" i="8"/>
  <c r="L430" i="8"/>
  <c r="K431" i="8"/>
  <c r="L431" i="8"/>
  <c r="K432" i="8"/>
  <c r="L432" i="8"/>
  <c r="K433" i="8"/>
  <c r="L433" i="8"/>
  <c r="K434" i="8"/>
  <c r="L434" i="8"/>
  <c r="K435" i="8"/>
  <c r="L435" i="8"/>
  <c r="K436" i="8"/>
  <c r="L436" i="8"/>
  <c r="K437" i="8"/>
  <c r="L437" i="8"/>
  <c r="K438" i="8"/>
  <c r="L438" i="8"/>
  <c r="K439" i="8"/>
  <c r="L439" i="8"/>
  <c r="K440" i="8"/>
  <c r="L440" i="8"/>
  <c r="K441" i="8"/>
  <c r="L441" i="8"/>
  <c r="K442" i="8"/>
  <c r="L442" i="8"/>
  <c r="K443" i="8"/>
  <c r="L443" i="8"/>
  <c r="K444" i="8"/>
  <c r="L444" i="8"/>
  <c r="K445" i="8"/>
  <c r="L445" i="8"/>
  <c r="K446" i="8"/>
  <c r="L446" i="8"/>
  <c r="K447" i="8"/>
  <c r="L447" i="8"/>
  <c r="K448" i="8"/>
  <c r="L448" i="8"/>
  <c r="K449" i="8"/>
  <c r="L449" i="8"/>
  <c r="K450" i="8"/>
  <c r="L450" i="8"/>
  <c r="K451" i="8"/>
  <c r="L451" i="8"/>
  <c r="K452" i="8"/>
  <c r="L452" i="8"/>
  <c r="K453" i="8"/>
  <c r="L453" i="8"/>
  <c r="K454" i="8"/>
  <c r="L454" i="8"/>
  <c r="K455" i="8"/>
  <c r="L455" i="8"/>
  <c r="K456" i="8"/>
  <c r="L456" i="8"/>
  <c r="K457" i="8"/>
  <c r="L457" i="8"/>
  <c r="K458" i="8"/>
  <c r="L458" i="8"/>
  <c r="K459" i="8"/>
  <c r="L459" i="8"/>
  <c r="K460" i="8"/>
  <c r="L460" i="8"/>
  <c r="K461" i="8"/>
  <c r="L461" i="8"/>
  <c r="K462" i="8"/>
  <c r="L462" i="8"/>
  <c r="K463" i="8"/>
  <c r="L463" i="8"/>
  <c r="K464" i="8"/>
  <c r="L464" i="8"/>
  <c r="K465" i="8"/>
  <c r="L465" i="8"/>
  <c r="K466" i="8"/>
  <c r="L466" i="8"/>
  <c r="K467" i="8"/>
  <c r="L467" i="8"/>
  <c r="K468" i="8"/>
  <c r="L468" i="8"/>
  <c r="K469" i="8"/>
  <c r="L469" i="8"/>
  <c r="K470" i="8"/>
  <c r="L470" i="8"/>
  <c r="K471" i="8"/>
  <c r="L471" i="8"/>
  <c r="K472" i="8"/>
  <c r="L472" i="8"/>
  <c r="K473" i="8"/>
  <c r="L473" i="8"/>
  <c r="K474" i="8"/>
  <c r="L474" i="8"/>
  <c r="K475" i="8"/>
  <c r="L475" i="8"/>
  <c r="K476" i="8"/>
  <c r="L476" i="8"/>
  <c r="K477" i="8"/>
  <c r="L477" i="8"/>
  <c r="K478" i="8"/>
  <c r="L478" i="8"/>
  <c r="K479" i="8"/>
  <c r="L479" i="8"/>
  <c r="K480" i="8"/>
  <c r="L480" i="8"/>
  <c r="K481" i="8"/>
  <c r="L481" i="8"/>
  <c r="K482" i="8"/>
  <c r="L482" i="8"/>
  <c r="K483" i="8"/>
  <c r="L483" i="8"/>
  <c r="K484" i="8"/>
  <c r="L484" i="8"/>
  <c r="K485" i="8"/>
  <c r="L485" i="8"/>
  <c r="K486" i="8"/>
  <c r="L486" i="8"/>
  <c r="K487" i="8"/>
  <c r="L487" i="8"/>
  <c r="K488" i="8"/>
  <c r="L488" i="8"/>
  <c r="K489" i="8"/>
  <c r="L489" i="8"/>
  <c r="K490" i="8"/>
  <c r="L490" i="8"/>
  <c r="K491" i="8"/>
  <c r="L491" i="8"/>
  <c r="K492" i="8"/>
  <c r="L492" i="8"/>
  <c r="K493" i="8"/>
  <c r="L493" i="8"/>
  <c r="K494" i="8"/>
  <c r="L494" i="8"/>
  <c r="K495" i="8"/>
  <c r="L495" i="8"/>
  <c r="K496" i="8"/>
  <c r="L496" i="8"/>
  <c r="K497" i="8"/>
  <c r="L497" i="8"/>
  <c r="K498" i="8"/>
  <c r="L498" i="8"/>
  <c r="K499" i="8"/>
  <c r="L499" i="8"/>
  <c r="K500" i="8"/>
  <c r="L500" i="8"/>
  <c r="K501" i="8"/>
  <c r="L501" i="8"/>
  <c r="K502" i="8"/>
  <c r="L502" i="8"/>
  <c r="K503" i="8"/>
  <c r="L503" i="8"/>
  <c r="K504" i="8"/>
  <c r="L504" i="8"/>
  <c r="K505" i="8"/>
  <c r="L505" i="8"/>
  <c r="K506" i="8"/>
  <c r="L506" i="8"/>
  <c r="K507" i="8"/>
  <c r="L507" i="8"/>
  <c r="K508" i="8"/>
  <c r="L508" i="8"/>
  <c r="K509" i="8"/>
  <c r="L509" i="8"/>
  <c r="K510" i="8"/>
  <c r="L510" i="8"/>
  <c r="K511" i="8"/>
  <c r="L511" i="8"/>
  <c r="K512" i="8"/>
  <c r="L512" i="8"/>
  <c r="K513" i="8"/>
  <c r="L513" i="8"/>
  <c r="K514" i="8"/>
  <c r="L514" i="8"/>
  <c r="K515" i="8"/>
  <c r="L515" i="8"/>
  <c r="K516" i="8"/>
  <c r="L516" i="8"/>
  <c r="K517" i="8"/>
  <c r="L517" i="8"/>
  <c r="K518" i="8"/>
  <c r="L518" i="8"/>
  <c r="K519" i="8"/>
  <c r="L519" i="8"/>
  <c r="K520" i="8"/>
  <c r="L520" i="8"/>
  <c r="K521" i="8"/>
  <c r="L521" i="8"/>
  <c r="K522" i="8"/>
  <c r="L522" i="8"/>
  <c r="K523" i="8"/>
  <c r="L523" i="8"/>
  <c r="K524" i="8"/>
  <c r="L524" i="8"/>
  <c r="K525" i="8"/>
  <c r="L525" i="8"/>
  <c r="K526" i="8"/>
  <c r="L526" i="8"/>
  <c r="K527" i="8"/>
  <c r="L527" i="8"/>
  <c r="K528" i="8"/>
  <c r="L528" i="8"/>
  <c r="K529" i="8"/>
  <c r="L529" i="8"/>
  <c r="K530" i="8"/>
  <c r="L530" i="8"/>
  <c r="K531" i="8"/>
  <c r="L531" i="8"/>
  <c r="K532" i="8"/>
  <c r="L532" i="8"/>
  <c r="K533" i="8"/>
  <c r="L533" i="8"/>
  <c r="K534" i="8"/>
  <c r="L534" i="8"/>
  <c r="K535" i="8"/>
  <c r="L535" i="8"/>
  <c r="K536" i="8"/>
  <c r="L536" i="8"/>
  <c r="K537" i="8"/>
  <c r="L537" i="8"/>
  <c r="K538" i="8"/>
  <c r="L538" i="8"/>
  <c r="K539" i="8"/>
  <c r="L539" i="8"/>
  <c r="K540" i="8"/>
  <c r="L540" i="8"/>
  <c r="K541" i="8"/>
  <c r="L541" i="8"/>
  <c r="K542" i="8"/>
  <c r="L542" i="8"/>
  <c r="K543" i="8"/>
  <c r="L543" i="8"/>
  <c r="K544" i="8"/>
  <c r="L544" i="8"/>
  <c r="K545" i="8"/>
  <c r="L545" i="8"/>
  <c r="K546" i="8"/>
  <c r="L546" i="8"/>
  <c r="K547" i="8"/>
  <c r="L547" i="8"/>
  <c r="K548" i="8"/>
  <c r="L548" i="8"/>
  <c r="K549" i="8"/>
  <c r="L549" i="8"/>
  <c r="K550" i="8"/>
  <c r="L550" i="8"/>
  <c r="K551" i="8"/>
  <c r="L551" i="8"/>
  <c r="K552" i="8"/>
  <c r="L552" i="8"/>
  <c r="K553" i="8"/>
  <c r="L553" i="8"/>
  <c r="K554" i="8"/>
  <c r="L554" i="8"/>
  <c r="K555" i="8"/>
  <c r="L555" i="8"/>
  <c r="K556" i="8"/>
  <c r="L556" i="8"/>
  <c r="K557" i="8"/>
  <c r="L557" i="8"/>
  <c r="K558" i="8"/>
  <c r="L558" i="8"/>
  <c r="K559" i="8"/>
  <c r="L559" i="8"/>
  <c r="K560" i="8"/>
  <c r="L560" i="8"/>
  <c r="K561" i="8"/>
  <c r="L561" i="8"/>
  <c r="K562" i="8"/>
  <c r="L562" i="8"/>
  <c r="K563" i="8"/>
  <c r="L563" i="8"/>
  <c r="K564" i="8"/>
  <c r="L564" i="8"/>
  <c r="K565" i="8"/>
  <c r="L565" i="8"/>
  <c r="K566" i="8"/>
  <c r="L566" i="8"/>
  <c r="K567" i="8"/>
  <c r="L567" i="8"/>
  <c r="K568" i="8"/>
  <c r="L568" i="8"/>
  <c r="K569" i="8"/>
  <c r="L569" i="8"/>
  <c r="K570" i="8"/>
  <c r="L570" i="8"/>
  <c r="K571" i="8"/>
  <c r="L571" i="8"/>
  <c r="K572" i="8"/>
  <c r="L572" i="8"/>
  <c r="K573" i="8"/>
  <c r="L573" i="8"/>
  <c r="K574" i="8"/>
  <c r="L574" i="8"/>
  <c r="K575" i="8"/>
  <c r="L575" i="8"/>
  <c r="K576" i="8"/>
  <c r="L576" i="8"/>
  <c r="K577" i="8"/>
  <c r="L577" i="8"/>
  <c r="K578" i="8"/>
  <c r="L578" i="8"/>
  <c r="K579" i="8"/>
  <c r="L579" i="8"/>
  <c r="K580" i="8"/>
  <c r="L580" i="8"/>
  <c r="K581" i="8"/>
  <c r="L581" i="8"/>
  <c r="K582" i="8"/>
  <c r="L582" i="8"/>
  <c r="K583" i="8"/>
  <c r="L583" i="8"/>
  <c r="K584" i="8"/>
  <c r="L584" i="8"/>
  <c r="K585" i="8"/>
  <c r="L585" i="8"/>
  <c r="K586" i="8"/>
  <c r="L586" i="8"/>
  <c r="K587" i="8"/>
  <c r="L587" i="8"/>
  <c r="K588" i="8"/>
  <c r="L588" i="8"/>
  <c r="K589" i="8"/>
  <c r="L589" i="8"/>
  <c r="K590" i="8"/>
  <c r="L590" i="8"/>
  <c r="K591" i="8"/>
  <c r="L591" i="8"/>
  <c r="K592" i="8"/>
  <c r="L592" i="8"/>
  <c r="K593" i="8"/>
  <c r="L593" i="8"/>
  <c r="K594" i="8"/>
  <c r="L594" i="8"/>
  <c r="K595" i="8"/>
  <c r="L595" i="8"/>
  <c r="K596" i="8"/>
  <c r="L596" i="8"/>
  <c r="K597" i="8"/>
  <c r="L597" i="8"/>
  <c r="K598" i="8"/>
  <c r="L598" i="8"/>
  <c r="K599" i="8"/>
  <c r="L599" i="8"/>
  <c r="K600" i="8"/>
  <c r="L600" i="8"/>
  <c r="K601" i="8"/>
  <c r="L601" i="8"/>
  <c r="K602" i="8"/>
  <c r="L602" i="8"/>
  <c r="K603" i="8"/>
  <c r="L603" i="8"/>
  <c r="K604" i="8"/>
  <c r="L604" i="8"/>
  <c r="K605" i="8"/>
  <c r="L605" i="8"/>
  <c r="K606" i="8"/>
  <c r="L606" i="8"/>
  <c r="K607" i="8"/>
  <c r="L607" i="8"/>
  <c r="K608" i="8"/>
  <c r="L608" i="8"/>
  <c r="K609" i="8"/>
  <c r="L609" i="8"/>
  <c r="K610" i="8"/>
  <c r="L610" i="8"/>
  <c r="K611" i="8"/>
  <c r="L611" i="8"/>
  <c r="K612" i="8"/>
  <c r="L612" i="8"/>
  <c r="K613" i="8"/>
  <c r="L613" i="8"/>
  <c r="K614" i="8"/>
  <c r="L614" i="8"/>
  <c r="K615" i="8"/>
  <c r="L615" i="8"/>
  <c r="K616" i="8"/>
  <c r="L616" i="8"/>
  <c r="K617" i="8"/>
  <c r="L617" i="8"/>
  <c r="K618" i="8"/>
  <c r="L618" i="8"/>
  <c r="K619" i="8"/>
  <c r="L619" i="8"/>
  <c r="K620" i="8"/>
  <c r="L620" i="8"/>
  <c r="K621" i="8"/>
  <c r="L621" i="8"/>
  <c r="K622" i="8"/>
  <c r="L622" i="8"/>
  <c r="K623" i="8"/>
  <c r="L623" i="8"/>
  <c r="K624" i="8"/>
  <c r="L624" i="8"/>
  <c r="K625" i="8"/>
  <c r="L625" i="8"/>
  <c r="K626" i="8"/>
  <c r="L626" i="8"/>
  <c r="K627" i="8"/>
  <c r="L627" i="8"/>
  <c r="K628" i="8"/>
  <c r="L628" i="8"/>
  <c r="K629" i="8"/>
  <c r="L629" i="8"/>
  <c r="K630" i="8"/>
  <c r="L630" i="8"/>
  <c r="K631" i="8"/>
  <c r="L631" i="8"/>
  <c r="K632" i="8"/>
  <c r="L632" i="8"/>
  <c r="K633" i="8"/>
  <c r="L633" i="8"/>
  <c r="K634" i="8"/>
  <c r="L634" i="8"/>
  <c r="K635" i="8"/>
  <c r="L635" i="8"/>
  <c r="K636" i="8"/>
  <c r="L636" i="8"/>
  <c r="K637" i="8"/>
  <c r="L637" i="8"/>
  <c r="K638" i="8"/>
  <c r="L638" i="8"/>
  <c r="K639" i="8"/>
  <c r="L639" i="8"/>
  <c r="K640" i="8"/>
  <c r="L640" i="8"/>
  <c r="K641" i="8"/>
  <c r="L641" i="8"/>
  <c r="K642" i="8"/>
  <c r="L642" i="8"/>
  <c r="K643" i="8"/>
  <c r="L643" i="8"/>
  <c r="K644" i="8"/>
  <c r="L644" i="8"/>
  <c r="K645" i="8"/>
  <c r="L645" i="8"/>
  <c r="K646" i="8"/>
  <c r="L646" i="8"/>
  <c r="K647" i="8"/>
  <c r="L647" i="8"/>
  <c r="K648" i="8"/>
  <c r="L648" i="8"/>
  <c r="K649" i="8"/>
  <c r="L649" i="8"/>
  <c r="K650" i="8"/>
  <c r="L650" i="8"/>
  <c r="K651" i="8"/>
  <c r="L651" i="8"/>
  <c r="K652" i="8"/>
  <c r="L652" i="8"/>
  <c r="K653" i="8"/>
  <c r="L653" i="8"/>
  <c r="K654" i="8"/>
  <c r="L654" i="8"/>
  <c r="K655" i="8"/>
  <c r="L655" i="8"/>
  <c r="K656" i="8"/>
  <c r="L656" i="8"/>
  <c r="K657" i="8"/>
  <c r="L657" i="8"/>
  <c r="K658" i="8"/>
  <c r="L658" i="8"/>
  <c r="K659" i="8"/>
  <c r="L659" i="8"/>
  <c r="K660" i="8"/>
  <c r="L660" i="8"/>
  <c r="K661" i="8"/>
  <c r="L661" i="8"/>
  <c r="K662" i="8"/>
  <c r="L662" i="8"/>
  <c r="K663" i="8"/>
  <c r="L663" i="8"/>
  <c r="K664" i="8"/>
  <c r="L664" i="8"/>
  <c r="K665" i="8"/>
  <c r="L665" i="8"/>
  <c r="K666" i="8"/>
  <c r="L666" i="8"/>
  <c r="K667" i="8"/>
  <c r="L667" i="8"/>
  <c r="K668" i="8"/>
  <c r="L668" i="8"/>
  <c r="K669" i="8"/>
  <c r="L669" i="8"/>
  <c r="K670" i="8"/>
  <c r="L670" i="8"/>
  <c r="K671" i="8"/>
  <c r="L671" i="8"/>
  <c r="K672" i="8"/>
  <c r="L672" i="8"/>
  <c r="K673" i="8"/>
  <c r="L673" i="8"/>
  <c r="K674" i="8"/>
  <c r="L674" i="8"/>
  <c r="K675" i="8"/>
  <c r="L675" i="8"/>
  <c r="K676" i="8"/>
  <c r="L676" i="8"/>
  <c r="K677" i="8"/>
  <c r="L677" i="8"/>
  <c r="K678" i="8"/>
  <c r="L678" i="8"/>
  <c r="K679" i="8"/>
  <c r="L679" i="8"/>
  <c r="K680" i="8"/>
  <c r="L680" i="8"/>
  <c r="K681" i="8"/>
  <c r="L681" i="8"/>
  <c r="K682" i="8"/>
  <c r="L682" i="8"/>
  <c r="K683" i="8"/>
  <c r="L683" i="8"/>
  <c r="K684" i="8"/>
  <c r="L684" i="8"/>
  <c r="K685" i="8"/>
  <c r="L685" i="8"/>
  <c r="K686" i="8"/>
  <c r="L686" i="8"/>
  <c r="K687" i="8"/>
  <c r="L687" i="8"/>
  <c r="K688" i="8"/>
  <c r="L688" i="8"/>
  <c r="K689" i="8"/>
  <c r="L689" i="8"/>
  <c r="K690" i="8"/>
  <c r="L690" i="8"/>
  <c r="K691" i="8"/>
  <c r="L691" i="8"/>
  <c r="K692" i="8"/>
  <c r="L692" i="8"/>
  <c r="K693" i="8"/>
  <c r="L693" i="8"/>
  <c r="K694" i="8"/>
  <c r="L694" i="8"/>
  <c r="K695" i="8"/>
  <c r="L695" i="8"/>
  <c r="K696" i="8"/>
  <c r="L696" i="8"/>
  <c r="K697" i="8"/>
  <c r="L697" i="8"/>
  <c r="K698" i="8"/>
  <c r="L698" i="8"/>
  <c r="K699" i="8"/>
  <c r="L699" i="8"/>
  <c r="K700" i="8"/>
  <c r="L700" i="8"/>
  <c r="K701" i="8"/>
  <c r="L701" i="8"/>
  <c r="K702" i="8"/>
  <c r="L702" i="8"/>
  <c r="K703" i="8"/>
  <c r="L703" i="8"/>
  <c r="K704" i="8"/>
  <c r="L704" i="8"/>
  <c r="K705" i="8"/>
  <c r="L705" i="8"/>
  <c r="K706" i="8"/>
  <c r="L706" i="8"/>
  <c r="K707" i="8"/>
  <c r="L707" i="8"/>
  <c r="K708" i="8"/>
  <c r="L708" i="8"/>
  <c r="K709" i="8"/>
  <c r="L709" i="8"/>
  <c r="K710" i="8"/>
  <c r="L710" i="8"/>
  <c r="K711" i="8"/>
  <c r="L711" i="8"/>
  <c r="K712" i="8"/>
  <c r="L712" i="8"/>
  <c r="K713" i="8"/>
  <c r="L713" i="8"/>
  <c r="K714" i="8"/>
  <c r="L714" i="8"/>
  <c r="K715" i="8"/>
  <c r="L715" i="8"/>
  <c r="K716" i="8"/>
  <c r="L716" i="8"/>
  <c r="K717" i="8"/>
  <c r="L717" i="8"/>
  <c r="K718" i="8"/>
  <c r="L718" i="8"/>
  <c r="K719" i="8"/>
  <c r="L719" i="8"/>
  <c r="K720" i="8"/>
  <c r="L720" i="8"/>
  <c r="K721" i="8"/>
  <c r="L721" i="8"/>
  <c r="K722" i="8"/>
  <c r="L722" i="8"/>
  <c r="K723" i="8"/>
  <c r="L723" i="8"/>
  <c r="K724" i="8"/>
  <c r="L724" i="8"/>
  <c r="K725" i="8"/>
  <c r="L725" i="8"/>
  <c r="K726" i="8"/>
  <c r="L726" i="8"/>
  <c r="K727" i="8"/>
  <c r="L727" i="8"/>
  <c r="K728" i="8"/>
  <c r="L728" i="8"/>
  <c r="K729" i="8"/>
  <c r="L729" i="8"/>
  <c r="K730" i="8"/>
  <c r="L730" i="8"/>
  <c r="K731" i="8"/>
  <c r="L731" i="8"/>
  <c r="K732" i="8"/>
  <c r="L732" i="8"/>
  <c r="K733" i="8"/>
  <c r="L733" i="8"/>
  <c r="K734" i="8"/>
  <c r="L734" i="8"/>
  <c r="K735" i="8"/>
  <c r="L735" i="8"/>
  <c r="K736" i="8"/>
  <c r="L736" i="8"/>
  <c r="K737" i="8"/>
  <c r="L737" i="8"/>
  <c r="K738" i="8"/>
  <c r="L738" i="8"/>
  <c r="K739" i="8"/>
  <c r="L739" i="8"/>
  <c r="K740" i="8"/>
  <c r="L740" i="8"/>
  <c r="K741" i="8"/>
  <c r="L741" i="8"/>
  <c r="K742" i="8"/>
  <c r="L742" i="8"/>
  <c r="K743" i="8"/>
  <c r="L743" i="8"/>
  <c r="K744" i="8"/>
  <c r="L744" i="8"/>
  <c r="K745" i="8"/>
  <c r="L745" i="8"/>
  <c r="K746" i="8"/>
  <c r="L746" i="8"/>
  <c r="K747" i="8"/>
  <c r="L747" i="8"/>
  <c r="K748" i="8"/>
  <c r="L748" i="8"/>
  <c r="K749" i="8"/>
  <c r="L749" i="8"/>
  <c r="K750" i="8"/>
  <c r="L750" i="8"/>
  <c r="K751" i="8"/>
  <c r="L751" i="8"/>
  <c r="K752" i="8"/>
  <c r="L752" i="8"/>
  <c r="K753" i="8"/>
  <c r="L753" i="8"/>
  <c r="K754" i="8"/>
  <c r="L754" i="8"/>
  <c r="K755" i="8"/>
  <c r="L755" i="8"/>
  <c r="K756" i="8"/>
  <c r="L756" i="8"/>
  <c r="K757" i="8"/>
  <c r="L757" i="8"/>
  <c r="K758" i="8"/>
  <c r="L758" i="8"/>
  <c r="K759" i="8"/>
  <c r="L759" i="8"/>
  <c r="K760" i="8"/>
  <c r="L760" i="8"/>
  <c r="K761" i="8"/>
  <c r="L761" i="8"/>
  <c r="K762" i="8"/>
  <c r="L762" i="8"/>
  <c r="K763" i="8"/>
  <c r="L763" i="8"/>
  <c r="K764" i="8"/>
  <c r="L764" i="8"/>
  <c r="K765" i="8"/>
  <c r="L765" i="8"/>
  <c r="K766" i="8"/>
  <c r="L766" i="8"/>
  <c r="K767" i="8"/>
  <c r="L767" i="8"/>
  <c r="K768" i="8"/>
  <c r="L768" i="8"/>
  <c r="K769" i="8"/>
  <c r="L769" i="8"/>
  <c r="K770" i="8"/>
  <c r="L770" i="8"/>
  <c r="K771" i="8"/>
  <c r="L771" i="8"/>
  <c r="K772" i="8"/>
  <c r="L772" i="8"/>
  <c r="K773" i="8"/>
  <c r="L773" i="8"/>
  <c r="K774" i="8"/>
  <c r="L774" i="8"/>
  <c r="K775" i="8"/>
  <c r="L775" i="8"/>
  <c r="K776" i="8"/>
  <c r="L776" i="8"/>
  <c r="K777" i="8"/>
  <c r="L777" i="8"/>
  <c r="K778" i="8"/>
  <c r="L778" i="8"/>
  <c r="K779" i="8"/>
  <c r="L779" i="8"/>
  <c r="K780" i="8"/>
  <c r="L780" i="8"/>
  <c r="K781" i="8"/>
  <c r="L781" i="8"/>
  <c r="K782" i="8"/>
  <c r="L782" i="8"/>
  <c r="K783" i="8"/>
  <c r="L783" i="8"/>
  <c r="K784" i="8"/>
  <c r="L784" i="8"/>
  <c r="K785" i="8"/>
  <c r="L785" i="8"/>
  <c r="K786" i="8"/>
  <c r="L786" i="8"/>
  <c r="K787" i="8"/>
  <c r="L787" i="8"/>
  <c r="K788" i="8"/>
  <c r="L788" i="8"/>
  <c r="K789" i="8"/>
  <c r="L789" i="8"/>
  <c r="K790" i="8"/>
  <c r="L790" i="8"/>
  <c r="K791" i="8"/>
  <c r="L791" i="8"/>
  <c r="K792" i="8"/>
  <c r="L792" i="8"/>
  <c r="K793" i="8"/>
  <c r="L793" i="8"/>
  <c r="K794" i="8"/>
  <c r="L794" i="8"/>
  <c r="K795" i="8"/>
  <c r="L795" i="8"/>
  <c r="K796" i="8"/>
  <c r="L796" i="8"/>
  <c r="K797" i="8"/>
  <c r="L797" i="8"/>
  <c r="K798" i="8"/>
  <c r="L798" i="8"/>
  <c r="K799" i="8"/>
  <c r="L799" i="8"/>
  <c r="K800" i="8"/>
  <c r="L800" i="8"/>
  <c r="K801" i="8"/>
  <c r="L801" i="8"/>
  <c r="K802" i="8"/>
  <c r="L802" i="8"/>
  <c r="K803" i="8"/>
  <c r="L803" i="8"/>
  <c r="K804" i="8"/>
  <c r="L804" i="8"/>
  <c r="K805" i="8"/>
  <c r="L805" i="8"/>
  <c r="K806" i="8"/>
  <c r="L806" i="8"/>
  <c r="K807" i="8"/>
  <c r="L807" i="8"/>
  <c r="K808" i="8"/>
  <c r="L808" i="8"/>
  <c r="K809" i="8"/>
  <c r="L809" i="8"/>
  <c r="K810" i="8"/>
  <c r="L810" i="8"/>
  <c r="K811" i="8"/>
  <c r="L811" i="8"/>
  <c r="K812" i="8"/>
  <c r="L812" i="8"/>
  <c r="K813" i="8"/>
  <c r="L813" i="8"/>
  <c r="K814" i="8"/>
  <c r="L814" i="8"/>
  <c r="K815" i="8"/>
  <c r="L815" i="8"/>
  <c r="K816" i="8"/>
  <c r="L816" i="8"/>
  <c r="K817" i="8"/>
  <c r="L817" i="8"/>
  <c r="K818" i="8"/>
  <c r="L818" i="8"/>
  <c r="K819" i="8"/>
  <c r="L819" i="8"/>
  <c r="K820" i="8"/>
  <c r="L820" i="8"/>
  <c r="K821" i="8"/>
  <c r="L821" i="8"/>
  <c r="K822" i="8"/>
  <c r="L822" i="8"/>
  <c r="K823" i="8"/>
  <c r="L823" i="8"/>
  <c r="K824" i="8"/>
  <c r="L824" i="8"/>
  <c r="K825" i="8"/>
  <c r="L825" i="8"/>
  <c r="K826" i="8"/>
  <c r="L826" i="8"/>
  <c r="K827" i="8"/>
  <c r="L827" i="8"/>
  <c r="K828" i="8"/>
  <c r="L828" i="8"/>
  <c r="K829" i="8"/>
  <c r="L829" i="8"/>
  <c r="K830" i="8"/>
  <c r="L830" i="8"/>
  <c r="K831" i="8"/>
  <c r="L831" i="8"/>
  <c r="K832" i="8"/>
  <c r="L832" i="8"/>
  <c r="K833" i="8"/>
  <c r="L833" i="8"/>
  <c r="K834" i="8"/>
  <c r="L834" i="8"/>
  <c r="K835" i="8"/>
  <c r="L835" i="8"/>
  <c r="K836" i="8"/>
  <c r="L836" i="8"/>
  <c r="K837" i="8"/>
  <c r="L837" i="8"/>
  <c r="K838" i="8"/>
  <c r="L838" i="8"/>
  <c r="K839" i="8"/>
  <c r="L839" i="8"/>
  <c r="K840" i="8"/>
  <c r="L840" i="8"/>
  <c r="K841" i="8"/>
  <c r="L841" i="8"/>
  <c r="K842" i="8"/>
  <c r="L842" i="8"/>
  <c r="K843" i="8"/>
  <c r="L843" i="8"/>
  <c r="K844" i="8"/>
  <c r="L844" i="8"/>
  <c r="K845" i="8"/>
  <c r="L845" i="8"/>
  <c r="K846" i="8"/>
  <c r="L846" i="8"/>
  <c r="K847" i="8"/>
  <c r="L847" i="8"/>
  <c r="K848" i="8"/>
  <c r="L848" i="8"/>
  <c r="K849" i="8"/>
  <c r="L849" i="8"/>
  <c r="K850" i="8"/>
  <c r="L850" i="8"/>
  <c r="K851" i="8"/>
  <c r="L851" i="8"/>
  <c r="K852" i="8"/>
  <c r="L852" i="8"/>
  <c r="K853" i="8"/>
  <c r="L853" i="8"/>
  <c r="K854" i="8"/>
  <c r="L854" i="8"/>
  <c r="K855" i="8"/>
  <c r="L855" i="8"/>
  <c r="K856" i="8"/>
  <c r="L856" i="8"/>
  <c r="K857" i="8"/>
  <c r="L857" i="8"/>
  <c r="K858" i="8"/>
  <c r="L858" i="8"/>
  <c r="K859" i="8"/>
  <c r="L859" i="8"/>
  <c r="K860" i="8"/>
  <c r="L860" i="8"/>
  <c r="K861" i="8"/>
  <c r="L861" i="8"/>
  <c r="K862" i="8"/>
  <c r="L862" i="8"/>
  <c r="K863" i="8"/>
  <c r="L863" i="8"/>
  <c r="K864" i="8"/>
  <c r="L864" i="8"/>
  <c r="K865" i="8"/>
  <c r="L865" i="8"/>
  <c r="K866" i="8"/>
  <c r="L866" i="8"/>
  <c r="K867" i="8"/>
  <c r="L867" i="8"/>
  <c r="K868" i="8"/>
  <c r="L868" i="8"/>
  <c r="K869" i="8"/>
  <c r="L869" i="8"/>
  <c r="K870" i="8"/>
  <c r="L870" i="8"/>
  <c r="K871" i="8"/>
  <c r="L871" i="8"/>
  <c r="K872" i="8"/>
  <c r="L872" i="8"/>
  <c r="K873" i="8"/>
  <c r="L873" i="8"/>
  <c r="K874" i="8"/>
  <c r="L874" i="8"/>
  <c r="K875" i="8"/>
  <c r="L875" i="8"/>
  <c r="K876" i="8"/>
  <c r="L876" i="8"/>
  <c r="K877" i="8"/>
  <c r="L877" i="8"/>
  <c r="K878" i="8"/>
  <c r="L878" i="8"/>
  <c r="K879" i="8"/>
  <c r="L879" i="8"/>
  <c r="K880" i="8"/>
  <c r="L880" i="8"/>
  <c r="K881" i="8"/>
  <c r="L881" i="8"/>
  <c r="K882" i="8"/>
  <c r="L882" i="8"/>
  <c r="K883" i="8"/>
  <c r="L883" i="8"/>
  <c r="K884" i="8"/>
  <c r="L884" i="8"/>
  <c r="K885" i="8"/>
  <c r="L885" i="8"/>
  <c r="K886" i="8"/>
  <c r="L886" i="8"/>
  <c r="K887" i="8"/>
  <c r="L887" i="8"/>
  <c r="K888" i="8"/>
  <c r="L888" i="8"/>
  <c r="K889" i="8"/>
  <c r="L889" i="8"/>
  <c r="K890" i="8"/>
  <c r="L890" i="8"/>
  <c r="K891" i="8"/>
  <c r="L891" i="8"/>
  <c r="K892" i="8"/>
  <c r="L892" i="8"/>
  <c r="K893" i="8"/>
  <c r="L893" i="8"/>
  <c r="K894" i="8"/>
  <c r="L894" i="8"/>
  <c r="K895" i="8"/>
  <c r="L895" i="8"/>
  <c r="K896" i="8"/>
  <c r="L896" i="8"/>
  <c r="K897" i="8"/>
  <c r="L897" i="8"/>
  <c r="K898" i="8"/>
  <c r="L898" i="8"/>
  <c r="K899" i="8"/>
  <c r="L899" i="8"/>
  <c r="K900" i="8"/>
  <c r="L900" i="8"/>
  <c r="K901" i="8"/>
  <c r="L901" i="8"/>
  <c r="K902" i="8"/>
  <c r="L902" i="8"/>
  <c r="K903" i="8"/>
  <c r="L903" i="8"/>
  <c r="K904" i="8"/>
  <c r="L904" i="8"/>
  <c r="K905" i="8"/>
  <c r="L905" i="8"/>
  <c r="K906" i="8"/>
  <c r="L906" i="8"/>
  <c r="K907" i="8"/>
  <c r="L907" i="8"/>
  <c r="K908" i="8"/>
  <c r="L908" i="8"/>
  <c r="K909" i="8"/>
  <c r="L909" i="8"/>
  <c r="K910" i="8"/>
  <c r="L910" i="8"/>
  <c r="K911" i="8"/>
  <c r="L911" i="8"/>
  <c r="K912" i="8"/>
  <c r="L912" i="8"/>
  <c r="K913" i="8"/>
  <c r="L913" i="8"/>
  <c r="K914" i="8"/>
  <c r="L914" i="8"/>
  <c r="K915" i="8"/>
  <c r="L915" i="8"/>
  <c r="K916" i="8"/>
  <c r="L916" i="8"/>
  <c r="K917" i="8"/>
  <c r="L917" i="8"/>
  <c r="K918" i="8"/>
  <c r="L918" i="8"/>
  <c r="K919" i="8"/>
  <c r="L919" i="8"/>
  <c r="K920" i="8"/>
  <c r="L920" i="8"/>
  <c r="K921" i="8"/>
  <c r="L921" i="8"/>
  <c r="K922" i="8"/>
  <c r="L922" i="8"/>
  <c r="K923" i="8"/>
  <c r="L923" i="8"/>
  <c r="K924" i="8"/>
  <c r="L924" i="8"/>
  <c r="K925" i="8"/>
  <c r="L925" i="8"/>
  <c r="K926" i="8"/>
  <c r="L926" i="8"/>
  <c r="K927" i="8"/>
  <c r="L927" i="8"/>
  <c r="K928" i="8"/>
  <c r="L928" i="8"/>
  <c r="K929" i="8"/>
  <c r="L929" i="8"/>
  <c r="K930" i="8"/>
  <c r="L930" i="8"/>
  <c r="K931" i="8"/>
  <c r="L931" i="8"/>
  <c r="K932" i="8"/>
  <c r="L932" i="8"/>
  <c r="K933" i="8"/>
  <c r="L933" i="8"/>
  <c r="K934" i="8"/>
  <c r="L934" i="8"/>
  <c r="K935" i="8"/>
  <c r="L935" i="8"/>
  <c r="K936" i="8"/>
  <c r="L936" i="8"/>
  <c r="K937" i="8"/>
  <c r="L937" i="8"/>
  <c r="K938" i="8"/>
  <c r="L938" i="8"/>
  <c r="K939" i="8"/>
  <c r="L939" i="8"/>
  <c r="K940" i="8"/>
  <c r="L940" i="8"/>
  <c r="K941" i="8"/>
  <c r="L941" i="8"/>
  <c r="K942" i="8"/>
  <c r="L942" i="8"/>
  <c r="K943" i="8"/>
  <c r="L943" i="8"/>
  <c r="K944" i="8"/>
  <c r="L944" i="8"/>
  <c r="K945" i="8"/>
  <c r="L945" i="8"/>
  <c r="K946" i="8"/>
  <c r="L946" i="8"/>
  <c r="K947" i="8"/>
  <c r="L947" i="8"/>
  <c r="K948" i="8"/>
  <c r="L948" i="8"/>
  <c r="K949" i="8"/>
  <c r="L949" i="8"/>
  <c r="K950" i="8"/>
  <c r="L950" i="8"/>
  <c r="K951" i="8"/>
  <c r="L951" i="8"/>
  <c r="K952" i="8"/>
  <c r="L952" i="8"/>
  <c r="K953" i="8"/>
  <c r="L953" i="8"/>
  <c r="K954" i="8"/>
  <c r="L954" i="8"/>
  <c r="K955" i="8"/>
  <c r="L955" i="8"/>
  <c r="K956" i="8"/>
  <c r="L956" i="8"/>
  <c r="K957" i="8"/>
  <c r="L957" i="8"/>
  <c r="K958" i="8"/>
  <c r="L958" i="8"/>
  <c r="K959" i="8"/>
  <c r="L959" i="8"/>
  <c r="K960" i="8"/>
  <c r="L960" i="8"/>
  <c r="K961" i="8"/>
  <c r="L961" i="8"/>
  <c r="K962" i="8"/>
  <c r="L962" i="8"/>
  <c r="K963" i="8"/>
  <c r="L963" i="8"/>
  <c r="K964" i="8"/>
  <c r="L964" i="8"/>
  <c r="K965" i="8"/>
  <c r="L965" i="8"/>
  <c r="K966" i="8"/>
  <c r="L966" i="8"/>
  <c r="K967" i="8"/>
  <c r="L967" i="8"/>
  <c r="K968" i="8"/>
  <c r="L968" i="8"/>
  <c r="K969" i="8"/>
  <c r="L969" i="8"/>
  <c r="K970" i="8"/>
  <c r="L970" i="8"/>
  <c r="K971" i="8"/>
  <c r="L971" i="8"/>
  <c r="K972" i="8"/>
  <c r="L972" i="8"/>
  <c r="K973" i="8"/>
  <c r="L973" i="8"/>
  <c r="K974" i="8"/>
  <c r="L974" i="8"/>
  <c r="K975" i="8"/>
  <c r="L975" i="8"/>
  <c r="K976" i="8"/>
  <c r="L976" i="8"/>
  <c r="K977" i="8"/>
  <c r="L977" i="8"/>
  <c r="K978" i="8"/>
  <c r="L978" i="8"/>
  <c r="K979" i="8"/>
  <c r="L979" i="8"/>
  <c r="K980" i="8"/>
  <c r="L980" i="8"/>
  <c r="K981" i="8"/>
  <c r="L981" i="8"/>
  <c r="K982" i="8"/>
  <c r="L982" i="8"/>
  <c r="K983" i="8"/>
  <c r="L983" i="8"/>
  <c r="K984" i="8"/>
  <c r="L984" i="8"/>
  <c r="K985" i="8"/>
  <c r="L985" i="8"/>
  <c r="K986" i="8"/>
  <c r="L986" i="8"/>
  <c r="K987" i="8"/>
  <c r="L987" i="8"/>
  <c r="K988" i="8"/>
  <c r="L988" i="8"/>
  <c r="K989" i="8"/>
  <c r="L989" i="8"/>
  <c r="K990" i="8"/>
  <c r="L990" i="8"/>
  <c r="K991" i="8"/>
  <c r="L991" i="8"/>
  <c r="K992" i="8"/>
  <c r="L992" i="8"/>
  <c r="K993" i="8"/>
  <c r="L993" i="8"/>
  <c r="K994" i="8"/>
  <c r="L994" i="8"/>
  <c r="K995" i="8"/>
  <c r="L995" i="8"/>
  <c r="K996" i="8"/>
  <c r="L996" i="8"/>
  <c r="K997" i="8"/>
  <c r="L997" i="8"/>
  <c r="K998" i="8"/>
  <c r="L998" i="8"/>
  <c r="K999" i="8"/>
  <c r="L999" i="8"/>
  <c r="K1000" i="8"/>
  <c r="L1000" i="8"/>
  <c r="K1001" i="8"/>
  <c r="L1001" i="8"/>
  <c r="K1002" i="8"/>
  <c r="L1002" i="8"/>
  <c r="K1003" i="8"/>
  <c r="L1003" i="8"/>
  <c r="K1004" i="8"/>
  <c r="L1004" i="8"/>
  <c r="K1005" i="8"/>
  <c r="L1005" i="8"/>
  <c r="K1006" i="8"/>
  <c r="L1006" i="8"/>
  <c r="K1007" i="8"/>
  <c r="L1007" i="8"/>
  <c r="K1008" i="8"/>
  <c r="L1008" i="8"/>
  <c r="K1009" i="8"/>
  <c r="L1009" i="8"/>
  <c r="K1010" i="8"/>
  <c r="L1010" i="8"/>
  <c r="K1011" i="8"/>
  <c r="L1011" i="8"/>
  <c r="K1012" i="8"/>
  <c r="L1012" i="8"/>
  <c r="K1013" i="8"/>
  <c r="L1013" i="8"/>
  <c r="K1014" i="8"/>
  <c r="L1014" i="8"/>
  <c r="K1015" i="8"/>
  <c r="L1015" i="8"/>
  <c r="K1016" i="8"/>
  <c r="L1016" i="8"/>
  <c r="K1017" i="8"/>
  <c r="L1017" i="8"/>
  <c r="K1018" i="8"/>
  <c r="L1018" i="8"/>
  <c r="K1019" i="8"/>
  <c r="L1019" i="8"/>
  <c r="K1020" i="8"/>
  <c r="L1020" i="8"/>
  <c r="K1021" i="8"/>
  <c r="L1021" i="8"/>
  <c r="K1022" i="8"/>
  <c r="L1022" i="8"/>
  <c r="K1023" i="8"/>
  <c r="L1023" i="8"/>
  <c r="K1024" i="8"/>
  <c r="L1024" i="8"/>
  <c r="K1025" i="8"/>
  <c r="L1025" i="8"/>
  <c r="K1026" i="8"/>
  <c r="L1026" i="8"/>
  <c r="K1027" i="8"/>
  <c r="L1027" i="8"/>
  <c r="K1028" i="8"/>
  <c r="L1028" i="8"/>
  <c r="K1029" i="8"/>
  <c r="L1029" i="8"/>
  <c r="K1030" i="8"/>
  <c r="L1030" i="8"/>
  <c r="K1031" i="8"/>
  <c r="L1031" i="8"/>
  <c r="K1032" i="8"/>
  <c r="L1032" i="8"/>
  <c r="K1033" i="8"/>
  <c r="L1033" i="8"/>
  <c r="K1034" i="8"/>
  <c r="L1034" i="8"/>
  <c r="K1035" i="8"/>
  <c r="L1035" i="8"/>
  <c r="K1036" i="8"/>
  <c r="L1036" i="8"/>
  <c r="K1037" i="8"/>
  <c r="L1037" i="8"/>
  <c r="K1038" i="8"/>
  <c r="L1038" i="8"/>
  <c r="K1039" i="8"/>
  <c r="L1039" i="8"/>
  <c r="K1040" i="8"/>
  <c r="L1040" i="8"/>
  <c r="K1041" i="8"/>
  <c r="L1041" i="8"/>
  <c r="K1042" i="8"/>
  <c r="L1042" i="8"/>
  <c r="K1043" i="8"/>
  <c r="L1043" i="8"/>
  <c r="K1044" i="8"/>
  <c r="L1044" i="8"/>
  <c r="K1045" i="8"/>
  <c r="L1045" i="8"/>
  <c r="K1046" i="8"/>
  <c r="L1046" i="8"/>
  <c r="K1047" i="8"/>
  <c r="L1047" i="8"/>
  <c r="K1048" i="8"/>
  <c r="L1048" i="8"/>
  <c r="K1049" i="8"/>
  <c r="L1049" i="8"/>
  <c r="K1050" i="8"/>
  <c r="L1050" i="8"/>
  <c r="K1051" i="8"/>
  <c r="L1051" i="8"/>
  <c r="K1052" i="8"/>
  <c r="L1052" i="8"/>
  <c r="K1053" i="8"/>
  <c r="L1053" i="8"/>
  <c r="K1054" i="8"/>
  <c r="L1054" i="8"/>
  <c r="K1055" i="8"/>
  <c r="L1055" i="8"/>
  <c r="K1056" i="8"/>
  <c r="L1056" i="8"/>
  <c r="K1057" i="8"/>
  <c r="L1057" i="8"/>
  <c r="K1058" i="8"/>
  <c r="L1058" i="8"/>
  <c r="K1059" i="8"/>
  <c r="L1059" i="8"/>
  <c r="K1060" i="8"/>
  <c r="L1060" i="8"/>
  <c r="K1061" i="8"/>
  <c r="L1061" i="8"/>
  <c r="K1062" i="8"/>
  <c r="L1062" i="8"/>
  <c r="K1063" i="8"/>
  <c r="L1063" i="8"/>
  <c r="K1064" i="8"/>
  <c r="L1064" i="8"/>
  <c r="K1065" i="8"/>
  <c r="L1065" i="8"/>
  <c r="K1066" i="8"/>
  <c r="L1066" i="8"/>
  <c r="K1067" i="8"/>
  <c r="L1067" i="8"/>
  <c r="K1068" i="8"/>
  <c r="L1068" i="8"/>
  <c r="K1069" i="8"/>
  <c r="L1069" i="8"/>
  <c r="K1070" i="8"/>
  <c r="L1070" i="8"/>
  <c r="K1071" i="8"/>
  <c r="L1071" i="8"/>
  <c r="K1072" i="8"/>
  <c r="L1072" i="8"/>
  <c r="K1073" i="8"/>
  <c r="L1073" i="8"/>
  <c r="K1074" i="8"/>
  <c r="L1074" i="8"/>
  <c r="K1075" i="8"/>
  <c r="L1075" i="8"/>
  <c r="K1076" i="8"/>
  <c r="L1076" i="8"/>
  <c r="K1077" i="8"/>
  <c r="L1077" i="8"/>
  <c r="K1078" i="8"/>
  <c r="L1078" i="8"/>
  <c r="K1079" i="8"/>
  <c r="L1079" i="8"/>
  <c r="K1080" i="8"/>
  <c r="L1080" i="8"/>
  <c r="K1081" i="8"/>
  <c r="L1081" i="8"/>
  <c r="K1082" i="8"/>
  <c r="L1082" i="8"/>
  <c r="K1083" i="8"/>
  <c r="L1083" i="8"/>
  <c r="K1084" i="8"/>
  <c r="L1084" i="8"/>
  <c r="K1085" i="8"/>
  <c r="L1085" i="8"/>
  <c r="K1086" i="8"/>
  <c r="L1086" i="8"/>
  <c r="K1087" i="8"/>
  <c r="L1087" i="8"/>
  <c r="K1088" i="8"/>
  <c r="L1088" i="8"/>
  <c r="K1089" i="8"/>
  <c r="L1089" i="8"/>
  <c r="K1090" i="8"/>
  <c r="L1090" i="8"/>
  <c r="K1091" i="8"/>
  <c r="L1091" i="8"/>
  <c r="K1092" i="8"/>
  <c r="L1092" i="8"/>
  <c r="K1093" i="8"/>
  <c r="L1093" i="8"/>
  <c r="K1094" i="8"/>
  <c r="L1094" i="8"/>
  <c r="K1095" i="8"/>
  <c r="L1095" i="8"/>
  <c r="K1096" i="8"/>
  <c r="L1096" i="8"/>
  <c r="K1097" i="8"/>
  <c r="L1097" i="8"/>
  <c r="K1098" i="8"/>
  <c r="L1098" i="8"/>
  <c r="K1099" i="8"/>
  <c r="L1099" i="8"/>
  <c r="K1100" i="8"/>
  <c r="L1100" i="8"/>
  <c r="K1101" i="8"/>
  <c r="L1101" i="8"/>
  <c r="K1102" i="8"/>
  <c r="L1102" i="8"/>
  <c r="K1103" i="8"/>
  <c r="L1103" i="8"/>
  <c r="K1104" i="8"/>
  <c r="L1104" i="8"/>
  <c r="K1105" i="8"/>
  <c r="L1105" i="8"/>
  <c r="K1106" i="8"/>
  <c r="L1106" i="8"/>
  <c r="K1107" i="8"/>
  <c r="L1107" i="8"/>
  <c r="K1108" i="8"/>
  <c r="L1108" i="8"/>
  <c r="K1109" i="8"/>
  <c r="L1109" i="8"/>
  <c r="K1110" i="8"/>
  <c r="L1110" i="8"/>
  <c r="K1111" i="8"/>
  <c r="L1111" i="8"/>
  <c r="K1112" i="8"/>
  <c r="L1112" i="8"/>
  <c r="K1113" i="8"/>
  <c r="L1113" i="8"/>
  <c r="K1114" i="8"/>
  <c r="L1114" i="8"/>
  <c r="K1115" i="8"/>
  <c r="L1115" i="8"/>
  <c r="K1116" i="8"/>
  <c r="L1116" i="8"/>
  <c r="K1117" i="8"/>
  <c r="L1117" i="8"/>
  <c r="K1118" i="8"/>
  <c r="L1118" i="8"/>
  <c r="K1119" i="8"/>
  <c r="L1119" i="8"/>
  <c r="K1120" i="8"/>
  <c r="L1120" i="8"/>
  <c r="K1121" i="8"/>
  <c r="L1121" i="8"/>
  <c r="K1122" i="8"/>
  <c r="L1122" i="8"/>
  <c r="K1123" i="8"/>
  <c r="L1123" i="8"/>
  <c r="K1124" i="8"/>
  <c r="L1124" i="8"/>
  <c r="K1125" i="8"/>
  <c r="L1125" i="8"/>
  <c r="K1126" i="8"/>
  <c r="L1126" i="8"/>
  <c r="K1127" i="8"/>
  <c r="L1127" i="8"/>
  <c r="K1128" i="8"/>
  <c r="L1128" i="8"/>
  <c r="K1129" i="8"/>
  <c r="L1129" i="8"/>
  <c r="K1130" i="8"/>
  <c r="L1130" i="8"/>
  <c r="K1131" i="8"/>
  <c r="L1131" i="8"/>
  <c r="K1132" i="8"/>
  <c r="L1132" i="8"/>
  <c r="K1133" i="8"/>
  <c r="L1133" i="8"/>
  <c r="K1134" i="8"/>
  <c r="L1134" i="8"/>
  <c r="K1135" i="8"/>
  <c r="L1135" i="8"/>
  <c r="K1136" i="8"/>
  <c r="L1136" i="8"/>
  <c r="K1137" i="8"/>
  <c r="L1137" i="8"/>
  <c r="K1138" i="8"/>
  <c r="L1138" i="8"/>
  <c r="K1139" i="8"/>
  <c r="L1139" i="8"/>
  <c r="K1140" i="8"/>
  <c r="L1140" i="8"/>
  <c r="K1141" i="8"/>
  <c r="L1141" i="8"/>
  <c r="K1142" i="8"/>
  <c r="L1142" i="8"/>
  <c r="K1143" i="8"/>
  <c r="L1143" i="8"/>
  <c r="K1144" i="8"/>
  <c r="L1144" i="8"/>
  <c r="K1145" i="8"/>
  <c r="L1145" i="8"/>
  <c r="K1146" i="8"/>
  <c r="L1146" i="8"/>
  <c r="K1147" i="8"/>
  <c r="L1147" i="8"/>
  <c r="K1148" i="8"/>
  <c r="L1148" i="8"/>
  <c r="K1149" i="8"/>
  <c r="L1149" i="8"/>
  <c r="K1150" i="8"/>
  <c r="L1150" i="8"/>
  <c r="K1151" i="8"/>
  <c r="L1151" i="8"/>
  <c r="K1152" i="8"/>
  <c r="L1152" i="8"/>
  <c r="K1153" i="8"/>
  <c r="L1153" i="8"/>
  <c r="K1154" i="8"/>
  <c r="L1154" i="8"/>
  <c r="K1155" i="8"/>
  <c r="L1155" i="8"/>
  <c r="K1156" i="8"/>
  <c r="L1156" i="8"/>
  <c r="K1157" i="8"/>
  <c r="L1157" i="8"/>
  <c r="K1158" i="8"/>
  <c r="L1158" i="8"/>
  <c r="K1159" i="8"/>
  <c r="L1159" i="8"/>
  <c r="K1160" i="8"/>
  <c r="L1160" i="8"/>
  <c r="K1161" i="8"/>
  <c r="L1161" i="8"/>
  <c r="K1162" i="8"/>
  <c r="L1162" i="8"/>
  <c r="K1163" i="8"/>
  <c r="L1163" i="8"/>
  <c r="K1164" i="8"/>
  <c r="L1164" i="8"/>
  <c r="K1165" i="8"/>
  <c r="L1165" i="8"/>
  <c r="K1166" i="8"/>
  <c r="L1166" i="8"/>
  <c r="K1167" i="8"/>
  <c r="L1167" i="8"/>
  <c r="K1168" i="8"/>
  <c r="L1168" i="8"/>
  <c r="K1169" i="8"/>
  <c r="L1169" i="8"/>
  <c r="K1170" i="8"/>
  <c r="L1170" i="8"/>
  <c r="K1171" i="8"/>
  <c r="L1171" i="8"/>
  <c r="K1172" i="8"/>
  <c r="L1172" i="8"/>
  <c r="K1173" i="8"/>
  <c r="L1173" i="8"/>
  <c r="K1174" i="8"/>
  <c r="L1174" i="8"/>
  <c r="K1175" i="8"/>
  <c r="L1175" i="8"/>
  <c r="K1176" i="8"/>
  <c r="L1176" i="8"/>
  <c r="K1177" i="8"/>
  <c r="L1177" i="8"/>
  <c r="K1178" i="8"/>
  <c r="L1178" i="8"/>
  <c r="K1179" i="8"/>
  <c r="L1179" i="8"/>
  <c r="K1180" i="8"/>
  <c r="L1180" i="8"/>
  <c r="K1181" i="8"/>
  <c r="L1181" i="8"/>
  <c r="K1182" i="8"/>
  <c r="L1182" i="8"/>
  <c r="K1183" i="8"/>
  <c r="L1183" i="8"/>
  <c r="K1184" i="8"/>
  <c r="L1184" i="8"/>
  <c r="K1185" i="8"/>
  <c r="L1185" i="8"/>
  <c r="K1186" i="8"/>
  <c r="L1186" i="8"/>
  <c r="K1187" i="8"/>
  <c r="L1187" i="8"/>
  <c r="K1188" i="8"/>
  <c r="L1188" i="8"/>
  <c r="K1189" i="8"/>
  <c r="L1189" i="8"/>
  <c r="K1190" i="8"/>
  <c r="L1190" i="8"/>
  <c r="K1191" i="8"/>
  <c r="L1191" i="8"/>
  <c r="K1192" i="8"/>
  <c r="L1192" i="8"/>
  <c r="K1193" i="8"/>
  <c r="L1193" i="8"/>
  <c r="K1194" i="8"/>
  <c r="L1194" i="8"/>
  <c r="K1195" i="8"/>
  <c r="L1195" i="8"/>
  <c r="K1196" i="8"/>
  <c r="L1196" i="8"/>
  <c r="K1197" i="8"/>
  <c r="L1197" i="8"/>
  <c r="K1198" i="8"/>
  <c r="L1198" i="8"/>
  <c r="K1199" i="8"/>
  <c r="L1199" i="8"/>
  <c r="K1200" i="8"/>
  <c r="L1200" i="8"/>
  <c r="K1201" i="8"/>
  <c r="L1201" i="8"/>
  <c r="K1202" i="8"/>
  <c r="L1202" i="8"/>
  <c r="K1203" i="8"/>
  <c r="L1203" i="8"/>
  <c r="K1204" i="8"/>
  <c r="L1204" i="8"/>
  <c r="K1205" i="8"/>
  <c r="L1205" i="8"/>
  <c r="K1206" i="8"/>
  <c r="L1206" i="8"/>
  <c r="K1207" i="8"/>
  <c r="L1207" i="8"/>
  <c r="K1208" i="8"/>
  <c r="L1208" i="8"/>
  <c r="K1209" i="8"/>
  <c r="L1209" i="8"/>
  <c r="K1210" i="8"/>
  <c r="L1210" i="8"/>
  <c r="K1211" i="8"/>
  <c r="L1211" i="8"/>
  <c r="K1212" i="8"/>
  <c r="L1212" i="8"/>
  <c r="K1213" i="8"/>
  <c r="L1213" i="8"/>
  <c r="K1214" i="8"/>
  <c r="L1214" i="8"/>
  <c r="K1215" i="8"/>
  <c r="L1215" i="8"/>
  <c r="K1216" i="8"/>
  <c r="L1216" i="8"/>
  <c r="K1217" i="8"/>
  <c r="L1217" i="8"/>
  <c r="K1218" i="8"/>
  <c r="L1218" i="8"/>
  <c r="K1219" i="8"/>
  <c r="L1219" i="8"/>
  <c r="K1220" i="8"/>
  <c r="L1220" i="8"/>
  <c r="K1221" i="8"/>
  <c r="L1221" i="8"/>
  <c r="K1222" i="8"/>
  <c r="L1222" i="8"/>
  <c r="K1223" i="8"/>
  <c r="L1223" i="8"/>
  <c r="K1224" i="8"/>
  <c r="L1224" i="8"/>
  <c r="K1225" i="8"/>
  <c r="L1225" i="8"/>
  <c r="K1226" i="8"/>
  <c r="L1226" i="8"/>
  <c r="K1227" i="8"/>
  <c r="L1227" i="8"/>
  <c r="K1228" i="8"/>
  <c r="L1228" i="8"/>
  <c r="K1229" i="8"/>
  <c r="L1229" i="8"/>
  <c r="K1230" i="8"/>
  <c r="L1230" i="8"/>
  <c r="K1231" i="8"/>
  <c r="L1231" i="8"/>
  <c r="K1232" i="8"/>
  <c r="L1232" i="8"/>
  <c r="K1233" i="8"/>
  <c r="L1233" i="8"/>
  <c r="K1234" i="8"/>
  <c r="L1234" i="8"/>
  <c r="K1235" i="8"/>
  <c r="L1235" i="8"/>
  <c r="K1236" i="8"/>
  <c r="L1236" i="8"/>
  <c r="K1237" i="8"/>
  <c r="L1237" i="8"/>
  <c r="K1238" i="8"/>
  <c r="L1238" i="8"/>
  <c r="K1239" i="8"/>
  <c r="L1239" i="8"/>
  <c r="K1240" i="8"/>
  <c r="L1240" i="8"/>
  <c r="K1241" i="8"/>
  <c r="L1241" i="8"/>
  <c r="K1242" i="8"/>
  <c r="L1242" i="8"/>
  <c r="K1243" i="8"/>
  <c r="L1243" i="8"/>
  <c r="K1244" i="8"/>
  <c r="L1244" i="8"/>
  <c r="K1245" i="8"/>
  <c r="L1245" i="8"/>
  <c r="K1246" i="8"/>
  <c r="L1246" i="8"/>
  <c r="K1247" i="8"/>
  <c r="L1247" i="8"/>
  <c r="K1248" i="8"/>
  <c r="L1248" i="8"/>
  <c r="K1249" i="8"/>
  <c r="L1249" i="8"/>
  <c r="K1250" i="8"/>
  <c r="L1250" i="8"/>
  <c r="K1251" i="8"/>
  <c r="L1251" i="8"/>
  <c r="K1252" i="8"/>
  <c r="L1252" i="8"/>
  <c r="K1253" i="8"/>
  <c r="L1253" i="8"/>
  <c r="K1254" i="8"/>
  <c r="L1254" i="8"/>
  <c r="K1255" i="8"/>
  <c r="L1255" i="8"/>
  <c r="K1256" i="8"/>
  <c r="L1256" i="8"/>
  <c r="K1257" i="8"/>
  <c r="L1257" i="8"/>
  <c r="K1258" i="8"/>
  <c r="L1258" i="8"/>
  <c r="K1259" i="8"/>
  <c r="L1259" i="8"/>
  <c r="K1260" i="8"/>
  <c r="L1260" i="8"/>
  <c r="K1261" i="8"/>
  <c r="L1261" i="8"/>
  <c r="K1262" i="8"/>
  <c r="L1262" i="8"/>
  <c r="K1263" i="8"/>
  <c r="L1263" i="8"/>
  <c r="K1264" i="8"/>
  <c r="L1264" i="8"/>
  <c r="K1265" i="8"/>
  <c r="L1265" i="8"/>
  <c r="K1266" i="8"/>
  <c r="L1266" i="8"/>
  <c r="K1267" i="8"/>
  <c r="L1267" i="8"/>
  <c r="K1268" i="8"/>
  <c r="L1268" i="8"/>
  <c r="K1269" i="8"/>
  <c r="L1269" i="8"/>
  <c r="K1270" i="8"/>
  <c r="L1270" i="8"/>
  <c r="K1271" i="8"/>
  <c r="L1271" i="8"/>
  <c r="K1272" i="8"/>
  <c r="L1272" i="8"/>
  <c r="K1273" i="8"/>
  <c r="L1273" i="8"/>
  <c r="K1274" i="8"/>
  <c r="L1274" i="8"/>
  <c r="K1275" i="8"/>
  <c r="L1275" i="8"/>
  <c r="K1276" i="8"/>
  <c r="L1276" i="8"/>
  <c r="K1277" i="8"/>
  <c r="L1277" i="8"/>
  <c r="K1278" i="8"/>
  <c r="L1278" i="8"/>
  <c r="K1279" i="8"/>
  <c r="L1279" i="8"/>
  <c r="K1280" i="8"/>
  <c r="L1280" i="8"/>
  <c r="K1281" i="8"/>
  <c r="L1281" i="8"/>
  <c r="K1282" i="8"/>
  <c r="L1282" i="8"/>
  <c r="K1283" i="8"/>
  <c r="L1283" i="8"/>
  <c r="K1284" i="8"/>
  <c r="L1284" i="8"/>
  <c r="K1285" i="8"/>
  <c r="L1285" i="8"/>
  <c r="K1286" i="8"/>
  <c r="L1286" i="8"/>
  <c r="K1287" i="8"/>
  <c r="L1287" i="8"/>
  <c r="K1288" i="8"/>
  <c r="L1288" i="8"/>
  <c r="K1289" i="8"/>
  <c r="L1289" i="8"/>
  <c r="K1290" i="8"/>
  <c r="L1290" i="8"/>
  <c r="K1291" i="8"/>
  <c r="L1291" i="8"/>
  <c r="K1292" i="8"/>
  <c r="L1292" i="8"/>
  <c r="K1293" i="8"/>
  <c r="L1293" i="8"/>
  <c r="K1294" i="8"/>
  <c r="L1294" i="8"/>
  <c r="K1295" i="8"/>
  <c r="L1295" i="8"/>
  <c r="K1296" i="8"/>
  <c r="L1296" i="8"/>
  <c r="K1297" i="8"/>
  <c r="L1297" i="8"/>
  <c r="K1298" i="8"/>
  <c r="L1298" i="8"/>
  <c r="K1299" i="8"/>
  <c r="L1299" i="8"/>
  <c r="K1300" i="8"/>
  <c r="L1300" i="8"/>
  <c r="K1301" i="8"/>
  <c r="L1301" i="8"/>
  <c r="K1302" i="8"/>
  <c r="L1302" i="8"/>
  <c r="K1303" i="8"/>
  <c r="L1303" i="8"/>
  <c r="K1304" i="8"/>
  <c r="L1304" i="8"/>
  <c r="K1305" i="8"/>
  <c r="L1305" i="8"/>
  <c r="K1306" i="8"/>
  <c r="L1306" i="8"/>
  <c r="K1307" i="8"/>
  <c r="L1307" i="8"/>
  <c r="K1308" i="8"/>
  <c r="L1308" i="8"/>
  <c r="K1309" i="8"/>
  <c r="L1309" i="8"/>
  <c r="K1310" i="8"/>
  <c r="L1310" i="8"/>
  <c r="K1311" i="8"/>
  <c r="L1311" i="8"/>
  <c r="K1312" i="8"/>
  <c r="L1312" i="8"/>
  <c r="K1313" i="8"/>
  <c r="L1313" i="8"/>
  <c r="K1314" i="8"/>
  <c r="L1314" i="8"/>
  <c r="K1315" i="8"/>
  <c r="L1315" i="8"/>
  <c r="K1316" i="8"/>
  <c r="L1316" i="8"/>
  <c r="K1317" i="8"/>
  <c r="L1317" i="8"/>
  <c r="K1318" i="8"/>
  <c r="L1318" i="8"/>
  <c r="K1319" i="8"/>
  <c r="L1319" i="8"/>
  <c r="K1320" i="8"/>
  <c r="L1320" i="8"/>
  <c r="K1321" i="8"/>
  <c r="L1321" i="8"/>
  <c r="K1322" i="8"/>
  <c r="L1322" i="8"/>
  <c r="K1323" i="8"/>
  <c r="L1323" i="8"/>
  <c r="K1324" i="8"/>
  <c r="L1324" i="8"/>
  <c r="K1325" i="8"/>
  <c r="L1325" i="8"/>
  <c r="K1326" i="8"/>
  <c r="L1326" i="8"/>
  <c r="K1327" i="8"/>
  <c r="L1327" i="8"/>
  <c r="K1328" i="8"/>
  <c r="L1328" i="8"/>
  <c r="K1329" i="8"/>
  <c r="L1329" i="8"/>
  <c r="K1330" i="8"/>
  <c r="L1330" i="8"/>
  <c r="K1331" i="8"/>
  <c r="L1331" i="8"/>
  <c r="K1332" i="8"/>
  <c r="L1332" i="8"/>
  <c r="K1333" i="8"/>
  <c r="L1333" i="8"/>
  <c r="K1334" i="8"/>
  <c r="L1334" i="8"/>
  <c r="K1335" i="8"/>
  <c r="L1335" i="8"/>
  <c r="K1336" i="8"/>
  <c r="L1336" i="8"/>
  <c r="K1337" i="8"/>
  <c r="L1337" i="8"/>
  <c r="K1338" i="8"/>
  <c r="L1338" i="8"/>
  <c r="K1339" i="8"/>
  <c r="L1339" i="8"/>
  <c r="K1340" i="8"/>
  <c r="L1340" i="8"/>
  <c r="K1341" i="8"/>
  <c r="L1341" i="8"/>
  <c r="K1342" i="8"/>
  <c r="L1342" i="8"/>
  <c r="K1343" i="8"/>
  <c r="L1343" i="8"/>
  <c r="K1344" i="8"/>
  <c r="L1344" i="8"/>
  <c r="K1345" i="8"/>
  <c r="L1345" i="8"/>
  <c r="K1346" i="8"/>
  <c r="L1346" i="8"/>
  <c r="K1347" i="8"/>
  <c r="L1347" i="8"/>
  <c r="K1348" i="8"/>
  <c r="L1348" i="8"/>
  <c r="K1349" i="8"/>
  <c r="L1349" i="8"/>
  <c r="K1350" i="8"/>
  <c r="L1350" i="8"/>
  <c r="K1351" i="8"/>
  <c r="L1351" i="8"/>
  <c r="K1352" i="8"/>
  <c r="L1352" i="8"/>
  <c r="K1353" i="8"/>
  <c r="L1353" i="8"/>
  <c r="K1354" i="8"/>
  <c r="L1354" i="8"/>
  <c r="K1355" i="8"/>
  <c r="L1355" i="8"/>
  <c r="K1356" i="8"/>
  <c r="L1356" i="8"/>
  <c r="K1357" i="8"/>
  <c r="L1357" i="8"/>
  <c r="K1358" i="8"/>
  <c r="L1358" i="8"/>
  <c r="K1359" i="8"/>
  <c r="L1359" i="8"/>
  <c r="K1360" i="8"/>
  <c r="L1360" i="8"/>
  <c r="K1361" i="8"/>
  <c r="L1361" i="8"/>
  <c r="K1362" i="8"/>
  <c r="L1362" i="8"/>
  <c r="K1363" i="8"/>
  <c r="L1363" i="8"/>
  <c r="K1364" i="8"/>
  <c r="L1364" i="8"/>
  <c r="K1365" i="8"/>
  <c r="L1365" i="8"/>
  <c r="K1366" i="8"/>
  <c r="L1366" i="8"/>
  <c r="K1367" i="8"/>
  <c r="L1367" i="8"/>
  <c r="K1368" i="8"/>
  <c r="L1368" i="8"/>
  <c r="K1369" i="8"/>
  <c r="L1369" i="8"/>
  <c r="K1370" i="8"/>
  <c r="L1370" i="8"/>
  <c r="K1371" i="8"/>
  <c r="L1371" i="8"/>
  <c r="K1372" i="8"/>
  <c r="L1372" i="8"/>
  <c r="K1373" i="8"/>
  <c r="L1373" i="8"/>
  <c r="K1374" i="8"/>
  <c r="L1374" i="8"/>
  <c r="K1375" i="8"/>
  <c r="L1375" i="8"/>
  <c r="K1376" i="8"/>
  <c r="L1376" i="8"/>
  <c r="K1377" i="8"/>
  <c r="L1377" i="8"/>
  <c r="K1378" i="8"/>
  <c r="L1378" i="8"/>
  <c r="K1379" i="8"/>
  <c r="L1379" i="8"/>
  <c r="K1380" i="8"/>
  <c r="L1380" i="8"/>
  <c r="K1381" i="8"/>
  <c r="L1381" i="8"/>
  <c r="K1382" i="8"/>
  <c r="L1382" i="8"/>
  <c r="K1383" i="8"/>
  <c r="L1383" i="8"/>
  <c r="K1384" i="8"/>
  <c r="L1384" i="8"/>
  <c r="K1385" i="8"/>
  <c r="L1385" i="8"/>
  <c r="K1386" i="8"/>
  <c r="L1386" i="8"/>
  <c r="K1387" i="8"/>
  <c r="L1387" i="8"/>
  <c r="K1388" i="8"/>
  <c r="L1388" i="8"/>
  <c r="K1389" i="8"/>
  <c r="L1389" i="8"/>
  <c r="K1390" i="8"/>
  <c r="L1390" i="8"/>
  <c r="K1391" i="8"/>
  <c r="L1391" i="8"/>
  <c r="K1392" i="8"/>
  <c r="L1392" i="8"/>
  <c r="K1393" i="8"/>
  <c r="L1393" i="8"/>
  <c r="K1394" i="8"/>
  <c r="L1394" i="8"/>
  <c r="K1395" i="8"/>
  <c r="L1395" i="8"/>
  <c r="K1396" i="8"/>
  <c r="L1396" i="8"/>
  <c r="K1397" i="8"/>
  <c r="L1397" i="8"/>
  <c r="K1398" i="8"/>
  <c r="L1398" i="8"/>
  <c r="K1399" i="8"/>
  <c r="L1399" i="8"/>
  <c r="K1400" i="8"/>
  <c r="L1400" i="8"/>
  <c r="K1401" i="8"/>
  <c r="L1401" i="8"/>
  <c r="K1402" i="8"/>
  <c r="L1402" i="8"/>
  <c r="K1403" i="8"/>
  <c r="L1403" i="8"/>
  <c r="K1404" i="8"/>
  <c r="L1404" i="8"/>
  <c r="K1405" i="8"/>
  <c r="L1405" i="8"/>
  <c r="K1406" i="8"/>
  <c r="L1406" i="8"/>
  <c r="K1407" i="8"/>
  <c r="L1407" i="8"/>
  <c r="K1408" i="8"/>
  <c r="L1408" i="8"/>
  <c r="K1409" i="8"/>
  <c r="L1409" i="8"/>
  <c r="K1410" i="8"/>
  <c r="L1410" i="8"/>
  <c r="K1411" i="8"/>
  <c r="L1411" i="8"/>
  <c r="K1412" i="8"/>
  <c r="L1412" i="8"/>
  <c r="K1413" i="8"/>
  <c r="L1413" i="8"/>
  <c r="K1414" i="8"/>
  <c r="L1414" i="8"/>
  <c r="K1415" i="8"/>
  <c r="L1415" i="8"/>
  <c r="K1416" i="8"/>
  <c r="L1416" i="8"/>
  <c r="K1417" i="8"/>
  <c r="L1417" i="8"/>
  <c r="K1418" i="8"/>
  <c r="L1418" i="8"/>
  <c r="K1419" i="8"/>
  <c r="L1419" i="8"/>
  <c r="K1420" i="8"/>
  <c r="L1420" i="8"/>
  <c r="K1421" i="8"/>
  <c r="L1421" i="8"/>
  <c r="K1422" i="8"/>
  <c r="L1422" i="8"/>
  <c r="K1423" i="8"/>
  <c r="L1423" i="8"/>
  <c r="K1424" i="8"/>
  <c r="L1424" i="8"/>
  <c r="K1425" i="8"/>
  <c r="L1425" i="8"/>
  <c r="K1426" i="8"/>
  <c r="L1426" i="8"/>
  <c r="K1427" i="8"/>
  <c r="L1427" i="8"/>
  <c r="K1428" i="8"/>
  <c r="L1428" i="8"/>
  <c r="K1429" i="8"/>
  <c r="L1429" i="8"/>
  <c r="K1430" i="8"/>
  <c r="L1430" i="8"/>
  <c r="K1431" i="8"/>
  <c r="L1431" i="8"/>
  <c r="K1432" i="8"/>
  <c r="L1432" i="8"/>
  <c r="K1433" i="8"/>
  <c r="L1433" i="8"/>
  <c r="K1434" i="8"/>
  <c r="L1434" i="8"/>
  <c r="K1435" i="8"/>
  <c r="L1435" i="8"/>
  <c r="K1436" i="8"/>
  <c r="L1436" i="8"/>
  <c r="K1437" i="8"/>
  <c r="L1437" i="8"/>
  <c r="K1438" i="8"/>
  <c r="L1438" i="8"/>
  <c r="K1439" i="8"/>
  <c r="L1439" i="8"/>
  <c r="K1440" i="8"/>
  <c r="L1440" i="8"/>
  <c r="K1441" i="8"/>
  <c r="L1441" i="8"/>
  <c r="K1442" i="8"/>
  <c r="L1442" i="8"/>
  <c r="K1443" i="8"/>
  <c r="L1443" i="8"/>
  <c r="K1444" i="8"/>
  <c r="L1444" i="8"/>
  <c r="K1445" i="8"/>
  <c r="L1445" i="8"/>
  <c r="K1446" i="8"/>
  <c r="L1446" i="8"/>
  <c r="K1447" i="8"/>
  <c r="L1447" i="8"/>
  <c r="K1448" i="8"/>
  <c r="L1448" i="8"/>
  <c r="K1449" i="8"/>
  <c r="L1449" i="8"/>
  <c r="K1450" i="8"/>
  <c r="L1450" i="8"/>
  <c r="K1451" i="8"/>
  <c r="L1451" i="8"/>
  <c r="K1452" i="8"/>
  <c r="L1452" i="8"/>
  <c r="K1453" i="8"/>
  <c r="L1453" i="8"/>
  <c r="K1454" i="8"/>
  <c r="L1454" i="8"/>
  <c r="K1455" i="8"/>
  <c r="L1455" i="8"/>
  <c r="K1456" i="8"/>
  <c r="L1456" i="8"/>
  <c r="K1457" i="8"/>
  <c r="L1457" i="8"/>
  <c r="K1458" i="8"/>
  <c r="L1458" i="8"/>
  <c r="K1459" i="8"/>
  <c r="L1459" i="8"/>
  <c r="K1460" i="8"/>
  <c r="L1460" i="8"/>
  <c r="K1461" i="8"/>
  <c r="L1461" i="8"/>
  <c r="K1462" i="8"/>
  <c r="L1462" i="8"/>
  <c r="K1463" i="8"/>
  <c r="L1463" i="8"/>
  <c r="K1464" i="8"/>
  <c r="L1464" i="8"/>
  <c r="K1465" i="8"/>
  <c r="L1465" i="8"/>
  <c r="K1466" i="8"/>
  <c r="L1466" i="8"/>
  <c r="K1467" i="8"/>
  <c r="L1467" i="8"/>
  <c r="K1468" i="8"/>
  <c r="L1468" i="8"/>
  <c r="K1469" i="8"/>
  <c r="L1469" i="8"/>
  <c r="K1470" i="8"/>
  <c r="L1470" i="8"/>
  <c r="K1471" i="8"/>
  <c r="L1471" i="8"/>
  <c r="K1472" i="8"/>
  <c r="L1472" i="8"/>
  <c r="K1473" i="8"/>
  <c r="L1473" i="8"/>
  <c r="K1474" i="8"/>
  <c r="L1474" i="8"/>
  <c r="K1475" i="8"/>
  <c r="L1475" i="8"/>
  <c r="K1476" i="8"/>
  <c r="L1476" i="8"/>
  <c r="K1477" i="8"/>
  <c r="L1477" i="8"/>
  <c r="K1478" i="8"/>
  <c r="L1478" i="8"/>
  <c r="K1479" i="8"/>
  <c r="L1479" i="8"/>
  <c r="K1480" i="8"/>
  <c r="L1480" i="8"/>
  <c r="K1481" i="8"/>
  <c r="L1481" i="8"/>
  <c r="K1482" i="8"/>
  <c r="L1482" i="8"/>
  <c r="K1483" i="8"/>
  <c r="L1483" i="8"/>
  <c r="K1484" i="8"/>
  <c r="L1484" i="8"/>
  <c r="K1485" i="8"/>
  <c r="L1485" i="8"/>
  <c r="K1486" i="8"/>
  <c r="L1486" i="8"/>
  <c r="K1487" i="8"/>
  <c r="L1487" i="8"/>
  <c r="K1488" i="8"/>
  <c r="L1488" i="8"/>
  <c r="K1489" i="8"/>
  <c r="L1489" i="8"/>
  <c r="K1490" i="8"/>
  <c r="L1490" i="8"/>
  <c r="K1491" i="8"/>
  <c r="L1491" i="8"/>
  <c r="K1492" i="8"/>
  <c r="L1492" i="8"/>
  <c r="K1493" i="8"/>
  <c r="L1493" i="8"/>
  <c r="K1494" i="8"/>
  <c r="L1494" i="8"/>
  <c r="K1495" i="8"/>
  <c r="L1495" i="8"/>
  <c r="K1496" i="8"/>
  <c r="L1496" i="8"/>
  <c r="K1497" i="8"/>
  <c r="L1497" i="8"/>
  <c r="K1498" i="8"/>
  <c r="L1498" i="8"/>
  <c r="K1499" i="8"/>
  <c r="L1499" i="8"/>
  <c r="K1500" i="8"/>
  <c r="L1500" i="8"/>
  <c r="K1501" i="8"/>
  <c r="L1501" i="8"/>
  <c r="K1502" i="8"/>
  <c r="L1502" i="8"/>
  <c r="K1503" i="8"/>
  <c r="L1503" i="8"/>
  <c r="K1504" i="8"/>
  <c r="L1504" i="8"/>
  <c r="K1505" i="8"/>
  <c r="L1505" i="8"/>
  <c r="K1506" i="8"/>
  <c r="L1506" i="8"/>
  <c r="K1507" i="8"/>
  <c r="L1507" i="8"/>
  <c r="K1508" i="8"/>
  <c r="L1508" i="8"/>
  <c r="K1509" i="8"/>
  <c r="L1509" i="8"/>
  <c r="K1510" i="8"/>
  <c r="L1510" i="8"/>
  <c r="K1511" i="8"/>
  <c r="L1511" i="8"/>
  <c r="K1512" i="8"/>
  <c r="L1512" i="8"/>
  <c r="K1513" i="8"/>
  <c r="L1513" i="8"/>
  <c r="K1514" i="8"/>
  <c r="L1514" i="8"/>
  <c r="K1515" i="8"/>
  <c r="L1515" i="8"/>
  <c r="K1516" i="8"/>
  <c r="L1516" i="8"/>
  <c r="K1517" i="8"/>
  <c r="L1517" i="8"/>
  <c r="K1518" i="8"/>
  <c r="L1518" i="8"/>
  <c r="K1519" i="8"/>
  <c r="L1519" i="8"/>
  <c r="K1520" i="8"/>
  <c r="L1520" i="8"/>
  <c r="K1521" i="8"/>
  <c r="L1521" i="8"/>
  <c r="K1522" i="8"/>
  <c r="L1522" i="8"/>
  <c r="K1523" i="8"/>
  <c r="L1523" i="8"/>
  <c r="K1524" i="8"/>
  <c r="L1524" i="8"/>
  <c r="K1525" i="8"/>
  <c r="L1525" i="8"/>
  <c r="K1526" i="8"/>
  <c r="L1526" i="8"/>
  <c r="K1527" i="8"/>
  <c r="L1527" i="8"/>
  <c r="K1528" i="8"/>
  <c r="L1528" i="8"/>
  <c r="K1529" i="8"/>
  <c r="L1529" i="8"/>
  <c r="K1530" i="8"/>
  <c r="L1530" i="8"/>
  <c r="K1531" i="8"/>
  <c r="L1531" i="8"/>
  <c r="K1532" i="8"/>
  <c r="L1532" i="8"/>
  <c r="K1533" i="8"/>
  <c r="L1533" i="8"/>
  <c r="K1534" i="8"/>
  <c r="L1534" i="8"/>
  <c r="K1535" i="8"/>
  <c r="L1535" i="8"/>
  <c r="K1536" i="8"/>
  <c r="L1536" i="8"/>
  <c r="K1537" i="8"/>
  <c r="L1537" i="8"/>
  <c r="K1538" i="8"/>
  <c r="L1538" i="8"/>
  <c r="K1539" i="8"/>
  <c r="L1539" i="8"/>
  <c r="K1540" i="8"/>
  <c r="L1540" i="8"/>
  <c r="K1541" i="8"/>
  <c r="L1541" i="8"/>
  <c r="K1542" i="8"/>
  <c r="L1542" i="8"/>
  <c r="K1543" i="8"/>
  <c r="L1543" i="8"/>
  <c r="K1544" i="8"/>
  <c r="L1544" i="8"/>
  <c r="K1545" i="8"/>
  <c r="L1545" i="8"/>
  <c r="K1546" i="8"/>
  <c r="L1546" i="8"/>
  <c r="K1547" i="8"/>
  <c r="L1547" i="8"/>
  <c r="K1548" i="8"/>
  <c r="L1548" i="8"/>
  <c r="K1549" i="8"/>
  <c r="L1549" i="8"/>
  <c r="K1550" i="8"/>
  <c r="L1550" i="8"/>
  <c r="K1551" i="8"/>
  <c r="L1551" i="8"/>
  <c r="K1552" i="8"/>
  <c r="L1552" i="8"/>
  <c r="K1553" i="8"/>
  <c r="L1553" i="8"/>
  <c r="K1554" i="8"/>
  <c r="L1554" i="8"/>
  <c r="K1555" i="8"/>
  <c r="L1555" i="8"/>
  <c r="K1556" i="8"/>
  <c r="L1556" i="8"/>
  <c r="K1557" i="8"/>
  <c r="L1557" i="8"/>
  <c r="K1558" i="8"/>
  <c r="L1558" i="8"/>
  <c r="K1559" i="8"/>
  <c r="L1559" i="8"/>
  <c r="K1560" i="8"/>
  <c r="L1560" i="8"/>
  <c r="K1561" i="8"/>
  <c r="L1561" i="8"/>
  <c r="K1562" i="8"/>
  <c r="L1562" i="8"/>
  <c r="K1563" i="8"/>
  <c r="L1563" i="8"/>
  <c r="K1564" i="8"/>
  <c r="L1564" i="8"/>
  <c r="K1565" i="8"/>
  <c r="L1565" i="8"/>
  <c r="K1566" i="8"/>
  <c r="L1566" i="8"/>
  <c r="K1567" i="8"/>
  <c r="L1567" i="8"/>
  <c r="K1568" i="8"/>
  <c r="L1568" i="8"/>
  <c r="K1569" i="8"/>
  <c r="L1569" i="8"/>
  <c r="K1570" i="8"/>
  <c r="L1570" i="8"/>
  <c r="K1571" i="8"/>
  <c r="L1571" i="8"/>
  <c r="K1572" i="8"/>
  <c r="L1572" i="8"/>
  <c r="K1573" i="8"/>
  <c r="L1573" i="8"/>
  <c r="K1574" i="8"/>
  <c r="L1574" i="8"/>
  <c r="K1575" i="8"/>
  <c r="L1575" i="8"/>
  <c r="K1576" i="8"/>
  <c r="L1576" i="8"/>
  <c r="K1577" i="8"/>
  <c r="L1577" i="8"/>
  <c r="K1578" i="8"/>
  <c r="L1578" i="8"/>
  <c r="K1579" i="8"/>
  <c r="L1579" i="8"/>
  <c r="K1580" i="8"/>
  <c r="L1580" i="8"/>
  <c r="K1581" i="8"/>
  <c r="L1581" i="8"/>
  <c r="K1582" i="8"/>
  <c r="L1582" i="8"/>
  <c r="K1583" i="8"/>
  <c r="L1583" i="8"/>
  <c r="K1584" i="8"/>
  <c r="L1584" i="8"/>
  <c r="K1585" i="8"/>
  <c r="L1585" i="8"/>
  <c r="K1586" i="8"/>
  <c r="L1586" i="8"/>
  <c r="K1587" i="8"/>
  <c r="L1587" i="8"/>
  <c r="K1588" i="8"/>
  <c r="L1588" i="8"/>
  <c r="K1589" i="8"/>
  <c r="L1589" i="8"/>
  <c r="K1590" i="8"/>
  <c r="L1590" i="8"/>
  <c r="K1591" i="8"/>
  <c r="L1591" i="8"/>
  <c r="K1592" i="8"/>
  <c r="L1592" i="8"/>
  <c r="K1593" i="8"/>
  <c r="L1593" i="8"/>
  <c r="K1594" i="8"/>
  <c r="L1594" i="8"/>
  <c r="K1595" i="8"/>
  <c r="L1595" i="8"/>
  <c r="K1596" i="8"/>
  <c r="L1596" i="8"/>
  <c r="K1597" i="8"/>
  <c r="L1597" i="8"/>
  <c r="K1598" i="8"/>
  <c r="L1598" i="8"/>
  <c r="K1599" i="8"/>
  <c r="L1599" i="8"/>
  <c r="K1600" i="8"/>
  <c r="L1600" i="8"/>
  <c r="K1601" i="8"/>
  <c r="L1601" i="8"/>
  <c r="K1602" i="8"/>
  <c r="L1602" i="8"/>
  <c r="K1603" i="8"/>
  <c r="L1603" i="8"/>
  <c r="K1604" i="8"/>
  <c r="L1604" i="8"/>
  <c r="K1605" i="8"/>
  <c r="L1605" i="8"/>
  <c r="K1606" i="8"/>
  <c r="L1606" i="8"/>
  <c r="K1607" i="8"/>
  <c r="L1607" i="8"/>
  <c r="K1608" i="8"/>
  <c r="L1608" i="8"/>
  <c r="K1609" i="8"/>
  <c r="L1609" i="8"/>
  <c r="K1610" i="8"/>
  <c r="L1610" i="8"/>
  <c r="K1611" i="8"/>
  <c r="L1611" i="8"/>
  <c r="K1612" i="8"/>
  <c r="L1612" i="8"/>
  <c r="K1613" i="8"/>
  <c r="L1613" i="8"/>
  <c r="K1614" i="8"/>
  <c r="L1614" i="8"/>
  <c r="K1615" i="8"/>
  <c r="L1615" i="8"/>
  <c r="K1616" i="8"/>
  <c r="L1616" i="8"/>
  <c r="K1617" i="8"/>
  <c r="L1617" i="8"/>
  <c r="K1618" i="8"/>
  <c r="L1618" i="8"/>
  <c r="K1619" i="8"/>
  <c r="L1619" i="8"/>
  <c r="K1620" i="8"/>
  <c r="L1620" i="8"/>
  <c r="K1621" i="8"/>
  <c r="L1621" i="8"/>
  <c r="K1622" i="8"/>
  <c r="L1622" i="8"/>
  <c r="K1623" i="8"/>
  <c r="L1623" i="8"/>
  <c r="K1624" i="8"/>
  <c r="L1624" i="8"/>
  <c r="K1625" i="8"/>
  <c r="L1625" i="8"/>
  <c r="K1626" i="8"/>
  <c r="L1626" i="8"/>
  <c r="K1627" i="8"/>
  <c r="L1627" i="8"/>
  <c r="K1628" i="8"/>
  <c r="L1628" i="8"/>
  <c r="K1629" i="8"/>
  <c r="L1629" i="8"/>
  <c r="K1630" i="8"/>
  <c r="L1630" i="8"/>
  <c r="K1631" i="8"/>
  <c r="L1631" i="8"/>
  <c r="K1632" i="8"/>
  <c r="L1632" i="8"/>
  <c r="K1633" i="8"/>
  <c r="L1633" i="8"/>
  <c r="K1634" i="8"/>
  <c r="L1634" i="8"/>
  <c r="K1635" i="8"/>
  <c r="L1635" i="8"/>
  <c r="K1636" i="8"/>
  <c r="L1636" i="8"/>
  <c r="K1637" i="8"/>
  <c r="L1637" i="8"/>
  <c r="K1638" i="8"/>
  <c r="L1638" i="8"/>
  <c r="K1639" i="8"/>
  <c r="L1639" i="8"/>
  <c r="K1640" i="8"/>
  <c r="L1640" i="8"/>
  <c r="K1641" i="8"/>
  <c r="L1641" i="8"/>
  <c r="K1642" i="8"/>
  <c r="L1642" i="8"/>
  <c r="K1643" i="8"/>
  <c r="L1643" i="8"/>
  <c r="K1644" i="8"/>
  <c r="L1644" i="8"/>
  <c r="K1645" i="8"/>
  <c r="L1645" i="8"/>
  <c r="K1646" i="8"/>
  <c r="L1646" i="8"/>
  <c r="K1647" i="8"/>
  <c r="L1647" i="8"/>
  <c r="K1648" i="8"/>
  <c r="L1648" i="8"/>
  <c r="K1649" i="8"/>
  <c r="L1649" i="8"/>
  <c r="K1650" i="8"/>
  <c r="L1650" i="8"/>
  <c r="K1651" i="8"/>
  <c r="L1651" i="8"/>
  <c r="K1652" i="8"/>
  <c r="L1652" i="8"/>
  <c r="K1653" i="8"/>
  <c r="L1653" i="8"/>
  <c r="K1654" i="8"/>
  <c r="L1654" i="8"/>
  <c r="K1655" i="8"/>
  <c r="L1655" i="8"/>
  <c r="K1656" i="8"/>
  <c r="L1656" i="8"/>
  <c r="K1657" i="8"/>
  <c r="L1657" i="8"/>
  <c r="K1658" i="8"/>
  <c r="L1658" i="8"/>
  <c r="K1659" i="8"/>
  <c r="L1659" i="8"/>
  <c r="K1660" i="8"/>
  <c r="L1660" i="8"/>
  <c r="K1661" i="8"/>
  <c r="L1661" i="8"/>
  <c r="K1662" i="8"/>
  <c r="L1662" i="8"/>
  <c r="K1663" i="8"/>
  <c r="L1663" i="8"/>
  <c r="K1664" i="8"/>
  <c r="L1664" i="8"/>
  <c r="K1665" i="8"/>
  <c r="L1665" i="8"/>
  <c r="K1666" i="8"/>
  <c r="L1666" i="8"/>
  <c r="K1667" i="8"/>
  <c r="L1667" i="8"/>
  <c r="K1668" i="8"/>
  <c r="L1668" i="8"/>
  <c r="K1669" i="8"/>
  <c r="L1669" i="8"/>
  <c r="K1670" i="8"/>
  <c r="L1670" i="8"/>
  <c r="K1671" i="8"/>
  <c r="L1671" i="8"/>
  <c r="K1672" i="8"/>
  <c r="L1672" i="8"/>
  <c r="K1673" i="8"/>
  <c r="L1673" i="8"/>
  <c r="K1674" i="8"/>
  <c r="L1674" i="8"/>
  <c r="K1675" i="8"/>
  <c r="L1675" i="8"/>
  <c r="K1676" i="8"/>
  <c r="L1676" i="8"/>
  <c r="K1677" i="8"/>
  <c r="L1677" i="8"/>
  <c r="K1678" i="8"/>
  <c r="L1678" i="8"/>
  <c r="K1679" i="8"/>
  <c r="L1679" i="8"/>
  <c r="K1680" i="8"/>
  <c r="L1680" i="8"/>
  <c r="K1681" i="8"/>
  <c r="L1681" i="8"/>
  <c r="K1682" i="8"/>
  <c r="L1682" i="8"/>
  <c r="K1683" i="8"/>
  <c r="L1683" i="8"/>
  <c r="K1684" i="8"/>
  <c r="L1684" i="8"/>
  <c r="K1685" i="8"/>
  <c r="L1685" i="8"/>
  <c r="K1686" i="8"/>
  <c r="L1686" i="8"/>
  <c r="K1687" i="8"/>
  <c r="L1687" i="8"/>
  <c r="K1688" i="8"/>
  <c r="L1688" i="8"/>
  <c r="K1689" i="8"/>
  <c r="L1689" i="8"/>
  <c r="K1690" i="8"/>
  <c r="L1690" i="8"/>
  <c r="K1691" i="8"/>
  <c r="L1691" i="8"/>
  <c r="K1692" i="8"/>
  <c r="L1692" i="8"/>
  <c r="K1693" i="8"/>
  <c r="L1693" i="8"/>
  <c r="K1694" i="8"/>
  <c r="L1694" i="8"/>
  <c r="K1695" i="8"/>
  <c r="L1695" i="8"/>
  <c r="K1696" i="8"/>
  <c r="L1696" i="8"/>
  <c r="K1697" i="8"/>
  <c r="L1697" i="8"/>
  <c r="K1698" i="8"/>
  <c r="L1698" i="8"/>
  <c r="K1699" i="8"/>
  <c r="L1699" i="8"/>
  <c r="K1700" i="8"/>
  <c r="L1700" i="8"/>
  <c r="K1701" i="8"/>
  <c r="L1701" i="8"/>
  <c r="K1702" i="8"/>
  <c r="L1702" i="8"/>
  <c r="K1703" i="8"/>
  <c r="L1703" i="8"/>
  <c r="K1704" i="8"/>
  <c r="L1704" i="8"/>
  <c r="K1705" i="8"/>
  <c r="L1705" i="8"/>
  <c r="K1706" i="8"/>
  <c r="L1706" i="8"/>
  <c r="K1707" i="8"/>
  <c r="L1707" i="8"/>
  <c r="K1708" i="8"/>
  <c r="L1708" i="8"/>
  <c r="K1709" i="8"/>
  <c r="L1709" i="8"/>
  <c r="K1710" i="8"/>
  <c r="L1710" i="8"/>
  <c r="K1711" i="8"/>
  <c r="L1711" i="8"/>
  <c r="K1712" i="8"/>
  <c r="L1712" i="8"/>
  <c r="K1713" i="8"/>
  <c r="L1713" i="8"/>
  <c r="K1714" i="8"/>
  <c r="L1714" i="8"/>
  <c r="K1715" i="8"/>
  <c r="L1715" i="8"/>
  <c r="K1716" i="8"/>
  <c r="L1716" i="8"/>
  <c r="K1717" i="8"/>
  <c r="L1717" i="8"/>
  <c r="K1718" i="8"/>
  <c r="L1718" i="8"/>
  <c r="K1719" i="8"/>
  <c r="L1719" i="8"/>
  <c r="K1720" i="8"/>
  <c r="L1720" i="8"/>
  <c r="K1721" i="8"/>
  <c r="L1721" i="8"/>
  <c r="K1722" i="8"/>
  <c r="L1722" i="8"/>
  <c r="K1723" i="8"/>
  <c r="L1723" i="8"/>
  <c r="K1724" i="8"/>
  <c r="L1724" i="8"/>
  <c r="K1725" i="8"/>
  <c r="L1725" i="8"/>
  <c r="K1726" i="8"/>
  <c r="L1726" i="8"/>
  <c r="K1727" i="8"/>
  <c r="L1727" i="8"/>
  <c r="K1728" i="8"/>
  <c r="L1728" i="8"/>
  <c r="K1729" i="8"/>
  <c r="L1729" i="8"/>
  <c r="K1730" i="8"/>
  <c r="L1730" i="8"/>
  <c r="K1731" i="8"/>
  <c r="L1731" i="8"/>
  <c r="K1732" i="8"/>
  <c r="L1732" i="8"/>
  <c r="K1733" i="8"/>
  <c r="L1733" i="8"/>
  <c r="K1734" i="8"/>
  <c r="L1734" i="8"/>
  <c r="K1735" i="8"/>
  <c r="L1735" i="8"/>
  <c r="K1736" i="8"/>
  <c r="L1736" i="8"/>
  <c r="K1737" i="8"/>
  <c r="L1737" i="8"/>
  <c r="K1738" i="8"/>
  <c r="L1738" i="8"/>
  <c r="K1739" i="8"/>
  <c r="L1739" i="8"/>
  <c r="K1740" i="8"/>
  <c r="L1740" i="8"/>
  <c r="K1741" i="8"/>
  <c r="L1741" i="8"/>
  <c r="K1742" i="8"/>
  <c r="L1742" i="8"/>
  <c r="K1743" i="8"/>
  <c r="L1743" i="8"/>
  <c r="K1744" i="8"/>
  <c r="L1744" i="8"/>
  <c r="K1745" i="8"/>
  <c r="L1745" i="8"/>
  <c r="K1746" i="8"/>
  <c r="L1746" i="8"/>
  <c r="K1747" i="8"/>
  <c r="L1747" i="8"/>
  <c r="K1748" i="8"/>
  <c r="L1748" i="8"/>
  <c r="K1749" i="8"/>
  <c r="L1749" i="8"/>
  <c r="K1750" i="8"/>
  <c r="L1750" i="8"/>
  <c r="K1751" i="8"/>
  <c r="L1751" i="8"/>
  <c r="K1752" i="8"/>
  <c r="L1752" i="8"/>
  <c r="K1753" i="8"/>
  <c r="L1753" i="8"/>
  <c r="K1754" i="8"/>
  <c r="L1754" i="8"/>
  <c r="K1755" i="8"/>
  <c r="L1755" i="8"/>
  <c r="K1756" i="8"/>
  <c r="L1756" i="8"/>
  <c r="K1757" i="8"/>
  <c r="L1757" i="8"/>
  <c r="K1758" i="8"/>
  <c r="L1758" i="8"/>
  <c r="K1759" i="8"/>
  <c r="L1759" i="8"/>
  <c r="K1760" i="8"/>
  <c r="L1760" i="8"/>
  <c r="K1761" i="8"/>
  <c r="L1761" i="8"/>
  <c r="K1762" i="8"/>
  <c r="L1762" i="8"/>
  <c r="K1763" i="8"/>
  <c r="L1763" i="8"/>
  <c r="K1764" i="8"/>
  <c r="L1764" i="8"/>
  <c r="K1765" i="8"/>
  <c r="L1765" i="8"/>
  <c r="K1766" i="8"/>
  <c r="L1766" i="8"/>
  <c r="K1767" i="8"/>
  <c r="L1767" i="8"/>
  <c r="K1768" i="8"/>
  <c r="L1768" i="8"/>
  <c r="K1769" i="8"/>
  <c r="L1769" i="8"/>
  <c r="K1770" i="8"/>
  <c r="L1770" i="8"/>
  <c r="K1771" i="8"/>
  <c r="L1771" i="8"/>
  <c r="K1772" i="8"/>
  <c r="L1772" i="8"/>
  <c r="K1773" i="8"/>
  <c r="L1773" i="8"/>
  <c r="K1774" i="8"/>
  <c r="L1774" i="8"/>
  <c r="K1775" i="8"/>
  <c r="L1775" i="8"/>
  <c r="K1776" i="8"/>
  <c r="L1776" i="8"/>
  <c r="K1777" i="8"/>
  <c r="L1777" i="8"/>
  <c r="K1778" i="8"/>
  <c r="L1778" i="8"/>
  <c r="K1779" i="8"/>
  <c r="L1779" i="8"/>
  <c r="K1780" i="8"/>
  <c r="L1780" i="8"/>
  <c r="K1781" i="8"/>
  <c r="L1781" i="8"/>
  <c r="K1782" i="8"/>
  <c r="L1782" i="8"/>
  <c r="K1783" i="8"/>
  <c r="L1783" i="8"/>
  <c r="K1784" i="8"/>
  <c r="L1784" i="8"/>
  <c r="K1785" i="8"/>
  <c r="L1785" i="8"/>
  <c r="K1786" i="8"/>
  <c r="L1786" i="8"/>
  <c r="K1787" i="8"/>
  <c r="L1787" i="8"/>
  <c r="K1788" i="8"/>
  <c r="L1788" i="8"/>
  <c r="K1789" i="8"/>
  <c r="L1789" i="8"/>
  <c r="K1790" i="8"/>
  <c r="L1790" i="8"/>
  <c r="K1791" i="8"/>
  <c r="L1791" i="8"/>
  <c r="K1792" i="8"/>
  <c r="L1792" i="8"/>
  <c r="K1793" i="8"/>
  <c r="L1793" i="8"/>
  <c r="K1794" i="8"/>
  <c r="L1794" i="8"/>
  <c r="K1795" i="8"/>
  <c r="L1795" i="8"/>
  <c r="K1796" i="8"/>
  <c r="L1796" i="8"/>
  <c r="K1797" i="8"/>
  <c r="L1797" i="8"/>
  <c r="K1798" i="8"/>
  <c r="L1798" i="8"/>
  <c r="K1799" i="8"/>
  <c r="L1799" i="8"/>
  <c r="K1800" i="8"/>
  <c r="L1800" i="8"/>
  <c r="K1801" i="8"/>
  <c r="L1801" i="8"/>
  <c r="K1802" i="8"/>
  <c r="L1802" i="8"/>
  <c r="K1803" i="8"/>
  <c r="L1803" i="8"/>
  <c r="K1804" i="8"/>
  <c r="L1804" i="8"/>
  <c r="K1805" i="8"/>
  <c r="L1805" i="8"/>
  <c r="K1806" i="8"/>
  <c r="L1806" i="8"/>
  <c r="K1807" i="8"/>
  <c r="L1807" i="8"/>
  <c r="K1808" i="8"/>
  <c r="L1808" i="8"/>
  <c r="K1809" i="8"/>
  <c r="L1809" i="8"/>
  <c r="K1810" i="8"/>
  <c r="L1810" i="8"/>
  <c r="K1811" i="8"/>
  <c r="L1811" i="8"/>
  <c r="K1812" i="8"/>
  <c r="L1812" i="8"/>
  <c r="K1813" i="8"/>
  <c r="L1813" i="8"/>
  <c r="K1814" i="8"/>
  <c r="L1814" i="8"/>
  <c r="K1815" i="8"/>
  <c r="L1815" i="8"/>
  <c r="K1816" i="8"/>
  <c r="L1816" i="8"/>
  <c r="K1817" i="8"/>
  <c r="L1817" i="8"/>
  <c r="K1818" i="8"/>
  <c r="L1818" i="8"/>
  <c r="K1819" i="8"/>
  <c r="L1819" i="8"/>
  <c r="K1820" i="8"/>
  <c r="L1820" i="8"/>
  <c r="K1821" i="8"/>
  <c r="L1821" i="8"/>
  <c r="K1822" i="8"/>
  <c r="L1822" i="8"/>
  <c r="K1823" i="8"/>
  <c r="L1823" i="8"/>
  <c r="K1824" i="8"/>
  <c r="L1824" i="8"/>
  <c r="K1825" i="8"/>
  <c r="L1825" i="8"/>
  <c r="K1826" i="8"/>
  <c r="L1826" i="8"/>
  <c r="K1827" i="8"/>
  <c r="L1827" i="8"/>
  <c r="K1828" i="8"/>
  <c r="L1828" i="8"/>
  <c r="K1829" i="8"/>
  <c r="L1829" i="8"/>
  <c r="K1830" i="8"/>
  <c r="L1830" i="8"/>
  <c r="K1831" i="8"/>
  <c r="L1831" i="8"/>
  <c r="K1832" i="8"/>
  <c r="L1832" i="8"/>
  <c r="K1833" i="8"/>
  <c r="L1833" i="8"/>
  <c r="K1834" i="8"/>
  <c r="L1834" i="8"/>
  <c r="K1835" i="8"/>
  <c r="L1835" i="8"/>
  <c r="K1836" i="8"/>
  <c r="L1836" i="8"/>
  <c r="K1837" i="8"/>
  <c r="L1837" i="8"/>
  <c r="K1838" i="8"/>
  <c r="L1838" i="8"/>
  <c r="K1839" i="8"/>
  <c r="L1839" i="8"/>
  <c r="K1840" i="8"/>
  <c r="L1840" i="8"/>
  <c r="K1841" i="8"/>
  <c r="L1841" i="8"/>
  <c r="K1842" i="8"/>
  <c r="L1842" i="8"/>
  <c r="K1843" i="8"/>
  <c r="L1843" i="8"/>
  <c r="K1844" i="8"/>
  <c r="L1844" i="8"/>
  <c r="K1845" i="8"/>
  <c r="L1845" i="8"/>
  <c r="K1846" i="8"/>
  <c r="L1846" i="8"/>
  <c r="K1847" i="8"/>
  <c r="L1847" i="8"/>
  <c r="K1848" i="8"/>
  <c r="L1848" i="8"/>
  <c r="K1849" i="8"/>
  <c r="L1849" i="8"/>
  <c r="K1850" i="8"/>
  <c r="L1850" i="8"/>
  <c r="K1851" i="8"/>
  <c r="L1851" i="8"/>
  <c r="K1852" i="8"/>
  <c r="L1852" i="8"/>
  <c r="K1853" i="8"/>
  <c r="L1853" i="8"/>
  <c r="K1854" i="8"/>
  <c r="L1854" i="8"/>
  <c r="K1855" i="8"/>
  <c r="L1855" i="8"/>
  <c r="K1856" i="8"/>
  <c r="L1856" i="8"/>
  <c r="K1857" i="8"/>
  <c r="L1857" i="8"/>
  <c r="K1858" i="8"/>
  <c r="L1858" i="8"/>
  <c r="K1859" i="8"/>
  <c r="L1859" i="8"/>
  <c r="K1860" i="8"/>
  <c r="L1860" i="8"/>
  <c r="K1861" i="8"/>
  <c r="L1861" i="8"/>
  <c r="K1862" i="8"/>
  <c r="L1862" i="8"/>
  <c r="K1863" i="8"/>
  <c r="L1863" i="8"/>
  <c r="K1864" i="8"/>
  <c r="L1864" i="8"/>
  <c r="K1865" i="8"/>
  <c r="L1865" i="8"/>
  <c r="K1866" i="8"/>
  <c r="L1866" i="8"/>
  <c r="K1867" i="8"/>
  <c r="L1867" i="8"/>
  <c r="K1868" i="8"/>
  <c r="L1868" i="8"/>
  <c r="K1869" i="8"/>
  <c r="L1869" i="8"/>
  <c r="K1870" i="8"/>
  <c r="L1870" i="8"/>
  <c r="K1871" i="8"/>
  <c r="L1871" i="8"/>
  <c r="K1872" i="8"/>
  <c r="L1872" i="8"/>
  <c r="K1873" i="8"/>
  <c r="L1873" i="8"/>
  <c r="K1874" i="8"/>
  <c r="L1874" i="8"/>
  <c r="K1875" i="8"/>
  <c r="L1875" i="8"/>
  <c r="K1876" i="8"/>
  <c r="L1876" i="8"/>
  <c r="K1877" i="8"/>
  <c r="L1877" i="8"/>
  <c r="K1878" i="8"/>
  <c r="L1878" i="8"/>
  <c r="K1879" i="8"/>
  <c r="L1879" i="8"/>
  <c r="K1880" i="8"/>
  <c r="L1880" i="8"/>
  <c r="K1881" i="8"/>
  <c r="L1881" i="8"/>
  <c r="K1882" i="8"/>
  <c r="L1882" i="8"/>
  <c r="K1883" i="8"/>
  <c r="L1883" i="8"/>
  <c r="K1884" i="8"/>
  <c r="L1884" i="8"/>
  <c r="K1885" i="8"/>
  <c r="L1885" i="8"/>
  <c r="K1886" i="8"/>
  <c r="L1886" i="8"/>
  <c r="K1887" i="8"/>
  <c r="L1887" i="8"/>
  <c r="K1888" i="8"/>
  <c r="L1888" i="8"/>
  <c r="K1889" i="8"/>
  <c r="L1889" i="8"/>
  <c r="K1890" i="8"/>
  <c r="L1890" i="8"/>
  <c r="K1891" i="8"/>
  <c r="L1891" i="8"/>
  <c r="K1892" i="8"/>
  <c r="L1892" i="8"/>
  <c r="K1893" i="8"/>
  <c r="L1893" i="8"/>
  <c r="K1894" i="8"/>
  <c r="L1894" i="8"/>
  <c r="K1895" i="8"/>
  <c r="L1895" i="8"/>
  <c r="K1896" i="8"/>
  <c r="L1896" i="8"/>
  <c r="K1897" i="8"/>
  <c r="L1897" i="8"/>
  <c r="K1898" i="8"/>
  <c r="L1898" i="8"/>
  <c r="K1899" i="8"/>
  <c r="L1899" i="8"/>
  <c r="K1900" i="8"/>
  <c r="L1900" i="8"/>
  <c r="K1901" i="8"/>
  <c r="L1901" i="8"/>
  <c r="K1902" i="8"/>
  <c r="L1902" i="8"/>
  <c r="K1903" i="8"/>
  <c r="L1903" i="8"/>
  <c r="K1904" i="8"/>
  <c r="L1904" i="8"/>
  <c r="K1905" i="8"/>
  <c r="L1905" i="8"/>
  <c r="K1906" i="8"/>
  <c r="L1906" i="8"/>
  <c r="K1907" i="8"/>
  <c r="L1907" i="8"/>
  <c r="K1908" i="8"/>
  <c r="L1908" i="8"/>
  <c r="K1909" i="8"/>
  <c r="L1909" i="8"/>
  <c r="K1910" i="8"/>
  <c r="L1910" i="8"/>
  <c r="K1911" i="8"/>
  <c r="L1911" i="8"/>
  <c r="K1912" i="8"/>
  <c r="L1912" i="8"/>
  <c r="K1913" i="8"/>
  <c r="L1913" i="8"/>
  <c r="K1914" i="8"/>
  <c r="L1914" i="8"/>
  <c r="K1915" i="8"/>
  <c r="L1915" i="8"/>
  <c r="K1916" i="8"/>
  <c r="L1916" i="8"/>
  <c r="K1917" i="8"/>
  <c r="L1917" i="8"/>
  <c r="K1918" i="8"/>
  <c r="L1918" i="8"/>
  <c r="K1919" i="8"/>
  <c r="L1919" i="8"/>
  <c r="K1920" i="8"/>
  <c r="L1920" i="8"/>
  <c r="K1921" i="8"/>
  <c r="L1921" i="8"/>
  <c r="K1922" i="8"/>
  <c r="L1922" i="8"/>
  <c r="K1923" i="8"/>
  <c r="L1923" i="8"/>
  <c r="K1924" i="8"/>
  <c r="L1924" i="8"/>
  <c r="K1925" i="8"/>
  <c r="L1925" i="8"/>
  <c r="K1926" i="8"/>
  <c r="L1926" i="8"/>
  <c r="K1927" i="8"/>
  <c r="L1927" i="8"/>
  <c r="K1928" i="8"/>
  <c r="L1928" i="8"/>
  <c r="K1929" i="8"/>
  <c r="L1929" i="8"/>
  <c r="K1930" i="8"/>
  <c r="L1930" i="8"/>
  <c r="K1931" i="8"/>
  <c r="L1931" i="8"/>
  <c r="K1932" i="8"/>
  <c r="L1932" i="8"/>
  <c r="K1933" i="8"/>
  <c r="L1933" i="8"/>
  <c r="K1934" i="8"/>
  <c r="L1934" i="8"/>
  <c r="K1935" i="8"/>
  <c r="L1935" i="8"/>
  <c r="K1936" i="8"/>
  <c r="L1936" i="8"/>
  <c r="K1937" i="8"/>
  <c r="L1937" i="8"/>
  <c r="K1938" i="8"/>
  <c r="L1938" i="8"/>
  <c r="K1939" i="8"/>
  <c r="L1939" i="8"/>
  <c r="K1940" i="8"/>
  <c r="L1940" i="8"/>
  <c r="K1941" i="8"/>
  <c r="L1941" i="8"/>
  <c r="K1942" i="8"/>
  <c r="L1942" i="8"/>
  <c r="K1943" i="8"/>
  <c r="L1943" i="8"/>
  <c r="K1944" i="8"/>
  <c r="L1944" i="8"/>
  <c r="K1945" i="8"/>
  <c r="L1945" i="8"/>
  <c r="K1946" i="8"/>
  <c r="L1946" i="8"/>
  <c r="K1947" i="8"/>
  <c r="L1947" i="8"/>
  <c r="K1948" i="8"/>
  <c r="L1948" i="8"/>
  <c r="K1949" i="8"/>
  <c r="L1949" i="8"/>
  <c r="K1950" i="8"/>
  <c r="L1950" i="8"/>
  <c r="K1951" i="8"/>
  <c r="L1951" i="8"/>
  <c r="K1952" i="8"/>
  <c r="L1952" i="8"/>
  <c r="K1953" i="8"/>
  <c r="L1953" i="8"/>
  <c r="K1954" i="8"/>
  <c r="L1954" i="8"/>
  <c r="K1955" i="8"/>
  <c r="L1955" i="8"/>
  <c r="K1956" i="8"/>
  <c r="L1956" i="8"/>
  <c r="K1957" i="8"/>
  <c r="L1957" i="8"/>
  <c r="K1958" i="8"/>
  <c r="L1958" i="8"/>
  <c r="K1959" i="8"/>
  <c r="L1959" i="8"/>
  <c r="K1960" i="8"/>
  <c r="L1960" i="8"/>
  <c r="K1961" i="8"/>
  <c r="L1961" i="8"/>
  <c r="K1962" i="8"/>
  <c r="L1962" i="8"/>
  <c r="K1963" i="8"/>
  <c r="L1963" i="8"/>
  <c r="K1964" i="8"/>
  <c r="L1964" i="8"/>
  <c r="K1965" i="8"/>
  <c r="L1965" i="8"/>
  <c r="K1966" i="8"/>
  <c r="L1966" i="8"/>
  <c r="K1967" i="8"/>
  <c r="L1967" i="8"/>
  <c r="K1968" i="8"/>
  <c r="L1968" i="8"/>
  <c r="K1969" i="8"/>
  <c r="L1969" i="8"/>
  <c r="K1970" i="8"/>
  <c r="L1970" i="8"/>
  <c r="K1971" i="8"/>
  <c r="L1971" i="8"/>
  <c r="K1972" i="8"/>
  <c r="L1972" i="8"/>
  <c r="K1973" i="8"/>
  <c r="L1973" i="8"/>
  <c r="K1974" i="8"/>
  <c r="L1974" i="8"/>
  <c r="K1975" i="8"/>
  <c r="L1975" i="8"/>
  <c r="K1976" i="8"/>
  <c r="L1976" i="8"/>
  <c r="K1977" i="8"/>
  <c r="L1977" i="8"/>
  <c r="K1978" i="8"/>
  <c r="L1978" i="8"/>
  <c r="K1979" i="8"/>
  <c r="L1979" i="8"/>
  <c r="K1980" i="8"/>
  <c r="L1980" i="8"/>
  <c r="K1981" i="8"/>
  <c r="L1981" i="8"/>
  <c r="K1982" i="8"/>
  <c r="L1982" i="8"/>
  <c r="K1983" i="8"/>
  <c r="L1983" i="8"/>
  <c r="K1984" i="8"/>
  <c r="L1984" i="8"/>
  <c r="K1985" i="8"/>
  <c r="L1985" i="8"/>
  <c r="K1986" i="8"/>
  <c r="L1986" i="8"/>
  <c r="K1987" i="8"/>
  <c r="L1987" i="8"/>
  <c r="K1988" i="8"/>
  <c r="L1988" i="8"/>
  <c r="K1989" i="8"/>
  <c r="L1989" i="8"/>
  <c r="K1990" i="8"/>
  <c r="L1990" i="8"/>
  <c r="K1991" i="8"/>
  <c r="L1991" i="8"/>
  <c r="K1992" i="8"/>
  <c r="L1992" i="8"/>
  <c r="K1993" i="8"/>
  <c r="L1993" i="8"/>
  <c r="K1994" i="8"/>
  <c r="L1994" i="8"/>
  <c r="K1995" i="8"/>
  <c r="L1995" i="8"/>
  <c r="K1996" i="8"/>
  <c r="L1996" i="8"/>
  <c r="K1997" i="8"/>
  <c r="L1997" i="8"/>
  <c r="K1998" i="8"/>
  <c r="L1998" i="8"/>
  <c r="K1999" i="8"/>
  <c r="L1999" i="8"/>
  <c r="K2000" i="8"/>
  <c r="L2000" i="8"/>
  <c r="K2001" i="8"/>
  <c r="L2001" i="8"/>
  <c r="K2002" i="8"/>
  <c r="L2002" i="8"/>
  <c r="K2003" i="8"/>
  <c r="L2003" i="8"/>
  <c r="K2004" i="8"/>
  <c r="L2004" i="8"/>
  <c r="K2005" i="8"/>
  <c r="L2005" i="8"/>
  <c r="K2006" i="8"/>
  <c r="L2006" i="8"/>
  <c r="K2007" i="8"/>
  <c r="L2007" i="8"/>
  <c r="K2008" i="8"/>
  <c r="L2008" i="8"/>
  <c r="K2009" i="8"/>
  <c r="L2009" i="8"/>
  <c r="K2010" i="8"/>
  <c r="L2010" i="8"/>
  <c r="K2011" i="8"/>
  <c r="L2011" i="8"/>
  <c r="K2012" i="8"/>
  <c r="L2012" i="8"/>
  <c r="K2013" i="8"/>
  <c r="L2013" i="8"/>
  <c r="K2014" i="8"/>
  <c r="L2014" i="8"/>
  <c r="K2015" i="8"/>
  <c r="L2015" i="8"/>
  <c r="K2016" i="8"/>
  <c r="L2016" i="8"/>
  <c r="K2017" i="8"/>
  <c r="L2017" i="8"/>
  <c r="K2018" i="8"/>
  <c r="L2018" i="8"/>
  <c r="K2019" i="8"/>
  <c r="L2019" i="8"/>
  <c r="K2020" i="8"/>
  <c r="L2020" i="8"/>
  <c r="K2021" i="8"/>
  <c r="L2021" i="8"/>
  <c r="K2022" i="8"/>
  <c r="L2022" i="8"/>
  <c r="K2023" i="8"/>
  <c r="L2023" i="8"/>
  <c r="K2024" i="8"/>
  <c r="L2024" i="8"/>
  <c r="K2025" i="8"/>
  <c r="L2025" i="8"/>
  <c r="K2026" i="8"/>
  <c r="L2026" i="8"/>
  <c r="K2027" i="8"/>
  <c r="L2027" i="8"/>
  <c r="K2028" i="8"/>
  <c r="L2028" i="8"/>
  <c r="K2029" i="8"/>
  <c r="L2029" i="8"/>
  <c r="K2030" i="8"/>
  <c r="L2030" i="8"/>
  <c r="K2031" i="8"/>
  <c r="L2031" i="8"/>
  <c r="K2032" i="8"/>
  <c r="L2032" i="8"/>
  <c r="K2033" i="8"/>
  <c r="L2033" i="8"/>
  <c r="K2034" i="8"/>
  <c r="L2034" i="8"/>
  <c r="K2035" i="8"/>
  <c r="L2035" i="8"/>
  <c r="K2036" i="8"/>
  <c r="L2036" i="8"/>
  <c r="K2037" i="8"/>
  <c r="L2037" i="8"/>
  <c r="K2038" i="8"/>
  <c r="L2038" i="8"/>
  <c r="K2039" i="8"/>
  <c r="L2039" i="8"/>
  <c r="K2040" i="8"/>
  <c r="L2040" i="8"/>
  <c r="K2041" i="8"/>
  <c r="L2041" i="8"/>
  <c r="K2042" i="8"/>
  <c r="L2042" i="8"/>
  <c r="K2043" i="8"/>
  <c r="L2043" i="8"/>
  <c r="K2044" i="8"/>
  <c r="L2044" i="8"/>
  <c r="K2045" i="8"/>
  <c r="L2045" i="8"/>
  <c r="K2046" i="8"/>
  <c r="L2046" i="8"/>
  <c r="K2047" i="8"/>
  <c r="L2047" i="8"/>
  <c r="K2048" i="8"/>
  <c r="L2048" i="8"/>
  <c r="K2049" i="8"/>
  <c r="L2049" i="8"/>
  <c r="K2050" i="8"/>
  <c r="L2050" i="8"/>
  <c r="K2051" i="8"/>
  <c r="L2051" i="8"/>
  <c r="K2052" i="8"/>
  <c r="L2052" i="8"/>
  <c r="K2053" i="8"/>
  <c r="L2053" i="8"/>
  <c r="K2054" i="8"/>
  <c r="L2054" i="8"/>
  <c r="K2055" i="8"/>
  <c r="L2055" i="8"/>
  <c r="K2056" i="8"/>
  <c r="L2056" i="8"/>
  <c r="K2057" i="8"/>
  <c r="L2057" i="8"/>
  <c r="K2058" i="8"/>
  <c r="L2058" i="8"/>
  <c r="K2059" i="8"/>
  <c r="L2059" i="8"/>
  <c r="K2060" i="8"/>
  <c r="L2060" i="8"/>
  <c r="K2061" i="8"/>
  <c r="L2061" i="8"/>
  <c r="K2062" i="8"/>
  <c r="L2062" i="8"/>
  <c r="K2063" i="8"/>
  <c r="L2063" i="8"/>
  <c r="K2064" i="8"/>
  <c r="L2064" i="8"/>
  <c r="K2065" i="8"/>
  <c r="L2065" i="8"/>
  <c r="K2066" i="8"/>
  <c r="L2066" i="8"/>
  <c r="K2067" i="8"/>
  <c r="L2067" i="8"/>
  <c r="K2068" i="8"/>
  <c r="L2068" i="8"/>
  <c r="K2069" i="8"/>
  <c r="L2069" i="8"/>
  <c r="K2070" i="8"/>
  <c r="L2070" i="8"/>
  <c r="K2071" i="8"/>
  <c r="L2071" i="8"/>
  <c r="K2072" i="8"/>
  <c r="L2072" i="8"/>
  <c r="K2073" i="8"/>
  <c r="L2073" i="8"/>
  <c r="K2074" i="8"/>
  <c r="L2074" i="8"/>
  <c r="K2075" i="8"/>
  <c r="L2075" i="8"/>
  <c r="K2076" i="8"/>
  <c r="L2076" i="8"/>
  <c r="K2077" i="8"/>
  <c r="L2077" i="8"/>
  <c r="K2078" i="8"/>
  <c r="L2078" i="8"/>
  <c r="K2079" i="8"/>
  <c r="L2079" i="8"/>
  <c r="K2080" i="8"/>
  <c r="L2080" i="8"/>
  <c r="K2081" i="8"/>
  <c r="L2081" i="8"/>
  <c r="K2082" i="8"/>
  <c r="L2082" i="8"/>
  <c r="K2083" i="8"/>
  <c r="L2083" i="8"/>
  <c r="K2084" i="8"/>
  <c r="L2084" i="8"/>
  <c r="K2085" i="8"/>
  <c r="L2085" i="8"/>
  <c r="K2086" i="8"/>
  <c r="L2086" i="8"/>
  <c r="K2087" i="8"/>
  <c r="L2087" i="8"/>
  <c r="K2088" i="8"/>
  <c r="L2088" i="8"/>
  <c r="K2089" i="8"/>
  <c r="L2089" i="8"/>
  <c r="K2090" i="8"/>
  <c r="L2090" i="8"/>
  <c r="K2091" i="8"/>
  <c r="L2091" i="8"/>
  <c r="K2092" i="8"/>
  <c r="L2092" i="8"/>
  <c r="K2093" i="8"/>
  <c r="L2093" i="8"/>
  <c r="K2094" i="8"/>
  <c r="L2094" i="8"/>
  <c r="K2095" i="8"/>
  <c r="L2095" i="8"/>
  <c r="K2096" i="8"/>
  <c r="L2096" i="8"/>
  <c r="K2097" i="8"/>
  <c r="L2097" i="8"/>
  <c r="K2098" i="8"/>
  <c r="L2098" i="8"/>
  <c r="K2099" i="8"/>
  <c r="L2099" i="8"/>
  <c r="K2100" i="8"/>
  <c r="L2100" i="8"/>
  <c r="K2101" i="8"/>
  <c r="L2101" i="8"/>
  <c r="K2102" i="8"/>
  <c r="L2102" i="8"/>
  <c r="K2103" i="8"/>
  <c r="L2103" i="8"/>
  <c r="K2104" i="8"/>
  <c r="L2104" i="8"/>
  <c r="K2105" i="8"/>
  <c r="L2105" i="8"/>
  <c r="K2106" i="8"/>
  <c r="L2106" i="8"/>
  <c r="K2107" i="8"/>
  <c r="L2107" i="8"/>
  <c r="K2108" i="8"/>
  <c r="L2108" i="8"/>
  <c r="K2109" i="8"/>
  <c r="L2109" i="8"/>
  <c r="K2110" i="8"/>
  <c r="L2110" i="8"/>
  <c r="K2111" i="8"/>
  <c r="L2111" i="8"/>
  <c r="K2112" i="8"/>
  <c r="L2112" i="8"/>
  <c r="K2113" i="8"/>
  <c r="L2113" i="8"/>
  <c r="K2114" i="8"/>
  <c r="L2114" i="8"/>
  <c r="K2115" i="8"/>
  <c r="L2115" i="8"/>
  <c r="K2116" i="8"/>
  <c r="L2116" i="8"/>
  <c r="K2117" i="8"/>
  <c r="L2117" i="8"/>
  <c r="K2118" i="8"/>
  <c r="L2118" i="8"/>
  <c r="K2119" i="8"/>
  <c r="L2119" i="8"/>
  <c r="K2120" i="8"/>
  <c r="L2120" i="8"/>
  <c r="K2121" i="8"/>
  <c r="L2121" i="8"/>
  <c r="K2122" i="8"/>
  <c r="L2122" i="8"/>
  <c r="K2123" i="8"/>
  <c r="L2123" i="8"/>
  <c r="K2124" i="8"/>
  <c r="L2124" i="8"/>
  <c r="K2125" i="8"/>
  <c r="L2125" i="8"/>
  <c r="K2126" i="8"/>
  <c r="L2126" i="8"/>
  <c r="K2127" i="8"/>
  <c r="L2127" i="8"/>
  <c r="K2128" i="8"/>
  <c r="L2128" i="8"/>
  <c r="K2129" i="8"/>
  <c r="L2129" i="8"/>
  <c r="K2130" i="8"/>
  <c r="L2130" i="8"/>
  <c r="K2131" i="8"/>
  <c r="L2131" i="8"/>
  <c r="K2132" i="8"/>
  <c r="L2132" i="8"/>
  <c r="K2133" i="8"/>
  <c r="L2133" i="8"/>
  <c r="K2134" i="8"/>
  <c r="L2134" i="8"/>
  <c r="K2135" i="8"/>
  <c r="L2135" i="8"/>
  <c r="K2136" i="8"/>
  <c r="L2136" i="8"/>
  <c r="K2137" i="8"/>
  <c r="L2137" i="8"/>
  <c r="K2138" i="8"/>
  <c r="L2138" i="8"/>
  <c r="K2139" i="8"/>
  <c r="L2139" i="8"/>
  <c r="K2140" i="8"/>
  <c r="L2140" i="8"/>
  <c r="K2141" i="8"/>
  <c r="L2141" i="8"/>
  <c r="K2142" i="8"/>
  <c r="L2142" i="8"/>
  <c r="K2143" i="8"/>
  <c r="L2143" i="8"/>
  <c r="K2144" i="8"/>
  <c r="L2144" i="8"/>
  <c r="K2145" i="8"/>
  <c r="L2145" i="8"/>
  <c r="K2146" i="8"/>
  <c r="L2146" i="8"/>
  <c r="K2147" i="8"/>
  <c r="L2147" i="8"/>
  <c r="K2148" i="8"/>
  <c r="L2148" i="8"/>
  <c r="K2149" i="8"/>
  <c r="L2149" i="8"/>
  <c r="K2150" i="8"/>
  <c r="L2150" i="8"/>
  <c r="K2151" i="8"/>
  <c r="L2151" i="8"/>
  <c r="K2152" i="8"/>
  <c r="L2152" i="8"/>
  <c r="K2153" i="8"/>
  <c r="L2153" i="8"/>
  <c r="K2154" i="8"/>
  <c r="L2154" i="8"/>
  <c r="K2155" i="8"/>
  <c r="L2155" i="8"/>
  <c r="K2156" i="8"/>
  <c r="L2156" i="8"/>
  <c r="K2157" i="8"/>
  <c r="L2157" i="8"/>
  <c r="K2158" i="8"/>
  <c r="L2158" i="8"/>
  <c r="K2159" i="8"/>
  <c r="L2159" i="8"/>
  <c r="K2160" i="8"/>
  <c r="L2160" i="8"/>
  <c r="K2161" i="8"/>
  <c r="L2161" i="8"/>
  <c r="K2162" i="8"/>
  <c r="L2162" i="8"/>
  <c r="K2163" i="8"/>
  <c r="L2163" i="8"/>
  <c r="K2164" i="8"/>
  <c r="L2164" i="8"/>
  <c r="K2165" i="8"/>
  <c r="L2165" i="8"/>
  <c r="K2166" i="8"/>
  <c r="L2166" i="8"/>
  <c r="K2167" i="8"/>
  <c r="L2167" i="8"/>
  <c r="K2168" i="8"/>
  <c r="L2168" i="8"/>
  <c r="K2169" i="8"/>
  <c r="L2169" i="8"/>
  <c r="K2170" i="8"/>
  <c r="L2170" i="8"/>
  <c r="K2171" i="8"/>
  <c r="L2171" i="8"/>
  <c r="K2172" i="8"/>
  <c r="L2172" i="8"/>
  <c r="K2173" i="8"/>
  <c r="L2173" i="8"/>
  <c r="K2174" i="8"/>
  <c r="L2174" i="8"/>
  <c r="K2175" i="8"/>
  <c r="L2175" i="8"/>
  <c r="K2176" i="8"/>
  <c r="L2176" i="8"/>
  <c r="K2177" i="8"/>
  <c r="L2177" i="8"/>
  <c r="K2178" i="8"/>
  <c r="L2178" i="8"/>
  <c r="K2179" i="8"/>
  <c r="L2179" i="8"/>
  <c r="K2180" i="8"/>
  <c r="L2180" i="8"/>
  <c r="K2181" i="8"/>
  <c r="L2181" i="8"/>
  <c r="K2182" i="8"/>
  <c r="L2182" i="8"/>
  <c r="K2183" i="8"/>
  <c r="L2183" i="8"/>
  <c r="K2184" i="8"/>
  <c r="L2184" i="8"/>
  <c r="K2185" i="8"/>
  <c r="L2185" i="8"/>
  <c r="K2186" i="8"/>
  <c r="L2186" i="8"/>
  <c r="K2187" i="8"/>
  <c r="L2187" i="8"/>
  <c r="K2188" i="8"/>
  <c r="L2188" i="8"/>
  <c r="K2189" i="8"/>
  <c r="L2189" i="8"/>
  <c r="K2190" i="8"/>
  <c r="L2190" i="8"/>
  <c r="K2191" i="8"/>
  <c r="L2191" i="8"/>
  <c r="K2192" i="8"/>
  <c r="L2192" i="8"/>
  <c r="K2193" i="8"/>
  <c r="L2193" i="8"/>
  <c r="K2194" i="8"/>
  <c r="L2194" i="8"/>
  <c r="K2195" i="8"/>
  <c r="L2195" i="8"/>
  <c r="K2196" i="8"/>
  <c r="L2196" i="8"/>
  <c r="K2197" i="8"/>
  <c r="L2197" i="8"/>
  <c r="K2198" i="8"/>
  <c r="L2198" i="8"/>
  <c r="K2199" i="8"/>
  <c r="L2199" i="8"/>
  <c r="K2200" i="8"/>
  <c r="L2200" i="8"/>
  <c r="K2201" i="8"/>
  <c r="L2201" i="8"/>
  <c r="K2202" i="8"/>
  <c r="L2202" i="8"/>
  <c r="K2203" i="8"/>
  <c r="L2203" i="8"/>
  <c r="K2204" i="8"/>
  <c r="L2204" i="8"/>
  <c r="K2205" i="8"/>
  <c r="L2205" i="8"/>
  <c r="K2206" i="8"/>
  <c r="L2206" i="8"/>
  <c r="K2207" i="8"/>
  <c r="L2207" i="8"/>
  <c r="K2208" i="8"/>
  <c r="L2208" i="8"/>
  <c r="K2209" i="8"/>
  <c r="L2209" i="8"/>
  <c r="K2210" i="8"/>
  <c r="L2210" i="8"/>
  <c r="K2211" i="8"/>
  <c r="L2211" i="8"/>
  <c r="K2212" i="8"/>
  <c r="L2212" i="8"/>
  <c r="K2213" i="8"/>
  <c r="L2213" i="8"/>
  <c r="K2214" i="8"/>
  <c r="L2214" i="8"/>
  <c r="K2215" i="8"/>
  <c r="L2215" i="8"/>
  <c r="K2216" i="8"/>
  <c r="L2216" i="8"/>
  <c r="K2217" i="8"/>
  <c r="L2217" i="8"/>
  <c r="K2218" i="8"/>
  <c r="L2218" i="8"/>
  <c r="K2219" i="8"/>
  <c r="L2219" i="8"/>
  <c r="K2220" i="8"/>
  <c r="L2220" i="8"/>
  <c r="K2221" i="8"/>
  <c r="L2221" i="8"/>
  <c r="K2222" i="8"/>
  <c r="L2222" i="8"/>
  <c r="K2223" i="8"/>
  <c r="L2223" i="8"/>
  <c r="K2224" i="8"/>
  <c r="L2224" i="8"/>
  <c r="K2225" i="8"/>
  <c r="L2225" i="8"/>
  <c r="K2226" i="8"/>
  <c r="L2226" i="8"/>
  <c r="K2227" i="8"/>
  <c r="L2227" i="8"/>
  <c r="K2228" i="8"/>
  <c r="L2228" i="8"/>
  <c r="K2229" i="8"/>
  <c r="L2229" i="8"/>
  <c r="K2230" i="8"/>
  <c r="L2230" i="8"/>
  <c r="K2231" i="8"/>
  <c r="L2231" i="8"/>
  <c r="K2232" i="8"/>
  <c r="L2232" i="8"/>
  <c r="K2233" i="8"/>
  <c r="L2233" i="8"/>
  <c r="K2234" i="8"/>
  <c r="L2234" i="8"/>
  <c r="K2235" i="8"/>
  <c r="L2235" i="8"/>
  <c r="K2236" i="8"/>
  <c r="L2236" i="8"/>
  <c r="K2237" i="8"/>
  <c r="L2237" i="8"/>
  <c r="K2238" i="8"/>
  <c r="L2238" i="8"/>
  <c r="K2239" i="8"/>
  <c r="L2239" i="8"/>
  <c r="K2240" i="8"/>
  <c r="L2240" i="8"/>
  <c r="K2241" i="8"/>
  <c r="L2241" i="8"/>
  <c r="K2242" i="8"/>
  <c r="L2242" i="8"/>
  <c r="K2243" i="8"/>
  <c r="L2243" i="8"/>
  <c r="K2244" i="8"/>
  <c r="L2244" i="8"/>
  <c r="K2245" i="8"/>
  <c r="L2245" i="8"/>
  <c r="K2246" i="8"/>
  <c r="L2246" i="8"/>
  <c r="K2247" i="8"/>
  <c r="L2247" i="8"/>
  <c r="K2248" i="8"/>
  <c r="L2248" i="8"/>
  <c r="K2249" i="8"/>
  <c r="L2249" i="8"/>
  <c r="K2250" i="8"/>
  <c r="L2250" i="8"/>
  <c r="K2251" i="8"/>
  <c r="L2251" i="8"/>
  <c r="K2252" i="8"/>
  <c r="L2252" i="8"/>
  <c r="K2253" i="8"/>
  <c r="L2253" i="8"/>
  <c r="K2254" i="8"/>
  <c r="L2254" i="8"/>
  <c r="K2255" i="8"/>
  <c r="L2255" i="8"/>
  <c r="K2256" i="8"/>
  <c r="L2256" i="8"/>
  <c r="K2257" i="8"/>
  <c r="L2257" i="8"/>
  <c r="K2258" i="8"/>
  <c r="L2258" i="8"/>
  <c r="K2259" i="8"/>
  <c r="L2259" i="8"/>
  <c r="K2260" i="8"/>
  <c r="L2260" i="8"/>
  <c r="K2261" i="8"/>
  <c r="L2261" i="8"/>
  <c r="K2262" i="8"/>
  <c r="L2262" i="8"/>
  <c r="K2263" i="8"/>
  <c r="L2263" i="8"/>
  <c r="K2264" i="8"/>
  <c r="L2264" i="8"/>
  <c r="K2265" i="8"/>
  <c r="L2265" i="8"/>
  <c r="K2266" i="8"/>
  <c r="L2266" i="8"/>
  <c r="K2267" i="8"/>
  <c r="L2267" i="8"/>
  <c r="K2268" i="8"/>
  <c r="L2268" i="8"/>
  <c r="K2269" i="8"/>
  <c r="L2269" i="8"/>
  <c r="K2270" i="8"/>
  <c r="L2270" i="8"/>
  <c r="K2271" i="8"/>
  <c r="L2271" i="8"/>
  <c r="K2272" i="8"/>
  <c r="L2272" i="8"/>
  <c r="K2273" i="8"/>
  <c r="L2273" i="8"/>
  <c r="K2274" i="8"/>
  <c r="L2274" i="8"/>
  <c r="K2275" i="8"/>
  <c r="L2275" i="8"/>
  <c r="K2276" i="8"/>
  <c r="L2276" i="8"/>
  <c r="K2277" i="8"/>
  <c r="L2277" i="8"/>
  <c r="K2278" i="8"/>
  <c r="L2278" i="8"/>
  <c r="K2279" i="8"/>
  <c r="L2279" i="8"/>
  <c r="K2280" i="8"/>
  <c r="L2280" i="8"/>
  <c r="K2281" i="8"/>
  <c r="L2281" i="8"/>
  <c r="K2282" i="8"/>
  <c r="L2282" i="8"/>
  <c r="K2283" i="8"/>
  <c r="L2283" i="8"/>
  <c r="K2284" i="8"/>
  <c r="L2284" i="8"/>
  <c r="K2285" i="8"/>
  <c r="L2285" i="8"/>
  <c r="K2286" i="8"/>
  <c r="L2286" i="8"/>
  <c r="K2287" i="8"/>
  <c r="L2287" i="8"/>
  <c r="K2288" i="8"/>
  <c r="L2288" i="8"/>
  <c r="K2289" i="8"/>
  <c r="L2289" i="8"/>
  <c r="K2290" i="8"/>
  <c r="L2290" i="8"/>
  <c r="K2291" i="8"/>
  <c r="L2291" i="8"/>
  <c r="K2292" i="8"/>
  <c r="L2292" i="8"/>
  <c r="K2293" i="8"/>
  <c r="L2293" i="8"/>
  <c r="K2294" i="8"/>
  <c r="L2294" i="8"/>
  <c r="K2295" i="8"/>
  <c r="L2295" i="8"/>
  <c r="K2296" i="8"/>
  <c r="L2296" i="8"/>
  <c r="K2297" i="8"/>
  <c r="L2297" i="8"/>
  <c r="K2298" i="8"/>
  <c r="L2298" i="8"/>
  <c r="K2299" i="8"/>
  <c r="L2299" i="8"/>
  <c r="K2300" i="8"/>
  <c r="L2300" i="8"/>
  <c r="K2301" i="8"/>
  <c r="L2301" i="8"/>
  <c r="K2302" i="8"/>
  <c r="L2302" i="8"/>
  <c r="K2303" i="8"/>
  <c r="L2303" i="8"/>
  <c r="K2304" i="8"/>
  <c r="L2304" i="8"/>
  <c r="K2305" i="8"/>
  <c r="L2305" i="8"/>
  <c r="K2306" i="8"/>
  <c r="L2306" i="8"/>
  <c r="K2307" i="8"/>
  <c r="L2307" i="8"/>
  <c r="K2308" i="8"/>
  <c r="L2308" i="8"/>
  <c r="K2309" i="8"/>
  <c r="L2309" i="8"/>
  <c r="K2310" i="8"/>
  <c r="L2310" i="8"/>
  <c r="K2311" i="8"/>
  <c r="L2311" i="8"/>
  <c r="K2312" i="8"/>
  <c r="L2312" i="8"/>
  <c r="K2313" i="8"/>
  <c r="L2313" i="8"/>
  <c r="K2314" i="8"/>
  <c r="L2314" i="8"/>
  <c r="K2315" i="8"/>
  <c r="L2315" i="8"/>
  <c r="K2316" i="8"/>
  <c r="L2316" i="8"/>
  <c r="K2317" i="8"/>
  <c r="L2317" i="8"/>
  <c r="K2318" i="8"/>
  <c r="L2318" i="8"/>
  <c r="K2319" i="8"/>
  <c r="L2319" i="8"/>
  <c r="K2320" i="8"/>
  <c r="L2320" i="8"/>
  <c r="K2321" i="8"/>
  <c r="L2321" i="8"/>
  <c r="K2322" i="8"/>
  <c r="L2322" i="8"/>
  <c r="K2323" i="8"/>
  <c r="L2323" i="8"/>
  <c r="K2324" i="8"/>
  <c r="L2324" i="8"/>
  <c r="K2325" i="8"/>
  <c r="L2325" i="8"/>
  <c r="K2326" i="8"/>
  <c r="L2326" i="8"/>
  <c r="K2327" i="8"/>
  <c r="L2327" i="8"/>
  <c r="K2328" i="8"/>
  <c r="L2328" i="8"/>
  <c r="K2329" i="8"/>
  <c r="L2329" i="8"/>
  <c r="K2330" i="8"/>
  <c r="L2330" i="8"/>
  <c r="K2331" i="8"/>
  <c r="L2331" i="8"/>
  <c r="K2332" i="8"/>
  <c r="L2332" i="8"/>
  <c r="K2333" i="8"/>
  <c r="L2333" i="8"/>
  <c r="K2334" i="8"/>
  <c r="L2334" i="8"/>
  <c r="K2335" i="8"/>
  <c r="L2335" i="8"/>
  <c r="K2336" i="8"/>
  <c r="L2336" i="8"/>
  <c r="K2337" i="8"/>
  <c r="L2337" i="8"/>
  <c r="K2338" i="8"/>
  <c r="L2338" i="8"/>
  <c r="K2339" i="8"/>
  <c r="L2339" i="8"/>
  <c r="K2340" i="8"/>
  <c r="L2340" i="8"/>
  <c r="K2341" i="8"/>
  <c r="L2341" i="8"/>
  <c r="K2342" i="8"/>
  <c r="L2342" i="8"/>
  <c r="K2343" i="8"/>
  <c r="L2343" i="8"/>
  <c r="K2344" i="8"/>
  <c r="L2344" i="8"/>
  <c r="K2345" i="8"/>
  <c r="L2345" i="8"/>
  <c r="K2346" i="8"/>
  <c r="L2346" i="8"/>
  <c r="K2347" i="8"/>
  <c r="L2347" i="8"/>
  <c r="K2348" i="8"/>
  <c r="L2348" i="8"/>
  <c r="K2349" i="8"/>
  <c r="L2349" i="8"/>
  <c r="K2350" i="8"/>
  <c r="L2350" i="8"/>
  <c r="K2351" i="8"/>
  <c r="L2351" i="8"/>
  <c r="K2352" i="8"/>
  <c r="L2352" i="8"/>
  <c r="K2353" i="8"/>
  <c r="L2353" i="8"/>
  <c r="K2354" i="8"/>
  <c r="L2354" i="8"/>
  <c r="K2355" i="8"/>
  <c r="L2355" i="8"/>
  <c r="K2356" i="8"/>
  <c r="L2356" i="8"/>
  <c r="K2357" i="8"/>
  <c r="L2357" i="8"/>
  <c r="K2358" i="8"/>
  <c r="L2358" i="8"/>
  <c r="K2359" i="8"/>
  <c r="L2359" i="8"/>
  <c r="K2360" i="8"/>
  <c r="L2360" i="8"/>
  <c r="K2361" i="8"/>
  <c r="L2361" i="8"/>
  <c r="K2362" i="8"/>
  <c r="L2362" i="8"/>
  <c r="K2363" i="8"/>
  <c r="L2363" i="8"/>
  <c r="K2364" i="8"/>
  <c r="L2364" i="8"/>
  <c r="K2365" i="8"/>
  <c r="L2365" i="8"/>
  <c r="K2366" i="8"/>
  <c r="L2366" i="8"/>
  <c r="K2367" i="8"/>
  <c r="L2367" i="8"/>
  <c r="K2368" i="8"/>
  <c r="L2368" i="8"/>
  <c r="K2369" i="8"/>
  <c r="L2369" i="8"/>
  <c r="K2370" i="8"/>
  <c r="L2370" i="8"/>
  <c r="K2371" i="8"/>
  <c r="L2371" i="8"/>
  <c r="K2372" i="8"/>
  <c r="L2372" i="8"/>
  <c r="K2373" i="8"/>
  <c r="L2373" i="8"/>
  <c r="K2374" i="8"/>
  <c r="L2374" i="8"/>
  <c r="K2375" i="8"/>
  <c r="L2375" i="8"/>
  <c r="K2376" i="8"/>
  <c r="L2376" i="8"/>
  <c r="K2377" i="8"/>
  <c r="L2377" i="8"/>
  <c r="K2378" i="8"/>
  <c r="L2378" i="8"/>
  <c r="K2379" i="8"/>
  <c r="L2379" i="8"/>
  <c r="K2380" i="8"/>
  <c r="L2380" i="8"/>
  <c r="K2381" i="8"/>
  <c r="L2381" i="8"/>
  <c r="K2382" i="8"/>
  <c r="L2382" i="8"/>
  <c r="K2383" i="8"/>
  <c r="L2383" i="8"/>
  <c r="K2384" i="8"/>
  <c r="L2384" i="8"/>
  <c r="K2385" i="8"/>
  <c r="L2385" i="8"/>
  <c r="K2386" i="8"/>
  <c r="L2386" i="8"/>
  <c r="K2387" i="8"/>
  <c r="L2387" i="8"/>
  <c r="K2388" i="8"/>
  <c r="L2388" i="8"/>
  <c r="K2389" i="8"/>
  <c r="L2389" i="8"/>
  <c r="K2390" i="8"/>
  <c r="L2390" i="8"/>
  <c r="K2391" i="8"/>
  <c r="L2391" i="8"/>
  <c r="K2392" i="8"/>
  <c r="L2392" i="8"/>
  <c r="K2393" i="8"/>
  <c r="L2393" i="8"/>
  <c r="K2394" i="8"/>
  <c r="L2394" i="8"/>
  <c r="K2395" i="8"/>
  <c r="L2395" i="8"/>
  <c r="K2396" i="8"/>
  <c r="L2396" i="8"/>
  <c r="K2397" i="8"/>
  <c r="L2397" i="8"/>
  <c r="K2398" i="8"/>
  <c r="L2398" i="8"/>
  <c r="K2399" i="8"/>
  <c r="L2399" i="8"/>
  <c r="K2400" i="8"/>
  <c r="L2400" i="8"/>
  <c r="K2401" i="8"/>
  <c r="L2401" i="8"/>
  <c r="K2402" i="8"/>
  <c r="L2402" i="8"/>
  <c r="K2403" i="8"/>
  <c r="L2403" i="8"/>
  <c r="K2404" i="8"/>
  <c r="L2404" i="8"/>
  <c r="K2405" i="8"/>
  <c r="L2405" i="8"/>
  <c r="K2406" i="8"/>
  <c r="L2406" i="8"/>
  <c r="K2407" i="8"/>
  <c r="L2407" i="8"/>
  <c r="K2408" i="8"/>
  <c r="L2408" i="8"/>
  <c r="K2409" i="8"/>
  <c r="L2409" i="8"/>
  <c r="K2410" i="8"/>
  <c r="L2410" i="8"/>
  <c r="K2411" i="8"/>
  <c r="L2411" i="8"/>
  <c r="K2412" i="8"/>
  <c r="L2412" i="8"/>
  <c r="K2413" i="8"/>
  <c r="L2413" i="8"/>
  <c r="K2414" i="8"/>
  <c r="L2414" i="8"/>
  <c r="K2415" i="8"/>
  <c r="L2415" i="8"/>
  <c r="K2416" i="8"/>
  <c r="L2416" i="8"/>
  <c r="K2417" i="8"/>
  <c r="L2417" i="8"/>
  <c r="K2418" i="8"/>
  <c r="L2418" i="8"/>
  <c r="K2419" i="8"/>
  <c r="L2419" i="8"/>
  <c r="K2420" i="8"/>
  <c r="L2420" i="8"/>
  <c r="K2421" i="8"/>
  <c r="L2421" i="8"/>
  <c r="K2422" i="8"/>
  <c r="L2422" i="8"/>
  <c r="K2423" i="8"/>
  <c r="L2423" i="8"/>
  <c r="K2424" i="8"/>
  <c r="L2424" i="8"/>
  <c r="K2425" i="8"/>
  <c r="L2425" i="8"/>
  <c r="K2426" i="8"/>
  <c r="L2426" i="8"/>
  <c r="K2427" i="8"/>
  <c r="L2427" i="8"/>
  <c r="K2428" i="8"/>
  <c r="L2428" i="8"/>
  <c r="K2429" i="8"/>
  <c r="L2429" i="8"/>
  <c r="K2430" i="8"/>
  <c r="L2430" i="8"/>
  <c r="K2431" i="8"/>
  <c r="L2431" i="8"/>
  <c r="K2432" i="8"/>
  <c r="L2432" i="8"/>
  <c r="K2433" i="8"/>
  <c r="L2433" i="8"/>
  <c r="K2434" i="8"/>
  <c r="L2434" i="8"/>
  <c r="K2435" i="8"/>
  <c r="L2435" i="8"/>
  <c r="K2436" i="8"/>
  <c r="L2436" i="8"/>
  <c r="K2437" i="8"/>
  <c r="L2437" i="8"/>
  <c r="K2438" i="8"/>
  <c r="L2438" i="8"/>
  <c r="K2439" i="8"/>
  <c r="L2439" i="8"/>
  <c r="K2440" i="8"/>
  <c r="L2440" i="8"/>
  <c r="K2441" i="8"/>
  <c r="L2441" i="8"/>
  <c r="K2442" i="8"/>
  <c r="L2442" i="8"/>
  <c r="K2443" i="8"/>
  <c r="L2443" i="8"/>
  <c r="K2444" i="8"/>
  <c r="L2444" i="8"/>
  <c r="K2445" i="8"/>
  <c r="L2445" i="8"/>
  <c r="K2446" i="8"/>
  <c r="L2446" i="8"/>
  <c r="K2447" i="8"/>
  <c r="L2447" i="8"/>
  <c r="K2448" i="8"/>
  <c r="L2448" i="8"/>
  <c r="K2449" i="8"/>
  <c r="L2449" i="8"/>
  <c r="K2450" i="8"/>
  <c r="L2450" i="8"/>
  <c r="K2451" i="8"/>
  <c r="L2451" i="8"/>
  <c r="K2452" i="8"/>
  <c r="L2452" i="8"/>
  <c r="K2453" i="8"/>
  <c r="L2453" i="8"/>
  <c r="K2454" i="8"/>
  <c r="L2454" i="8"/>
  <c r="K2455" i="8"/>
  <c r="L2455" i="8"/>
  <c r="K2456" i="8"/>
  <c r="L2456" i="8"/>
  <c r="K2457" i="8"/>
  <c r="L2457" i="8"/>
  <c r="K2458" i="8"/>
  <c r="L2458" i="8"/>
  <c r="K2459" i="8"/>
  <c r="L2459" i="8"/>
  <c r="K2460" i="8"/>
  <c r="L2460" i="8"/>
  <c r="K2461" i="8"/>
  <c r="L2461" i="8"/>
  <c r="K2462" i="8"/>
  <c r="L2462" i="8"/>
  <c r="K2463" i="8"/>
  <c r="L2463" i="8"/>
  <c r="K2464" i="8"/>
  <c r="L2464" i="8"/>
  <c r="K2465" i="8"/>
  <c r="L2465" i="8"/>
  <c r="K2466" i="8"/>
  <c r="L2466" i="8"/>
  <c r="K2467" i="8"/>
  <c r="L2467" i="8"/>
  <c r="K2468" i="8"/>
  <c r="L2468" i="8"/>
  <c r="K2469" i="8"/>
  <c r="L2469" i="8"/>
  <c r="K2470" i="8"/>
  <c r="L2470" i="8"/>
  <c r="K2471" i="8"/>
  <c r="L2471" i="8"/>
  <c r="K2472" i="8"/>
  <c r="L2472" i="8"/>
  <c r="K2473" i="8"/>
  <c r="L2473" i="8"/>
  <c r="K2474" i="8"/>
  <c r="L2474" i="8"/>
  <c r="K2475" i="8"/>
  <c r="L2475" i="8"/>
  <c r="K2476" i="8"/>
  <c r="L2476" i="8"/>
  <c r="K2477" i="8"/>
  <c r="L2477" i="8"/>
  <c r="K2478" i="8"/>
  <c r="L2478" i="8"/>
  <c r="K2479" i="8"/>
  <c r="L2479" i="8"/>
  <c r="K2480" i="8"/>
  <c r="L2480" i="8"/>
  <c r="K2481" i="8"/>
  <c r="L2481" i="8"/>
  <c r="K2482" i="8"/>
  <c r="L2482" i="8"/>
  <c r="K2483" i="8"/>
  <c r="L2483" i="8"/>
  <c r="K2484" i="8"/>
  <c r="L2484" i="8"/>
  <c r="K2485" i="8"/>
  <c r="L2485" i="8"/>
  <c r="K2486" i="8"/>
  <c r="L2486" i="8"/>
  <c r="K2487" i="8"/>
  <c r="L2487" i="8"/>
  <c r="K2488" i="8"/>
  <c r="L2488" i="8"/>
  <c r="K2489" i="8"/>
  <c r="L2489" i="8"/>
  <c r="K2490" i="8"/>
  <c r="L2490" i="8"/>
  <c r="K2491" i="8"/>
  <c r="L2491" i="8"/>
  <c r="K2492" i="8"/>
  <c r="L2492" i="8"/>
  <c r="K2493" i="8"/>
  <c r="L2493" i="8"/>
  <c r="K2494" i="8"/>
  <c r="L2494" i="8"/>
  <c r="K2495" i="8"/>
  <c r="L2495" i="8"/>
  <c r="K2496" i="8"/>
  <c r="L2496" i="8"/>
  <c r="K2497" i="8"/>
  <c r="L2497" i="8"/>
  <c r="K2498" i="8"/>
  <c r="L2498" i="8"/>
  <c r="K2499" i="8"/>
  <c r="L2499" i="8"/>
  <c r="K2500" i="8"/>
  <c r="L2500" i="8"/>
  <c r="L6" i="8"/>
  <c r="K6" i="8"/>
  <c r="C31" i="10" l="1"/>
  <c r="I5" i="8"/>
  <c r="AL8" i="8"/>
  <c r="BB40" i="8"/>
  <c r="BB41" i="8"/>
  <c r="BB42" i="8"/>
  <c r="BB43" i="8"/>
  <c r="C7" i="8"/>
  <c r="D7" i="8"/>
  <c r="G7" i="8"/>
  <c r="H7" i="8"/>
  <c r="C8" i="8"/>
  <c r="D8" i="8"/>
  <c r="G8" i="8"/>
  <c r="H8" i="8"/>
  <c r="C9" i="8"/>
  <c r="D9" i="8"/>
  <c r="G9" i="8"/>
  <c r="H9" i="8"/>
  <c r="C10" i="8"/>
  <c r="D10" i="8"/>
  <c r="G10" i="8"/>
  <c r="H10" i="8"/>
  <c r="C11" i="8"/>
  <c r="D11" i="8"/>
  <c r="G11" i="8"/>
  <c r="H11" i="8"/>
  <c r="C12" i="8"/>
  <c r="D12" i="8"/>
  <c r="G12" i="8"/>
  <c r="H12" i="8"/>
  <c r="C13" i="8"/>
  <c r="D13" i="8"/>
  <c r="G13" i="8"/>
  <c r="H13" i="8"/>
  <c r="F30" i="5" s="1"/>
  <c r="C14" i="8"/>
  <c r="D14" i="8"/>
  <c r="G14" i="8"/>
  <c r="H14" i="8"/>
  <c r="C15" i="8"/>
  <c r="D15" i="8"/>
  <c r="G15" i="8"/>
  <c r="H15" i="8"/>
  <c r="C16" i="8"/>
  <c r="D16" i="8"/>
  <c r="G16" i="8"/>
  <c r="H16" i="8"/>
  <c r="C17" i="8"/>
  <c r="D17" i="8"/>
  <c r="G17" i="8"/>
  <c r="H17" i="8"/>
  <c r="C18" i="8"/>
  <c r="D18" i="8"/>
  <c r="G18" i="8"/>
  <c r="H18" i="8"/>
  <c r="C19" i="8"/>
  <c r="D19" i="8"/>
  <c r="G19" i="8"/>
  <c r="H19" i="8"/>
  <c r="C20" i="8"/>
  <c r="D20" i="8"/>
  <c r="G20" i="8"/>
  <c r="H20" i="8"/>
  <c r="C21" i="8"/>
  <c r="D21" i="8"/>
  <c r="G21" i="8"/>
  <c r="H21" i="8"/>
  <c r="C22" i="8"/>
  <c r="D22" i="8"/>
  <c r="G22" i="8"/>
  <c r="H22" i="8"/>
  <c r="C23" i="8"/>
  <c r="D23" i="8"/>
  <c r="G23" i="8"/>
  <c r="H23" i="8"/>
  <c r="C24" i="8"/>
  <c r="D24" i="8"/>
  <c r="G24" i="8"/>
  <c r="H24" i="8"/>
  <c r="C25" i="8"/>
  <c r="D25" i="8"/>
  <c r="G25" i="8"/>
  <c r="H25" i="8"/>
  <c r="C26" i="8"/>
  <c r="D26" i="8"/>
  <c r="G26" i="8"/>
  <c r="H26" i="8"/>
  <c r="C27" i="8"/>
  <c r="D27" i="8"/>
  <c r="G27" i="8"/>
  <c r="H27" i="8"/>
  <c r="C28" i="8"/>
  <c r="D28" i="8"/>
  <c r="G28" i="8"/>
  <c r="H28" i="8"/>
  <c r="C29" i="8"/>
  <c r="D29" i="8"/>
  <c r="G29" i="8"/>
  <c r="H29" i="8"/>
  <c r="C30" i="8"/>
  <c r="D30" i="8"/>
  <c r="G30" i="8"/>
  <c r="H30" i="8"/>
  <c r="C31" i="8"/>
  <c r="D31" i="8"/>
  <c r="G31" i="8"/>
  <c r="H31" i="8"/>
  <c r="C32" i="8"/>
  <c r="D32" i="8"/>
  <c r="G32" i="8"/>
  <c r="H32" i="8"/>
  <c r="C33" i="8"/>
  <c r="D33" i="8"/>
  <c r="G33" i="8"/>
  <c r="H33" i="8"/>
  <c r="C34" i="8"/>
  <c r="D34" i="8"/>
  <c r="G34" i="8"/>
  <c r="H34" i="8"/>
  <c r="C35" i="8"/>
  <c r="D35" i="8"/>
  <c r="G35" i="8"/>
  <c r="H35" i="8"/>
  <c r="C36" i="8"/>
  <c r="D36" i="8"/>
  <c r="G36" i="8"/>
  <c r="H36" i="8"/>
  <c r="C37" i="8"/>
  <c r="D37" i="8"/>
  <c r="G37" i="8"/>
  <c r="H37" i="8"/>
  <c r="C38" i="8"/>
  <c r="D38" i="8"/>
  <c r="G38" i="8"/>
  <c r="H38" i="8"/>
  <c r="C39" i="8"/>
  <c r="D39" i="8"/>
  <c r="G39" i="8"/>
  <c r="H39" i="8"/>
  <c r="C40" i="8"/>
  <c r="D40" i="8"/>
  <c r="G40" i="8"/>
  <c r="H40" i="8"/>
  <c r="C41" i="8"/>
  <c r="D41" i="8"/>
  <c r="G41" i="8"/>
  <c r="H41" i="8"/>
  <c r="C42" i="8"/>
  <c r="D42" i="8"/>
  <c r="G42" i="8"/>
  <c r="H42" i="8"/>
  <c r="C43" i="8"/>
  <c r="D43" i="8"/>
  <c r="G43" i="8"/>
  <c r="H43" i="8"/>
  <c r="C44" i="8"/>
  <c r="D44" i="8"/>
  <c r="G44" i="8"/>
  <c r="H44" i="8"/>
  <c r="C45" i="8"/>
  <c r="D45" i="8"/>
  <c r="G45" i="8"/>
  <c r="H45" i="8"/>
  <c r="C46" i="8"/>
  <c r="D46" i="8"/>
  <c r="G46" i="8"/>
  <c r="H46" i="8"/>
  <c r="C47" i="8"/>
  <c r="D47" i="8"/>
  <c r="G47" i="8"/>
  <c r="H47" i="8"/>
  <c r="C48" i="8"/>
  <c r="D48" i="8"/>
  <c r="G48" i="8"/>
  <c r="H48" i="8"/>
  <c r="C49" i="8"/>
  <c r="D49" i="8"/>
  <c r="G49" i="8"/>
  <c r="H49" i="8"/>
  <c r="C50" i="8"/>
  <c r="D50" i="8"/>
  <c r="G50" i="8"/>
  <c r="H50" i="8"/>
  <c r="C51" i="8"/>
  <c r="D51" i="8"/>
  <c r="G51" i="8"/>
  <c r="H51" i="8"/>
  <c r="C52" i="8"/>
  <c r="D52" i="8"/>
  <c r="G52" i="8"/>
  <c r="H52" i="8"/>
  <c r="C53" i="8"/>
  <c r="D53" i="8"/>
  <c r="G53" i="8"/>
  <c r="H53" i="8"/>
  <c r="C54" i="8"/>
  <c r="D54" i="8"/>
  <c r="G54" i="8"/>
  <c r="H54" i="8"/>
  <c r="C55" i="8"/>
  <c r="D55" i="8"/>
  <c r="G55" i="8"/>
  <c r="H55" i="8"/>
  <c r="C56" i="8"/>
  <c r="D56" i="8"/>
  <c r="G56" i="8"/>
  <c r="H56" i="8"/>
  <c r="C57" i="8"/>
  <c r="D57" i="8"/>
  <c r="G57" i="8"/>
  <c r="H57" i="8"/>
  <c r="C58" i="8"/>
  <c r="D58" i="8"/>
  <c r="G58" i="8"/>
  <c r="H58" i="8"/>
  <c r="C59" i="8"/>
  <c r="D59" i="8"/>
  <c r="G59" i="8"/>
  <c r="H59" i="8"/>
  <c r="C60" i="8"/>
  <c r="D60" i="8"/>
  <c r="G60" i="8"/>
  <c r="H60" i="8"/>
  <c r="C61" i="8"/>
  <c r="D61" i="8"/>
  <c r="G61" i="8"/>
  <c r="H61" i="8"/>
  <c r="C62" i="8"/>
  <c r="D62" i="8"/>
  <c r="G62" i="8"/>
  <c r="H62" i="8"/>
  <c r="C63" i="8"/>
  <c r="D63" i="8"/>
  <c r="G63" i="8"/>
  <c r="H63" i="8"/>
  <c r="C64" i="8"/>
  <c r="D64" i="8"/>
  <c r="G64" i="8"/>
  <c r="H64" i="8"/>
  <c r="C65" i="8"/>
  <c r="D65" i="8"/>
  <c r="G65" i="8"/>
  <c r="H65" i="8"/>
  <c r="C66" i="8"/>
  <c r="D66" i="8"/>
  <c r="G66" i="8"/>
  <c r="H66" i="8"/>
  <c r="C67" i="8"/>
  <c r="D67" i="8"/>
  <c r="G67" i="8"/>
  <c r="H67" i="8"/>
  <c r="C68" i="8"/>
  <c r="D68" i="8"/>
  <c r="G68" i="8"/>
  <c r="H68" i="8"/>
  <c r="C69" i="8"/>
  <c r="D69" i="8"/>
  <c r="G69" i="8"/>
  <c r="H69" i="8"/>
  <c r="C70" i="8"/>
  <c r="D70" i="8"/>
  <c r="G70" i="8"/>
  <c r="H70" i="8"/>
  <c r="C71" i="8"/>
  <c r="D71" i="8"/>
  <c r="G71" i="8"/>
  <c r="H71" i="8"/>
  <c r="C72" i="8"/>
  <c r="D72" i="8"/>
  <c r="G72" i="8"/>
  <c r="H72" i="8"/>
  <c r="C73" i="8"/>
  <c r="D73" i="8"/>
  <c r="G73" i="8"/>
  <c r="H73" i="8"/>
  <c r="C74" i="8"/>
  <c r="D74" i="8"/>
  <c r="G74" i="8"/>
  <c r="H74" i="8"/>
  <c r="C75" i="8"/>
  <c r="D75" i="8"/>
  <c r="G75" i="8"/>
  <c r="H75" i="8"/>
  <c r="C76" i="8"/>
  <c r="D76" i="8"/>
  <c r="G76" i="8"/>
  <c r="H76" i="8"/>
  <c r="C77" i="8"/>
  <c r="D77" i="8"/>
  <c r="G77" i="8"/>
  <c r="H77" i="8"/>
  <c r="C78" i="8"/>
  <c r="D78" i="8"/>
  <c r="G78" i="8"/>
  <c r="H78" i="8"/>
  <c r="C79" i="8"/>
  <c r="D79" i="8"/>
  <c r="G79" i="8"/>
  <c r="H79" i="8"/>
  <c r="C80" i="8"/>
  <c r="D80" i="8"/>
  <c r="G80" i="8"/>
  <c r="H80" i="8"/>
  <c r="C81" i="8"/>
  <c r="D81" i="8"/>
  <c r="G81" i="8"/>
  <c r="H81" i="8"/>
  <c r="C82" i="8"/>
  <c r="D82" i="8"/>
  <c r="G82" i="8"/>
  <c r="H82" i="8"/>
  <c r="C83" i="8"/>
  <c r="D83" i="8"/>
  <c r="G83" i="8"/>
  <c r="H83" i="8"/>
  <c r="C84" i="8"/>
  <c r="D84" i="8"/>
  <c r="G84" i="8"/>
  <c r="H84" i="8"/>
  <c r="C85" i="8"/>
  <c r="D85" i="8"/>
  <c r="G85" i="8"/>
  <c r="H85" i="8"/>
  <c r="C86" i="8"/>
  <c r="D86" i="8"/>
  <c r="G86" i="8"/>
  <c r="H86" i="8"/>
  <c r="C87" i="8"/>
  <c r="D87" i="8"/>
  <c r="G87" i="8"/>
  <c r="H87" i="8"/>
  <c r="C88" i="8"/>
  <c r="D88" i="8"/>
  <c r="G88" i="8"/>
  <c r="H88" i="8"/>
  <c r="C89" i="8"/>
  <c r="D89" i="8"/>
  <c r="G89" i="8"/>
  <c r="H89" i="8"/>
  <c r="C90" i="8"/>
  <c r="D90" i="8"/>
  <c r="G90" i="8"/>
  <c r="H90" i="8"/>
  <c r="C91" i="8"/>
  <c r="D91" i="8"/>
  <c r="G91" i="8"/>
  <c r="H91" i="8"/>
  <c r="C92" i="8"/>
  <c r="D92" i="8"/>
  <c r="G92" i="8"/>
  <c r="H92" i="8"/>
  <c r="C93" i="8"/>
  <c r="D93" i="8"/>
  <c r="G93" i="8"/>
  <c r="H93" i="8"/>
  <c r="C94" i="8"/>
  <c r="D94" i="8"/>
  <c r="G94" i="8"/>
  <c r="H94" i="8"/>
  <c r="C95" i="8"/>
  <c r="D95" i="8"/>
  <c r="G95" i="8"/>
  <c r="H95" i="8"/>
  <c r="C96" i="8"/>
  <c r="D96" i="8"/>
  <c r="G96" i="8"/>
  <c r="H96" i="8"/>
  <c r="C97" i="8"/>
  <c r="D97" i="8"/>
  <c r="G97" i="8"/>
  <c r="H97" i="8"/>
  <c r="C98" i="8"/>
  <c r="D98" i="8"/>
  <c r="G98" i="8"/>
  <c r="H98" i="8"/>
  <c r="C99" i="8"/>
  <c r="D99" i="8"/>
  <c r="G99" i="8"/>
  <c r="H99" i="8"/>
  <c r="C100" i="8"/>
  <c r="D100" i="8"/>
  <c r="G100" i="8"/>
  <c r="H100" i="8"/>
  <c r="C101" i="8"/>
  <c r="D101" i="8"/>
  <c r="G101" i="8"/>
  <c r="H101" i="8"/>
  <c r="C102" i="8"/>
  <c r="D102" i="8"/>
  <c r="G102" i="8"/>
  <c r="H102" i="8"/>
  <c r="C103" i="8"/>
  <c r="D103" i="8"/>
  <c r="G103" i="8"/>
  <c r="H103" i="8"/>
  <c r="C104" i="8"/>
  <c r="D104" i="8"/>
  <c r="G104" i="8"/>
  <c r="H104" i="8"/>
  <c r="C105" i="8"/>
  <c r="D105" i="8"/>
  <c r="G105" i="8"/>
  <c r="H105" i="8"/>
  <c r="C106" i="8"/>
  <c r="D106" i="8"/>
  <c r="G106" i="8"/>
  <c r="H106" i="8"/>
  <c r="C107" i="8"/>
  <c r="D107" i="8"/>
  <c r="G107" i="8"/>
  <c r="H107" i="8"/>
  <c r="C108" i="8"/>
  <c r="D108" i="8"/>
  <c r="G108" i="8"/>
  <c r="H108" i="8"/>
  <c r="C109" i="8"/>
  <c r="D109" i="8"/>
  <c r="G109" i="8"/>
  <c r="H109" i="8"/>
  <c r="C110" i="8"/>
  <c r="D110" i="8"/>
  <c r="G110" i="8"/>
  <c r="H110" i="8"/>
  <c r="C111" i="8"/>
  <c r="D111" i="8"/>
  <c r="G111" i="8"/>
  <c r="H111" i="8"/>
  <c r="C112" i="8"/>
  <c r="D112" i="8"/>
  <c r="G112" i="8"/>
  <c r="H112" i="8"/>
  <c r="C113" i="8"/>
  <c r="D113" i="8"/>
  <c r="G113" i="8"/>
  <c r="H113" i="8"/>
  <c r="C114" i="8"/>
  <c r="D114" i="8"/>
  <c r="G114" i="8"/>
  <c r="H114" i="8"/>
  <c r="C115" i="8"/>
  <c r="D115" i="8"/>
  <c r="G115" i="8"/>
  <c r="H115" i="8"/>
  <c r="C116" i="8"/>
  <c r="D116" i="8"/>
  <c r="G116" i="8"/>
  <c r="H116" i="8"/>
  <c r="C117" i="8"/>
  <c r="D117" i="8"/>
  <c r="G117" i="8"/>
  <c r="H117" i="8"/>
  <c r="C118" i="8"/>
  <c r="D118" i="8"/>
  <c r="G118" i="8"/>
  <c r="H118" i="8"/>
  <c r="C119" i="8"/>
  <c r="D119" i="8"/>
  <c r="G119" i="8"/>
  <c r="H119" i="8"/>
  <c r="C120" i="8"/>
  <c r="D120" i="8"/>
  <c r="G120" i="8"/>
  <c r="H120" i="8"/>
  <c r="C121" i="8"/>
  <c r="D121" i="8"/>
  <c r="G121" i="8"/>
  <c r="H121" i="8"/>
  <c r="C122" i="8"/>
  <c r="D122" i="8"/>
  <c r="G122" i="8"/>
  <c r="H122" i="8"/>
  <c r="C123" i="8"/>
  <c r="D123" i="8"/>
  <c r="G123" i="8"/>
  <c r="H123" i="8"/>
  <c r="C124" i="8"/>
  <c r="D124" i="8"/>
  <c r="G124" i="8"/>
  <c r="H124" i="8"/>
  <c r="C125" i="8"/>
  <c r="D125" i="8"/>
  <c r="G125" i="8"/>
  <c r="H125" i="8"/>
  <c r="C126" i="8"/>
  <c r="D126" i="8"/>
  <c r="G126" i="8"/>
  <c r="H126" i="8"/>
  <c r="C127" i="8"/>
  <c r="D127" i="8"/>
  <c r="G127" i="8"/>
  <c r="H127" i="8"/>
  <c r="C128" i="8"/>
  <c r="D128" i="8"/>
  <c r="G128" i="8"/>
  <c r="H128" i="8"/>
  <c r="C129" i="8"/>
  <c r="D129" i="8"/>
  <c r="G129" i="8"/>
  <c r="H129" i="8"/>
  <c r="C130" i="8"/>
  <c r="D130" i="8"/>
  <c r="G130" i="8"/>
  <c r="H130" i="8"/>
  <c r="C131" i="8"/>
  <c r="D131" i="8"/>
  <c r="G131" i="8"/>
  <c r="H131" i="8"/>
  <c r="C132" i="8"/>
  <c r="D132" i="8"/>
  <c r="G132" i="8"/>
  <c r="H132" i="8"/>
  <c r="C133" i="8"/>
  <c r="D133" i="8"/>
  <c r="G133" i="8"/>
  <c r="H133" i="8"/>
  <c r="C134" i="8"/>
  <c r="D134" i="8"/>
  <c r="G134" i="8"/>
  <c r="H134" i="8"/>
  <c r="C135" i="8"/>
  <c r="D135" i="8"/>
  <c r="G135" i="8"/>
  <c r="H135" i="8"/>
  <c r="C136" i="8"/>
  <c r="D136" i="8"/>
  <c r="G136" i="8"/>
  <c r="H136" i="8"/>
  <c r="C137" i="8"/>
  <c r="D137" i="8"/>
  <c r="G137" i="8"/>
  <c r="H137" i="8"/>
  <c r="C138" i="8"/>
  <c r="D138" i="8"/>
  <c r="G138" i="8"/>
  <c r="H138" i="8"/>
  <c r="C139" i="8"/>
  <c r="D139" i="8"/>
  <c r="G139" i="8"/>
  <c r="H139" i="8"/>
  <c r="C140" i="8"/>
  <c r="D140" i="8"/>
  <c r="G140" i="8"/>
  <c r="H140" i="8"/>
  <c r="C141" i="8"/>
  <c r="D141" i="8"/>
  <c r="G141" i="8"/>
  <c r="H141" i="8"/>
  <c r="C142" i="8"/>
  <c r="D142" i="8"/>
  <c r="G142" i="8"/>
  <c r="H142" i="8"/>
  <c r="C143" i="8"/>
  <c r="D143" i="8"/>
  <c r="G143" i="8"/>
  <c r="H143" i="8"/>
  <c r="C144" i="8"/>
  <c r="D144" i="8"/>
  <c r="G144" i="8"/>
  <c r="H144" i="8"/>
  <c r="C145" i="8"/>
  <c r="D145" i="8"/>
  <c r="G145" i="8"/>
  <c r="H145" i="8"/>
  <c r="C146" i="8"/>
  <c r="D146" i="8"/>
  <c r="G146" i="8"/>
  <c r="H146" i="8"/>
  <c r="C147" i="8"/>
  <c r="D147" i="8"/>
  <c r="G147" i="8"/>
  <c r="H147" i="8"/>
  <c r="C148" i="8"/>
  <c r="D148" i="8"/>
  <c r="G148" i="8"/>
  <c r="H148" i="8"/>
  <c r="C149" i="8"/>
  <c r="D149" i="8"/>
  <c r="G149" i="8"/>
  <c r="H149" i="8"/>
  <c r="C150" i="8"/>
  <c r="D150" i="8"/>
  <c r="G150" i="8"/>
  <c r="H150" i="8"/>
  <c r="C151" i="8"/>
  <c r="D151" i="8"/>
  <c r="G151" i="8"/>
  <c r="H151" i="8"/>
  <c r="C152" i="8"/>
  <c r="D152" i="8"/>
  <c r="G152" i="8"/>
  <c r="H152" i="8"/>
  <c r="C153" i="8"/>
  <c r="D153" i="8"/>
  <c r="G153" i="8"/>
  <c r="H153" i="8"/>
  <c r="C154" i="8"/>
  <c r="D154" i="8"/>
  <c r="G154" i="8"/>
  <c r="H154" i="8"/>
  <c r="C155" i="8"/>
  <c r="D155" i="8"/>
  <c r="G155" i="8"/>
  <c r="H155" i="8"/>
  <c r="C156" i="8"/>
  <c r="D156" i="8"/>
  <c r="G156" i="8"/>
  <c r="H156" i="8"/>
  <c r="C157" i="8"/>
  <c r="D157" i="8"/>
  <c r="G157" i="8"/>
  <c r="H157" i="8"/>
  <c r="C158" i="8"/>
  <c r="D158" i="8"/>
  <c r="G158" i="8"/>
  <c r="H158" i="8"/>
  <c r="C159" i="8"/>
  <c r="D159" i="8"/>
  <c r="G159" i="8"/>
  <c r="H159" i="8"/>
  <c r="C160" i="8"/>
  <c r="D160" i="8"/>
  <c r="G160" i="8"/>
  <c r="H160" i="8"/>
  <c r="C161" i="8"/>
  <c r="D161" i="8"/>
  <c r="G161" i="8"/>
  <c r="H161" i="8"/>
  <c r="C162" i="8"/>
  <c r="D162" i="8"/>
  <c r="G162" i="8"/>
  <c r="H162" i="8"/>
  <c r="C163" i="8"/>
  <c r="D163" i="8"/>
  <c r="G163" i="8"/>
  <c r="H163" i="8"/>
  <c r="C164" i="8"/>
  <c r="D164" i="8"/>
  <c r="G164" i="8"/>
  <c r="H164" i="8"/>
  <c r="C165" i="8"/>
  <c r="D165" i="8"/>
  <c r="G165" i="8"/>
  <c r="H165" i="8"/>
  <c r="C166" i="8"/>
  <c r="D166" i="8"/>
  <c r="G166" i="8"/>
  <c r="H166" i="8"/>
  <c r="C167" i="8"/>
  <c r="D167" i="8"/>
  <c r="G167" i="8"/>
  <c r="H167" i="8"/>
  <c r="C168" i="8"/>
  <c r="D168" i="8"/>
  <c r="G168" i="8"/>
  <c r="H168" i="8"/>
  <c r="C169" i="8"/>
  <c r="D169" i="8"/>
  <c r="G169" i="8"/>
  <c r="H169" i="8"/>
  <c r="C170" i="8"/>
  <c r="D170" i="8"/>
  <c r="G170" i="8"/>
  <c r="H170" i="8"/>
  <c r="C171" i="8"/>
  <c r="D171" i="8"/>
  <c r="G171" i="8"/>
  <c r="H171" i="8"/>
  <c r="C172" i="8"/>
  <c r="D172" i="8"/>
  <c r="G172" i="8"/>
  <c r="H172" i="8"/>
  <c r="C173" i="8"/>
  <c r="D173" i="8"/>
  <c r="G173" i="8"/>
  <c r="H173" i="8"/>
  <c r="C174" i="8"/>
  <c r="D174" i="8"/>
  <c r="G174" i="8"/>
  <c r="H174" i="8"/>
  <c r="C175" i="8"/>
  <c r="D175" i="8"/>
  <c r="G175" i="8"/>
  <c r="H175" i="8"/>
  <c r="C176" i="8"/>
  <c r="D176" i="8"/>
  <c r="G176" i="8"/>
  <c r="H176" i="8"/>
  <c r="C177" i="8"/>
  <c r="D177" i="8"/>
  <c r="G177" i="8"/>
  <c r="H177" i="8"/>
  <c r="C178" i="8"/>
  <c r="D178" i="8"/>
  <c r="G178" i="8"/>
  <c r="H178" i="8"/>
  <c r="C179" i="8"/>
  <c r="D179" i="8"/>
  <c r="G179" i="8"/>
  <c r="H179" i="8"/>
  <c r="C180" i="8"/>
  <c r="D180" i="8"/>
  <c r="G180" i="8"/>
  <c r="H180" i="8"/>
  <c r="C181" i="8"/>
  <c r="D181" i="8"/>
  <c r="G181" i="8"/>
  <c r="H181" i="8"/>
  <c r="C182" i="8"/>
  <c r="D182" i="8"/>
  <c r="G182" i="8"/>
  <c r="H182" i="8"/>
  <c r="C183" i="8"/>
  <c r="D183" i="8"/>
  <c r="G183" i="8"/>
  <c r="H183" i="8"/>
  <c r="C184" i="8"/>
  <c r="D184" i="8"/>
  <c r="G184" i="8"/>
  <c r="H184" i="8"/>
  <c r="C185" i="8"/>
  <c r="D185" i="8"/>
  <c r="G185" i="8"/>
  <c r="H185" i="8"/>
  <c r="C186" i="8"/>
  <c r="D186" i="8"/>
  <c r="G186" i="8"/>
  <c r="H186" i="8"/>
  <c r="C187" i="8"/>
  <c r="D187" i="8"/>
  <c r="G187" i="8"/>
  <c r="H187" i="8"/>
  <c r="C188" i="8"/>
  <c r="D188" i="8"/>
  <c r="G188" i="8"/>
  <c r="H188" i="8"/>
  <c r="C189" i="8"/>
  <c r="D189" i="8"/>
  <c r="G189" i="8"/>
  <c r="H189" i="8"/>
  <c r="C190" i="8"/>
  <c r="D190" i="8"/>
  <c r="G190" i="8"/>
  <c r="H190" i="8"/>
  <c r="C191" i="8"/>
  <c r="D191" i="8"/>
  <c r="G191" i="8"/>
  <c r="H191" i="8"/>
  <c r="C192" i="8"/>
  <c r="D192" i="8"/>
  <c r="G192" i="8"/>
  <c r="H192" i="8"/>
  <c r="C193" i="8"/>
  <c r="D193" i="8"/>
  <c r="G193" i="8"/>
  <c r="H193" i="8"/>
  <c r="C194" i="8"/>
  <c r="D194" i="8"/>
  <c r="G194" i="8"/>
  <c r="H194" i="8"/>
  <c r="C195" i="8"/>
  <c r="D195" i="8"/>
  <c r="G195" i="8"/>
  <c r="H195" i="8"/>
  <c r="C196" i="8"/>
  <c r="D196" i="8"/>
  <c r="G196" i="8"/>
  <c r="H196" i="8"/>
  <c r="C197" i="8"/>
  <c r="D197" i="8"/>
  <c r="G197" i="8"/>
  <c r="H197" i="8"/>
  <c r="C198" i="8"/>
  <c r="D198" i="8"/>
  <c r="G198" i="8"/>
  <c r="H198" i="8"/>
  <c r="C199" i="8"/>
  <c r="D199" i="8"/>
  <c r="G199" i="8"/>
  <c r="H199" i="8"/>
  <c r="C200" i="8"/>
  <c r="D200" i="8"/>
  <c r="G200" i="8"/>
  <c r="H200" i="8"/>
  <c r="C201" i="8"/>
  <c r="D201" i="8"/>
  <c r="G201" i="8"/>
  <c r="H201" i="8"/>
  <c r="C202" i="8"/>
  <c r="D202" i="8"/>
  <c r="G202" i="8"/>
  <c r="H202" i="8"/>
  <c r="C203" i="8"/>
  <c r="D203" i="8"/>
  <c r="G203" i="8"/>
  <c r="H203" i="8"/>
  <c r="C204" i="8"/>
  <c r="D204" i="8"/>
  <c r="G204" i="8"/>
  <c r="H204" i="8"/>
  <c r="C205" i="8"/>
  <c r="D205" i="8"/>
  <c r="G205" i="8"/>
  <c r="H205" i="8"/>
  <c r="C206" i="8"/>
  <c r="D206" i="8"/>
  <c r="G206" i="8"/>
  <c r="H206" i="8"/>
  <c r="C207" i="8"/>
  <c r="D207" i="8"/>
  <c r="G207" i="8"/>
  <c r="H207" i="8"/>
  <c r="C208" i="8"/>
  <c r="D208" i="8"/>
  <c r="G208" i="8"/>
  <c r="H208" i="8"/>
  <c r="C209" i="8"/>
  <c r="D209" i="8"/>
  <c r="G209" i="8"/>
  <c r="H209" i="8"/>
  <c r="C210" i="8"/>
  <c r="D210" i="8"/>
  <c r="G210" i="8"/>
  <c r="H210" i="8"/>
  <c r="C211" i="8"/>
  <c r="D211" i="8"/>
  <c r="G211" i="8"/>
  <c r="H211" i="8"/>
  <c r="C212" i="8"/>
  <c r="D212" i="8"/>
  <c r="G212" i="8"/>
  <c r="H212" i="8"/>
  <c r="C213" i="8"/>
  <c r="D213" i="8"/>
  <c r="G213" i="8"/>
  <c r="H213" i="8"/>
  <c r="C214" i="8"/>
  <c r="D214" i="8"/>
  <c r="G214" i="8"/>
  <c r="H214" i="8"/>
  <c r="C215" i="8"/>
  <c r="D215" i="8"/>
  <c r="G215" i="8"/>
  <c r="H215" i="8"/>
  <c r="C216" i="8"/>
  <c r="D216" i="8"/>
  <c r="G216" i="8"/>
  <c r="H216" i="8"/>
  <c r="C217" i="8"/>
  <c r="D217" i="8"/>
  <c r="G217" i="8"/>
  <c r="H217" i="8"/>
  <c r="C218" i="8"/>
  <c r="D218" i="8"/>
  <c r="G218" i="8"/>
  <c r="H218" i="8"/>
  <c r="C219" i="8"/>
  <c r="D219" i="8"/>
  <c r="G219" i="8"/>
  <c r="H219" i="8"/>
  <c r="C220" i="8"/>
  <c r="D220" i="8"/>
  <c r="G220" i="8"/>
  <c r="H220" i="8"/>
  <c r="C221" i="8"/>
  <c r="D221" i="8"/>
  <c r="G221" i="8"/>
  <c r="H221" i="8"/>
  <c r="C222" i="8"/>
  <c r="D222" i="8"/>
  <c r="G222" i="8"/>
  <c r="H222" i="8"/>
  <c r="C223" i="8"/>
  <c r="D223" i="8"/>
  <c r="G223" i="8"/>
  <c r="H223" i="8"/>
  <c r="C224" i="8"/>
  <c r="D224" i="8"/>
  <c r="G224" i="8"/>
  <c r="H224" i="8"/>
  <c r="C225" i="8"/>
  <c r="D225" i="8"/>
  <c r="G225" i="8"/>
  <c r="H225" i="8"/>
  <c r="C226" i="8"/>
  <c r="D226" i="8"/>
  <c r="G226" i="8"/>
  <c r="H226" i="8"/>
  <c r="C227" i="8"/>
  <c r="D227" i="8"/>
  <c r="G227" i="8"/>
  <c r="H227" i="8"/>
  <c r="C228" i="8"/>
  <c r="D228" i="8"/>
  <c r="G228" i="8"/>
  <c r="H228" i="8"/>
  <c r="C229" i="8"/>
  <c r="D229" i="8"/>
  <c r="G229" i="8"/>
  <c r="H229" i="8"/>
  <c r="C230" i="8"/>
  <c r="D230" i="8"/>
  <c r="G230" i="8"/>
  <c r="H230" i="8"/>
  <c r="C231" i="8"/>
  <c r="D231" i="8"/>
  <c r="G231" i="8"/>
  <c r="H231" i="8"/>
  <c r="C232" i="8"/>
  <c r="D232" i="8"/>
  <c r="G232" i="8"/>
  <c r="H232" i="8"/>
  <c r="C233" i="8"/>
  <c r="D233" i="8"/>
  <c r="G233" i="8"/>
  <c r="H233" i="8"/>
  <c r="C234" i="8"/>
  <c r="D234" i="8"/>
  <c r="G234" i="8"/>
  <c r="H234" i="8"/>
  <c r="C235" i="8"/>
  <c r="D235" i="8"/>
  <c r="G235" i="8"/>
  <c r="H235" i="8"/>
  <c r="C236" i="8"/>
  <c r="D236" i="8"/>
  <c r="G236" i="8"/>
  <c r="H236" i="8"/>
  <c r="C237" i="8"/>
  <c r="D237" i="8"/>
  <c r="G237" i="8"/>
  <c r="H237" i="8"/>
  <c r="C238" i="8"/>
  <c r="D238" i="8"/>
  <c r="G238" i="8"/>
  <c r="H238" i="8"/>
  <c r="C239" i="8"/>
  <c r="D239" i="8"/>
  <c r="G239" i="8"/>
  <c r="H239" i="8"/>
  <c r="C240" i="8"/>
  <c r="D240" i="8"/>
  <c r="G240" i="8"/>
  <c r="H240" i="8"/>
  <c r="C241" i="8"/>
  <c r="D241" i="8"/>
  <c r="G241" i="8"/>
  <c r="H241" i="8"/>
  <c r="C242" i="8"/>
  <c r="D242" i="8"/>
  <c r="G242" i="8"/>
  <c r="H242" i="8"/>
  <c r="C243" i="8"/>
  <c r="D243" i="8"/>
  <c r="G243" i="8"/>
  <c r="H243" i="8"/>
  <c r="C244" i="8"/>
  <c r="D244" i="8"/>
  <c r="G244" i="8"/>
  <c r="H244" i="8"/>
  <c r="C245" i="8"/>
  <c r="D245" i="8"/>
  <c r="G245" i="8"/>
  <c r="H245" i="8"/>
  <c r="C246" i="8"/>
  <c r="D246" i="8"/>
  <c r="G246" i="8"/>
  <c r="H246" i="8"/>
  <c r="C247" i="8"/>
  <c r="D247" i="8"/>
  <c r="G247" i="8"/>
  <c r="H247" i="8"/>
  <c r="C248" i="8"/>
  <c r="D248" i="8"/>
  <c r="G248" i="8"/>
  <c r="H248" i="8"/>
  <c r="C249" i="8"/>
  <c r="D249" i="8"/>
  <c r="G249" i="8"/>
  <c r="H249" i="8"/>
  <c r="C250" i="8"/>
  <c r="D250" i="8"/>
  <c r="G250" i="8"/>
  <c r="H250" i="8"/>
  <c r="C251" i="8"/>
  <c r="D251" i="8"/>
  <c r="G251" i="8"/>
  <c r="H251" i="8"/>
  <c r="C252" i="8"/>
  <c r="D252" i="8"/>
  <c r="G252" i="8"/>
  <c r="H252" i="8"/>
  <c r="C253" i="8"/>
  <c r="D253" i="8"/>
  <c r="G253" i="8"/>
  <c r="H253" i="8"/>
  <c r="C254" i="8"/>
  <c r="D254" i="8"/>
  <c r="G254" i="8"/>
  <c r="H254" i="8"/>
  <c r="C255" i="8"/>
  <c r="D255" i="8"/>
  <c r="G255" i="8"/>
  <c r="H255" i="8"/>
  <c r="C256" i="8"/>
  <c r="D256" i="8"/>
  <c r="G256" i="8"/>
  <c r="H256" i="8"/>
  <c r="C257" i="8"/>
  <c r="D257" i="8"/>
  <c r="G257" i="8"/>
  <c r="H257" i="8"/>
  <c r="C258" i="8"/>
  <c r="D258" i="8"/>
  <c r="G258" i="8"/>
  <c r="H258" i="8"/>
  <c r="C259" i="8"/>
  <c r="D259" i="8"/>
  <c r="G259" i="8"/>
  <c r="H259" i="8"/>
  <c r="C260" i="8"/>
  <c r="D260" i="8"/>
  <c r="G260" i="8"/>
  <c r="H260" i="8"/>
  <c r="C261" i="8"/>
  <c r="D261" i="8"/>
  <c r="G261" i="8"/>
  <c r="H261" i="8"/>
  <c r="C262" i="8"/>
  <c r="D262" i="8"/>
  <c r="G262" i="8"/>
  <c r="H262" i="8"/>
  <c r="C263" i="8"/>
  <c r="D263" i="8"/>
  <c r="G263" i="8"/>
  <c r="H263" i="8"/>
  <c r="C264" i="8"/>
  <c r="D264" i="8"/>
  <c r="G264" i="8"/>
  <c r="H264" i="8"/>
  <c r="C265" i="8"/>
  <c r="D265" i="8"/>
  <c r="G265" i="8"/>
  <c r="H265" i="8"/>
  <c r="C266" i="8"/>
  <c r="D266" i="8"/>
  <c r="G266" i="8"/>
  <c r="H266" i="8"/>
  <c r="C267" i="8"/>
  <c r="D267" i="8"/>
  <c r="G267" i="8"/>
  <c r="H267" i="8"/>
  <c r="C268" i="8"/>
  <c r="D268" i="8"/>
  <c r="G268" i="8"/>
  <c r="H268" i="8"/>
  <c r="C269" i="8"/>
  <c r="D269" i="8"/>
  <c r="G269" i="8"/>
  <c r="H269" i="8"/>
  <c r="C270" i="8"/>
  <c r="D270" i="8"/>
  <c r="G270" i="8"/>
  <c r="H270" i="8"/>
  <c r="C271" i="8"/>
  <c r="D271" i="8"/>
  <c r="G271" i="8"/>
  <c r="H271" i="8"/>
  <c r="C272" i="8"/>
  <c r="D272" i="8"/>
  <c r="G272" i="8"/>
  <c r="H272" i="8"/>
  <c r="C273" i="8"/>
  <c r="D273" i="8"/>
  <c r="G273" i="8"/>
  <c r="H273" i="8"/>
  <c r="C274" i="8"/>
  <c r="D274" i="8"/>
  <c r="G274" i="8"/>
  <c r="H274" i="8"/>
  <c r="C275" i="8"/>
  <c r="D275" i="8"/>
  <c r="G275" i="8"/>
  <c r="H275" i="8"/>
  <c r="C276" i="8"/>
  <c r="D276" i="8"/>
  <c r="G276" i="8"/>
  <c r="H276" i="8"/>
  <c r="C277" i="8"/>
  <c r="D277" i="8"/>
  <c r="G277" i="8"/>
  <c r="H277" i="8"/>
  <c r="C278" i="8"/>
  <c r="D278" i="8"/>
  <c r="G278" i="8"/>
  <c r="H278" i="8"/>
  <c r="C279" i="8"/>
  <c r="D279" i="8"/>
  <c r="G279" i="8"/>
  <c r="H279" i="8"/>
  <c r="C280" i="8"/>
  <c r="D280" i="8"/>
  <c r="G280" i="8"/>
  <c r="H280" i="8"/>
  <c r="C281" i="8"/>
  <c r="D281" i="8"/>
  <c r="G281" i="8"/>
  <c r="H281" i="8"/>
  <c r="C282" i="8"/>
  <c r="D282" i="8"/>
  <c r="G282" i="8"/>
  <c r="H282" i="8"/>
  <c r="C283" i="8"/>
  <c r="D283" i="8"/>
  <c r="G283" i="8"/>
  <c r="H283" i="8"/>
  <c r="C284" i="8"/>
  <c r="D284" i="8"/>
  <c r="G284" i="8"/>
  <c r="H284" i="8"/>
  <c r="C285" i="8"/>
  <c r="D285" i="8"/>
  <c r="G285" i="8"/>
  <c r="H285" i="8"/>
  <c r="C286" i="8"/>
  <c r="D286" i="8"/>
  <c r="G286" i="8"/>
  <c r="H286" i="8"/>
  <c r="C287" i="8"/>
  <c r="D287" i="8"/>
  <c r="G287" i="8"/>
  <c r="H287" i="8"/>
  <c r="C288" i="8"/>
  <c r="D288" i="8"/>
  <c r="G288" i="8"/>
  <c r="H288" i="8"/>
  <c r="C289" i="8"/>
  <c r="D289" i="8"/>
  <c r="G289" i="8"/>
  <c r="H289" i="8"/>
  <c r="C290" i="8"/>
  <c r="D290" i="8"/>
  <c r="G290" i="8"/>
  <c r="H290" i="8"/>
  <c r="C291" i="8"/>
  <c r="D291" i="8"/>
  <c r="G291" i="8"/>
  <c r="H291" i="8"/>
  <c r="C292" i="8"/>
  <c r="D292" i="8"/>
  <c r="G292" i="8"/>
  <c r="H292" i="8"/>
  <c r="C293" i="8"/>
  <c r="D293" i="8"/>
  <c r="G293" i="8"/>
  <c r="H293" i="8"/>
  <c r="C294" i="8"/>
  <c r="D294" i="8"/>
  <c r="G294" i="8"/>
  <c r="H294" i="8"/>
  <c r="C295" i="8"/>
  <c r="D295" i="8"/>
  <c r="G295" i="8"/>
  <c r="H295" i="8"/>
  <c r="C296" i="8"/>
  <c r="D296" i="8"/>
  <c r="G296" i="8"/>
  <c r="H296" i="8"/>
  <c r="C297" i="8"/>
  <c r="D297" i="8"/>
  <c r="G297" i="8"/>
  <c r="H297" i="8"/>
  <c r="C298" i="8"/>
  <c r="D298" i="8"/>
  <c r="G298" i="8"/>
  <c r="H298" i="8"/>
  <c r="C299" i="8"/>
  <c r="D299" i="8"/>
  <c r="G299" i="8"/>
  <c r="H299" i="8"/>
  <c r="C300" i="8"/>
  <c r="D300" i="8"/>
  <c r="G300" i="8"/>
  <c r="H300" i="8"/>
  <c r="C301" i="8"/>
  <c r="D301" i="8"/>
  <c r="G301" i="8"/>
  <c r="H301" i="8"/>
  <c r="C302" i="8"/>
  <c r="D302" i="8"/>
  <c r="G302" i="8"/>
  <c r="H302" i="8"/>
  <c r="C303" i="8"/>
  <c r="D303" i="8"/>
  <c r="G303" i="8"/>
  <c r="H303" i="8"/>
  <c r="C304" i="8"/>
  <c r="D304" i="8"/>
  <c r="G304" i="8"/>
  <c r="H304" i="8"/>
  <c r="C305" i="8"/>
  <c r="D305" i="8"/>
  <c r="G305" i="8"/>
  <c r="H305" i="8"/>
  <c r="C306" i="8"/>
  <c r="D306" i="8"/>
  <c r="G306" i="8"/>
  <c r="H306" i="8"/>
  <c r="C307" i="8"/>
  <c r="D307" i="8"/>
  <c r="G307" i="8"/>
  <c r="H307" i="8"/>
  <c r="C308" i="8"/>
  <c r="D308" i="8"/>
  <c r="G308" i="8"/>
  <c r="H308" i="8"/>
  <c r="C309" i="8"/>
  <c r="D309" i="8"/>
  <c r="G309" i="8"/>
  <c r="H309" i="8"/>
  <c r="C310" i="8"/>
  <c r="D310" i="8"/>
  <c r="G310" i="8"/>
  <c r="H310" i="8"/>
  <c r="C311" i="8"/>
  <c r="D311" i="8"/>
  <c r="G311" i="8"/>
  <c r="H311" i="8"/>
  <c r="C312" i="8"/>
  <c r="D312" i="8"/>
  <c r="G312" i="8"/>
  <c r="H312" i="8"/>
  <c r="C313" i="8"/>
  <c r="D313" i="8"/>
  <c r="G313" i="8"/>
  <c r="H313" i="8"/>
  <c r="C314" i="8"/>
  <c r="D314" i="8"/>
  <c r="G314" i="8"/>
  <c r="H314" i="8"/>
  <c r="C315" i="8"/>
  <c r="D315" i="8"/>
  <c r="G315" i="8"/>
  <c r="H315" i="8"/>
  <c r="C316" i="8"/>
  <c r="D316" i="8"/>
  <c r="G316" i="8"/>
  <c r="H316" i="8"/>
  <c r="C317" i="8"/>
  <c r="D317" i="8"/>
  <c r="G317" i="8"/>
  <c r="H317" i="8"/>
  <c r="C318" i="8"/>
  <c r="D318" i="8"/>
  <c r="G318" i="8"/>
  <c r="H318" i="8"/>
  <c r="C319" i="8"/>
  <c r="D319" i="8"/>
  <c r="G319" i="8"/>
  <c r="H319" i="8"/>
  <c r="C320" i="8"/>
  <c r="D320" i="8"/>
  <c r="G320" i="8"/>
  <c r="H320" i="8"/>
  <c r="C321" i="8"/>
  <c r="D321" i="8"/>
  <c r="G321" i="8"/>
  <c r="H321" i="8"/>
  <c r="C322" i="8"/>
  <c r="D322" i="8"/>
  <c r="G322" i="8"/>
  <c r="H322" i="8"/>
  <c r="C323" i="8"/>
  <c r="D323" i="8"/>
  <c r="G323" i="8"/>
  <c r="H323" i="8"/>
  <c r="C324" i="8"/>
  <c r="D324" i="8"/>
  <c r="G324" i="8"/>
  <c r="H324" i="8"/>
  <c r="C325" i="8"/>
  <c r="D325" i="8"/>
  <c r="G325" i="8"/>
  <c r="H325" i="8"/>
  <c r="C326" i="8"/>
  <c r="D326" i="8"/>
  <c r="G326" i="8"/>
  <c r="H326" i="8"/>
  <c r="C327" i="8"/>
  <c r="D327" i="8"/>
  <c r="G327" i="8"/>
  <c r="H327" i="8"/>
  <c r="C328" i="8"/>
  <c r="D328" i="8"/>
  <c r="G328" i="8"/>
  <c r="H328" i="8"/>
  <c r="C329" i="8"/>
  <c r="D329" i="8"/>
  <c r="G329" i="8"/>
  <c r="H329" i="8"/>
  <c r="C330" i="8"/>
  <c r="D330" i="8"/>
  <c r="G330" i="8"/>
  <c r="H330" i="8"/>
  <c r="C331" i="8"/>
  <c r="D331" i="8"/>
  <c r="G331" i="8"/>
  <c r="H331" i="8"/>
  <c r="C332" i="8"/>
  <c r="D332" i="8"/>
  <c r="G332" i="8"/>
  <c r="H332" i="8"/>
  <c r="C333" i="8"/>
  <c r="D333" i="8"/>
  <c r="G333" i="8"/>
  <c r="H333" i="8"/>
  <c r="C334" i="8"/>
  <c r="D334" i="8"/>
  <c r="G334" i="8"/>
  <c r="H334" i="8"/>
  <c r="C335" i="8"/>
  <c r="D335" i="8"/>
  <c r="G335" i="8"/>
  <c r="H335" i="8"/>
  <c r="C336" i="8"/>
  <c r="D336" i="8"/>
  <c r="G336" i="8"/>
  <c r="H336" i="8"/>
  <c r="C337" i="8"/>
  <c r="D337" i="8"/>
  <c r="G337" i="8"/>
  <c r="H337" i="8"/>
  <c r="C338" i="8"/>
  <c r="D338" i="8"/>
  <c r="G338" i="8"/>
  <c r="H338" i="8"/>
  <c r="C339" i="8"/>
  <c r="D339" i="8"/>
  <c r="G339" i="8"/>
  <c r="H339" i="8"/>
  <c r="C340" i="8"/>
  <c r="D340" i="8"/>
  <c r="G340" i="8"/>
  <c r="H340" i="8"/>
  <c r="C341" i="8"/>
  <c r="D341" i="8"/>
  <c r="G341" i="8"/>
  <c r="H341" i="8"/>
  <c r="C342" i="8"/>
  <c r="D342" i="8"/>
  <c r="G342" i="8"/>
  <c r="H342" i="8"/>
  <c r="C343" i="8"/>
  <c r="D343" i="8"/>
  <c r="G343" i="8"/>
  <c r="H343" i="8"/>
  <c r="C344" i="8"/>
  <c r="D344" i="8"/>
  <c r="G344" i="8"/>
  <c r="H344" i="8"/>
  <c r="C345" i="8"/>
  <c r="D345" i="8"/>
  <c r="G345" i="8"/>
  <c r="H345" i="8"/>
  <c r="C346" i="8"/>
  <c r="D346" i="8"/>
  <c r="G346" i="8"/>
  <c r="H346" i="8"/>
  <c r="C347" i="8"/>
  <c r="D347" i="8"/>
  <c r="G347" i="8"/>
  <c r="H347" i="8"/>
  <c r="C348" i="8"/>
  <c r="D348" i="8"/>
  <c r="G348" i="8"/>
  <c r="H348" i="8"/>
  <c r="C349" i="8"/>
  <c r="D349" i="8"/>
  <c r="G349" i="8"/>
  <c r="H349" i="8"/>
  <c r="C350" i="8"/>
  <c r="D350" i="8"/>
  <c r="G350" i="8"/>
  <c r="H350" i="8"/>
  <c r="C351" i="8"/>
  <c r="D351" i="8"/>
  <c r="G351" i="8"/>
  <c r="H351" i="8"/>
  <c r="C352" i="8"/>
  <c r="D352" i="8"/>
  <c r="G352" i="8"/>
  <c r="H352" i="8"/>
  <c r="C353" i="8"/>
  <c r="D353" i="8"/>
  <c r="G353" i="8"/>
  <c r="H353" i="8"/>
  <c r="C354" i="8"/>
  <c r="D354" i="8"/>
  <c r="G354" i="8"/>
  <c r="H354" i="8"/>
  <c r="C355" i="8"/>
  <c r="D355" i="8"/>
  <c r="G355" i="8"/>
  <c r="H355" i="8"/>
  <c r="C356" i="8"/>
  <c r="D356" i="8"/>
  <c r="G356" i="8"/>
  <c r="H356" i="8"/>
  <c r="C357" i="8"/>
  <c r="D357" i="8"/>
  <c r="G357" i="8"/>
  <c r="H357" i="8"/>
  <c r="C358" i="8"/>
  <c r="D358" i="8"/>
  <c r="G358" i="8"/>
  <c r="H358" i="8"/>
  <c r="C359" i="8"/>
  <c r="D359" i="8"/>
  <c r="G359" i="8"/>
  <c r="H359" i="8"/>
  <c r="C360" i="8"/>
  <c r="D360" i="8"/>
  <c r="G360" i="8"/>
  <c r="H360" i="8"/>
  <c r="C361" i="8"/>
  <c r="D361" i="8"/>
  <c r="G361" i="8"/>
  <c r="H361" i="8"/>
  <c r="C362" i="8"/>
  <c r="D362" i="8"/>
  <c r="G362" i="8"/>
  <c r="H362" i="8"/>
  <c r="C363" i="8"/>
  <c r="D363" i="8"/>
  <c r="G363" i="8"/>
  <c r="H363" i="8"/>
  <c r="C364" i="8"/>
  <c r="D364" i="8"/>
  <c r="G364" i="8"/>
  <c r="H364" i="8"/>
  <c r="C365" i="8"/>
  <c r="D365" i="8"/>
  <c r="G365" i="8"/>
  <c r="H365" i="8"/>
  <c r="C366" i="8"/>
  <c r="D366" i="8"/>
  <c r="G366" i="8"/>
  <c r="H366" i="8"/>
  <c r="C367" i="8"/>
  <c r="D367" i="8"/>
  <c r="G367" i="8"/>
  <c r="H367" i="8"/>
  <c r="C368" i="8"/>
  <c r="D368" i="8"/>
  <c r="G368" i="8"/>
  <c r="H368" i="8"/>
  <c r="C369" i="8"/>
  <c r="D369" i="8"/>
  <c r="G369" i="8"/>
  <c r="H369" i="8"/>
  <c r="C370" i="8"/>
  <c r="D370" i="8"/>
  <c r="G370" i="8"/>
  <c r="H370" i="8"/>
  <c r="C371" i="8"/>
  <c r="D371" i="8"/>
  <c r="G371" i="8"/>
  <c r="H371" i="8"/>
  <c r="C372" i="8"/>
  <c r="D372" i="8"/>
  <c r="G372" i="8"/>
  <c r="H372" i="8"/>
  <c r="C373" i="8"/>
  <c r="D373" i="8"/>
  <c r="G373" i="8"/>
  <c r="H373" i="8"/>
  <c r="C374" i="8"/>
  <c r="D374" i="8"/>
  <c r="G374" i="8"/>
  <c r="H374" i="8"/>
  <c r="C375" i="8"/>
  <c r="D375" i="8"/>
  <c r="G375" i="8"/>
  <c r="H375" i="8"/>
  <c r="C376" i="8"/>
  <c r="D376" i="8"/>
  <c r="G376" i="8"/>
  <c r="H376" i="8"/>
  <c r="C377" i="8"/>
  <c r="D377" i="8"/>
  <c r="G377" i="8"/>
  <c r="H377" i="8"/>
  <c r="C378" i="8"/>
  <c r="D378" i="8"/>
  <c r="G378" i="8"/>
  <c r="H378" i="8"/>
  <c r="C379" i="8"/>
  <c r="D379" i="8"/>
  <c r="G379" i="8"/>
  <c r="H379" i="8"/>
  <c r="C380" i="8"/>
  <c r="D380" i="8"/>
  <c r="G380" i="8"/>
  <c r="H380" i="8"/>
  <c r="C381" i="8"/>
  <c r="D381" i="8"/>
  <c r="G381" i="8"/>
  <c r="H381" i="8"/>
  <c r="C382" i="8"/>
  <c r="D382" i="8"/>
  <c r="G382" i="8"/>
  <c r="H382" i="8"/>
  <c r="C383" i="8"/>
  <c r="D383" i="8"/>
  <c r="G383" i="8"/>
  <c r="H383" i="8"/>
  <c r="C384" i="8"/>
  <c r="D384" i="8"/>
  <c r="G384" i="8"/>
  <c r="H384" i="8"/>
  <c r="C385" i="8"/>
  <c r="D385" i="8"/>
  <c r="G385" i="8"/>
  <c r="H385" i="8"/>
  <c r="C386" i="8"/>
  <c r="D386" i="8"/>
  <c r="G386" i="8"/>
  <c r="H386" i="8"/>
  <c r="C387" i="8"/>
  <c r="D387" i="8"/>
  <c r="G387" i="8"/>
  <c r="H387" i="8"/>
  <c r="C388" i="8"/>
  <c r="D388" i="8"/>
  <c r="G388" i="8"/>
  <c r="H388" i="8"/>
  <c r="C389" i="8"/>
  <c r="D389" i="8"/>
  <c r="G389" i="8"/>
  <c r="H389" i="8"/>
  <c r="C390" i="8"/>
  <c r="D390" i="8"/>
  <c r="G390" i="8"/>
  <c r="H390" i="8"/>
  <c r="C391" i="8"/>
  <c r="D391" i="8"/>
  <c r="G391" i="8"/>
  <c r="H391" i="8"/>
  <c r="C392" i="8"/>
  <c r="D392" i="8"/>
  <c r="G392" i="8"/>
  <c r="H392" i="8"/>
  <c r="C393" i="8"/>
  <c r="D393" i="8"/>
  <c r="G393" i="8"/>
  <c r="H393" i="8"/>
  <c r="C394" i="8"/>
  <c r="D394" i="8"/>
  <c r="G394" i="8"/>
  <c r="H394" i="8"/>
  <c r="C395" i="8"/>
  <c r="D395" i="8"/>
  <c r="G395" i="8"/>
  <c r="H395" i="8"/>
  <c r="C396" i="8"/>
  <c r="D396" i="8"/>
  <c r="G396" i="8"/>
  <c r="H396" i="8"/>
  <c r="C397" i="8"/>
  <c r="D397" i="8"/>
  <c r="G397" i="8"/>
  <c r="H397" i="8"/>
  <c r="C398" i="8"/>
  <c r="D398" i="8"/>
  <c r="G398" i="8"/>
  <c r="H398" i="8"/>
  <c r="C399" i="8"/>
  <c r="D399" i="8"/>
  <c r="G399" i="8"/>
  <c r="H399" i="8"/>
  <c r="C400" i="8"/>
  <c r="D400" i="8"/>
  <c r="G400" i="8"/>
  <c r="H400" i="8"/>
  <c r="C401" i="8"/>
  <c r="D401" i="8"/>
  <c r="G401" i="8"/>
  <c r="H401" i="8"/>
  <c r="C402" i="8"/>
  <c r="D402" i="8"/>
  <c r="G402" i="8"/>
  <c r="H402" i="8"/>
  <c r="C403" i="8"/>
  <c r="D403" i="8"/>
  <c r="G403" i="8"/>
  <c r="H403" i="8"/>
  <c r="C404" i="8"/>
  <c r="D404" i="8"/>
  <c r="G404" i="8"/>
  <c r="H404" i="8"/>
  <c r="C405" i="8"/>
  <c r="D405" i="8"/>
  <c r="G405" i="8"/>
  <c r="H405" i="8"/>
  <c r="C406" i="8"/>
  <c r="D406" i="8"/>
  <c r="G406" i="8"/>
  <c r="H406" i="8"/>
  <c r="C407" i="8"/>
  <c r="D407" i="8"/>
  <c r="G407" i="8"/>
  <c r="H407" i="8"/>
  <c r="C408" i="8"/>
  <c r="D408" i="8"/>
  <c r="G408" i="8"/>
  <c r="H408" i="8"/>
  <c r="C409" i="8"/>
  <c r="D409" i="8"/>
  <c r="G409" i="8"/>
  <c r="H409" i="8"/>
  <c r="C410" i="8"/>
  <c r="D410" i="8"/>
  <c r="G410" i="8"/>
  <c r="H410" i="8"/>
  <c r="C411" i="8"/>
  <c r="D411" i="8"/>
  <c r="G411" i="8"/>
  <c r="H411" i="8"/>
  <c r="C412" i="8"/>
  <c r="D412" i="8"/>
  <c r="G412" i="8"/>
  <c r="H412" i="8"/>
  <c r="C413" i="8"/>
  <c r="D413" i="8"/>
  <c r="G413" i="8"/>
  <c r="H413" i="8"/>
  <c r="C414" i="8"/>
  <c r="D414" i="8"/>
  <c r="G414" i="8"/>
  <c r="H414" i="8"/>
  <c r="C415" i="8"/>
  <c r="D415" i="8"/>
  <c r="G415" i="8"/>
  <c r="H415" i="8"/>
  <c r="C416" i="8"/>
  <c r="D416" i="8"/>
  <c r="G416" i="8"/>
  <c r="H416" i="8"/>
  <c r="C417" i="8"/>
  <c r="D417" i="8"/>
  <c r="G417" i="8"/>
  <c r="H417" i="8"/>
  <c r="C418" i="8"/>
  <c r="D418" i="8"/>
  <c r="G418" i="8"/>
  <c r="H418" i="8"/>
  <c r="C419" i="8"/>
  <c r="D419" i="8"/>
  <c r="G419" i="8"/>
  <c r="H419" i="8"/>
  <c r="C420" i="8"/>
  <c r="D420" i="8"/>
  <c r="G420" i="8"/>
  <c r="H420" i="8"/>
  <c r="C421" i="8"/>
  <c r="D421" i="8"/>
  <c r="G421" i="8"/>
  <c r="H421" i="8"/>
  <c r="C422" i="8"/>
  <c r="D422" i="8"/>
  <c r="G422" i="8"/>
  <c r="H422" i="8"/>
  <c r="C423" i="8"/>
  <c r="D423" i="8"/>
  <c r="G423" i="8"/>
  <c r="H423" i="8"/>
  <c r="C424" i="8"/>
  <c r="D424" i="8"/>
  <c r="G424" i="8"/>
  <c r="H424" i="8"/>
  <c r="C425" i="8"/>
  <c r="D425" i="8"/>
  <c r="G425" i="8"/>
  <c r="H425" i="8"/>
  <c r="C426" i="8"/>
  <c r="D426" i="8"/>
  <c r="G426" i="8"/>
  <c r="H426" i="8"/>
  <c r="C427" i="8"/>
  <c r="D427" i="8"/>
  <c r="G427" i="8"/>
  <c r="H427" i="8"/>
  <c r="C428" i="8"/>
  <c r="D428" i="8"/>
  <c r="G428" i="8"/>
  <c r="H428" i="8"/>
  <c r="C429" i="8"/>
  <c r="D429" i="8"/>
  <c r="G429" i="8"/>
  <c r="H429" i="8"/>
  <c r="C430" i="8"/>
  <c r="D430" i="8"/>
  <c r="G430" i="8"/>
  <c r="H430" i="8"/>
  <c r="C431" i="8"/>
  <c r="D431" i="8"/>
  <c r="G431" i="8"/>
  <c r="H431" i="8"/>
  <c r="C432" i="8"/>
  <c r="D432" i="8"/>
  <c r="G432" i="8"/>
  <c r="H432" i="8"/>
  <c r="C433" i="8"/>
  <c r="D433" i="8"/>
  <c r="G433" i="8"/>
  <c r="H433" i="8"/>
  <c r="C434" i="8"/>
  <c r="D434" i="8"/>
  <c r="G434" i="8"/>
  <c r="H434" i="8"/>
  <c r="C435" i="8"/>
  <c r="D435" i="8"/>
  <c r="G435" i="8"/>
  <c r="H435" i="8"/>
  <c r="C436" i="8"/>
  <c r="D436" i="8"/>
  <c r="G436" i="8"/>
  <c r="H436" i="8"/>
  <c r="C437" i="8"/>
  <c r="D437" i="8"/>
  <c r="G437" i="8"/>
  <c r="H437" i="8"/>
  <c r="C438" i="8"/>
  <c r="D438" i="8"/>
  <c r="G438" i="8"/>
  <c r="H438" i="8"/>
  <c r="C439" i="8"/>
  <c r="D439" i="8"/>
  <c r="G439" i="8"/>
  <c r="H439" i="8"/>
  <c r="C440" i="8"/>
  <c r="D440" i="8"/>
  <c r="G440" i="8"/>
  <c r="H440" i="8"/>
  <c r="C441" i="8"/>
  <c r="D441" i="8"/>
  <c r="G441" i="8"/>
  <c r="H441" i="8"/>
  <c r="C442" i="8"/>
  <c r="D442" i="8"/>
  <c r="G442" i="8"/>
  <c r="H442" i="8"/>
  <c r="C443" i="8"/>
  <c r="D443" i="8"/>
  <c r="G443" i="8"/>
  <c r="H443" i="8"/>
  <c r="C444" i="8"/>
  <c r="D444" i="8"/>
  <c r="G444" i="8"/>
  <c r="H444" i="8"/>
  <c r="C445" i="8"/>
  <c r="D445" i="8"/>
  <c r="G445" i="8"/>
  <c r="H445" i="8"/>
  <c r="C446" i="8"/>
  <c r="D446" i="8"/>
  <c r="G446" i="8"/>
  <c r="H446" i="8"/>
  <c r="C447" i="8"/>
  <c r="D447" i="8"/>
  <c r="G447" i="8"/>
  <c r="H447" i="8"/>
  <c r="C448" i="8"/>
  <c r="D448" i="8"/>
  <c r="G448" i="8"/>
  <c r="H448" i="8"/>
  <c r="C449" i="8"/>
  <c r="D449" i="8"/>
  <c r="G449" i="8"/>
  <c r="H449" i="8"/>
  <c r="C450" i="8"/>
  <c r="D450" i="8"/>
  <c r="G450" i="8"/>
  <c r="H450" i="8"/>
  <c r="C451" i="8"/>
  <c r="D451" i="8"/>
  <c r="G451" i="8"/>
  <c r="H451" i="8"/>
  <c r="C452" i="8"/>
  <c r="D452" i="8"/>
  <c r="G452" i="8"/>
  <c r="H452" i="8"/>
  <c r="C453" i="8"/>
  <c r="D453" i="8"/>
  <c r="G453" i="8"/>
  <c r="H453" i="8"/>
  <c r="C454" i="8"/>
  <c r="D454" i="8"/>
  <c r="G454" i="8"/>
  <c r="H454" i="8"/>
  <c r="C455" i="8"/>
  <c r="D455" i="8"/>
  <c r="G455" i="8"/>
  <c r="H455" i="8"/>
  <c r="C456" i="8"/>
  <c r="D456" i="8"/>
  <c r="G456" i="8"/>
  <c r="H456" i="8"/>
  <c r="C457" i="8"/>
  <c r="D457" i="8"/>
  <c r="G457" i="8"/>
  <c r="H457" i="8"/>
  <c r="C458" i="8"/>
  <c r="D458" i="8"/>
  <c r="G458" i="8"/>
  <c r="H458" i="8"/>
  <c r="C459" i="8"/>
  <c r="D459" i="8"/>
  <c r="G459" i="8"/>
  <c r="H459" i="8"/>
  <c r="C460" i="8"/>
  <c r="D460" i="8"/>
  <c r="G460" i="8"/>
  <c r="H460" i="8"/>
  <c r="C461" i="8"/>
  <c r="D461" i="8"/>
  <c r="G461" i="8"/>
  <c r="H461" i="8"/>
  <c r="C462" i="8"/>
  <c r="D462" i="8"/>
  <c r="G462" i="8"/>
  <c r="H462" i="8"/>
  <c r="C463" i="8"/>
  <c r="D463" i="8"/>
  <c r="G463" i="8"/>
  <c r="H463" i="8"/>
  <c r="C464" i="8"/>
  <c r="D464" i="8"/>
  <c r="G464" i="8"/>
  <c r="H464" i="8"/>
  <c r="C465" i="8"/>
  <c r="D465" i="8"/>
  <c r="G465" i="8"/>
  <c r="H465" i="8"/>
  <c r="C466" i="8"/>
  <c r="D466" i="8"/>
  <c r="G466" i="8"/>
  <c r="H466" i="8"/>
  <c r="C467" i="8"/>
  <c r="D467" i="8"/>
  <c r="G467" i="8"/>
  <c r="H467" i="8"/>
  <c r="C468" i="8"/>
  <c r="D468" i="8"/>
  <c r="G468" i="8"/>
  <c r="H468" i="8"/>
  <c r="C469" i="8"/>
  <c r="D469" i="8"/>
  <c r="G469" i="8"/>
  <c r="H469" i="8"/>
  <c r="C470" i="8"/>
  <c r="D470" i="8"/>
  <c r="G470" i="8"/>
  <c r="H470" i="8"/>
  <c r="C471" i="8"/>
  <c r="D471" i="8"/>
  <c r="G471" i="8"/>
  <c r="H471" i="8"/>
  <c r="C472" i="8"/>
  <c r="D472" i="8"/>
  <c r="G472" i="8"/>
  <c r="H472" i="8"/>
  <c r="C473" i="8"/>
  <c r="D473" i="8"/>
  <c r="G473" i="8"/>
  <c r="H473" i="8"/>
  <c r="C474" i="8"/>
  <c r="D474" i="8"/>
  <c r="G474" i="8"/>
  <c r="H474" i="8"/>
  <c r="C475" i="8"/>
  <c r="D475" i="8"/>
  <c r="G475" i="8"/>
  <c r="H475" i="8"/>
  <c r="C476" i="8"/>
  <c r="D476" i="8"/>
  <c r="G476" i="8"/>
  <c r="H476" i="8"/>
  <c r="C477" i="8"/>
  <c r="D477" i="8"/>
  <c r="G477" i="8"/>
  <c r="H477" i="8"/>
  <c r="C478" i="8"/>
  <c r="D478" i="8"/>
  <c r="G478" i="8"/>
  <c r="H478" i="8"/>
  <c r="C479" i="8"/>
  <c r="D479" i="8"/>
  <c r="G479" i="8"/>
  <c r="H479" i="8"/>
  <c r="C480" i="8"/>
  <c r="D480" i="8"/>
  <c r="G480" i="8"/>
  <c r="H480" i="8"/>
  <c r="C481" i="8"/>
  <c r="D481" i="8"/>
  <c r="G481" i="8"/>
  <c r="H481" i="8"/>
  <c r="C482" i="8"/>
  <c r="D482" i="8"/>
  <c r="G482" i="8"/>
  <c r="H482" i="8"/>
  <c r="C483" i="8"/>
  <c r="D483" i="8"/>
  <c r="G483" i="8"/>
  <c r="H483" i="8"/>
  <c r="C484" i="8"/>
  <c r="D484" i="8"/>
  <c r="G484" i="8"/>
  <c r="H484" i="8"/>
  <c r="C485" i="8"/>
  <c r="D485" i="8"/>
  <c r="G485" i="8"/>
  <c r="H485" i="8"/>
  <c r="C486" i="8"/>
  <c r="D486" i="8"/>
  <c r="G486" i="8"/>
  <c r="H486" i="8"/>
  <c r="C487" i="8"/>
  <c r="D487" i="8"/>
  <c r="G487" i="8"/>
  <c r="H487" i="8"/>
  <c r="C488" i="8"/>
  <c r="D488" i="8"/>
  <c r="G488" i="8"/>
  <c r="H488" i="8"/>
  <c r="C489" i="8"/>
  <c r="D489" i="8"/>
  <c r="G489" i="8"/>
  <c r="H489" i="8"/>
  <c r="C490" i="8"/>
  <c r="D490" i="8"/>
  <c r="G490" i="8"/>
  <c r="H490" i="8"/>
  <c r="C491" i="8"/>
  <c r="D491" i="8"/>
  <c r="G491" i="8"/>
  <c r="H491" i="8"/>
  <c r="C492" i="8"/>
  <c r="D492" i="8"/>
  <c r="G492" i="8"/>
  <c r="H492" i="8"/>
  <c r="C493" i="8"/>
  <c r="D493" i="8"/>
  <c r="G493" i="8"/>
  <c r="H493" i="8"/>
  <c r="C494" i="8"/>
  <c r="D494" i="8"/>
  <c r="G494" i="8"/>
  <c r="H494" i="8"/>
  <c r="C495" i="8"/>
  <c r="D495" i="8"/>
  <c r="G495" i="8"/>
  <c r="H495" i="8"/>
  <c r="C496" i="8"/>
  <c r="D496" i="8"/>
  <c r="G496" i="8"/>
  <c r="H496" i="8"/>
  <c r="C497" i="8"/>
  <c r="D497" i="8"/>
  <c r="G497" i="8"/>
  <c r="H497" i="8"/>
  <c r="C498" i="8"/>
  <c r="D498" i="8"/>
  <c r="G498" i="8"/>
  <c r="H498" i="8"/>
  <c r="C499" i="8"/>
  <c r="D499" i="8"/>
  <c r="G499" i="8"/>
  <c r="H499" i="8"/>
  <c r="C500" i="8"/>
  <c r="D500" i="8"/>
  <c r="G500" i="8"/>
  <c r="H500" i="8"/>
  <c r="C501" i="8"/>
  <c r="D501" i="8"/>
  <c r="G501" i="8"/>
  <c r="H501" i="8"/>
  <c r="C502" i="8"/>
  <c r="D502" i="8"/>
  <c r="G502" i="8"/>
  <c r="H502" i="8"/>
  <c r="C503" i="8"/>
  <c r="D503" i="8"/>
  <c r="G503" i="8"/>
  <c r="H503" i="8"/>
  <c r="C504" i="8"/>
  <c r="D504" i="8"/>
  <c r="G504" i="8"/>
  <c r="H504" i="8"/>
  <c r="C505" i="8"/>
  <c r="D505" i="8"/>
  <c r="G505" i="8"/>
  <c r="H505" i="8"/>
  <c r="C506" i="8"/>
  <c r="D506" i="8"/>
  <c r="G506" i="8"/>
  <c r="H506" i="8"/>
  <c r="C507" i="8"/>
  <c r="D507" i="8"/>
  <c r="G507" i="8"/>
  <c r="H507" i="8"/>
  <c r="C508" i="8"/>
  <c r="D508" i="8"/>
  <c r="G508" i="8"/>
  <c r="H508" i="8"/>
  <c r="C509" i="8"/>
  <c r="D509" i="8"/>
  <c r="G509" i="8"/>
  <c r="H509" i="8"/>
  <c r="C510" i="8"/>
  <c r="D510" i="8"/>
  <c r="G510" i="8"/>
  <c r="H510" i="8"/>
  <c r="C511" i="8"/>
  <c r="D511" i="8"/>
  <c r="G511" i="8"/>
  <c r="H511" i="8"/>
  <c r="C512" i="8"/>
  <c r="D512" i="8"/>
  <c r="G512" i="8"/>
  <c r="H512" i="8"/>
  <c r="C513" i="8"/>
  <c r="D513" i="8"/>
  <c r="G513" i="8"/>
  <c r="H513" i="8"/>
  <c r="C514" i="8"/>
  <c r="D514" i="8"/>
  <c r="G514" i="8"/>
  <c r="H514" i="8"/>
  <c r="C515" i="8"/>
  <c r="D515" i="8"/>
  <c r="G515" i="8"/>
  <c r="H515" i="8"/>
  <c r="C516" i="8"/>
  <c r="D516" i="8"/>
  <c r="G516" i="8"/>
  <c r="H516" i="8"/>
  <c r="C517" i="8"/>
  <c r="D517" i="8"/>
  <c r="G517" i="8"/>
  <c r="H517" i="8"/>
  <c r="C518" i="8"/>
  <c r="D518" i="8"/>
  <c r="G518" i="8"/>
  <c r="H518" i="8"/>
  <c r="C519" i="8"/>
  <c r="D519" i="8"/>
  <c r="G519" i="8"/>
  <c r="H519" i="8"/>
  <c r="C520" i="8"/>
  <c r="D520" i="8"/>
  <c r="G520" i="8"/>
  <c r="H520" i="8"/>
  <c r="C521" i="8"/>
  <c r="D521" i="8"/>
  <c r="G521" i="8"/>
  <c r="H521" i="8"/>
  <c r="C522" i="8"/>
  <c r="D522" i="8"/>
  <c r="G522" i="8"/>
  <c r="H522" i="8"/>
  <c r="C523" i="8"/>
  <c r="D523" i="8"/>
  <c r="G523" i="8"/>
  <c r="H523" i="8"/>
  <c r="C524" i="8"/>
  <c r="D524" i="8"/>
  <c r="G524" i="8"/>
  <c r="H524" i="8"/>
  <c r="C525" i="8"/>
  <c r="D525" i="8"/>
  <c r="G525" i="8"/>
  <c r="H525" i="8"/>
  <c r="C526" i="8"/>
  <c r="D526" i="8"/>
  <c r="G526" i="8"/>
  <c r="H526" i="8"/>
  <c r="C527" i="8"/>
  <c r="D527" i="8"/>
  <c r="G527" i="8"/>
  <c r="H527" i="8"/>
  <c r="C528" i="8"/>
  <c r="D528" i="8"/>
  <c r="G528" i="8"/>
  <c r="H528" i="8"/>
  <c r="C529" i="8"/>
  <c r="D529" i="8"/>
  <c r="G529" i="8"/>
  <c r="H529" i="8"/>
  <c r="C530" i="8"/>
  <c r="D530" i="8"/>
  <c r="G530" i="8"/>
  <c r="H530" i="8"/>
  <c r="C531" i="8"/>
  <c r="D531" i="8"/>
  <c r="G531" i="8"/>
  <c r="H531" i="8"/>
  <c r="C532" i="8"/>
  <c r="D532" i="8"/>
  <c r="G532" i="8"/>
  <c r="H532" i="8"/>
  <c r="C533" i="8"/>
  <c r="D533" i="8"/>
  <c r="G533" i="8"/>
  <c r="H533" i="8"/>
  <c r="C534" i="8"/>
  <c r="D534" i="8"/>
  <c r="G534" i="8"/>
  <c r="H534" i="8"/>
  <c r="C535" i="8"/>
  <c r="D535" i="8"/>
  <c r="G535" i="8"/>
  <c r="H535" i="8"/>
  <c r="C536" i="8"/>
  <c r="D536" i="8"/>
  <c r="G536" i="8"/>
  <c r="H536" i="8"/>
  <c r="C537" i="8"/>
  <c r="D537" i="8"/>
  <c r="G537" i="8"/>
  <c r="H537" i="8"/>
  <c r="C538" i="8"/>
  <c r="D538" i="8"/>
  <c r="G538" i="8"/>
  <c r="H538" i="8"/>
  <c r="C539" i="8"/>
  <c r="D539" i="8"/>
  <c r="G539" i="8"/>
  <c r="H539" i="8"/>
  <c r="C540" i="8"/>
  <c r="D540" i="8"/>
  <c r="G540" i="8"/>
  <c r="H540" i="8"/>
  <c r="C541" i="8"/>
  <c r="D541" i="8"/>
  <c r="G541" i="8"/>
  <c r="H541" i="8"/>
  <c r="C542" i="8"/>
  <c r="D542" i="8"/>
  <c r="G542" i="8"/>
  <c r="H542" i="8"/>
  <c r="C543" i="8"/>
  <c r="D543" i="8"/>
  <c r="G543" i="8"/>
  <c r="H543" i="8"/>
  <c r="C544" i="8"/>
  <c r="D544" i="8"/>
  <c r="G544" i="8"/>
  <c r="H544" i="8"/>
  <c r="C545" i="8"/>
  <c r="D545" i="8"/>
  <c r="G545" i="8"/>
  <c r="H545" i="8"/>
  <c r="C546" i="8"/>
  <c r="D546" i="8"/>
  <c r="G546" i="8"/>
  <c r="H546" i="8"/>
  <c r="C547" i="8"/>
  <c r="D547" i="8"/>
  <c r="G547" i="8"/>
  <c r="H547" i="8"/>
  <c r="C548" i="8"/>
  <c r="D548" i="8"/>
  <c r="G548" i="8"/>
  <c r="H548" i="8"/>
  <c r="C549" i="8"/>
  <c r="D549" i="8"/>
  <c r="G549" i="8"/>
  <c r="H549" i="8"/>
  <c r="C550" i="8"/>
  <c r="D550" i="8"/>
  <c r="G550" i="8"/>
  <c r="H550" i="8"/>
  <c r="C551" i="8"/>
  <c r="D551" i="8"/>
  <c r="G551" i="8"/>
  <c r="H551" i="8"/>
  <c r="C552" i="8"/>
  <c r="D552" i="8"/>
  <c r="G552" i="8"/>
  <c r="H552" i="8"/>
  <c r="C553" i="8"/>
  <c r="D553" i="8"/>
  <c r="G553" i="8"/>
  <c r="H553" i="8"/>
  <c r="C554" i="8"/>
  <c r="D554" i="8"/>
  <c r="G554" i="8"/>
  <c r="H554" i="8"/>
  <c r="C555" i="8"/>
  <c r="D555" i="8"/>
  <c r="G555" i="8"/>
  <c r="H555" i="8"/>
  <c r="C556" i="8"/>
  <c r="D556" i="8"/>
  <c r="G556" i="8"/>
  <c r="H556" i="8"/>
  <c r="C557" i="8"/>
  <c r="D557" i="8"/>
  <c r="G557" i="8"/>
  <c r="H557" i="8"/>
  <c r="C558" i="8"/>
  <c r="D558" i="8"/>
  <c r="G558" i="8"/>
  <c r="H558" i="8"/>
  <c r="C559" i="8"/>
  <c r="D559" i="8"/>
  <c r="G559" i="8"/>
  <c r="H559" i="8"/>
  <c r="C560" i="8"/>
  <c r="D560" i="8"/>
  <c r="G560" i="8"/>
  <c r="H560" i="8"/>
  <c r="C561" i="8"/>
  <c r="D561" i="8"/>
  <c r="G561" i="8"/>
  <c r="H561" i="8"/>
  <c r="C562" i="8"/>
  <c r="D562" i="8"/>
  <c r="G562" i="8"/>
  <c r="H562" i="8"/>
  <c r="C563" i="8"/>
  <c r="D563" i="8"/>
  <c r="G563" i="8"/>
  <c r="H563" i="8"/>
  <c r="C564" i="8"/>
  <c r="D564" i="8"/>
  <c r="G564" i="8"/>
  <c r="H564" i="8"/>
  <c r="C565" i="8"/>
  <c r="D565" i="8"/>
  <c r="G565" i="8"/>
  <c r="H565" i="8"/>
  <c r="C566" i="8"/>
  <c r="D566" i="8"/>
  <c r="G566" i="8"/>
  <c r="H566" i="8"/>
  <c r="C567" i="8"/>
  <c r="D567" i="8"/>
  <c r="G567" i="8"/>
  <c r="H567" i="8"/>
  <c r="C568" i="8"/>
  <c r="D568" i="8"/>
  <c r="G568" i="8"/>
  <c r="H568" i="8"/>
  <c r="C569" i="8"/>
  <c r="D569" i="8"/>
  <c r="G569" i="8"/>
  <c r="H569" i="8"/>
  <c r="C570" i="8"/>
  <c r="D570" i="8"/>
  <c r="G570" i="8"/>
  <c r="H570" i="8"/>
  <c r="C571" i="8"/>
  <c r="D571" i="8"/>
  <c r="G571" i="8"/>
  <c r="H571" i="8"/>
  <c r="C572" i="8"/>
  <c r="D572" i="8"/>
  <c r="G572" i="8"/>
  <c r="H572" i="8"/>
  <c r="C573" i="8"/>
  <c r="D573" i="8"/>
  <c r="G573" i="8"/>
  <c r="H573" i="8"/>
  <c r="C574" i="8"/>
  <c r="D574" i="8"/>
  <c r="G574" i="8"/>
  <c r="H574" i="8"/>
  <c r="C575" i="8"/>
  <c r="D575" i="8"/>
  <c r="G575" i="8"/>
  <c r="H575" i="8"/>
  <c r="C576" i="8"/>
  <c r="D576" i="8"/>
  <c r="G576" i="8"/>
  <c r="H576" i="8"/>
  <c r="C577" i="8"/>
  <c r="D577" i="8"/>
  <c r="G577" i="8"/>
  <c r="H577" i="8"/>
  <c r="C578" i="8"/>
  <c r="D578" i="8"/>
  <c r="G578" i="8"/>
  <c r="H578" i="8"/>
  <c r="C579" i="8"/>
  <c r="D579" i="8"/>
  <c r="G579" i="8"/>
  <c r="H579" i="8"/>
  <c r="C580" i="8"/>
  <c r="D580" i="8"/>
  <c r="G580" i="8"/>
  <c r="H580" i="8"/>
  <c r="C581" i="8"/>
  <c r="D581" i="8"/>
  <c r="G581" i="8"/>
  <c r="H581" i="8"/>
  <c r="C582" i="8"/>
  <c r="D582" i="8"/>
  <c r="G582" i="8"/>
  <c r="H582" i="8"/>
  <c r="C583" i="8"/>
  <c r="D583" i="8"/>
  <c r="G583" i="8"/>
  <c r="H583" i="8"/>
  <c r="C584" i="8"/>
  <c r="D584" i="8"/>
  <c r="G584" i="8"/>
  <c r="H584" i="8"/>
  <c r="C585" i="8"/>
  <c r="D585" i="8"/>
  <c r="G585" i="8"/>
  <c r="H585" i="8"/>
  <c r="C586" i="8"/>
  <c r="D586" i="8"/>
  <c r="G586" i="8"/>
  <c r="H586" i="8"/>
  <c r="C587" i="8"/>
  <c r="D587" i="8"/>
  <c r="G587" i="8"/>
  <c r="H587" i="8"/>
  <c r="C588" i="8"/>
  <c r="D588" i="8"/>
  <c r="G588" i="8"/>
  <c r="H588" i="8"/>
  <c r="C589" i="8"/>
  <c r="D589" i="8"/>
  <c r="G589" i="8"/>
  <c r="H589" i="8"/>
  <c r="C590" i="8"/>
  <c r="D590" i="8"/>
  <c r="G590" i="8"/>
  <c r="H590" i="8"/>
  <c r="C591" i="8"/>
  <c r="D591" i="8"/>
  <c r="G591" i="8"/>
  <c r="H591" i="8"/>
  <c r="C592" i="8"/>
  <c r="D592" i="8"/>
  <c r="G592" i="8"/>
  <c r="H592" i="8"/>
  <c r="C593" i="8"/>
  <c r="D593" i="8"/>
  <c r="G593" i="8"/>
  <c r="H593" i="8"/>
  <c r="C594" i="8"/>
  <c r="D594" i="8"/>
  <c r="G594" i="8"/>
  <c r="H594" i="8"/>
  <c r="C595" i="8"/>
  <c r="D595" i="8"/>
  <c r="G595" i="8"/>
  <c r="H595" i="8"/>
  <c r="C596" i="8"/>
  <c r="D596" i="8"/>
  <c r="G596" i="8"/>
  <c r="H596" i="8"/>
  <c r="C597" i="8"/>
  <c r="D597" i="8"/>
  <c r="G597" i="8"/>
  <c r="H597" i="8"/>
  <c r="C598" i="8"/>
  <c r="D598" i="8"/>
  <c r="G598" i="8"/>
  <c r="H598" i="8"/>
  <c r="C599" i="8"/>
  <c r="D599" i="8"/>
  <c r="G599" i="8"/>
  <c r="H599" i="8"/>
  <c r="C600" i="8"/>
  <c r="D600" i="8"/>
  <c r="G600" i="8"/>
  <c r="H600" i="8"/>
  <c r="C601" i="8"/>
  <c r="D601" i="8"/>
  <c r="G601" i="8"/>
  <c r="H601" i="8"/>
  <c r="C602" i="8"/>
  <c r="D602" i="8"/>
  <c r="G602" i="8"/>
  <c r="H602" i="8"/>
  <c r="C603" i="8"/>
  <c r="D603" i="8"/>
  <c r="G603" i="8"/>
  <c r="H603" i="8"/>
  <c r="C604" i="8"/>
  <c r="D604" i="8"/>
  <c r="G604" i="8"/>
  <c r="H604" i="8"/>
  <c r="C605" i="8"/>
  <c r="D605" i="8"/>
  <c r="G605" i="8"/>
  <c r="H605" i="8"/>
  <c r="C606" i="8"/>
  <c r="D606" i="8"/>
  <c r="G606" i="8"/>
  <c r="H606" i="8"/>
  <c r="C607" i="8"/>
  <c r="D607" i="8"/>
  <c r="G607" i="8"/>
  <c r="H607" i="8"/>
  <c r="C608" i="8"/>
  <c r="D608" i="8"/>
  <c r="G608" i="8"/>
  <c r="H608" i="8"/>
  <c r="C609" i="8"/>
  <c r="D609" i="8"/>
  <c r="G609" i="8"/>
  <c r="H609" i="8"/>
  <c r="C610" i="8"/>
  <c r="D610" i="8"/>
  <c r="G610" i="8"/>
  <c r="H610" i="8"/>
  <c r="C611" i="8"/>
  <c r="D611" i="8"/>
  <c r="G611" i="8"/>
  <c r="H611" i="8"/>
  <c r="C612" i="8"/>
  <c r="D612" i="8"/>
  <c r="G612" i="8"/>
  <c r="H612" i="8"/>
  <c r="C613" i="8"/>
  <c r="D613" i="8"/>
  <c r="G613" i="8"/>
  <c r="H613" i="8"/>
  <c r="C614" i="8"/>
  <c r="D614" i="8"/>
  <c r="G614" i="8"/>
  <c r="H614" i="8"/>
  <c r="C615" i="8"/>
  <c r="D615" i="8"/>
  <c r="G615" i="8"/>
  <c r="H615" i="8"/>
  <c r="C616" i="8"/>
  <c r="D616" i="8"/>
  <c r="G616" i="8"/>
  <c r="H616" i="8"/>
  <c r="C617" i="8"/>
  <c r="D617" i="8"/>
  <c r="G617" i="8"/>
  <c r="H617" i="8"/>
  <c r="C618" i="8"/>
  <c r="D618" i="8"/>
  <c r="G618" i="8"/>
  <c r="H618" i="8"/>
  <c r="C619" i="8"/>
  <c r="D619" i="8"/>
  <c r="G619" i="8"/>
  <c r="H619" i="8"/>
  <c r="C620" i="8"/>
  <c r="D620" i="8"/>
  <c r="G620" i="8"/>
  <c r="H620" i="8"/>
  <c r="C621" i="8"/>
  <c r="D621" i="8"/>
  <c r="G621" i="8"/>
  <c r="H621" i="8"/>
  <c r="C622" i="8"/>
  <c r="D622" i="8"/>
  <c r="G622" i="8"/>
  <c r="H622" i="8"/>
  <c r="C623" i="8"/>
  <c r="D623" i="8"/>
  <c r="G623" i="8"/>
  <c r="H623" i="8"/>
  <c r="C624" i="8"/>
  <c r="D624" i="8"/>
  <c r="G624" i="8"/>
  <c r="H624" i="8"/>
  <c r="C625" i="8"/>
  <c r="D625" i="8"/>
  <c r="G625" i="8"/>
  <c r="H625" i="8"/>
  <c r="C626" i="8"/>
  <c r="D626" i="8"/>
  <c r="G626" i="8"/>
  <c r="H626" i="8"/>
  <c r="C627" i="8"/>
  <c r="D627" i="8"/>
  <c r="G627" i="8"/>
  <c r="H627" i="8"/>
  <c r="C628" i="8"/>
  <c r="D628" i="8"/>
  <c r="G628" i="8"/>
  <c r="H628" i="8"/>
  <c r="C629" i="8"/>
  <c r="D629" i="8"/>
  <c r="G629" i="8"/>
  <c r="H629" i="8"/>
  <c r="C630" i="8"/>
  <c r="D630" i="8"/>
  <c r="G630" i="8"/>
  <c r="H630" i="8"/>
  <c r="C631" i="8"/>
  <c r="D631" i="8"/>
  <c r="G631" i="8"/>
  <c r="H631" i="8"/>
  <c r="C632" i="8"/>
  <c r="D632" i="8"/>
  <c r="G632" i="8"/>
  <c r="H632" i="8"/>
  <c r="C633" i="8"/>
  <c r="D633" i="8"/>
  <c r="G633" i="8"/>
  <c r="H633" i="8"/>
  <c r="C634" i="8"/>
  <c r="D634" i="8"/>
  <c r="G634" i="8"/>
  <c r="H634" i="8"/>
  <c r="C635" i="8"/>
  <c r="D635" i="8"/>
  <c r="G635" i="8"/>
  <c r="H635" i="8"/>
  <c r="C636" i="8"/>
  <c r="D636" i="8"/>
  <c r="G636" i="8"/>
  <c r="H636" i="8"/>
  <c r="C637" i="8"/>
  <c r="D637" i="8"/>
  <c r="G637" i="8"/>
  <c r="H637" i="8"/>
  <c r="C638" i="8"/>
  <c r="D638" i="8"/>
  <c r="G638" i="8"/>
  <c r="H638" i="8"/>
  <c r="C639" i="8"/>
  <c r="D639" i="8"/>
  <c r="G639" i="8"/>
  <c r="H639" i="8"/>
  <c r="C640" i="8"/>
  <c r="D640" i="8"/>
  <c r="G640" i="8"/>
  <c r="H640" i="8"/>
  <c r="C641" i="8"/>
  <c r="D641" i="8"/>
  <c r="G641" i="8"/>
  <c r="H641" i="8"/>
  <c r="C642" i="8"/>
  <c r="D642" i="8"/>
  <c r="G642" i="8"/>
  <c r="H642" i="8"/>
  <c r="C643" i="8"/>
  <c r="D643" i="8"/>
  <c r="G643" i="8"/>
  <c r="H643" i="8"/>
  <c r="C644" i="8"/>
  <c r="D644" i="8"/>
  <c r="G644" i="8"/>
  <c r="H644" i="8"/>
  <c r="C645" i="8"/>
  <c r="D645" i="8"/>
  <c r="G645" i="8"/>
  <c r="H645" i="8"/>
  <c r="C646" i="8"/>
  <c r="D646" i="8"/>
  <c r="G646" i="8"/>
  <c r="H646" i="8"/>
  <c r="C647" i="8"/>
  <c r="D647" i="8"/>
  <c r="G647" i="8"/>
  <c r="H647" i="8"/>
  <c r="C648" i="8"/>
  <c r="D648" i="8"/>
  <c r="G648" i="8"/>
  <c r="H648" i="8"/>
  <c r="C649" i="8"/>
  <c r="D649" i="8"/>
  <c r="G649" i="8"/>
  <c r="H649" i="8"/>
  <c r="C650" i="8"/>
  <c r="D650" i="8"/>
  <c r="G650" i="8"/>
  <c r="H650" i="8"/>
  <c r="C651" i="8"/>
  <c r="D651" i="8"/>
  <c r="G651" i="8"/>
  <c r="H651" i="8"/>
  <c r="C652" i="8"/>
  <c r="D652" i="8"/>
  <c r="G652" i="8"/>
  <c r="H652" i="8"/>
  <c r="C653" i="8"/>
  <c r="D653" i="8"/>
  <c r="G653" i="8"/>
  <c r="H653" i="8"/>
  <c r="C654" i="8"/>
  <c r="D654" i="8"/>
  <c r="G654" i="8"/>
  <c r="H654" i="8"/>
  <c r="C655" i="8"/>
  <c r="D655" i="8"/>
  <c r="G655" i="8"/>
  <c r="H655" i="8"/>
  <c r="C656" i="8"/>
  <c r="D656" i="8"/>
  <c r="G656" i="8"/>
  <c r="H656" i="8"/>
  <c r="C657" i="8"/>
  <c r="D657" i="8"/>
  <c r="G657" i="8"/>
  <c r="H657" i="8"/>
  <c r="C658" i="8"/>
  <c r="D658" i="8"/>
  <c r="G658" i="8"/>
  <c r="H658" i="8"/>
  <c r="C659" i="8"/>
  <c r="D659" i="8"/>
  <c r="G659" i="8"/>
  <c r="H659" i="8"/>
  <c r="C660" i="8"/>
  <c r="D660" i="8"/>
  <c r="G660" i="8"/>
  <c r="H660" i="8"/>
  <c r="C661" i="8"/>
  <c r="D661" i="8"/>
  <c r="G661" i="8"/>
  <c r="H661" i="8"/>
  <c r="C662" i="8"/>
  <c r="D662" i="8"/>
  <c r="G662" i="8"/>
  <c r="H662" i="8"/>
  <c r="C663" i="8"/>
  <c r="D663" i="8"/>
  <c r="G663" i="8"/>
  <c r="H663" i="8"/>
  <c r="C664" i="8"/>
  <c r="D664" i="8"/>
  <c r="G664" i="8"/>
  <c r="H664" i="8"/>
  <c r="C665" i="8"/>
  <c r="D665" i="8"/>
  <c r="G665" i="8"/>
  <c r="H665" i="8"/>
  <c r="C666" i="8"/>
  <c r="D666" i="8"/>
  <c r="G666" i="8"/>
  <c r="H666" i="8"/>
  <c r="C667" i="8"/>
  <c r="D667" i="8"/>
  <c r="G667" i="8"/>
  <c r="H667" i="8"/>
  <c r="C668" i="8"/>
  <c r="D668" i="8"/>
  <c r="G668" i="8"/>
  <c r="H668" i="8"/>
  <c r="C669" i="8"/>
  <c r="D669" i="8"/>
  <c r="G669" i="8"/>
  <c r="H669" i="8"/>
  <c r="C670" i="8"/>
  <c r="D670" i="8"/>
  <c r="G670" i="8"/>
  <c r="H670" i="8"/>
  <c r="C671" i="8"/>
  <c r="D671" i="8"/>
  <c r="G671" i="8"/>
  <c r="H671" i="8"/>
  <c r="C672" i="8"/>
  <c r="D672" i="8"/>
  <c r="G672" i="8"/>
  <c r="H672" i="8"/>
  <c r="C673" i="8"/>
  <c r="D673" i="8"/>
  <c r="G673" i="8"/>
  <c r="H673" i="8"/>
  <c r="C674" i="8"/>
  <c r="D674" i="8"/>
  <c r="G674" i="8"/>
  <c r="H674" i="8"/>
  <c r="C675" i="8"/>
  <c r="D675" i="8"/>
  <c r="G675" i="8"/>
  <c r="H675" i="8"/>
  <c r="C676" i="8"/>
  <c r="D676" i="8"/>
  <c r="G676" i="8"/>
  <c r="H676" i="8"/>
  <c r="C677" i="8"/>
  <c r="D677" i="8"/>
  <c r="G677" i="8"/>
  <c r="H677" i="8"/>
  <c r="C678" i="8"/>
  <c r="D678" i="8"/>
  <c r="G678" i="8"/>
  <c r="H678" i="8"/>
  <c r="C679" i="8"/>
  <c r="D679" i="8"/>
  <c r="G679" i="8"/>
  <c r="H679" i="8"/>
  <c r="C680" i="8"/>
  <c r="D680" i="8"/>
  <c r="G680" i="8"/>
  <c r="H680" i="8"/>
  <c r="C681" i="8"/>
  <c r="D681" i="8"/>
  <c r="G681" i="8"/>
  <c r="H681" i="8"/>
  <c r="C682" i="8"/>
  <c r="D682" i="8"/>
  <c r="G682" i="8"/>
  <c r="H682" i="8"/>
  <c r="C683" i="8"/>
  <c r="D683" i="8"/>
  <c r="G683" i="8"/>
  <c r="H683" i="8"/>
  <c r="C684" i="8"/>
  <c r="D684" i="8"/>
  <c r="G684" i="8"/>
  <c r="H684" i="8"/>
  <c r="C685" i="8"/>
  <c r="D685" i="8"/>
  <c r="G685" i="8"/>
  <c r="H685" i="8"/>
  <c r="C686" i="8"/>
  <c r="D686" i="8"/>
  <c r="G686" i="8"/>
  <c r="H686" i="8"/>
  <c r="C687" i="8"/>
  <c r="D687" i="8"/>
  <c r="G687" i="8"/>
  <c r="H687" i="8"/>
  <c r="C688" i="8"/>
  <c r="D688" i="8"/>
  <c r="G688" i="8"/>
  <c r="H688" i="8"/>
  <c r="C689" i="8"/>
  <c r="D689" i="8"/>
  <c r="G689" i="8"/>
  <c r="H689" i="8"/>
  <c r="C690" i="8"/>
  <c r="D690" i="8"/>
  <c r="G690" i="8"/>
  <c r="H690" i="8"/>
  <c r="C691" i="8"/>
  <c r="D691" i="8"/>
  <c r="G691" i="8"/>
  <c r="H691" i="8"/>
  <c r="C692" i="8"/>
  <c r="D692" i="8"/>
  <c r="G692" i="8"/>
  <c r="H692" i="8"/>
  <c r="C693" i="8"/>
  <c r="D693" i="8"/>
  <c r="G693" i="8"/>
  <c r="H693" i="8"/>
  <c r="C694" i="8"/>
  <c r="D694" i="8"/>
  <c r="G694" i="8"/>
  <c r="H694" i="8"/>
  <c r="C695" i="8"/>
  <c r="D695" i="8"/>
  <c r="G695" i="8"/>
  <c r="H695" i="8"/>
  <c r="C696" i="8"/>
  <c r="D696" i="8"/>
  <c r="G696" i="8"/>
  <c r="H696" i="8"/>
  <c r="C697" i="8"/>
  <c r="D697" i="8"/>
  <c r="G697" i="8"/>
  <c r="H697" i="8"/>
  <c r="C698" i="8"/>
  <c r="D698" i="8"/>
  <c r="G698" i="8"/>
  <c r="H698" i="8"/>
  <c r="C699" i="8"/>
  <c r="D699" i="8"/>
  <c r="G699" i="8"/>
  <c r="H699" i="8"/>
  <c r="C700" i="8"/>
  <c r="D700" i="8"/>
  <c r="G700" i="8"/>
  <c r="H700" i="8"/>
  <c r="C701" i="8"/>
  <c r="D701" i="8"/>
  <c r="G701" i="8"/>
  <c r="H701" i="8"/>
  <c r="C702" i="8"/>
  <c r="D702" i="8"/>
  <c r="G702" i="8"/>
  <c r="H702" i="8"/>
  <c r="C703" i="8"/>
  <c r="D703" i="8"/>
  <c r="G703" i="8"/>
  <c r="H703" i="8"/>
  <c r="C704" i="8"/>
  <c r="D704" i="8"/>
  <c r="G704" i="8"/>
  <c r="H704" i="8"/>
  <c r="C705" i="8"/>
  <c r="D705" i="8"/>
  <c r="G705" i="8"/>
  <c r="H705" i="8"/>
  <c r="C706" i="8"/>
  <c r="D706" i="8"/>
  <c r="G706" i="8"/>
  <c r="H706" i="8"/>
  <c r="C707" i="8"/>
  <c r="D707" i="8"/>
  <c r="G707" i="8"/>
  <c r="H707" i="8"/>
  <c r="C708" i="8"/>
  <c r="D708" i="8"/>
  <c r="G708" i="8"/>
  <c r="H708" i="8"/>
  <c r="C709" i="8"/>
  <c r="D709" i="8"/>
  <c r="G709" i="8"/>
  <c r="H709" i="8"/>
  <c r="C710" i="8"/>
  <c r="D710" i="8"/>
  <c r="G710" i="8"/>
  <c r="H710" i="8"/>
  <c r="C711" i="8"/>
  <c r="D711" i="8"/>
  <c r="G711" i="8"/>
  <c r="H711" i="8"/>
  <c r="C712" i="8"/>
  <c r="D712" i="8"/>
  <c r="G712" i="8"/>
  <c r="H712" i="8"/>
  <c r="C713" i="8"/>
  <c r="D713" i="8"/>
  <c r="G713" i="8"/>
  <c r="H713" i="8"/>
  <c r="C714" i="8"/>
  <c r="D714" i="8"/>
  <c r="G714" i="8"/>
  <c r="H714" i="8"/>
  <c r="C715" i="8"/>
  <c r="D715" i="8"/>
  <c r="G715" i="8"/>
  <c r="H715" i="8"/>
  <c r="C716" i="8"/>
  <c r="D716" i="8"/>
  <c r="G716" i="8"/>
  <c r="H716" i="8"/>
  <c r="C717" i="8"/>
  <c r="D717" i="8"/>
  <c r="G717" i="8"/>
  <c r="H717" i="8"/>
  <c r="C718" i="8"/>
  <c r="D718" i="8"/>
  <c r="G718" i="8"/>
  <c r="H718" i="8"/>
  <c r="C719" i="8"/>
  <c r="D719" i="8"/>
  <c r="G719" i="8"/>
  <c r="H719" i="8"/>
  <c r="C720" i="8"/>
  <c r="D720" i="8"/>
  <c r="G720" i="8"/>
  <c r="H720" i="8"/>
  <c r="C721" i="8"/>
  <c r="D721" i="8"/>
  <c r="G721" i="8"/>
  <c r="H721" i="8"/>
  <c r="C722" i="8"/>
  <c r="D722" i="8"/>
  <c r="G722" i="8"/>
  <c r="H722" i="8"/>
  <c r="C723" i="8"/>
  <c r="D723" i="8"/>
  <c r="G723" i="8"/>
  <c r="H723" i="8"/>
  <c r="C724" i="8"/>
  <c r="D724" i="8"/>
  <c r="G724" i="8"/>
  <c r="H724" i="8"/>
  <c r="C725" i="8"/>
  <c r="D725" i="8"/>
  <c r="G725" i="8"/>
  <c r="H725" i="8"/>
  <c r="C726" i="8"/>
  <c r="D726" i="8"/>
  <c r="G726" i="8"/>
  <c r="H726" i="8"/>
  <c r="C727" i="8"/>
  <c r="D727" i="8"/>
  <c r="G727" i="8"/>
  <c r="H727" i="8"/>
  <c r="C728" i="8"/>
  <c r="D728" i="8"/>
  <c r="G728" i="8"/>
  <c r="H728" i="8"/>
  <c r="C729" i="8"/>
  <c r="D729" i="8"/>
  <c r="G729" i="8"/>
  <c r="H729" i="8"/>
  <c r="C730" i="8"/>
  <c r="D730" i="8"/>
  <c r="G730" i="8"/>
  <c r="H730" i="8"/>
  <c r="C731" i="8"/>
  <c r="D731" i="8"/>
  <c r="G731" i="8"/>
  <c r="H731" i="8"/>
  <c r="C732" i="8"/>
  <c r="D732" i="8"/>
  <c r="G732" i="8"/>
  <c r="H732" i="8"/>
  <c r="C733" i="8"/>
  <c r="D733" i="8"/>
  <c r="G733" i="8"/>
  <c r="H733" i="8"/>
  <c r="C734" i="8"/>
  <c r="D734" i="8"/>
  <c r="G734" i="8"/>
  <c r="H734" i="8"/>
  <c r="C735" i="8"/>
  <c r="D735" i="8"/>
  <c r="G735" i="8"/>
  <c r="H735" i="8"/>
  <c r="C736" i="8"/>
  <c r="D736" i="8"/>
  <c r="G736" i="8"/>
  <c r="H736" i="8"/>
  <c r="C737" i="8"/>
  <c r="D737" i="8"/>
  <c r="G737" i="8"/>
  <c r="H737" i="8"/>
  <c r="C738" i="8"/>
  <c r="D738" i="8"/>
  <c r="G738" i="8"/>
  <c r="H738" i="8"/>
  <c r="C739" i="8"/>
  <c r="D739" i="8"/>
  <c r="G739" i="8"/>
  <c r="H739" i="8"/>
  <c r="C740" i="8"/>
  <c r="D740" i="8"/>
  <c r="G740" i="8"/>
  <c r="H740" i="8"/>
  <c r="C741" i="8"/>
  <c r="D741" i="8"/>
  <c r="G741" i="8"/>
  <c r="H741" i="8"/>
  <c r="C742" i="8"/>
  <c r="D742" i="8"/>
  <c r="G742" i="8"/>
  <c r="H742" i="8"/>
  <c r="C743" i="8"/>
  <c r="D743" i="8"/>
  <c r="G743" i="8"/>
  <c r="H743" i="8"/>
  <c r="C744" i="8"/>
  <c r="D744" i="8"/>
  <c r="G744" i="8"/>
  <c r="H744" i="8"/>
  <c r="C745" i="8"/>
  <c r="D745" i="8"/>
  <c r="G745" i="8"/>
  <c r="H745" i="8"/>
  <c r="C746" i="8"/>
  <c r="D746" i="8"/>
  <c r="G746" i="8"/>
  <c r="H746" i="8"/>
  <c r="C747" i="8"/>
  <c r="D747" i="8"/>
  <c r="G747" i="8"/>
  <c r="H747" i="8"/>
  <c r="C748" i="8"/>
  <c r="D748" i="8"/>
  <c r="G748" i="8"/>
  <c r="H748" i="8"/>
  <c r="C749" i="8"/>
  <c r="D749" i="8"/>
  <c r="G749" i="8"/>
  <c r="H749" i="8"/>
  <c r="C750" i="8"/>
  <c r="D750" i="8"/>
  <c r="G750" i="8"/>
  <c r="H750" i="8"/>
  <c r="C751" i="8"/>
  <c r="D751" i="8"/>
  <c r="G751" i="8"/>
  <c r="H751" i="8"/>
  <c r="C752" i="8"/>
  <c r="D752" i="8"/>
  <c r="G752" i="8"/>
  <c r="H752" i="8"/>
  <c r="C753" i="8"/>
  <c r="D753" i="8"/>
  <c r="G753" i="8"/>
  <c r="H753" i="8"/>
  <c r="C754" i="8"/>
  <c r="D754" i="8"/>
  <c r="G754" i="8"/>
  <c r="H754" i="8"/>
  <c r="C755" i="8"/>
  <c r="D755" i="8"/>
  <c r="G755" i="8"/>
  <c r="H755" i="8"/>
  <c r="C756" i="8"/>
  <c r="D756" i="8"/>
  <c r="G756" i="8"/>
  <c r="H756" i="8"/>
  <c r="C757" i="8"/>
  <c r="D757" i="8"/>
  <c r="G757" i="8"/>
  <c r="H757" i="8"/>
  <c r="C758" i="8"/>
  <c r="D758" i="8"/>
  <c r="G758" i="8"/>
  <c r="H758" i="8"/>
  <c r="C759" i="8"/>
  <c r="D759" i="8"/>
  <c r="G759" i="8"/>
  <c r="H759" i="8"/>
  <c r="C760" i="8"/>
  <c r="D760" i="8"/>
  <c r="G760" i="8"/>
  <c r="H760" i="8"/>
  <c r="C761" i="8"/>
  <c r="D761" i="8"/>
  <c r="G761" i="8"/>
  <c r="H761" i="8"/>
  <c r="C762" i="8"/>
  <c r="D762" i="8"/>
  <c r="G762" i="8"/>
  <c r="H762" i="8"/>
  <c r="C763" i="8"/>
  <c r="D763" i="8"/>
  <c r="G763" i="8"/>
  <c r="H763" i="8"/>
  <c r="C764" i="8"/>
  <c r="D764" i="8"/>
  <c r="G764" i="8"/>
  <c r="H764" i="8"/>
  <c r="C765" i="8"/>
  <c r="D765" i="8"/>
  <c r="G765" i="8"/>
  <c r="H765" i="8"/>
  <c r="C766" i="8"/>
  <c r="D766" i="8"/>
  <c r="G766" i="8"/>
  <c r="H766" i="8"/>
  <c r="C767" i="8"/>
  <c r="D767" i="8"/>
  <c r="G767" i="8"/>
  <c r="H767" i="8"/>
  <c r="C768" i="8"/>
  <c r="D768" i="8"/>
  <c r="G768" i="8"/>
  <c r="H768" i="8"/>
  <c r="C769" i="8"/>
  <c r="D769" i="8"/>
  <c r="G769" i="8"/>
  <c r="H769" i="8"/>
  <c r="C770" i="8"/>
  <c r="D770" i="8"/>
  <c r="G770" i="8"/>
  <c r="H770" i="8"/>
  <c r="C771" i="8"/>
  <c r="D771" i="8"/>
  <c r="G771" i="8"/>
  <c r="H771" i="8"/>
  <c r="C772" i="8"/>
  <c r="D772" i="8"/>
  <c r="G772" i="8"/>
  <c r="H772" i="8"/>
  <c r="C773" i="8"/>
  <c r="D773" i="8"/>
  <c r="G773" i="8"/>
  <c r="H773" i="8"/>
  <c r="C774" i="8"/>
  <c r="D774" i="8"/>
  <c r="G774" i="8"/>
  <c r="H774" i="8"/>
  <c r="C775" i="8"/>
  <c r="D775" i="8"/>
  <c r="G775" i="8"/>
  <c r="H775" i="8"/>
  <c r="C776" i="8"/>
  <c r="D776" i="8"/>
  <c r="G776" i="8"/>
  <c r="H776" i="8"/>
  <c r="C777" i="8"/>
  <c r="D777" i="8"/>
  <c r="G777" i="8"/>
  <c r="H777" i="8"/>
  <c r="C778" i="8"/>
  <c r="D778" i="8"/>
  <c r="G778" i="8"/>
  <c r="H778" i="8"/>
  <c r="C779" i="8"/>
  <c r="D779" i="8"/>
  <c r="G779" i="8"/>
  <c r="H779" i="8"/>
  <c r="C780" i="8"/>
  <c r="D780" i="8"/>
  <c r="G780" i="8"/>
  <c r="H780" i="8"/>
  <c r="C781" i="8"/>
  <c r="D781" i="8"/>
  <c r="G781" i="8"/>
  <c r="H781" i="8"/>
  <c r="C782" i="8"/>
  <c r="D782" i="8"/>
  <c r="G782" i="8"/>
  <c r="H782" i="8"/>
  <c r="C783" i="8"/>
  <c r="D783" i="8"/>
  <c r="G783" i="8"/>
  <c r="H783" i="8"/>
  <c r="C784" i="8"/>
  <c r="D784" i="8"/>
  <c r="G784" i="8"/>
  <c r="H784" i="8"/>
  <c r="C785" i="8"/>
  <c r="D785" i="8"/>
  <c r="G785" i="8"/>
  <c r="H785" i="8"/>
  <c r="C786" i="8"/>
  <c r="D786" i="8"/>
  <c r="G786" i="8"/>
  <c r="H786" i="8"/>
  <c r="C787" i="8"/>
  <c r="D787" i="8"/>
  <c r="G787" i="8"/>
  <c r="H787" i="8"/>
  <c r="C788" i="8"/>
  <c r="D788" i="8"/>
  <c r="G788" i="8"/>
  <c r="H788" i="8"/>
  <c r="C789" i="8"/>
  <c r="D789" i="8"/>
  <c r="G789" i="8"/>
  <c r="H789" i="8"/>
  <c r="C790" i="8"/>
  <c r="D790" i="8"/>
  <c r="G790" i="8"/>
  <c r="H790" i="8"/>
  <c r="C791" i="8"/>
  <c r="D791" i="8"/>
  <c r="G791" i="8"/>
  <c r="H791" i="8"/>
  <c r="C792" i="8"/>
  <c r="D792" i="8"/>
  <c r="G792" i="8"/>
  <c r="H792" i="8"/>
  <c r="C793" i="8"/>
  <c r="D793" i="8"/>
  <c r="G793" i="8"/>
  <c r="H793" i="8"/>
  <c r="C794" i="8"/>
  <c r="D794" i="8"/>
  <c r="G794" i="8"/>
  <c r="H794" i="8"/>
  <c r="C795" i="8"/>
  <c r="D795" i="8"/>
  <c r="G795" i="8"/>
  <c r="H795" i="8"/>
  <c r="C796" i="8"/>
  <c r="D796" i="8"/>
  <c r="G796" i="8"/>
  <c r="H796" i="8"/>
  <c r="C797" i="8"/>
  <c r="D797" i="8"/>
  <c r="G797" i="8"/>
  <c r="H797" i="8"/>
  <c r="C798" i="8"/>
  <c r="D798" i="8"/>
  <c r="G798" i="8"/>
  <c r="H798" i="8"/>
  <c r="C799" i="8"/>
  <c r="D799" i="8"/>
  <c r="G799" i="8"/>
  <c r="H799" i="8"/>
  <c r="C800" i="8"/>
  <c r="D800" i="8"/>
  <c r="G800" i="8"/>
  <c r="H800" i="8"/>
  <c r="C801" i="8"/>
  <c r="D801" i="8"/>
  <c r="G801" i="8"/>
  <c r="H801" i="8"/>
  <c r="C802" i="8"/>
  <c r="D802" i="8"/>
  <c r="G802" i="8"/>
  <c r="H802" i="8"/>
  <c r="C803" i="8"/>
  <c r="D803" i="8"/>
  <c r="G803" i="8"/>
  <c r="H803" i="8"/>
  <c r="C804" i="8"/>
  <c r="D804" i="8"/>
  <c r="G804" i="8"/>
  <c r="H804" i="8"/>
  <c r="C805" i="8"/>
  <c r="D805" i="8"/>
  <c r="G805" i="8"/>
  <c r="H805" i="8"/>
  <c r="C806" i="8"/>
  <c r="D806" i="8"/>
  <c r="G806" i="8"/>
  <c r="H806" i="8"/>
  <c r="C807" i="8"/>
  <c r="D807" i="8"/>
  <c r="G807" i="8"/>
  <c r="H807" i="8"/>
  <c r="C808" i="8"/>
  <c r="D808" i="8"/>
  <c r="G808" i="8"/>
  <c r="H808" i="8"/>
  <c r="C809" i="8"/>
  <c r="D809" i="8"/>
  <c r="G809" i="8"/>
  <c r="H809" i="8"/>
  <c r="C810" i="8"/>
  <c r="D810" i="8"/>
  <c r="G810" i="8"/>
  <c r="H810" i="8"/>
  <c r="C811" i="8"/>
  <c r="D811" i="8"/>
  <c r="G811" i="8"/>
  <c r="H811" i="8"/>
  <c r="C812" i="8"/>
  <c r="D812" i="8"/>
  <c r="G812" i="8"/>
  <c r="H812" i="8"/>
  <c r="C813" i="8"/>
  <c r="D813" i="8"/>
  <c r="G813" i="8"/>
  <c r="H813" i="8"/>
  <c r="C814" i="8"/>
  <c r="D814" i="8"/>
  <c r="G814" i="8"/>
  <c r="H814" i="8"/>
  <c r="C815" i="8"/>
  <c r="D815" i="8"/>
  <c r="G815" i="8"/>
  <c r="H815" i="8"/>
  <c r="C816" i="8"/>
  <c r="D816" i="8"/>
  <c r="G816" i="8"/>
  <c r="H816" i="8"/>
  <c r="C817" i="8"/>
  <c r="D817" i="8"/>
  <c r="G817" i="8"/>
  <c r="H817" i="8"/>
  <c r="C818" i="8"/>
  <c r="D818" i="8"/>
  <c r="G818" i="8"/>
  <c r="H818" i="8"/>
  <c r="C819" i="8"/>
  <c r="D819" i="8"/>
  <c r="G819" i="8"/>
  <c r="H819" i="8"/>
  <c r="C820" i="8"/>
  <c r="D820" i="8"/>
  <c r="G820" i="8"/>
  <c r="H820" i="8"/>
  <c r="C821" i="8"/>
  <c r="D821" i="8"/>
  <c r="G821" i="8"/>
  <c r="H821" i="8"/>
  <c r="C822" i="8"/>
  <c r="D822" i="8"/>
  <c r="G822" i="8"/>
  <c r="H822" i="8"/>
  <c r="C823" i="8"/>
  <c r="D823" i="8"/>
  <c r="G823" i="8"/>
  <c r="H823" i="8"/>
  <c r="C824" i="8"/>
  <c r="D824" i="8"/>
  <c r="G824" i="8"/>
  <c r="H824" i="8"/>
  <c r="C825" i="8"/>
  <c r="D825" i="8"/>
  <c r="G825" i="8"/>
  <c r="H825" i="8"/>
  <c r="C826" i="8"/>
  <c r="D826" i="8"/>
  <c r="G826" i="8"/>
  <c r="H826" i="8"/>
  <c r="C827" i="8"/>
  <c r="D827" i="8"/>
  <c r="G827" i="8"/>
  <c r="H827" i="8"/>
  <c r="C828" i="8"/>
  <c r="D828" i="8"/>
  <c r="G828" i="8"/>
  <c r="H828" i="8"/>
  <c r="C829" i="8"/>
  <c r="D829" i="8"/>
  <c r="G829" i="8"/>
  <c r="H829" i="8"/>
  <c r="C830" i="8"/>
  <c r="D830" i="8"/>
  <c r="G830" i="8"/>
  <c r="H830" i="8"/>
  <c r="C831" i="8"/>
  <c r="D831" i="8"/>
  <c r="G831" i="8"/>
  <c r="H831" i="8"/>
  <c r="C832" i="8"/>
  <c r="D832" i="8"/>
  <c r="G832" i="8"/>
  <c r="H832" i="8"/>
  <c r="C833" i="8"/>
  <c r="D833" i="8"/>
  <c r="G833" i="8"/>
  <c r="H833" i="8"/>
  <c r="C834" i="8"/>
  <c r="D834" i="8"/>
  <c r="G834" i="8"/>
  <c r="H834" i="8"/>
  <c r="C835" i="8"/>
  <c r="D835" i="8"/>
  <c r="G835" i="8"/>
  <c r="H835" i="8"/>
  <c r="C836" i="8"/>
  <c r="D836" i="8"/>
  <c r="G836" i="8"/>
  <c r="H836" i="8"/>
  <c r="C837" i="8"/>
  <c r="D837" i="8"/>
  <c r="G837" i="8"/>
  <c r="H837" i="8"/>
  <c r="C838" i="8"/>
  <c r="D838" i="8"/>
  <c r="G838" i="8"/>
  <c r="H838" i="8"/>
  <c r="C839" i="8"/>
  <c r="D839" i="8"/>
  <c r="G839" i="8"/>
  <c r="H839" i="8"/>
  <c r="C840" i="8"/>
  <c r="D840" i="8"/>
  <c r="G840" i="8"/>
  <c r="H840" i="8"/>
  <c r="C841" i="8"/>
  <c r="D841" i="8"/>
  <c r="G841" i="8"/>
  <c r="H841" i="8"/>
  <c r="C842" i="8"/>
  <c r="D842" i="8"/>
  <c r="G842" i="8"/>
  <c r="H842" i="8"/>
  <c r="C843" i="8"/>
  <c r="D843" i="8"/>
  <c r="G843" i="8"/>
  <c r="H843" i="8"/>
  <c r="C844" i="8"/>
  <c r="D844" i="8"/>
  <c r="G844" i="8"/>
  <c r="H844" i="8"/>
  <c r="C845" i="8"/>
  <c r="D845" i="8"/>
  <c r="G845" i="8"/>
  <c r="H845" i="8"/>
  <c r="C846" i="8"/>
  <c r="D846" i="8"/>
  <c r="G846" i="8"/>
  <c r="H846" i="8"/>
  <c r="C847" i="8"/>
  <c r="D847" i="8"/>
  <c r="G847" i="8"/>
  <c r="H847" i="8"/>
  <c r="C848" i="8"/>
  <c r="D848" i="8"/>
  <c r="G848" i="8"/>
  <c r="H848" i="8"/>
  <c r="C849" i="8"/>
  <c r="D849" i="8"/>
  <c r="G849" i="8"/>
  <c r="H849" i="8"/>
  <c r="C850" i="8"/>
  <c r="D850" i="8"/>
  <c r="G850" i="8"/>
  <c r="H850" i="8"/>
  <c r="C851" i="8"/>
  <c r="D851" i="8"/>
  <c r="G851" i="8"/>
  <c r="H851" i="8"/>
  <c r="C852" i="8"/>
  <c r="D852" i="8"/>
  <c r="G852" i="8"/>
  <c r="H852" i="8"/>
  <c r="C853" i="8"/>
  <c r="D853" i="8"/>
  <c r="G853" i="8"/>
  <c r="H853" i="8"/>
  <c r="C854" i="8"/>
  <c r="D854" i="8"/>
  <c r="G854" i="8"/>
  <c r="H854" i="8"/>
  <c r="C855" i="8"/>
  <c r="D855" i="8"/>
  <c r="G855" i="8"/>
  <c r="H855" i="8"/>
  <c r="C856" i="8"/>
  <c r="D856" i="8"/>
  <c r="G856" i="8"/>
  <c r="H856" i="8"/>
  <c r="C857" i="8"/>
  <c r="D857" i="8"/>
  <c r="G857" i="8"/>
  <c r="H857" i="8"/>
  <c r="C858" i="8"/>
  <c r="D858" i="8"/>
  <c r="G858" i="8"/>
  <c r="H858" i="8"/>
  <c r="C859" i="8"/>
  <c r="D859" i="8"/>
  <c r="G859" i="8"/>
  <c r="H859" i="8"/>
  <c r="C860" i="8"/>
  <c r="D860" i="8"/>
  <c r="G860" i="8"/>
  <c r="H860" i="8"/>
  <c r="C861" i="8"/>
  <c r="D861" i="8"/>
  <c r="G861" i="8"/>
  <c r="H861" i="8"/>
  <c r="C862" i="8"/>
  <c r="D862" i="8"/>
  <c r="G862" i="8"/>
  <c r="H862" i="8"/>
  <c r="C863" i="8"/>
  <c r="D863" i="8"/>
  <c r="G863" i="8"/>
  <c r="H863" i="8"/>
  <c r="C864" i="8"/>
  <c r="D864" i="8"/>
  <c r="G864" i="8"/>
  <c r="H864" i="8"/>
  <c r="C865" i="8"/>
  <c r="D865" i="8"/>
  <c r="G865" i="8"/>
  <c r="H865" i="8"/>
  <c r="C866" i="8"/>
  <c r="D866" i="8"/>
  <c r="G866" i="8"/>
  <c r="H866" i="8"/>
  <c r="C867" i="8"/>
  <c r="D867" i="8"/>
  <c r="G867" i="8"/>
  <c r="H867" i="8"/>
  <c r="C868" i="8"/>
  <c r="D868" i="8"/>
  <c r="G868" i="8"/>
  <c r="H868" i="8"/>
  <c r="C869" i="8"/>
  <c r="D869" i="8"/>
  <c r="G869" i="8"/>
  <c r="H869" i="8"/>
  <c r="C870" i="8"/>
  <c r="D870" i="8"/>
  <c r="G870" i="8"/>
  <c r="H870" i="8"/>
  <c r="C871" i="8"/>
  <c r="D871" i="8"/>
  <c r="G871" i="8"/>
  <c r="H871" i="8"/>
  <c r="C872" i="8"/>
  <c r="D872" i="8"/>
  <c r="G872" i="8"/>
  <c r="H872" i="8"/>
  <c r="C873" i="8"/>
  <c r="D873" i="8"/>
  <c r="G873" i="8"/>
  <c r="H873" i="8"/>
  <c r="C874" i="8"/>
  <c r="D874" i="8"/>
  <c r="G874" i="8"/>
  <c r="H874" i="8"/>
  <c r="C875" i="8"/>
  <c r="D875" i="8"/>
  <c r="G875" i="8"/>
  <c r="H875" i="8"/>
  <c r="C876" i="8"/>
  <c r="D876" i="8"/>
  <c r="G876" i="8"/>
  <c r="H876" i="8"/>
  <c r="C877" i="8"/>
  <c r="D877" i="8"/>
  <c r="G877" i="8"/>
  <c r="H877" i="8"/>
  <c r="C878" i="8"/>
  <c r="D878" i="8"/>
  <c r="G878" i="8"/>
  <c r="H878" i="8"/>
  <c r="C879" i="8"/>
  <c r="D879" i="8"/>
  <c r="G879" i="8"/>
  <c r="H879" i="8"/>
  <c r="C880" i="8"/>
  <c r="D880" i="8"/>
  <c r="G880" i="8"/>
  <c r="H880" i="8"/>
  <c r="C881" i="8"/>
  <c r="D881" i="8"/>
  <c r="G881" i="8"/>
  <c r="H881" i="8"/>
  <c r="C882" i="8"/>
  <c r="D882" i="8"/>
  <c r="G882" i="8"/>
  <c r="H882" i="8"/>
  <c r="C883" i="8"/>
  <c r="D883" i="8"/>
  <c r="G883" i="8"/>
  <c r="H883" i="8"/>
  <c r="C884" i="8"/>
  <c r="D884" i="8"/>
  <c r="G884" i="8"/>
  <c r="H884" i="8"/>
  <c r="C885" i="8"/>
  <c r="D885" i="8"/>
  <c r="G885" i="8"/>
  <c r="H885" i="8"/>
  <c r="C886" i="8"/>
  <c r="D886" i="8"/>
  <c r="G886" i="8"/>
  <c r="H886" i="8"/>
  <c r="C887" i="8"/>
  <c r="D887" i="8"/>
  <c r="G887" i="8"/>
  <c r="H887" i="8"/>
  <c r="C888" i="8"/>
  <c r="D888" i="8"/>
  <c r="G888" i="8"/>
  <c r="H888" i="8"/>
  <c r="C889" i="8"/>
  <c r="D889" i="8"/>
  <c r="G889" i="8"/>
  <c r="H889" i="8"/>
  <c r="C890" i="8"/>
  <c r="D890" i="8"/>
  <c r="G890" i="8"/>
  <c r="H890" i="8"/>
  <c r="C891" i="8"/>
  <c r="D891" i="8"/>
  <c r="G891" i="8"/>
  <c r="H891" i="8"/>
  <c r="C892" i="8"/>
  <c r="D892" i="8"/>
  <c r="G892" i="8"/>
  <c r="H892" i="8"/>
  <c r="C893" i="8"/>
  <c r="D893" i="8"/>
  <c r="G893" i="8"/>
  <c r="H893" i="8"/>
  <c r="C894" i="8"/>
  <c r="D894" i="8"/>
  <c r="G894" i="8"/>
  <c r="H894" i="8"/>
  <c r="C895" i="8"/>
  <c r="D895" i="8"/>
  <c r="G895" i="8"/>
  <c r="H895" i="8"/>
  <c r="C896" i="8"/>
  <c r="D896" i="8"/>
  <c r="G896" i="8"/>
  <c r="H896" i="8"/>
  <c r="C897" i="8"/>
  <c r="D897" i="8"/>
  <c r="G897" i="8"/>
  <c r="H897" i="8"/>
  <c r="C898" i="8"/>
  <c r="D898" i="8"/>
  <c r="G898" i="8"/>
  <c r="H898" i="8"/>
  <c r="C899" i="8"/>
  <c r="D899" i="8"/>
  <c r="G899" i="8"/>
  <c r="H899" i="8"/>
  <c r="C900" i="8"/>
  <c r="D900" i="8"/>
  <c r="G900" i="8"/>
  <c r="H900" i="8"/>
  <c r="C901" i="8"/>
  <c r="D901" i="8"/>
  <c r="G901" i="8"/>
  <c r="H901" i="8"/>
  <c r="C902" i="8"/>
  <c r="D902" i="8"/>
  <c r="G902" i="8"/>
  <c r="H902" i="8"/>
  <c r="C903" i="8"/>
  <c r="D903" i="8"/>
  <c r="G903" i="8"/>
  <c r="H903" i="8"/>
  <c r="C904" i="8"/>
  <c r="D904" i="8"/>
  <c r="G904" i="8"/>
  <c r="H904" i="8"/>
  <c r="C905" i="8"/>
  <c r="D905" i="8"/>
  <c r="G905" i="8"/>
  <c r="H905" i="8"/>
  <c r="C906" i="8"/>
  <c r="D906" i="8"/>
  <c r="G906" i="8"/>
  <c r="H906" i="8"/>
  <c r="C907" i="8"/>
  <c r="D907" i="8"/>
  <c r="G907" i="8"/>
  <c r="H907" i="8"/>
  <c r="C908" i="8"/>
  <c r="D908" i="8"/>
  <c r="G908" i="8"/>
  <c r="H908" i="8"/>
  <c r="C909" i="8"/>
  <c r="D909" i="8"/>
  <c r="G909" i="8"/>
  <c r="H909" i="8"/>
  <c r="C910" i="8"/>
  <c r="D910" i="8"/>
  <c r="G910" i="8"/>
  <c r="H910" i="8"/>
  <c r="C911" i="8"/>
  <c r="D911" i="8"/>
  <c r="G911" i="8"/>
  <c r="H911" i="8"/>
  <c r="C912" i="8"/>
  <c r="D912" i="8"/>
  <c r="G912" i="8"/>
  <c r="H912" i="8"/>
  <c r="C913" i="8"/>
  <c r="D913" i="8"/>
  <c r="G913" i="8"/>
  <c r="H913" i="8"/>
  <c r="C914" i="8"/>
  <c r="D914" i="8"/>
  <c r="G914" i="8"/>
  <c r="H914" i="8"/>
  <c r="C915" i="8"/>
  <c r="D915" i="8"/>
  <c r="G915" i="8"/>
  <c r="H915" i="8"/>
  <c r="C916" i="8"/>
  <c r="D916" i="8"/>
  <c r="G916" i="8"/>
  <c r="H916" i="8"/>
  <c r="C917" i="8"/>
  <c r="D917" i="8"/>
  <c r="G917" i="8"/>
  <c r="H917" i="8"/>
  <c r="C918" i="8"/>
  <c r="D918" i="8"/>
  <c r="G918" i="8"/>
  <c r="H918" i="8"/>
  <c r="C919" i="8"/>
  <c r="D919" i="8"/>
  <c r="G919" i="8"/>
  <c r="H919" i="8"/>
  <c r="C920" i="8"/>
  <c r="D920" i="8"/>
  <c r="G920" i="8"/>
  <c r="H920" i="8"/>
  <c r="C921" i="8"/>
  <c r="D921" i="8"/>
  <c r="G921" i="8"/>
  <c r="H921" i="8"/>
  <c r="C922" i="8"/>
  <c r="D922" i="8"/>
  <c r="G922" i="8"/>
  <c r="H922" i="8"/>
  <c r="C923" i="8"/>
  <c r="D923" i="8"/>
  <c r="G923" i="8"/>
  <c r="H923" i="8"/>
  <c r="C924" i="8"/>
  <c r="D924" i="8"/>
  <c r="G924" i="8"/>
  <c r="H924" i="8"/>
  <c r="C925" i="8"/>
  <c r="D925" i="8"/>
  <c r="G925" i="8"/>
  <c r="H925" i="8"/>
  <c r="C926" i="8"/>
  <c r="D926" i="8"/>
  <c r="G926" i="8"/>
  <c r="H926" i="8"/>
  <c r="C927" i="8"/>
  <c r="D927" i="8"/>
  <c r="G927" i="8"/>
  <c r="H927" i="8"/>
  <c r="C928" i="8"/>
  <c r="D928" i="8"/>
  <c r="G928" i="8"/>
  <c r="H928" i="8"/>
  <c r="C929" i="8"/>
  <c r="D929" i="8"/>
  <c r="G929" i="8"/>
  <c r="H929" i="8"/>
  <c r="C930" i="8"/>
  <c r="D930" i="8"/>
  <c r="G930" i="8"/>
  <c r="H930" i="8"/>
  <c r="C931" i="8"/>
  <c r="D931" i="8"/>
  <c r="G931" i="8"/>
  <c r="H931" i="8"/>
  <c r="C932" i="8"/>
  <c r="D932" i="8"/>
  <c r="G932" i="8"/>
  <c r="H932" i="8"/>
  <c r="C933" i="8"/>
  <c r="D933" i="8"/>
  <c r="G933" i="8"/>
  <c r="H933" i="8"/>
  <c r="C934" i="8"/>
  <c r="D934" i="8"/>
  <c r="G934" i="8"/>
  <c r="H934" i="8"/>
  <c r="C935" i="8"/>
  <c r="D935" i="8"/>
  <c r="G935" i="8"/>
  <c r="H935" i="8"/>
  <c r="C936" i="8"/>
  <c r="D936" i="8"/>
  <c r="G936" i="8"/>
  <c r="H936" i="8"/>
  <c r="C937" i="8"/>
  <c r="D937" i="8"/>
  <c r="G937" i="8"/>
  <c r="H937" i="8"/>
  <c r="C938" i="8"/>
  <c r="D938" i="8"/>
  <c r="G938" i="8"/>
  <c r="H938" i="8"/>
  <c r="C939" i="8"/>
  <c r="D939" i="8"/>
  <c r="G939" i="8"/>
  <c r="H939" i="8"/>
  <c r="C940" i="8"/>
  <c r="D940" i="8"/>
  <c r="G940" i="8"/>
  <c r="H940" i="8"/>
  <c r="C941" i="8"/>
  <c r="D941" i="8"/>
  <c r="G941" i="8"/>
  <c r="H941" i="8"/>
  <c r="C942" i="8"/>
  <c r="D942" i="8"/>
  <c r="G942" i="8"/>
  <c r="H942" i="8"/>
  <c r="C943" i="8"/>
  <c r="D943" i="8"/>
  <c r="G943" i="8"/>
  <c r="H943" i="8"/>
  <c r="C944" i="8"/>
  <c r="D944" i="8"/>
  <c r="G944" i="8"/>
  <c r="H944" i="8"/>
  <c r="C945" i="8"/>
  <c r="D945" i="8"/>
  <c r="G945" i="8"/>
  <c r="H945" i="8"/>
  <c r="C946" i="8"/>
  <c r="D946" i="8"/>
  <c r="G946" i="8"/>
  <c r="H946" i="8"/>
  <c r="C947" i="8"/>
  <c r="D947" i="8"/>
  <c r="G947" i="8"/>
  <c r="H947" i="8"/>
  <c r="C948" i="8"/>
  <c r="D948" i="8"/>
  <c r="G948" i="8"/>
  <c r="H948" i="8"/>
  <c r="C949" i="8"/>
  <c r="D949" i="8"/>
  <c r="G949" i="8"/>
  <c r="H949" i="8"/>
  <c r="C950" i="8"/>
  <c r="D950" i="8"/>
  <c r="G950" i="8"/>
  <c r="H950" i="8"/>
  <c r="C951" i="8"/>
  <c r="D951" i="8"/>
  <c r="G951" i="8"/>
  <c r="H951" i="8"/>
  <c r="C952" i="8"/>
  <c r="D952" i="8"/>
  <c r="G952" i="8"/>
  <c r="H952" i="8"/>
  <c r="C953" i="8"/>
  <c r="D953" i="8"/>
  <c r="G953" i="8"/>
  <c r="H953" i="8"/>
  <c r="C954" i="8"/>
  <c r="D954" i="8"/>
  <c r="G954" i="8"/>
  <c r="H954" i="8"/>
  <c r="C955" i="8"/>
  <c r="D955" i="8"/>
  <c r="G955" i="8"/>
  <c r="H955" i="8"/>
  <c r="C956" i="8"/>
  <c r="D956" i="8"/>
  <c r="G956" i="8"/>
  <c r="H956" i="8"/>
  <c r="C957" i="8"/>
  <c r="D957" i="8"/>
  <c r="G957" i="8"/>
  <c r="H957" i="8"/>
  <c r="C958" i="8"/>
  <c r="D958" i="8"/>
  <c r="G958" i="8"/>
  <c r="H958" i="8"/>
  <c r="C959" i="8"/>
  <c r="D959" i="8"/>
  <c r="G959" i="8"/>
  <c r="H959" i="8"/>
  <c r="C960" i="8"/>
  <c r="D960" i="8"/>
  <c r="G960" i="8"/>
  <c r="H960" i="8"/>
  <c r="C961" i="8"/>
  <c r="D961" i="8"/>
  <c r="G961" i="8"/>
  <c r="H961" i="8"/>
  <c r="C962" i="8"/>
  <c r="D962" i="8"/>
  <c r="G962" i="8"/>
  <c r="H962" i="8"/>
  <c r="C963" i="8"/>
  <c r="D963" i="8"/>
  <c r="G963" i="8"/>
  <c r="H963" i="8"/>
  <c r="C964" i="8"/>
  <c r="D964" i="8"/>
  <c r="G964" i="8"/>
  <c r="H964" i="8"/>
  <c r="C965" i="8"/>
  <c r="D965" i="8"/>
  <c r="G965" i="8"/>
  <c r="H965" i="8"/>
  <c r="C966" i="8"/>
  <c r="D966" i="8"/>
  <c r="G966" i="8"/>
  <c r="H966" i="8"/>
  <c r="C967" i="8"/>
  <c r="D967" i="8"/>
  <c r="G967" i="8"/>
  <c r="H967" i="8"/>
  <c r="C968" i="8"/>
  <c r="D968" i="8"/>
  <c r="G968" i="8"/>
  <c r="H968" i="8"/>
  <c r="C969" i="8"/>
  <c r="D969" i="8"/>
  <c r="G969" i="8"/>
  <c r="H969" i="8"/>
  <c r="C970" i="8"/>
  <c r="D970" i="8"/>
  <c r="G970" i="8"/>
  <c r="H970" i="8"/>
  <c r="C971" i="8"/>
  <c r="D971" i="8"/>
  <c r="G971" i="8"/>
  <c r="H971" i="8"/>
  <c r="C972" i="8"/>
  <c r="D972" i="8"/>
  <c r="G972" i="8"/>
  <c r="H972" i="8"/>
  <c r="C973" i="8"/>
  <c r="D973" i="8"/>
  <c r="G973" i="8"/>
  <c r="H973" i="8"/>
  <c r="C974" i="8"/>
  <c r="D974" i="8"/>
  <c r="G974" i="8"/>
  <c r="H974" i="8"/>
  <c r="C975" i="8"/>
  <c r="D975" i="8"/>
  <c r="G975" i="8"/>
  <c r="H975" i="8"/>
  <c r="C976" i="8"/>
  <c r="D976" i="8"/>
  <c r="G976" i="8"/>
  <c r="H976" i="8"/>
  <c r="C977" i="8"/>
  <c r="D977" i="8"/>
  <c r="G977" i="8"/>
  <c r="H977" i="8"/>
  <c r="C978" i="8"/>
  <c r="D978" i="8"/>
  <c r="G978" i="8"/>
  <c r="H978" i="8"/>
  <c r="C979" i="8"/>
  <c r="D979" i="8"/>
  <c r="G979" i="8"/>
  <c r="H979" i="8"/>
  <c r="C980" i="8"/>
  <c r="D980" i="8"/>
  <c r="G980" i="8"/>
  <c r="H980" i="8"/>
  <c r="C981" i="8"/>
  <c r="D981" i="8"/>
  <c r="G981" i="8"/>
  <c r="H981" i="8"/>
  <c r="C982" i="8"/>
  <c r="D982" i="8"/>
  <c r="G982" i="8"/>
  <c r="H982" i="8"/>
  <c r="C983" i="8"/>
  <c r="D983" i="8"/>
  <c r="G983" i="8"/>
  <c r="H983" i="8"/>
  <c r="C984" i="8"/>
  <c r="D984" i="8"/>
  <c r="G984" i="8"/>
  <c r="H984" i="8"/>
  <c r="C985" i="8"/>
  <c r="D985" i="8"/>
  <c r="G985" i="8"/>
  <c r="H985" i="8"/>
  <c r="C986" i="8"/>
  <c r="D986" i="8"/>
  <c r="G986" i="8"/>
  <c r="H986" i="8"/>
  <c r="C987" i="8"/>
  <c r="D987" i="8"/>
  <c r="G987" i="8"/>
  <c r="H987" i="8"/>
  <c r="C988" i="8"/>
  <c r="D988" i="8"/>
  <c r="G988" i="8"/>
  <c r="H988" i="8"/>
  <c r="C989" i="8"/>
  <c r="D989" i="8"/>
  <c r="G989" i="8"/>
  <c r="H989" i="8"/>
  <c r="C990" i="8"/>
  <c r="D990" i="8"/>
  <c r="G990" i="8"/>
  <c r="H990" i="8"/>
  <c r="C991" i="8"/>
  <c r="D991" i="8"/>
  <c r="G991" i="8"/>
  <c r="H991" i="8"/>
  <c r="C992" i="8"/>
  <c r="D992" i="8"/>
  <c r="G992" i="8"/>
  <c r="H992" i="8"/>
  <c r="C993" i="8"/>
  <c r="D993" i="8"/>
  <c r="G993" i="8"/>
  <c r="H993" i="8"/>
  <c r="C994" i="8"/>
  <c r="D994" i="8"/>
  <c r="G994" i="8"/>
  <c r="H994" i="8"/>
  <c r="C995" i="8"/>
  <c r="D995" i="8"/>
  <c r="G995" i="8"/>
  <c r="H995" i="8"/>
  <c r="C996" i="8"/>
  <c r="D996" i="8"/>
  <c r="G996" i="8"/>
  <c r="H996" i="8"/>
  <c r="C997" i="8"/>
  <c r="D997" i="8"/>
  <c r="G997" i="8"/>
  <c r="H997" i="8"/>
  <c r="C998" i="8"/>
  <c r="D998" i="8"/>
  <c r="G998" i="8"/>
  <c r="H998" i="8"/>
  <c r="C999" i="8"/>
  <c r="D999" i="8"/>
  <c r="G999" i="8"/>
  <c r="H999" i="8"/>
  <c r="C1000" i="8"/>
  <c r="D1000" i="8"/>
  <c r="G1000" i="8"/>
  <c r="H1000" i="8"/>
  <c r="C1001" i="8"/>
  <c r="D1001" i="8"/>
  <c r="G1001" i="8"/>
  <c r="H1001" i="8"/>
  <c r="C1002" i="8"/>
  <c r="D1002" i="8"/>
  <c r="G1002" i="8"/>
  <c r="H1002" i="8"/>
  <c r="C1003" i="8"/>
  <c r="D1003" i="8"/>
  <c r="G1003" i="8"/>
  <c r="H1003" i="8"/>
  <c r="C1004" i="8"/>
  <c r="D1004" i="8"/>
  <c r="G1004" i="8"/>
  <c r="H1004" i="8"/>
  <c r="C1005" i="8"/>
  <c r="D1005" i="8"/>
  <c r="G1005" i="8"/>
  <c r="H1005" i="8"/>
  <c r="C1006" i="8"/>
  <c r="D1006" i="8"/>
  <c r="G1006" i="8"/>
  <c r="H1006" i="8"/>
  <c r="C1007" i="8"/>
  <c r="D1007" i="8"/>
  <c r="G1007" i="8"/>
  <c r="H1007" i="8"/>
  <c r="C1008" i="8"/>
  <c r="D1008" i="8"/>
  <c r="G1008" i="8"/>
  <c r="H1008" i="8"/>
  <c r="C1009" i="8"/>
  <c r="D1009" i="8"/>
  <c r="G1009" i="8"/>
  <c r="H1009" i="8"/>
  <c r="C1010" i="8"/>
  <c r="D1010" i="8"/>
  <c r="G1010" i="8"/>
  <c r="H1010" i="8"/>
  <c r="C1011" i="8"/>
  <c r="D1011" i="8"/>
  <c r="G1011" i="8"/>
  <c r="H1011" i="8"/>
  <c r="C1012" i="8"/>
  <c r="D1012" i="8"/>
  <c r="G1012" i="8"/>
  <c r="H1012" i="8"/>
  <c r="C1013" i="8"/>
  <c r="D1013" i="8"/>
  <c r="G1013" i="8"/>
  <c r="H1013" i="8"/>
  <c r="C1014" i="8"/>
  <c r="D1014" i="8"/>
  <c r="G1014" i="8"/>
  <c r="H1014" i="8"/>
  <c r="C1015" i="8"/>
  <c r="D1015" i="8"/>
  <c r="G1015" i="8"/>
  <c r="H1015" i="8"/>
  <c r="C1016" i="8"/>
  <c r="D1016" i="8"/>
  <c r="G1016" i="8"/>
  <c r="H1016" i="8"/>
  <c r="C1017" i="8"/>
  <c r="D1017" i="8"/>
  <c r="G1017" i="8"/>
  <c r="H1017" i="8"/>
  <c r="C1018" i="8"/>
  <c r="D1018" i="8"/>
  <c r="G1018" i="8"/>
  <c r="H1018" i="8"/>
  <c r="C1019" i="8"/>
  <c r="D1019" i="8"/>
  <c r="G1019" i="8"/>
  <c r="H1019" i="8"/>
  <c r="C1020" i="8"/>
  <c r="D1020" i="8"/>
  <c r="G1020" i="8"/>
  <c r="H1020" i="8"/>
  <c r="C1021" i="8"/>
  <c r="D1021" i="8"/>
  <c r="G1021" i="8"/>
  <c r="H1021" i="8"/>
  <c r="C1022" i="8"/>
  <c r="D1022" i="8"/>
  <c r="G1022" i="8"/>
  <c r="H1022" i="8"/>
  <c r="C1023" i="8"/>
  <c r="D1023" i="8"/>
  <c r="G1023" i="8"/>
  <c r="H1023" i="8"/>
  <c r="C1024" i="8"/>
  <c r="D1024" i="8"/>
  <c r="G1024" i="8"/>
  <c r="H1024" i="8"/>
  <c r="C1025" i="8"/>
  <c r="D1025" i="8"/>
  <c r="G1025" i="8"/>
  <c r="H1025" i="8"/>
  <c r="C1026" i="8"/>
  <c r="D1026" i="8"/>
  <c r="G1026" i="8"/>
  <c r="H1026" i="8"/>
  <c r="C1027" i="8"/>
  <c r="D1027" i="8"/>
  <c r="G1027" i="8"/>
  <c r="H1027" i="8"/>
  <c r="C1028" i="8"/>
  <c r="D1028" i="8"/>
  <c r="G1028" i="8"/>
  <c r="H1028" i="8"/>
  <c r="C1029" i="8"/>
  <c r="D1029" i="8"/>
  <c r="G1029" i="8"/>
  <c r="H1029" i="8"/>
  <c r="C1030" i="8"/>
  <c r="D1030" i="8"/>
  <c r="G1030" i="8"/>
  <c r="H1030" i="8"/>
  <c r="C1031" i="8"/>
  <c r="D1031" i="8"/>
  <c r="G1031" i="8"/>
  <c r="H1031" i="8"/>
  <c r="C1032" i="8"/>
  <c r="D1032" i="8"/>
  <c r="G1032" i="8"/>
  <c r="H1032" i="8"/>
  <c r="C1033" i="8"/>
  <c r="D1033" i="8"/>
  <c r="G1033" i="8"/>
  <c r="H1033" i="8"/>
  <c r="C1034" i="8"/>
  <c r="D1034" i="8"/>
  <c r="G1034" i="8"/>
  <c r="H1034" i="8"/>
  <c r="C1035" i="8"/>
  <c r="D1035" i="8"/>
  <c r="G1035" i="8"/>
  <c r="H1035" i="8"/>
  <c r="C1036" i="8"/>
  <c r="D1036" i="8"/>
  <c r="G1036" i="8"/>
  <c r="H1036" i="8"/>
  <c r="C1037" i="8"/>
  <c r="D1037" i="8"/>
  <c r="G1037" i="8"/>
  <c r="H1037" i="8"/>
  <c r="C1038" i="8"/>
  <c r="D1038" i="8"/>
  <c r="G1038" i="8"/>
  <c r="H1038" i="8"/>
  <c r="C1039" i="8"/>
  <c r="D1039" i="8"/>
  <c r="G1039" i="8"/>
  <c r="H1039" i="8"/>
  <c r="C1040" i="8"/>
  <c r="D1040" i="8"/>
  <c r="G1040" i="8"/>
  <c r="H1040" i="8"/>
  <c r="C1041" i="8"/>
  <c r="D1041" i="8"/>
  <c r="G1041" i="8"/>
  <c r="H1041" i="8"/>
  <c r="C1042" i="8"/>
  <c r="D1042" i="8"/>
  <c r="G1042" i="8"/>
  <c r="H1042" i="8"/>
  <c r="C1043" i="8"/>
  <c r="D1043" i="8"/>
  <c r="G1043" i="8"/>
  <c r="H1043" i="8"/>
  <c r="C1044" i="8"/>
  <c r="D1044" i="8"/>
  <c r="G1044" i="8"/>
  <c r="H1044" i="8"/>
  <c r="C1045" i="8"/>
  <c r="D1045" i="8"/>
  <c r="G1045" i="8"/>
  <c r="H1045" i="8"/>
  <c r="C1046" i="8"/>
  <c r="D1046" i="8"/>
  <c r="G1046" i="8"/>
  <c r="H1046" i="8"/>
  <c r="C1047" i="8"/>
  <c r="D1047" i="8"/>
  <c r="G1047" i="8"/>
  <c r="H1047" i="8"/>
  <c r="C1048" i="8"/>
  <c r="D1048" i="8"/>
  <c r="G1048" i="8"/>
  <c r="H1048" i="8"/>
  <c r="C1049" i="8"/>
  <c r="D1049" i="8"/>
  <c r="G1049" i="8"/>
  <c r="H1049" i="8"/>
  <c r="C1050" i="8"/>
  <c r="D1050" i="8"/>
  <c r="G1050" i="8"/>
  <c r="H1050" i="8"/>
  <c r="C1051" i="8"/>
  <c r="D1051" i="8"/>
  <c r="G1051" i="8"/>
  <c r="H1051" i="8"/>
  <c r="C1052" i="8"/>
  <c r="D1052" i="8"/>
  <c r="G1052" i="8"/>
  <c r="H1052" i="8"/>
  <c r="C1053" i="8"/>
  <c r="D1053" i="8"/>
  <c r="G1053" i="8"/>
  <c r="H1053" i="8"/>
  <c r="C1054" i="8"/>
  <c r="D1054" i="8"/>
  <c r="G1054" i="8"/>
  <c r="H1054" i="8"/>
  <c r="C1055" i="8"/>
  <c r="D1055" i="8"/>
  <c r="G1055" i="8"/>
  <c r="H1055" i="8"/>
  <c r="C1056" i="8"/>
  <c r="D1056" i="8"/>
  <c r="G1056" i="8"/>
  <c r="H1056" i="8"/>
  <c r="C1057" i="8"/>
  <c r="D1057" i="8"/>
  <c r="G1057" i="8"/>
  <c r="H1057" i="8"/>
  <c r="C1058" i="8"/>
  <c r="D1058" i="8"/>
  <c r="G1058" i="8"/>
  <c r="H1058" i="8"/>
  <c r="C1059" i="8"/>
  <c r="D1059" i="8"/>
  <c r="G1059" i="8"/>
  <c r="H1059" i="8"/>
  <c r="C1060" i="8"/>
  <c r="D1060" i="8"/>
  <c r="G1060" i="8"/>
  <c r="H1060" i="8"/>
  <c r="C1061" i="8"/>
  <c r="D1061" i="8"/>
  <c r="G1061" i="8"/>
  <c r="H1061" i="8"/>
  <c r="C1062" i="8"/>
  <c r="D1062" i="8"/>
  <c r="G1062" i="8"/>
  <c r="H1062" i="8"/>
  <c r="C1063" i="8"/>
  <c r="D1063" i="8"/>
  <c r="G1063" i="8"/>
  <c r="H1063" i="8"/>
  <c r="C1064" i="8"/>
  <c r="D1064" i="8"/>
  <c r="G1064" i="8"/>
  <c r="H1064" i="8"/>
  <c r="C1065" i="8"/>
  <c r="D1065" i="8"/>
  <c r="G1065" i="8"/>
  <c r="H1065" i="8"/>
  <c r="C1066" i="8"/>
  <c r="D1066" i="8"/>
  <c r="G1066" i="8"/>
  <c r="H1066" i="8"/>
  <c r="C1067" i="8"/>
  <c r="D1067" i="8"/>
  <c r="G1067" i="8"/>
  <c r="H1067" i="8"/>
  <c r="C1068" i="8"/>
  <c r="D1068" i="8"/>
  <c r="G1068" i="8"/>
  <c r="H1068" i="8"/>
  <c r="C1069" i="8"/>
  <c r="D1069" i="8"/>
  <c r="G1069" i="8"/>
  <c r="H1069" i="8"/>
  <c r="C1070" i="8"/>
  <c r="D1070" i="8"/>
  <c r="G1070" i="8"/>
  <c r="H1070" i="8"/>
  <c r="C1071" i="8"/>
  <c r="D1071" i="8"/>
  <c r="G1071" i="8"/>
  <c r="H1071" i="8"/>
  <c r="C1072" i="8"/>
  <c r="D1072" i="8"/>
  <c r="G1072" i="8"/>
  <c r="H1072" i="8"/>
  <c r="C1073" i="8"/>
  <c r="D1073" i="8"/>
  <c r="G1073" i="8"/>
  <c r="H1073" i="8"/>
  <c r="C1074" i="8"/>
  <c r="D1074" i="8"/>
  <c r="G1074" i="8"/>
  <c r="H1074" i="8"/>
  <c r="C1075" i="8"/>
  <c r="D1075" i="8"/>
  <c r="G1075" i="8"/>
  <c r="H1075" i="8"/>
  <c r="C1076" i="8"/>
  <c r="D1076" i="8"/>
  <c r="G1076" i="8"/>
  <c r="H1076" i="8"/>
  <c r="C1077" i="8"/>
  <c r="D1077" i="8"/>
  <c r="G1077" i="8"/>
  <c r="H1077" i="8"/>
  <c r="C1078" i="8"/>
  <c r="D1078" i="8"/>
  <c r="G1078" i="8"/>
  <c r="H1078" i="8"/>
  <c r="C1079" i="8"/>
  <c r="D1079" i="8"/>
  <c r="G1079" i="8"/>
  <c r="H1079" i="8"/>
  <c r="C1080" i="8"/>
  <c r="D1080" i="8"/>
  <c r="G1080" i="8"/>
  <c r="H1080" i="8"/>
  <c r="C1081" i="8"/>
  <c r="D1081" i="8"/>
  <c r="G1081" i="8"/>
  <c r="H1081" i="8"/>
  <c r="C1082" i="8"/>
  <c r="D1082" i="8"/>
  <c r="G1082" i="8"/>
  <c r="H1082" i="8"/>
  <c r="C1083" i="8"/>
  <c r="D1083" i="8"/>
  <c r="G1083" i="8"/>
  <c r="H1083" i="8"/>
  <c r="C1084" i="8"/>
  <c r="D1084" i="8"/>
  <c r="G1084" i="8"/>
  <c r="H1084" i="8"/>
  <c r="C1085" i="8"/>
  <c r="D1085" i="8"/>
  <c r="G1085" i="8"/>
  <c r="H1085" i="8"/>
  <c r="C1086" i="8"/>
  <c r="D1086" i="8"/>
  <c r="G1086" i="8"/>
  <c r="H1086" i="8"/>
  <c r="C1087" i="8"/>
  <c r="D1087" i="8"/>
  <c r="G1087" i="8"/>
  <c r="H1087" i="8"/>
  <c r="C1088" i="8"/>
  <c r="D1088" i="8"/>
  <c r="G1088" i="8"/>
  <c r="H1088" i="8"/>
  <c r="C1089" i="8"/>
  <c r="D1089" i="8"/>
  <c r="G1089" i="8"/>
  <c r="H1089" i="8"/>
  <c r="C1090" i="8"/>
  <c r="D1090" i="8"/>
  <c r="G1090" i="8"/>
  <c r="H1090" i="8"/>
  <c r="C1091" i="8"/>
  <c r="D1091" i="8"/>
  <c r="G1091" i="8"/>
  <c r="H1091" i="8"/>
  <c r="C1092" i="8"/>
  <c r="D1092" i="8"/>
  <c r="G1092" i="8"/>
  <c r="H1092" i="8"/>
  <c r="C1093" i="8"/>
  <c r="D1093" i="8"/>
  <c r="G1093" i="8"/>
  <c r="H1093" i="8"/>
  <c r="C1094" i="8"/>
  <c r="D1094" i="8"/>
  <c r="G1094" i="8"/>
  <c r="H1094" i="8"/>
  <c r="C1095" i="8"/>
  <c r="D1095" i="8"/>
  <c r="G1095" i="8"/>
  <c r="H1095" i="8"/>
  <c r="C1096" i="8"/>
  <c r="D1096" i="8"/>
  <c r="G1096" i="8"/>
  <c r="H1096" i="8"/>
  <c r="C1097" i="8"/>
  <c r="D1097" i="8"/>
  <c r="G1097" i="8"/>
  <c r="H1097" i="8"/>
  <c r="C1098" i="8"/>
  <c r="D1098" i="8"/>
  <c r="G1098" i="8"/>
  <c r="H1098" i="8"/>
  <c r="C1099" i="8"/>
  <c r="D1099" i="8"/>
  <c r="G1099" i="8"/>
  <c r="H1099" i="8"/>
  <c r="C1100" i="8"/>
  <c r="D1100" i="8"/>
  <c r="G1100" i="8"/>
  <c r="H1100" i="8"/>
  <c r="C1101" i="8"/>
  <c r="D1101" i="8"/>
  <c r="G1101" i="8"/>
  <c r="H1101" i="8"/>
  <c r="C1102" i="8"/>
  <c r="D1102" i="8"/>
  <c r="G1102" i="8"/>
  <c r="H1102" i="8"/>
  <c r="C1103" i="8"/>
  <c r="D1103" i="8"/>
  <c r="G1103" i="8"/>
  <c r="H1103" i="8"/>
  <c r="C1104" i="8"/>
  <c r="D1104" i="8"/>
  <c r="G1104" i="8"/>
  <c r="H1104" i="8"/>
  <c r="C1105" i="8"/>
  <c r="D1105" i="8"/>
  <c r="G1105" i="8"/>
  <c r="H1105" i="8"/>
  <c r="C1106" i="8"/>
  <c r="D1106" i="8"/>
  <c r="G1106" i="8"/>
  <c r="H1106" i="8"/>
  <c r="C1107" i="8"/>
  <c r="D1107" i="8"/>
  <c r="G1107" i="8"/>
  <c r="H1107" i="8"/>
  <c r="C1108" i="8"/>
  <c r="D1108" i="8"/>
  <c r="G1108" i="8"/>
  <c r="H1108" i="8"/>
  <c r="C1109" i="8"/>
  <c r="D1109" i="8"/>
  <c r="G1109" i="8"/>
  <c r="H1109" i="8"/>
  <c r="C1110" i="8"/>
  <c r="D1110" i="8"/>
  <c r="G1110" i="8"/>
  <c r="H1110" i="8"/>
  <c r="C1111" i="8"/>
  <c r="D1111" i="8"/>
  <c r="G1111" i="8"/>
  <c r="H1111" i="8"/>
  <c r="C1112" i="8"/>
  <c r="D1112" i="8"/>
  <c r="G1112" i="8"/>
  <c r="H1112" i="8"/>
  <c r="C1113" i="8"/>
  <c r="D1113" i="8"/>
  <c r="G1113" i="8"/>
  <c r="H1113" i="8"/>
  <c r="C1114" i="8"/>
  <c r="D1114" i="8"/>
  <c r="G1114" i="8"/>
  <c r="H1114" i="8"/>
  <c r="C1115" i="8"/>
  <c r="D1115" i="8"/>
  <c r="G1115" i="8"/>
  <c r="H1115" i="8"/>
  <c r="C1116" i="8"/>
  <c r="D1116" i="8"/>
  <c r="G1116" i="8"/>
  <c r="H1116" i="8"/>
  <c r="C1117" i="8"/>
  <c r="D1117" i="8"/>
  <c r="G1117" i="8"/>
  <c r="H1117" i="8"/>
  <c r="C1118" i="8"/>
  <c r="D1118" i="8"/>
  <c r="G1118" i="8"/>
  <c r="H1118" i="8"/>
  <c r="C1119" i="8"/>
  <c r="D1119" i="8"/>
  <c r="G1119" i="8"/>
  <c r="H1119" i="8"/>
  <c r="C1120" i="8"/>
  <c r="D1120" i="8"/>
  <c r="G1120" i="8"/>
  <c r="H1120" i="8"/>
  <c r="C1121" i="8"/>
  <c r="D1121" i="8"/>
  <c r="G1121" i="8"/>
  <c r="H1121" i="8"/>
  <c r="C1122" i="8"/>
  <c r="D1122" i="8"/>
  <c r="G1122" i="8"/>
  <c r="H1122" i="8"/>
  <c r="C1123" i="8"/>
  <c r="D1123" i="8"/>
  <c r="G1123" i="8"/>
  <c r="H1123" i="8"/>
  <c r="C1124" i="8"/>
  <c r="D1124" i="8"/>
  <c r="G1124" i="8"/>
  <c r="H1124" i="8"/>
  <c r="C1125" i="8"/>
  <c r="D1125" i="8"/>
  <c r="G1125" i="8"/>
  <c r="H1125" i="8"/>
  <c r="C1126" i="8"/>
  <c r="D1126" i="8"/>
  <c r="G1126" i="8"/>
  <c r="H1126" i="8"/>
  <c r="C1127" i="8"/>
  <c r="D1127" i="8"/>
  <c r="G1127" i="8"/>
  <c r="H1127" i="8"/>
  <c r="C1128" i="8"/>
  <c r="D1128" i="8"/>
  <c r="G1128" i="8"/>
  <c r="H1128" i="8"/>
  <c r="C1129" i="8"/>
  <c r="D1129" i="8"/>
  <c r="G1129" i="8"/>
  <c r="H1129" i="8"/>
  <c r="C1130" i="8"/>
  <c r="D1130" i="8"/>
  <c r="G1130" i="8"/>
  <c r="H1130" i="8"/>
  <c r="C1131" i="8"/>
  <c r="D1131" i="8"/>
  <c r="G1131" i="8"/>
  <c r="H1131" i="8"/>
  <c r="C1132" i="8"/>
  <c r="D1132" i="8"/>
  <c r="G1132" i="8"/>
  <c r="H1132" i="8"/>
  <c r="C1133" i="8"/>
  <c r="D1133" i="8"/>
  <c r="G1133" i="8"/>
  <c r="H1133" i="8"/>
  <c r="C1134" i="8"/>
  <c r="D1134" i="8"/>
  <c r="G1134" i="8"/>
  <c r="H1134" i="8"/>
  <c r="C1135" i="8"/>
  <c r="D1135" i="8"/>
  <c r="G1135" i="8"/>
  <c r="H1135" i="8"/>
  <c r="C1136" i="8"/>
  <c r="D1136" i="8"/>
  <c r="G1136" i="8"/>
  <c r="H1136" i="8"/>
  <c r="C1137" i="8"/>
  <c r="D1137" i="8"/>
  <c r="G1137" i="8"/>
  <c r="H1137" i="8"/>
  <c r="C1138" i="8"/>
  <c r="D1138" i="8"/>
  <c r="G1138" i="8"/>
  <c r="H1138" i="8"/>
  <c r="C1139" i="8"/>
  <c r="D1139" i="8"/>
  <c r="G1139" i="8"/>
  <c r="H1139" i="8"/>
  <c r="C1140" i="8"/>
  <c r="D1140" i="8"/>
  <c r="G1140" i="8"/>
  <c r="H1140" i="8"/>
  <c r="C1141" i="8"/>
  <c r="D1141" i="8"/>
  <c r="G1141" i="8"/>
  <c r="H1141" i="8"/>
  <c r="C1142" i="8"/>
  <c r="D1142" i="8"/>
  <c r="G1142" i="8"/>
  <c r="H1142" i="8"/>
  <c r="C1143" i="8"/>
  <c r="D1143" i="8"/>
  <c r="G1143" i="8"/>
  <c r="H1143" i="8"/>
  <c r="C1144" i="8"/>
  <c r="D1144" i="8"/>
  <c r="G1144" i="8"/>
  <c r="H1144" i="8"/>
  <c r="C1145" i="8"/>
  <c r="D1145" i="8"/>
  <c r="G1145" i="8"/>
  <c r="H1145" i="8"/>
  <c r="C1146" i="8"/>
  <c r="D1146" i="8"/>
  <c r="G1146" i="8"/>
  <c r="H1146" i="8"/>
  <c r="C1147" i="8"/>
  <c r="D1147" i="8"/>
  <c r="G1147" i="8"/>
  <c r="H1147" i="8"/>
  <c r="C1148" i="8"/>
  <c r="D1148" i="8"/>
  <c r="G1148" i="8"/>
  <c r="H1148" i="8"/>
  <c r="C1149" i="8"/>
  <c r="D1149" i="8"/>
  <c r="G1149" i="8"/>
  <c r="H1149" i="8"/>
  <c r="C1150" i="8"/>
  <c r="D1150" i="8"/>
  <c r="G1150" i="8"/>
  <c r="H1150" i="8"/>
  <c r="C1151" i="8"/>
  <c r="D1151" i="8"/>
  <c r="G1151" i="8"/>
  <c r="H1151" i="8"/>
  <c r="C1152" i="8"/>
  <c r="D1152" i="8"/>
  <c r="G1152" i="8"/>
  <c r="H1152" i="8"/>
  <c r="C1153" i="8"/>
  <c r="D1153" i="8"/>
  <c r="G1153" i="8"/>
  <c r="H1153" i="8"/>
  <c r="C1154" i="8"/>
  <c r="D1154" i="8"/>
  <c r="G1154" i="8"/>
  <c r="H1154" i="8"/>
  <c r="C1155" i="8"/>
  <c r="D1155" i="8"/>
  <c r="G1155" i="8"/>
  <c r="H1155" i="8"/>
  <c r="C1156" i="8"/>
  <c r="D1156" i="8"/>
  <c r="G1156" i="8"/>
  <c r="H1156" i="8"/>
  <c r="C1157" i="8"/>
  <c r="D1157" i="8"/>
  <c r="G1157" i="8"/>
  <c r="H1157" i="8"/>
  <c r="C1158" i="8"/>
  <c r="D1158" i="8"/>
  <c r="G1158" i="8"/>
  <c r="H1158" i="8"/>
  <c r="C1159" i="8"/>
  <c r="D1159" i="8"/>
  <c r="G1159" i="8"/>
  <c r="H1159" i="8"/>
  <c r="C1160" i="8"/>
  <c r="D1160" i="8"/>
  <c r="G1160" i="8"/>
  <c r="H1160" i="8"/>
  <c r="C1161" i="8"/>
  <c r="D1161" i="8"/>
  <c r="G1161" i="8"/>
  <c r="H1161" i="8"/>
  <c r="C1162" i="8"/>
  <c r="D1162" i="8"/>
  <c r="G1162" i="8"/>
  <c r="H1162" i="8"/>
  <c r="C1163" i="8"/>
  <c r="D1163" i="8"/>
  <c r="G1163" i="8"/>
  <c r="H1163" i="8"/>
  <c r="C1164" i="8"/>
  <c r="D1164" i="8"/>
  <c r="G1164" i="8"/>
  <c r="H1164" i="8"/>
  <c r="C1165" i="8"/>
  <c r="D1165" i="8"/>
  <c r="G1165" i="8"/>
  <c r="H1165" i="8"/>
  <c r="C1166" i="8"/>
  <c r="D1166" i="8"/>
  <c r="G1166" i="8"/>
  <c r="H1166" i="8"/>
  <c r="C1167" i="8"/>
  <c r="D1167" i="8"/>
  <c r="G1167" i="8"/>
  <c r="H1167" i="8"/>
  <c r="C1168" i="8"/>
  <c r="D1168" i="8"/>
  <c r="G1168" i="8"/>
  <c r="H1168" i="8"/>
  <c r="C1169" i="8"/>
  <c r="D1169" i="8"/>
  <c r="G1169" i="8"/>
  <c r="H1169" i="8"/>
  <c r="C1170" i="8"/>
  <c r="D1170" i="8"/>
  <c r="G1170" i="8"/>
  <c r="H1170" i="8"/>
  <c r="C1171" i="8"/>
  <c r="D1171" i="8"/>
  <c r="G1171" i="8"/>
  <c r="H1171" i="8"/>
  <c r="C1172" i="8"/>
  <c r="D1172" i="8"/>
  <c r="G1172" i="8"/>
  <c r="H1172" i="8"/>
  <c r="C1173" i="8"/>
  <c r="D1173" i="8"/>
  <c r="G1173" i="8"/>
  <c r="H1173" i="8"/>
  <c r="C1174" i="8"/>
  <c r="D1174" i="8"/>
  <c r="G1174" i="8"/>
  <c r="H1174" i="8"/>
  <c r="C1175" i="8"/>
  <c r="D1175" i="8"/>
  <c r="G1175" i="8"/>
  <c r="H1175" i="8"/>
  <c r="C1176" i="8"/>
  <c r="D1176" i="8"/>
  <c r="G1176" i="8"/>
  <c r="H1176" i="8"/>
  <c r="C1177" i="8"/>
  <c r="D1177" i="8"/>
  <c r="G1177" i="8"/>
  <c r="H1177" i="8"/>
  <c r="C1178" i="8"/>
  <c r="D1178" i="8"/>
  <c r="G1178" i="8"/>
  <c r="H1178" i="8"/>
  <c r="C1179" i="8"/>
  <c r="D1179" i="8"/>
  <c r="G1179" i="8"/>
  <c r="H1179" i="8"/>
  <c r="C1180" i="8"/>
  <c r="D1180" i="8"/>
  <c r="G1180" i="8"/>
  <c r="H1180" i="8"/>
  <c r="C1181" i="8"/>
  <c r="D1181" i="8"/>
  <c r="G1181" i="8"/>
  <c r="H1181" i="8"/>
  <c r="C1182" i="8"/>
  <c r="D1182" i="8"/>
  <c r="G1182" i="8"/>
  <c r="H1182" i="8"/>
  <c r="C1183" i="8"/>
  <c r="D1183" i="8"/>
  <c r="G1183" i="8"/>
  <c r="H1183" i="8"/>
  <c r="C1184" i="8"/>
  <c r="D1184" i="8"/>
  <c r="G1184" i="8"/>
  <c r="H1184" i="8"/>
  <c r="C1185" i="8"/>
  <c r="D1185" i="8"/>
  <c r="G1185" i="8"/>
  <c r="H1185" i="8"/>
  <c r="C1186" i="8"/>
  <c r="D1186" i="8"/>
  <c r="G1186" i="8"/>
  <c r="H1186" i="8"/>
  <c r="C1187" i="8"/>
  <c r="D1187" i="8"/>
  <c r="G1187" i="8"/>
  <c r="H1187" i="8"/>
  <c r="C1188" i="8"/>
  <c r="D1188" i="8"/>
  <c r="G1188" i="8"/>
  <c r="H1188" i="8"/>
  <c r="C1189" i="8"/>
  <c r="D1189" i="8"/>
  <c r="G1189" i="8"/>
  <c r="H1189" i="8"/>
  <c r="C1190" i="8"/>
  <c r="D1190" i="8"/>
  <c r="G1190" i="8"/>
  <c r="H1190" i="8"/>
  <c r="C1191" i="8"/>
  <c r="D1191" i="8"/>
  <c r="G1191" i="8"/>
  <c r="H1191" i="8"/>
  <c r="C1192" i="8"/>
  <c r="D1192" i="8"/>
  <c r="G1192" i="8"/>
  <c r="H1192" i="8"/>
  <c r="C1193" i="8"/>
  <c r="D1193" i="8"/>
  <c r="G1193" i="8"/>
  <c r="H1193" i="8"/>
  <c r="C1194" i="8"/>
  <c r="D1194" i="8"/>
  <c r="G1194" i="8"/>
  <c r="H1194" i="8"/>
  <c r="C1195" i="8"/>
  <c r="D1195" i="8"/>
  <c r="G1195" i="8"/>
  <c r="H1195" i="8"/>
  <c r="C1196" i="8"/>
  <c r="D1196" i="8"/>
  <c r="G1196" i="8"/>
  <c r="H1196" i="8"/>
  <c r="C1197" i="8"/>
  <c r="D1197" i="8"/>
  <c r="G1197" i="8"/>
  <c r="H1197" i="8"/>
  <c r="C1198" i="8"/>
  <c r="D1198" i="8"/>
  <c r="G1198" i="8"/>
  <c r="H1198" i="8"/>
  <c r="C1199" i="8"/>
  <c r="D1199" i="8"/>
  <c r="G1199" i="8"/>
  <c r="H1199" i="8"/>
  <c r="C1200" i="8"/>
  <c r="D1200" i="8"/>
  <c r="G1200" i="8"/>
  <c r="H1200" i="8"/>
  <c r="C1201" i="8"/>
  <c r="D1201" i="8"/>
  <c r="G1201" i="8"/>
  <c r="H1201" i="8"/>
  <c r="C1202" i="8"/>
  <c r="D1202" i="8"/>
  <c r="G1202" i="8"/>
  <c r="H1202" i="8"/>
  <c r="C1203" i="8"/>
  <c r="D1203" i="8"/>
  <c r="G1203" i="8"/>
  <c r="H1203" i="8"/>
  <c r="C1204" i="8"/>
  <c r="D1204" i="8"/>
  <c r="G1204" i="8"/>
  <c r="H1204" i="8"/>
  <c r="C1205" i="8"/>
  <c r="D1205" i="8"/>
  <c r="G1205" i="8"/>
  <c r="H1205" i="8"/>
  <c r="C1206" i="8"/>
  <c r="D1206" i="8"/>
  <c r="G1206" i="8"/>
  <c r="H1206" i="8"/>
  <c r="C1207" i="8"/>
  <c r="D1207" i="8"/>
  <c r="G1207" i="8"/>
  <c r="H1207" i="8"/>
  <c r="C1208" i="8"/>
  <c r="D1208" i="8"/>
  <c r="G1208" i="8"/>
  <c r="H1208" i="8"/>
  <c r="C1209" i="8"/>
  <c r="D1209" i="8"/>
  <c r="G1209" i="8"/>
  <c r="H1209" i="8"/>
  <c r="C1210" i="8"/>
  <c r="D1210" i="8"/>
  <c r="G1210" i="8"/>
  <c r="H1210" i="8"/>
  <c r="C1211" i="8"/>
  <c r="D1211" i="8"/>
  <c r="G1211" i="8"/>
  <c r="H1211" i="8"/>
  <c r="C1212" i="8"/>
  <c r="D1212" i="8"/>
  <c r="G1212" i="8"/>
  <c r="H1212" i="8"/>
  <c r="C1213" i="8"/>
  <c r="D1213" i="8"/>
  <c r="G1213" i="8"/>
  <c r="H1213" i="8"/>
  <c r="C1214" i="8"/>
  <c r="D1214" i="8"/>
  <c r="G1214" i="8"/>
  <c r="H1214" i="8"/>
  <c r="C1215" i="8"/>
  <c r="D1215" i="8"/>
  <c r="G1215" i="8"/>
  <c r="H1215" i="8"/>
  <c r="C1216" i="8"/>
  <c r="D1216" i="8"/>
  <c r="G1216" i="8"/>
  <c r="H1216" i="8"/>
  <c r="C1217" i="8"/>
  <c r="D1217" i="8"/>
  <c r="G1217" i="8"/>
  <c r="H1217" i="8"/>
  <c r="C1218" i="8"/>
  <c r="D1218" i="8"/>
  <c r="G1218" i="8"/>
  <c r="H1218" i="8"/>
  <c r="C1219" i="8"/>
  <c r="D1219" i="8"/>
  <c r="G1219" i="8"/>
  <c r="H1219" i="8"/>
  <c r="C1220" i="8"/>
  <c r="D1220" i="8"/>
  <c r="G1220" i="8"/>
  <c r="H1220" i="8"/>
  <c r="C1221" i="8"/>
  <c r="D1221" i="8"/>
  <c r="G1221" i="8"/>
  <c r="H1221" i="8"/>
  <c r="C1222" i="8"/>
  <c r="D1222" i="8"/>
  <c r="G1222" i="8"/>
  <c r="H1222" i="8"/>
  <c r="C1223" i="8"/>
  <c r="D1223" i="8"/>
  <c r="G1223" i="8"/>
  <c r="H1223" i="8"/>
  <c r="C1224" i="8"/>
  <c r="D1224" i="8"/>
  <c r="G1224" i="8"/>
  <c r="H1224" i="8"/>
  <c r="C1225" i="8"/>
  <c r="D1225" i="8"/>
  <c r="G1225" i="8"/>
  <c r="H1225" i="8"/>
  <c r="C1226" i="8"/>
  <c r="D1226" i="8"/>
  <c r="G1226" i="8"/>
  <c r="H1226" i="8"/>
  <c r="C1227" i="8"/>
  <c r="D1227" i="8"/>
  <c r="G1227" i="8"/>
  <c r="H1227" i="8"/>
  <c r="C1228" i="8"/>
  <c r="D1228" i="8"/>
  <c r="G1228" i="8"/>
  <c r="H1228" i="8"/>
  <c r="C1229" i="8"/>
  <c r="D1229" i="8"/>
  <c r="G1229" i="8"/>
  <c r="H1229" i="8"/>
  <c r="C1230" i="8"/>
  <c r="D1230" i="8"/>
  <c r="G1230" i="8"/>
  <c r="H1230" i="8"/>
  <c r="C1231" i="8"/>
  <c r="D1231" i="8"/>
  <c r="G1231" i="8"/>
  <c r="H1231" i="8"/>
  <c r="C1232" i="8"/>
  <c r="D1232" i="8"/>
  <c r="G1232" i="8"/>
  <c r="H1232" i="8"/>
  <c r="C1233" i="8"/>
  <c r="D1233" i="8"/>
  <c r="G1233" i="8"/>
  <c r="H1233" i="8"/>
  <c r="C1234" i="8"/>
  <c r="D1234" i="8"/>
  <c r="G1234" i="8"/>
  <c r="H1234" i="8"/>
  <c r="C1235" i="8"/>
  <c r="D1235" i="8"/>
  <c r="G1235" i="8"/>
  <c r="H1235" i="8"/>
  <c r="C1236" i="8"/>
  <c r="D1236" i="8"/>
  <c r="G1236" i="8"/>
  <c r="H1236" i="8"/>
  <c r="C1237" i="8"/>
  <c r="D1237" i="8"/>
  <c r="G1237" i="8"/>
  <c r="H1237" i="8"/>
  <c r="C1238" i="8"/>
  <c r="D1238" i="8"/>
  <c r="G1238" i="8"/>
  <c r="H1238" i="8"/>
  <c r="C1239" i="8"/>
  <c r="D1239" i="8"/>
  <c r="G1239" i="8"/>
  <c r="H1239" i="8"/>
  <c r="C1240" i="8"/>
  <c r="D1240" i="8"/>
  <c r="G1240" i="8"/>
  <c r="H1240" i="8"/>
  <c r="C1241" i="8"/>
  <c r="D1241" i="8"/>
  <c r="G1241" i="8"/>
  <c r="H1241" i="8"/>
  <c r="C1242" i="8"/>
  <c r="D1242" i="8"/>
  <c r="G1242" i="8"/>
  <c r="H1242" i="8"/>
  <c r="C1243" i="8"/>
  <c r="D1243" i="8"/>
  <c r="G1243" i="8"/>
  <c r="H1243" i="8"/>
  <c r="C1244" i="8"/>
  <c r="D1244" i="8"/>
  <c r="G1244" i="8"/>
  <c r="H1244" i="8"/>
  <c r="C1245" i="8"/>
  <c r="D1245" i="8"/>
  <c r="G1245" i="8"/>
  <c r="H1245" i="8"/>
  <c r="C1246" i="8"/>
  <c r="D1246" i="8"/>
  <c r="G1246" i="8"/>
  <c r="H1246" i="8"/>
  <c r="C1247" i="8"/>
  <c r="D1247" i="8"/>
  <c r="G1247" i="8"/>
  <c r="H1247" i="8"/>
  <c r="C1248" i="8"/>
  <c r="D1248" i="8"/>
  <c r="G1248" i="8"/>
  <c r="H1248" i="8"/>
  <c r="C1249" i="8"/>
  <c r="D1249" i="8"/>
  <c r="G1249" i="8"/>
  <c r="H1249" i="8"/>
  <c r="C1250" i="8"/>
  <c r="D1250" i="8"/>
  <c r="G1250" i="8"/>
  <c r="H1250" i="8"/>
  <c r="C1251" i="8"/>
  <c r="D1251" i="8"/>
  <c r="G1251" i="8"/>
  <c r="H1251" i="8"/>
  <c r="C1252" i="8"/>
  <c r="D1252" i="8"/>
  <c r="G1252" i="8"/>
  <c r="H1252" i="8"/>
  <c r="C1253" i="8"/>
  <c r="D1253" i="8"/>
  <c r="G1253" i="8"/>
  <c r="H1253" i="8"/>
  <c r="C1254" i="8"/>
  <c r="D1254" i="8"/>
  <c r="G1254" i="8"/>
  <c r="H1254" i="8"/>
  <c r="C1255" i="8"/>
  <c r="D1255" i="8"/>
  <c r="G1255" i="8"/>
  <c r="H1255" i="8"/>
  <c r="C1256" i="8"/>
  <c r="D1256" i="8"/>
  <c r="G1256" i="8"/>
  <c r="H1256" i="8"/>
  <c r="C1257" i="8"/>
  <c r="D1257" i="8"/>
  <c r="G1257" i="8"/>
  <c r="H1257" i="8"/>
  <c r="C1258" i="8"/>
  <c r="D1258" i="8"/>
  <c r="G1258" i="8"/>
  <c r="H1258" i="8"/>
  <c r="C1259" i="8"/>
  <c r="D1259" i="8"/>
  <c r="G1259" i="8"/>
  <c r="H1259" i="8"/>
  <c r="C1260" i="8"/>
  <c r="D1260" i="8"/>
  <c r="G1260" i="8"/>
  <c r="H1260" i="8"/>
  <c r="C1261" i="8"/>
  <c r="D1261" i="8"/>
  <c r="G1261" i="8"/>
  <c r="H1261" i="8"/>
  <c r="C1262" i="8"/>
  <c r="D1262" i="8"/>
  <c r="G1262" i="8"/>
  <c r="H1262" i="8"/>
  <c r="C1263" i="8"/>
  <c r="D1263" i="8"/>
  <c r="G1263" i="8"/>
  <c r="H1263" i="8"/>
  <c r="C1264" i="8"/>
  <c r="D1264" i="8"/>
  <c r="G1264" i="8"/>
  <c r="H1264" i="8"/>
  <c r="C1265" i="8"/>
  <c r="D1265" i="8"/>
  <c r="G1265" i="8"/>
  <c r="H1265" i="8"/>
  <c r="C1266" i="8"/>
  <c r="D1266" i="8"/>
  <c r="G1266" i="8"/>
  <c r="H1266" i="8"/>
  <c r="C1267" i="8"/>
  <c r="D1267" i="8"/>
  <c r="G1267" i="8"/>
  <c r="H1267" i="8"/>
  <c r="C1268" i="8"/>
  <c r="D1268" i="8"/>
  <c r="G1268" i="8"/>
  <c r="H1268" i="8"/>
  <c r="C1269" i="8"/>
  <c r="D1269" i="8"/>
  <c r="G1269" i="8"/>
  <c r="H1269" i="8"/>
  <c r="C1270" i="8"/>
  <c r="D1270" i="8"/>
  <c r="G1270" i="8"/>
  <c r="H1270" i="8"/>
  <c r="C1271" i="8"/>
  <c r="D1271" i="8"/>
  <c r="G1271" i="8"/>
  <c r="H1271" i="8"/>
  <c r="C1272" i="8"/>
  <c r="D1272" i="8"/>
  <c r="G1272" i="8"/>
  <c r="H1272" i="8"/>
  <c r="C1273" i="8"/>
  <c r="D1273" i="8"/>
  <c r="G1273" i="8"/>
  <c r="H1273" i="8"/>
  <c r="C1274" i="8"/>
  <c r="D1274" i="8"/>
  <c r="G1274" i="8"/>
  <c r="H1274" i="8"/>
  <c r="C1275" i="8"/>
  <c r="D1275" i="8"/>
  <c r="G1275" i="8"/>
  <c r="H1275" i="8"/>
  <c r="C1276" i="8"/>
  <c r="D1276" i="8"/>
  <c r="G1276" i="8"/>
  <c r="H1276" i="8"/>
  <c r="C1277" i="8"/>
  <c r="D1277" i="8"/>
  <c r="G1277" i="8"/>
  <c r="H1277" i="8"/>
  <c r="C1278" i="8"/>
  <c r="D1278" i="8"/>
  <c r="G1278" i="8"/>
  <c r="H1278" i="8"/>
  <c r="C1279" i="8"/>
  <c r="D1279" i="8"/>
  <c r="G1279" i="8"/>
  <c r="H1279" i="8"/>
  <c r="C1280" i="8"/>
  <c r="D1280" i="8"/>
  <c r="G1280" i="8"/>
  <c r="H1280" i="8"/>
  <c r="C1281" i="8"/>
  <c r="D1281" i="8"/>
  <c r="G1281" i="8"/>
  <c r="H1281" i="8"/>
  <c r="C1282" i="8"/>
  <c r="D1282" i="8"/>
  <c r="G1282" i="8"/>
  <c r="H1282" i="8"/>
  <c r="C1283" i="8"/>
  <c r="D1283" i="8"/>
  <c r="G1283" i="8"/>
  <c r="H1283" i="8"/>
  <c r="C1284" i="8"/>
  <c r="D1284" i="8"/>
  <c r="G1284" i="8"/>
  <c r="H1284" i="8"/>
  <c r="C1285" i="8"/>
  <c r="D1285" i="8"/>
  <c r="G1285" i="8"/>
  <c r="H1285" i="8"/>
  <c r="C1286" i="8"/>
  <c r="D1286" i="8"/>
  <c r="G1286" i="8"/>
  <c r="H1286" i="8"/>
  <c r="C1287" i="8"/>
  <c r="D1287" i="8"/>
  <c r="G1287" i="8"/>
  <c r="H1287" i="8"/>
  <c r="C1288" i="8"/>
  <c r="D1288" i="8"/>
  <c r="G1288" i="8"/>
  <c r="H1288" i="8"/>
  <c r="C1289" i="8"/>
  <c r="D1289" i="8"/>
  <c r="G1289" i="8"/>
  <c r="H1289" i="8"/>
  <c r="C1290" i="8"/>
  <c r="D1290" i="8"/>
  <c r="G1290" i="8"/>
  <c r="H1290" i="8"/>
  <c r="C1291" i="8"/>
  <c r="D1291" i="8"/>
  <c r="G1291" i="8"/>
  <c r="H1291" i="8"/>
  <c r="C1292" i="8"/>
  <c r="D1292" i="8"/>
  <c r="G1292" i="8"/>
  <c r="H1292" i="8"/>
  <c r="C1293" i="8"/>
  <c r="D1293" i="8"/>
  <c r="G1293" i="8"/>
  <c r="H1293" i="8"/>
  <c r="C1294" i="8"/>
  <c r="D1294" i="8"/>
  <c r="G1294" i="8"/>
  <c r="H1294" i="8"/>
  <c r="C1295" i="8"/>
  <c r="D1295" i="8"/>
  <c r="G1295" i="8"/>
  <c r="H1295" i="8"/>
  <c r="C1296" i="8"/>
  <c r="D1296" i="8"/>
  <c r="G1296" i="8"/>
  <c r="H1296" i="8"/>
  <c r="C1297" i="8"/>
  <c r="D1297" i="8"/>
  <c r="G1297" i="8"/>
  <c r="H1297" i="8"/>
  <c r="C1298" i="8"/>
  <c r="D1298" i="8"/>
  <c r="G1298" i="8"/>
  <c r="H1298" i="8"/>
  <c r="C1299" i="8"/>
  <c r="D1299" i="8"/>
  <c r="G1299" i="8"/>
  <c r="H1299" i="8"/>
  <c r="C1300" i="8"/>
  <c r="D1300" i="8"/>
  <c r="G1300" i="8"/>
  <c r="H1300" i="8"/>
  <c r="C1301" i="8"/>
  <c r="D1301" i="8"/>
  <c r="G1301" i="8"/>
  <c r="H1301" i="8"/>
  <c r="C1302" i="8"/>
  <c r="D1302" i="8"/>
  <c r="G1302" i="8"/>
  <c r="H1302" i="8"/>
  <c r="C1303" i="8"/>
  <c r="D1303" i="8"/>
  <c r="G1303" i="8"/>
  <c r="H1303" i="8"/>
  <c r="C1304" i="8"/>
  <c r="D1304" i="8"/>
  <c r="G1304" i="8"/>
  <c r="H1304" i="8"/>
  <c r="C1305" i="8"/>
  <c r="D1305" i="8"/>
  <c r="G1305" i="8"/>
  <c r="H1305" i="8"/>
  <c r="C1306" i="8"/>
  <c r="D1306" i="8"/>
  <c r="G1306" i="8"/>
  <c r="H1306" i="8"/>
  <c r="C1307" i="8"/>
  <c r="D1307" i="8"/>
  <c r="G1307" i="8"/>
  <c r="H1307" i="8"/>
  <c r="C1308" i="8"/>
  <c r="D1308" i="8"/>
  <c r="G1308" i="8"/>
  <c r="H1308" i="8"/>
  <c r="C1309" i="8"/>
  <c r="D1309" i="8"/>
  <c r="G1309" i="8"/>
  <c r="H1309" i="8"/>
  <c r="C1310" i="8"/>
  <c r="D1310" i="8"/>
  <c r="G1310" i="8"/>
  <c r="H1310" i="8"/>
  <c r="C1311" i="8"/>
  <c r="D1311" i="8"/>
  <c r="G1311" i="8"/>
  <c r="H1311" i="8"/>
  <c r="C1312" i="8"/>
  <c r="D1312" i="8"/>
  <c r="G1312" i="8"/>
  <c r="H1312" i="8"/>
  <c r="C1313" i="8"/>
  <c r="D1313" i="8"/>
  <c r="G1313" i="8"/>
  <c r="H1313" i="8"/>
  <c r="C1314" i="8"/>
  <c r="D1314" i="8"/>
  <c r="G1314" i="8"/>
  <c r="H1314" i="8"/>
  <c r="C1315" i="8"/>
  <c r="D1315" i="8"/>
  <c r="G1315" i="8"/>
  <c r="H1315" i="8"/>
  <c r="C1316" i="8"/>
  <c r="D1316" i="8"/>
  <c r="G1316" i="8"/>
  <c r="H1316" i="8"/>
  <c r="C1317" i="8"/>
  <c r="D1317" i="8"/>
  <c r="G1317" i="8"/>
  <c r="H1317" i="8"/>
  <c r="C1318" i="8"/>
  <c r="D1318" i="8"/>
  <c r="G1318" i="8"/>
  <c r="H1318" i="8"/>
  <c r="C1319" i="8"/>
  <c r="D1319" i="8"/>
  <c r="G1319" i="8"/>
  <c r="H1319" i="8"/>
  <c r="C1320" i="8"/>
  <c r="D1320" i="8"/>
  <c r="G1320" i="8"/>
  <c r="H1320" i="8"/>
  <c r="C1321" i="8"/>
  <c r="D1321" i="8"/>
  <c r="G1321" i="8"/>
  <c r="H1321" i="8"/>
  <c r="C1322" i="8"/>
  <c r="D1322" i="8"/>
  <c r="G1322" i="8"/>
  <c r="H1322" i="8"/>
  <c r="C1323" i="8"/>
  <c r="D1323" i="8"/>
  <c r="G1323" i="8"/>
  <c r="H1323" i="8"/>
  <c r="C1324" i="8"/>
  <c r="D1324" i="8"/>
  <c r="G1324" i="8"/>
  <c r="H1324" i="8"/>
  <c r="C1325" i="8"/>
  <c r="D1325" i="8"/>
  <c r="G1325" i="8"/>
  <c r="H1325" i="8"/>
  <c r="C1326" i="8"/>
  <c r="D1326" i="8"/>
  <c r="G1326" i="8"/>
  <c r="H1326" i="8"/>
  <c r="C1327" i="8"/>
  <c r="D1327" i="8"/>
  <c r="G1327" i="8"/>
  <c r="H1327" i="8"/>
  <c r="C1328" i="8"/>
  <c r="D1328" i="8"/>
  <c r="G1328" i="8"/>
  <c r="H1328" i="8"/>
  <c r="C1329" i="8"/>
  <c r="D1329" i="8"/>
  <c r="G1329" i="8"/>
  <c r="H1329" i="8"/>
  <c r="C1330" i="8"/>
  <c r="D1330" i="8"/>
  <c r="G1330" i="8"/>
  <c r="H1330" i="8"/>
  <c r="C1331" i="8"/>
  <c r="D1331" i="8"/>
  <c r="G1331" i="8"/>
  <c r="H1331" i="8"/>
  <c r="C1332" i="8"/>
  <c r="D1332" i="8"/>
  <c r="G1332" i="8"/>
  <c r="H1332" i="8"/>
  <c r="C1333" i="8"/>
  <c r="D1333" i="8"/>
  <c r="G1333" i="8"/>
  <c r="H1333" i="8"/>
  <c r="C1334" i="8"/>
  <c r="D1334" i="8"/>
  <c r="G1334" i="8"/>
  <c r="H1334" i="8"/>
  <c r="C1335" i="8"/>
  <c r="D1335" i="8"/>
  <c r="G1335" i="8"/>
  <c r="H1335" i="8"/>
  <c r="C1336" i="8"/>
  <c r="D1336" i="8"/>
  <c r="G1336" i="8"/>
  <c r="H1336" i="8"/>
  <c r="C1337" i="8"/>
  <c r="D1337" i="8"/>
  <c r="G1337" i="8"/>
  <c r="H1337" i="8"/>
  <c r="C1338" i="8"/>
  <c r="D1338" i="8"/>
  <c r="G1338" i="8"/>
  <c r="H1338" i="8"/>
  <c r="C1339" i="8"/>
  <c r="D1339" i="8"/>
  <c r="G1339" i="8"/>
  <c r="H1339" i="8"/>
  <c r="C1340" i="8"/>
  <c r="D1340" i="8"/>
  <c r="G1340" i="8"/>
  <c r="H1340" i="8"/>
  <c r="C1341" i="8"/>
  <c r="D1341" i="8"/>
  <c r="G1341" i="8"/>
  <c r="H1341" i="8"/>
  <c r="C1342" i="8"/>
  <c r="D1342" i="8"/>
  <c r="G1342" i="8"/>
  <c r="H1342" i="8"/>
  <c r="C1343" i="8"/>
  <c r="D1343" i="8"/>
  <c r="G1343" i="8"/>
  <c r="H1343" i="8"/>
  <c r="C1344" i="8"/>
  <c r="D1344" i="8"/>
  <c r="G1344" i="8"/>
  <c r="H1344" i="8"/>
  <c r="C1345" i="8"/>
  <c r="D1345" i="8"/>
  <c r="G1345" i="8"/>
  <c r="H1345" i="8"/>
  <c r="C1346" i="8"/>
  <c r="D1346" i="8"/>
  <c r="G1346" i="8"/>
  <c r="H1346" i="8"/>
  <c r="C1347" i="8"/>
  <c r="D1347" i="8"/>
  <c r="G1347" i="8"/>
  <c r="H1347" i="8"/>
  <c r="C1348" i="8"/>
  <c r="D1348" i="8"/>
  <c r="G1348" i="8"/>
  <c r="H1348" i="8"/>
  <c r="C1349" i="8"/>
  <c r="D1349" i="8"/>
  <c r="G1349" i="8"/>
  <c r="H1349" i="8"/>
  <c r="C1350" i="8"/>
  <c r="D1350" i="8"/>
  <c r="G1350" i="8"/>
  <c r="H1350" i="8"/>
  <c r="C1351" i="8"/>
  <c r="D1351" i="8"/>
  <c r="G1351" i="8"/>
  <c r="H1351" i="8"/>
  <c r="C1352" i="8"/>
  <c r="D1352" i="8"/>
  <c r="G1352" i="8"/>
  <c r="H1352" i="8"/>
  <c r="C1353" i="8"/>
  <c r="D1353" i="8"/>
  <c r="G1353" i="8"/>
  <c r="H1353" i="8"/>
  <c r="C1354" i="8"/>
  <c r="D1354" i="8"/>
  <c r="G1354" i="8"/>
  <c r="H1354" i="8"/>
  <c r="C1355" i="8"/>
  <c r="D1355" i="8"/>
  <c r="G1355" i="8"/>
  <c r="H1355" i="8"/>
  <c r="C1356" i="8"/>
  <c r="D1356" i="8"/>
  <c r="G1356" i="8"/>
  <c r="H1356" i="8"/>
  <c r="C1357" i="8"/>
  <c r="D1357" i="8"/>
  <c r="G1357" i="8"/>
  <c r="H1357" i="8"/>
  <c r="C1358" i="8"/>
  <c r="D1358" i="8"/>
  <c r="G1358" i="8"/>
  <c r="H1358" i="8"/>
  <c r="C1359" i="8"/>
  <c r="D1359" i="8"/>
  <c r="G1359" i="8"/>
  <c r="H1359" i="8"/>
  <c r="C1360" i="8"/>
  <c r="D1360" i="8"/>
  <c r="G1360" i="8"/>
  <c r="H1360" i="8"/>
  <c r="C1361" i="8"/>
  <c r="D1361" i="8"/>
  <c r="G1361" i="8"/>
  <c r="H1361" i="8"/>
  <c r="C1362" i="8"/>
  <c r="D1362" i="8"/>
  <c r="G1362" i="8"/>
  <c r="H1362" i="8"/>
  <c r="C1363" i="8"/>
  <c r="D1363" i="8"/>
  <c r="G1363" i="8"/>
  <c r="H1363" i="8"/>
  <c r="C1364" i="8"/>
  <c r="D1364" i="8"/>
  <c r="G1364" i="8"/>
  <c r="H1364" i="8"/>
  <c r="C1365" i="8"/>
  <c r="D1365" i="8"/>
  <c r="G1365" i="8"/>
  <c r="H1365" i="8"/>
  <c r="C1366" i="8"/>
  <c r="D1366" i="8"/>
  <c r="G1366" i="8"/>
  <c r="H1366" i="8"/>
  <c r="C1367" i="8"/>
  <c r="D1367" i="8"/>
  <c r="G1367" i="8"/>
  <c r="H1367" i="8"/>
  <c r="C1368" i="8"/>
  <c r="D1368" i="8"/>
  <c r="G1368" i="8"/>
  <c r="H1368" i="8"/>
  <c r="C1369" i="8"/>
  <c r="D1369" i="8"/>
  <c r="G1369" i="8"/>
  <c r="H1369" i="8"/>
  <c r="C1370" i="8"/>
  <c r="D1370" i="8"/>
  <c r="G1370" i="8"/>
  <c r="H1370" i="8"/>
  <c r="C1371" i="8"/>
  <c r="D1371" i="8"/>
  <c r="G1371" i="8"/>
  <c r="H1371" i="8"/>
  <c r="C1372" i="8"/>
  <c r="D1372" i="8"/>
  <c r="G1372" i="8"/>
  <c r="H1372" i="8"/>
  <c r="C1373" i="8"/>
  <c r="D1373" i="8"/>
  <c r="G1373" i="8"/>
  <c r="H1373" i="8"/>
  <c r="C1374" i="8"/>
  <c r="D1374" i="8"/>
  <c r="G1374" i="8"/>
  <c r="H1374" i="8"/>
  <c r="C1375" i="8"/>
  <c r="D1375" i="8"/>
  <c r="G1375" i="8"/>
  <c r="H1375" i="8"/>
  <c r="C1376" i="8"/>
  <c r="D1376" i="8"/>
  <c r="G1376" i="8"/>
  <c r="H1376" i="8"/>
  <c r="C1377" i="8"/>
  <c r="D1377" i="8"/>
  <c r="G1377" i="8"/>
  <c r="H1377" i="8"/>
  <c r="C1378" i="8"/>
  <c r="D1378" i="8"/>
  <c r="G1378" i="8"/>
  <c r="H1378" i="8"/>
  <c r="C1379" i="8"/>
  <c r="D1379" i="8"/>
  <c r="G1379" i="8"/>
  <c r="H1379" i="8"/>
  <c r="C1380" i="8"/>
  <c r="D1380" i="8"/>
  <c r="G1380" i="8"/>
  <c r="H1380" i="8"/>
  <c r="C1381" i="8"/>
  <c r="D1381" i="8"/>
  <c r="G1381" i="8"/>
  <c r="H1381" i="8"/>
  <c r="C1382" i="8"/>
  <c r="D1382" i="8"/>
  <c r="G1382" i="8"/>
  <c r="H1382" i="8"/>
  <c r="C1383" i="8"/>
  <c r="D1383" i="8"/>
  <c r="G1383" i="8"/>
  <c r="H1383" i="8"/>
  <c r="C1384" i="8"/>
  <c r="D1384" i="8"/>
  <c r="G1384" i="8"/>
  <c r="H1384" i="8"/>
  <c r="C1385" i="8"/>
  <c r="D1385" i="8"/>
  <c r="G1385" i="8"/>
  <c r="H1385" i="8"/>
  <c r="C1386" i="8"/>
  <c r="D1386" i="8"/>
  <c r="G1386" i="8"/>
  <c r="H1386" i="8"/>
  <c r="C1387" i="8"/>
  <c r="D1387" i="8"/>
  <c r="G1387" i="8"/>
  <c r="H1387" i="8"/>
  <c r="C1388" i="8"/>
  <c r="D1388" i="8"/>
  <c r="G1388" i="8"/>
  <c r="H1388" i="8"/>
  <c r="C1389" i="8"/>
  <c r="D1389" i="8"/>
  <c r="G1389" i="8"/>
  <c r="H1389" i="8"/>
  <c r="C1390" i="8"/>
  <c r="D1390" i="8"/>
  <c r="G1390" i="8"/>
  <c r="H1390" i="8"/>
  <c r="C1391" i="8"/>
  <c r="D1391" i="8"/>
  <c r="G1391" i="8"/>
  <c r="H1391" i="8"/>
  <c r="C1392" i="8"/>
  <c r="D1392" i="8"/>
  <c r="G1392" i="8"/>
  <c r="H1392" i="8"/>
  <c r="C1393" i="8"/>
  <c r="D1393" i="8"/>
  <c r="G1393" i="8"/>
  <c r="H1393" i="8"/>
  <c r="C1394" i="8"/>
  <c r="D1394" i="8"/>
  <c r="G1394" i="8"/>
  <c r="H1394" i="8"/>
  <c r="C1395" i="8"/>
  <c r="D1395" i="8"/>
  <c r="G1395" i="8"/>
  <c r="H1395" i="8"/>
  <c r="C1396" i="8"/>
  <c r="D1396" i="8"/>
  <c r="G1396" i="8"/>
  <c r="H1396" i="8"/>
  <c r="C1397" i="8"/>
  <c r="D1397" i="8"/>
  <c r="G1397" i="8"/>
  <c r="H1397" i="8"/>
  <c r="C1398" i="8"/>
  <c r="D1398" i="8"/>
  <c r="G1398" i="8"/>
  <c r="H1398" i="8"/>
  <c r="C1399" i="8"/>
  <c r="D1399" i="8"/>
  <c r="G1399" i="8"/>
  <c r="H1399" i="8"/>
  <c r="C1400" i="8"/>
  <c r="D1400" i="8"/>
  <c r="G1400" i="8"/>
  <c r="H1400" i="8"/>
  <c r="C1401" i="8"/>
  <c r="D1401" i="8"/>
  <c r="G1401" i="8"/>
  <c r="H1401" i="8"/>
  <c r="C1402" i="8"/>
  <c r="D1402" i="8"/>
  <c r="G1402" i="8"/>
  <c r="H1402" i="8"/>
  <c r="C1403" i="8"/>
  <c r="D1403" i="8"/>
  <c r="G1403" i="8"/>
  <c r="H1403" i="8"/>
  <c r="C1404" i="8"/>
  <c r="D1404" i="8"/>
  <c r="G1404" i="8"/>
  <c r="H1404" i="8"/>
  <c r="C1405" i="8"/>
  <c r="D1405" i="8"/>
  <c r="G1405" i="8"/>
  <c r="H1405" i="8"/>
  <c r="C1406" i="8"/>
  <c r="D1406" i="8"/>
  <c r="G1406" i="8"/>
  <c r="H1406" i="8"/>
  <c r="C1407" i="8"/>
  <c r="D1407" i="8"/>
  <c r="G1407" i="8"/>
  <c r="H1407" i="8"/>
  <c r="C1408" i="8"/>
  <c r="D1408" i="8"/>
  <c r="G1408" i="8"/>
  <c r="H1408" i="8"/>
  <c r="C1409" i="8"/>
  <c r="D1409" i="8"/>
  <c r="G1409" i="8"/>
  <c r="H1409" i="8"/>
  <c r="C1410" i="8"/>
  <c r="D1410" i="8"/>
  <c r="G1410" i="8"/>
  <c r="H1410" i="8"/>
  <c r="C1411" i="8"/>
  <c r="D1411" i="8"/>
  <c r="G1411" i="8"/>
  <c r="H1411" i="8"/>
  <c r="C1412" i="8"/>
  <c r="D1412" i="8"/>
  <c r="G1412" i="8"/>
  <c r="H1412" i="8"/>
  <c r="C1413" i="8"/>
  <c r="D1413" i="8"/>
  <c r="G1413" i="8"/>
  <c r="H1413" i="8"/>
  <c r="C1414" i="8"/>
  <c r="D1414" i="8"/>
  <c r="G1414" i="8"/>
  <c r="H1414" i="8"/>
  <c r="C1415" i="8"/>
  <c r="D1415" i="8"/>
  <c r="G1415" i="8"/>
  <c r="H1415" i="8"/>
  <c r="C1416" i="8"/>
  <c r="D1416" i="8"/>
  <c r="G1416" i="8"/>
  <c r="H1416" i="8"/>
  <c r="C1417" i="8"/>
  <c r="D1417" i="8"/>
  <c r="G1417" i="8"/>
  <c r="H1417" i="8"/>
  <c r="C1418" i="8"/>
  <c r="D1418" i="8"/>
  <c r="G1418" i="8"/>
  <c r="H1418" i="8"/>
  <c r="C1419" i="8"/>
  <c r="D1419" i="8"/>
  <c r="G1419" i="8"/>
  <c r="H1419" i="8"/>
  <c r="C1420" i="8"/>
  <c r="D1420" i="8"/>
  <c r="G1420" i="8"/>
  <c r="H1420" i="8"/>
  <c r="C1421" i="8"/>
  <c r="D1421" i="8"/>
  <c r="G1421" i="8"/>
  <c r="H1421" i="8"/>
  <c r="C1422" i="8"/>
  <c r="D1422" i="8"/>
  <c r="G1422" i="8"/>
  <c r="H1422" i="8"/>
  <c r="C1423" i="8"/>
  <c r="D1423" i="8"/>
  <c r="G1423" i="8"/>
  <c r="H1423" i="8"/>
  <c r="C1424" i="8"/>
  <c r="D1424" i="8"/>
  <c r="G1424" i="8"/>
  <c r="H1424" i="8"/>
  <c r="C1425" i="8"/>
  <c r="D1425" i="8"/>
  <c r="G1425" i="8"/>
  <c r="H1425" i="8"/>
  <c r="C1426" i="8"/>
  <c r="D1426" i="8"/>
  <c r="G1426" i="8"/>
  <c r="H1426" i="8"/>
  <c r="C1427" i="8"/>
  <c r="D1427" i="8"/>
  <c r="G1427" i="8"/>
  <c r="H1427" i="8"/>
  <c r="C1428" i="8"/>
  <c r="D1428" i="8"/>
  <c r="G1428" i="8"/>
  <c r="H1428" i="8"/>
  <c r="C1429" i="8"/>
  <c r="D1429" i="8"/>
  <c r="G1429" i="8"/>
  <c r="H1429" i="8"/>
  <c r="C1430" i="8"/>
  <c r="D1430" i="8"/>
  <c r="G1430" i="8"/>
  <c r="H1430" i="8"/>
  <c r="C1431" i="8"/>
  <c r="D1431" i="8"/>
  <c r="G1431" i="8"/>
  <c r="H1431" i="8"/>
  <c r="C1432" i="8"/>
  <c r="D1432" i="8"/>
  <c r="G1432" i="8"/>
  <c r="H1432" i="8"/>
  <c r="C1433" i="8"/>
  <c r="D1433" i="8"/>
  <c r="G1433" i="8"/>
  <c r="H1433" i="8"/>
  <c r="C1434" i="8"/>
  <c r="D1434" i="8"/>
  <c r="G1434" i="8"/>
  <c r="H1434" i="8"/>
  <c r="C1435" i="8"/>
  <c r="D1435" i="8"/>
  <c r="G1435" i="8"/>
  <c r="H1435" i="8"/>
  <c r="C1436" i="8"/>
  <c r="D1436" i="8"/>
  <c r="G1436" i="8"/>
  <c r="H1436" i="8"/>
  <c r="C1437" i="8"/>
  <c r="D1437" i="8"/>
  <c r="G1437" i="8"/>
  <c r="H1437" i="8"/>
  <c r="C1438" i="8"/>
  <c r="D1438" i="8"/>
  <c r="G1438" i="8"/>
  <c r="H1438" i="8"/>
  <c r="C1439" i="8"/>
  <c r="D1439" i="8"/>
  <c r="G1439" i="8"/>
  <c r="H1439" i="8"/>
  <c r="C1440" i="8"/>
  <c r="D1440" i="8"/>
  <c r="G1440" i="8"/>
  <c r="H1440" i="8"/>
  <c r="C1441" i="8"/>
  <c r="D1441" i="8"/>
  <c r="G1441" i="8"/>
  <c r="H1441" i="8"/>
  <c r="C1442" i="8"/>
  <c r="D1442" i="8"/>
  <c r="G1442" i="8"/>
  <c r="H1442" i="8"/>
  <c r="C1443" i="8"/>
  <c r="D1443" i="8"/>
  <c r="G1443" i="8"/>
  <c r="H1443" i="8"/>
  <c r="C1444" i="8"/>
  <c r="D1444" i="8"/>
  <c r="G1444" i="8"/>
  <c r="H1444" i="8"/>
  <c r="C1445" i="8"/>
  <c r="D1445" i="8"/>
  <c r="G1445" i="8"/>
  <c r="H1445" i="8"/>
  <c r="C1446" i="8"/>
  <c r="D1446" i="8"/>
  <c r="G1446" i="8"/>
  <c r="H1446" i="8"/>
  <c r="C1447" i="8"/>
  <c r="D1447" i="8"/>
  <c r="G1447" i="8"/>
  <c r="H1447" i="8"/>
  <c r="C1448" i="8"/>
  <c r="D1448" i="8"/>
  <c r="G1448" i="8"/>
  <c r="H1448" i="8"/>
  <c r="C1449" i="8"/>
  <c r="D1449" i="8"/>
  <c r="G1449" i="8"/>
  <c r="H1449" i="8"/>
  <c r="C1450" i="8"/>
  <c r="D1450" i="8"/>
  <c r="G1450" i="8"/>
  <c r="H1450" i="8"/>
  <c r="C1451" i="8"/>
  <c r="D1451" i="8"/>
  <c r="G1451" i="8"/>
  <c r="H1451" i="8"/>
  <c r="C1452" i="8"/>
  <c r="D1452" i="8"/>
  <c r="G1452" i="8"/>
  <c r="H1452" i="8"/>
  <c r="C1453" i="8"/>
  <c r="D1453" i="8"/>
  <c r="G1453" i="8"/>
  <c r="H1453" i="8"/>
  <c r="C1454" i="8"/>
  <c r="D1454" i="8"/>
  <c r="G1454" i="8"/>
  <c r="H1454" i="8"/>
  <c r="C1455" i="8"/>
  <c r="D1455" i="8"/>
  <c r="G1455" i="8"/>
  <c r="H1455" i="8"/>
  <c r="C1456" i="8"/>
  <c r="D1456" i="8"/>
  <c r="G1456" i="8"/>
  <c r="H1456" i="8"/>
  <c r="C1457" i="8"/>
  <c r="D1457" i="8"/>
  <c r="G1457" i="8"/>
  <c r="H1457" i="8"/>
  <c r="C1458" i="8"/>
  <c r="D1458" i="8"/>
  <c r="G1458" i="8"/>
  <c r="H1458" i="8"/>
  <c r="C1459" i="8"/>
  <c r="D1459" i="8"/>
  <c r="G1459" i="8"/>
  <c r="H1459" i="8"/>
  <c r="C1460" i="8"/>
  <c r="D1460" i="8"/>
  <c r="G1460" i="8"/>
  <c r="H1460" i="8"/>
  <c r="C1461" i="8"/>
  <c r="D1461" i="8"/>
  <c r="G1461" i="8"/>
  <c r="H1461" i="8"/>
  <c r="C1462" i="8"/>
  <c r="D1462" i="8"/>
  <c r="G1462" i="8"/>
  <c r="H1462" i="8"/>
  <c r="C1463" i="8"/>
  <c r="D1463" i="8"/>
  <c r="G1463" i="8"/>
  <c r="H1463" i="8"/>
  <c r="C1464" i="8"/>
  <c r="D1464" i="8"/>
  <c r="G1464" i="8"/>
  <c r="H1464" i="8"/>
  <c r="C1465" i="8"/>
  <c r="D1465" i="8"/>
  <c r="G1465" i="8"/>
  <c r="H1465" i="8"/>
  <c r="C1466" i="8"/>
  <c r="D1466" i="8"/>
  <c r="G1466" i="8"/>
  <c r="H1466" i="8"/>
  <c r="C1467" i="8"/>
  <c r="D1467" i="8"/>
  <c r="G1467" i="8"/>
  <c r="H1467" i="8"/>
  <c r="C1468" i="8"/>
  <c r="D1468" i="8"/>
  <c r="G1468" i="8"/>
  <c r="H1468" i="8"/>
  <c r="C1469" i="8"/>
  <c r="D1469" i="8"/>
  <c r="G1469" i="8"/>
  <c r="H1469" i="8"/>
  <c r="C1470" i="8"/>
  <c r="D1470" i="8"/>
  <c r="G1470" i="8"/>
  <c r="H1470" i="8"/>
  <c r="C1471" i="8"/>
  <c r="D1471" i="8"/>
  <c r="G1471" i="8"/>
  <c r="H1471" i="8"/>
  <c r="C1472" i="8"/>
  <c r="D1472" i="8"/>
  <c r="G1472" i="8"/>
  <c r="H1472" i="8"/>
  <c r="C1473" i="8"/>
  <c r="D1473" i="8"/>
  <c r="G1473" i="8"/>
  <c r="H1473" i="8"/>
  <c r="C1474" i="8"/>
  <c r="D1474" i="8"/>
  <c r="G1474" i="8"/>
  <c r="H1474" i="8"/>
  <c r="C1475" i="8"/>
  <c r="D1475" i="8"/>
  <c r="G1475" i="8"/>
  <c r="H1475" i="8"/>
  <c r="C1476" i="8"/>
  <c r="D1476" i="8"/>
  <c r="G1476" i="8"/>
  <c r="H1476" i="8"/>
  <c r="C1477" i="8"/>
  <c r="D1477" i="8"/>
  <c r="G1477" i="8"/>
  <c r="H1477" i="8"/>
  <c r="C1478" i="8"/>
  <c r="D1478" i="8"/>
  <c r="G1478" i="8"/>
  <c r="H1478" i="8"/>
  <c r="C1479" i="8"/>
  <c r="D1479" i="8"/>
  <c r="G1479" i="8"/>
  <c r="H1479" i="8"/>
  <c r="C1480" i="8"/>
  <c r="D1480" i="8"/>
  <c r="G1480" i="8"/>
  <c r="H1480" i="8"/>
  <c r="C1481" i="8"/>
  <c r="D1481" i="8"/>
  <c r="G1481" i="8"/>
  <c r="H1481" i="8"/>
  <c r="C1482" i="8"/>
  <c r="D1482" i="8"/>
  <c r="G1482" i="8"/>
  <c r="H1482" i="8"/>
  <c r="C1483" i="8"/>
  <c r="D1483" i="8"/>
  <c r="G1483" i="8"/>
  <c r="H1483" i="8"/>
  <c r="C1484" i="8"/>
  <c r="D1484" i="8"/>
  <c r="G1484" i="8"/>
  <c r="H1484" i="8"/>
  <c r="C1485" i="8"/>
  <c r="D1485" i="8"/>
  <c r="G1485" i="8"/>
  <c r="H1485" i="8"/>
  <c r="C1486" i="8"/>
  <c r="D1486" i="8"/>
  <c r="G1486" i="8"/>
  <c r="H1486" i="8"/>
  <c r="C1487" i="8"/>
  <c r="D1487" i="8"/>
  <c r="G1487" i="8"/>
  <c r="H1487" i="8"/>
  <c r="C1488" i="8"/>
  <c r="D1488" i="8"/>
  <c r="G1488" i="8"/>
  <c r="H1488" i="8"/>
  <c r="C1489" i="8"/>
  <c r="D1489" i="8"/>
  <c r="G1489" i="8"/>
  <c r="H1489" i="8"/>
  <c r="C1490" i="8"/>
  <c r="D1490" i="8"/>
  <c r="G1490" i="8"/>
  <c r="H1490" i="8"/>
  <c r="C1491" i="8"/>
  <c r="D1491" i="8"/>
  <c r="G1491" i="8"/>
  <c r="H1491" i="8"/>
  <c r="C1492" i="8"/>
  <c r="D1492" i="8"/>
  <c r="G1492" i="8"/>
  <c r="H1492" i="8"/>
  <c r="C1493" i="8"/>
  <c r="D1493" i="8"/>
  <c r="G1493" i="8"/>
  <c r="H1493" i="8"/>
  <c r="C1494" i="8"/>
  <c r="D1494" i="8"/>
  <c r="G1494" i="8"/>
  <c r="H1494" i="8"/>
  <c r="C1495" i="8"/>
  <c r="D1495" i="8"/>
  <c r="G1495" i="8"/>
  <c r="H1495" i="8"/>
  <c r="C1496" i="8"/>
  <c r="D1496" i="8"/>
  <c r="G1496" i="8"/>
  <c r="H1496" i="8"/>
  <c r="C1497" i="8"/>
  <c r="D1497" i="8"/>
  <c r="G1497" i="8"/>
  <c r="H1497" i="8"/>
  <c r="C1498" i="8"/>
  <c r="D1498" i="8"/>
  <c r="G1498" i="8"/>
  <c r="H1498" i="8"/>
  <c r="C1499" i="8"/>
  <c r="D1499" i="8"/>
  <c r="G1499" i="8"/>
  <c r="H1499" i="8"/>
  <c r="C1500" i="8"/>
  <c r="D1500" i="8"/>
  <c r="G1500" i="8"/>
  <c r="H1500" i="8"/>
  <c r="C1501" i="8"/>
  <c r="D1501" i="8"/>
  <c r="G1501" i="8"/>
  <c r="H1501" i="8"/>
  <c r="C1502" i="8"/>
  <c r="D1502" i="8"/>
  <c r="G1502" i="8"/>
  <c r="H1502" i="8"/>
  <c r="C1503" i="8"/>
  <c r="D1503" i="8"/>
  <c r="G1503" i="8"/>
  <c r="H1503" i="8"/>
  <c r="C1504" i="8"/>
  <c r="D1504" i="8"/>
  <c r="G1504" i="8"/>
  <c r="H1504" i="8"/>
  <c r="C1505" i="8"/>
  <c r="D1505" i="8"/>
  <c r="G1505" i="8"/>
  <c r="H1505" i="8"/>
  <c r="C1506" i="8"/>
  <c r="D1506" i="8"/>
  <c r="G1506" i="8"/>
  <c r="H1506" i="8"/>
  <c r="C1507" i="8"/>
  <c r="D1507" i="8"/>
  <c r="G1507" i="8"/>
  <c r="H1507" i="8"/>
  <c r="C1508" i="8"/>
  <c r="D1508" i="8"/>
  <c r="G1508" i="8"/>
  <c r="H1508" i="8"/>
  <c r="C1509" i="8"/>
  <c r="D1509" i="8"/>
  <c r="G1509" i="8"/>
  <c r="H1509" i="8"/>
  <c r="C1510" i="8"/>
  <c r="D1510" i="8"/>
  <c r="G1510" i="8"/>
  <c r="H1510" i="8"/>
  <c r="C1511" i="8"/>
  <c r="D1511" i="8"/>
  <c r="G1511" i="8"/>
  <c r="H1511" i="8"/>
  <c r="C1512" i="8"/>
  <c r="D1512" i="8"/>
  <c r="G1512" i="8"/>
  <c r="H1512" i="8"/>
  <c r="C1513" i="8"/>
  <c r="D1513" i="8"/>
  <c r="G1513" i="8"/>
  <c r="H1513" i="8"/>
  <c r="C1514" i="8"/>
  <c r="D1514" i="8"/>
  <c r="G1514" i="8"/>
  <c r="H1514" i="8"/>
  <c r="C1515" i="8"/>
  <c r="D1515" i="8"/>
  <c r="G1515" i="8"/>
  <c r="H1515" i="8"/>
  <c r="C1516" i="8"/>
  <c r="D1516" i="8"/>
  <c r="G1516" i="8"/>
  <c r="H1516" i="8"/>
  <c r="C1517" i="8"/>
  <c r="D1517" i="8"/>
  <c r="G1517" i="8"/>
  <c r="H1517" i="8"/>
  <c r="C1518" i="8"/>
  <c r="D1518" i="8"/>
  <c r="G1518" i="8"/>
  <c r="H1518" i="8"/>
  <c r="C1519" i="8"/>
  <c r="D1519" i="8"/>
  <c r="G1519" i="8"/>
  <c r="H1519" i="8"/>
  <c r="C1520" i="8"/>
  <c r="D1520" i="8"/>
  <c r="G1520" i="8"/>
  <c r="H1520" i="8"/>
  <c r="C1521" i="8"/>
  <c r="D1521" i="8"/>
  <c r="G1521" i="8"/>
  <c r="H1521" i="8"/>
  <c r="C1522" i="8"/>
  <c r="D1522" i="8"/>
  <c r="G1522" i="8"/>
  <c r="H1522" i="8"/>
  <c r="C1523" i="8"/>
  <c r="D1523" i="8"/>
  <c r="G1523" i="8"/>
  <c r="H1523" i="8"/>
  <c r="C1524" i="8"/>
  <c r="D1524" i="8"/>
  <c r="G1524" i="8"/>
  <c r="H1524" i="8"/>
  <c r="C1525" i="8"/>
  <c r="D1525" i="8"/>
  <c r="G1525" i="8"/>
  <c r="H1525" i="8"/>
  <c r="C1526" i="8"/>
  <c r="D1526" i="8"/>
  <c r="G1526" i="8"/>
  <c r="H1526" i="8"/>
  <c r="C1527" i="8"/>
  <c r="D1527" i="8"/>
  <c r="G1527" i="8"/>
  <c r="H1527" i="8"/>
  <c r="C1528" i="8"/>
  <c r="D1528" i="8"/>
  <c r="G1528" i="8"/>
  <c r="H1528" i="8"/>
  <c r="C1529" i="8"/>
  <c r="D1529" i="8"/>
  <c r="G1529" i="8"/>
  <c r="H1529" i="8"/>
  <c r="C1530" i="8"/>
  <c r="D1530" i="8"/>
  <c r="G1530" i="8"/>
  <c r="H1530" i="8"/>
  <c r="C1531" i="8"/>
  <c r="D1531" i="8"/>
  <c r="G1531" i="8"/>
  <c r="H1531" i="8"/>
  <c r="C1532" i="8"/>
  <c r="D1532" i="8"/>
  <c r="G1532" i="8"/>
  <c r="H1532" i="8"/>
  <c r="C1533" i="8"/>
  <c r="D1533" i="8"/>
  <c r="G1533" i="8"/>
  <c r="H1533" i="8"/>
  <c r="C1534" i="8"/>
  <c r="D1534" i="8"/>
  <c r="G1534" i="8"/>
  <c r="H1534" i="8"/>
  <c r="C1535" i="8"/>
  <c r="D1535" i="8"/>
  <c r="G1535" i="8"/>
  <c r="H1535" i="8"/>
  <c r="C1536" i="8"/>
  <c r="D1536" i="8"/>
  <c r="G1536" i="8"/>
  <c r="H1536" i="8"/>
  <c r="C1537" i="8"/>
  <c r="D1537" i="8"/>
  <c r="G1537" i="8"/>
  <c r="H1537" i="8"/>
  <c r="C1538" i="8"/>
  <c r="D1538" i="8"/>
  <c r="G1538" i="8"/>
  <c r="H1538" i="8"/>
  <c r="C1539" i="8"/>
  <c r="D1539" i="8"/>
  <c r="G1539" i="8"/>
  <c r="H1539" i="8"/>
  <c r="C1540" i="8"/>
  <c r="D1540" i="8"/>
  <c r="G1540" i="8"/>
  <c r="H1540" i="8"/>
  <c r="C1541" i="8"/>
  <c r="D1541" i="8"/>
  <c r="G1541" i="8"/>
  <c r="H1541" i="8"/>
  <c r="C1542" i="8"/>
  <c r="D1542" i="8"/>
  <c r="G1542" i="8"/>
  <c r="H1542" i="8"/>
  <c r="C1543" i="8"/>
  <c r="D1543" i="8"/>
  <c r="G1543" i="8"/>
  <c r="H1543" i="8"/>
  <c r="C1544" i="8"/>
  <c r="D1544" i="8"/>
  <c r="G1544" i="8"/>
  <c r="H1544" i="8"/>
  <c r="C1545" i="8"/>
  <c r="D1545" i="8"/>
  <c r="G1545" i="8"/>
  <c r="H1545" i="8"/>
  <c r="C1546" i="8"/>
  <c r="D1546" i="8"/>
  <c r="G1546" i="8"/>
  <c r="H1546" i="8"/>
  <c r="C1547" i="8"/>
  <c r="D1547" i="8"/>
  <c r="G1547" i="8"/>
  <c r="H1547" i="8"/>
  <c r="C1548" i="8"/>
  <c r="D1548" i="8"/>
  <c r="G1548" i="8"/>
  <c r="H1548" i="8"/>
  <c r="C1549" i="8"/>
  <c r="D1549" i="8"/>
  <c r="G1549" i="8"/>
  <c r="H1549" i="8"/>
  <c r="C1550" i="8"/>
  <c r="D1550" i="8"/>
  <c r="G1550" i="8"/>
  <c r="H1550" i="8"/>
  <c r="C1551" i="8"/>
  <c r="D1551" i="8"/>
  <c r="G1551" i="8"/>
  <c r="H1551" i="8"/>
  <c r="C1552" i="8"/>
  <c r="D1552" i="8"/>
  <c r="G1552" i="8"/>
  <c r="H1552" i="8"/>
  <c r="C1553" i="8"/>
  <c r="D1553" i="8"/>
  <c r="G1553" i="8"/>
  <c r="H1553" i="8"/>
  <c r="C1554" i="8"/>
  <c r="D1554" i="8"/>
  <c r="G1554" i="8"/>
  <c r="H1554" i="8"/>
  <c r="C1555" i="8"/>
  <c r="D1555" i="8"/>
  <c r="G1555" i="8"/>
  <c r="H1555" i="8"/>
  <c r="C1556" i="8"/>
  <c r="D1556" i="8"/>
  <c r="G1556" i="8"/>
  <c r="H1556" i="8"/>
  <c r="C1557" i="8"/>
  <c r="D1557" i="8"/>
  <c r="G1557" i="8"/>
  <c r="H1557" i="8"/>
  <c r="C1558" i="8"/>
  <c r="D1558" i="8"/>
  <c r="G1558" i="8"/>
  <c r="H1558" i="8"/>
  <c r="C1559" i="8"/>
  <c r="D1559" i="8"/>
  <c r="G1559" i="8"/>
  <c r="H1559" i="8"/>
  <c r="C1560" i="8"/>
  <c r="D1560" i="8"/>
  <c r="G1560" i="8"/>
  <c r="H1560" i="8"/>
  <c r="C1561" i="8"/>
  <c r="D1561" i="8"/>
  <c r="G1561" i="8"/>
  <c r="H1561" i="8"/>
  <c r="C1562" i="8"/>
  <c r="D1562" i="8"/>
  <c r="G1562" i="8"/>
  <c r="H1562" i="8"/>
  <c r="C1563" i="8"/>
  <c r="D1563" i="8"/>
  <c r="G1563" i="8"/>
  <c r="H1563" i="8"/>
  <c r="C1564" i="8"/>
  <c r="D1564" i="8"/>
  <c r="G1564" i="8"/>
  <c r="H1564" i="8"/>
  <c r="C1565" i="8"/>
  <c r="D1565" i="8"/>
  <c r="G1565" i="8"/>
  <c r="H1565" i="8"/>
  <c r="C1566" i="8"/>
  <c r="D1566" i="8"/>
  <c r="G1566" i="8"/>
  <c r="H1566" i="8"/>
  <c r="C1567" i="8"/>
  <c r="D1567" i="8"/>
  <c r="G1567" i="8"/>
  <c r="H1567" i="8"/>
  <c r="C1568" i="8"/>
  <c r="D1568" i="8"/>
  <c r="G1568" i="8"/>
  <c r="H1568" i="8"/>
  <c r="C1569" i="8"/>
  <c r="D1569" i="8"/>
  <c r="G1569" i="8"/>
  <c r="H1569" i="8"/>
  <c r="C1570" i="8"/>
  <c r="D1570" i="8"/>
  <c r="G1570" i="8"/>
  <c r="H1570" i="8"/>
  <c r="C1571" i="8"/>
  <c r="D1571" i="8"/>
  <c r="G1571" i="8"/>
  <c r="H1571" i="8"/>
  <c r="C1572" i="8"/>
  <c r="D1572" i="8"/>
  <c r="G1572" i="8"/>
  <c r="H1572" i="8"/>
  <c r="C1573" i="8"/>
  <c r="D1573" i="8"/>
  <c r="G1573" i="8"/>
  <c r="H1573" i="8"/>
  <c r="C1574" i="8"/>
  <c r="D1574" i="8"/>
  <c r="G1574" i="8"/>
  <c r="H1574" i="8"/>
  <c r="C1575" i="8"/>
  <c r="D1575" i="8"/>
  <c r="G1575" i="8"/>
  <c r="H1575" i="8"/>
  <c r="C1576" i="8"/>
  <c r="D1576" i="8"/>
  <c r="G1576" i="8"/>
  <c r="H1576" i="8"/>
  <c r="C1577" i="8"/>
  <c r="D1577" i="8"/>
  <c r="G1577" i="8"/>
  <c r="H1577" i="8"/>
  <c r="C1578" i="8"/>
  <c r="D1578" i="8"/>
  <c r="G1578" i="8"/>
  <c r="H1578" i="8"/>
  <c r="C1579" i="8"/>
  <c r="D1579" i="8"/>
  <c r="G1579" i="8"/>
  <c r="H1579" i="8"/>
  <c r="C1580" i="8"/>
  <c r="D1580" i="8"/>
  <c r="G1580" i="8"/>
  <c r="H1580" i="8"/>
  <c r="C1581" i="8"/>
  <c r="D1581" i="8"/>
  <c r="G1581" i="8"/>
  <c r="H1581" i="8"/>
  <c r="C1582" i="8"/>
  <c r="D1582" i="8"/>
  <c r="G1582" i="8"/>
  <c r="H1582" i="8"/>
  <c r="C1583" i="8"/>
  <c r="D1583" i="8"/>
  <c r="G1583" i="8"/>
  <c r="H1583" i="8"/>
  <c r="C1584" i="8"/>
  <c r="D1584" i="8"/>
  <c r="G1584" i="8"/>
  <c r="H1584" i="8"/>
  <c r="C1585" i="8"/>
  <c r="D1585" i="8"/>
  <c r="G1585" i="8"/>
  <c r="H1585" i="8"/>
  <c r="C1586" i="8"/>
  <c r="D1586" i="8"/>
  <c r="G1586" i="8"/>
  <c r="H1586" i="8"/>
  <c r="C1587" i="8"/>
  <c r="D1587" i="8"/>
  <c r="G1587" i="8"/>
  <c r="H1587" i="8"/>
  <c r="C1588" i="8"/>
  <c r="D1588" i="8"/>
  <c r="G1588" i="8"/>
  <c r="H1588" i="8"/>
  <c r="C1589" i="8"/>
  <c r="D1589" i="8"/>
  <c r="G1589" i="8"/>
  <c r="H1589" i="8"/>
  <c r="C1590" i="8"/>
  <c r="D1590" i="8"/>
  <c r="G1590" i="8"/>
  <c r="H1590" i="8"/>
  <c r="C1591" i="8"/>
  <c r="D1591" i="8"/>
  <c r="G1591" i="8"/>
  <c r="H1591" i="8"/>
  <c r="C1592" i="8"/>
  <c r="D1592" i="8"/>
  <c r="G1592" i="8"/>
  <c r="H1592" i="8"/>
  <c r="C1593" i="8"/>
  <c r="D1593" i="8"/>
  <c r="G1593" i="8"/>
  <c r="H1593" i="8"/>
  <c r="C1594" i="8"/>
  <c r="D1594" i="8"/>
  <c r="G1594" i="8"/>
  <c r="H1594" i="8"/>
  <c r="C1595" i="8"/>
  <c r="D1595" i="8"/>
  <c r="G1595" i="8"/>
  <c r="H1595" i="8"/>
  <c r="C1596" i="8"/>
  <c r="D1596" i="8"/>
  <c r="G1596" i="8"/>
  <c r="H1596" i="8"/>
  <c r="C1597" i="8"/>
  <c r="D1597" i="8"/>
  <c r="G1597" i="8"/>
  <c r="H1597" i="8"/>
  <c r="C1598" i="8"/>
  <c r="D1598" i="8"/>
  <c r="G1598" i="8"/>
  <c r="H1598" i="8"/>
  <c r="C1599" i="8"/>
  <c r="D1599" i="8"/>
  <c r="G1599" i="8"/>
  <c r="H1599" i="8"/>
  <c r="C1600" i="8"/>
  <c r="D1600" i="8"/>
  <c r="G1600" i="8"/>
  <c r="H1600" i="8"/>
  <c r="C1601" i="8"/>
  <c r="D1601" i="8"/>
  <c r="G1601" i="8"/>
  <c r="H1601" i="8"/>
  <c r="C1602" i="8"/>
  <c r="D1602" i="8"/>
  <c r="G1602" i="8"/>
  <c r="H1602" i="8"/>
  <c r="C1603" i="8"/>
  <c r="D1603" i="8"/>
  <c r="G1603" i="8"/>
  <c r="H1603" i="8"/>
  <c r="C1604" i="8"/>
  <c r="D1604" i="8"/>
  <c r="G1604" i="8"/>
  <c r="H1604" i="8"/>
  <c r="C1605" i="8"/>
  <c r="D1605" i="8"/>
  <c r="G1605" i="8"/>
  <c r="H1605" i="8"/>
  <c r="C1606" i="8"/>
  <c r="D1606" i="8"/>
  <c r="G1606" i="8"/>
  <c r="H1606" i="8"/>
  <c r="C1607" i="8"/>
  <c r="D1607" i="8"/>
  <c r="G1607" i="8"/>
  <c r="H1607" i="8"/>
  <c r="C1608" i="8"/>
  <c r="D1608" i="8"/>
  <c r="G1608" i="8"/>
  <c r="H1608" i="8"/>
  <c r="C1609" i="8"/>
  <c r="D1609" i="8"/>
  <c r="G1609" i="8"/>
  <c r="H1609" i="8"/>
  <c r="C1610" i="8"/>
  <c r="D1610" i="8"/>
  <c r="G1610" i="8"/>
  <c r="H1610" i="8"/>
  <c r="C1611" i="8"/>
  <c r="D1611" i="8"/>
  <c r="G1611" i="8"/>
  <c r="H1611" i="8"/>
  <c r="C1612" i="8"/>
  <c r="D1612" i="8"/>
  <c r="G1612" i="8"/>
  <c r="H1612" i="8"/>
  <c r="C1613" i="8"/>
  <c r="D1613" i="8"/>
  <c r="G1613" i="8"/>
  <c r="H1613" i="8"/>
  <c r="C1614" i="8"/>
  <c r="D1614" i="8"/>
  <c r="G1614" i="8"/>
  <c r="H1614" i="8"/>
  <c r="C1615" i="8"/>
  <c r="D1615" i="8"/>
  <c r="G1615" i="8"/>
  <c r="H1615" i="8"/>
  <c r="C1616" i="8"/>
  <c r="D1616" i="8"/>
  <c r="G1616" i="8"/>
  <c r="H1616" i="8"/>
  <c r="C1617" i="8"/>
  <c r="D1617" i="8"/>
  <c r="G1617" i="8"/>
  <c r="H1617" i="8"/>
  <c r="C1618" i="8"/>
  <c r="D1618" i="8"/>
  <c r="G1618" i="8"/>
  <c r="H1618" i="8"/>
  <c r="C1619" i="8"/>
  <c r="D1619" i="8"/>
  <c r="G1619" i="8"/>
  <c r="H1619" i="8"/>
  <c r="C1620" i="8"/>
  <c r="D1620" i="8"/>
  <c r="G1620" i="8"/>
  <c r="H1620" i="8"/>
  <c r="C1621" i="8"/>
  <c r="D1621" i="8"/>
  <c r="G1621" i="8"/>
  <c r="H1621" i="8"/>
  <c r="C1622" i="8"/>
  <c r="D1622" i="8"/>
  <c r="G1622" i="8"/>
  <c r="H1622" i="8"/>
  <c r="C1623" i="8"/>
  <c r="D1623" i="8"/>
  <c r="G1623" i="8"/>
  <c r="H1623" i="8"/>
  <c r="C1624" i="8"/>
  <c r="D1624" i="8"/>
  <c r="G1624" i="8"/>
  <c r="H1624" i="8"/>
  <c r="C1625" i="8"/>
  <c r="D1625" i="8"/>
  <c r="G1625" i="8"/>
  <c r="H1625" i="8"/>
  <c r="C1626" i="8"/>
  <c r="D1626" i="8"/>
  <c r="G1626" i="8"/>
  <c r="H1626" i="8"/>
  <c r="C1627" i="8"/>
  <c r="D1627" i="8"/>
  <c r="G1627" i="8"/>
  <c r="H1627" i="8"/>
  <c r="C1628" i="8"/>
  <c r="D1628" i="8"/>
  <c r="G1628" i="8"/>
  <c r="H1628" i="8"/>
  <c r="C1629" i="8"/>
  <c r="D1629" i="8"/>
  <c r="G1629" i="8"/>
  <c r="H1629" i="8"/>
  <c r="C1630" i="8"/>
  <c r="D1630" i="8"/>
  <c r="G1630" i="8"/>
  <c r="H1630" i="8"/>
  <c r="C1631" i="8"/>
  <c r="D1631" i="8"/>
  <c r="G1631" i="8"/>
  <c r="H1631" i="8"/>
  <c r="C1632" i="8"/>
  <c r="D1632" i="8"/>
  <c r="G1632" i="8"/>
  <c r="H1632" i="8"/>
  <c r="C1633" i="8"/>
  <c r="D1633" i="8"/>
  <c r="G1633" i="8"/>
  <c r="H1633" i="8"/>
  <c r="C1634" i="8"/>
  <c r="D1634" i="8"/>
  <c r="G1634" i="8"/>
  <c r="H1634" i="8"/>
  <c r="C1635" i="8"/>
  <c r="D1635" i="8"/>
  <c r="G1635" i="8"/>
  <c r="H1635" i="8"/>
  <c r="C1636" i="8"/>
  <c r="D1636" i="8"/>
  <c r="G1636" i="8"/>
  <c r="H1636" i="8"/>
  <c r="C1637" i="8"/>
  <c r="D1637" i="8"/>
  <c r="G1637" i="8"/>
  <c r="H1637" i="8"/>
  <c r="C1638" i="8"/>
  <c r="D1638" i="8"/>
  <c r="G1638" i="8"/>
  <c r="H1638" i="8"/>
  <c r="C1639" i="8"/>
  <c r="D1639" i="8"/>
  <c r="G1639" i="8"/>
  <c r="H1639" i="8"/>
  <c r="C1640" i="8"/>
  <c r="D1640" i="8"/>
  <c r="G1640" i="8"/>
  <c r="H1640" i="8"/>
  <c r="C1641" i="8"/>
  <c r="D1641" i="8"/>
  <c r="G1641" i="8"/>
  <c r="H1641" i="8"/>
  <c r="C1642" i="8"/>
  <c r="D1642" i="8"/>
  <c r="G1642" i="8"/>
  <c r="H1642" i="8"/>
  <c r="C1643" i="8"/>
  <c r="D1643" i="8"/>
  <c r="G1643" i="8"/>
  <c r="H1643" i="8"/>
  <c r="C1644" i="8"/>
  <c r="D1644" i="8"/>
  <c r="G1644" i="8"/>
  <c r="H1644" i="8"/>
  <c r="C1645" i="8"/>
  <c r="D1645" i="8"/>
  <c r="G1645" i="8"/>
  <c r="H1645" i="8"/>
  <c r="C1646" i="8"/>
  <c r="D1646" i="8"/>
  <c r="G1646" i="8"/>
  <c r="H1646" i="8"/>
  <c r="C1647" i="8"/>
  <c r="D1647" i="8"/>
  <c r="G1647" i="8"/>
  <c r="H1647" i="8"/>
  <c r="C1648" i="8"/>
  <c r="D1648" i="8"/>
  <c r="G1648" i="8"/>
  <c r="H1648" i="8"/>
  <c r="C1649" i="8"/>
  <c r="D1649" i="8"/>
  <c r="G1649" i="8"/>
  <c r="H1649" i="8"/>
  <c r="C1650" i="8"/>
  <c r="D1650" i="8"/>
  <c r="G1650" i="8"/>
  <c r="H1650" i="8"/>
  <c r="C1651" i="8"/>
  <c r="D1651" i="8"/>
  <c r="G1651" i="8"/>
  <c r="H1651" i="8"/>
  <c r="C1652" i="8"/>
  <c r="D1652" i="8"/>
  <c r="G1652" i="8"/>
  <c r="H1652" i="8"/>
  <c r="C1653" i="8"/>
  <c r="D1653" i="8"/>
  <c r="G1653" i="8"/>
  <c r="H1653" i="8"/>
  <c r="C1654" i="8"/>
  <c r="D1654" i="8"/>
  <c r="G1654" i="8"/>
  <c r="H1654" i="8"/>
  <c r="C1655" i="8"/>
  <c r="D1655" i="8"/>
  <c r="G1655" i="8"/>
  <c r="H1655" i="8"/>
  <c r="C1656" i="8"/>
  <c r="D1656" i="8"/>
  <c r="G1656" i="8"/>
  <c r="H1656" i="8"/>
  <c r="C1657" i="8"/>
  <c r="D1657" i="8"/>
  <c r="G1657" i="8"/>
  <c r="H1657" i="8"/>
  <c r="C1658" i="8"/>
  <c r="D1658" i="8"/>
  <c r="G1658" i="8"/>
  <c r="H1658" i="8"/>
  <c r="C1659" i="8"/>
  <c r="D1659" i="8"/>
  <c r="G1659" i="8"/>
  <c r="H1659" i="8"/>
  <c r="C1660" i="8"/>
  <c r="D1660" i="8"/>
  <c r="G1660" i="8"/>
  <c r="H1660" i="8"/>
  <c r="C1661" i="8"/>
  <c r="D1661" i="8"/>
  <c r="G1661" i="8"/>
  <c r="H1661" i="8"/>
  <c r="C1662" i="8"/>
  <c r="D1662" i="8"/>
  <c r="G1662" i="8"/>
  <c r="H1662" i="8"/>
  <c r="C1663" i="8"/>
  <c r="D1663" i="8"/>
  <c r="G1663" i="8"/>
  <c r="H1663" i="8"/>
  <c r="C1664" i="8"/>
  <c r="D1664" i="8"/>
  <c r="G1664" i="8"/>
  <c r="H1664" i="8"/>
  <c r="C1665" i="8"/>
  <c r="D1665" i="8"/>
  <c r="G1665" i="8"/>
  <c r="H1665" i="8"/>
  <c r="C1666" i="8"/>
  <c r="D1666" i="8"/>
  <c r="G1666" i="8"/>
  <c r="H1666" i="8"/>
  <c r="C1667" i="8"/>
  <c r="D1667" i="8"/>
  <c r="G1667" i="8"/>
  <c r="H1667" i="8"/>
  <c r="C1668" i="8"/>
  <c r="D1668" i="8"/>
  <c r="G1668" i="8"/>
  <c r="H1668" i="8"/>
  <c r="C1669" i="8"/>
  <c r="D1669" i="8"/>
  <c r="G1669" i="8"/>
  <c r="H1669" i="8"/>
  <c r="C1670" i="8"/>
  <c r="D1670" i="8"/>
  <c r="G1670" i="8"/>
  <c r="H1670" i="8"/>
  <c r="C1671" i="8"/>
  <c r="D1671" i="8"/>
  <c r="G1671" i="8"/>
  <c r="H1671" i="8"/>
  <c r="C1672" i="8"/>
  <c r="D1672" i="8"/>
  <c r="G1672" i="8"/>
  <c r="H1672" i="8"/>
  <c r="C1673" i="8"/>
  <c r="D1673" i="8"/>
  <c r="G1673" i="8"/>
  <c r="H1673" i="8"/>
  <c r="C1674" i="8"/>
  <c r="D1674" i="8"/>
  <c r="G1674" i="8"/>
  <c r="H1674" i="8"/>
  <c r="C1675" i="8"/>
  <c r="D1675" i="8"/>
  <c r="G1675" i="8"/>
  <c r="H1675" i="8"/>
  <c r="C1676" i="8"/>
  <c r="D1676" i="8"/>
  <c r="G1676" i="8"/>
  <c r="H1676" i="8"/>
  <c r="C1677" i="8"/>
  <c r="D1677" i="8"/>
  <c r="G1677" i="8"/>
  <c r="H1677" i="8"/>
  <c r="C1678" i="8"/>
  <c r="D1678" i="8"/>
  <c r="G1678" i="8"/>
  <c r="H1678" i="8"/>
  <c r="C1679" i="8"/>
  <c r="D1679" i="8"/>
  <c r="G1679" i="8"/>
  <c r="H1679" i="8"/>
  <c r="C1680" i="8"/>
  <c r="D1680" i="8"/>
  <c r="G1680" i="8"/>
  <c r="H1680" i="8"/>
  <c r="C1681" i="8"/>
  <c r="D1681" i="8"/>
  <c r="G1681" i="8"/>
  <c r="H1681" i="8"/>
  <c r="C1682" i="8"/>
  <c r="D1682" i="8"/>
  <c r="G1682" i="8"/>
  <c r="H1682" i="8"/>
  <c r="C1683" i="8"/>
  <c r="D1683" i="8"/>
  <c r="G1683" i="8"/>
  <c r="H1683" i="8"/>
  <c r="C1684" i="8"/>
  <c r="D1684" i="8"/>
  <c r="G1684" i="8"/>
  <c r="H1684" i="8"/>
  <c r="C1685" i="8"/>
  <c r="D1685" i="8"/>
  <c r="G1685" i="8"/>
  <c r="H1685" i="8"/>
  <c r="C1686" i="8"/>
  <c r="D1686" i="8"/>
  <c r="G1686" i="8"/>
  <c r="H1686" i="8"/>
  <c r="C1687" i="8"/>
  <c r="D1687" i="8"/>
  <c r="G1687" i="8"/>
  <c r="H1687" i="8"/>
  <c r="C1688" i="8"/>
  <c r="D1688" i="8"/>
  <c r="G1688" i="8"/>
  <c r="H1688" i="8"/>
  <c r="C1689" i="8"/>
  <c r="D1689" i="8"/>
  <c r="G1689" i="8"/>
  <c r="H1689" i="8"/>
  <c r="C1690" i="8"/>
  <c r="D1690" i="8"/>
  <c r="G1690" i="8"/>
  <c r="H1690" i="8"/>
  <c r="C1691" i="8"/>
  <c r="D1691" i="8"/>
  <c r="G1691" i="8"/>
  <c r="H1691" i="8"/>
  <c r="C1692" i="8"/>
  <c r="D1692" i="8"/>
  <c r="G1692" i="8"/>
  <c r="H1692" i="8"/>
  <c r="C1693" i="8"/>
  <c r="D1693" i="8"/>
  <c r="G1693" i="8"/>
  <c r="H1693" i="8"/>
  <c r="C1694" i="8"/>
  <c r="D1694" i="8"/>
  <c r="G1694" i="8"/>
  <c r="H1694" i="8"/>
  <c r="C1695" i="8"/>
  <c r="D1695" i="8"/>
  <c r="G1695" i="8"/>
  <c r="H1695" i="8"/>
  <c r="C1696" i="8"/>
  <c r="D1696" i="8"/>
  <c r="G1696" i="8"/>
  <c r="H1696" i="8"/>
  <c r="C1697" i="8"/>
  <c r="D1697" i="8"/>
  <c r="G1697" i="8"/>
  <c r="H1697" i="8"/>
  <c r="C1698" i="8"/>
  <c r="D1698" i="8"/>
  <c r="G1698" i="8"/>
  <c r="H1698" i="8"/>
  <c r="C1699" i="8"/>
  <c r="D1699" i="8"/>
  <c r="G1699" i="8"/>
  <c r="H1699" i="8"/>
  <c r="C1700" i="8"/>
  <c r="D1700" i="8"/>
  <c r="G1700" i="8"/>
  <c r="H1700" i="8"/>
  <c r="C1701" i="8"/>
  <c r="D1701" i="8"/>
  <c r="G1701" i="8"/>
  <c r="H1701" i="8"/>
  <c r="C1702" i="8"/>
  <c r="D1702" i="8"/>
  <c r="G1702" i="8"/>
  <c r="H1702" i="8"/>
  <c r="C1703" i="8"/>
  <c r="D1703" i="8"/>
  <c r="G1703" i="8"/>
  <c r="H1703" i="8"/>
  <c r="C1704" i="8"/>
  <c r="D1704" i="8"/>
  <c r="G1704" i="8"/>
  <c r="H1704" i="8"/>
  <c r="C1705" i="8"/>
  <c r="D1705" i="8"/>
  <c r="G1705" i="8"/>
  <c r="H1705" i="8"/>
  <c r="C1706" i="8"/>
  <c r="D1706" i="8"/>
  <c r="G1706" i="8"/>
  <c r="H1706" i="8"/>
  <c r="C1707" i="8"/>
  <c r="D1707" i="8"/>
  <c r="G1707" i="8"/>
  <c r="H1707" i="8"/>
  <c r="C1708" i="8"/>
  <c r="D1708" i="8"/>
  <c r="G1708" i="8"/>
  <c r="H1708" i="8"/>
  <c r="C1709" i="8"/>
  <c r="D1709" i="8"/>
  <c r="G1709" i="8"/>
  <c r="H1709" i="8"/>
  <c r="C1710" i="8"/>
  <c r="D1710" i="8"/>
  <c r="G1710" i="8"/>
  <c r="H1710" i="8"/>
  <c r="C1711" i="8"/>
  <c r="D1711" i="8"/>
  <c r="G1711" i="8"/>
  <c r="H1711" i="8"/>
  <c r="C1712" i="8"/>
  <c r="D1712" i="8"/>
  <c r="G1712" i="8"/>
  <c r="H1712" i="8"/>
  <c r="C1713" i="8"/>
  <c r="D1713" i="8"/>
  <c r="G1713" i="8"/>
  <c r="H1713" i="8"/>
  <c r="C1714" i="8"/>
  <c r="D1714" i="8"/>
  <c r="G1714" i="8"/>
  <c r="H1714" i="8"/>
  <c r="C1715" i="8"/>
  <c r="D1715" i="8"/>
  <c r="G1715" i="8"/>
  <c r="H1715" i="8"/>
  <c r="C1716" i="8"/>
  <c r="D1716" i="8"/>
  <c r="G1716" i="8"/>
  <c r="H1716" i="8"/>
  <c r="C1717" i="8"/>
  <c r="D1717" i="8"/>
  <c r="G1717" i="8"/>
  <c r="H1717" i="8"/>
  <c r="C1718" i="8"/>
  <c r="D1718" i="8"/>
  <c r="G1718" i="8"/>
  <c r="H1718" i="8"/>
  <c r="C1719" i="8"/>
  <c r="D1719" i="8"/>
  <c r="G1719" i="8"/>
  <c r="H1719" i="8"/>
  <c r="C1720" i="8"/>
  <c r="D1720" i="8"/>
  <c r="G1720" i="8"/>
  <c r="H1720" i="8"/>
  <c r="C1721" i="8"/>
  <c r="D1721" i="8"/>
  <c r="G1721" i="8"/>
  <c r="H1721" i="8"/>
  <c r="C1722" i="8"/>
  <c r="D1722" i="8"/>
  <c r="G1722" i="8"/>
  <c r="H1722" i="8"/>
  <c r="C1723" i="8"/>
  <c r="D1723" i="8"/>
  <c r="G1723" i="8"/>
  <c r="H1723" i="8"/>
  <c r="C1724" i="8"/>
  <c r="D1724" i="8"/>
  <c r="G1724" i="8"/>
  <c r="H1724" i="8"/>
  <c r="C1725" i="8"/>
  <c r="D1725" i="8"/>
  <c r="G1725" i="8"/>
  <c r="H1725" i="8"/>
  <c r="C1726" i="8"/>
  <c r="D1726" i="8"/>
  <c r="G1726" i="8"/>
  <c r="H1726" i="8"/>
  <c r="C1727" i="8"/>
  <c r="D1727" i="8"/>
  <c r="G1727" i="8"/>
  <c r="H1727" i="8"/>
  <c r="C1728" i="8"/>
  <c r="D1728" i="8"/>
  <c r="G1728" i="8"/>
  <c r="H1728" i="8"/>
  <c r="C1729" i="8"/>
  <c r="D1729" i="8"/>
  <c r="G1729" i="8"/>
  <c r="H1729" i="8"/>
  <c r="C1730" i="8"/>
  <c r="D1730" i="8"/>
  <c r="G1730" i="8"/>
  <c r="H1730" i="8"/>
  <c r="C1731" i="8"/>
  <c r="D1731" i="8"/>
  <c r="G1731" i="8"/>
  <c r="H1731" i="8"/>
  <c r="C1732" i="8"/>
  <c r="D1732" i="8"/>
  <c r="G1732" i="8"/>
  <c r="H1732" i="8"/>
  <c r="C1733" i="8"/>
  <c r="D1733" i="8"/>
  <c r="G1733" i="8"/>
  <c r="H1733" i="8"/>
  <c r="C1734" i="8"/>
  <c r="D1734" i="8"/>
  <c r="G1734" i="8"/>
  <c r="H1734" i="8"/>
  <c r="C1735" i="8"/>
  <c r="D1735" i="8"/>
  <c r="G1735" i="8"/>
  <c r="H1735" i="8"/>
  <c r="C1736" i="8"/>
  <c r="D1736" i="8"/>
  <c r="G1736" i="8"/>
  <c r="H1736" i="8"/>
  <c r="C1737" i="8"/>
  <c r="D1737" i="8"/>
  <c r="G1737" i="8"/>
  <c r="H1737" i="8"/>
  <c r="C1738" i="8"/>
  <c r="D1738" i="8"/>
  <c r="G1738" i="8"/>
  <c r="H1738" i="8"/>
  <c r="C1739" i="8"/>
  <c r="D1739" i="8"/>
  <c r="G1739" i="8"/>
  <c r="H1739" i="8"/>
  <c r="C1740" i="8"/>
  <c r="D1740" i="8"/>
  <c r="G1740" i="8"/>
  <c r="H1740" i="8"/>
  <c r="C1741" i="8"/>
  <c r="D1741" i="8"/>
  <c r="G1741" i="8"/>
  <c r="H1741" i="8"/>
  <c r="C1742" i="8"/>
  <c r="D1742" i="8"/>
  <c r="G1742" i="8"/>
  <c r="H1742" i="8"/>
  <c r="C1743" i="8"/>
  <c r="D1743" i="8"/>
  <c r="G1743" i="8"/>
  <c r="H1743" i="8"/>
  <c r="C1744" i="8"/>
  <c r="D1744" i="8"/>
  <c r="G1744" i="8"/>
  <c r="H1744" i="8"/>
  <c r="C1745" i="8"/>
  <c r="D1745" i="8"/>
  <c r="G1745" i="8"/>
  <c r="H1745" i="8"/>
  <c r="C1746" i="8"/>
  <c r="D1746" i="8"/>
  <c r="G1746" i="8"/>
  <c r="H1746" i="8"/>
  <c r="C1747" i="8"/>
  <c r="D1747" i="8"/>
  <c r="G1747" i="8"/>
  <c r="H1747" i="8"/>
  <c r="C1748" i="8"/>
  <c r="D1748" i="8"/>
  <c r="G1748" i="8"/>
  <c r="H1748" i="8"/>
  <c r="C1749" i="8"/>
  <c r="D1749" i="8"/>
  <c r="G1749" i="8"/>
  <c r="H1749" i="8"/>
  <c r="C1750" i="8"/>
  <c r="D1750" i="8"/>
  <c r="G1750" i="8"/>
  <c r="H1750" i="8"/>
  <c r="C1751" i="8"/>
  <c r="D1751" i="8"/>
  <c r="G1751" i="8"/>
  <c r="H1751" i="8"/>
  <c r="C1752" i="8"/>
  <c r="D1752" i="8"/>
  <c r="G1752" i="8"/>
  <c r="H1752" i="8"/>
  <c r="C1753" i="8"/>
  <c r="D1753" i="8"/>
  <c r="G1753" i="8"/>
  <c r="H1753" i="8"/>
  <c r="C1754" i="8"/>
  <c r="D1754" i="8"/>
  <c r="G1754" i="8"/>
  <c r="H1754" i="8"/>
  <c r="C1755" i="8"/>
  <c r="D1755" i="8"/>
  <c r="G1755" i="8"/>
  <c r="H1755" i="8"/>
  <c r="C1756" i="8"/>
  <c r="D1756" i="8"/>
  <c r="G1756" i="8"/>
  <c r="H1756" i="8"/>
  <c r="C1757" i="8"/>
  <c r="D1757" i="8"/>
  <c r="G1757" i="8"/>
  <c r="H1757" i="8"/>
  <c r="C1758" i="8"/>
  <c r="D1758" i="8"/>
  <c r="G1758" i="8"/>
  <c r="H1758" i="8"/>
  <c r="C1759" i="8"/>
  <c r="D1759" i="8"/>
  <c r="G1759" i="8"/>
  <c r="H1759" i="8"/>
  <c r="C1760" i="8"/>
  <c r="D1760" i="8"/>
  <c r="G1760" i="8"/>
  <c r="H1760" i="8"/>
  <c r="C1761" i="8"/>
  <c r="D1761" i="8"/>
  <c r="G1761" i="8"/>
  <c r="H1761" i="8"/>
  <c r="C1762" i="8"/>
  <c r="D1762" i="8"/>
  <c r="G1762" i="8"/>
  <c r="H1762" i="8"/>
  <c r="C1763" i="8"/>
  <c r="D1763" i="8"/>
  <c r="G1763" i="8"/>
  <c r="H1763" i="8"/>
  <c r="C1764" i="8"/>
  <c r="D1764" i="8"/>
  <c r="G1764" i="8"/>
  <c r="H1764" i="8"/>
  <c r="C1765" i="8"/>
  <c r="D1765" i="8"/>
  <c r="G1765" i="8"/>
  <c r="H1765" i="8"/>
  <c r="C1766" i="8"/>
  <c r="D1766" i="8"/>
  <c r="G1766" i="8"/>
  <c r="H1766" i="8"/>
  <c r="C1767" i="8"/>
  <c r="D1767" i="8"/>
  <c r="G1767" i="8"/>
  <c r="H1767" i="8"/>
  <c r="C1768" i="8"/>
  <c r="D1768" i="8"/>
  <c r="G1768" i="8"/>
  <c r="H1768" i="8"/>
  <c r="C1769" i="8"/>
  <c r="D1769" i="8"/>
  <c r="G1769" i="8"/>
  <c r="H1769" i="8"/>
  <c r="C1770" i="8"/>
  <c r="D1770" i="8"/>
  <c r="G1770" i="8"/>
  <c r="H1770" i="8"/>
  <c r="C1771" i="8"/>
  <c r="D1771" i="8"/>
  <c r="G1771" i="8"/>
  <c r="H1771" i="8"/>
  <c r="C1772" i="8"/>
  <c r="D1772" i="8"/>
  <c r="G1772" i="8"/>
  <c r="H1772" i="8"/>
  <c r="C1773" i="8"/>
  <c r="D1773" i="8"/>
  <c r="G1773" i="8"/>
  <c r="H1773" i="8"/>
  <c r="C1774" i="8"/>
  <c r="D1774" i="8"/>
  <c r="G1774" i="8"/>
  <c r="H1774" i="8"/>
  <c r="C1775" i="8"/>
  <c r="D1775" i="8"/>
  <c r="G1775" i="8"/>
  <c r="H1775" i="8"/>
  <c r="C1776" i="8"/>
  <c r="D1776" i="8"/>
  <c r="G1776" i="8"/>
  <c r="H1776" i="8"/>
  <c r="C1777" i="8"/>
  <c r="D1777" i="8"/>
  <c r="G1777" i="8"/>
  <c r="H1777" i="8"/>
  <c r="C1778" i="8"/>
  <c r="D1778" i="8"/>
  <c r="G1778" i="8"/>
  <c r="H1778" i="8"/>
  <c r="C1779" i="8"/>
  <c r="D1779" i="8"/>
  <c r="G1779" i="8"/>
  <c r="H1779" i="8"/>
  <c r="C1780" i="8"/>
  <c r="D1780" i="8"/>
  <c r="G1780" i="8"/>
  <c r="H1780" i="8"/>
  <c r="C1781" i="8"/>
  <c r="D1781" i="8"/>
  <c r="G1781" i="8"/>
  <c r="H1781" i="8"/>
  <c r="C1782" i="8"/>
  <c r="D1782" i="8"/>
  <c r="G1782" i="8"/>
  <c r="H1782" i="8"/>
  <c r="C1783" i="8"/>
  <c r="D1783" i="8"/>
  <c r="G1783" i="8"/>
  <c r="H1783" i="8"/>
  <c r="C1784" i="8"/>
  <c r="D1784" i="8"/>
  <c r="G1784" i="8"/>
  <c r="H1784" i="8"/>
  <c r="C1785" i="8"/>
  <c r="D1785" i="8"/>
  <c r="G1785" i="8"/>
  <c r="H1785" i="8"/>
  <c r="C1786" i="8"/>
  <c r="D1786" i="8"/>
  <c r="G1786" i="8"/>
  <c r="H1786" i="8"/>
  <c r="C1787" i="8"/>
  <c r="D1787" i="8"/>
  <c r="G1787" i="8"/>
  <c r="H1787" i="8"/>
  <c r="C1788" i="8"/>
  <c r="D1788" i="8"/>
  <c r="G1788" i="8"/>
  <c r="H1788" i="8"/>
  <c r="C1789" i="8"/>
  <c r="D1789" i="8"/>
  <c r="G1789" i="8"/>
  <c r="H1789" i="8"/>
  <c r="C1790" i="8"/>
  <c r="D1790" i="8"/>
  <c r="G1790" i="8"/>
  <c r="H1790" i="8"/>
  <c r="C1791" i="8"/>
  <c r="D1791" i="8"/>
  <c r="G1791" i="8"/>
  <c r="H1791" i="8"/>
  <c r="C1792" i="8"/>
  <c r="D1792" i="8"/>
  <c r="G1792" i="8"/>
  <c r="H1792" i="8"/>
  <c r="C1793" i="8"/>
  <c r="D1793" i="8"/>
  <c r="G1793" i="8"/>
  <c r="H1793" i="8"/>
  <c r="C1794" i="8"/>
  <c r="D1794" i="8"/>
  <c r="G1794" i="8"/>
  <c r="H1794" i="8"/>
  <c r="C1795" i="8"/>
  <c r="D1795" i="8"/>
  <c r="G1795" i="8"/>
  <c r="H1795" i="8"/>
  <c r="C1796" i="8"/>
  <c r="D1796" i="8"/>
  <c r="G1796" i="8"/>
  <c r="H1796" i="8"/>
  <c r="C1797" i="8"/>
  <c r="D1797" i="8"/>
  <c r="G1797" i="8"/>
  <c r="H1797" i="8"/>
  <c r="C1798" i="8"/>
  <c r="D1798" i="8"/>
  <c r="G1798" i="8"/>
  <c r="H1798" i="8"/>
  <c r="C1799" i="8"/>
  <c r="D1799" i="8"/>
  <c r="G1799" i="8"/>
  <c r="H1799" i="8"/>
  <c r="C1800" i="8"/>
  <c r="D1800" i="8"/>
  <c r="G1800" i="8"/>
  <c r="H1800" i="8"/>
  <c r="C1801" i="8"/>
  <c r="D1801" i="8"/>
  <c r="G1801" i="8"/>
  <c r="H1801" i="8"/>
  <c r="C1802" i="8"/>
  <c r="D1802" i="8"/>
  <c r="G1802" i="8"/>
  <c r="H1802" i="8"/>
  <c r="C1803" i="8"/>
  <c r="D1803" i="8"/>
  <c r="G1803" i="8"/>
  <c r="H1803" i="8"/>
  <c r="C1804" i="8"/>
  <c r="D1804" i="8"/>
  <c r="G1804" i="8"/>
  <c r="H1804" i="8"/>
  <c r="C1805" i="8"/>
  <c r="D1805" i="8"/>
  <c r="G1805" i="8"/>
  <c r="H1805" i="8"/>
  <c r="C1806" i="8"/>
  <c r="D1806" i="8"/>
  <c r="G1806" i="8"/>
  <c r="H1806" i="8"/>
  <c r="C1807" i="8"/>
  <c r="D1807" i="8"/>
  <c r="G1807" i="8"/>
  <c r="H1807" i="8"/>
  <c r="C1808" i="8"/>
  <c r="D1808" i="8"/>
  <c r="G1808" i="8"/>
  <c r="H1808" i="8"/>
  <c r="C1809" i="8"/>
  <c r="D1809" i="8"/>
  <c r="G1809" i="8"/>
  <c r="H1809" i="8"/>
  <c r="C1810" i="8"/>
  <c r="D1810" i="8"/>
  <c r="G1810" i="8"/>
  <c r="H1810" i="8"/>
  <c r="C1811" i="8"/>
  <c r="D1811" i="8"/>
  <c r="G1811" i="8"/>
  <c r="H1811" i="8"/>
  <c r="C1812" i="8"/>
  <c r="D1812" i="8"/>
  <c r="G1812" i="8"/>
  <c r="H1812" i="8"/>
  <c r="C1813" i="8"/>
  <c r="D1813" i="8"/>
  <c r="G1813" i="8"/>
  <c r="H1813" i="8"/>
  <c r="C1814" i="8"/>
  <c r="D1814" i="8"/>
  <c r="G1814" i="8"/>
  <c r="H1814" i="8"/>
  <c r="C1815" i="8"/>
  <c r="D1815" i="8"/>
  <c r="G1815" i="8"/>
  <c r="H1815" i="8"/>
  <c r="C1816" i="8"/>
  <c r="D1816" i="8"/>
  <c r="G1816" i="8"/>
  <c r="H1816" i="8"/>
  <c r="C1817" i="8"/>
  <c r="D1817" i="8"/>
  <c r="G1817" i="8"/>
  <c r="H1817" i="8"/>
  <c r="C1818" i="8"/>
  <c r="D1818" i="8"/>
  <c r="G1818" i="8"/>
  <c r="H1818" i="8"/>
  <c r="C1819" i="8"/>
  <c r="D1819" i="8"/>
  <c r="G1819" i="8"/>
  <c r="H1819" i="8"/>
  <c r="C1820" i="8"/>
  <c r="D1820" i="8"/>
  <c r="G1820" i="8"/>
  <c r="H1820" i="8"/>
  <c r="C1821" i="8"/>
  <c r="D1821" i="8"/>
  <c r="G1821" i="8"/>
  <c r="H1821" i="8"/>
  <c r="C1822" i="8"/>
  <c r="D1822" i="8"/>
  <c r="G1822" i="8"/>
  <c r="H1822" i="8"/>
  <c r="C1823" i="8"/>
  <c r="D1823" i="8"/>
  <c r="G1823" i="8"/>
  <c r="H1823" i="8"/>
  <c r="C1824" i="8"/>
  <c r="D1824" i="8"/>
  <c r="G1824" i="8"/>
  <c r="H1824" i="8"/>
  <c r="C1825" i="8"/>
  <c r="D1825" i="8"/>
  <c r="G1825" i="8"/>
  <c r="H1825" i="8"/>
  <c r="C1826" i="8"/>
  <c r="D1826" i="8"/>
  <c r="G1826" i="8"/>
  <c r="H1826" i="8"/>
  <c r="C1827" i="8"/>
  <c r="D1827" i="8"/>
  <c r="G1827" i="8"/>
  <c r="H1827" i="8"/>
  <c r="C1828" i="8"/>
  <c r="D1828" i="8"/>
  <c r="G1828" i="8"/>
  <c r="H1828" i="8"/>
  <c r="C1829" i="8"/>
  <c r="D1829" i="8"/>
  <c r="G1829" i="8"/>
  <c r="H1829" i="8"/>
  <c r="C1830" i="8"/>
  <c r="D1830" i="8"/>
  <c r="G1830" i="8"/>
  <c r="H1830" i="8"/>
  <c r="C1831" i="8"/>
  <c r="D1831" i="8"/>
  <c r="G1831" i="8"/>
  <c r="H1831" i="8"/>
  <c r="C1832" i="8"/>
  <c r="D1832" i="8"/>
  <c r="G1832" i="8"/>
  <c r="H1832" i="8"/>
  <c r="C1833" i="8"/>
  <c r="D1833" i="8"/>
  <c r="G1833" i="8"/>
  <c r="H1833" i="8"/>
  <c r="C1834" i="8"/>
  <c r="D1834" i="8"/>
  <c r="G1834" i="8"/>
  <c r="H1834" i="8"/>
  <c r="C1835" i="8"/>
  <c r="D1835" i="8"/>
  <c r="G1835" i="8"/>
  <c r="H1835" i="8"/>
  <c r="C1836" i="8"/>
  <c r="D1836" i="8"/>
  <c r="G1836" i="8"/>
  <c r="H1836" i="8"/>
  <c r="C1837" i="8"/>
  <c r="D1837" i="8"/>
  <c r="G1837" i="8"/>
  <c r="H1837" i="8"/>
  <c r="C1838" i="8"/>
  <c r="D1838" i="8"/>
  <c r="G1838" i="8"/>
  <c r="H1838" i="8"/>
  <c r="C1839" i="8"/>
  <c r="D1839" i="8"/>
  <c r="G1839" i="8"/>
  <c r="H1839" i="8"/>
  <c r="C1840" i="8"/>
  <c r="D1840" i="8"/>
  <c r="G1840" i="8"/>
  <c r="H1840" i="8"/>
  <c r="C1841" i="8"/>
  <c r="D1841" i="8"/>
  <c r="G1841" i="8"/>
  <c r="H1841" i="8"/>
  <c r="C1842" i="8"/>
  <c r="D1842" i="8"/>
  <c r="G1842" i="8"/>
  <c r="H1842" i="8"/>
  <c r="C1843" i="8"/>
  <c r="D1843" i="8"/>
  <c r="G1843" i="8"/>
  <c r="H1843" i="8"/>
  <c r="C1844" i="8"/>
  <c r="D1844" i="8"/>
  <c r="G1844" i="8"/>
  <c r="H1844" i="8"/>
  <c r="C1845" i="8"/>
  <c r="D1845" i="8"/>
  <c r="G1845" i="8"/>
  <c r="H1845" i="8"/>
  <c r="C1846" i="8"/>
  <c r="D1846" i="8"/>
  <c r="G1846" i="8"/>
  <c r="H1846" i="8"/>
  <c r="C1847" i="8"/>
  <c r="D1847" i="8"/>
  <c r="G1847" i="8"/>
  <c r="H1847" i="8"/>
  <c r="C1848" i="8"/>
  <c r="D1848" i="8"/>
  <c r="G1848" i="8"/>
  <c r="H1848" i="8"/>
  <c r="C1849" i="8"/>
  <c r="D1849" i="8"/>
  <c r="G1849" i="8"/>
  <c r="H1849" i="8"/>
  <c r="C1850" i="8"/>
  <c r="D1850" i="8"/>
  <c r="G1850" i="8"/>
  <c r="H1850" i="8"/>
  <c r="C1851" i="8"/>
  <c r="D1851" i="8"/>
  <c r="G1851" i="8"/>
  <c r="H1851" i="8"/>
  <c r="C1852" i="8"/>
  <c r="D1852" i="8"/>
  <c r="G1852" i="8"/>
  <c r="H1852" i="8"/>
  <c r="C1853" i="8"/>
  <c r="D1853" i="8"/>
  <c r="G1853" i="8"/>
  <c r="H1853" i="8"/>
  <c r="C1854" i="8"/>
  <c r="D1854" i="8"/>
  <c r="G1854" i="8"/>
  <c r="H1854" i="8"/>
  <c r="C1855" i="8"/>
  <c r="D1855" i="8"/>
  <c r="G1855" i="8"/>
  <c r="H1855" i="8"/>
  <c r="C1856" i="8"/>
  <c r="D1856" i="8"/>
  <c r="G1856" i="8"/>
  <c r="H1856" i="8"/>
  <c r="C1857" i="8"/>
  <c r="D1857" i="8"/>
  <c r="G1857" i="8"/>
  <c r="H1857" i="8"/>
  <c r="C1858" i="8"/>
  <c r="D1858" i="8"/>
  <c r="G1858" i="8"/>
  <c r="H1858" i="8"/>
  <c r="C1859" i="8"/>
  <c r="D1859" i="8"/>
  <c r="G1859" i="8"/>
  <c r="H1859" i="8"/>
  <c r="C1860" i="8"/>
  <c r="D1860" i="8"/>
  <c r="G1860" i="8"/>
  <c r="H1860" i="8"/>
  <c r="C1861" i="8"/>
  <c r="D1861" i="8"/>
  <c r="G1861" i="8"/>
  <c r="H1861" i="8"/>
  <c r="C1862" i="8"/>
  <c r="D1862" i="8"/>
  <c r="G1862" i="8"/>
  <c r="H1862" i="8"/>
  <c r="C1863" i="8"/>
  <c r="D1863" i="8"/>
  <c r="G1863" i="8"/>
  <c r="H1863" i="8"/>
  <c r="C1864" i="8"/>
  <c r="D1864" i="8"/>
  <c r="G1864" i="8"/>
  <c r="H1864" i="8"/>
  <c r="C1865" i="8"/>
  <c r="D1865" i="8"/>
  <c r="G1865" i="8"/>
  <c r="H1865" i="8"/>
  <c r="C1866" i="8"/>
  <c r="D1866" i="8"/>
  <c r="G1866" i="8"/>
  <c r="H1866" i="8"/>
  <c r="C1867" i="8"/>
  <c r="D1867" i="8"/>
  <c r="G1867" i="8"/>
  <c r="H1867" i="8"/>
  <c r="C1868" i="8"/>
  <c r="D1868" i="8"/>
  <c r="G1868" i="8"/>
  <c r="H1868" i="8"/>
  <c r="C1869" i="8"/>
  <c r="D1869" i="8"/>
  <c r="G1869" i="8"/>
  <c r="H1869" i="8"/>
  <c r="C1870" i="8"/>
  <c r="D1870" i="8"/>
  <c r="G1870" i="8"/>
  <c r="H1870" i="8"/>
  <c r="C1871" i="8"/>
  <c r="D1871" i="8"/>
  <c r="G1871" i="8"/>
  <c r="H1871" i="8"/>
  <c r="C1872" i="8"/>
  <c r="D1872" i="8"/>
  <c r="G1872" i="8"/>
  <c r="H1872" i="8"/>
  <c r="C1873" i="8"/>
  <c r="D1873" i="8"/>
  <c r="G1873" i="8"/>
  <c r="H1873" i="8"/>
  <c r="C1874" i="8"/>
  <c r="D1874" i="8"/>
  <c r="G1874" i="8"/>
  <c r="H1874" i="8"/>
  <c r="C1875" i="8"/>
  <c r="D1875" i="8"/>
  <c r="G1875" i="8"/>
  <c r="H1875" i="8"/>
  <c r="C1876" i="8"/>
  <c r="D1876" i="8"/>
  <c r="G1876" i="8"/>
  <c r="H1876" i="8"/>
  <c r="C1877" i="8"/>
  <c r="D1877" i="8"/>
  <c r="G1877" i="8"/>
  <c r="H1877" i="8"/>
  <c r="C1878" i="8"/>
  <c r="D1878" i="8"/>
  <c r="G1878" i="8"/>
  <c r="H1878" i="8"/>
  <c r="C1879" i="8"/>
  <c r="D1879" i="8"/>
  <c r="G1879" i="8"/>
  <c r="H1879" i="8"/>
  <c r="C1880" i="8"/>
  <c r="D1880" i="8"/>
  <c r="G1880" i="8"/>
  <c r="H1880" i="8"/>
  <c r="C1881" i="8"/>
  <c r="D1881" i="8"/>
  <c r="G1881" i="8"/>
  <c r="H1881" i="8"/>
  <c r="C1882" i="8"/>
  <c r="D1882" i="8"/>
  <c r="G1882" i="8"/>
  <c r="H1882" i="8"/>
  <c r="C1883" i="8"/>
  <c r="D1883" i="8"/>
  <c r="G1883" i="8"/>
  <c r="H1883" i="8"/>
  <c r="C1884" i="8"/>
  <c r="D1884" i="8"/>
  <c r="G1884" i="8"/>
  <c r="H1884" i="8"/>
  <c r="C1885" i="8"/>
  <c r="D1885" i="8"/>
  <c r="G1885" i="8"/>
  <c r="H1885" i="8"/>
  <c r="C1886" i="8"/>
  <c r="D1886" i="8"/>
  <c r="G1886" i="8"/>
  <c r="H1886" i="8"/>
  <c r="C1887" i="8"/>
  <c r="D1887" i="8"/>
  <c r="G1887" i="8"/>
  <c r="H1887" i="8"/>
  <c r="C1888" i="8"/>
  <c r="D1888" i="8"/>
  <c r="G1888" i="8"/>
  <c r="H1888" i="8"/>
  <c r="C1889" i="8"/>
  <c r="D1889" i="8"/>
  <c r="G1889" i="8"/>
  <c r="H1889" i="8"/>
  <c r="C1890" i="8"/>
  <c r="D1890" i="8"/>
  <c r="G1890" i="8"/>
  <c r="H1890" i="8"/>
  <c r="C1891" i="8"/>
  <c r="D1891" i="8"/>
  <c r="G1891" i="8"/>
  <c r="H1891" i="8"/>
  <c r="C1892" i="8"/>
  <c r="D1892" i="8"/>
  <c r="G1892" i="8"/>
  <c r="H1892" i="8"/>
  <c r="C1893" i="8"/>
  <c r="D1893" i="8"/>
  <c r="G1893" i="8"/>
  <c r="H1893" i="8"/>
  <c r="C1894" i="8"/>
  <c r="D1894" i="8"/>
  <c r="G1894" i="8"/>
  <c r="H1894" i="8"/>
  <c r="C1895" i="8"/>
  <c r="D1895" i="8"/>
  <c r="G1895" i="8"/>
  <c r="H1895" i="8"/>
  <c r="C1896" i="8"/>
  <c r="D1896" i="8"/>
  <c r="G1896" i="8"/>
  <c r="H1896" i="8"/>
  <c r="C1897" i="8"/>
  <c r="D1897" i="8"/>
  <c r="G1897" i="8"/>
  <c r="H1897" i="8"/>
  <c r="C1898" i="8"/>
  <c r="D1898" i="8"/>
  <c r="G1898" i="8"/>
  <c r="H1898" i="8"/>
  <c r="C1899" i="8"/>
  <c r="D1899" i="8"/>
  <c r="G1899" i="8"/>
  <c r="H1899" i="8"/>
  <c r="C1900" i="8"/>
  <c r="D1900" i="8"/>
  <c r="G1900" i="8"/>
  <c r="H1900" i="8"/>
  <c r="C1901" i="8"/>
  <c r="D1901" i="8"/>
  <c r="G1901" i="8"/>
  <c r="H1901" i="8"/>
  <c r="C1902" i="8"/>
  <c r="D1902" i="8"/>
  <c r="G1902" i="8"/>
  <c r="H1902" i="8"/>
  <c r="C1903" i="8"/>
  <c r="D1903" i="8"/>
  <c r="G1903" i="8"/>
  <c r="H1903" i="8"/>
  <c r="C1904" i="8"/>
  <c r="D1904" i="8"/>
  <c r="G1904" i="8"/>
  <c r="H1904" i="8"/>
  <c r="C1905" i="8"/>
  <c r="D1905" i="8"/>
  <c r="G1905" i="8"/>
  <c r="H1905" i="8"/>
  <c r="C1906" i="8"/>
  <c r="D1906" i="8"/>
  <c r="G1906" i="8"/>
  <c r="H1906" i="8"/>
  <c r="C1907" i="8"/>
  <c r="D1907" i="8"/>
  <c r="G1907" i="8"/>
  <c r="H1907" i="8"/>
  <c r="C1908" i="8"/>
  <c r="D1908" i="8"/>
  <c r="G1908" i="8"/>
  <c r="H1908" i="8"/>
  <c r="C1909" i="8"/>
  <c r="D1909" i="8"/>
  <c r="G1909" i="8"/>
  <c r="H1909" i="8"/>
  <c r="C1910" i="8"/>
  <c r="D1910" i="8"/>
  <c r="G1910" i="8"/>
  <c r="H1910" i="8"/>
  <c r="C1911" i="8"/>
  <c r="D1911" i="8"/>
  <c r="G1911" i="8"/>
  <c r="H1911" i="8"/>
  <c r="C1912" i="8"/>
  <c r="D1912" i="8"/>
  <c r="G1912" i="8"/>
  <c r="H1912" i="8"/>
  <c r="C1913" i="8"/>
  <c r="D1913" i="8"/>
  <c r="G1913" i="8"/>
  <c r="H1913" i="8"/>
  <c r="C1914" i="8"/>
  <c r="D1914" i="8"/>
  <c r="G1914" i="8"/>
  <c r="H1914" i="8"/>
  <c r="C1915" i="8"/>
  <c r="D1915" i="8"/>
  <c r="G1915" i="8"/>
  <c r="H1915" i="8"/>
  <c r="C1916" i="8"/>
  <c r="D1916" i="8"/>
  <c r="G1916" i="8"/>
  <c r="H1916" i="8"/>
  <c r="C1917" i="8"/>
  <c r="D1917" i="8"/>
  <c r="G1917" i="8"/>
  <c r="H1917" i="8"/>
  <c r="C1918" i="8"/>
  <c r="D1918" i="8"/>
  <c r="G1918" i="8"/>
  <c r="H1918" i="8"/>
  <c r="C1919" i="8"/>
  <c r="D1919" i="8"/>
  <c r="G1919" i="8"/>
  <c r="H1919" i="8"/>
  <c r="C1920" i="8"/>
  <c r="D1920" i="8"/>
  <c r="G1920" i="8"/>
  <c r="H1920" i="8"/>
  <c r="C1921" i="8"/>
  <c r="D1921" i="8"/>
  <c r="G1921" i="8"/>
  <c r="H1921" i="8"/>
  <c r="C1922" i="8"/>
  <c r="D1922" i="8"/>
  <c r="G1922" i="8"/>
  <c r="H1922" i="8"/>
  <c r="C1923" i="8"/>
  <c r="D1923" i="8"/>
  <c r="G1923" i="8"/>
  <c r="H1923" i="8"/>
  <c r="C1924" i="8"/>
  <c r="D1924" i="8"/>
  <c r="G1924" i="8"/>
  <c r="H1924" i="8"/>
  <c r="C1925" i="8"/>
  <c r="D1925" i="8"/>
  <c r="G1925" i="8"/>
  <c r="H1925" i="8"/>
  <c r="C1926" i="8"/>
  <c r="D1926" i="8"/>
  <c r="G1926" i="8"/>
  <c r="H1926" i="8"/>
  <c r="C1927" i="8"/>
  <c r="D1927" i="8"/>
  <c r="G1927" i="8"/>
  <c r="H1927" i="8"/>
  <c r="C1928" i="8"/>
  <c r="D1928" i="8"/>
  <c r="G1928" i="8"/>
  <c r="H1928" i="8"/>
  <c r="C1929" i="8"/>
  <c r="D1929" i="8"/>
  <c r="G1929" i="8"/>
  <c r="H1929" i="8"/>
  <c r="C1930" i="8"/>
  <c r="D1930" i="8"/>
  <c r="G1930" i="8"/>
  <c r="H1930" i="8"/>
  <c r="C1931" i="8"/>
  <c r="D1931" i="8"/>
  <c r="G1931" i="8"/>
  <c r="H1931" i="8"/>
  <c r="C1932" i="8"/>
  <c r="D1932" i="8"/>
  <c r="G1932" i="8"/>
  <c r="H1932" i="8"/>
  <c r="C1933" i="8"/>
  <c r="D1933" i="8"/>
  <c r="G1933" i="8"/>
  <c r="H1933" i="8"/>
  <c r="C1934" i="8"/>
  <c r="D1934" i="8"/>
  <c r="G1934" i="8"/>
  <c r="H1934" i="8"/>
  <c r="C1935" i="8"/>
  <c r="D1935" i="8"/>
  <c r="G1935" i="8"/>
  <c r="H1935" i="8"/>
  <c r="C1936" i="8"/>
  <c r="D1936" i="8"/>
  <c r="G1936" i="8"/>
  <c r="H1936" i="8"/>
  <c r="C1937" i="8"/>
  <c r="D1937" i="8"/>
  <c r="G1937" i="8"/>
  <c r="H1937" i="8"/>
  <c r="C1938" i="8"/>
  <c r="D1938" i="8"/>
  <c r="G1938" i="8"/>
  <c r="H1938" i="8"/>
  <c r="C1939" i="8"/>
  <c r="D1939" i="8"/>
  <c r="G1939" i="8"/>
  <c r="H1939" i="8"/>
  <c r="C1940" i="8"/>
  <c r="D1940" i="8"/>
  <c r="G1940" i="8"/>
  <c r="H1940" i="8"/>
  <c r="C1941" i="8"/>
  <c r="D1941" i="8"/>
  <c r="G1941" i="8"/>
  <c r="H1941" i="8"/>
  <c r="C1942" i="8"/>
  <c r="D1942" i="8"/>
  <c r="G1942" i="8"/>
  <c r="H1942" i="8"/>
  <c r="C1943" i="8"/>
  <c r="D1943" i="8"/>
  <c r="G1943" i="8"/>
  <c r="H1943" i="8"/>
  <c r="C1944" i="8"/>
  <c r="D1944" i="8"/>
  <c r="G1944" i="8"/>
  <c r="H1944" i="8"/>
  <c r="C1945" i="8"/>
  <c r="D1945" i="8"/>
  <c r="G1945" i="8"/>
  <c r="H1945" i="8"/>
  <c r="C1946" i="8"/>
  <c r="D1946" i="8"/>
  <c r="G1946" i="8"/>
  <c r="H1946" i="8"/>
  <c r="C1947" i="8"/>
  <c r="D1947" i="8"/>
  <c r="G1947" i="8"/>
  <c r="H1947" i="8"/>
  <c r="C1948" i="8"/>
  <c r="D1948" i="8"/>
  <c r="G1948" i="8"/>
  <c r="H1948" i="8"/>
  <c r="C1949" i="8"/>
  <c r="D1949" i="8"/>
  <c r="G1949" i="8"/>
  <c r="H1949" i="8"/>
  <c r="C1950" i="8"/>
  <c r="D1950" i="8"/>
  <c r="G1950" i="8"/>
  <c r="H1950" i="8"/>
  <c r="C1951" i="8"/>
  <c r="D1951" i="8"/>
  <c r="G1951" i="8"/>
  <c r="H1951" i="8"/>
  <c r="C1952" i="8"/>
  <c r="D1952" i="8"/>
  <c r="G1952" i="8"/>
  <c r="H1952" i="8"/>
  <c r="C1953" i="8"/>
  <c r="D1953" i="8"/>
  <c r="G1953" i="8"/>
  <c r="H1953" i="8"/>
  <c r="C1954" i="8"/>
  <c r="D1954" i="8"/>
  <c r="G1954" i="8"/>
  <c r="H1954" i="8"/>
  <c r="C1955" i="8"/>
  <c r="D1955" i="8"/>
  <c r="G1955" i="8"/>
  <c r="H1955" i="8"/>
  <c r="C1956" i="8"/>
  <c r="D1956" i="8"/>
  <c r="G1956" i="8"/>
  <c r="H1956" i="8"/>
  <c r="C1957" i="8"/>
  <c r="D1957" i="8"/>
  <c r="G1957" i="8"/>
  <c r="H1957" i="8"/>
  <c r="C1958" i="8"/>
  <c r="D1958" i="8"/>
  <c r="G1958" i="8"/>
  <c r="H1958" i="8"/>
  <c r="C1959" i="8"/>
  <c r="D1959" i="8"/>
  <c r="G1959" i="8"/>
  <c r="H1959" i="8"/>
  <c r="C1960" i="8"/>
  <c r="D1960" i="8"/>
  <c r="G1960" i="8"/>
  <c r="H1960" i="8"/>
  <c r="C1961" i="8"/>
  <c r="D1961" i="8"/>
  <c r="G1961" i="8"/>
  <c r="H1961" i="8"/>
  <c r="C1962" i="8"/>
  <c r="D1962" i="8"/>
  <c r="G1962" i="8"/>
  <c r="H1962" i="8"/>
  <c r="C1963" i="8"/>
  <c r="D1963" i="8"/>
  <c r="G1963" i="8"/>
  <c r="H1963" i="8"/>
  <c r="C1964" i="8"/>
  <c r="D1964" i="8"/>
  <c r="G1964" i="8"/>
  <c r="H1964" i="8"/>
  <c r="C1965" i="8"/>
  <c r="D1965" i="8"/>
  <c r="G1965" i="8"/>
  <c r="H1965" i="8"/>
  <c r="C1966" i="8"/>
  <c r="D1966" i="8"/>
  <c r="G1966" i="8"/>
  <c r="H1966" i="8"/>
  <c r="C1967" i="8"/>
  <c r="D1967" i="8"/>
  <c r="G1967" i="8"/>
  <c r="H1967" i="8"/>
  <c r="C1968" i="8"/>
  <c r="D1968" i="8"/>
  <c r="G1968" i="8"/>
  <c r="H1968" i="8"/>
  <c r="C1969" i="8"/>
  <c r="D1969" i="8"/>
  <c r="G1969" i="8"/>
  <c r="H1969" i="8"/>
  <c r="C1970" i="8"/>
  <c r="D1970" i="8"/>
  <c r="G1970" i="8"/>
  <c r="H1970" i="8"/>
  <c r="C1971" i="8"/>
  <c r="D1971" i="8"/>
  <c r="G1971" i="8"/>
  <c r="H1971" i="8"/>
  <c r="C1972" i="8"/>
  <c r="D1972" i="8"/>
  <c r="G1972" i="8"/>
  <c r="H1972" i="8"/>
  <c r="C1973" i="8"/>
  <c r="D1973" i="8"/>
  <c r="G1973" i="8"/>
  <c r="H1973" i="8"/>
  <c r="C1974" i="8"/>
  <c r="D1974" i="8"/>
  <c r="G1974" i="8"/>
  <c r="H1974" i="8"/>
  <c r="C1975" i="8"/>
  <c r="D1975" i="8"/>
  <c r="G1975" i="8"/>
  <c r="H1975" i="8"/>
  <c r="C1976" i="8"/>
  <c r="D1976" i="8"/>
  <c r="G1976" i="8"/>
  <c r="H1976" i="8"/>
  <c r="C1977" i="8"/>
  <c r="D1977" i="8"/>
  <c r="G1977" i="8"/>
  <c r="H1977" i="8"/>
  <c r="C1978" i="8"/>
  <c r="D1978" i="8"/>
  <c r="G1978" i="8"/>
  <c r="H1978" i="8"/>
  <c r="C1979" i="8"/>
  <c r="D1979" i="8"/>
  <c r="G1979" i="8"/>
  <c r="H1979" i="8"/>
  <c r="C1980" i="8"/>
  <c r="D1980" i="8"/>
  <c r="G1980" i="8"/>
  <c r="H1980" i="8"/>
  <c r="C1981" i="8"/>
  <c r="D1981" i="8"/>
  <c r="G1981" i="8"/>
  <c r="H1981" i="8"/>
  <c r="C1982" i="8"/>
  <c r="D1982" i="8"/>
  <c r="G1982" i="8"/>
  <c r="H1982" i="8"/>
  <c r="C1983" i="8"/>
  <c r="D1983" i="8"/>
  <c r="G1983" i="8"/>
  <c r="H1983" i="8"/>
  <c r="C1984" i="8"/>
  <c r="D1984" i="8"/>
  <c r="G1984" i="8"/>
  <c r="H1984" i="8"/>
  <c r="C1985" i="8"/>
  <c r="D1985" i="8"/>
  <c r="G1985" i="8"/>
  <c r="H1985" i="8"/>
  <c r="C1986" i="8"/>
  <c r="D1986" i="8"/>
  <c r="G1986" i="8"/>
  <c r="H1986" i="8"/>
  <c r="C1987" i="8"/>
  <c r="D1987" i="8"/>
  <c r="G1987" i="8"/>
  <c r="H1987" i="8"/>
  <c r="C1988" i="8"/>
  <c r="D1988" i="8"/>
  <c r="G1988" i="8"/>
  <c r="H1988" i="8"/>
  <c r="C1989" i="8"/>
  <c r="D1989" i="8"/>
  <c r="G1989" i="8"/>
  <c r="H1989" i="8"/>
  <c r="C1990" i="8"/>
  <c r="D1990" i="8"/>
  <c r="G1990" i="8"/>
  <c r="H1990" i="8"/>
  <c r="C1991" i="8"/>
  <c r="D1991" i="8"/>
  <c r="G1991" i="8"/>
  <c r="H1991" i="8"/>
  <c r="C1992" i="8"/>
  <c r="D1992" i="8"/>
  <c r="G1992" i="8"/>
  <c r="H1992" i="8"/>
  <c r="C1993" i="8"/>
  <c r="D1993" i="8"/>
  <c r="G1993" i="8"/>
  <c r="H1993" i="8"/>
  <c r="C1994" i="8"/>
  <c r="D1994" i="8"/>
  <c r="G1994" i="8"/>
  <c r="H1994" i="8"/>
  <c r="C1995" i="8"/>
  <c r="D1995" i="8"/>
  <c r="G1995" i="8"/>
  <c r="H1995" i="8"/>
  <c r="C1996" i="8"/>
  <c r="D1996" i="8"/>
  <c r="G1996" i="8"/>
  <c r="H1996" i="8"/>
  <c r="C1997" i="8"/>
  <c r="D1997" i="8"/>
  <c r="G1997" i="8"/>
  <c r="H1997" i="8"/>
  <c r="C1998" i="8"/>
  <c r="D1998" i="8"/>
  <c r="G1998" i="8"/>
  <c r="H1998" i="8"/>
  <c r="C1999" i="8"/>
  <c r="D1999" i="8"/>
  <c r="G1999" i="8"/>
  <c r="H1999" i="8"/>
  <c r="C2000" i="8"/>
  <c r="D2000" i="8"/>
  <c r="G2000" i="8"/>
  <c r="H2000" i="8"/>
  <c r="C2001" i="8"/>
  <c r="D2001" i="8"/>
  <c r="G2001" i="8"/>
  <c r="H2001" i="8"/>
  <c r="C2002" i="8"/>
  <c r="D2002" i="8"/>
  <c r="G2002" i="8"/>
  <c r="H2002" i="8"/>
  <c r="C2003" i="8"/>
  <c r="D2003" i="8"/>
  <c r="G2003" i="8"/>
  <c r="H2003" i="8"/>
  <c r="C2004" i="8"/>
  <c r="D2004" i="8"/>
  <c r="G2004" i="8"/>
  <c r="H2004" i="8"/>
  <c r="C2005" i="8"/>
  <c r="D2005" i="8"/>
  <c r="G2005" i="8"/>
  <c r="H2005" i="8"/>
  <c r="C2006" i="8"/>
  <c r="D2006" i="8"/>
  <c r="G2006" i="8"/>
  <c r="H2006" i="8"/>
  <c r="C2007" i="8"/>
  <c r="D2007" i="8"/>
  <c r="G2007" i="8"/>
  <c r="H2007" i="8"/>
  <c r="C2008" i="8"/>
  <c r="D2008" i="8"/>
  <c r="G2008" i="8"/>
  <c r="H2008" i="8"/>
  <c r="C2009" i="8"/>
  <c r="D2009" i="8"/>
  <c r="G2009" i="8"/>
  <c r="H2009" i="8"/>
  <c r="C2010" i="8"/>
  <c r="D2010" i="8"/>
  <c r="G2010" i="8"/>
  <c r="H2010" i="8"/>
  <c r="C2011" i="8"/>
  <c r="D2011" i="8"/>
  <c r="G2011" i="8"/>
  <c r="H2011" i="8"/>
  <c r="C2012" i="8"/>
  <c r="D2012" i="8"/>
  <c r="G2012" i="8"/>
  <c r="H2012" i="8"/>
  <c r="C2013" i="8"/>
  <c r="D2013" i="8"/>
  <c r="G2013" i="8"/>
  <c r="H2013" i="8"/>
  <c r="C2014" i="8"/>
  <c r="D2014" i="8"/>
  <c r="G2014" i="8"/>
  <c r="H2014" i="8"/>
  <c r="C2015" i="8"/>
  <c r="D2015" i="8"/>
  <c r="G2015" i="8"/>
  <c r="H2015" i="8"/>
  <c r="C2016" i="8"/>
  <c r="D2016" i="8"/>
  <c r="G2016" i="8"/>
  <c r="H2016" i="8"/>
  <c r="C2017" i="8"/>
  <c r="D2017" i="8"/>
  <c r="G2017" i="8"/>
  <c r="H2017" i="8"/>
  <c r="C2018" i="8"/>
  <c r="D2018" i="8"/>
  <c r="G2018" i="8"/>
  <c r="H2018" i="8"/>
  <c r="C2019" i="8"/>
  <c r="D2019" i="8"/>
  <c r="G2019" i="8"/>
  <c r="H2019" i="8"/>
  <c r="C2020" i="8"/>
  <c r="D2020" i="8"/>
  <c r="G2020" i="8"/>
  <c r="H2020" i="8"/>
  <c r="C2021" i="8"/>
  <c r="D2021" i="8"/>
  <c r="G2021" i="8"/>
  <c r="H2021" i="8"/>
  <c r="C2022" i="8"/>
  <c r="D2022" i="8"/>
  <c r="G2022" i="8"/>
  <c r="H2022" i="8"/>
  <c r="C2023" i="8"/>
  <c r="D2023" i="8"/>
  <c r="G2023" i="8"/>
  <c r="H2023" i="8"/>
  <c r="C2024" i="8"/>
  <c r="D2024" i="8"/>
  <c r="G2024" i="8"/>
  <c r="H2024" i="8"/>
  <c r="C2025" i="8"/>
  <c r="D2025" i="8"/>
  <c r="G2025" i="8"/>
  <c r="H2025" i="8"/>
  <c r="C2026" i="8"/>
  <c r="D2026" i="8"/>
  <c r="G2026" i="8"/>
  <c r="H2026" i="8"/>
  <c r="C2027" i="8"/>
  <c r="D2027" i="8"/>
  <c r="G2027" i="8"/>
  <c r="H2027" i="8"/>
  <c r="C2028" i="8"/>
  <c r="D2028" i="8"/>
  <c r="G2028" i="8"/>
  <c r="H2028" i="8"/>
  <c r="C2029" i="8"/>
  <c r="D2029" i="8"/>
  <c r="G2029" i="8"/>
  <c r="H2029" i="8"/>
  <c r="C2030" i="8"/>
  <c r="D2030" i="8"/>
  <c r="G2030" i="8"/>
  <c r="H2030" i="8"/>
  <c r="C2031" i="8"/>
  <c r="D2031" i="8"/>
  <c r="G2031" i="8"/>
  <c r="H2031" i="8"/>
  <c r="C2032" i="8"/>
  <c r="D2032" i="8"/>
  <c r="G2032" i="8"/>
  <c r="H2032" i="8"/>
  <c r="C2033" i="8"/>
  <c r="D2033" i="8"/>
  <c r="G2033" i="8"/>
  <c r="H2033" i="8"/>
  <c r="C2034" i="8"/>
  <c r="D2034" i="8"/>
  <c r="G2034" i="8"/>
  <c r="H2034" i="8"/>
  <c r="C2035" i="8"/>
  <c r="D2035" i="8"/>
  <c r="G2035" i="8"/>
  <c r="H2035" i="8"/>
  <c r="C2036" i="8"/>
  <c r="D2036" i="8"/>
  <c r="G2036" i="8"/>
  <c r="H2036" i="8"/>
  <c r="C2037" i="8"/>
  <c r="D2037" i="8"/>
  <c r="G2037" i="8"/>
  <c r="H2037" i="8"/>
  <c r="C2038" i="8"/>
  <c r="D2038" i="8"/>
  <c r="G2038" i="8"/>
  <c r="H2038" i="8"/>
  <c r="C2039" i="8"/>
  <c r="D2039" i="8"/>
  <c r="G2039" i="8"/>
  <c r="H2039" i="8"/>
  <c r="C2040" i="8"/>
  <c r="D2040" i="8"/>
  <c r="G2040" i="8"/>
  <c r="H2040" i="8"/>
  <c r="C2041" i="8"/>
  <c r="D2041" i="8"/>
  <c r="G2041" i="8"/>
  <c r="H2041" i="8"/>
  <c r="C2042" i="8"/>
  <c r="D2042" i="8"/>
  <c r="G2042" i="8"/>
  <c r="H2042" i="8"/>
  <c r="C2043" i="8"/>
  <c r="D2043" i="8"/>
  <c r="G2043" i="8"/>
  <c r="H2043" i="8"/>
  <c r="C2044" i="8"/>
  <c r="D2044" i="8"/>
  <c r="G2044" i="8"/>
  <c r="H2044" i="8"/>
  <c r="C2045" i="8"/>
  <c r="D2045" i="8"/>
  <c r="G2045" i="8"/>
  <c r="H2045" i="8"/>
  <c r="C2046" i="8"/>
  <c r="D2046" i="8"/>
  <c r="G2046" i="8"/>
  <c r="H2046" i="8"/>
  <c r="C2047" i="8"/>
  <c r="D2047" i="8"/>
  <c r="G2047" i="8"/>
  <c r="H2047" i="8"/>
  <c r="C2048" i="8"/>
  <c r="D2048" i="8"/>
  <c r="G2048" i="8"/>
  <c r="H2048" i="8"/>
  <c r="C2049" i="8"/>
  <c r="D2049" i="8"/>
  <c r="G2049" i="8"/>
  <c r="H2049" i="8"/>
  <c r="C2050" i="8"/>
  <c r="D2050" i="8"/>
  <c r="G2050" i="8"/>
  <c r="H2050" i="8"/>
  <c r="C2051" i="8"/>
  <c r="D2051" i="8"/>
  <c r="G2051" i="8"/>
  <c r="H2051" i="8"/>
  <c r="C2052" i="8"/>
  <c r="D2052" i="8"/>
  <c r="G2052" i="8"/>
  <c r="H2052" i="8"/>
  <c r="C2053" i="8"/>
  <c r="D2053" i="8"/>
  <c r="G2053" i="8"/>
  <c r="H2053" i="8"/>
  <c r="C2054" i="8"/>
  <c r="D2054" i="8"/>
  <c r="G2054" i="8"/>
  <c r="H2054" i="8"/>
  <c r="C2055" i="8"/>
  <c r="D2055" i="8"/>
  <c r="G2055" i="8"/>
  <c r="H2055" i="8"/>
  <c r="C2056" i="8"/>
  <c r="D2056" i="8"/>
  <c r="G2056" i="8"/>
  <c r="H2056" i="8"/>
  <c r="C2057" i="8"/>
  <c r="D2057" i="8"/>
  <c r="G2057" i="8"/>
  <c r="H2057" i="8"/>
  <c r="C2058" i="8"/>
  <c r="D2058" i="8"/>
  <c r="G2058" i="8"/>
  <c r="H2058" i="8"/>
  <c r="C2059" i="8"/>
  <c r="D2059" i="8"/>
  <c r="G2059" i="8"/>
  <c r="H2059" i="8"/>
  <c r="C2060" i="8"/>
  <c r="D2060" i="8"/>
  <c r="G2060" i="8"/>
  <c r="H2060" i="8"/>
  <c r="C2061" i="8"/>
  <c r="D2061" i="8"/>
  <c r="G2061" i="8"/>
  <c r="H2061" i="8"/>
  <c r="C2062" i="8"/>
  <c r="D2062" i="8"/>
  <c r="G2062" i="8"/>
  <c r="H2062" i="8"/>
  <c r="C2063" i="8"/>
  <c r="D2063" i="8"/>
  <c r="G2063" i="8"/>
  <c r="H2063" i="8"/>
  <c r="C2064" i="8"/>
  <c r="D2064" i="8"/>
  <c r="G2064" i="8"/>
  <c r="H2064" i="8"/>
  <c r="C2065" i="8"/>
  <c r="D2065" i="8"/>
  <c r="G2065" i="8"/>
  <c r="H2065" i="8"/>
  <c r="C2066" i="8"/>
  <c r="D2066" i="8"/>
  <c r="G2066" i="8"/>
  <c r="H2066" i="8"/>
  <c r="C2067" i="8"/>
  <c r="D2067" i="8"/>
  <c r="G2067" i="8"/>
  <c r="H2067" i="8"/>
  <c r="C2068" i="8"/>
  <c r="D2068" i="8"/>
  <c r="G2068" i="8"/>
  <c r="H2068" i="8"/>
  <c r="C2069" i="8"/>
  <c r="D2069" i="8"/>
  <c r="G2069" i="8"/>
  <c r="H2069" i="8"/>
  <c r="C2070" i="8"/>
  <c r="D2070" i="8"/>
  <c r="G2070" i="8"/>
  <c r="H2070" i="8"/>
  <c r="C2071" i="8"/>
  <c r="D2071" i="8"/>
  <c r="G2071" i="8"/>
  <c r="H2071" i="8"/>
  <c r="C2072" i="8"/>
  <c r="D2072" i="8"/>
  <c r="G2072" i="8"/>
  <c r="H2072" i="8"/>
  <c r="C2073" i="8"/>
  <c r="D2073" i="8"/>
  <c r="G2073" i="8"/>
  <c r="H2073" i="8"/>
  <c r="C2074" i="8"/>
  <c r="D2074" i="8"/>
  <c r="G2074" i="8"/>
  <c r="H2074" i="8"/>
  <c r="C2075" i="8"/>
  <c r="D2075" i="8"/>
  <c r="G2075" i="8"/>
  <c r="H2075" i="8"/>
  <c r="C2076" i="8"/>
  <c r="D2076" i="8"/>
  <c r="G2076" i="8"/>
  <c r="H2076" i="8"/>
  <c r="C2077" i="8"/>
  <c r="D2077" i="8"/>
  <c r="G2077" i="8"/>
  <c r="H2077" i="8"/>
  <c r="C2078" i="8"/>
  <c r="D2078" i="8"/>
  <c r="G2078" i="8"/>
  <c r="H2078" i="8"/>
  <c r="C2079" i="8"/>
  <c r="D2079" i="8"/>
  <c r="G2079" i="8"/>
  <c r="H2079" i="8"/>
  <c r="C2080" i="8"/>
  <c r="D2080" i="8"/>
  <c r="G2080" i="8"/>
  <c r="H2080" i="8"/>
  <c r="C2081" i="8"/>
  <c r="D2081" i="8"/>
  <c r="G2081" i="8"/>
  <c r="H2081" i="8"/>
  <c r="C2082" i="8"/>
  <c r="D2082" i="8"/>
  <c r="G2082" i="8"/>
  <c r="H2082" i="8"/>
  <c r="C2083" i="8"/>
  <c r="D2083" i="8"/>
  <c r="G2083" i="8"/>
  <c r="H2083" i="8"/>
  <c r="C2084" i="8"/>
  <c r="D2084" i="8"/>
  <c r="G2084" i="8"/>
  <c r="H2084" i="8"/>
  <c r="C2085" i="8"/>
  <c r="D2085" i="8"/>
  <c r="G2085" i="8"/>
  <c r="H2085" i="8"/>
  <c r="C2086" i="8"/>
  <c r="D2086" i="8"/>
  <c r="G2086" i="8"/>
  <c r="H2086" i="8"/>
  <c r="C2087" i="8"/>
  <c r="D2087" i="8"/>
  <c r="G2087" i="8"/>
  <c r="H2087" i="8"/>
  <c r="C2088" i="8"/>
  <c r="D2088" i="8"/>
  <c r="G2088" i="8"/>
  <c r="H2088" i="8"/>
  <c r="C2089" i="8"/>
  <c r="D2089" i="8"/>
  <c r="G2089" i="8"/>
  <c r="H2089" i="8"/>
  <c r="C2090" i="8"/>
  <c r="D2090" i="8"/>
  <c r="G2090" i="8"/>
  <c r="H2090" i="8"/>
  <c r="C2091" i="8"/>
  <c r="D2091" i="8"/>
  <c r="G2091" i="8"/>
  <c r="H2091" i="8"/>
  <c r="C2092" i="8"/>
  <c r="D2092" i="8"/>
  <c r="G2092" i="8"/>
  <c r="H2092" i="8"/>
  <c r="C2093" i="8"/>
  <c r="D2093" i="8"/>
  <c r="G2093" i="8"/>
  <c r="H2093" i="8"/>
  <c r="C2094" i="8"/>
  <c r="D2094" i="8"/>
  <c r="G2094" i="8"/>
  <c r="H2094" i="8"/>
  <c r="C2095" i="8"/>
  <c r="D2095" i="8"/>
  <c r="G2095" i="8"/>
  <c r="H2095" i="8"/>
  <c r="C2096" i="8"/>
  <c r="D2096" i="8"/>
  <c r="G2096" i="8"/>
  <c r="H2096" i="8"/>
  <c r="C2097" i="8"/>
  <c r="D2097" i="8"/>
  <c r="G2097" i="8"/>
  <c r="H2097" i="8"/>
  <c r="C2098" i="8"/>
  <c r="D2098" i="8"/>
  <c r="G2098" i="8"/>
  <c r="H2098" i="8"/>
  <c r="C2099" i="8"/>
  <c r="D2099" i="8"/>
  <c r="G2099" i="8"/>
  <c r="H2099" i="8"/>
  <c r="C2100" i="8"/>
  <c r="D2100" i="8"/>
  <c r="G2100" i="8"/>
  <c r="H2100" i="8"/>
  <c r="C2101" i="8"/>
  <c r="D2101" i="8"/>
  <c r="G2101" i="8"/>
  <c r="H2101" i="8"/>
  <c r="C2102" i="8"/>
  <c r="D2102" i="8"/>
  <c r="G2102" i="8"/>
  <c r="H2102" i="8"/>
  <c r="C2103" i="8"/>
  <c r="D2103" i="8"/>
  <c r="G2103" i="8"/>
  <c r="H2103" i="8"/>
  <c r="C2104" i="8"/>
  <c r="D2104" i="8"/>
  <c r="G2104" i="8"/>
  <c r="H2104" i="8"/>
  <c r="C2105" i="8"/>
  <c r="D2105" i="8"/>
  <c r="G2105" i="8"/>
  <c r="H2105" i="8"/>
  <c r="C2106" i="8"/>
  <c r="D2106" i="8"/>
  <c r="G2106" i="8"/>
  <c r="H2106" i="8"/>
  <c r="C2107" i="8"/>
  <c r="D2107" i="8"/>
  <c r="G2107" i="8"/>
  <c r="H2107" i="8"/>
  <c r="C2108" i="8"/>
  <c r="D2108" i="8"/>
  <c r="G2108" i="8"/>
  <c r="H2108" i="8"/>
  <c r="C2109" i="8"/>
  <c r="D2109" i="8"/>
  <c r="G2109" i="8"/>
  <c r="H2109" i="8"/>
  <c r="C2110" i="8"/>
  <c r="D2110" i="8"/>
  <c r="G2110" i="8"/>
  <c r="H2110" i="8"/>
  <c r="C2111" i="8"/>
  <c r="D2111" i="8"/>
  <c r="G2111" i="8"/>
  <c r="H2111" i="8"/>
  <c r="C2112" i="8"/>
  <c r="D2112" i="8"/>
  <c r="G2112" i="8"/>
  <c r="H2112" i="8"/>
  <c r="C2113" i="8"/>
  <c r="D2113" i="8"/>
  <c r="G2113" i="8"/>
  <c r="H2113" i="8"/>
  <c r="C2114" i="8"/>
  <c r="D2114" i="8"/>
  <c r="G2114" i="8"/>
  <c r="H2114" i="8"/>
  <c r="C2115" i="8"/>
  <c r="D2115" i="8"/>
  <c r="G2115" i="8"/>
  <c r="H2115" i="8"/>
  <c r="C2116" i="8"/>
  <c r="D2116" i="8"/>
  <c r="G2116" i="8"/>
  <c r="H2116" i="8"/>
  <c r="C2117" i="8"/>
  <c r="D2117" i="8"/>
  <c r="G2117" i="8"/>
  <c r="H2117" i="8"/>
  <c r="C2118" i="8"/>
  <c r="D2118" i="8"/>
  <c r="G2118" i="8"/>
  <c r="H2118" i="8"/>
  <c r="C2119" i="8"/>
  <c r="D2119" i="8"/>
  <c r="G2119" i="8"/>
  <c r="H2119" i="8"/>
  <c r="C2120" i="8"/>
  <c r="D2120" i="8"/>
  <c r="G2120" i="8"/>
  <c r="H2120" i="8"/>
  <c r="C2121" i="8"/>
  <c r="D2121" i="8"/>
  <c r="G2121" i="8"/>
  <c r="H2121" i="8"/>
  <c r="C2122" i="8"/>
  <c r="D2122" i="8"/>
  <c r="G2122" i="8"/>
  <c r="H2122" i="8"/>
  <c r="C2123" i="8"/>
  <c r="D2123" i="8"/>
  <c r="G2123" i="8"/>
  <c r="H2123" i="8"/>
  <c r="C2124" i="8"/>
  <c r="D2124" i="8"/>
  <c r="G2124" i="8"/>
  <c r="H2124" i="8"/>
  <c r="C2125" i="8"/>
  <c r="D2125" i="8"/>
  <c r="G2125" i="8"/>
  <c r="H2125" i="8"/>
  <c r="C2126" i="8"/>
  <c r="D2126" i="8"/>
  <c r="G2126" i="8"/>
  <c r="H2126" i="8"/>
  <c r="C2127" i="8"/>
  <c r="D2127" i="8"/>
  <c r="G2127" i="8"/>
  <c r="H2127" i="8"/>
  <c r="C2128" i="8"/>
  <c r="D2128" i="8"/>
  <c r="G2128" i="8"/>
  <c r="H2128" i="8"/>
  <c r="C2129" i="8"/>
  <c r="D2129" i="8"/>
  <c r="G2129" i="8"/>
  <c r="H2129" i="8"/>
  <c r="C2130" i="8"/>
  <c r="D2130" i="8"/>
  <c r="G2130" i="8"/>
  <c r="H2130" i="8"/>
  <c r="C2131" i="8"/>
  <c r="D2131" i="8"/>
  <c r="G2131" i="8"/>
  <c r="H2131" i="8"/>
  <c r="C2132" i="8"/>
  <c r="D2132" i="8"/>
  <c r="G2132" i="8"/>
  <c r="H2132" i="8"/>
  <c r="C2133" i="8"/>
  <c r="D2133" i="8"/>
  <c r="G2133" i="8"/>
  <c r="H2133" i="8"/>
  <c r="C2134" i="8"/>
  <c r="D2134" i="8"/>
  <c r="G2134" i="8"/>
  <c r="H2134" i="8"/>
  <c r="C2135" i="8"/>
  <c r="D2135" i="8"/>
  <c r="G2135" i="8"/>
  <c r="H2135" i="8"/>
  <c r="C2136" i="8"/>
  <c r="D2136" i="8"/>
  <c r="G2136" i="8"/>
  <c r="H2136" i="8"/>
  <c r="C2137" i="8"/>
  <c r="D2137" i="8"/>
  <c r="G2137" i="8"/>
  <c r="H2137" i="8"/>
  <c r="C2138" i="8"/>
  <c r="D2138" i="8"/>
  <c r="G2138" i="8"/>
  <c r="H2138" i="8"/>
  <c r="C2139" i="8"/>
  <c r="D2139" i="8"/>
  <c r="G2139" i="8"/>
  <c r="H2139" i="8"/>
  <c r="C2140" i="8"/>
  <c r="D2140" i="8"/>
  <c r="G2140" i="8"/>
  <c r="H2140" i="8"/>
  <c r="C2141" i="8"/>
  <c r="D2141" i="8"/>
  <c r="G2141" i="8"/>
  <c r="H2141" i="8"/>
  <c r="C2142" i="8"/>
  <c r="D2142" i="8"/>
  <c r="G2142" i="8"/>
  <c r="H2142" i="8"/>
  <c r="C2143" i="8"/>
  <c r="D2143" i="8"/>
  <c r="G2143" i="8"/>
  <c r="H2143" i="8"/>
  <c r="C2144" i="8"/>
  <c r="D2144" i="8"/>
  <c r="G2144" i="8"/>
  <c r="H2144" i="8"/>
  <c r="C2145" i="8"/>
  <c r="D2145" i="8"/>
  <c r="G2145" i="8"/>
  <c r="H2145" i="8"/>
  <c r="C2146" i="8"/>
  <c r="D2146" i="8"/>
  <c r="G2146" i="8"/>
  <c r="H2146" i="8"/>
  <c r="C2147" i="8"/>
  <c r="D2147" i="8"/>
  <c r="G2147" i="8"/>
  <c r="H2147" i="8"/>
  <c r="C2148" i="8"/>
  <c r="D2148" i="8"/>
  <c r="G2148" i="8"/>
  <c r="H2148" i="8"/>
  <c r="C2149" i="8"/>
  <c r="D2149" i="8"/>
  <c r="G2149" i="8"/>
  <c r="H2149" i="8"/>
  <c r="C2150" i="8"/>
  <c r="D2150" i="8"/>
  <c r="G2150" i="8"/>
  <c r="H2150" i="8"/>
  <c r="C2151" i="8"/>
  <c r="D2151" i="8"/>
  <c r="G2151" i="8"/>
  <c r="H2151" i="8"/>
  <c r="C2152" i="8"/>
  <c r="D2152" i="8"/>
  <c r="G2152" i="8"/>
  <c r="H2152" i="8"/>
  <c r="C2153" i="8"/>
  <c r="D2153" i="8"/>
  <c r="G2153" i="8"/>
  <c r="H2153" i="8"/>
  <c r="C2154" i="8"/>
  <c r="D2154" i="8"/>
  <c r="G2154" i="8"/>
  <c r="H2154" i="8"/>
  <c r="C2155" i="8"/>
  <c r="D2155" i="8"/>
  <c r="G2155" i="8"/>
  <c r="H2155" i="8"/>
  <c r="C2156" i="8"/>
  <c r="D2156" i="8"/>
  <c r="G2156" i="8"/>
  <c r="H2156" i="8"/>
  <c r="C2157" i="8"/>
  <c r="D2157" i="8"/>
  <c r="G2157" i="8"/>
  <c r="H2157" i="8"/>
  <c r="C2158" i="8"/>
  <c r="D2158" i="8"/>
  <c r="G2158" i="8"/>
  <c r="H2158" i="8"/>
  <c r="C2159" i="8"/>
  <c r="D2159" i="8"/>
  <c r="G2159" i="8"/>
  <c r="H2159" i="8"/>
  <c r="C2160" i="8"/>
  <c r="D2160" i="8"/>
  <c r="G2160" i="8"/>
  <c r="H2160" i="8"/>
  <c r="C2161" i="8"/>
  <c r="D2161" i="8"/>
  <c r="G2161" i="8"/>
  <c r="H2161" i="8"/>
  <c r="C2162" i="8"/>
  <c r="D2162" i="8"/>
  <c r="G2162" i="8"/>
  <c r="H2162" i="8"/>
  <c r="C2163" i="8"/>
  <c r="D2163" i="8"/>
  <c r="G2163" i="8"/>
  <c r="H2163" i="8"/>
  <c r="C2164" i="8"/>
  <c r="D2164" i="8"/>
  <c r="G2164" i="8"/>
  <c r="H2164" i="8"/>
  <c r="C2165" i="8"/>
  <c r="D2165" i="8"/>
  <c r="G2165" i="8"/>
  <c r="H2165" i="8"/>
  <c r="C2166" i="8"/>
  <c r="D2166" i="8"/>
  <c r="G2166" i="8"/>
  <c r="H2166" i="8"/>
  <c r="C2167" i="8"/>
  <c r="D2167" i="8"/>
  <c r="G2167" i="8"/>
  <c r="H2167" i="8"/>
  <c r="C2168" i="8"/>
  <c r="D2168" i="8"/>
  <c r="G2168" i="8"/>
  <c r="H2168" i="8"/>
  <c r="C2169" i="8"/>
  <c r="D2169" i="8"/>
  <c r="G2169" i="8"/>
  <c r="H2169" i="8"/>
  <c r="C2170" i="8"/>
  <c r="D2170" i="8"/>
  <c r="G2170" i="8"/>
  <c r="H2170" i="8"/>
  <c r="C2171" i="8"/>
  <c r="D2171" i="8"/>
  <c r="G2171" i="8"/>
  <c r="H2171" i="8"/>
  <c r="C2172" i="8"/>
  <c r="D2172" i="8"/>
  <c r="G2172" i="8"/>
  <c r="H2172" i="8"/>
  <c r="C2173" i="8"/>
  <c r="D2173" i="8"/>
  <c r="G2173" i="8"/>
  <c r="H2173" i="8"/>
  <c r="C2174" i="8"/>
  <c r="D2174" i="8"/>
  <c r="G2174" i="8"/>
  <c r="H2174" i="8"/>
  <c r="C2175" i="8"/>
  <c r="D2175" i="8"/>
  <c r="G2175" i="8"/>
  <c r="H2175" i="8"/>
  <c r="C2176" i="8"/>
  <c r="D2176" i="8"/>
  <c r="G2176" i="8"/>
  <c r="H2176" i="8"/>
  <c r="C2177" i="8"/>
  <c r="D2177" i="8"/>
  <c r="G2177" i="8"/>
  <c r="H2177" i="8"/>
  <c r="C2178" i="8"/>
  <c r="D2178" i="8"/>
  <c r="G2178" i="8"/>
  <c r="H2178" i="8"/>
  <c r="C2179" i="8"/>
  <c r="D2179" i="8"/>
  <c r="G2179" i="8"/>
  <c r="H2179" i="8"/>
  <c r="C2180" i="8"/>
  <c r="D2180" i="8"/>
  <c r="G2180" i="8"/>
  <c r="H2180" i="8"/>
  <c r="C2181" i="8"/>
  <c r="D2181" i="8"/>
  <c r="G2181" i="8"/>
  <c r="H2181" i="8"/>
  <c r="C2182" i="8"/>
  <c r="D2182" i="8"/>
  <c r="G2182" i="8"/>
  <c r="H2182" i="8"/>
  <c r="C2183" i="8"/>
  <c r="D2183" i="8"/>
  <c r="G2183" i="8"/>
  <c r="H2183" i="8"/>
  <c r="C2184" i="8"/>
  <c r="D2184" i="8"/>
  <c r="G2184" i="8"/>
  <c r="H2184" i="8"/>
  <c r="C2185" i="8"/>
  <c r="D2185" i="8"/>
  <c r="G2185" i="8"/>
  <c r="H2185" i="8"/>
  <c r="C2186" i="8"/>
  <c r="D2186" i="8"/>
  <c r="G2186" i="8"/>
  <c r="H2186" i="8"/>
  <c r="C2187" i="8"/>
  <c r="D2187" i="8"/>
  <c r="G2187" i="8"/>
  <c r="H2187" i="8"/>
  <c r="C2188" i="8"/>
  <c r="D2188" i="8"/>
  <c r="G2188" i="8"/>
  <c r="H2188" i="8"/>
  <c r="C2189" i="8"/>
  <c r="D2189" i="8"/>
  <c r="G2189" i="8"/>
  <c r="H2189" i="8"/>
  <c r="C2190" i="8"/>
  <c r="D2190" i="8"/>
  <c r="G2190" i="8"/>
  <c r="H2190" i="8"/>
  <c r="C2191" i="8"/>
  <c r="D2191" i="8"/>
  <c r="G2191" i="8"/>
  <c r="H2191" i="8"/>
  <c r="C2192" i="8"/>
  <c r="D2192" i="8"/>
  <c r="G2192" i="8"/>
  <c r="H2192" i="8"/>
  <c r="C2193" i="8"/>
  <c r="D2193" i="8"/>
  <c r="G2193" i="8"/>
  <c r="H2193" i="8"/>
  <c r="C2194" i="8"/>
  <c r="D2194" i="8"/>
  <c r="G2194" i="8"/>
  <c r="H2194" i="8"/>
  <c r="C2195" i="8"/>
  <c r="D2195" i="8"/>
  <c r="G2195" i="8"/>
  <c r="H2195" i="8"/>
  <c r="C2196" i="8"/>
  <c r="D2196" i="8"/>
  <c r="G2196" i="8"/>
  <c r="H2196" i="8"/>
  <c r="C2197" i="8"/>
  <c r="D2197" i="8"/>
  <c r="G2197" i="8"/>
  <c r="H2197" i="8"/>
  <c r="C2198" i="8"/>
  <c r="D2198" i="8"/>
  <c r="G2198" i="8"/>
  <c r="H2198" i="8"/>
  <c r="C2199" i="8"/>
  <c r="D2199" i="8"/>
  <c r="G2199" i="8"/>
  <c r="H2199" i="8"/>
  <c r="C2200" i="8"/>
  <c r="D2200" i="8"/>
  <c r="G2200" i="8"/>
  <c r="H2200" i="8"/>
  <c r="C2201" i="8"/>
  <c r="D2201" i="8"/>
  <c r="G2201" i="8"/>
  <c r="H2201" i="8"/>
  <c r="C2202" i="8"/>
  <c r="D2202" i="8"/>
  <c r="G2202" i="8"/>
  <c r="H2202" i="8"/>
  <c r="C2203" i="8"/>
  <c r="D2203" i="8"/>
  <c r="G2203" i="8"/>
  <c r="H2203" i="8"/>
  <c r="C2204" i="8"/>
  <c r="D2204" i="8"/>
  <c r="G2204" i="8"/>
  <c r="H2204" i="8"/>
  <c r="C2205" i="8"/>
  <c r="D2205" i="8"/>
  <c r="G2205" i="8"/>
  <c r="H2205" i="8"/>
  <c r="C2206" i="8"/>
  <c r="D2206" i="8"/>
  <c r="G2206" i="8"/>
  <c r="H2206" i="8"/>
  <c r="C2207" i="8"/>
  <c r="D2207" i="8"/>
  <c r="G2207" i="8"/>
  <c r="H2207" i="8"/>
  <c r="C2208" i="8"/>
  <c r="D2208" i="8"/>
  <c r="G2208" i="8"/>
  <c r="H2208" i="8"/>
  <c r="C2209" i="8"/>
  <c r="D2209" i="8"/>
  <c r="G2209" i="8"/>
  <c r="H2209" i="8"/>
  <c r="C2210" i="8"/>
  <c r="D2210" i="8"/>
  <c r="G2210" i="8"/>
  <c r="H2210" i="8"/>
  <c r="C2211" i="8"/>
  <c r="D2211" i="8"/>
  <c r="G2211" i="8"/>
  <c r="H2211" i="8"/>
  <c r="C2212" i="8"/>
  <c r="D2212" i="8"/>
  <c r="G2212" i="8"/>
  <c r="H2212" i="8"/>
  <c r="C2213" i="8"/>
  <c r="D2213" i="8"/>
  <c r="G2213" i="8"/>
  <c r="H2213" i="8"/>
  <c r="C2214" i="8"/>
  <c r="D2214" i="8"/>
  <c r="G2214" i="8"/>
  <c r="H2214" i="8"/>
  <c r="C2215" i="8"/>
  <c r="D2215" i="8"/>
  <c r="G2215" i="8"/>
  <c r="H2215" i="8"/>
  <c r="C2216" i="8"/>
  <c r="D2216" i="8"/>
  <c r="G2216" i="8"/>
  <c r="H2216" i="8"/>
  <c r="C2217" i="8"/>
  <c r="D2217" i="8"/>
  <c r="G2217" i="8"/>
  <c r="H2217" i="8"/>
  <c r="C2218" i="8"/>
  <c r="D2218" i="8"/>
  <c r="G2218" i="8"/>
  <c r="H2218" i="8"/>
  <c r="C2219" i="8"/>
  <c r="D2219" i="8"/>
  <c r="G2219" i="8"/>
  <c r="H2219" i="8"/>
  <c r="C2220" i="8"/>
  <c r="D2220" i="8"/>
  <c r="G2220" i="8"/>
  <c r="H2220" i="8"/>
  <c r="C2221" i="8"/>
  <c r="D2221" i="8"/>
  <c r="G2221" i="8"/>
  <c r="H2221" i="8"/>
  <c r="C2222" i="8"/>
  <c r="D2222" i="8"/>
  <c r="G2222" i="8"/>
  <c r="H2222" i="8"/>
  <c r="C2223" i="8"/>
  <c r="D2223" i="8"/>
  <c r="G2223" i="8"/>
  <c r="H2223" i="8"/>
  <c r="C2224" i="8"/>
  <c r="D2224" i="8"/>
  <c r="G2224" i="8"/>
  <c r="H2224" i="8"/>
  <c r="C2225" i="8"/>
  <c r="D2225" i="8"/>
  <c r="G2225" i="8"/>
  <c r="H2225" i="8"/>
  <c r="C2226" i="8"/>
  <c r="D2226" i="8"/>
  <c r="G2226" i="8"/>
  <c r="H2226" i="8"/>
  <c r="C2227" i="8"/>
  <c r="D2227" i="8"/>
  <c r="G2227" i="8"/>
  <c r="H2227" i="8"/>
  <c r="C2228" i="8"/>
  <c r="D2228" i="8"/>
  <c r="G2228" i="8"/>
  <c r="H2228" i="8"/>
  <c r="C2229" i="8"/>
  <c r="D2229" i="8"/>
  <c r="G2229" i="8"/>
  <c r="H2229" i="8"/>
  <c r="C2230" i="8"/>
  <c r="D2230" i="8"/>
  <c r="G2230" i="8"/>
  <c r="H2230" i="8"/>
  <c r="C2231" i="8"/>
  <c r="D2231" i="8"/>
  <c r="G2231" i="8"/>
  <c r="H2231" i="8"/>
  <c r="C2232" i="8"/>
  <c r="D2232" i="8"/>
  <c r="G2232" i="8"/>
  <c r="H2232" i="8"/>
  <c r="C2233" i="8"/>
  <c r="D2233" i="8"/>
  <c r="G2233" i="8"/>
  <c r="H2233" i="8"/>
  <c r="C2234" i="8"/>
  <c r="D2234" i="8"/>
  <c r="G2234" i="8"/>
  <c r="H2234" i="8"/>
  <c r="C2235" i="8"/>
  <c r="D2235" i="8"/>
  <c r="G2235" i="8"/>
  <c r="H2235" i="8"/>
  <c r="C2236" i="8"/>
  <c r="D2236" i="8"/>
  <c r="G2236" i="8"/>
  <c r="H2236" i="8"/>
  <c r="C2237" i="8"/>
  <c r="D2237" i="8"/>
  <c r="G2237" i="8"/>
  <c r="H2237" i="8"/>
  <c r="C2238" i="8"/>
  <c r="D2238" i="8"/>
  <c r="G2238" i="8"/>
  <c r="H2238" i="8"/>
  <c r="C2239" i="8"/>
  <c r="D2239" i="8"/>
  <c r="G2239" i="8"/>
  <c r="H2239" i="8"/>
  <c r="C2240" i="8"/>
  <c r="D2240" i="8"/>
  <c r="G2240" i="8"/>
  <c r="H2240" i="8"/>
  <c r="C2241" i="8"/>
  <c r="D2241" i="8"/>
  <c r="G2241" i="8"/>
  <c r="H2241" i="8"/>
  <c r="C2242" i="8"/>
  <c r="D2242" i="8"/>
  <c r="G2242" i="8"/>
  <c r="H2242" i="8"/>
  <c r="C2243" i="8"/>
  <c r="D2243" i="8"/>
  <c r="G2243" i="8"/>
  <c r="H2243" i="8"/>
  <c r="C2244" i="8"/>
  <c r="D2244" i="8"/>
  <c r="G2244" i="8"/>
  <c r="H2244" i="8"/>
  <c r="C2245" i="8"/>
  <c r="D2245" i="8"/>
  <c r="G2245" i="8"/>
  <c r="H2245" i="8"/>
  <c r="C2246" i="8"/>
  <c r="D2246" i="8"/>
  <c r="G2246" i="8"/>
  <c r="H2246" i="8"/>
  <c r="C2247" i="8"/>
  <c r="D2247" i="8"/>
  <c r="G2247" i="8"/>
  <c r="H2247" i="8"/>
  <c r="C2248" i="8"/>
  <c r="D2248" i="8"/>
  <c r="G2248" i="8"/>
  <c r="H2248" i="8"/>
  <c r="C2249" i="8"/>
  <c r="D2249" i="8"/>
  <c r="G2249" i="8"/>
  <c r="H2249" i="8"/>
  <c r="C2250" i="8"/>
  <c r="D2250" i="8"/>
  <c r="G2250" i="8"/>
  <c r="H2250" i="8"/>
  <c r="C2251" i="8"/>
  <c r="D2251" i="8"/>
  <c r="G2251" i="8"/>
  <c r="H2251" i="8"/>
  <c r="C2252" i="8"/>
  <c r="D2252" i="8"/>
  <c r="G2252" i="8"/>
  <c r="H2252" i="8"/>
  <c r="C2253" i="8"/>
  <c r="D2253" i="8"/>
  <c r="G2253" i="8"/>
  <c r="H2253" i="8"/>
  <c r="C2254" i="8"/>
  <c r="D2254" i="8"/>
  <c r="G2254" i="8"/>
  <c r="H2254" i="8"/>
  <c r="C2255" i="8"/>
  <c r="D2255" i="8"/>
  <c r="G2255" i="8"/>
  <c r="H2255" i="8"/>
  <c r="C2256" i="8"/>
  <c r="D2256" i="8"/>
  <c r="G2256" i="8"/>
  <c r="H2256" i="8"/>
  <c r="C2257" i="8"/>
  <c r="D2257" i="8"/>
  <c r="G2257" i="8"/>
  <c r="H2257" i="8"/>
  <c r="C2258" i="8"/>
  <c r="D2258" i="8"/>
  <c r="G2258" i="8"/>
  <c r="H2258" i="8"/>
  <c r="C2259" i="8"/>
  <c r="D2259" i="8"/>
  <c r="G2259" i="8"/>
  <c r="H2259" i="8"/>
  <c r="C2260" i="8"/>
  <c r="D2260" i="8"/>
  <c r="G2260" i="8"/>
  <c r="H2260" i="8"/>
  <c r="C2261" i="8"/>
  <c r="D2261" i="8"/>
  <c r="G2261" i="8"/>
  <c r="H2261" i="8"/>
  <c r="C2262" i="8"/>
  <c r="D2262" i="8"/>
  <c r="G2262" i="8"/>
  <c r="H2262" i="8"/>
  <c r="C2263" i="8"/>
  <c r="D2263" i="8"/>
  <c r="G2263" i="8"/>
  <c r="H2263" i="8"/>
  <c r="C2264" i="8"/>
  <c r="D2264" i="8"/>
  <c r="G2264" i="8"/>
  <c r="H2264" i="8"/>
  <c r="C2265" i="8"/>
  <c r="D2265" i="8"/>
  <c r="G2265" i="8"/>
  <c r="H2265" i="8"/>
  <c r="C2266" i="8"/>
  <c r="D2266" i="8"/>
  <c r="G2266" i="8"/>
  <c r="H2266" i="8"/>
  <c r="C2267" i="8"/>
  <c r="D2267" i="8"/>
  <c r="G2267" i="8"/>
  <c r="H2267" i="8"/>
  <c r="C2268" i="8"/>
  <c r="D2268" i="8"/>
  <c r="G2268" i="8"/>
  <c r="H2268" i="8"/>
  <c r="C2269" i="8"/>
  <c r="D2269" i="8"/>
  <c r="G2269" i="8"/>
  <c r="H2269" i="8"/>
  <c r="C2270" i="8"/>
  <c r="D2270" i="8"/>
  <c r="G2270" i="8"/>
  <c r="H2270" i="8"/>
  <c r="C2271" i="8"/>
  <c r="D2271" i="8"/>
  <c r="G2271" i="8"/>
  <c r="H2271" i="8"/>
  <c r="C2272" i="8"/>
  <c r="D2272" i="8"/>
  <c r="G2272" i="8"/>
  <c r="H2272" i="8"/>
  <c r="C2273" i="8"/>
  <c r="D2273" i="8"/>
  <c r="G2273" i="8"/>
  <c r="H2273" i="8"/>
  <c r="C2274" i="8"/>
  <c r="D2274" i="8"/>
  <c r="G2274" i="8"/>
  <c r="H2274" i="8"/>
  <c r="C2275" i="8"/>
  <c r="D2275" i="8"/>
  <c r="G2275" i="8"/>
  <c r="H2275" i="8"/>
  <c r="C2276" i="8"/>
  <c r="D2276" i="8"/>
  <c r="G2276" i="8"/>
  <c r="H2276" i="8"/>
  <c r="C2277" i="8"/>
  <c r="D2277" i="8"/>
  <c r="G2277" i="8"/>
  <c r="H2277" i="8"/>
  <c r="C2278" i="8"/>
  <c r="D2278" i="8"/>
  <c r="G2278" i="8"/>
  <c r="H2278" i="8"/>
  <c r="C2279" i="8"/>
  <c r="D2279" i="8"/>
  <c r="G2279" i="8"/>
  <c r="H2279" i="8"/>
  <c r="C2280" i="8"/>
  <c r="D2280" i="8"/>
  <c r="G2280" i="8"/>
  <c r="H2280" i="8"/>
  <c r="C2281" i="8"/>
  <c r="D2281" i="8"/>
  <c r="G2281" i="8"/>
  <c r="H2281" i="8"/>
  <c r="C2282" i="8"/>
  <c r="D2282" i="8"/>
  <c r="G2282" i="8"/>
  <c r="H2282" i="8"/>
  <c r="C2283" i="8"/>
  <c r="D2283" i="8"/>
  <c r="G2283" i="8"/>
  <c r="H2283" i="8"/>
  <c r="C2284" i="8"/>
  <c r="D2284" i="8"/>
  <c r="G2284" i="8"/>
  <c r="H2284" i="8"/>
  <c r="C2285" i="8"/>
  <c r="D2285" i="8"/>
  <c r="G2285" i="8"/>
  <c r="H2285" i="8"/>
  <c r="C2286" i="8"/>
  <c r="D2286" i="8"/>
  <c r="G2286" i="8"/>
  <c r="H2286" i="8"/>
  <c r="C2287" i="8"/>
  <c r="D2287" i="8"/>
  <c r="G2287" i="8"/>
  <c r="H2287" i="8"/>
  <c r="C2288" i="8"/>
  <c r="D2288" i="8"/>
  <c r="G2288" i="8"/>
  <c r="H2288" i="8"/>
  <c r="C2289" i="8"/>
  <c r="D2289" i="8"/>
  <c r="G2289" i="8"/>
  <c r="H2289" i="8"/>
  <c r="C2290" i="8"/>
  <c r="D2290" i="8"/>
  <c r="G2290" i="8"/>
  <c r="H2290" i="8"/>
  <c r="C2291" i="8"/>
  <c r="D2291" i="8"/>
  <c r="G2291" i="8"/>
  <c r="H2291" i="8"/>
  <c r="C2292" i="8"/>
  <c r="D2292" i="8"/>
  <c r="G2292" i="8"/>
  <c r="H2292" i="8"/>
  <c r="C2293" i="8"/>
  <c r="D2293" i="8"/>
  <c r="G2293" i="8"/>
  <c r="H2293" i="8"/>
  <c r="C2294" i="8"/>
  <c r="D2294" i="8"/>
  <c r="G2294" i="8"/>
  <c r="H2294" i="8"/>
  <c r="C2295" i="8"/>
  <c r="D2295" i="8"/>
  <c r="G2295" i="8"/>
  <c r="H2295" i="8"/>
  <c r="C2296" i="8"/>
  <c r="D2296" i="8"/>
  <c r="G2296" i="8"/>
  <c r="H2296" i="8"/>
  <c r="C2297" i="8"/>
  <c r="D2297" i="8"/>
  <c r="G2297" i="8"/>
  <c r="H2297" i="8"/>
  <c r="C2298" i="8"/>
  <c r="D2298" i="8"/>
  <c r="G2298" i="8"/>
  <c r="H2298" i="8"/>
  <c r="C2299" i="8"/>
  <c r="D2299" i="8"/>
  <c r="G2299" i="8"/>
  <c r="H2299" i="8"/>
  <c r="C2300" i="8"/>
  <c r="D2300" i="8"/>
  <c r="G2300" i="8"/>
  <c r="H2300" i="8"/>
  <c r="C2301" i="8"/>
  <c r="D2301" i="8"/>
  <c r="G2301" i="8"/>
  <c r="H2301" i="8"/>
  <c r="C2302" i="8"/>
  <c r="D2302" i="8"/>
  <c r="G2302" i="8"/>
  <c r="H2302" i="8"/>
  <c r="C2303" i="8"/>
  <c r="D2303" i="8"/>
  <c r="G2303" i="8"/>
  <c r="H2303" i="8"/>
  <c r="C2304" i="8"/>
  <c r="D2304" i="8"/>
  <c r="G2304" i="8"/>
  <c r="H2304" i="8"/>
  <c r="C2305" i="8"/>
  <c r="D2305" i="8"/>
  <c r="G2305" i="8"/>
  <c r="H2305" i="8"/>
  <c r="C2306" i="8"/>
  <c r="D2306" i="8"/>
  <c r="G2306" i="8"/>
  <c r="H2306" i="8"/>
  <c r="C2307" i="8"/>
  <c r="D2307" i="8"/>
  <c r="G2307" i="8"/>
  <c r="H2307" i="8"/>
  <c r="C2308" i="8"/>
  <c r="D2308" i="8"/>
  <c r="G2308" i="8"/>
  <c r="H2308" i="8"/>
  <c r="C2309" i="8"/>
  <c r="D2309" i="8"/>
  <c r="G2309" i="8"/>
  <c r="H2309" i="8"/>
  <c r="C2310" i="8"/>
  <c r="D2310" i="8"/>
  <c r="G2310" i="8"/>
  <c r="H2310" i="8"/>
  <c r="C2311" i="8"/>
  <c r="D2311" i="8"/>
  <c r="G2311" i="8"/>
  <c r="H2311" i="8"/>
  <c r="C2312" i="8"/>
  <c r="D2312" i="8"/>
  <c r="G2312" i="8"/>
  <c r="H2312" i="8"/>
  <c r="C2313" i="8"/>
  <c r="D2313" i="8"/>
  <c r="G2313" i="8"/>
  <c r="H2313" i="8"/>
  <c r="C2314" i="8"/>
  <c r="D2314" i="8"/>
  <c r="G2314" i="8"/>
  <c r="H2314" i="8"/>
  <c r="C2315" i="8"/>
  <c r="D2315" i="8"/>
  <c r="G2315" i="8"/>
  <c r="H2315" i="8"/>
  <c r="C2316" i="8"/>
  <c r="D2316" i="8"/>
  <c r="G2316" i="8"/>
  <c r="H2316" i="8"/>
  <c r="C2317" i="8"/>
  <c r="D2317" i="8"/>
  <c r="G2317" i="8"/>
  <c r="H2317" i="8"/>
  <c r="C2318" i="8"/>
  <c r="D2318" i="8"/>
  <c r="G2318" i="8"/>
  <c r="H2318" i="8"/>
  <c r="C2319" i="8"/>
  <c r="D2319" i="8"/>
  <c r="G2319" i="8"/>
  <c r="H2319" i="8"/>
  <c r="C2320" i="8"/>
  <c r="D2320" i="8"/>
  <c r="G2320" i="8"/>
  <c r="H2320" i="8"/>
  <c r="C2321" i="8"/>
  <c r="D2321" i="8"/>
  <c r="G2321" i="8"/>
  <c r="H2321" i="8"/>
  <c r="C2322" i="8"/>
  <c r="D2322" i="8"/>
  <c r="G2322" i="8"/>
  <c r="H2322" i="8"/>
  <c r="C2323" i="8"/>
  <c r="D2323" i="8"/>
  <c r="G2323" i="8"/>
  <c r="H2323" i="8"/>
  <c r="C2324" i="8"/>
  <c r="D2324" i="8"/>
  <c r="G2324" i="8"/>
  <c r="H2324" i="8"/>
  <c r="C2325" i="8"/>
  <c r="D2325" i="8"/>
  <c r="G2325" i="8"/>
  <c r="H2325" i="8"/>
  <c r="C2326" i="8"/>
  <c r="D2326" i="8"/>
  <c r="G2326" i="8"/>
  <c r="H2326" i="8"/>
  <c r="C2327" i="8"/>
  <c r="D2327" i="8"/>
  <c r="G2327" i="8"/>
  <c r="H2327" i="8"/>
  <c r="C2328" i="8"/>
  <c r="D2328" i="8"/>
  <c r="G2328" i="8"/>
  <c r="H2328" i="8"/>
  <c r="C2329" i="8"/>
  <c r="D2329" i="8"/>
  <c r="G2329" i="8"/>
  <c r="H2329" i="8"/>
  <c r="C2330" i="8"/>
  <c r="D2330" i="8"/>
  <c r="G2330" i="8"/>
  <c r="H2330" i="8"/>
  <c r="C2331" i="8"/>
  <c r="D2331" i="8"/>
  <c r="G2331" i="8"/>
  <c r="H2331" i="8"/>
  <c r="C2332" i="8"/>
  <c r="D2332" i="8"/>
  <c r="G2332" i="8"/>
  <c r="H2332" i="8"/>
  <c r="C2333" i="8"/>
  <c r="D2333" i="8"/>
  <c r="G2333" i="8"/>
  <c r="H2333" i="8"/>
  <c r="C2334" i="8"/>
  <c r="D2334" i="8"/>
  <c r="G2334" i="8"/>
  <c r="H2334" i="8"/>
  <c r="C2335" i="8"/>
  <c r="D2335" i="8"/>
  <c r="G2335" i="8"/>
  <c r="H2335" i="8"/>
  <c r="C2336" i="8"/>
  <c r="D2336" i="8"/>
  <c r="G2336" i="8"/>
  <c r="H2336" i="8"/>
  <c r="C2337" i="8"/>
  <c r="D2337" i="8"/>
  <c r="G2337" i="8"/>
  <c r="H2337" i="8"/>
  <c r="C2338" i="8"/>
  <c r="D2338" i="8"/>
  <c r="G2338" i="8"/>
  <c r="H2338" i="8"/>
  <c r="C2339" i="8"/>
  <c r="D2339" i="8"/>
  <c r="G2339" i="8"/>
  <c r="H2339" i="8"/>
  <c r="C2340" i="8"/>
  <c r="D2340" i="8"/>
  <c r="G2340" i="8"/>
  <c r="H2340" i="8"/>
  <c r="C2341" i="8"/>
  <c r="D2341" i="8"/>
  <c r="G2341" i="8"/>
  <c r="H2341" i="8"/>
  <c r="C2342" i="8"/>
  <c r="D2342" i="8"/>
  <c r="G2342" i="8"/>
  <c r="H2342" i="8"/>
  <c r="C2343" i="8"/>
  <c r="D2343" i="8"/>
  <c r="G2343" i="8"/>
  <c r="H2343" i="8"/>
  <c r="C2344" i="8"/>
  <c r="D2344" i="8"/>
  <c r="G2344" i="8"/>
  <c r="H2344" i="8"/>
  <c r="C2345" i="8"/>
  <c r="D2345" i="8"/>
  <c r="G2345" i="8"/>
  <c r="H2345" i="8"/>
  <c r="C2346" i="8"/>
  <c r="D2346" i="8"/>
  <c r="G2346" i="8"/>
  <c r="H2346" i="8"/>
  <c r="C2347" i="8"/>
  <c r="D2347" i="8"/>
  <c r="G2347" i="8"/>
  <c r="H2347" i="8"/>
  <c r="C2348" i="8"/>
  <c r="D2348" i="8"/>
  <c r="G2348" i="8"/>
  <c r="H2348" i="8"/>
  <c r="C2349" i="8"/>
  <c r="D2349" i="8"/>
  <c r="G2349" i="8"/>
  <c r="H2349" i="8"/>
  <c r="C2350" i="8"/>
  <c r="D2350" i="8"/>
  <c r="G2350" i="8"/>
  <c r="H2350" i="8"/>
  <c r="C2351" i="8"/>
  <c r="D2351" i="8"/>
  <c r="G2351" i="8"/>
  <c r="H2351" i="8"/>
  <c r="C2352" i="8"/>
  <c r="D2352" i="8"/>
  <c r="G2352" i="8"/>
  <c r="H2352" i="8"/>
  <c r="C2353" i="8"/>
  <c r="D2353" i="8"/>
  <c r="G2353" i="8"/>
  <c r="H2353" i="8"/>
  <c r="C2354" i="8"/>
  <c r="D2354" i="8"/>
  <c r="G2354" i="8"/>
  <c r="H2354" i="8"/>
  <c r="C2355" i="8"/>
  <c r="D2355" i="8"/>
  <c r="G2355" i="8"/>
  <c r="H2355" i="8"/>
  <c r="C2356" i="8"/>
  <c r="D2356" i="8"/>
  <c r="G2356" i="8"/>
  <c r="H2356" i="8"/>
  <c r="C2357" i="8"/>
  <c r="D2357" i="8"/>
  <c r="G2357" i="8"/>
  <c r="H2357" i="8"/>
  <c r="C2358" i="8"/>
  <c r="D2358" i="8"/>
  <c r="G2358" i="8"/>
  <c r="H2358" i="8"/>
  <c r="C2359" i="8"/>
  <c r="D2359" i="8"/>
  <c r="G2359" i="8"/>
  <c r="H2359" i="8"/>
  <c r="C2360" i="8"/>
  <c r="D2360" i="8"/>
  <c r="G2360" i="8"/>
  <c r="H2360" i="8"/>
  <c r="C2361" i="8"/>
  <c r="D2361" i="8"/>
  <c r="G2361" i="8"/>
  <c r="H2361" i="8"/>
  <c r="C2362" i="8"/>
  <c r="D2362" i="8"/>
  <c r="G2362" i="8"/>
  <c r="H2362" i="8"/>
  <c r="C2363" i="8"/>
  <c r="D2363" i="8"/>
  <c r="G2363" i="8"/>
  <c r="H2363" i="8"/>
  <c r="C2364" i="8"/>
  <c r="D2364" i="8"/>
  <c r="G2364" i="8"/>
  <c r="H2364" i="8"/>
  <c r="C2365" i="8"/>
  <c r="D2365" i="8"/>
  <c r="G2365" i="8"/>
  <c r="H2365" i="8"/>
  <c r="C2366" i="8"/>
  <c r="D2366" i="8"/>
  <c r="G2366" i="8"/>
  <c r="H2366" i="8"/>
  <c r="C2367" i="8"/>
  <c r="D2367" i="8"/>
  <c r="G2367" i="8"/>
  <c r="H2367" i="8"/>
  <c r="C2368" i="8"/>
  <c r="D2368" i="8"/>
  <c r="G2368" i="8"/>
  <c r="H2368" i="8"/>
  <c r="C2369" i="8"/>
  <c r="D2369" i="8"/>
  <c r="G2369" i="8"/>
  <c r="H2369" i="8"/>
  <c r="C2370" i="8"/>
  <c r="D2370" i="8"/>
  <c r="G2370" i="8"/>
  <c r="H2370" i="8"/>
  <c r="C2371" i="8"/>
  <c r="D2371" i="8"/>
  <c r="G2371" i="8"/>
  <c r="H2371" i="8"/>
  <c r="C2372" i="8"/>
  <c r="D2372" i="8"/>
  <c r="G2372" i="8"/>
  <c r="H2372" i="8"/>
  <c r="C2373" i="8"/>
  <c r="D2373" i="8"/>
  <c r="G2373" i="8"/>
  <c r="H2373" i="8"/>
  <c r="C2374" i="8"/>
  <c r="D2374" i="8"/>
  <c r="G2374" i="8"/>
  <c r="H2374" i="8"/>
  <c r="C2375" i="8"/>
  <c r="D2375" i="8"/>
  <c r="G2375" i="8"/>
  <c r="H2375" i="8"/>
  <c r="C2376" i="8"/>
  <c r="D2376" i="8"/>
  <c r="G2376" i="8"/>
  <c r="H2376" i="8"/>
  <c r="C2377" i="8"/>
  <c r="D2377" i="8"/>
  <c r="G2377" i="8"/>
  <c r="H2377" i="8"/>
  <c r="C2378" i="8"/>
  <c r="D2378" i="8"/>
  <c r="G2378" i="8"/>
  <c r="H2378" i="8"/>
  <c r="C2379" i="8"/>
  <c r="D2379" i="8"/>
  <c r="G2379" i="8"/>
  <c r="H2379" i="8"/>
  <c r="C2380" i="8"/>
  <c r="D2380" i="8"/>
  <c r="G2380" i="8"/>
  <c r="H2380" i="8"/>
  <c r="C2381" i="8"/>
  <c r="D2381" i="8"/>
  <c r="G2381" i="8"/>
  <c r="H2381" i="8"/>
  <c r="C2382" i="8"/>
  <c r="D2382" i="8"/>
  <c r="G2382" i="8"/>
  <c r="H2382" i="8"/>
  <c r="C2383" i="8"/>
  <c r="D2383" i="8"/>
  <c r="G2383" i="8"/>
  <c r="H2383" i="8"/>
  <c r="C2384" i="8"/>
  <c r="D2384" i="8"/>
  <c r="G2384" i="8"/>
  <c r="H2384" i="8"/>
  <c r="C2385" i="8"/>
  <c r="D2385" i="8"/>
  <c r="G2385" i="8"/>
  <c r="H2385" i="8"/>
  <c r="C2386" i="8"/>
  <c r="D2386" i="8"/>
  <c r="G2386" i="8"/>
  <c r="H2386" i="8"/>
  <c r="C2387" i="8"/>
  <c r="D2387" i="8"/>
  <c r="G2387" i="8"/>
  <c r="H2387" i="8"/>
  <c r="C2388" i="8"/>
  <c r="D2388" i="8"/>
  <c r="G2388" i="8"/>
  <c r="H2388" i="8"/>
  <c r="C2389" i="8"/>
  <c r="D2389" i="8"/>
  <c r="G2389" i="8"/>
  <c r="H2389" i="8"/>
  <c r="C2390" i="8"/>
  <c r="D2390" i="8"/>
  <c r="G2390" i="8"/>
  <c r="H2390" i="8"/>
  <c r="C2391" i="8"/>
  <c r="D2391" i="8"/>
  <c r="G2391" i="8"/>
  <c r="H2391" i="8"/>
  <c r="C2392" i="8"/>
  <c r="D2392" i="8"/>
  <c r="G2392" i="8"/>
  <c r="H2392" i="8"/>
  <c r="C2393" i="8"/>
  <c r="D2393" i="8"/>
  <c r="G2393" i="8"/>
  <c r="H2393" i="8"/>
  <c r="C2394" i="8"/>
  <c r="D2394" i="8"/>
  <c r="G2394" i="8"/>
  <c r="H2394" i="8"/>
  <c r="C2395" i="8"/>
  <c r="D2395" i="8"/>
  <c r="G2395" i="8"/>
  <c r="H2395" i="8"/>
  <c r="C2396" i="8"/>
  <c r="D2396" i="8"/>
  <c r="G2396" i="8"/>
  <c r="H2396" i="8"/>
  <c r="C2397" i="8"/>
  <c r="D2397" i="8"/>
  <c r="G2397" i="8"/>
  <c r="H2397" i="8"/>
  <c r="C2398" i="8"/>
  <c r="D2398" i="8"/>
  <c r="G2398" i="8"/>
  <c r="H2398" i="8"/>
  <c r="C2399" i="8"/>
  <c r="D2399" i="8"/>
  <c r="G2399" i="8"/>
  <c r="H2399" i="8"/>
  <c r="C2400" i="8"/>
  <c r="D2400" i="8"/>
  <c r="G2400" i="8"/>
  <c r="H2400" i="8"/>
  <c r="C2401" i="8"/>
  <c r="D2401" i="8"/>
  <c r="G2401" i="8"/>
  <c r="H2401" i="8"/>
  <c r="C2402" i="8"/>
  <c r="D2402" i="8"/>
  <c r="G2402" i="8"/>
  <c r="H2402" i="8"/>
  <c r="C2403" i="8"/>
  <c r="D2403" i="8"/>
  <c r="G2403" i="8"/>
  <c r="H2403" i="8"/>
  <c r="C2404" i="8"/>
  <c r="D2404" i="8"/>
  <c r="G2404" i="8"/>
  <c r="H2404" i="8"/>
  <c r="C2405" i="8"/>
  <c r="D2405" i="8"/>
  <c r="G2405" i="8"/>
  <c r="H2405" i="8"/>
  <c r="C2406" i="8"/>
  <c r="D2406" i="8"/>
  <c r="G2406" i="8"/>
  <c r="H2406" i="8"/>
  <c r="C2407" i="8"/>
  <c r="D2407" i="8"/>
  <c r="G2407" i="8"/>
  <c r="H2407" i="8"/>
  <c r="C2408" i="8"/>
  <c r="D2408" i="8"/>
  <c r="G2408" i="8"/>
  <c r="H2408" i="8"/>
  <c r="C2409" i="8"/>
  <c r="D2409" i="8"/>
  <c r="G2409" i="8"/>
  <c r="H2409" i="8"/>
  <c r="C2410" i="8"/>
  <c r="D2410" i="8"/>
  <c r="G2410" i="8"/>
  <c r="H2410" i="8"/>
  <c r="C2411" i="8"/>
  <c r="D2411" i="8"/>
  <c r="G2411" i="8"/>
  <c r="H2411" i="8"/>
  <c r="C2412" i="8"/>
  <c r="D2412" i="8"/>
  <c r="G2412" i="8"/>
  <c r="H2412" i="8"/>
  <c r="C2413" i="8"/>
  <c r="D2413" i="8"/>
  <c r="G2413" i="8"/>
  <c r="H2413" i="8"/>
  <c r="C2414" i="8"/>
  <c r="D2414" i="8"/>
  <c r="G2414" i="8"/>
  <c r="H2414" i="8"/>
  <c r="C2415" i="8"/>
  <c r="D2415" i="8"/>
  <c r="G2415" i="8"/>
  <c r="H2415" i="8"/>
  <c r="C2416" i="8"/>
  <c r="D2416" i="8"/>
  <c r="G2416" i="8"/>
  <c r="H2416" i="8"/>
  <c r="C2417" i="8"/>
  <c r="D2417" i="8"/>
  <c r="G2417" i="8"/>
  <c r="H2417" i="8"/>
  <c r="C2418" i="8"/>
  <c r="D2418" i="8"/>
  <c r="G2418" i="8"/>
  <c r="H2418" i="8"/>
  <c r="C2419" i="8"/>
  <c r="D2419" i="8"/>
  <c r="G2419" i="8"/>
  <c r="H2419" i="8"/>
  <c r="C2420" i="8"/>
  <c r="D2420" i="8"/>
  <c r="G2420" i="8"/>
  <c r="H2420" i="8"/>
  <c r="C2421" i="8"/>
  <c r="D2421" i="8"/>
  <c r="G2421" i="8"/>
  <c r="H2421" i="8"/>
  <c r="C2422" i="8"/>
  <c r="D2422" i="8"/>
  <c r="G2422" i="8"/>
  <c r="H2422" i="8"/>
  <c r="C2423" i="8"/>
  <c r="D2423" i="8"/>
  <c r="G2423" i="8"/>
  <c r="H2423" i="8"/>
  <c r="C2424" i="8"/>
  <c r="D2424" i="8"/>
  <c r="G2424" i="8"/>
  <c r="H2424" i="8"/>
  <c r="C2425" i="8"/>
  <c r="D2425" i="8"/>
  <c r="G2425" i="8"/>
  <c r="H2425" i="8"/>
  <c r="C2426" i="8"/>
  <c r="D2426" i="8"/>
  <c r="G2426" i="8"/>
  <c r="H2426" i="8"/>
  <c r="C2427" i="8"/>
  <c r="D2427" i="8"/>
  <c r="G2427" i="8"/>
  <c r="H2427" i="8"/>
  <c r="C2428" i="8"/>
  <c r="D2428" i="8"/>
  <c r="G2428" i="8"/>
  <c r="H2428" i="8"/>
  <c r="C2429" i="8"/>
  <c r="D2429" i="8"/>
  <c r="G2429" i="8"/>
  <c r="H2429" i="8"/>
  <c r="C2430" i="8"/>
  <c r="D2430" i="8"/>
  <c r="G2430" i="8"/>
  <c r="H2430" i="8"/>
  <c r="C2431" i="8"/>
  <c r="D2431" i="8"/>
  <c r="G2431" i="8"/>
  <c r="H2431" i="8"/>
  <c r="C2432" i="8"/>
  <c r="D2432" i="8"/>
  <c r="G2432" i="8"/>
  <c r="H2432" i="8"/>
  <c r="C2433" i="8"/>
  <c r="D2433" i="8"/>
  <c r="G2433" i="8"/>
  <c r="H2433" i="8"/>
  <c r="C2434" i="8"/>
  <c r="D2434" i="8"/>
  <c r="G2434" i="8"/>
  <c r="H2434" i="8"/>
  <c r="C2435" i="8"/>
  <c r="D2435" i="8"/>
  <c r="G2435" i="8"/>
  <c r="H2435" i="8"/>
  <c r="C2436" i="8"/>
  <c r="D2436" i="8"/>
  <c r="G2436" i="8"/>
  <c r="H2436" i="8"/>
  <c r="C2437" i="8"/>
  <c r="D2437" i="8"/>
  <c r="G2437" i="8"/>
  <c r="H2437" i="8"/>
  <c r="C2438" i="8"/>
  <c r="D2438" i="8"/>
  <c r="G2438" i="8"/>
  <c r="H2438" i="8"/>
  <c r="C2439" i="8"/>
  <c r="D2439" i="8"/>
  <c r="G2439" i="8"/>
  <c r="H2439" i="8"/>
  <c r="C2440" i="8"/>
  <c r="D2440" i="8"/>
  <c r="G2440" i="8"/>
  <c r="H2440" i="8"/>
  <c r="C2441" i="8"/>
  <c r="D2441" i="8"/>
  <c r="G2441" i="8"/>
  <c r="H2441" i="8"/>
  <c r="C2442" i="8"/>
  <c r="D2442" i="8"/>
  <c r="G2442" i="8"/>
  <c r="H2442" i="8"/>
  <c r="C2443" i="8"/>
  <c r="D2443" i="8"/>
  <c r="G2443" i="8"/>
  <c r="H2443" i="8"/>
  <c r="C2444" i="8"/>
  <c r="D2444" i="8"/>
  <c r="G2444" i="8"/>
  <c r="H2444" i="8"/>
  <c r="C2445" i="8"/>
  <c r="D2445" i="8"/>
  <c r="G2445" i="8"/>
  <c r="H2445" i="8"/>
  <c r="C2446" i="8"/>
  <c r="D2446" i="8"/>
  <c r="G2446" i="8"/>
  <c r="H2446" i="8"/>
  <c r="C2447" i="8"/>
  <c r="D2447" i="8"/>
  <c r="G2447" i="8"/>
  <c r="H2447" i="8"/>
  <c r="C2448" i="8"/>
  <c r="D2448" i="8"/>
  <c r="G2448" i="8"/>
  <c r="H2448" i="8"/>
  <c r="C2449" i="8"/>
  <c r="D2449" i="8"/>
  <c r="G2449" i="8"/>
  <c r="H2449" i="8"/>
  <c r="C2450" i="8"/>
  <c r="D2450" i="8"/>
  <c r="G2450" i="8"/>
  <c r="H2450" i="8"/>
  <c r="C2451" i="8"/>
  <c r="D2451" i="8"/>
  <c r="G2451" i="8"/>
  <c r="H2451" i="8"/>
  <c r="C2452" i="8"/>
  <c r="D2452" i="8"/>
  <c r="G2452" i="8"/>
  <c r="H2452" i="8"/>
  <c r="C2453" i="8"/>
  <c r="D2453" i="8"/>
  <c r="G2453" i="8"/>
  <c r="H2453" i="8"/>
  <c r="C2454" i="8"/>
  <c r="D2454" i="8"/>
  <c r="G2454" i="8"/>
  <c r="H2454" i="8"/>
  <c r="C2455" i="8"/>
  <c r="D2455" i="8"/>
  <c r="G2455" i="8"/>
  <c r="H2455" i="8"/>
  <c r="C2456" i="8"/>
  <c r="D2456" i="8"/>
  <c r="G2456" i="8"/>
  <c r="H2456" i="8"/>
  <c r="C2457" i="8"/>
  <c r="D2457" i="8"/>
  <c r="G2457" i="8"/>
  <c r="H2457" i="8"/>
  <c r="C2458" i="8"/>
  <c r="D2458" i="8"/>
  <c r="G2458" i="8"/>
  <c r="H2458" i="8"/>
  <c r="C2459" i="8"/>
  <c r="D2459" i="8"/>
  <c r="G2459" i="8"/>
  <c r="H2459" i="8"/>
  <c r="C2460" i="8"/>
  <c r="D2460" i="8"/>
  <c r="G2460" i="8"/>
  <c r="H2460" i="8"/>
  <c r="C2461" i="8"/>
  <c r="D2461" i="8"/>
  <c r="G2461" i="8"/>
  <c r="H2461" i="8"/>
  <c r="C2462" i="8"/>
  <c r="D2462" i="8"/>
  <c r="G2462" i="8"/>
  <c r="H2462" i="8"/>
  <c r="C2463" i="8"/>
  <c r="D2463" i="8"/>
  <c r="G2463" i="8"/>
  <c r="H2463" i="8"/>
  <c r="C2464" i="8"/>
  <c r="D2464" i="8"/>
  <c r="G2464" i="8"/>
  <c r="H2464" i="8"/>
  <c r="C2465" i="8"/>
  <c r="D2465" i="8"/>
  <c r="G2465" i="8"/>
  <c r="H2465" i="8"/>
  <c r="C2466" i="8"/>
  <c r="D2466" i="8"/>
  <c r="G2466" i="8"/>
  <c r="H2466" i="8"/>
  <c r="C2467" i="8"/>
  <c r="D2467" i="8"/>
  <c r="G2467" i="8"/>
  <c r="H2467" i="8"/>
  <c r="C2468" i="8"/>
  <c r="D2468" i="8"/>
  <c r="G2468" i="8"/>
  <c r="H2468" i="8"/>
  <c r="C2469" i="8"/>
  <c r="D2469" i="8"/>
  <c r="G2469" i="8"/>
  <c r="H2469" i="8"/>
  <c r="C2470" i="8"/>
  <c r="D2470" i="8"/>
  <c r="G2470" i="8"/>
  <c r="H2470" i="8"/>
  <c r="C2471" i="8"/>
  <c r="D2471" i="8"/>
  <c r="G2471" i="8"/>
  <c r="H2471" i="8"/>
  <c r="C2472" i="8"/>
  <c r="D2472" i="8"/>
  <c r="G2472" i="8"/>
  <c r="H2472" i="8"/>
  <c r="C2473" i="8"/>
  <c r="D2473" i="8"/>
  <c r="G2473" i="8"/>
  <c r="H2473" i="8"/>
  <c r="C2474" i="8"/>
  <c r="D2474" i="8"/>
  <c r="G2474" i="8"/>
  <c r="H2474" i="8"/>
  <c r="C2475" i="8"/>
  <c r="D2475" i="8"/>
  <c r="G2475" i="8"/>
  <c r="H2475" i="8"/>
  <c r="C2476" i="8"/>
  <c r="D2476" i="8"/>
  <c r="G2476" i="8"/>
  <c r="H2476" i="8"/>
  <c r="C2477" i="8"/>
  <c r="D2477" i="8"/>
  <c r="G2477" i="8"/>
  <c r="H2477" i="8"/>
  <c r="C2478" i="8"/>
  <c r="D2478" i="8"/>
  <c r="G2478" i="8"/>
  <c r="H2478" i="8"/>
  <c r="C2479" i="8"/>
  <c r="D2479" i="8"/>
  <c r="G2479" i="8"/>
  <c r="H2479" i="8"/>
  <c r="C2480" i="8"/>
  <c r="D2480" i="8"/>
  <c r="G2480" i="8"/>
  <c r="H2480" i="8"/>
  <c r="C2481" i="8"/>
  <c r="D2481" i="8"/>
  <c r="G2481" i="8"/>
  <c r="H2481" i="8"/>
  <c r="C2482" i="8"/>
  <c r="D2482" i="8"/>
  <c r="G2482" i="8"/>
  <c r="H2482" i="8"/>
  <c r="C2483" i="8"/>
  <c r="D2483" i="8"/>
  <c r="G2483" i="8"/>
  <c r="H2483" i="8"/>
  <c r="C2484" i="8"/>
  <c r="D2484" i="8"/>
  <c r="G2484" i="8"/>
  <c r="H2484" i="8"/>
  <c r="C2485" i="8"/>
  <c r="D2485" i="8"/>
  <c r="G2485" i="8"/>
  <c r="H2485" i="8"/>
  <c r="C2486" i="8"/>
  <c r="D2486" i="8"/>
  <c r="G2486" i="8"/>
  <c r="H2486" i="8"/>
  <c r="C2487" i="8"/>
  <c r="D2487" i="8"/>
  <c r="G2487" i="8"/>
  <c r="H2487" i="8"/>
  <c r="C2488" i="8"/>
  <c r="D2488" i="8"/>
  <c r="G2488" i="8"/>
  <c r="H2488" i="8"/>
  <c r="C2489" i="8"/>
  <c r="D2489" i="8"/>
  <c r="G2489" i="8"/>
  <c r="H2489" i="8"/>
  <c r="C2490" i="8"/>
  <c r="D2490" i="8"/>
  <c r="G2490" i="8"/>
  <c r="H2490" i="8"/>
  <c r="C2491" i="8"/>
  <c r="D2491" i="8"/>
  <c r="G2491" i="8"/>
  <c r="H2491" i="8"/>
  <c r="C2492" i="8"/>
  <c r="D2492" i="8"/>
  <c r="G2492" i="8"/>
  <c r="H2492" i="8"/>
  <c r="C2493" i="8"/>
  <c r="D2493" i="8"/>
  <c r="G2493" i="8"/>
  <c r="H2493" i="8"/>
  <c r="C2494" i="8"/>
  <c r="D2494" i="8"/>
  <c r="G2494" i="8"/>
  <c r="H2494" i="8"/>
  <c r="C2495" i="8"/>
  <c r="D2495" i="8"/>
  <c r="G2495" i="8"/>
  <c r="H2495" i="8"/>
  <c r="C2496" i="8"/>
  <c r="D2496" i="8"/>
  <c r="G2496" i="8"/>
  <c r="H2496" i="8"/>
  <c r="C2497" i="8"/>
  <c r="D2497" i="8"/>
  <c r="G2497" i="8"/>
  <c r="H2497" i="8"/>
  <c r="C2498" i="8"/>
  <c r="D2498" i="8"/>
  <c r="G2498" i="8"/>
  <c r="H2498" i="8"/>
  <c r="C2499" i="8"/>
  <c r="D2499" i="8"/>
  <c r="G2499" i="8"/>
  <c r="H2499" i="8"/>
  <c r="C2500" i="8"/>
  <c r="D2500" i="8"/>
  <c r="G2500" i="8"/>
  <c r="H2500" i="8"/>
  <c r="A15" i="9"/>
  <c r="B15" i="9"/>
  <c r="E15" i="9"/>
  <c r="F15" i="9"/>
  <c r="G15" i="9"/>
  <c r="H15" i="9"/>
  <c r="I15" i="9"/>
  <c r="J15" i="9"/>
  <c r="A16" i="9"/>
  <c r="B16" i="9"/>
  <c r="E16" i="9"/>
  <c r="F16" i="9"/>
  <c r="G16" i="9"/>
  <c r="H16" i="9"/>
  <c r="I16" i="9"/>
  <c r="J16" i="9"/>
  <c r="A17" i="9"/>
  <c r="B17" i="9"/>
  <c r="E17" i="9"/>
  <c r="H17" i="9" s="1"/>
  <c r="F17" i="9"/>
  <c r="G17" i="9"/>
  <c r="I17" i="9"/>
  <c r="J17" i="9"/>
  <c r="A18" i="9"/>
  <c r="B18" i="9"/>
  <c r="C18" i="9"/>
  <c r="E18" i="9"/>
  <c r="G18" i="9" s="1"/>
  <c r="F18" i="9"/>
  <c r="I18" i="9"/>
  <c r="J18" i="9"/>
  <c r="A19" i="9"/>
  <c r="B19" i="9"/>
  <c r="C19" i="9"/>
  <c r="D19" i="9"/>
  <c r="E19" i="9"/>
  <c r="H19" i="9" s="1"/>
  <c r="F19" i="9"/>
  <c r="G19" i="9"/>
  <c r="I19" i="9"/>
  <c r="J19" i="9"/>
  <c r="A20" i="9"/>
  <c r="B20" i="9"/>
  <c r="D20" i="9" s="1"/>
  <c r="C20" i="9"/>
  <c r="E20" i="9"/>
  <c r="G20" i="9" s="1"/>
  <c r="F20" i="9"/>
  <c r="I20" i="9"/>
  <c r="J20" i="9"/>
  <c r="A21" i="9"/>
  <c r="B21" i="9"/>
  <c r="C21" i="9"/>
  <c r="D21" i="9"/>
  <c r="E21" i="9"/>
  <c r="H21" i="9" s="1"/>
  <c r="F21" i="9"/>
  <c r="G21" i="9"/>
  <c r="I21" i="9"/>
  <c r="J21" i="9"/>
  <c r="A22" i="9"/>
  <c r="B22" i="9"/>
  <c r="C22" i="9"/>
  <c r="E22" i="9"/>
  <c r="G22" i="9" s="1"/>
  <c r="F22" i="9"/>
  <c r="I22" i="9"/>
  <c r="J22" i="9"/>
  <c r="A23" i="9"/>
  <c r="B23" i="9"/>
  <c r="C23" i="9"/>
  <c r="D23" i="9"/>
  <c r="E23" i="9"/>
  <c r="H23" i="9" s="1"/>
  <c r="F23" i="9"/>
  <c r="G23" i="9"/>
  <c r="I23" i="9"/>
  <c r="J23" i="9"/>
  <c r="A24" i="9"/>
  <c r="B24" i="9"/>
  <c r="C24" i="9"/>
  <c r="E24" i="9"/>
  <c r="G24" i="9" s="1"/>
  <c r="F24" i="9"/>
  <c r="I24" i="9"/>
  <c r="J24" i="9"/>
  <c r="A25" i="9"/>
  <c r="B25" i="9"/>
  <c r="C25" i="9"/>
  <c r="D25" i="9"/>
  <c r="E25" i="9"/>
  <c r="H25" i="9" s="1"/>
  <c r="F25" i="9"/>
  <c r="G25" i="9"/>
  <c r="I25" i="9"/>
  <c r="J25" i="9"/>
  <c r="A26" i="9"/>
  <c r="B26" i="9"/>
  <c r="C26" i="9"/>
  <c r="E26" i="9"/>
  <c r="G26" i="9" s="1"/>
  <c r="F26" i="9"/>
  <c r="I26" i="9"/>
  <c r="J26" i="9"/>
  <c r="A27" i="9"/>
  <c r="B27" i="9"/>
  <c r="C27" i="9"/>
  <c r="D27" i="9"/>
  <c r="E27" i="9"/>
  <c r="H27" i="9" s="1"/>
  <c r="F27" i="9"/>
  <c r="G27" i="9"/>
  <c r="I27" i="9"/>
  <c r="J27" i="9"/>
  <c r="A28" i="9"/>
  <c r="B28" i="9"/>
  <c r="C28" i="9"/>
  <c r="D28" i="9"/>
  <c r="E28" i="9"/>
  <c r="G28" i="9" s="1"/>
  <c r="F28" i="9"/>
  <c r="I28" i="9"/>
  <c r="J28" i="9"/>
  <c r="A29" i="9"/>
  <c r="B29" i="9"/>
  <c r="C29" i="9"/>
  <c r="D29" i="9"/>
  <c r="E29" i="9"/>
  <c r="H29" i="9" s="1"/>
  <c r="F29" i="9"/>
  <c r="G29" i="9"/>
  <c r="I29" i="9"/>
  <c r="J29" i="9"/>
  <c r="A30" i="9"/>
  <c r="B30" i="9"/>
  <c r="C30" i="9"/>
  <c r="D30" i="9"/>
  <c r="E30" i="9"/>
  <c r="G30" i="9" s="1"/>
  <c r="F30" i="9"/>
  <c r="I30" i="9"/>
  <c r="J30" i="9"/>
  <c r="A31" i="9"/>
  <c r="B31" i="9"/>
  <c r="C31" i="9"/>
  <c r="D31" i="9"/>
  <c r="E31" i="9"/>
  <c r="H31" i="9" s="1"/>
  <c r="F31" i="9"/>
  <c r="G31" i="9"/>
  <c r="I31" i="9"/>
  <c r="J31" i="9"/>
  <c r="A32" i="9"/>
  <c r="B32" i="9"/>
  <c r="C32" i="9"/>
  <c r="D32" i="9"/>
  <c r="E32" i="9"/>
  <c r="G32" i="9" s="1"/>
  <c r="F32" i="9"/>
  <c r="I32" i="9"/>
  <c r="J32" i="9"/>
  <c r="A33" i="9"/>
  <c r="B33" i="9"/>
  <c r="C33" i="9"/>
  <c r="D33" i="9"/>
  <c r="E33" i="9"/>
  <c r="H33" i="9" s="1"/>
  <c r="F33" i="9"/>
  <c r="G33" i="9"/>
  <c r="I33" i="9"/>
  <c r="J33" i="9"/>
  <c r="A34" i="9"/>
  <c r="B34" i="9"/>
  <c r="C34" i="9"/>
  <c r="D34" i="9"/>
  <c r="E34" i="9"/>
  <c r="G34" i="9" s="1"/>
  <c r="F34" i="9"/>
  <c r="I34" i="9"/>
  <c r="J34" i="9"/>
  <c r="A35" i="9"/>
  <c r="B35" i="9"/>
  <c r="C35" i="9"/>
  <c r="D35" i="9"/>
  <c r="E35" i="9"/>
  <c r="H35" i="9" s="1"/>
  <c r="F35" i="9"/>
  <c r="G35" i="9"/>
  <c r="I35" i="9"/>
  <c r="J35" i="9"/>
  <c r="A36" i="9"/>
  <c r="B36" i="9"/>
  <c r="C36" i="9"/>
  <c r="D36" i="9"/>
  <c r="E36" i="9"/>
  <c r="G36" i="9" s="1"/>
  <c r="F36" i="9"/>
  <c r="I36" i="9"/>
  <c r="J36" i="9"/>
  <c r="A37" i="9"/>
  <c r="B37" i="9"/>
  <c r="C37" i="9"/>
  <c r="D37" i="9"/>
  <c r="E37" i="9"/>
  <c r="H37" i="9" s="1"/>
  <c r="F37" i="9"/>
  <c r="G37" i="9"/>
  <c r="I37" i="9"/>
  <c r="J37" i="9"/>
  <c r="A38" i="9"/>
  <c r="B38" i="9"/>
  <c r="C38" i="9"/>
  <c r="D38" i="9"/>
  <c r="E38" i="9"/>
  <c r="G38" i="9" s="1"/>
  <c r="F38" i="9"/>
  <c r="I38" i="9"/>
  <c r="J38" i="9"/>
  <c r="A39" i="9"/>
  <c r="B39" i="9"/>
  <c r="C39" i="9"/>
  <c r="D39" i="9"/>
  <c r="E39" i="9"/>
  <c r="H39" i="9" s="1"/>
  <c r="F39" i="9"/>
  <c r="G39" i="9"/>
  <c r="I39" i="9"/>
  <c r="J39" i="9"/>
  <c r="A40" i="9"/>
  <c r="B40" i="9"/>
  <c r="C40" i="9"/>
  <c r="D40" i="9"/>
  <c r="E40" i="9"/>
  <c r="G40" i="9" s="1"/>
  <c r="F40" i="9"/>
  <c r="I40" i="9"/>
  <c r="J40" i="9"/>
  <c r="A41" i="9"/>
  <c r="B41" i="9"/>
  <c r="C41" i="9"/>
  <c r="D41" i="9"/>
  <c r="E41" i="9"/>
  <c r="H41" i="9" s="1"/>
  <c r="F41" i="9"/>
  <c r="G41" i="9"/>
  <c r="I41" i="9"/>
  <c r="J41" i="9"/>
  <c r="A42" i="9"/>
  <c r="B42" i="9"/>
  <c r="C42" i="9"/>
  <c r="D42" i="9"/>
  <c r="E42" i="9"/>
  <c r="G42" i="9" s="1"/>
  <c r="F42" i="9"/>
  <c r="I42" i="9"/>
  <c r="J42" i="9"/>
  <c r="A43" i="9"/>
  <c r="B43" i="9"/>
  <c r="C43" i="9"/>
  <c r="D43" i="9"/>
  <c r="E43" i="9"/>
  <c r="H43" i="9" s="1"/>
  <c r="F43" i="9"/>
  <c r="G43" i="9"/>
  <c r="I43" i="9"/>
  <c r="J43" i="9"/>
  <c r="A44" i="9"/>
  <c r="B44" i="9"/>
  <c r="C44" i="9"/>
  <c r="D44" i="9"/>
  <c r="E44" i="9"/>
  <c r="G44" i="9" s="1"/>
  <c r="F44" i="9"/>
  <c r="I44" i="9"/>
  <c r="J44" i="9"/>
  <c r="A45" i="9"/>
  <c r="B45" i="9"/>
  <c r="C45" i="9"/>
  <c r="D45" i="9"/>
  <c r="E45" i="9"/>
  <c r="H45" i="9" s="1"/>
  <c r="F45" i="9"/>
  <c r="G45" i="9"/>
  <c r="I45" i="9"/>
  <c r="J45" i="9"/>
  <c r="A46" i="9"/>
  <c r="B46" i="9"/>
  <c r="C46" i="9"/>
  <c r="D46" i="9"/>
  <c r="E46" i="9"/>
  <c r="G46" i="9" s="1"/>
  <c r="F46" i="9"/>
  <c r="I46" i="9"/>
  <c r="J46" i="9"/>
  <c r="A47" i="9"/>
  <c r="B47" i="9"/>
  <c r="C47" i="9"/>
  <c r="D47" i="9"/>
  <c r="E47" i="9"/>
  <c r="H47" i="9" s="1"/>
  <c r="F47" i="9"/>
  <c r="G47" i="9"/>
  <c r="I47" i="9"/>
  <c r="J47" i="9"/>
  <c r="A48" i="9"/>
  <c r="B48" i="9"/>
  <c r="C48" i="9"/>
  <c r="D48" i="9"/>
  <c r="E48" i="9"/>
  <c r="G48" i="9" s="1"/>
  <c r="F48" i="9"/>
  <c r="I48" i="9"/>
  <c r="J48" i="9"/>
  <c r="A49" i="9"/>
  <c r="B49" i="9"/>
  <c r="C49" i="9"/>
  <c r="D49" i="9"/>
  <c r="E49" i="9"/>
  <c r="H49" i="9" s="1"/>
  <c r="F49" i="9"/>
  <c r="G49" i="9"/>
  <c r="I49" i="9"/>
  <c r="J49" i="9"/>
  <c r="A50" i="9"/>
  <c r="B50" i="9"/>
  <c r="C50" i="9"/>
  <c r="D50" i="9"/>
  <c r="E50" i="9"/>
  <c r="G50" i="9" s="1"/>
  <c r="F50" i="9"/>
  <c r="I50" i="9"/>
  <c r="J50" i="9"/>
  <c r="A51" i="9"/>
  <c r="B51" i="9"/>
  <c r="C51" i="9"/>
  <c r="D51" i="9"/>
  <c r="E51" i="9"/>
  <c r="H51" i="9" s="1"/>
  <c r="F51" i="9"/>
  <c r="G51" i="9"/>
  <c r="I51" i="9"/>
  <c r="J51" i="9"/>
  <c r="A52" i="9"/>
  <c r="B52" i="9"/>
  <c r="C52" i="9"/>
  <c r="D52" i="9"/>
  <c r="E52" i="9"/>
  <c r="G52" i="9" s="1"/>
  <c r="F52" i="9"/>
  <c r="I52" i="9"/>
  <c r="J52" i="9"/>
  <c r="A53" i="9"/>
  <c r="B53" i="9"/>
  <c r="C53" i="9"/>
  <c r="D53" i="9"/>
  <c r="E53" i="9"/>
  <c r="H53" i="9" s="1"/>
  <c r="F53" i="9"/>
  <c r="G53" i="9"/>
  <c r="I53" i="9"/>
  <c r="J53" i="9"/>
  <c r="A54" i="9"/>
  <c r="B54" i="9"/>
  <c r="C54" i="9"/>
  <c r="D54" i="9"/>
  <c r="E54" i="9"/>
  <c r="G54" i="9" s="1"/>
  <c r="F54" i="9"/>
  <c r="I54" i="9"/>
  <c r="J54" i="9"/>
  <c r="A55" i="9"/>
  <c r="B55" i="9"/>
  <c r="C55" i="9"/>
  <c r="D55" i="9"/>
  <c r="E55" i="9"/>
  <c r="H55" i="9" s="1"/>
  <c r="F55" i="9"/>
  <c r="G55" i="9"/>
  <c r="I55" i="9"/>
  <c r="J55" i="9"/>
  <c r="A56" i="9"/>
  <c r="B56" i="9"/>
  <c r="C56" i="9"/>
  <c r="D56" i="9"/>
  <c r="E56" i="9"/>
  <c r="G56" i="9" s="1"/>
  <c r="F56" i="9"/>
  <c r="I56" i="9"/>
  <c r="J56" i="9"/>
  <c r="A57" i="9"/>
  <c r="B57" i="9"/>
  <c r="C57" i="9"/>
  <c r="D57" i="9"/>
  <c r="E57" i="9"/>
  <c r="H57" i="9" s="1"/>
  <c r="F57" i="9"/>
  <c r="G57" i="9"/>
  <c r="I57" i="9"/>
  <c r="J57" i="9"/>
  <c r="A58" i="9"/>
  <c r="B58" i="9"/>
  <c r="C58" i="9"/>
  <c r="D58" i="9"/>
  <c r="E58" i="9"/>
  <c r="G58" i="9" s="1"/>
  <c r="F58" i="9"/>
  <c r="I58" i="9"/>
  <c r="J58" i="9"/>
  <c r="A59" i="9"/>
  <c r="B59" i="9"/>
  <c r="C59" i="9"/>
  <c r="D59" i="9"/>
  <c r="E59" i="9"/>
  <c r="H59" i="9" s="1"/>
  <c r="F59" i="9"/>
  <c r="G59" i="9"/>
  <c r="I59" i="9"/>
  <c r="J59" i="9"/>
  <c r="A60" i="9"/>
  <c r="B60" i="9"/>
  <c r="C60" i="9"/>
  <c r="D60" i="9"/>
  <c r="E60" i="9"/>
  <c r="G60" i="9" s="1"/>
  <c r="F60" i="9"/>
  <c r="I60" i="9"/>
  <c r="J60" i="9"/>
  <c r="A61" i="9"/>
  <c r="B61" i="9"/>
  <c r="C61" i="9"/>
  <c r="D61" i="9"/>
  <c r="E61" i="9"/>
  <c r="H61" i="9" s="1"/>
  <c r="F61" i="9"/>
  <c r="G61" i="9"/>
  <c r="I61" i="9"/>
  <c r="J61" i="9"/>
  <c r="A62" i="9"/>
  <c r="B62" i="9"/>
  <c r="C62" i="9"/>
  <c r="D62" i="9"/>
  <c r="E62" i="9"/>
  <c r="G62" i="9" s="1"/>
  <c r="F62" i="9"/>
  <c r="I62" i="9"/>
  <c r="J62" i="9"/>
  <c r="A63" i="9"/>
  <c r="B63" i="9"/>
  <c r="C63" i="9"/>
  <c r="D63" i="9"/>
  <c r="E63" i="9"/>
  <c r="H63" i="9" s="1"/>
  <c r="F63" i="9"/>
  <c r="G63" i="9"/>
  <c r="I63" i="9"/>
  <c r="J63" i="9"/>
  <c r="A64" i="9"/>
  <c r="B64" i="9"/>
  <c r="C64" i="9"/>
  <c r="D64" i="9"/>
  <c r="E64" i="9"/>
  <c r="G64" i="9" s="1"/>
  <c r="F64" i="9"/>
  <c r="I64" i="9"/>
  <c r="J64" i="9"/>
  <c r="A65" i="9"/>
  <c r="B65" i="9"/>
  <c r="C65" i="9"/>
  <c r="D65" i="9"/>
  <c r="E65" i="9"/>
  <c r="H65" i="9" s="1"/>
  <c r="F65" i="9"/>
  <c r="G65" i="9"/>
  <c r="I65" i="9"/>
  <c r="J65" i="9"/>
  <c r="A66" i="9"/>
  <c r="B66" i="9"/>
  <c r="C66" i="9"/>
  <c r="D66" i="9"/>
  <c r="E66" i="9"/>
  <c r="G66" i="9" s="1"/>
  <c r="F66" i="9"/>
  <c r="I66" i="9"/>
  <c r="J66" i="9"/>
  <c r="A67" i="9"/>
  <c r="B67" i="9"/>
  <c r="C67" i="9"/>
  <c r="D67" i="9"/>
  <c r="E67" i="9"/>
  <c r="H67" i="9" s="1"/>
  <c r="F67" i="9"/>
  <c r="G67" i="9"/>
  <c r="I67" i="9"/>
  <c r="J67" i="9"/>
  <c r="A68" i="9"/>
  <c r="B68" i="9"/>
  <c r="C68" i="9"/>
  <c r="D68" i="9"/>
  <c r="E68" i="9"/>
  <c r="G68" i="9" s="1"/>
  <c r="F68" i="9"/>
  <c r="I68" i="9"/>
  <c r="J68" i="9"/>
  <c r="A69" i="9"/>
  <c r="B69" i="9"/>
  <c r="C69" i="9"/>
  <c r="D69" i="9"/>
  <c r="E69" i="9"/>
  <c r="H69" i="9" s="1"/>
  <c r="F69" i="9"/>
  <c r="G69" i="9"/>
  <c r="I69" i="9"/>
  <c r="J69" i="9"/>
  <c r="A70" i="9"/>
  <c r="B70" i="9"/>
  <c r="C70" i="9"/>
  <c r="D70" i="9"/>
  <c r="E70" i="9"/>
  <c r="G70" i="9" s="1"/>
  <c r="F70" i="9"/>
  <c r="I70" i="9"/>
  <c r="J70" i="9"/>
  <c r="A71" i="9"/>
  <c r="B71" i="9"/>
  <c r="C71" i="9"/>
  <c r="D71" i="9"/>
  <c r="E71" i="9"/>
  <c r="H71" i="9" s="1"/>
  <c r="F71" i="9"/>
  <c r="G71" i="9"/>
  <c r="I71" i="9"/>
  <c r="J71" i="9"/>
  <c r="A72" i="9"/>
  <c r="B72" i="9"/>
  <c r="C72" i="9"/>
  <c r="D72" i="9"/>
  <c r="E72" i="9"/>
  <c r="G72" i="9" s="1"/>
  <c r="F72" i="9"/>
  <c r="I72" i="9"/>
  <c r="J72" i="9"/>
  <c r="A73" i="9"/>
  <c r="B73" i="9"/>
  <c r="C73" i="9"/>
  <c r="D73" i="9"/>
  <c r="E73" i="9"/>
  <c r="H73" i="9" s="1"/>
  <c r="F73" i="9"/>
  <c r="G73" i="9"/>
  <c r="I73" i="9"/>
  <c r="J73" i="9"/>
  <c r="A74" i="9"/>
  <c r="B74" i="9"/>
  <c r="C74" i="9"/>
  <c r="D74" i="9"/>
  <c r="E74" i="9"/>
  <c r="G74" i="9" s="1"/>
  <c r="F74" i="9"/>
  <c r="I74" i="9"/>
  <c r="J74" i="9"/>
  <c r="A75" i="9"/>
  <c r="B75" i="9"/>
  <c r="C75" i="9"/>
  <c r="D75" i="9"/>
  <c r="E75" i="9"/>
  <c r="H75" i="9" s="1"/>
  <c r="F75" i="9"/>
  <c r="G75" i="9"/>
  <c r="I75" i="9"/>
  <c r="J75" i="9"/>
  <c r="A76" i="9"/>
  <c r="B76" i="9"/>
  <c r="C76" i="9"/>
  <c r="D76" i="9"/>
  <c r="E76" i="9"/>
  <c r="G76" i="9" s="1"/>
  <c r="F76" i="9"/>
  <c r="I76" i="9"/>
  <c r="J76" i="9"/>
  <c r="A77" i="9"/>
  <c r="B77" i="9"/>
  <c r="C77" i="9"/>
  <c r="D77" i="9"/>
  <c r="E77" i="9"/>
  <c r="H77" i="9" s="1"/>
  <c r="F77" i="9"/>
  <c r="G77" i="9"/>
  <c r="I77" i="9"/>
  <c r="J77" i="9"/>
  <c r="A78" i="9"/>
  <c r="B78" i="9"/>
  <c r="C78" i="9"/>
  <c r="D78" i="9"/>
  <c r="E78" i="9"/>
  <c r="G78" i="9" s="1"/>
  <c r="F78" i="9"/>
  <c r="I78" i="9"/>
  <c r="J78" i="9"/>
  <c r="A79" i="9"/>
  <c r="B79" i="9"/>
  <c r="C79" i="9"/>
  <c r="D79" i="9"/>
  <c r="E79" i="9"/>
  <c r="H79" i="9" s="1"/>
  <c r="F79" i="9"/>
  <c r="G79" i="9"/>
  <c r="I79" i="9"/>
  <c r="J79" i="9"/>
  <c r="A80" i="9"/>
  <c r="B80" i="9"/>
  <c r="C80" i="9"/>
  <c r="D80" i="9"/>
  <c r="E80" i="9"/>
  <c r="G80" i="9" s="1"/>
  <c r="F80" i="9"/>
  <c r="I80" i="9"/>
  <c r="J80" i="9"/>
  <c r="A81" i="9"/>
  <c r="B81" i="9"/>
  <c r="C81" i="9"/>
  <c r="D81" i="9"/>
  <c r="E81" i="9"/>
  <c r="H81" i="9" s="1"/>
  <c r="F81" i="9"/>
  <c r="G81" i="9"/>
  <c r="I81" i="9"/>
  <c r="J81" i="9"/>
  <c r="A82" i="9"/>
  <c r="B82" i="9"/>
  <c r="C82" i="9"/>
  <c r="D82" i="9"/>
  <c r="E82" i="9"/>
  <c r="G82" i="9" s="1"/>
  <c r="F82" i="9"/>
  <c r="I82" i="9"/>
  <c r="J82" i="9"/>
  <c r="A83" i="9"/>
  <c r="B83" i="9"/>
  <c r="C83" i="9"/>
  <c r="D83" i="9"/>
  <c r="E83" i="9"/>
  <c r="H83" i="9" s="1"/>
  <c r="F83" i="9"/>
  <c r="G83" i="9"/>
  <c r="I83" i="9"/>
  <c r="J83" i="9"/>
  <c r="A84" i="9"/>
  <c r="B84" i="9"/>
  <c r="C84" i="9"/>
  <c r="D84" i="9"/>
  <c r="E84" i="9"/>
  <c r="G84" i="9" s="1"/>
  <c r="F84" i="9"/>
  <c r="I84" i="9"/>
  <c r="J84" i="9"/>
  <c r="A85" i="9"/>
  <c r="B85" i="9"/>
  <c r="C85" i="9"/>
  <c r="D85" i="9"/>
  <c r="E85" i="9"/>
  <c r="H85" i="9" s="1"/>
  <c r="F85" i="9"/>
  <c r="G85" i="9"/>
  <c r="I85" i="9"/>
  <c r="J85" i="9"/>
  <c r="A86" i="9"/>
  <c r="B86" i="9"/>
  <c r="C86" i="9"/>
  <c r="D86" i="9"/>
  <c r="E86" i="9"/>
  <c r="G86" i="9" s="1"/>
  <c r="F86" i="9"/>
  <c r="I86" i="9"/>
  <c r="J86" i="9"/>
  <c r="A87" i="9"/>
  <c r="B87" i="9"/>
  <c r="C87" i="9"/>
  <c r="D87" i="9"/>
  <c r="E87" i="9"/>
  <c r="H87" i="9" s="1"/>
  <c r="F87" i="9"/>
  <c r="G87" i="9"/>
  <c r="I87" i="9"/>
  <c r="J87" i="9"/>
  <c r="A88" i="9"/>
  <c r="B88" i="9"/>
  <c r="C88" i="9"/>
  <c r="D88" i="9"/>
  <c r="E88" i="9"/>
  <c r="G88" i="9" s="1"/>
  <c r="F88" i="9"/>
  <c r="I88" i="9"/>
  <c r="J88" i="9"/>
  <c r="A89" i="9"/>
  <c r="B89" i="9"/>
  <c r="C89" i="9"/>
  <c r="D89" i="9"/>
  <c r="E89" i="9"/>
  <c r="H89" i="9" s="1"/>
  <c r="F89" i="9"/>
  <c r="G89" i="9"/>
  <c r="I89" i="9"/>
  <c r="J89" i="9"/>
  <c r="A90" i="9"/>
  <c r="B90" i="9"/>
  <c r="C90" i="9"/>
  <c r="D90" i="9"/>
  <c r="E90" i="9"/>
  <c r="G90" i="9" s="1"/>
  <c r="F90" i="9"/>
  <c r="I90" i="9"/>
  <c r="J90" i="9"/>
  <c r="A91" i="9"/>
  <c r="B91" i="9"/>
  <c r="C91" i="9"/>
  <c r="D91" i="9"/>
  <c r="E91" i="9"/>
  <c r="H91" i="9" s="1"/>
  <c r="F91" i="9"/>
  <c r="G91" i="9"/>
  <c r="I91" i="9"/>
  <c r="J91" i="9"/>
  <c r="A92" i="9"/>
  <c r="B92" i="9"/>
  <c r="C92" i="9"/>
  <c r="D92" i="9"/>
  <c r="E92" i="9"/>
  <c r="G92" i="9" s="1"/>
  <c r="F92" i="9"/>
  <c r="I92" i="9"/>
  <c r="J92" i="9"/>
  <c r="A93" i="9"/>
  <c r="B93" i="9"/>
  <c r="C93" i="9"/>
  <c r="D93" i="9"/>
  <c r="E93" i="9"/>
  <c r="H93" i="9" s="1"/>
  <c r="F93" i="9"/>
  <c r="G93" i="9"/>
  <c r="I93" i="9"/>
  <c r="J93" i="9"/>
  <c r="A94" i="9"/>
  <c r="B94" i="9"/>
  <c r="C94" i="9"/>
  <c r="D94" i="9"/>
  <c r="E94" i="9"/>
  <c r="G94" i="9" s="1"/>
  <c r="F94" i="9"/>
  <c r="I94" i="9"/>
  <c r="J94" i="9"/>
  <c r="A95" i="9"/>
  <c r="B95" i="9"/>
  <c r="C95" i="9"/>
  <c r="D95" i="9"/>
  <c r="E95" i="9"/>
  <c r="H95" i="9" s="1"/>
  <c r="F95" i="9"/>
  <c r="G95" i="9"/>
  <c r="I95" i="9"/>
  <c r="J95" i="9"/>
  <c r="A96" i="9"/>
  <c r="B96" i="9"/>
  <c r="C96" i="9"/>
  <c r="D96" i="9"/>
  <c r="E96" i="9"/>
  <c r="G96" i="9" s="1"/>
  <c r="F96" i="9"/>
  <c r="I96" i="9"/>
  <c r="J96" i="9"/>
  <c r="A97" i="9"/>
  <c r="B97" i="9"/>
  <c r="C97" i="9"/>
  <c r="D97" i="9"/>
  <c r="E97" i="9"/>
  <c r="H97" i="9" s="1"/>
  <c r="F97" i="9"/>
  <c r="G97" i="9"/>
  <c r="I97" i="9"/>
  <c r="J97" i="9"/>
  <c r="A98" i="9"/>
  <c r="B98" i="9"/>
  <c r="C98" i="9"/>
  <c r="D98" i="9"/>
  <c r="E98" i="9"/>
  <c r="G98" i="9" s="1"/>
  <c r="F98" i="9"/>
  <c r="I98" i="9"/>
  <c r="J98" i="9"/>
  <c r="A99" i="9"/>
  <c r="B99" i="9"/>
  <c r="C99" i="9"/>
  <c r="D99" i="9"/>
  <c r="E99" i="9"/>
  <c r="H99" i="9" s="1"/>
  <c r="F99" i="9"/>
  <c r="G99" i="9"/>
  <c r="I99" i="9"/>
  <c r="J99" i="9"/>
  <c r="A100" i="9"/>
  <c r="B100" i="9"/>
  <c r="C100" i="9"/>
  <c r="D100" i="9"/>
  <c r="E100" i="9"/>
  <c r="G100" i="9" s="1"/>
  <c r="F100" i="9"/>
  <c r="I100" i="9"/>
  <c r="J100" i="9"/>
  <c r="A101" i="9"/>
  <c r="B101" i="9"/>
  <c r="C101" i="9"/>
  <c r="D101" i="9"/>
  <c r="E101" i="9"/>
  <c r="H101" i="9" s="1"/>
  <c r="F101" i="9"/>
  <c r="G101" i="9"/>
  <c r="I101" i="9"/>
  <c r="J101" i="9"/>
  <c r="A102" i="9"/>
  <c r="B102" i="9"/>
  <c r="C102" i="9"/>
  <c r="D102" i="9"/>
  <c r="E102" i="9"/>
  <c r="G102" i="9" s="1"/>
  <c r="F102" i="9"/>
  <c r="I102" i="9"/>
  <c r="J102" i="9"/>
  <c r="A103" i="9"/>
  <c r="B103" i="9"/>
  <c r="C103" i="9"/>
  <c r="D103" i="9"/>
  <c r="E103" i="9"/>
  <c r="H103" i="9" s="1"/>
  <c r="F103" i="9"/>
  <c r="G103" i="9"/>
  <c r="I103" i="9"/>
  <c r="J103" i="9"/>
  <c r="A104" i="9"/>
  <c r="B104" i="9"/>
  <c r="C104" i="9"/>
  <c r="D104" i="9"/>
  <c r="E104" i="9"/>
  <c r="G104" i="9" s="1"/>
  <c r="F104" i="9"/>
  <c r="I104" i="9"/>
  <c r="J104" i="9"/>
  <c r="A105" i="9"/>
  <c r="B105" i="9"/>
  <c r="C105" i="9"/>
  <c r="D105" i="9"/>
  <c r="E105" i="9"/>
  <c r="H105" i="9" s="1"/>
  <c r="F105" i="9"/>
  <c r="G105" i="9"/>
  <c r="I105" i="9"/>
  <c r="J105" i="9"/>
  <c r="A106" i="9"/>
  <c r="B106" i="9"/>
  <c r="C106" i="9"/>
  <c r="D106" i="9"/>
  <c r="E106" i="9"/>
  <c r="G106" i="9" s="1"/>
  <c r="F106" i="9"/>
  <c r="I106" i="9"/>
  <c r="J106" i="9"/>
  <c r="A107" i="9"/>
  <c r="B107" i="9"/>
  <c r="C107" i="9"/>
  <c r="D107" i="9"/>
  <c r="E107" i="9"/>
  <c r="H107" i="9" s="1"/>
  <c r="F107" i="9"/>
  <c r="G107" i="9"/>
  <c r="I107" i="9"/>
  <c r="J107" i="9"/>
  <c r="A108" i="9"/>
  <c r="B108" i="9"/>
  <c r="C108" i="9"/>
  <c r="D108" i="9"/>
  <c r="E108" i="9"/>
  <c r="G108" i="9" s="1"/>
  <c r="F108" i="9"/>
  <c r="I108" i="9"/>
  <c r="J108" i="9"/>
  <c r="A109" i="9"/>
  <c r="B109" i="9"/>
  <c r="C109" i="9"/>
  <c r="D109" i="9"/>
  <c r="E109" i="9"/>
  <c r="H109" i="9" s="1"/>
  <c r="F109" i="9"/>
  <c r="G109" i="9"/>
  <c r="I109" i="9"/>
  <c r="J109" i="9"/>
  <c r="A110" i="9"/>
  <c r="B110" i="9"/>
  <c r="C110" i="9"/>
  <c r="D110" i="9"/>
  <c r="E110" i="9"/>
  <c r="G110" i="9" s="1"/>
  <c r="F110" i="9"/>
  <c r="I110" i="9"/>
  <c r="J110" i="9"/>
  <c r="A111" i="9"/>
  <c r="B111" i="9"/>
  <c r="C111" i="9"/>
  <c r="D111" i="9"/>
  <c r="E111" i="9"/>
  <c r="H111" i="9" s="1"/>
  <c r="F111" i="9"/>
  <c r="G111" i="9"/>
  <c r="I111" i="9"/>
  <c r="J111" i="9"/>
  <c r="A112" i="9"/>
  <c r="B112" i="9"/>
  <c r="C112" i="9"/>
  <c r="D112" i="9"/>
  <c r="E112" i="9"/>
  <c r="G112" i="9" s="1"/>
  <c r="F112" i="9"/>
  <c r="I112" i="9"/>
  <c r="J112" i="9"/>
  <c r="A113" i="9"/>
  <c r="B113" i="9"/>
  <c r="C113" i="9"/>
  <c r="D113" i="9"/>
  <c r="E113" i="9"/>
  <c r="H113" i="9" s="1"/>
  <c r="F113" i="9"/>
  <c r="G113" i="9"/>
  <c r="I113" i="9"/>
  <c r="J113" i="9"/>
  <c r="A114" i="9"/>
  <c r="B114" i="9"/>
  <c r="C114" i="9"/>
  <c r="D114" i="9"/>
  <c r="E114" i="9"/>
  <c r="G114" i="9" s="1"/>
  <c r="F114" i="9"/>
  <c r="I114" i="9"/>
  <c r="J114" i="9"/>
  <c r="A115" i="9"/>
  <c r="B115" i="9"/>
  <c r="C115" i="9"/>
  <c r="D115" i="9"/>
  <c r="E115" i="9"/>
  <c r="H115" i="9" s="1"/>
  <c r="F115" i="9"/>
  <c r="G115" i="9"/>
  <c r="I115" i="9"/>
  <c r="J115" i="9"/>
  <c r="A116" i="9"/>
  <c r="B116" i="9"/>
  <c r="C116" i="9"/>
  <c r="D116" i="9"/>
  <c r="E116" i="9"/>
  <c r="G116" i="9" s="1"/>
  <c r="F116" i="9"/>
  <c r="I116" i="9"/>
  <c r="J116" i="9"/>
  <c r="A117" i="9"/>
  <c r="B117" i="9"/>
  <c r="C117" i="9"/>
  <c r="D117" i="9"/>
  <c r="E117" i="9"/>
  <c r="H117" i="9" s="1"/>
  <c r="F117" i="9"/>
  <c r="G117" i="9"/>
  <c r="I117" i="9"/>
  <c r="J117" i="9"/>
  <c r="A118" i="9"/>
  <c r="B118" i="9"/>
  <c r="C118" i="9"/>
  <c r="D118" i="9"/>
  <c r="E118" i="9"/>
  <c r="G118" i="9" s="1"/>
  <c r="F118" i="9"/>
  <c r="I118" i="9"/>
  <c r="J118" i="9"/>
  <c r="A119" i="9"/>
  <c r="B119" i="9"/>
  <c r="C119" i="9"/>
  <c r="D119" i="9"/>
  <c r="E119" i="9"/>
  <c r="H119" i="9" s="1"/>
  <c r="F119" i="9"/>
  <c r="G119" i="9"/>
  <c r="I119" i="9"/>
  <c r="J119" i="9"/>
  <c r="A120" i="9"/>
  <c r="B120" i="9"/>
  <c r="C120" i="9"/>
  <c r="D120" i="9"/>
  <c r="E120" i="9"/>
  <c r="G120" i="9" s="1"/>
  <c r="F120" i="9"/>
  <c r="I120" i="9"/>
  <c r="J120" i="9"/>
  <c r="A121" i="9"/>
  <c r="B121" i="9"/>
  <c r="C121" i="9"/>
  <c r="D121" i="9"/>
  <c r="E121" i="9"/>
  <c r="H121" i="9" s="1"/>
  <c r="F121" i="9"/>
  <c r="G121" i="9"/>
  <c r="I121" i="9"/>
  <c r="J121" i="9"/>
  <c r="A122" i="9"/>
  <c r="B122" i="9"/>
  <c r="C122" i="9"/>
  <c r="D122" i="9"/>
  <c r="E122" i="9"/>
  <c r="G122" i="9" s="1"/>
  <c r="F122" i="9"/>
  <c r="I122" i="9"/>
  <c r="J122" i="9"/>
  <c r="A123" i="9"/>
  <c r="B123" i="9"/>
  <c r="C123" i="9"/>
  <c r="D123" i="9"/>
  <c r="E123" i="9"/>
  <c r="H123" i="9" s="1"/>
  <c r="F123" i="9"/>
  <c r="G123" i="9"/>
  <c r="I123" i="9"/>
  <c r="J123" i="9"/>
  <c r="A124" i="9"/>
  <c r="B124" i="9"/>
  <c r="C124" i="9"/>
  <c r="D124" i="9"/>
  <c r="E124" i="9"/>
  <c r="G124" i="9" s="1"/>
  <c r="F124" i="9"/>
  <c r="I124" i="9"/>
  <c r="J124" i="9"/>
  <c r="A125" i="9"/>
  <c r="B125" i="9"/>
  <c r="C125" i="9"/>
  <c r="D125" i="9"/>
  <c r="E125" i="9"/>
  <c r="H125" i="9" s="1"/>
  <c r="F125" i="9"/>
  <c r="G125" i="9"/>
  <c r="I125" i="9"/>
  <c r="J125" i="9"/>
  <c r="A126" i="9"/>
  <c r="B126" i="9"/>
  <c r="C126" i="9"/>
  <c r="D126" i="9"/>
  <c r="E126" i="9"/>
  <c r="G126" i="9" s="1"/>
  <c r="F126" i="9"/>
  <c r="I126" i="9"/>
  <c r="J126" i="9"/>
  <c r="A127" i="9"/>
  <c r="B127" i="9"/>
  <c r="C127" i="9"/>
  <c r="D127" i="9"/>
  <c r="E127" i="9"/>
  <c r="H127" i="9" s="1"/>
  <c r="F127" i="9"/>
  <c r="G127" i="9"/>
  <c r="I127" i="9"/>
  <c r="J127" i="9"/>
  <c r="A128" i="9"/>
  <c r="B128" i="9"/>
  <c r="C128" i="9"/>
  <c r="D128" i="9"/>
  <c r="E128" i="9"/>
  <c r="G128" i="9" s="1"/>
  <c r="F128" i="9"/>
  <c r="I128" i="9"/>
  <c r="J128" i="9"/>
  <c r="A129" i="9"/>
  <c r="B129" i="9"/>
  <c r="C129" i="9"/>
  <c r="D129" i="9"/>
  <c r="E129" i="9"/>
  <c r="H129" i="9" s="1"/>
  <c r="F129" i="9"/>
  <c r="G129" i="9"/>
  <c r="I129" i="9"/>
  <c r="J129" i="9"/>
  <c r="A130" i="9"/>
  <c r="B130" i="9"/>
  <c r="C130" i="9"/>
  <c r="D130" i="9"/>
  <c r="E130" i="9"/>
  <c r="G130" i="9" s="1"/>
  <c r="F130" i="9"/>
  <c r="I130" i="9"/>
  <c r="J130" i="9"/>
  <c r="A131" i="9"/>
  <c r="B131" i="9"/>
  <c r="C131" i="9"/>
  <c r="D131" i="9"/>
  <c r="E131" i="9"/>
  <c r="H131" i="9" s="1"/>
  <c r="F131" i="9"/>
  <c r="G131" i="9"/>
  <c r="I131" i="9"/>
  <c r="J131" i="9"/>
  <c r="A132" i="9"/>
  <c r="B132" i="9"/>
  <c r="C132" i="9"/>
  <c r="D132" i="9"/>
  <c r="E132" i="9"/>
  <c r="G132" i="9" s="1"/>
  <c r="F132" i="9"/>
  <c r="I132" i="9"/>
  <c r="J132" i="9"/>
  <c r="A133" i="9"/>
  <c r="B133" i="9"/>
  <c r="C133" i="9"/>
  <c r="D133" i="9"/>
  <c r="E133" i="9"/>
  <c r="H133" i="9" s="1"/>
  <c r="F133" i="9"/>
  <c r="G133" i="9"/>
  <c r="I133" i="9"/>
  <c r="J133" i="9"/>
  <c r="A134" i="9"/>
  <c r="B134" i="9"/>
  <c r="C134" i="9"/>
  <c r="D134" i="9"/>
  <c r="E134" i="9"/>
  <c r="G134" i="9" s="1"/>
  <c r="F134" i="9"/>
  <c r="I134" i="9"/>
  <c r="J134" i="9"/>
  <c r="A135" i="9"/>
  <c r="B135" i="9"/>
  <c r="C135" i="9"/>
  <c r="D135" i="9"/>
  <c r="E135" i="9"/>
  <c r="H135" i="9" s="1"/>
  <c r="F135" i="9"/>
  <c r="G135" i="9"/>
  <c r="I135" i="9"/>
  <c r="J135" i="9"/>
  <c r="A136" i="9"/>
  <c r="B136" i="9"/>
  <c r="C136" i="9"/>
  <c r="D136" i="9"/>
  <c r="E136" i="9"/>
  <c r="G136" i="9" s="1"/>
  <c r="F136" i="9"/>
  <c r="I136" i="9"/>
  <c r="J136" i="9"/>
  <c r="A137" i="9"/>
  <c r="B137" i="9"/>
  <c r="C137" i="9"/>
  <c r="D137" i="9"/>
  <c r="E137" i="9"/>
  <c r="H137" i="9" s="1"/>
  <c r="F137" i="9"/>
  <c r="G137" i="9"/>
  <c r="I137" i="9"/>
  <c r="J137" i="9"/>
  <c r="A138" i="9"/>
  <c r="B138" i="9"/>
  <c r="C138" i="9"/>
  <c r="D138" i="9"/>
  <c r="E138" i="9"/>
  <c r="G138" i="9" s="1"/>
  <c r="F138" i="9"/>
  <c r="I138" i="9"/>
  <c r="J138" i="9"/>
  <c r="A139" i="9"/>
  <c r="B139" i="9"/>
  <c r="C139" i="9"/>
  <c r="D139" i="9"/>
  <c r="E139" i="9"/>
  <c r="H139" i="9" s="1"/>
  <c r="F139" i="9"/>
  <c r="G139" i="9"/>
  <c r="I139" i="9"/>
  <c r="J139" i="9"/>
  <c r="A140" i="9"/>
  <c r="B140" i="9"/>
  <c r="C140" i="9"/>
  <c r="D140" i="9"/>
  <c r="E140" i="9"/>
  <c r="G140" i="9" s="1"/>
  <c r="F140" i="9"/>
  <c r="I140" i="9"/>
  <c r="J140" i="9"/>
  <c r="A141" i="9"/>
  <c r="B141" i="9"/>
  <c r="C141" i="9"/>
  <c r="D141" i="9"/>
  <c r="E141" i="9"/>
  <c r="H141" i="9" s="1"/>
  <c r="F141" i="9"/>
  <c r="G141" i="9"/>
  <c r="I141" i="9"/>
  <c r="J141" i="9"/>
  <c r="A142" i="9"/>
  <c r="B142" i="9"/>
  <c r="C142" i="9"/>
  <c r="D142" i="9"/>
  <c r="E142" i="9"/>
  <c r="G142" i="9" s="1"/>
  <c r="F142" i="9"/>
  <c r="I142" i="9"/>
  <c r="J142" i="9"/>
  <c r="A143" i="9"/>
  <c r="B143" i="9"/>
  <c r="C143" i="9"/>
  <c r="D143" i="9"/>
  <c r="E143" i="9"/>
  <c r="H143" i="9" s="1"/>
  <c r="F143" i="9"/>
  <c r="G143" i="9"/>
  <c r="I143" i="9"/>
  <c r="J143" i="9"/>
  <c r="A144" i="9"/>
  <c r="B144" i="9"/>
  <c r="C144" i="9"/>
  <c r="D144" i="9"/>
  <c r="E144" i="9"/>
  <c r="G144" i="9" s="1"/>
  <c r="F144" i="9"/>
  <c r="I144" i="9"/>
  <c r="J144" i="9"/>
  <c r="A145" i="9"/>
  <c r="B145" i="9"/>
  <c r="C145" i="9"/>
  <c r="D145" i="9"/>
  <c r="E145" i="9"/>
  <c r="H145" i="9" s="1"/>
  <c r="F145" i="9"/>
  <c r="G145" i="9"/>
  <c r="I145" i="9"/>
  <c r="J145" i="9"/>
  <c r="A146" i="9"/>
  <c r="B146" i="9"/>
  <c r="C146" i="9"/>
  <c r="D146" i="9"/>
  <c r="E146" i="9"/>
  <c r="G146" i="9" s="1"/>
  <c r="F146" i="9"/>
  <c r="I146" i="9"/>
  <c r="J146" i="9"/>
  <c r="A147" i="9"/>
  <c r="B147" i="9"/>
  <c r="C147" i="9"/>
  <c r="D147" i="9"/>
  <c r="E147" i="9"/>
  <c r="H147" i="9" s="1"/>
  <c r="F147" i="9"/>
  <c r="G147" i="9"/>
  <c r="I147" i="9"/>
  <c r="J147" i="9"/>
  <c r="A148" i="9"/>
  <c r="B148" i="9"/>
  <c r="C148" i="9"/>
  <c r="D148" i="9"/>
  <c r="E148" i="9"/>
  <c r="G148" i="9" s="1"/>
  <c r="F148" i="9"/>
  <c r="I148" i="9"/>
  <c r="J148" i="9"/>
  <c r="A149" i="9"/>
  <c r="B149" i="9"/>
  <c r="C149" i="9"/>
  <c r="D149" i="9"/>
  <c r="E149" i="9"/>
  <c r="H149" i="9" s="1"/>
  <c r="F149" i="9"/>
  <c r="G149" i="9"/>
  <c r="I149" i="9"/>
  <c r="J149" i="9"/>
  <c r="A150" i="9"/>
  <c r="B150" i="9"/>
  <c r="C150" i="9"/>
  <c r="D150" i="9"/>
  <c r="E150" i="9"/>
  <c r="G150" i="9" s="1"/>
  <c r="F150" i="9"/>
  <c r="I150" i="9"/>
  <c r="J150" i="9"/>
  <c r="A151" i="9"/>
  <c r="B151" i="9"/>
  <c r="C151" i="9"/>
  <c r="D151" i="9"/>
  <c r="E151" i="9"/>
  <c r="H151" i="9" s="1"/>
  <c r="F151" i="9"/>
  <c r="G151" i="9"/>
  <c r="I151" i="9"/>
  <c r="J151" i="9"/>
  <c r="A152" i="9"/>
  <c r="B152" i="9"/>
  <c r="C152" i="9"/>
  <c r="D152" i="9"/>
  <c r="E152" i="9"/>
  <c r="G152" i="9" s="1"/>
  <c r="F152" i="9"/>
  <c r="I152" i="9"/>
  <c r="J152" i="9"/>
  <c r="A153" i="9"/>
  <c r="B153" i="9"/>
  <c r="C153" i="9"/>
  <c r="D153" i="9"/>
  <c r="E153" i="9"/>
  <c r="H153" i="9" s="1"/>
  <c r="F153" i="9"/>
  <c r="G153" i="9"/>
  <c r="I153" i="9"/>
  <c r="J153" i="9"/>
  <c r="A154" i="9"/>
  <c r="B154" i="9"/>
  <c r="C154" i="9"/>
  <c r="D154" i="9"/>
  <c r="E154" i="9"/>
  <c r="G154" i="9" s="1"/>
  <c r="F154" i="9"/>
  <c r="I154" i="9"/>
  <c r="J154" i="9"/>
  <c r="A155" i="9"/>
  <c r="B155" i="9"/>
  <c r="C155" i="9"/>
  <c r="D155" i="9"/>
  <c r="E155" i="9"/>
  <c r="H155" i="9" s="1"/>
  <c r="F155" i="9"/>
  <c r="G155" i="9"/>
  <c r="I155" i="9"/>
  <c r="J155" i="9"/>
  <c r="A156" i="9"/>
  <c r="B156" i="9"/>
  <c r="C156" i="9"/>
  <c r="D156" i="9"/>
  <c r="E156" i="9"/>
  <c r="G156" i="9" s="1"/>
  <c r="F156" i="9"/>
  <c r="I156" i="9"/>
  <c r="J156" i="9"/>
  <c r="A157" i="9"/>
  <c r="B157" i="9"/>
  <c r="C157" i="9"/>
  <c r="D157" i="9"/>
  <c r="E157" i="9"/>
  <c r="H157" i="9" s="1"/>
  <c r="F157" i="9"/>
  <c r="G157" i="9"/>
  <c r="I157" i="9"/>
  <c r="J157" i="9"/>
  <c r="A158" i="9"/>
  <c r="B158" i="9"/>
  <c r="C158" i="9"/>
  <c r="D158" i="9"/>
  <c r="E158" i="9"/>
  <c r="G158" i="9" s="1"/>
  <c r="F158" i="9"/>
  <c r="I158" i="9"/>
  <c r="J158" i="9"/>
  <c r="A159" i="9"/>
  <c r="B159" i="9"/>
  <c r="C159" i="9"/>
  <c r="D159" i="9"/>
  <c r="E159" i="9"/>
  <c r="H159" i="9" s="1"/>
  <c r="F159" i="9"/>
  <c r="G159" i="9"/>
  <c r="I159" i="9"/>
  <c r="J159" i="9"/>
  <c r="A160" i="9"/>
  <c r="B160" i="9"/>
  <c r="C160" i="9"/>
  <c r="D160" i="9"/>
  <c r="E160" i="9"/>
  <c r="G160" i="9" s="1"/>
  <c r="F160" i="9"/>
  <c r="I160" i="9"/>
  <c r="J160" i="9"/>
  <c r="A161" i="9"/>
  <c r="B161" i="9"/>
  <c r="C161" i="9"/>
  <c r="D161" i="9"/>
  <c r="E161" i="9"/>
  <c r="H161" i="9" s="1"/>
  <c r="F161" i="9"/>
  <c r="G161" i="9"/>
  <c r="I161" i="9"/>
  <c r="J161" i="9"/>
  <c r="A162" i="9"/>
  <c r="B162" i="9"/>
  <c r="C162" i="9"/>
  <c r="D162" i="9"/>
  <c r="E162" i="9"/>
  <c r="G162" i="9" s="1"/>
  <c r="F162" i="9"/>
  <c r="I162" i="9"/>
  <c r="J162" i="9"/>
  <c r="A163" i="9"/>
  <c r="B163" i="9"/>
  <c r="C163" i="9"/>
  <c r="D163" i="9"/>
  <c r="E163" i="9"/>
  <c r="H163" i="9" s="1"/>
  <c r="F163" i="9"/>
  <c r="G163" i="9"/>
  <c r="I163" i="9"/>
  <c r="J163" i="9"/>
  <c r="A164" i="9"/>
  <c r="B164" i="9"/>
  <c r="C164" i="9"/>
  <c r="D164" i="9"/>
  <c r="E164" i="9"/>
  <c r="G164" i="9" s="1"/>
  <c r="F164" i="9"/>
  <c r="I164" i="9"/>
  <c r="J164" i="9"/>
  <c r="A165" i="9"/>
  <c r="B165" i="9"/>
  <c r="C165" i="9"/>
  <c r="D165" i="9"/>
  <c r="E165" i="9"/>
  <c r="H165" i="9" s="1"/>
  <c r="F165" i="9"/>
  <c r="G165" i="9"/>
  <c r="I165" i="9"/>
  <c r="J165" i="9"/>
  <c r="A166" i="9"/>
  <c r="B166" i="9"/>
  <c r="C166" i="9"/>
  <c r="D166" i="9"/>
  <c r="E166" i="9"/>
  <c r="G166" i="9" s="1"/>
  <c r="F166" i="9"/>
  <c r="I166" i="9"/>
  <c r="J166" i="9"/>
  <c r="A167" i="9"/>
  <c r="B167" i="9"/>
  <c r="C167" i="9"/>
  <c r="D167" i="9"/>
  <c r="E167" i="9"/>
  <c r="H167" i="9" s="1"/>
  <c r="F167" i="9"/>
  <c r="G167" i="9"/>
  <c r="I167" i="9"/>
  <c r="J167" i="9"/>
  <c r="A168" i="9"/>
  <c r="B168" i="9"/>
  <c r="C168" i="9"/>
  <c r="D168" i="9"/>
  <c r="E168" i="9"/>
  <c r="G168" i="9" s="1"/>
  <c r="F168" i="9"/>
  <c r="I168" i="9"/>
  <c r="J168" i="9"/>
  <c r="A169" i="9"/>
  <c r="B169" i="9"/>
  <c r="C169" i="9"/>
  <c r="D169" i="9"/>
  <c r="E169" i="9"/>
  <c r="H169" i="9" s="1"/>
  <c r="F169" i="9"/>
  <c r="G169" i="9"/>
  <c r="I169" i="9"/>
  <c r="J169" i="9"/>
  <c r="A170" i="9"/>
  <c r="B170" i="9"/>
  <c r="C170" i="9"/>
  <c r="D170" i="9"/>
  <c r="E170" i="9"/>
  <c r="G170" i="9" s="1"/>
  <c r="F170" i="9"/>
  <c r="I170" i="9"/>
  <c r="J170" i="9"/>
  <c r="A171" i="9"/>
  <c r="B171" i="9"/>
  <c r="C171" i="9"/>
  <c r="D171" i="9"/>
  <c r="E171" i="9"/>
  <c r="H171" i="9" s="1"/>
  <c r="F171" i="9"/>
  <c r="G171" i="9"/>
  <c r="I171" i="9"/>
  <c r="J171" i="9"/>
  <c r="A172" i="9"/>
  <c r="B172" i="9"/>
  <c r="C172" i="9"/>
  <c r="D172" i="9"/>
  <c r="E172" i="9"/>
  <c r="G172" i="9" s="1"/>
  <c r="F172" i="9"/>
  <c r="I172" i="9"/>
  <c r="J172" i="9"/>
  <c r="A173" i="9"/>
  <c r="B173" i="9"/>
  <c r="C173" i="9"/>
  <c r="D173" i="9"/>
  <c r="E173" i="9"/>
  <c r="H173" i="9" s="1"/>
  <c r="F173" i="9"/>
  <c r="G173" i="9"/>
  <c r="I173" i="9"/>
  <c r="J173" i="9"/>
  <c r="A174" i="9"/>
  <c r="B174" i="9"/>
  <c r="C174" i="9"/>
  <c r="D174" i="9"/>
  <c r="E174" i="9"/>
  <c r="G174" i="9" s="1"/>
  <c r="F174" i="9"/>
  <c r="I174" i="9"/>
  <c r="J174" i="9"/>
  <c r="A175" i="9"/>
  <c r="B175" i="9"/>
  <c r="C175" i="9"/>
  <c r="D175" i="9"/>
  <c r="E175" i="9"/>
  <c r="H175" i="9" s="1"/>
  <c r="F175" i="9"/>
  <c r="G175" i="9"/>
  <c r="I175" i="9"/>
  <c r="J175" i="9"/>
  <c r="A176" i="9"/>
  <c r="B176" i="9"/>
  <c r="C176" i="9"/>
  <c r="D176" i="9"/>
  <c r="E176" i="9"/>
  <c r="G176" i="9" s="1"/>
  <c r="F176" i="9"/>
  <c r="I176" i="9"/>
  <c r="J176" i="9"/>
  <c r="A177" i="9"/>
  <c r="B177" i="9"/>
  <c r="C177" i="9"/>
  <c r="D177" i="9"/>
  <c r="E177" i="9"/>
  <c r="H177" i="9" s="1"/>
  <c r="F177" i="9"/>
  <c r="G177" i="9"/>
  <c r="I177" i="9"/>
  <c r="J177" i="9"/>
  <c r="A178" i="9"/>
  <c r="B178" i="9"/>
  <c r="C178" i="9"/>
  <c r="D178" i="9"/>
  <c r="E178" i="9"/>
  <c r="G178" i="9" s="1"/>
  <c r="F178" i="9"/>
  <c r="I178" i="9"/>
  <c r="J178" i="9"/>
  <c r="A179" i="9"/>
  <c r="B179" i="9"/>
  <c r="C179" i="9"/>
  <c r="D179" i="9"/>
  <c r="E179" i="9"/>
  <c r="H179" i="9" s="1"/>
  <c r="F179" i="9"/>
  <c r="G179" i="9"/>
  <c r="I179" i="9"/>
  <c r="J179" i="9"/>
  <c r="A180" i="9"/>
  <c r="B180" i="9"/>
  <c r="C180" i="9"/>
  <c r="D180" i="9"/>
  <c r="E180" i="9"/>
  <c r="G180" i="9" s="1"/>
  <c r="F180" i="9"/>
  <c r="I180" i="9"/>
  <c r="J180" i="9"/>
  <c r="A181" i="9"/>
  <c r="B181" i="9"/>
  <c r="C181" i="9"/>
  <c r="D181" i="9"/>
  <c r="E181" i="9"/>
  <c r="H181" i="9" s="1"/>
  <c r="F181" i="9"/>
  <c r="G181" i="9"/>
  <c r="I181" i="9"/>
  <c r="J181" i="9"/>
  <c r="A182" i="9"/>
  <c r="B182" i="9"/>
  <c r="C182" i="9"/>
  <c r="D182" i="9"/>
  <c r="E182" i="9"/>
  <c r="G182" i="9" s="1"/>
  <c r="F182" i="9"/>
  <c r="I182" i="9"/>
  <c r="J182" i="9"/>
  <c r="A183" i="9"/>
  <c r="B183" i="9"/>
  <c r="C183" i="9"/>
  <c r="D183" i="9"/>
  <c r="E183" i="9"/>
  <c r="H183" i="9" s="1"/>
  <c r="F183" i="9"/>
  <c r="G183" i="9"/>
  <c r="I183" i="9"/>
  <c r="J183" i="9"/>
  <c r="A184" i="9"/>
  <c r="B184" i="9"/>
  <c r="C184" i="9"/>
  <c r="D184" i="9"/>
  <c r="E184" i="9"/>
  <c r="G184" i="9" s="1"/>
  <c r="F184" i="9"/>
  <c r="I184" i="9"/>
  <c r="J184" i="9"/>
  <c r="A185" i="9"/>
  <c r="B185" i="9"/>
  <c r="C185" i="9"/>
  <c r="D185" i="9"/>
  <c r="E185" i="9"/>
  <c r="H185" i="9" s="1"/>
  <c r="F185" i="9"/>
  <c r="G185" i="9"/>
  <c r="I185" i="9"/>
  <c r="J185" i="9"/>
  <c r="A186" i="9"/>
  <c r="B186" i="9"/>
  <c r="C186" i="9"/>
  <c r="D186" i="9"/>
  <c r="E186" i="9"/>
  <c r="G186" i="9" s="1"/>
  <c r="F186" i="9"/>
  <c r="I186" i="9"/>
  <c r="J186" i="9"/>
  <c r="A187" i="9"/>
  <c r="B187" i="9"/>
  <c r="C187" i="9"/>
  <c r="D187" i="9"/>
  <c r="E187" i="9"/>
  <c r="H187" i="9" s="1"/>
  <c r="F187" i="9"/>
  <c r="G187" i="9"/>
  <c r="I187" i="9"/>
  <c r="J187" i="9"/>
  <c r="A188" i="9"/>
  <c r="B188" i="9"/>
  <c r="C188" i="9"/>
  <c r="D188" i="9"/>
  <c r="E188" i="9"/>
  <c r="G188" i="9" s="1"/>
  <c r="F188" i="9"/>
  <c r="I188" i="9"/>
  <c r="J188" i="9"/>
  <c r="A189" i="9"/>
  <c r="B189" i="9"/>
  <c r="C189" i="9"/>
  <c r="D189" i="9"/>
  <c r="E189" i="9"/>
  <c r="H189" i="9" s="1"/>
  <c r="F189" i="9"/>
  <c r="G189" i="9"/>
  <c r="I189" i="9"/>
  <c r="J189" i="9"/>
  <c r="A190" i="9"/>
  <c r="B190" i="9"/>
  <c r="C190" i="9"/>
  <c r="D190" i="9"/>
  <c r="E190" i="9"/>
  <c r="G190" i="9" s="1"/>
  <c r="F190" i="9"/>
  <c r="I190" i="9"/>
  <c r="J190" i="9"/>
  <c r="A191" i="9"/>
  <c r="B191" i="9"/>
  <c r="C191" i="9"/>
  <c r="D191" i="9"/>
  <c r="E191" i="9"/>
  <c r="H191" i="9" s="1"/>
  <c r="F191" i="9"/>
  <c r="G191" i="9"/>
  <c r="I191" i="9"/>
  <c r="J191" i="9"/>
  <c r="A192" i="9"/>
  <c r="B192" i="9"/>
  <c r="C192" i="9"/>
  <c r="D192" i="9"/>
  <c r="E192" i="9"/>
  <c r="G192" i="9" s="1"/>
  <c r="F192" i="9"/>
  <c r="I192" i="9"/>
  <c r="J192" i="9"/>
  <c r="A193" i="9"/>
  <c r="B193" i="9"/>
  <c r="C193" i="9"/>
  <c r="D193" i="9"/>
  <c r="E193" i="9"/>
  <c r="H193" i="9" s="1"/>
  <c r="F193" i="9"/>
  <c r="G193" i="9"/>
  <c r="I193" i="9"/>
  <c r="J193" i="9"/>
  <c r="A194" i="9"/>
  <c r="B194" i="9"/>
  <c r="C194" i="9"/>
  <c r="D194" i="9"/>
  <c r="E194" i="9"/>
  <c r="G194" i="9" s="1"/>
  <c r="F194" i="9"/>
  <c r="I194" i="9"/>
  <c r="J194" i="9"/>
  <c r="A195" i="9"/>
  <c r="B195" i="9"/>
  <c r="C195" i="9"/>
  <c r="D195" i="9"/>
  <c r="E195" i="9"/>
  <c r="H195" i="9" s="1"/>
  <c r="F195" i="9"/>
  <c r="G195" i="9"/>
  <c r="I195" i="9"/>
  <c r="J195" i="9"/>
  <c r="A196" i="9"/>
  <c r="B196" i="9"/>
  <c r="C196" i="9"/>
  <c r="D196" i="9"/>
  <c r="E196" i="9"/>
  <c r="G196" i="9" s="1"/>
  <c r="F196" i="9"/>
  <c r="I196" i="9"/>
  <c r="J196" i="9"/>
  <c r="A197" i="9"/>
  <c r="B197" i="9"/>
  <c r="C197" i="9"/>
  <c r="D197" i="9"/>
  <c r="E197" i="9"/>
  <c r="H197" i="9" s="1"/>
  <c r="F197" i="9"/>
  <c r="G197" i="9"/>
  <c r="I197" i="9"/>
  <c r="J197" i="9"/>
  <c r="A198" i="9"/>
  <c r="B198" i="9"/>
  <c r="C198" i="9"/>
  <c r="D198" i="9"/>
  <c r="E198" i="9"/>
  <c r="G198" i="9" s="1"/>
  <c r="F198" i="9"/>
  <c r="I198" i="9"/>
  <c r="J198" i="9"/>
  <c r="A199" i="9"/>
  <c r="B199" i="9"/>
  <c r="C199" i="9"/>
  <c r="D199" i="9"/>
  <c r="E199" i="9"/>
  <c r="H199" i="9" s="1"/>
  <c r="F199" i="9"/>
  <c r="G199" i="9"/>
  <c r="I199" i="9"/>
  <c r="J199" i="9"/>
  <c r="A200" i="9"/>
  <c r="B200" i="9"/>
  <c r="C200" i="9"/>
  <c r="D200" i="9"/>
  <c r="E200" i="9"/>
  <c r="G200" i="9" s="1"/>
  <c r="F200" i="9"/>
  <c r="I200" i="9"/>
  <c r="J200" i="9"/>
  <c r="A201" i="9"/>
  <c r="B201" i="9"/>
  <c r="C201" i="9"/>
  <c r="D201" i="9"/>
  <c r="E201" i="9"/>
  <c r="H201" i="9" s="1"/>
  <c r="F201" i="9"/>
  <c r="G201" i="9"/>
  <c r="I201" i="9"/>
  <c r="J201" i="9"/>
  <c r="A202" i="9"/>
  <c r="B202" i="9"/>
  <c r="C202" i="9"/>
  <c r="D202" i="9"/>
  <c r="E202" i="9"/>
  <c r="G202" i="9" s="1"/>
  <c r="F202" i="9"/>
  <c r="I202" i="9"/>
  <c r="J202" i="9"/>
  <c r="A203" i="9"/>
  <c r="B203" i="9"/>
  <c r="C203" i="9"/>
  <c r="D203" i="9"/>
  <c r="E203" i="9"/>
  <c r="H203" i="9" s="1"/>
  <c r="F203" i="9"/>
  <c r="G203" i="9"/>
  <c r="I203" i="9"/>
  <c r="J203" i="9"/>
  <c r="A204" i="9"/>
  <c r="B204" i="9"/>
  <c r="C204" i="9"/>
  <c r="D204" i="9"/>
  <c r="E204" i="9"/>
  <c r="G204" i="9" s="1"/>
  <c r="F204" i="9"/>
  <c r="I204" i="9"/>
  <c r="J204" i="9"/>
  <c r="A205" i="9"/>
  <c r="B205" i="9"/>
  <c r="C205" i="9"/>
  <c r="D205" i="9"/>
  <c r="E205" i="9"/>
  <c r="H205" i="9" s="1"/>
  <c r="F205" i="9"/>
  <c r="G205" i="9"/>
  <c r="I205" i="9"/>
  <c r="J205" i="9"/>
  <c r="A206" i="9"/>
  <c r="B206" i="9"/>
  <c r="C206" i="9"/>
  <c r="D206" i="9"/>
  <c r="E206" i="9"/>
  <c r="G206" i="9" s="1"/>
  <c r="F206" i="9"/>
  <c r="I206" i="9"/>
  <c r="J206" i="9"/>
  <c r="A207" i="9"/>
  <c r="B207" i="9"/>
  <c r="C207" i="9"/>
  <c r="D207" i="9"/>
  <c r="E207" i="9"/>
  <c r="H207" i="9" s="1"/>
  <c r="F207" i="9"/>
  <c r="G207" i="9"/>
  <c r="I207" i="9"/>
  <c r="J207" i="9"/>
  <c r="A208" i="9"/>
  <c r="B208" i="9"/>
  <c r="C208" i="9"/>
  <c r="D208" i="9"/>
  <c r="E208" i="9"/>
  <c r="G208" i="9" s="1"/>
  <c r="F208" i="9"/>
  <c r="I208" i="9"/>
  <c r="J208" i="9"/>
  <c r="A209" i="9"/>
  <c r="B209" i="9"/>
  <c r="C209" i="9"/>
  <c r="D209" i="9"/>
  <c r="E209" i="9"/>
  <c r="H209" i="9" s="1"/>
  <c r="F209" i="9"/>
  <c r="G209" i="9"/>
  <c r="I209" i="9"/>
  <c r="J209" i="9"/>
  <c r="A210" i="9"/>
  <c r="B210" i="9"/>
  <c r="C210" i="9"/>
  <c r="D210" i="9"/>
  <c r="E210" i="9"/>
  <c r="G210" i="9" s="1"/>
  <c r="F210" i="9"/>
  <c r="I210" i="9"/>
  <c r="J210" i="9"/>
  <c r="A211" i="9"/>
  <c r="B211" i="9"/>
  <c r="C211" i="9"/>
  <c r="D211" i="9"/>
  <c r="E211" i="9"/>
  <c r="H211" i="9" s="1"/>
  <c r="F211" i="9"/>
  <c r="G211" i="9"/>
  <c r="I211" i="9"/>
  <c r="J211" i="9"/>
  <c r="A212" i="9"/>
  <c r="B212" i="9"/>
  <c r="C212" i="9"/>
  <c r="D212" i="9"/>
  <c r="E212" i="9"/>
  <c r="G212" i="9" s="1"/>
  <c r="F212" i="9"/>
  <c r="I212" i="9"/>
  <c r="J212" i="9"/>
  <c r="A213" i="9"/>
  <c r="B213" i="9"/>
  <c r="C213" i="9"/>
  <c r="D213" i="9"/>
  <c r="E213" i="9"/>
  <c r="H213" i="9" s="1"/>
  <c r="F213" i="9"/>
  <c r="G213" i="9"/>
  <c r="I213" i="9"/>
  <c r="J213" i="9"/>
  <c r="A214" i="9"/>
  <c r="B214" i="9"/>
  <c r="C214" i="9"/>
  <c r="D214" i="9"/>
  <c r="E214" i="9"/>
  <c r="G214" i="9" s="1"/>
  <c r="F214" i="9"/>
  <c r="I214" i="9"/>
  <c r="J214" i="9"/>
  <c r="A215" i="9"/>
  <c r="B215" i="9"/>
  <c r="C215" i="9"/>
  <c r="D215" i="9"/>
  <c r="E215" i="9"/>
  <c r="H215" i="9" s="1"/>
  <c r="F215" i="9"/>
  <c r="G215" i="9"/>
  <c r="I215" i="9"/>
  <c r="J215" i="9"/>
  <c r="A216" i="9"/>
  <c r="B216" i="9"/>
  <c r="C216" i="9"/>
  <c r="D216" i="9"/>
  <c r="E216" i="9"/>
  <c r="G216" i="9" s="1"/>
  <c r="F216" i="9"/>
  <c r="I216" i="9"/>
  <c r="J216" i="9"/>
  <c r="A217" i="9"/>
  <c r="B217" i="9"/>
  <c r="C217" i="9"/>
  <c r="D217" i="9"/>
  <c r="E217" i="9"/>
  <c r="H217" i="9" s="1"/>
  <c r="F217" i="9"/>
  <c r="G217" i="9"/>
  <c r="I217" i="9"/>
  <c r="J217" i="9"/>
  <c r="A218" i="9"/>
  <c r="B218" i="9"/>
  <c r="C218" i="9"/>
  <c r="D218" i="9"/>
  <c r="E218" i="9"/>
  <c r="G218" i="9" s="1"/>
  <c r="F218" i="9"/>
  <c r="I218" i="9"/>
  <c r="J218" i="9"/>
  <c r="A219" i="9"/>
  <c r="B219" i="9"/>
  <c r="C219" i="9"/>
  <c r="D219" i="9"/>
  <c r="E219" i="9"/>
  <c r="H219" i="9" s="1"/>
  <c r="F219" i="9"/>
  <c r="G219" i="9"/>
  <c r="I219" i="9"/>
  <c r="J219" i="9"/>
  <c r="A220" i="9"/>
  <c r="B220" i="9"/>
  <c r="C220" i="9"/>
  <c r="D220" i="9"/>
  <c r="E220" i="9"/>
  <c r="G220" i="9" s="1"/>
  <c r="F220" i="9"/>
  <c r="I220" i="9"/>
  <c r="J220" i="9"/>
  <c r="A221" i="9"/>
  <c r="B221" i="9"/>
  <c r="C221" i="9"/>
  <c r="D221" i="9"/>
  <c r="E221" i="9"/>
  <c r="H221" i="9" s="1"/>
  <c r="F221" i="9"/>
  <c r="G221" i="9"/>
  <c r="I221" i="9"/>
  <c r="J221" i="9"/>
  <c r="A222" i="9"/>
  <c r="B222" i="9"/>
  <c r="C222" i="9"/>
  <c r="D222" i="9"/>
  <c r="E222" i="9"/>
  <c r="G222" i="9" s="1"/>
  <c r="F222" i="9"/>
  <c r="I222" i="9"/>
  <c r="J222" i="9"/>
  <c r="A223" i="9"/>
  <c r="B223" i="9"/>
  <c r="C223" i="9"/>
  <c r="D223" i="9"/>
  <c r="E223" i="9"/>
  <c r="H223" i="9" s="1"/>
  <c r="F223" i="9"/>
  <c r="G223" i="9"/>
  <c r="I223" i="9"/>
  <c r="J223" i="9"/>
  <c r="A224" i="9"/>
  <c r="B224" i="9"/>
  <c r="C224" i="9"/>
  <c r="D224" i="9"/>
  <c r="E224" i="9"/>
  <c r="G224" i="9" s="1"/>
  <c r="F224" i="9"/>
  <c r="I224" i="9"/>
  <c r="J224" i="9"/>
  <c r="A225" i="9"/>
  <c r="B225" i="9"/>
  <c r="C225" i="9"/>
  <c r="D225" i="9"/>
  <c r="E225" i="9"/>
  <c r="H225" i="9" s="1"/>
  <c r="F225" i="9"/>
  <c r="G225" i="9"/>
  <c r="I225" i="9"/>
  <c r="J225" i="9"/>
  <c r="A226" i="9"/>
  <c r="B226" i="9"/>
  <c r="C226" i="9"/>
  <c r="D226" i="9"/>
  <c r="E226" i="9"/>
  <c r="G226" i="9" s="1"/>
  <c r="F226" i="9"/>
  <c r="I226" i="9"/>
  <c r="J226" i="9"/>
  <c r="A227" i="9"/>
  <c r="B227" i="9"/>
  <c r="C227" i="9"/>
  <c r="D227" i="9"/>
  <c r="E227" i="9"/>
  <c r="H227" i="9" s="1"/>
  <c r="F227" i="9"/>
  <c r="G227" i="9"/>
  <c r="I227" i="9"/>
  <c r="J227" i="9"/>
  <c r="A228" i="9"/>
  <c r="B228" i="9"/>
  <c r="C228" i="9"/>
  <c r="D228" i="9"/>
  <c r="E228" i="9"/>
  <c r="G228" i="9" s="1"/>
  <c r="F228" i="9"/>
  <c r="I228" i="9"/>
  <c r="J228" i="9"/>
  <c r="A229" i="9"/>
  <c r="B229" i="9"/>
  <c r="C229" i="9"/>
  <c r="D229" i="9"/>
  <c r="E229" i="9"/>
  <c r="H229" i="9" s="1"/>
  <c r="F229" i="9"/>
  <c r="G229" i="9"/>
  <c r="I229" i="9"/>
  <c r="J229" i="9"/>
  <c r="A230" i="9"/>
  <c r="B230" i="9"/>
  <c r="C230" i="9"/>
  <c r="D230" i="9"/>
  <c r="E230" i="9"/>
  <c r="G230" i="9" s="1"/>
  <c r="F230" i="9"/>
  <c r="I230" i="9"/>
  <c r="J230" i="9"/>
  <c r="A231" i="9"/>
  <c r="B231" i="9"/>
  <c r="C231" i="9"/>
  <c r="D231" i="9"/>
  <c r="E231" i="9"/>
  <c r="H231" i="9" s="1"/>
  <c r="F231" i="9"/>
  <c r="G231" i="9"/>
  <c r="I231" i="9"/>
  <c r="J231" i="9"/>
  <c r="A232" i="9"/>
  <c r="B232" i="9"/>
  <c r="C232" i="9"/>
  <c r="D232" i="9"/>
  <c r="E232" i="9"/>
  <c r="G232" i="9" s="1"/>
  <c r="F232" i="9"/>
  <c r="I232" i="9"/>
  <c r="J232" i="9"/>
  <c r="A233" i="9"/>
  <c r="B233" i="9"/>
  <c r="C233" i="9"/>
  <c r="D233" i="9"/>
  <c r="E233" i="9"/>
  <c r="H233" i="9" s="1"/>
  <c r="F233" i="9"/>
  <c r="G233" i="9"/>
  <c r="I233" i="9"/>
  <c r="J233" i="9"/>
  <c r="A234" i="9"/>
  <c r="B234" i="9"/>
  <c r="C234" i="9"/>
  <c r="D234" i="9"/>
  <c r="E234" i="9"/>
  <c r="G234" i="9" s="1"/>
  <c r="F234" i="9"/>
  <c r="I234" i="9"/>
  <c r="J234" i="9"/>
  <c r="A235" i="9"/>
  <c r="B235" i="9"/>
  <c r="C235" i="9"/>
  <c r="D235" i="9"/>
  <c r="E235" i="9"/>
  <c r="H235" i="9" s="1"/>
  <c r="F235" i="9"/>
  <c r="G235" i="9"/>
  <c r="I235" i="9"/>
  <c r="J235" i="9"/>
  <c r="A236" i="9"/>
  <c r="B236" i="9"/>
  <c r="C236" i="9"/>
  <c r="D236" i="9"/>
  <c r="E236" i="9"/>
  <c r="G236" i="9" s="1"/>
  <c r="F236" i="9"/>
  <c r="I236" i="9"/>
  <c r="J236" i="9"/>
  <c r="A237" i="9"/>
  <c r="B237" i="9"/>
  <c r="C237" i="9"/>
  <c r="D237" i="9"/>
  <c r="E237" i="9"/>
  <c r="H237" i="9" s="1"/>
  <c r="F237" i="9"/>
  <c r="G237" i="9"/>
  <c r="I237" i="9"/>
  <c r="J237" i="9"/>
  <c r="A238" i="9"/>
  <c r="B238" i="9"/>
  <c r="C238" i="9"/>
  <c r="D238" i="9"/>
  <c r="E238" i="9"/>
  <c r="G238" i="9" s="1"/>
  <c r="F238" i="9"/>
  <c r="I238" i="9"/>
  <c r="J238" i="9"/>
  <c r="A239" i="9"/>
  <c r="B239" i="9"/>
  <c r="C239" i="9"/>
  <c r="D239" i="9"/>
  <c r="E239" i="9"/>
  <c r="H239" i="9" s="1"/>
  <c r="F239" i="9"/>
  <c r="G239" i="9"/>
  <c r="I239" i="9"/>
  <c r="J239" i="9"/>
  <c r="A240" i="9"/>
  <c r="B240" i="9"/>
  <c r="C240" i="9"/>
  <c r="D240" i="9"/>
  <c r="E240" i="9"/>
  <c r="G240" i="9" s="1"/>
  <c r="F240" i="9"/>
  <c r="I240" i="9"/>
  <c r="J240" i="9"/>
  <c r="A241" i="9"/>
  <c r="B241" i="9"/>
  <c r="C241" i="9"/>
  <c r="D241" i="9"/>
  <c r="E241" i="9"/>
  <c r="H241" i="9" s="1"/>
  <c r="F241" i="9"/>
  <c r="G241" i="9"/>
  <c r="I241" i="9"/>
  <c r="J241" i="9"/>
  <c r="A242" i="9"/>
  <c r="B242" i="9"/>
  <c r="C242" i="9"/>
  <c r="D242" i="9"/>
  <c r="E242" i="9"/>
  <c r="G242" i="9" s="1"/>
  <c r="F242" i="9"/>
  <c r="I242" i="9"/>
  <c r="J242" i="9"/>
  <c r="A243" i="9"/>
  <c r="B243" i="9"/>
  <c r="C243" i="9"/>
  <c r="D243" i="9"/>
  <c r="E243" i="9"/>
  <c r="H243" i="9" s="1"/>
  <c r="F243" i="9"/>
  <c r="G243" i="9"/>
  <c r="I243" i="9"/>
  <c r="J243" i="9"/>
  <c r="A244" i="9"/>
  <c r="B244" i="9"/>
  <c r="C244" i="9"/>
  <c r="D244" i="9"/>
  <c r="E244" i="9"/>
  <c r="G244" i="9" s="1"/>
  <c r="F244" i="9"/>
  <c r="I244" i="9"/>
  <c r="J244" i="9"/>
  <c r="A245" i="9"/>
  <c r="B245" i="9"/>
  <c r="C245" i="9"/>
  <c r="D245" i="9"/>
  <c r="E245" i="9"/>
  <c r="H245" i="9" s="1"/>
  <c r="F245" i="9"/>
  <c r="G245" i="9"/>
  <c r="I245" i="9"/>
  <c r="J245" i="9"/>
  <c r="A246" i="9"/>
  <c r="B246" i="9"/>
  <c r="C246" i="9"/>
  <c r="D246" i="9"/>
  <c r="E246" i="9"/>
  <c r="G246" i="9" s="1"/>
  <c r="F246" i="9"/>
  <c r="I246" i="9"/>
  <c r="J246" i="9"/>
  <c r="A247" i="9"/>
  <c r="B247" i="9"/>
  <c r="C247" i="9"/>
  <c r="D247" i="9"/>
  <c r="E247" i="9"/>
  <c r="H247" i="9" s="1"/>
  <c r="F247" i="9"/>
  <c r="G247" i="9"/>
  <c r="I247" i="9"/>
  <c r="J247" i="9"/>
  <c r="A248" i="9"/>
  <c r="B248" i="9"/>
  <c r="C248" i="9"/>
  <c r="D248" i="9"/>
  <c r="E248" i="9"/>
  <c r="G248" i="9" s="1"/>
  <c r="F248" i="9"/>
  <c r="I248" i="9"/>
  <c r="J248" i="9"/>
  <c r="A249" i="9"/>
  <c r="B249" i="9"/>
  <c r="C249" i="9"/>
  <c r="D249" i="9"/>
  <c r="E249" i="9"/>
  <c r="H249" i="9" s="1"/>
  <c r="F249" i="9"/>
  <c r="G249" i="9"/>
  <c r="I249" i="9"/>
  <c r="J249" i="9"/>
  <c r="A250" i="9"/>
  <c r="B250" i="9"/>
  <c r="C250" i="9"/>
  <c r="D250" i="9"/>
  <c r="E250" i="9"/>
  <c r="G250" i="9" s="1"/>
  <c r="F250" i="9"/>
  <c r="I250" i="9"/>
  <c r="J250" i="9"/>
  <c r="A251" i="9"/>
  <c r="B251" i="9"/>
  <c r="C251" i="9"/>
  <c r="D251" i="9"/>
  <c r="E251" i="9"/>
  <c r="H251" i="9" s="1"/>
  <c r="F251" i="9"/>
  <c r="G251" i="9"/>
  <c r="I251" i="9"/>
  <c r="J251" i="9"/>
  <c r="A252" i="9"/>
  <c r="B252" i="9"/>
  <c r="C252" i="9"/>
  <c r="D252" i="9"/>
  <c r="E252" i="9"/>
  <c r="G252" i="9" s="1"/>
  <c r="F252" i="9"/>
  <c r="I252" i="9"/>
  <c r="J252" i="9"/>
  <c r="A253" i="9"/>
  <c r="B253" i="9"/>
  <c r="C253" i="9"/>
  <c r="D253" i="9"/>
  <c r="E253" i="9"/>
  <c r="H253" i="9" s="1"/>
  <c r="F253" i="9"/>
  <c r="G253" i="9"/>
  <c r="I253" i="9"/>
  <c r="J253" i="9"/>
  <c r="A254" i="9"/>
  <c r="B254" i="9"/>
  <c r="C254" i="9"/>
  <c r="D254" i="9"/>
  <c r="E254" i="9"/>
  <c r="G254" i="9" s="1"/>
  <c r="F254" i="9"/>
  <c r="I254" i="9"/>
  <c r="J254" i="9"/>
  <c r="A255" i="9"/>
  <c r="B255" i="9"/>
  <c r="C255" i="9"/>
  <c r="D255" i="9"/>
  <c r="E255" i="9"/>
  <c r="H255" i="9" s="1"/>
  <c r="F255" i="9"/>
  <c r="G255" i="9"/>
  <c r="I255" i="9"/>
  <c r="J255" i="9"/>
  <c r="A256" i="9"/>
  <c r="B256" i="9"/>
  <c r="C256" i="9"/>
  <c r="D256" i="9"/>
  <c r="E256" i="9"/>
  <c r="G256" i="9" s="1"/>
  <c r="F256" i="9"/>
  <c r="I256" i="9"/>
  <c r="J256" i="9"/>
  <c r="A257" i="9"/>
  <c r="B257" i="9"/>
  <c r="C257" i="9"/>
  <c r="D257" i="9"/>
  <c r="E257" i="9"/>
  <c r="H257" i="9" s="1"/>
  <c r="F257" i="9"/>
  <c r="G257" i="9"/>
  <c r="I257" i="9"/>
  <c r="J257" i="9"/>
  <c r="A258" i="9"/>
  <c r="B258" i="9"/>
  <c r="C258" i="9"/>
  <c r="D258" i="9"/>
  <c r="E258" i="9"/>
  <c r="G258" i="9" s="1"/>
  <c r="F258" i="9"/>
  <c r="I258" i="9"/>
  <c r="J258" i="9"/>
  <c r="A259" i="9"/>
  <c r="B259" i="9"/>
  <c r="C259" i="9"/>
  <c r="D259" i="9"/>
  <c r="E259" i="9"/>
  <c r="H259" i="9" s="1"/>
  <c r="F259" i="9"/>
  <c r="G259" i="9"/>
  <c r="I259" i="9"/>
  <c r="J259" i="9"/>
  <c r="A260" i="9"/>
  <c r="B260" i="9"/>
  <c r="C260" i="9"/>
  <c r="D260" i="9"/>
  <c r="E260" i="9"/>
  <c r="G260" i="9" s="1"/>
  <c r="F260" i="9"/>
  <c r="I260" i="9"/>
  <c r="J260" i="9"/>
  <c r="A261" i="9"/>
  <c r="B261" i="9"/>
  <c r="C261" i="9"/>
  <c r="D261" i="9"/>
  <c r="E261" i="9"/>
  <c r="H261" i="9" s="1"/>
  <c r="F261" i="9"/>
  <c r="G261" i="9"/>
  <c r="I261" i="9"/>
  <c r="J261" i="9"/>
  <c r="A262" i="9"/>
  <c r="B262" i="9"/>
  <c r="C262" i="9"/>
  <c r="D262" i="9"/>
  <c r="E262" i="9"/>
  <c r="G262" i="9" s="1"/>
  <c r="F262" i="9"/>
  <c r="I262" i="9"/>
  <c r="J262" i="9"/>
  <c r="A263" i="9"/>
  <c r="B263" i="9"/>
  <c r="C263" i="9"/>
  <c r="D263" i="9"/>
  <c r="E263" i="9"/>
  <c r="H263" i="9" s="1"/>
  <c r="F263" i="9"/>
  <c r="G263" i="9"/>
  <c r="I263" i="9"/>
  <c r="J263" i="9"/>
  <c r="A264" i="9"/>
  <c r="B264" i="9"/>
  <c r="C264" i="9"/>
  <c r="D264" i="9"/>
  <c r="E264" i="9"/>
  <c r="G264" i="9" s="1"/>
  <c r="F264" i="9"/>
  <c r="I264" i="9"/>
  <c r="J264" i="9"/>
  <c r="A265" i="9"/>
  <c r="B265" i="9"/>
  <c r="C265" i="9"/>
  <c r="D265" i="9"/>
  <c r="E265" i="9"/>
  <c r="H265" i="9" s="1"/>
  <c r="F265" i="9"/>
  <c r="G265" i="9"/>
  <c r="I265" i="9"/>
  <c r="J265" i="9"/>
  <c r="A266" i="9"/>
  <c r="B266" i="9"/>
  <c r="C266" i="9"/>
  <c r="D266" i="9"/>
  <c r="E266" i="9"/>
  <c r="G266" i="9" s="1"/>
  <c r="F266" i="9"/>
  <c r="I266" i="9"/>
  <c r="J266" i="9"/>
  <c r="A267" i="9"/>
  <c r="B267" i="9"/>
  <c r="C267" i="9"/>
  <c r="D267" i="9"/>
  <c r="E267" i="9"/>
  <c r="H267" i="9" s="1"/>
  <c r="F267" i="9"/>
  <c r="G267" i="9"/>
  <c r="I267" i="9"/>
  <c r="J267" i="9"/>
  <c r="A268" i="9"/>
  <c r="B268" i="9"/>
  <c r="C268" i="9"/>
  <c r="D268" i="9"/>
  <c r="E268" i="9"/>
  <c r="G268" i="9" s="1"/>
  <c r="F268" i="9"/>
  <c r="I268" i="9"/>
  <c r="J268" i="9"/>
  <c r="A269" i="9"/>
  <c r="B269" i="9"/>
  <c r="C269" i="9"/>
  <c r="D269" i="9"/>
  <c r="E269" i="9"/>
  <c r="H269" i="9" s="1"/>
  <c r="F269" i="9"/>
  <c r="G269" i="9"/>
  <c r="I269" i="9"/>
  <c r="J269" i="9"/>
  <c r="A270" i="9"/>
  <c r="B270" i="9"/>
  <c r="C270" i="9"/>
  <c r="D270" i="9"/>
  <c r="E270" i="9"/>
  <c r="G270" i="9" s="1"/>
  <c r="F270" i="9"/>
  <c r="I270" i="9"/>
  <c r="J270" i="9"/>
  <c r="A271" i="9"/>
  <c r="B271" i="9"/>
  <c r="C271" i="9"/>
  <c r="D271" i="9"/>
  <c r="E271" i="9"/>
  <c r="H271" i="9" s="1"/>
  <c r="F271" i="9"/>
  <c r="G271" i="9"/>
  <c r="I271" i="9"/>
  <c r="J271" i="9"/>
  <c r="A272" i="9"/>
  <c r="B272" i="9"/>
  <c r="C272" i="9"/>
  <c r="D272" i="9"/>
  <c r="E272" i="9"/>
  <c r="G272" i="9" s="1"/>
  <c r="F272" i="9"/>
  <c r="I272" i="9"/>
  <c r="J272" i="9"/>
  <c r="A273" i="9"/>
  <c r="B273" i="9"/>
  <c r="C273" i="9"/>
  <c r="D273" i="9"/>
  <c r="E273" i="9"/>
  <c r="H273" i="9" s="1"/>
  <c r="F273" i="9"/>
  <c r="G273" i="9"/>
  <c r="I273" i="9"/>
  <c r="J273" i="9"/>
  <c r="A274" i="9"/>
  <c r="B274" i="9"/>
  <c r="C274" i="9"/>
  <c r="D274" i="9"/>
  <c r="E274" i="9"/>
  <c r="G274" i="9" s="1"/>
  <c r="F274" i="9"/>
  <c r="I274" i="9"/>
  <c r="J274" i="9"/>
  <c r="A275" i="9"/>
  <c r="B275" i="9"/>
  <c r="C275" i="9"/>
  <c r="D275" i="9"/>
  <c r="E275" i="9"/>
  <c r="H275" i="9" s="1"/>
  <c r="F275" i="9"/>
  <c r="G275" i="9"/>
  <c r="I275" i="9"/>
  <c r="J275" i="9"/>
  <c r="A276" i="9"/>
  <c r="B276" i="9"/>
  <c r="C276" i="9"/>
  <c r="D276" i="9"/>
  <c r="E276" i="9"/>
  <c r="G276" i="9" s="1"/>
  <c r="F276" i="9"/>
  <c r="I276" i="9"/>
  <c r="J276" i="9"/>
  <c r="A277" i="9"/>
  <c r="B277" i="9"/>
  <c r="C277" i="9"/>
  <c r="D277" i="9"/>
  <c r="E277" i="9"/>
  <c r="H277" i="9" s="1"/>
  <c r="F277" i="9"/>
  <c r="G277" i="9"/>
  <c r="I277" i="9"/>
  <c r="J277" i="9"/>
  <c r="A278" i="9"/>
  <c r="B278" i="9"/>
  <c r="C278" i="9"/>
  <c r="D278" i="9"/>
  <c r="E278" i="9"/>
  <c r="G278" i="9" s="1"/>
  <c r="F278" i="9"/>
  <c r="I278" i="9"/>
  <c r="J278" i="9"/>
  <c r="A279" i="9"/>
  <c r="B279" i="9"/>
  <c r="C279" i="9"/>
  <c r="D279" i="9"/>
  <c r="E279" i="9"/>
  <c r="H279" i="9" s="1"/>
  <c r="F279" i="9"/>
  <c r="G279" i="9"/>
  <c r="I279" i="9"/>
  <c r="J279" i="9"/>
  <c r="A280" i="9"/>
  <c r="B280" i="9"/>
  <c r="C280" i="9"/>
  <c r="D280" i="9"/>
  <c r="E280" i="9"/>
  <c r="G280" i="9" s="1"/>
  <c r="F280" i="9"/>
  <c r="I280" i="9"/>
  <c r="J280" i="9"/>
  <c r="A281" i="9"/>
  <c r="B281" i="9"/>
  <c r="C281" i="9"/>
  <c r="D281" i="9"/>
  <c r="E281" i="9"/>
  <c r="H281" i="9" s="1"/>
  <c r="F281" i="9"/>
  <c r="G281" i="9"/>
  <c r="I281" i="9"/>
  <c r="J281" i="9"/>
  <c r="A282" i="9"/>
  <c r="B282" i="9"/>
  <c r="C282" i="9"/>
  <c r="D282" i="9"/>
  <c r="E282" i="9"/>
  <c r="G282" i="9" s="1"/>
  <c r="F282" i="9"/>
  <c r="I282" i="9"/>
  <c r="J282" i="9"/>
  <c r="A283" i="9"/>
  <c r="B283" i="9"/>
  <c r="C283" i="9"/>
  <c r="D283" i="9"/>
  <c r="E283" i="9"/>
  <c r="H283" i="9" s="1"/>
  <c r="F283" i="9"/>
  <c r="G283" i="9"/>
  <c r="I283" i="9"/>
  <c r="J283" i="9"/>
  <c r="A284" i="9"/>
  <c r="B284" i="9"/>
  <c r="C284" i="9"/>
  <c r="D284" i="9"/>
  <c r="E284" i="9"/>
  <c r="G284" i="9" s="1"/>
  <c r="F284" i="9"/>
  <c r="I284" i="9"/>
  <c r="J284" i="9"/>
  <c r="A285" i="9"/>
  <c r="B285" i="9"/>
  <c r="C285" i="9"/>
  <c r="D285" i="9"/>
  <c r="E285" i="9"/>
  <c r="H285" i="9" s="1"/>
  <c r="F285" i="9"/>
  <c r="G285" i="9"/>
  <c r="I285" i="9"/>
  <c r="J285" i="9"/>
  <c r="A286" i="9"/>
  <c r="B286" i="9"/>
  <c r="C286" i="9"/>
  <c r="D286" i="9"/>
  <c r="E286" i="9"/>
  <c r="G286" i="9" s="1"/>
  <c r="F286" i="9"/>
  <c r="I286" i="9"/>
  <c r="J286" i="9"/>
  <c r="A287" i="9"/>
  <c r="B287" i="9"/>
  <c r="C287" i="9"/>
  <c r="D287" i="9"/>
  <c r="E287" i="9"/>
  <c r="H287" i="9" s="1"/>
  <c r="F287" i="9"/>
  <c r="G287" i="9"/>
  <c r="I287" i="9"/>
  <c r="J287" i="9"/>
  <c r="A288" i="9"/>
  <c r="B288" i="9"/>
  <c r="C288" i="9"/>
  <c r="D288" i="9"/>
  <c r="E288" i="9"/>
  <c r="G288" i="9" s="1"/>
  <c r="F288" i="9"/>
  <c r="I288" i="9"/>
  <c r="J288" i="9"/>
  <c r="A289" i="9"/>
  <c r="B289" i="9"/>
  <c r="C289" i="9"/>
  <c r="D289" i="9"/>
  <c r="E289" i="9"/>
  <c r="H289" i="9" s="1"/>
  <c r="F289" i="9"/>
  <c r="G289" i="9"/>
  <c r="I289" i="9"/>
  <c r="J289" i="9"/>
  <c r="A290" i="9"/>
  <c r="B290" i="9"/>
  <c r="C290" i="9"/>
  <c r="D290" i="9"/>
  <c r="E290" i="9"/>
  <c r="G290" i="9" s="1"/>
  <c r="F290" i="9"/>
  <c r="I290" i="9"/>
  <c r="J290" i="9"/>
  <c r="A291" i="9"/>
  <c r="B291" i="9"/>
  <c r="C291" i="9"/>
  <c r="D291" i="9"/>
  <c r="E291" i="9"/>
  <c r="H291" i="9" s="1"/>
  <c r="F291" i="9"/>
  <c r="G291" i="9"/>
  <c r="I291" i="9"/>
  <c r="J291" i="9"/>
  <c r="A292" i="9"/>
  <c r="B292" i="9"/>
  <c r="C292" i="9"/>
  <c r="D292" i="9"/>
  <c r="E292" i="9"/>
  <c r="G292" i="9" s="1"/>
  <c r="F292" i="9"/>
  <c r="I292" i="9"/>
  <c r="J292" i="9"/>
  <c r="A293" i="9"/>
  <c r="B293" i="9"/>
  <c r="C293" i="9"/>
  <c r="D293" i="9"/>
  <c r="E293" i="9"/>
  <c r="H293" i="9" s="1"/>
  <c r="F293" i="9"/>
  <c r="G293" i="9"/>
  <c r="I293" i="9"/>
  <c r="J293" i="9"/>
  <c r="A294" i="9"/>
  <c r="B294" i="9"/>
  <c r="C294" i="9"/>
  <c r="D294" i="9"/>
  <c r="E294" i="9"/>
  <c r="G294" i="9" s="1"/>
  <c r="F294" i="9"/>
  <c r="I294" i="9"/>
  <c r="J294" i="9"/>
  <c r="A295" i="9"/>
  <c r="B295" i="9"/>
  <c r="C295" i="9"/>
  <c r="D295" i="9"/>
  <c r="E295" i="9"/>
  <c r="H295" i="9" s="1"/>
  <c r="F295" i="9"/>
  <c r="G295" i="9"/>
  <c r="I295" i="9"/>
  <c r="J295" i="9"/>
  <c r="A296" i="9"/>
  <c r="B296" i="9"/>
  <c r="C296" i="9"/>
  <c r="D296" i="9"/>
  <c r="E296" i="9"/>
  <c r="G296" i="9" s="1"/>
  <c r="F296" i="9"/>
  <c r="I296" i="9"/>
  <c r="J296" i="9"/>
  <c r="A297" i="9"/>
  <c r="B297" i="9"/>
  <c r="C297" i="9"/>
  <c r="D297" i="9"/>
  <c r="E297" i="9"/>
  <c r="H297" i="9" s="1"/>
  <c r="F297" i="9"/>
  <c r="G297" i="9"/>
  <c r="I297" i="9"/>
  <c r="J297" i="9"/>
  <c r="A298" i="9"/>
  <c r="B298" i="9"/>
  <c r="C298" i="9"/>
  <c r="D298" i="9"/>
  <c r="E298" i="9"/>
  <c r="G298" i="9" s="1"/>
  <c r="F298" i="9"/>
  <c r="I298" i="9"/>
  <c r="J298" i="9"/>
  <c r="A299" i="9"/>
  <c r="B299" i="9"/>
  <c r="C299" i="9"/>
  <c r="D299" i="9"/>
  <c r="E299" i="9"/>
  <c r="H299" i="9" s="1"/>
  <c r="F299" i="9"/>
  <c r="G299" i="9"/>
  <c r="I299" i="9"/>
  <c r="J299" i="9"/>
  <c r="A300" i="9"/>
  <c r="B300" i="9"/>
  <c r="C300" i="9"/>
  <c r="D300" i="9"/>
  <c r="E300" i="9"/>
  <c r="G300" i="9" s="1"/>
  <c r="F300" i="9"/>
  <c r="I300" i="9"/>
  <c r="J300" i="9"/>
  <c r="A301" i="9"/>
  <c r="B301" i="9"/>
  <c r="C301" i="9"/>
  <c r="D301" i="9"/>
  <c r="E301" i="9"/>
  <c r="H301" i="9" s="1"/>
  <c r="F301" i="9"/>
  <c r="G301" i="9"/>
  <c r="I301" i="9"/>
  <c r="J301" i="9"/>
  <c r="A302" i="9"/>
  <c r="B302" i="9"/>
  <c r="C302" i="9"/>
  <c r="D302" i="9"/>
  <c r="E302" i="9"/>
  <c r="G302" i="9" s="1"/>
  <c r="F302" i="9"/>
  <c r="I302" i="9"/>
  <c r="J302" i="9"/>
  <c r="A303" i="9"/>
  <c r="B303" i="9"/>
  <c r="C303" i="9"/>
  <c r="D303" i="9"/>
  <c r="E303" i="9"/>
  <c r="H303" i="9" s="1"/>
  <c r="F303" i="9"/>
  <c r="G303" i="9"/>
  <c r="I303" i="9"/>
  <c r="J303" i="9"/>
  <c r="A304" i="9"/>
  <c r="B304" i="9"/>
  <c r="C304" i="9"/>
  <c r="D304" i="9"/>
  <c r="E304" i="9"/>
  <c r="G304" i="9" s="1"/>
  <c r="F304" i="9"/>
  <c r="I304" i="9"/>
  <c r="J304" i="9"/>
  <c r="A305" i="9"/>
  <c r="B305" i="9"/>
  <c r="C305" i="9"/>
  <c r="D305" i="9"/>
  <c r="E305" i="9"/>
  <c r="H305" i="9" s="1"/>
  <c r="F305" i="9"/>
  <c r="G305" i="9"/>
  <c r="I305" i="9"/>
  <c r="J305" i="9"/>
  <c r="A306" i="9"/>
  <c r="B306" i="9"/>
  <c r="C306" i="9"/>
  <c r="D306" i="9"/>
  <c r="E306" i="9"/>
  <c r="G306" i="9" s="1"/>
  <c r="F306" i="9"/>
  <c r="I306" i="9"/>
  <c r="J306" i="9"/>
  <c r="A307" i="9"/>
  <c r="B307" i="9"/>
  <c r="C307" i="9"/>
  <c r="D307" i="9"/>
  <c r="E307" i="9"/>
  <c r="H307" i="9" s="1"/>
  <c r="F307" i="9"/>
  <c r="G307" i="9"/>
  <c r="I307" i="9"/>
  <c r="J307" i="9"/>
  <c r="A308" i="9"/>
  <c r="B308" i="9"/>
  <c r="C308" i="9"/>
  <c r="D308" i="9"/>
  <c r="E308" i="9"/>
  <c r="G308" i="9" s="1"/>
  <c r="F308" i="9"/>
  <c r="I308" i="9"/>
  <c r="J308" i="9"/>
  <c r="A309" i="9"/>
  <c r="B309" i="9"/>
  <c r="C309" i="9"/>
  <c r="D309" i="9"/>
  <c r="E309" i="9"/>
  <c r="H309" i="9" s="1"/>
  <c r="F309" i="9"/>
  <c r="G309" i="9"/>
  <c r="I309" i="9"/>
  <c r="J309" i="9"/>
  <c r="A310" i="9"/>
  <c r="B310" i="9"/>
  <c r="C310" i="9"/>
  <c r="D310" i="9"/>
  <c r="E310" i="9"/>
  <c r="G310" i="9" s="1"/>
  <c r="F310" i="9"/>
  <c r="I310" i="9"/>
  <c r="J310" i="9"/>
  <c r="A311" i="9"/>
  <c r="B311" i="9"/>
  <c r="C311" i="9"/>
  <c r="D311" i="9"/>
  <c r="E311" i="9"/>
  <c r="H311" i="9" s="1"/>
  <c r="F311" i="9"/>
  <c r="G311" i="9"/>
  <c r="I311" i="9"/>
  <c r="J311" i="9"/>
  <c r="A312" i="9"/>
  <c r="B312" i="9"/>
  <c r="C312" i="9"/>
  <c r="D312" i="9"/>
  <c r="E312" i="9"/>
  <c r="G312" i="9" s="1"/>
  <c r="F312" i="9"/>
  <c r="I312" i="9"/>
  <c r="J312" i="9"/>
  <c r="A313" i="9"/>
  <c r="B313" i="9"/>
  <c r="C313" i="9"/>
  <c r="D313" i="9"/>
  <c r="E313" i="9"/>
  <c r="H313" i="9" s="1"/>
  <c r="F313" i="9"/>
  <c r="G313" i="9"/>
  <c r="I313" i="9"/>
  <c r="J313" i="9"/>
  <c r="A314" i="9"/>
  <c r="B314" i="9"/>
  <c r="C314" i="9"/>
  <c r="D314" i="9"/>
  <c r="E314" i="9"/>
  <c r="G314" i="9" s="1"/>
  <c r="F314" i="9"/>
  <c r="I314" i="9"/>
  <c r="J314" i="9"/>
  <c r="A315" i="9"/>
  <c r="B315" i="9"/>
  <c r="C315" i="9"/>
  <c r="D315" i="9"/>
  <c r="E315" i="9"/>
  <c r="H315" i="9" s="1"/>
  <c r="F315" i="9"/>
  <c r="G315" i="9"/>
  <c r="I315" i="9"/>
  <c r="J315" i="9"/>
  <c r="A316" i="9"/>
  <c r="B316" i="9"/>
  <c r="C316" i="9"/>
  <c r="D316" i="9"/>
  <c r="E316" i="9"/>
  <c r="G316" i="9" s="1"/>
  <c r="F316" i="9"/>
  <c r="I316" i="9"/>
  <c r="J316" i="9"/>
  <c r="A317" i="9"/>
  <c r="B317" i="9"/>
  <c r="C317" i="9"/>
  <c r="D317" i="9"/>
  <c r="E317" i="9"/>
  <c r="H317" i="9" s="1"/>
  <c r="F317" i="9"/>
  <c r="G317" i="9"/>
  <c r="I317" i="9"/>
  <c r="J317" i="9"/>
  <c r="A318" i="9"/>
  <c r="B318" i="9"/>
  <c r="C318" i="9"/>
  <c r="D318" i="9"/>
  <c r="E318" i="9"/>
  <c r="G318" i="9" s="1"/>
  <c r="F318" i="9"/>
  <c r="I318" i="9"/>
  <c r="J318" i="9"/>
  <c r="A319" i="9"/>
  <c r="B319" i="9"/>
  <c r="C319" i="9"/>
  <c r="D319" i="9"/>
  <c r="E319" i="9"/>
  <c r="H319" i="9" s="1"/>
  <c r="F319" i="9"/>
  <c r="G319" i="9"/>
  <c r="I319" i="9"/>
  <c r="J319" i="9"/>
  <c r="A320" i="9"/>
  <c r="B320" i="9"/>
  <c r="C320" i="9"/>
  <c r="D320" i="9"/>
  <c r="E320" i="9"/>
  <c r="G320" i="9" s="1"/>
  <c r="F320" i="9"/>
  <c r="I320" i="9"/>
  <c r="J320" i="9"/>
  <c r="A321" i="9"/>
  <c r="B321" i="9"/>
  <c r="C321" i="9"/>
  <c r="D321" i="9"/>
  <c r="E321" i="9"/>
  <c r="H321" i="9" s="1"/>
  <c r="F321" i="9"/>
  <c r="G321" i="9"/>
  <c r="I321" i="9"/>
  <c r="J321" i="9"/>
  <c r="A322" i="9"/>
  <c r="B322" i="9"/>
  <c r="C322" i="9"/>
  <c r="D322" i="9"/>
  <c r="E322" i="9"/>
  <c r="G322" i="9" s="1"/>
  <c r="F322" i="9"/>
  <c r="I322" i="9"/>
  <c r="J322" i="9"/>
  <c r="A323" i="9"/>
  <c r="B323" i="9"/>
  <c r="C323" i="9"/>
  <c r="D323" i="9"/>
  <c r="E323" i="9"/>
  <c r="H323" i="9" s="1"/>
  <c r="F323" i="9"/>
  <c r="G323" i="9"/>
  <c r="I323" i="9"/>
  <c r="J323" i="9"/>
  <c r="A324" i="9"/>
  <c r="B324" i="9"/>
  <c r="C324" i="9"/>
  <c r="D324" i="9"/>
  <c r="E324" i="9"/>
  <c r="G324" i="9" s="1"/>
  <c r="F324" i="9"/>
  <c r="I324" i="9"/>
  <c r="J324" i="9"/>
  <c r="A325" i="9"/>
  <c r="B325" i="9"/>
  <c r="C325" i="9"/>
  <c r="D325" i="9"/>
  <c r="E325" i="9"/>
  <c r="H325" i="9" s="1"/>
  <c r="F325" i="9"/>
  <c r="G325" i="9"/>
  <c r="I325" i="9"/>
  <c r="J325" i="9"/>
  <c r="A326" i="9"/>
  <c r="B326" i="9"/>
  <c r="C326" i="9"/>
  <c r="D326" i="9"/>
  <c r="E326" i="9"/>
  <c r="G326" i="9" s="1"/>
  <c r="F326" i="9"/>
  <c r="I326" i="9"/>
  <c r="J326" i="9"/>
  <c r="A327" i="9"/>
  <c r="B327" i="9"/>
  <c r="C327" i="9"/>
  <c r="D327" i="9"/>
  <c r="E327" i="9"/>
  <c r="H327" i="9" s="1"/>
  <c r="F327" i="9"/>
  <c r="G327" i="9"/>
  <c r="I327" i="9"/>
  <c r="J327" i="9"/>
  <c r="A328" i="9"/>
  <c r="B328" i="9"/>
  <c r="C328" i="9"/>
  <c r="D328" i="9"/>
  <c r="E328" i="9"/>
  <c r="G328" i="9" s="1"/>
  <c r="F328" i="9"/>
  <c r="I328" i="9"/>
  <c r="J328" i="9"/>
  <c r="A329" i="9"/>
  <c r="B329" i="9"/>
  <c r="C329" i="9"/>
  <c r="D329" i="9"/>
  <c r="E329" i="9"/>
  <c r="H329" i="9" s="1"/>
  <c r="F329" i="9"/>
  <c r="G329" i="9"/>
  <c r="I329" i="9"/>
  <c r="J329" i="9"/>
  <c r="A330" i="9"/>
  <c r="B330" i="9"/>
  <c r="C330" i="9"/>
  <c r="D330" i="9"/>
  <c r="E330" i="9"/>
  <c r="G330" i="9" s="1"/>
  <c r="F330" i="9"/>
  <c r="I330" i="9"/>
  <c r="J330" i="9"/>
  <c r="A331" i="9"/>
  <c r="B331" i="9"/>
  <c r="C331" i="9"/>
  <c r="D331" i="9"/>
  <c r="E331" i="9"/>
  <c r="H331" i="9" s="1"/>
  <c r="F331" i="9"/>
  <c r="G331" i="9"/>
  <c r="I331" i="9"/>
  <c r="J331" i="9"/>
  <c r="A332" i="9"/>
  <c r="B332" i="9"/>
  <c r="C332" i="9"/>
  <c r="D332" i="9"/>
  <c r="E332" i="9"/>
  <c r="G332" i="9" s="1"/>
  <c r="F332" i="9"/>
  <c r="I332" i="9"/>
  <c r="J332" i="9"/>
  <c r="A333" i="9"/>
  <c r="B333" i="9"/>
  <c r="C333" i="9"/>
  <c r="D333" i="9"/>
  <c r="E333" i="9"/>
  <c r="H333" i="9" s="1"/>
  <c r="F333" i="9"/>
  <c r="G333" i="9"/>
  <c r="I333" i="9"/>
  <c r="J333" i="9"/>
  <c r="A334" i="9"/>
  <c r="B334" i="9"/>
  <c r="C334" i="9"/>
  <c r="D334" i="9"/>
  <c r="E334" i="9"/>
  <c r="G334" i="9" s="1"/>
  <c r="F334" i="9"/>
  <c r="I334" i="9"/>
  <c r="J334" i="9"/>
  <c r="A335" i="9"/>
  <c r="B335" i="9"/>
  <c r="C335" i="9"/>
  <c r="D335" i="9"/>
  <c r="E335" i="9"/>
  <c r="H335" i="9" s="1"/>
  <c r="F335" i="9"/>
  <c r="G335" i="9"/>
  <c r="I335" i="9"/>
  <c r="J335" i="9"/>
  <c r="A336" i="9"/>
  <c r="B336" i="9"/>
  <c r="C336" i="9"/>
  <c r="D336" i="9"/>
  <c r="E336" i="9"/>
  <c r="G336" i="9" s="1"/>
  <c r="F336" i="9"/>
  <c r="I336" i="9"/>
  <c r="J336" i="9"/>
  <c r="A337" i="9"/>
  <c r="B337" i="9"/>
  <c r="C337" i="9"/>
  <c r="D337" i="9"/>
  <c r="E337" i="9"/>
  <c r="H337" i="9" s="1"/>
  <c r="F337" i="9"/>
  <c r="G337" i="9"/>
  <c r="I337" i="9"/>
  <c r="J337" i="9"/>
  <c r="A338" i="9"/>
  <c r="B338" i="9"/>
  <c r="C338" i="9"/>
  <c r="D338" i="9"/>
  <c r="E338" i="9"/>
  <c r="G338" i="9" s="1"/>
  <c r="F338" i="9"/>
  <c r="I338" i="9"/>
  <c r="J338" i="9"/>
  <c r="A339" i="9"/>
  <c r="B339" i="9"/>
  <c r="C339" i="9"/>
  <c r="D339" i="9"/>
  <c r="E339" i="9"/>
  <c r="H339" i="9" s="1"/>
  <c r="F339" i="9"/>
  <c r="G339" i="9"/>
  <c r="I339" i="9"/>
  <c r="J339" i="9"/>
  <c r="A340" i="9"/>
  <c r="B340" i="9"/>
  <c r="C340" i="9"/>
  <c r="D340" i="9"/>
  <c r="E340" i="9"/>
  <c r="G340" i="9" s="1"/>
  <c r="F340" i="9"/>
  <c r="I340" i="9"/>
  <c r="J340" i="9"/>
  <c r="A341" i="9"/>
  <c r="B341" i="9"/>
  <c r="C341" i="9"/>
  <c r="D341" i="9"/>
  <c r="E341" i="9"/>
  <c r="H341" i="9" s="1"/>
  <c r="F341" i="9"/>
  <c r="G341" i="9"/>
  <c r="I341" i="9"/>
  <c r="J341" i="9"/>
  <c r="A342" i="9"/>
  <c r="B342" i="9"/>
  <c r="C342" i="9"/>
  <c r="D342" i="9"/>
  <c r="E342" i="9"/>
  <c r="G342" i="9" s="1"/>
  <c r="F342" i="9"/>
  <c r="I342" i="9"/>
  <c r="J342" i="9"/>
  <c r="A343" i="9"/>
  <c r="B343" i="9"/>
  <c r="C343" i="9"/>
  <c r="D343" i="9"/>
  <c r="E343" i="9"/>
  <c r="H343" i="9" s="1"/>
  <c r="F343" i="9"/>
  <c r="G343" i="9"/>
  <c r="I343" i="9"/>
  <c r="J343" i="9"/>
  <c r="A344" i="9"/>
  <c r="B344" i="9"/>
  <c r="C344" i="9"/>
  <c r="D344" i="9"/>
  <c r="E344" i="9"/>
  <c r="G344" i="9" s="1"/>
  <c r="F344" i="9"/>
  <c r="I344" i="9"/>
  <c r="J344" i="9"/>
  <c r="A345" i="9"/>
  <c r="B345" i="9"/>
  <c r="C345" i="9"/>
  <c r="D345" i="9"/>
  <c r="E345" i="9"/>
  <c r="H345" i="9" s="1"/>
  <c r="F345" i="9"/>
  <c r="G345" i="9"/>
  <c r="I345" i="9"/>
  <c r="J345" i="9"/>
  <c r="A346" i="9"/>
  <c r="B346" i="9"/>
  <c r="C346" i="9"/>
  <c r="D346" i="9"/>
  <c r="E346" i="9"/>
  <c r="G346" i="9" s="1"/>
  <c r="F346" i="9"/>
  <c r="I346" i="9"/>
  <c r="J346" i="9"/>
  <c r="A347" i="9"/>
  <c r="B347" i="9"/>
  <c r="C347" i="9"/>
  <c r="D347" i="9"/>
  <c r="E347" i="9"/>
  <c r="H347" i="9" s="1"/>
  <c r="F347" i="9"/>
  <c r="G347" i="9"/>
  <c r="I347" i="9"/>
  <c r="J347" i="9"/>
  <c r="A348" i="9"/>
  <c r="B348" i="9"/>
  <c r="C348" i="9"/>
  <c r="D348" i="9"/>
  <c r="E348" i="9"/>
  <c r="G348" i="9" s="1"/>
  <c r="F348" i="9"/>
  <c r="I348" i="9"/>
  <c r="J348" i="9"/>
  <c r="A349" i="9"/>
  <c r="B349" i="9"/>
  <c r="C349" i="9"/>
  <c r="D349" i="9"/>
  <c r="E349" i="9"/>
  <c r="H349" i="9" s="1"/>
  <c r="F349" i="9"/>
  <c r="G349" i="9"/>
  <c r="I349" i="9"/>
  <c r="J349" i="9"/>
  <c r="A350" i="9"/>
  <c r="B350" i="9"/>
  <c r="C350" i="9"/>
  <c r="D350" i="9"/>
  <c r="E350" i="9"/>
  <c r="G350" i="9" s="1"/>
  <c r="F350" i="9"/>
  <c r="I350" i="9"/>
  <c r="J350" i="9"/>
  <c r="A351" i="9"/>
  <c r="B351" i="9"/>
  <c r="C351" i="9"/>
  <c r="D351" i="9"/>
  <c r="E351" i="9"/>
  <c r="H351" i="9" s="1"/>
  <c r="F351" i="9"/>
  <c r="G351" i="9"/>
  <c r="I351" i="9"/>
  <c r="J351" i="9"/>
  <c r="A352" i="9"/>
  <c r="B352" i="9"/>
  <c r="C352" i="9"/>
  <c r="D352" i="9"/>
  <c r="E352" i="9"/>
  <c r="G352" i="9" s="1"/>
  <c r="F352" i="9"/>
  <c r="I352" i="9"/>
  <c r="J352" i="9"/>
  <c r="A353" i="9"/>
  <c r="B353" i="9"/>
  <c r="C353" i="9"/>
  <c r="D353" i="9"/>
  <c r="E353" i="9"/>
  <c r="H353" i="9" s="1"/>
  <c r="F353" i="9"/>
  <c r="G353" i="9"/>
  <c r="I353" i="9"/>
  <c r="J353" i="9"/>
  <c r="A354" i="9"/>
  <c r="B354" i="9"/>
  <c r="C354" i="9"/>
  <c r="D354" i="9"/>
  <c r="E354" i="9"/>
  <c r="G354" i="9" s="1"/>
  <c r="F354" i="9"/>
  <c r="I354" i="9"/>
  <c r="J354" i="9"/>
  <c r="A355" i="9"/>
  <c r="B355" i="9"/>
  <c r="C355" i="9"/>
  <c r="D355" i="9"/>
  <c r="E355" i="9"/>
  <c r="H355" i="9" s="1"/>
  <c r="F355" i="9"/>
  <c r="G355" i="9"/>
  <c r="I355" i="9"/>
  <c r="J355" i="9"/>
  <c r="A356" i="9"/>
  <c r="B356" i="9"/>
  <c r="C356" i="9"/>
  <c r="D356" i="9"/>
  <c r="E356" i="9"/>
  <c r="G356" i="9" s="1"/>
  <c r="F356" i="9"/>
  <c r="I356" i="9"/>
  <c r="J356" i="9"/>
  <c r="A357" i="9"/>
  <c r="B357" i="9"/>
  <c r="C357" i="9"/>
  <c r="D357" i="9"/>
  <c r="E357" i="9"/>
  <c r="H357" i="9" s="1"/>
  <c r="F357" i="9"/>
  <c r="G357" i="9"/>
  <c r="I357" i="9"/>
  <c r="J357" i="9"/>
  <c r="A358" i="9"/>
  <c r="B358" i="9"/>
  <c r="C358" i="9"/>
  <c r="D358" i="9"/>
  <c r="E358" i="9"/>
  <c r="G358" i="9" s="1"/>
  <c r="F358" i="9"/>
  <c r="I358" i="9"/>
  <c r="J358" i="9"/>
  <c r="A359" i="9"/>
  <c r="B359" i="9"/>
  <c r="C359" i="9"/>
  <c r="D359" i="9"/>
  <c r="E359" i="9"/>
  <c r="H359" i="9" s="1"/>
  <c r="F359" i="9"/>
  <c r="G359" i="9"/>
  <c r="I359" i="9"/>
  <c r="J359" i="9"/>
  <c r="A360" i="9"/>
  <c r="B360" i="9"/>
  <c r="C360" i="9"/>
  <c r="D360" i="9"/>
  <c r="E360" i="9"/>
  <c r="G360" i="9" s="1"/>
  <c r="F360" i="9"/>
  <c r="I360" i="9"/>
  <c r="J360" i="9"/>
  <c r="A361" i="9"/>
  <c r="B361" i="9"/>
  <c r="C361" i="9"/>
  <c r="D361" i="9"/>
  <c r="E361" i="9"/>
  <c r="H361" i="9" s="1"/>
  <c r="F361" i="9"/>
  <c r="G361" i="9"/>
  <c r="I361" i="9"/>
  <c r="J361" i="9"/>
  <c r="A362" i="9"/>
  <c r="B362" i="9"/>
  <c r="C362" i="9"/>
  <c r="D362" i="9"/>
  <c r="E362" i="9"/>
  <c r="G362" i="9" s="1"/>
  <c r="F362" i="9"/>
  <c r="I362" i="9"/>
  <c r="J362" i="9"/>
  <c r="A363" i="9"/>
  <c r="B363" i="9"/>
  <c r="C363" i="9"/>
  <c r="D363" i="9"/>
  <c r="E363" i="9"/>
  <c r="H363" i="9" s="1"/>
  <c r="F363" i="9"/>
  <c r="G363" i="9"/>
  <c r="I363" i="9"/>
  <c r="J363" i="9"/>
  <c r="A364" i="9"/>
  <c r="B364" i="9"/>
  <c r="C364" i="9"/>
  <c r="D364" i="9"/>
  <c r="E364" i="9"/>
  <c r="G364" i="9" s="1"/>
  <c r="F364" i="9"/>
  <c r="I364" i="9"/>
  <c r="J364" i="9"/>
  <c r="A365" i="9"/>
  <c r="B365" i="9"/>
  <c r="C365" i="9"/>
  <c r="D365" i="9"/>
  <c r="E365" i="9"/>
  <c r="H365" i="9" s="1"/>
  <c r="F365" i="9"/>
  <c r="G365" i="9"/>
  <c r="I365" i="9"/>
  <c r="J365" i="9"/>
  <c r="A366" i="9"/>
  <c r="B366" i="9"/>
  <c r="C366" i="9"/>
  <c r="D366" i="9"/>
  <c r="E366" i="9"/>
  <c r="G366" i="9" s="1"/>
  <c r="F366" i="9"/>
  <c r="I366" i="9"/>
  <c r="J366" i="9"/>
  <c r="A367" i="9"/>
  <c r="B367" i="9"/>
  <c r="C367" i="9"/>
  <c r="D367" i="9"/>
  <c r="E367" i="9"/>
  <c r="H367" i="9" s="1"/>
  <c r="F367" i="9"/>
  <c r="G367" i="9"/>
  <c r="I367" i="9"/>
  <c r="J367" i="9"/>
  <c r="A368" i="9"/>
  <c r="B368" i="9"/>
  <c r="C368" i="9"/>
  <c r="D368" i="9"/>
  <c r="E368" i="9"/>
  <c r="G368" i="9" s="1"/>
  <c r="F368" i="9"/>
  <c r="I368" i="9"/>
  <c r="J368" i="9"/>
  <c r="A369" i="9"/>
  <c r="B369" i="9"/>
  <c r="C369" i="9"/>
  <c r="D369" i="9"/>
  <c r="E369" i="9"/>
  <c r="H369" i="9" s="1"/>
  <c r="F369" i="9"/>
  <c r="G369" i="9"/>
  <c r="I369" i="9"/>
  <c r="J369" i="9"/>
  <c r="A370" i="9"/>
  <c r="B370" i="9"/>
  <c r="C370" i="9"/>
  <c r="D370" i="9"/>
  <c r="E370" i="9"/>
  <c r="G370" i="9" s="1"/>
  <c r="F370" i="9"/>
  <c r="I370" i="9"/>
  <c r="J370" i="9"/>
  <c r="A371" i="9"/>
  <c r="B371" i="9"/>
  <c r="C371" i="9"/>
  <c r="D371" i="9"/>
  <c r="E371" i="9"/>
  <c r="H371" i="9" s="1"/>
  <c r="F371" i="9"/>
  <c r="G371" i="9"/>
  <c r="I371" i="9"/>
  <c r="J371" i="9"/>
  <c r="A372" i="9"/>
  <c r="B372" i="9"/>
  <c r="C372" i="9"/>
  <c r="D372" i="9"/>
  <c r="E372" i="9"/>
  <c r="G372" i="9" s="1"/>
  <c r="F372" i="9"/>
  <c r="I372" i="9"/>
  <c r="J372" i="9"/>
  <c r="A373" i="9"/>
  <c r="B373" i="9"/>
  <c r="C373" i="9"/>
  <c r="D373" i="9"/>
  <c r="E373" i="9"/>
  <c r="H373" i="9" s="1"/>
  <c r="F373" i="9"/>
  <c r="G373" i="9"/>
  <c r="I373" i="9"/>
  <c r="J373" i="9"/>
  <c r="A374" i="9"/>
  <c r="B374" i="9"/>
  <c r="C374" i="9"/>
  <c r="D374" i="9"/>
  <c r="E374" i="9"/>
  <c r="G374" i="9" s="1"/>
  <c r="F374" i="9"/>
  <c r="I374" i="9"/>
  <c r="J374" i="9"/>
  <c r="A375" i="9"/>
  <c r="B375" i="9"/>
  <c r="C375" i="9"/>
  <c r="D375" i="9"/>
  <c r="E375" i="9"/>
  <c r="H375" i="9" s="1"/>
  <c r="F375" i="9"/>
  <c r="G375" i="9"/>
  <c r="I375" i="9"/>
  <c r="J375" i="9"/>
  <c r="A376" i="9"/>
  <c r="B376" i="9"/>
  <c r="C376" i="9"/>
  <c r="D376" i="9"/>
  <c r="E376" i="9"/>
  <c r="G376" i="9" s="1"/>
  <c r="F376" i="9"/>
  <c r="I376" i="9"/>
  <c r="J376" i="9"/>
  <c r="A377" i="9"/>
  <c r="B377" i="9"/>
  <c r="C377" i="9"/>
  <c r="D377" i="9"/>
  <c r="E377" i="9"/>
  <c r="H377" i="9" s="1"/>
  <c r="F377" i="9"/>
  <c r="G377" i="9"/>
  <c r="I377" i="9"/>
  <c r="J377" i="9"/>
  <c r="A378" i="9"/>
  <c r="B378" i="9"/>
  <c r="C378" i="9"/>
  <c r="D378" i="9"/>
  <c r="E378" i="9"/>
  <c r="G378" i="9" s="1"/>
  <c r="F378" i="9"/>
  <c r="I378" i="9"/>
  <c r="J378" i="9"/>
  <c r="A379" i="9"/>
  <c r="B379" i="9"/>
  <c r="C379" i="9"/>
  <c r="D379" i="9"/>
  <c r="E379" i="9"/>
  <c r="H379" i="9" s="1"/>
  <c r="F379" i="9"/>
  <c r="G379" i="9"/>
  <c r="I379" i="9"/>
  <c r="J379" i="9"/>
  <c r="A380" i="9"/>
  <c r="B380" i="9"/>
  <c r="C380" i="9"/>
  <c r="D380" i="9"/>
  <c r="E380" i="9"/>
  <c r="G380" i="9" s="1"/>
  <c r="F380" i="9"/>
  <c r="I380" i="9"/>
  <c r="J380" i="9"/>
  <c r="A381" i="9"/>
  <c r="B381" i="9"/>
  <c r="C381" i="9"/>
  <c r="D381" i="9"/>
  <c r="E381" i="9"/>
  <c r="H381" i="9" s="1"/>
  <c r="F381" i="9"/>
  <c r="G381" i="9"/>
  <c r="I381" i="9"/>
  <c r="J381" i="9"/>
  <c r="A382" i="9"/>
  <c r="B382" i="9"/>
  <c r="C382" i="9"/>
  <c r="D382" i="9"/>
  <c r="E382" i="9"/>
  <c r="G382" i="9" s="1"/>
  <c r="F382" i="9"/>
  <c r="I382" i="9"/>
  <c r="J382" i="9"/>
  <c r="A383" i="9"/>
  <c r="B383" i="9"/>
  <c r="C383" i="9"/>
  <c r="D383" i="9"/>
  <c r="E383" i="9"/>
  <c r="H383" i="9" s="1"/>
  <c r="F383" i="9"/>
  <c r="G383" i="9"/>
  <c r="I383" i="9"/>
  <c r="J383" i="9"/>
  <c r="A384" i="9"/>
  <c r="B384" i="9"/>
  <c r="C384" i="9"/>
  <c r="D384" i="9"/>
  <c r="E384" i="9"/>
  <c r="G384" i="9" s="1"/>
  <c r="F384" i="9"/>
  <c r="I384" i="9"/>
  <c r="J384" i="9"/>
  <c r="A385" i="9"/>
  <c r="B385" i="9"/>
  <c r="C385" i="9"/>
  <c r="D385" i="9"/>
  <c r="E385" i="9"/>
  <c r="H385" i="9" s="1"/>
  <c r="F385" i="9"/>
  <c r="G385" i="9"/>
  <c r="I385" i="9"/>
  <c r="J385" i="9"/>
  <c r="A386" i="9"/>
  <c r="B386" i="9"/>
  <c r="C386" i="9"/>
  <c r="D386" i="9"/>
  <c r="E386" i="9"/>
  <c r="G386" i="9" s="1"/>
  <c r="F386" i="9"/>
  <c r="I386" i="9"/>
  <c r="J386" i="9"/>
  <c r="A387" i="9"/>
  <c r="B387" i="9"/>
  <c r="C387" i="9"/>
  <c r="D387" i="9"/>
  <c r="E387" i="9"/>
  <c r="H387" i="9" s="1"/>
  <c r="F387" i="9"/>
  <c r="G387" i="9"/>
  <c r="I387" i="9"/>
  <c r="J387" i="9"/>
  <c r="A388" i="9"/>
  <c r="B388" i="9"/>
  <c r="C388" i="9"/>
  <c r="D388" i="9"/>
  <c r="E388" i="9"/>
  <c r="G388" i="9" s="1"/>
  <c r="F388" i="9"/>
  <c r="I388" i="9"/>
  <c r="J388" i="9"/>
  <c r="A389" i="9"/>
  <c r="B389" i="9"/>
  <c r="C389" i="9"/>
  <c r="D389" i="9"/>
  <c r="E389" i="9"/>
  <c r="H389" i="9" s="1"/>
  <c r="F389" i="9"/>
  <c r="G389" i="9"/>
  <c r="I389" i="9"/>
  <c r="J389" i="9"/>
  <c r="A390" i="9"/>
  <c r="B390" i="9"/>
  <c r="C390" i="9"/>
  <c r="D390" i="9"/>
  <c r="E390" i="9"/>
  <c r="G390" i="9" s="1"/>
  <c r="F390" i="9"/>
  <c r="I390" i="9"/>
  <c r="J390" i="9"/>
  <c r="A391" i="9"/>
  <c r="B391" i="9"/>
  <c r="C391" i="9"/>
  <c r="D391" i="9"/>
  <c r="E391" i="9"/>
  <c r="H391" i="9" s="1"/>
  <c r="F391" i="9"/>
  <c r="G391" i="9"/>
  <c r="I391" i="9"/>
  <c r="J391" i="9"/>
  <c r="A392" i="9"/>
  <c r="B392" i="9"/>
  <c r="C392" i="9"/>
  <c r="D392" i="9"/>
  <c r="E392" i="9"/>
  <c r="G392" i="9" s="1"/>
  <c r="F392" i="9"/>
  <c r="I392" i="9"/>
  <c r="J392" i="9"/>
  <c r="A393" i="9"/>
  <c r="B393" i="9"/>
  <c r="C393" i="9"/>
  <c r="D393" i="9"/>
  <c r="E393" i="9"/>
  <c r="H393" i="9" s="1"/>
  <c r="F393" i="9"/>
  <c r="G393" i="9"/>
  <c r="I393" i="9"/>
  <c r="J393" i="9"/>
  <c r="A394" i="9"/>
  <c r="B394" i="9"/>
  <c r="C394" i="9"/>
  <c r="D394" i="9"/>
  <c r="E394" i="9"/>
  <c r="G394" i="9" s="1"/>
  <c r="F394" i="9"/>
  <c r="I394" i="9"/>
  <c r="J394" i="9"/>
  <c r="A395" i="9"/>
  <c r="B395" i="9"/>
  <c r="C395" i="9"/>
  <c r="D395" i="9"/>
  <c r="E395" i="9"/>
  <c r="H395" i="9" s="1"/>
  <c r="F395" i="9"/>
  <c r="G395" i="9"/>
  <c r="I395" i="9"/>
  <c r="J395" i="9"/>
  <c r="A396" i="9"/>
  <c r="B396" i="9"/>
  <c r="C396" i="9"/>
  <c r="D396" i="9"/>
  <c r="E396" i="9"/>
  <c r="G396" i="9" s="1"/>
  <c r="F396" i="9"/>
  <c r="I396" i="9"/>
  <c r="J396" i="9"/>
  <c r="A397" i="9"/>
  <c r="B397" i="9"/>
  <c r="C397" i="9"/>
  <c r="D397" i="9"/>
  <c r="E397" i="9"/>
  <c r="H397" i="9" s="1"/>
  <c r="F397" i="9"/>
  <c r="G397" i="9"/>
  <c r="I397" i="9"/>
  <c r="J397" i="9"/>
  <c r="A398" i="9"/>
  <c r="B398" i="9"/>
  <c r="C398" i="9"/>
  <c r="D398" i="9"/>
  <c r="E398" i="9"/>
  <c r="G398" i="9" s="1"/>
  <c r="F398" i="9"/>
  <c r="I398" i="9"/>
  <c r="J398" i="9"/>
  <c r="A399" i="9"/>
  <c r="B399" i="9"/>
  <c r="C399" i="9"/>
  <c r="D399" i="9"/>
  <c r="E399" i="9"/>
  <c r="H399" i="9" s="1"/>
  <c r="F399" i="9"/>
  <c r="G399" i="9"/>
  <c r="I399" i="9"/>
  <c r="J399" i="9"/>
  <c r="A400" i="9"/>
  <c r="B400" i="9"/>
  <c r="C400" i="9"/>
  <c r="D400" i="9"/>
  <c r="E400" i="9"/>
  <c r="G400" i="9" s="1"/>
  <c r="F400" i="9"/>
  <c r="I400" i="9"/>
  <c r="J400" i="9"/>
  <c r="A401" i="9"/>
  <c r="B401" i="9"/>
  <c r="C401" i="9"/>
  <c r="D401" i="9"/>
  <c r="E401" i="9"/>
  <c r="H401" i="9" s="1"/>
  <c r="F401" i="9"/>
  <c r="G401" i="9"/>
  <c r="I401" i="9"/>
  <c r="J401" i="9"/>
  <c r="A402" i="9"/>
  <c r="B402" i="9"/>
  <c r="C402" i="9"/>
  <c r="D402" i="9"/>
  <c r="E402" i="9"/>
  <c r="G402" i="9" s="1"/>
  <c r="F402" i="9"/>
  <c r="I402" i="9"/>
  <c r="J402" i="9"/>
  <c r="A403" i="9"/>
  <c r="B403" i="9"/>
  <c r="C403" i="9"/>
  <c r="D403" i="9"/>
  <c r="E403" i="9"/>
  <c r="H403" i="9" s="1"/>
  <c r="F403" i="9"/>
  <c r="G403" i="9"/>
  <c r="I403" i="9"/>
  <c r="J403" i="9"/>
  <c r="A404" i="9"/>
  <c r="B404" i="9"/>
  <c r="C404" i="9"/>
  <c r="D404" i="9"/>
  <c r="E404" i="9"/>
  <c r="G404" i="9" s="1"/>
  <c r="F404" i="9"/>
  <c r="I404" i="9"/>
  <c r="J404" i="9"/>
  <c r="A405" i="9"/>
  <c r="B405" i="9"/>
  <c r="C405" i="9"/>
  <c r="D405" i="9"/>
  <c r="E405" i="9"/>
  <c r="H405" i="9" s="1"/>
  <c r="F405" i="9"/>
  <c r="G405" i="9"/>
  <c r="I405" i="9"/>
  <c r="J405" i="9"/>
  <c r="A406" i="9"/>
  <c r="B406" i="9"/>
  <c r="C406" i="9"/>
  <c r="D406" i="9"/>
  <c r="E406" i="9"/>
  <c r="G406" i="9" s="1"/>
  <c r="F406" i="9"/>
  <c r="I406" i="9"/>
  <c r="J406" i="9"/>
  <c r="A407" i="9"/>
  <c r="B407" i="9"/>
  <c r="C407" i="9"/>
  <c r="D407" i="9"/>
  <c r="E407" i="9"/>
  <c r="H407" i="9" s="1"/>
  <c r="F407" i="9"/>
  <c r="G407" i="9"/>
  <c r="I407" i="9"/>
  <c r="J407" i="9"/>
  <c r="A408" i="9"/>
  <c r="B408" i="9"/>
  <c r="C408" i="9"/>
  <c r="D408" i="9"/>
  <c r="E408" i="9"/>
  <c r="G408" i="9" s="1"/>
  <c r="F408" i="9"/>
  <c r="I408" i="9"/>
  <c r="J408" i="9"/>
  <c r="A409" i="9"/>
  <c r="B409" i="9"/>
  <c r="C409" i="9"/>
  <c r="D409" i="9"/>
  <c r="E409" i="9"/>
  <c r="H409" i="9" s="1"/>
  <c r="F409" i="9"/>
  <c r="G409" i="9"/>
  <c r="I409" i="9"/>
  <c r="J409" i="9"/>
  <c r="A410" i="9"/>
  <c r="B410" i="9"/>
  <c r="C410" i="9"/>
  <c r="D410" i="9"/>
  <c r="E410" i="9"/>
  <c r="G410" i="9" s="1"/>
  <c r="F410" i="9"/>
  <c r="I410" i="9"/>
  <c r="J410" i="9"/>
  <c r="A411" i="9"/>
  <c r="B411" i="9"/>
  <c r="C411" i="9"/>
  <c r="D411" i="9"/>
  <c r="E411" i="9"/>
  <c r="H411" i="9" s="1"/>
  <c r="F411" i="9"/>
  <c r="G411" i="9"/>
  <c r="I411" i="9"/>
  <c r="J411" i="9"/>
  <c r="A412" i="9"/>
  <c r="B412" i="9"/>
  <c r="C412" i="9"/>
  <c r="D412" i="9"/>
  <c r="E412" i="9"/>
  <c r="G412" i="9" s="1"/>
  <c r="F412" i="9"/>
  <c r="I412" i="9"/>
  <c r="J412" i="9"/>
  <c r="A413" i="9"/>
  <c r="B413" i="9"/>
  <c r="C413" i="9"/>
  <c r="D413" i="9"/>
  <c r="E413" i="9"/>
  <c r="H413" i="9" s="1"/>
  <c r="F413" i="9"/>
  <c r="G413" i="9"/>
  <c r="I413" i="9"/>
  <c r="J413" i="9"/>
  <c r="A414" i="9"/>
  <c r="B414" i="9"/>
  <c r="C414" i="9"/>
  <c r="D414" i="9"/>
  <c r="E414" i="9"/>
  <c r="G414" i="9" s="1"/>
  <c r="F414" i="9"/>
  <c r="I414" i="9"/>
  <c r="J414" i="9"/>
  <c r="A415" i="9"/>
  <c r="B415" i="9"/>
  <c r="C415" i="9"/>
  <c r="D415" i="9"/>
  <c r="E415" i="9"/>
  <c r="H415" i="9" s="1"/>
  <c r="F415" i="9"/>
  <c r="G415" i="9"/>
  <c r="I415" i="9"/>
  <c r="J415" i="9"/>
  <c r="A416" i="9"/>
  <c r="B416" i="9"/>
  <c r="C416" i="9"/>
  <c r="D416" i="9"/>
  <c r="E416" i="9"/>
  <c r="G416" i="9" s="1"/>
  <c r="F416" i="9"/>
  <c r="I416" i="9"/>
  <c r="J416" i="9"/>
  <c r="A417" i="9"/>
  <c r="B417" i="9"/>
  <c r="C417" i="9"/>
  <c r="D417" i="9"/>
  <c r="E417" i="9"/>
  <c r="H417" i="9" s="1"/>
  <c r="F417" i="9"/>
  <c r="G417" i="9"/>
  <c r="I417" i="9"/>
  <c r="J417" i="9"/>
  <c r="A418" i="9"/>
  <c r="B418" i="9"/>
  <c r="C418" i="9"/>
  <c r="D418" i="9"/>
  <c r="E418" i="9"/>
  <c r="G418" i="9" s="1"/>
  <c r="F418" i="9"/>
  <c r="I418" i="9"/>
  <c r="J418" i="9"/>
  <c r="A419" i="9"/>
  <c r="B419" i="9"/>
  <c r="C419" i="9"/>
  <c r="D419" i="9"/>
  <c r="E419" i="9"/>
  <c r="H419" i="9" s="1"/>
  <c r="F419" i="9"/>
  <c r="G419" i="9"/>
  <c r="I419" i="9"/>
  <c r="J419" i="9"/>
  <c r="A420" i="9"/>
  <c r="B420" i="9"/>
  <c r="C420" i="9"/>
  <c r="D420" i="9"/>
  <c r="E420" i="9"/>
  <c r="G420" i="9" s="1"/>
  <c r="F420" i="9"/>
  <c r="I420" i="9"/>
  <c r="J420" i="9"/>
  <c r="A421" i="9"/>
  <c r="B421" i="9"/>
  <c r="C421" i="9"/>
  <c r="D421" i="9"/>
  <c r="E421" i="9"/>
  <c r="H421" i="9" s="1"/>
  <c r="F421" i="9"/>
  <c r="G421" i="9"/>
  <c r="I421" i="9"/>
  <c r="J421" i="9"/>
  <c r="A422" i="9"/>
  <c r="B422" i="9"/>
  <c r="C422" i="9"/>
  <c r="D422" i="9"/>
  <c r="E422" i="9"/>
  <c r="G422" i="9" s="1"/>
  <c r="F422" i="9"/>
  <c r="I422" i="9"/>
  <c r="J422" i="9"/>
  <c r="A423" i="9"/>
  <c r="B423" i="9"/>
  <c r="C423" i="9"/>
  <c r="D423" i="9"/>
  <c r="E423" i="9"/>
  <c r="H423" i="9" s="1"/>
  <c r="F423" i="9"/>
  <c r="G423" i="9"/>
  <c r="I423" i="9"/>
  <c r="J423" i="9"/>
  <c r="A424" i="9"/>
  <c r="B424" i="9"/>
  <c r="C424" i="9"/>
  <c r="D424" i="9"/>
  <c r="E424" i="9"/>
  <c r="G424" i="9" s="1"/>
  <c r="F424" i="9"/>
  <c r="I424" i="9"/>
  <c r="J424" i="9"/>
  <c r="A425" i="9"/>
  <c r="B425" i="9"/>
  <c r="C425" i="9"/>
  <c r="D425" i="9"/>
  <c r="E425" i="9"/>
  <c r="H425" i="9" s="1"/>
  <c r="F425" i="9"/>
  <c r="G425" i="9"/>
  <c r="I425" i="9"/>
  <c r="J425" i="9"/>
  <c r="A426" i="9"/>
  <c r="B426" i="9"/>
  <c r="C426" i="9"/>
  <c r="D426" i="9"/>
  <c r="E426" i="9"/>
  <c r="G426" i="9" s="1"/>
  <c r="F426" i="9"/>
  <c r="I426" i="9"/>
  <c r="J426" i="9"/>
  <c r="A427" i="9"/>
  <c r="B427" i="9"/>
  <c r="C427" i="9"/>
  <c r="D427" i="9"/>
  <c r="E427" i="9"/>
  <c r="H427" i="9" s="1"/>
  <c r="F427" i="9"/>
  <c r="G427" i="9"/>
  <c r="I427" i="9"/>
  <c r="J427" i="9"/>
  <c r="A428" i="9"/>
  <c r="B428" i="9"/>
  <c r="C428" i="9"/>
  <c r="D428" i="9"/>
  <c r="E428" i="9"/>
  <c r="G428" i="9" s="1"/>
  <c r="F428" i="9"/>
  <c r="I428" i="9"/>
  <c r="J428" i="9"/>
  <c r="A429" i="9"/>
  <c r="B429" i="9"/>
  <c r="C429" i="9"/>
  <c r="D429" i="9"/>
  <c r="E429" i="9"/>
  <c r="H429" i="9" s="1"/>
  <c r="F429" i="9"/>
  <c r="G429" i="9"/>
  <c r="I429" i="9"/>
  <c r="J429" i="9"/>
  <c r="A430" i="9"/>
  <c r="B430" i="9"/>
  <c r="C430" i="9"/>
  <c r="D430" i="9"/>
  <c r="E430" i="9"/>
  <c r="G430" i="9" s="1"/>
  <c r="F430" i="9"/>
  <c r="I430" i="9"/>
  <c r="J430" i="9"/>
  <c r="A431" i="9"/>
  <c r="B431" i="9"/>
  <c r="C431" i="9"/>
  <c r="D431" i="9"/>
  <c r="E431" i="9"/>
  <c r="H431" i="9" s="1"/>
  <c r="F431" i="9"/>
  <c r="G431" i="9"/>
  <c r="I431" i="9"/>
  <c r="J431" i="9"/>
  <c r="A432" i="9"/>
  <c r="B432" i="9"/>
  <c r="C432" i="9"/>
  <c r="D432" i="9"/>
  <c r="E432" i="9"/>
  <c r="G432" i="9" s="1"/>
  <c r="F432" i="9"/>
  <c r="I432" i="9"/>
  <c r="J432" i="9"/>
  <c r="A433" i="9"/>
  <c r="B433" i="9"/>
  <c r="C433" i="9"/>
  <c r="D433" i="9"/>
  <c r="E433" i="9"/>
  <c r="H433" i="9" s="1"/>
  <c r="F433" i="9"/>
  <c r="G433" i="9"/>
  <c r="I433" i="9"/>
  <c r="J433" i="9"/>
  <c r="A434" i="9"/>
  <c r="B434" i="9"/>
  <c r="C434" i="9"/>
  <c r="D434" i="9"/>
  <c r="E434" i="9"/>
  <c r="G434" i="9" s="1"/>
  <c r="F434" i="9"/>
  <c r="I434" i="9"/>
  <c r="J434" i="9"/>
  <c r="A435" i="9"/>
  <c r="B435" i="9"/>
  <c r="C435" i="9"/>
  <c r="D435" i="9"/>
  <c r="E435" i="9"/>
  <c r="H435" i="9" s="1"/>
  <c r="F435" i="9"/>
  <c r="G435" i="9"/>
  <c r="I435" i="9"/>
  <c r="J435" i="9"/>
  <c r="A436" i="9"/>
  <c r="B436" i="9"/>
  <c r="C436" i="9"/>
  <c r="D436" i="9"/>
  <c r="E436" i="9"/>
  <c r="G436" i="9" s="1"/>
  <c r="F436" i="9"/>
  <c r="I436" i="9"/>
  <c r="J436" i="9"/>
  <c r="A437" i="9"/>
  <c r="B437" i="9"/>
  <c r="C437" i="9"/>
  <c r="D437" i="9"/>
  <c r="E437" i="9"/>
  <c r="H437" i="9" s="1"/>
  <c r="F437" i="9"/>
  <c r="G437" i="9"/>
  <c r="I437" i="9"/>
  <c r="J437" i="9"/>
  <c r="A438" i="9"/>
  <c r="B438" i="9"/>
  <c r="C438" i="9"/>
  <c r="D438" i="9"/>
  <c r="E438" i="9"/>
  <c r="G438" i="9" s="1"/>
  <c r="F438" i="9"/>
  <c r="I438" i="9"/>
  <c r="J438" i="9"/>
  <c r="A439" i="9"/>
  <c r="B439" i="9"/>
  <c r="C439" i="9"/>
  <c r="D439" i="9"/>
  <c r="E439" i="9"/>
  <c r="H439" i="9" s="1"/>
  <c r="F439" i="9"/>
  <c r="G439" i="9"/>
  <c r="I439" i="9"/>
  <c r="J439" i="9"/>
  <c r="A440" i="9"/>
  <c r="B440" i="9"/>
  <c r="C440" i="9"/>
  <c r="D440" i="9"/>
  <c r="E440" i="9"/>
  <c r="G440" i="9" s="1"/>
  <c r="F440" i="9"/>
  <c r="I440" i="9"/>
  <c r="J440" i="9"/>
  <c r="A441" i="9"/>
  <c r="B441" i="9"/>
  <c r="C441" i="9"/>
  <c r="D441" i="9"/>
  <c r="E441" i="9"/>
  <c r="H441" i="9" s="1"/>
  <c r="F441" i="9"/>
  <c r="G441" i="9"/>
  <c r="I441" i="9"/>
  <c r="J441" i="9"/>
  <c r="A442" i="9"/>
  <c r="B442" i="9"/>
  <c r="C442" i="9"/>
  <c r="D442" i="9"/>
  <c r="E442" i="9"/>
  <c r="G442" i="9" s="1"/>
  <c r="F442" i="9"/>
  <c r="I442" i="9"/>
  <c r="J442" i="9"/>
  <c r="A443" i="9"/>
  <c r="B443" i="9"/>
  <c r="C443" i="9"/>
  <c r="D443" i="9"/>
  <c r="E443" i="9"/>
  <c r="H443" i="9" s="1"/>
  <c r="F443" i="9"/>
  <c r="G443" i="9"/>
  <c r="I443" i="9"/>
  <c r="J443" i="9"/>
  <c r="A444" i="9"/>
  <c r="B444" i="9"/>
  <c r="C444" i="9"/>
  <c r="D444" i="9"/>
  <c r="E444" i="9"/>
  <c r="G444" i="9" s="1"/>
  <c r="F444" i="9"/>
  <c r="I444" i="9"/>
  <c r="J444" i="9"/>
  <c r="A445" i="9"/>
  <c r="B445" i="9"/>
  <c r="C445" i="9"/>
  <c r="D445" i="9"/>
  <c r="E445" i="9"/>
  <c r="H445" i="9" s="1"/>
  <c r="F445" i="9"/>
  <c r="G445" i="9"/>
  <c r="I445" i="9"/>
  <c r="J445" i="9"/>
  <c r="A446" i="9"/>
  <c r="B446" i="9"/>
  <c r="C446" i="9"/>
  <c r="D446" i="9"/>
  <c r="E446" i="9"/>
  <c r="G446" i="9" s="1"/>
  <c r="F446" i="9"/>
  <c r="I446" i="9"/>
  <c r="J446" i="9"/>
  <c r="A447" i="9"/>
  <c r="B447" i="9"/>
  <c r="C447" i="9"/>
  <c r="D447" i="9"/>
  <c r="E447" i="9"/>
  <c r="H447" i="9" s="1"/>
  <c r="F447" i="9"/>
  <c r="G447" i="9"/>
  <c r="I447" i="9"/>
  <c r="J447" i="9"/>
  <c r="A448" i="9"/>
  <c r="B448" i="9"/>
  <c r="C448" i="9"/>
  <c r="D448" i="9"/>
  <c r="E448" i="9"/>
  <c r="G448" i="9" s="1"/>
  <c r="F448" i="9"/>
  <c r="I448" i="9"/>
  <c r="J448" i="9"/>
  <c r="A449" i="9"/>
  <c r="B449" i="9"/>
  <c r="C449" i="9"/>
  <c r="D449" i="9"/>
  <c r="E449" i="9"/>
  <c r="H449" i="9" s="1"/>
  <c r="F449" i="9"/>
  <c r="G449" i="9"/>
  <c r="I449" i="9"/>
  <c r="J449" i="9"/>
  <c r="A450" i="9"/>
  <c r="B450" i="9"/>
  <c r="C450" i="9"/>
  <c r="D450" i="9"/>
  <c r="E450" i="9"/>
  <c r="G450" i="9" s="1"/>
  <c r="F450" i="9"/>
  <c r="I450" i="9"/>
  <c r="J450" i="9"/>
  <c r="A451" i="9"/>
  <c r="B451" i="9"/>
  <c r="C451" i="9"/>
  <c r="D451" i="9"/>
  <c r="E451" i="9"/>
  <c r="H451" i="9" s="1"/>
  <c r="F451" i="9"/>
  <c r="G451" i="9"/>
  <c r="I451" i="9"/>
  <c r="J451" i="9"/>
  <c r="A452" i="9"/>
  <c r="B452" i="9"/>
  <c r="C452" i="9"/>
  <c r="D452" i="9"/>
  <c r="E452" i="9"/>
  <c r="G452" i="9" s="1"/>
  <c r="F452" i="9"/>
  <c r="I452" i="9"/>
  <c r="J452" i="9"/>
  <c r="A453" i="9"/>
  <c r="B453" i="9"/>
  <c r="C453" i="9"/>
  <c r="D453" i="9"/>
  <c r="E453" i="9"/>
  <c r="H453" i="9" s="1"/>
  <c r="F453" i="9"/>
  <c r="G453" i="9"/>
  <c r="I453" i="9"/>
  <c r="J453" i="9"/>
  <c r="A454" i="9"/>
  <c r="B454" i="9"/>
  <c r="C454" i="9"/>
  <c r="D454" i="9"/>
  <c r="E454" i="9"/>
  <c r="G454" i="9" s="1"/>
  <c r="F454" i="9"/>
  <c r="I454" i="9"/>
  <c r="J454" i="9"/>
  <c r="A455" i="9"/>
  <c r="B455" i="9"/>
  <c r="C455" i="9"/>
  <c r="D455" i="9"/>
  <c r="E455" i="9"/>
  <c r="H455" i="9" s="1"/>
  <c r="F455" i="9"/>
  <c r="G455" i="9"/>
  <c r="I455" i="9"/>
  <c r="J455" i="9"/>
  <c r="A456" i="9"/>
  <c r="B456" i="9"/>
  <c r="C456" i="9"/>
  <c r="D456" i="9"/>
  <c r="E456" i="9"/>
  <c r="G456" i="9" s="1"/>
  <c r="F456" i="9"/>
  <c r="I456" i="9"/>
  <c r="J456" i="9"/>
  <c r="A457" i="9"/>
  <c r="B457" i="9"/>
  <c r="C457" i="9"/>
  <c r="D457" i="9"/>
  <c r="E457" i="9"/>
  <c r="H457" i="9" s="1"/>
  <c r="F457" i="9"/>
  <c r="G457" i="9"/>
  <c r="I457" i="9"/>
  <c r="J457" i="9"/>
  <c r="A458" i="9"/>
  <c r="B458" i="9"/>
  <c r="C458" i="9"/>
  <c r="D458" i="9"/>
  <c r="E458" i="9"/>
  <c r="G458" i="9" s="1"/>
  <c r="F458" i="9"/>
  <c r="I458" i="9"/>
  <c r="J458" i="9"/>
  <c r="A459" i="9"/>
  <c r="B459" i="9"/>
  <c r="C459" i="9"/>
  <c r="D459" i="9"/>
  <c r="E459" i="9"/>
  <c r="H459" i="9" s="1"/>
  <c r="F459" i="9"/>
  <c r="G459" i="9"/>
  <c r="I459" i="9"/>
  <c r="J459" i="9"/>
  <c r="A460" i="9"/>
  <c r="B460" i="9"/>
  <c r="C460" i="9"/>
  <c r="D460" i="9"/>
  <c r="E460" i="9"/>
  <c r="G460" i="9" s="1"/>
  <c r="F460" i="9"/>
  <c r="I460" i="9"/>
  <c r="J460" i="9"/>
  <c r="A461" i="9"/>
  <c r="B461" i="9"/>
  <c r="C461" i="9"/>
  <c r="D461" i="9"/>
  <c r="E461" i="9"/>
  <c r="H461" i="9" s="1"/>
  <c r="F461" i="9"/>
  <c r="G461" i="9"/>
  <c r="I461" i="9"/>
  <c r="J461" i="9"/>
  <c r="A462" i="9"/>
  <c r="B462" i="9"/>
  <c r="C462" i="9"/>
  <c r="D462" i="9"/>
  <c r="E462" i="9"/>
  <c r="G462" i="9" s="1"/>
  <c r="F462" i="9"/>
  <c r="I462" i="9"/>
  <c r="J462" i="9"/>
  <c r="A463" i="9"/>
  <c r="B463" i="9"/>
  <c r="C463" i="9"/>
  <c r="D463" i="9"/>
  <c r="E463" i="9"/>
  <c r="H463" i="9" s="1"/>
  <c r="F463" i="9"/>
  <c r="G463" i="9"/>
  <c r="I463" i="9"/>
  <c r="J463" i="9"/>
  <c r="A464" i="9"/>
  <c r="B464" i="9"/>
  <c r="C464" i="9"/>
  <c r="D464" i="9"/>
  <c r="E464" i="9"/>
  <c r="F464" i="9"/>
  <c r="I464" i="9"/>
  <c r="J464" i="9"/>
  <c r="A465" i="9"/>
  <c r="B465" i="9"/>
  <c r="C465" i="9"/>
  <c r="D465" i="9"/>
  <c r="E465" i="9"/>
  <c r="H465" i="9" s="1"/>
  <c r="F465" i="9"/>
  <c r="G465" i="9"/>
  <c r="I465" i="9"/>
  <c r="J465" i="9"/>
  <c r="A466" i="9"/>
  <c r="B466" i="9"/>
  <c r="C466" i="9"/>
  <c r="D466" i="9"/>
  <c r="E466" i="9"/>
  <c r="F466" i="9"/>
  <c r="I466" i="9"/>
  <c r="J466" i="9"/>
  <c r="A467" i="9"/>
  <c r="B467" i="9"/>
  <c r="C467" i="9"/>
  <c r="D467" i="9"/>
  <c r="E467" i="9"/>
  <c r="H467" i="9" s="1"/>
  <c r="F467" i="9"/>
  <c r="G467" i="9"/>
  <c r="I467" i="9"/>
  <c r="J467" i="9"/>
  <c r="A468" i="9"/>
  <c r="B468" i="9"/>
  <c r="C468" i="9"/>
  <c r="D468" i="9"/>
  <c r="E468" i="9"/>
  <c r="F468" i="9"/>
  <c r="I468" i="9"/>
  <c r="J468" i="9"/>
  <c r="A469" i="9"/>
  <c r="B469" i="9"/>
  <c r="C469" i="9"/>
  <c r="D469" i="9"/>
  <c r="E469" i="9"/>
  <c r="H469" i="9" s="1"/>
  <c r="F469" i="9"/>
  <c r="G469" i="9"/>
  <c r="I469" i="9"/>
  <c r="J469" i="9"/>
  <c r="A470" i="9"/>
  <c r="B470" i="9"/>
  <c r="C470" i="9"/>
  <c r="D470" i="9"/>
  <c r="E470" i="9"/>
  <c r="F470" i="9"/>
  <c r="I470" i="9"/>
  <c r="J470" i="9"/>
  <c r="A471" i="9"/>
  <c r="B471" i="9"/>
  <c r="C471" i="9"/>
  <c r="D471" i="9"/>
  <c r="E471" i="9"/>
  <c r="H471" i="9" s="1"/>
  <c r="F471" i="9"/>
  <c r="G471" i="9"/>
  <c r="I471" i="9"/>
  <c r="J471" i="9"/>
  <c r="A472" i="9"/>
  <c r="B472" i="9"/>
  <c r="C472" i="9"/>
  <c r="D472" i="9"/>
  <c r="E472" i="9"/>
  <c r="F472" i="9"/>
  <c r="I472" i="9"/>
  <c r="J472" i="9"/>
  <c r="A473" i="9"/>
  <c r="B473" i="9"/>
  <c r="C473" i="9"/>
  <c r="D473" i="9"/>
  <c r="E473" i="9"/>
  <c r="H473" i="9" s="1"/>
  <c r="F473" i="9"/>
  <c r="G473" i="9"/>
  <c r="I473" i="9"/>
  <c r="J473" i="9"/>
  <c r="A474" i="9"/>
  <c r="B474" i="9"/>
  <c r="C474" i="9"/>
  <c r="D474" i="9"/>
  <c r="E474" i="9"/>
  <c r="F474" i="9"/>
  <c r="I474" i="9"/>
  <c r="J474" i="9"/>
  <c r="A475" i="9"/>
  <c r="B475" i="9"/>
  <c r="C475" i="9"/>
  <c r="D475" i="9"/>
  <c r="E475" i="9"/>
  <c r="H475" i="9" s="1"/>
  <c r="F475" i="9"/>
  <c r="G475" i="9"/>
  <c r="I475" i="9"/>
  <c r="J475" i="9"/>
  <c r="A476" i="9"/>
  <c r="B476" i="9"/>
  <c r="C476" i="9"/>
  <c r="D476" i="9"/>
  <c r="E476" i="9"/>
  <c r="F476" i="9"/>
  <c r="I476" i="9"/>
  <c r="J476" i="9"/>
  <c r="A477" i="9"/>
  <c r="B477" i="9"/>
  <c r="C477" i="9"/>
  <c r="D477" i="9"/>
  <c r="E477" i="9"/>
  <c r="H477" i="9" s="1"/>
  <c r="F477" i="9"/>
  <c r="G477" i="9"/>
  <c r="I477" i="9"/>
  <c r="J477" i="9"/>
  <c r="A478" i="9"/>
  <c r="B478" i="9"/>
  <c r="C478" i="9"/>
  <c r="D478" i="9"/>
  <c r="E478" i="9"/>
  <c r="F478" i="9"/>
  <c r="I478" i="9"/>
  <c r="J478" i="9"/>
  <c r="A479" i="9"/>
  <c r="B479" i="9"/>
  <c r="C479" i="9"/>
  <c r="D479" i="9"/>
  <c r="E479" i="9"/>
  <c r="H479" i="9" s="1"/>
  <c r="F479" i="9"/>
  <c r="G479" i="9"/>
  <c r="I479" i="9"/>
  <c r="J479" i="9"/>
  <c r="A480" i="9"/>
  <c r="B480" i="9"/>
  <c r="C480" i="9"/>
  <c r="D480" i="9"/>
  <c r="E480" i="9"/>
  <c r="F480" i="9"/>
  <c r="I480" i="9"/>
  <c r="J480" i="9"/>
  <c r="A481" i="9"/>
  <c r="B481" i="9"/>
  <c r="C481" i="9"/>
  <c r="D481" i="9"/>
  <c r="E481" i="9"/>
  <c r="H481" i="9" s="1"/>
  <c r="F481" i="9"/>
  <c r="G481" i="9"/>
  <c r="I481" i="9"/>
  <c r="J481" i="9"/>
  <c r="A482" i="9"/>
  <c r="B482" i="9"/>
  <c r="C482" i="9"/>
  <c r="D482" i="9"/>
  <c r="E482" i="9"/>
  <c r="F482" i="9"/>
  <c r="I482" i="9"/>
  <c r="J482" i="9"/>
  <c r="A483" i="9"/>
  <c r="B483" i="9"/>
  <c r="C483" i="9"/>
  <c r="D483" i="9"/>
  <c r="E483" i="9"/>
  <c r="H483" i="9" s="1"/>
  <c r="F483" i="9"/>
  <c r="G483" i="9"/>
  <c r="I483" i="9"/>
  <c r="J483" i="9"/>
  <c r="A484" i="9"/>
  <c r="B484" i="9"/>
  <c r="C484" i="9"/>
  <c r="D484" i="9"/>
  <c r="E484" i="9"/>
  <c r="F484" i="9"/>
  <c r="I484" i="9"/>
  <c r="J484" i="9"/>
  <c r="A485" i="9"/>
  <c r="B485" i="9"/>
  <c r="C485" i="9"/>
  <c r="D485" i="9"/>
  <c r="E485" i="9"/>
  <c r="H485" i="9" s="1"/>
  <c r="F485" i="9"/>
  <c r="G485" i="9"/>
  <c r="I485" i="9"/>
  <c r="J485" i="9"/>
  <c r="A486" i="9"/>
  <c r="B486" i="9"/>
  <c r="C486" i="9"/>
  <c r="D486" i="9"/>
  <c r="E486" i="9"/>
  <c r="F486" i="9"/>
  <c r="I486" i="9"/>
  <c r="J486" i="9"/>
  <c r="A487" i="9"/>
  <c r="B487" i="9"/>
  <c r="C487" i="9"/>
  <c r="D487" i="9"/>
  <c r="E487" i="9"/>
  <c r="H487" i="9" s="1"/>
  <c r="F487" i="9"/>
  <c r="G487" i="9"/>
  <c r="I487" i="9"/>
  <c r="J487" i="9"/>
  <c r="A488" i="9"/>
  <c r="B488" i="9"/>
  <c r="C488" i="9"/>
  <c r="D488" i="9"/>
  <c r="E488" i="9"/>
  <c r="F488" i="9"/>
  <c r="I488" i="9"/>
  <c r="J488" i="9"/>
  <c r="A489" i="9"/>
  <c r="B489" i="9"/>
  <c r="C489" i="9"/>
  <c r="D489" i="9"/>
  <c r="E489" i="9"/>
  <c r="H489" i="9" s="1"/>
  <c r="F489" i="9"/>
  <c r="G489" i="9"/>
  <c r="I489" i="9"/>
  <c r="J489" i="9"/>
  <c r="A490" i="9"/>
  <c r="B490" i="9"/>
  <c r="C490" i="9"/>
  <c r="D490" i="9"/>
  <c r="E490" i="9"/>
  <c r="F490" i="9"/>
  <c r="I490" i="9"/>
  <c r="J490" i="9"/>
  <c r="A491" i="9"/>
  <c r="B491" i="9"/>
  <c r="C491" i="9"/>
  <c r="D491" i="9"/>
  <c r="E491" i="9"/>
  <c r="H491" i="9" s="1"/>
  <c r="F491" i="9"/>
  <c r="G491" i="9"/>
  <c r="I491" i="9"/>
  <c r="J491" i="9"/>
  <c r="A492" i="9"/>
  <c r="B492" i="9"/>
  <c r="C492" i="9"/>
  <c r="D492" i="9"/>
  <c r="E492" i="9"/>
  <c r="F492" i="9"/>
  <c r="I492" i="9"/>
  <c r="J492" i="9"/>
  <c r="A493" i="9"/>
  <c r="B493" i="9"/>
  <c r="C493" i="9"/>
  <c r="D493" i="9"/>
  <c r="E493" i="9"/>
  <c r="H493" i="9" s="1"/>
  <c r="F493" i="9"/>
  <c r="G493" i="9"/>
  <c r="I493" i="9"/>
  <c r="J493" i="9"/>
  <c r="A494" i="9"/>
  <c r="B494" i="9"/>
  <c r="C494" i="9"/>
  <c r="D494" i="9"/>
  <c r="E494" i="9"/>
  <c r="F494" i="9"/>
  <c r="I494" i="9"/>
  <c r="J494" i="9"/>
  <c r="A495" i="9"/>
  <c r="B495" i="9"/>
  <c r="C495" i="9"/>
  <c r="D495" i="9"/>
  <c r="E495" i="9"/>
  <c r="H495" i="9" s="1"/>
  <c r="F495" i="9"/>
  <c r="G495" i="9"/>
  <c r="I495" i="9"/>
  <c r="J495" i="9"/>
  <c r="A496" i="9"/>
  <c r="B496" i="9"/>
  <c r="C496" i="9"/>
  <c r="D496" i="9"/>
  <c r="E496" i="9"/>
  <c r="F496" i="9"/>
  <c r="I496" i="9"/>
  <c r="J496" i="9"/>
  <c r="A497" i="9"/>
  <c r="B497" i="9"/>
  <c r="C497" i="9"/>
  <c r="D497" i="9"/>
  <c r="E497" i="9"/>
  <c r="H497" i="9" s="1"/>
  <c r="F497" i="9"/>
  <c r="G497" i="9"/>
  <c r="I497" i="9"/>
  <c r="J497" i="9"/>
  <c r="A498" i="9"/>
  <c r="B498" i="9"/>
  <c r="C498" i="9"/>
  <c r="D498" i="9"/>
  <c r="E498" i="9"/>
  <c r="F498" i="9"/>
  <c r="I498" i="9"/>
  <c r="J498" i="9"/>
  <c r="A499" i="9"/>
  <c r="B499" i="9"/>
  <c r="C499" i="9"/>
  <c r="D499" i="9"/>
  <c r="E499" i="9"/>
  <c r="H499" i="9" s="1"/>
  <c r="F499" i="9"/>
  <c r="G499" i="9"/>
  <c r="I499" i="9"/>
  <c r="J499" i="9"/>
  <c r="A500" i="9"/>
  <c r="B500" i="9"/>
  <c r="C500" i="9"/>
  <c r="D500" i="9"/>
  <c r="E500" i="9"/>
  <c r="F500" i="9"/>
  <c r="I500" i="9"/>
  <c r="J500" i="9"/>
  <c r="A501" i="9"/>
  <c r="B501" i="9"/>
  <c r="C501" i="9"/>
  <c r="D501" i="9"/>
  <c r="E501" i="9"/>
  <c r="H501" i="9" s="1"/>
  <c r="F501" i="9"/>
  <c r="G501" i="9"/>
  <c r="I501" i="9"/>
  <c r="J501" i="9"/>
  <c r="A502" i="9"/>
  <c r="B502" i="9"/>
  <c r="C502" i="9"/>
  <c r="D502" i="9"/>
  <c r="E502" i="9"/>
  <c r="F502" i="9"/>
  <c r="I502" i="9"/>
  <c r="J502" i="9"/>
  <c r="A503" i="9"/>
  <c r="B503" i="9"/>
  <c r="C503" i="9"/>
  <c r="D503" i="9"/>
  <c r="E503" i="9"/>
  <c r="H503" i="9" s="1"/>
  <c r="F503" i="9"/>
  <c r="G503" i="9"/>
  <c r="I503" i="9"/>
  <c r="J503" i="9"/>
  <c r="A504" i="9"/>
  <c r="B504" i="9"/>
  <c r="C504" i="9"/>
  <c r="D504" i="9"/>
  <c r="E504" i="9"/>
  <c r="F504" i="9"/>
  <c r="I504" i="9"/>
  <c r="J504" i="9"/>
  <c r="A505" i="9"/>
  <c r="B505" i="9"/>
  <c r="C505" i="9"/>
  <c r="D505" i="9"/>
  <c r="E505" i="9"/>
  <c r="H505" i="9" s="1"/>
  <c r="F505" i="9"/>
  <c r="G505" i="9"/>
  <c r="I505" i="9"/>
  <c r="J505" i="9"/>
  <c r="A506" i="9"/>
  <c r="B506" i="9"/>
  <c r="C506" i="9"/>
  <c r="D506" i="9"/>
  <c r="E506" i="9"/>
  <c r="F506" i="9"/>
  <c r="I506" i="9"/>
  <c r="J506" i="9"/>
  <c r="A507" i="9"/>
  <c r="B507" i="9"/>
  <c r="C507" i="9"/>
  <c r="D507" i="9"/>
  <c r="E507" i="9"/>
  <c r="H507" i="9" s="1"/>
  <c r="F507" i="9"/>
  <c r="G507" i="9"/>
  <c r="I507" i="9"/>
  <c r="J507" i="9"/>
  <c r="A508" i="9"/>
  <c r="B508" i="9"/>
  <c r="C508" i="9"/>
  <c r="D508" i="9"/>
  <c r="E508" i="9"/>
  <c r="F508" i="9"/>
  <c r="I508" i="9"/>
  <c r="J508" i="9"/>
  <c r="A509" i="9"/>
  <c r="B509" i="9"/>
  <c r="C509" i="9"/>
  <c r="D509" i="9"/>
  <c r="E509" i="9"/>
  <c r="H509" i="9" s="1"/>
  <c r="F509" i="9"/>
  <c r="G509" i="9"/>
  <c r="I509" i="9"/>
  <c r="J509" i="9"/>
  <c r="A510" i="9"/>
  <c r="B510" i="9"/>
  <c r="C510" i="9"/>
  <c r="D510" i="9"/>
  <c r="E510" i="9"/>
  <c r="F510" i="9"/>
  <c r="I510" i="9"/>
  <c r="J510" i="9"/>
  <c r="A511" i="9"/>
  <c r="B511" i="9"/>
  <c r="C511" i="9"/>
  <c r="D511" i="9"/>
  <c r="E511" i="9"/>
  <c r="H511" i="9" s="1"/>
  <c r="F511" i="9"/>
  <c r="G511" i="9"/>
  <c r="I511" i="9"/>
  <c r="J511" i="9"/>
  <c r="A512" i="9"/>
  <c r="B512" i="9"/>
  <c r="C512" i="9"/>
  <c r="D512" i="9"/>
  <c r="E512" i="9"/>
  <c r="F512" i="9"/>
  <c r="I512" i="9"/>
  <c r="J512" i="9"/>
  <c r="A513" i="9"/>
  <c r="B513" i="9"/>
  <c r="C513" i="9"/>
  <c r="D513" i="9"/>
  <c r="E513" i="9"/>
  <c r="H513" i="9" s="1"/>
  <c r="F513" i="9"/>
  <c r="G513" i="9"/>
  <c r="I513" i="9"/>
  <c r="J513" i="9"/>
  <c r="A514" i="9"/>
  <c r="B514" i="9"/>
  <c r="C514" i="9"/>
  <c r="D514" i="9"/>
  <c r="E514" i="9"/>
  <c r="F514" i="9"/>
  <c r="I514" i="9"/>
  <c r="J514" i="9"/>
  <c r="A515" i="9"/>
  <c r="B515" i="9"/>
  <c r="C515" i="9"/>
  <c r="D515" i="9"/>
  <c r="E515" i="9"/>
  <c r="H515" i="9" s="1"/>
  <c r="F515" i="9"/>
  <c r="G515" i="9"/>
  <c r="I515" i="9"/>
  <c r="J515" i="9"/>
  <c r="A516" i="9"/>
  <c r="B516" i="9"/>
  <c r="C516" i="9"/>
  <c r="D516" i="9"/>
  <c r="E516" i="9"/>
  <c r="F516" i="9"/>
  <c r="I516" i="9"/>
  <c r="J516" i="9"/>
  <c r="A517" i="9"/>
  <c r="B517" i="9"/>
  <c r="C517" i="9"/>
  <c r="D517" i="9"/>
  <c r="E517" i="9"/>
  <c r="H517" i="9" s="1"/>
  <c r="F517" i="9"/>
  <c r="G517" i="9"/>
  <c r="I517" i="9"/>
  <c r="J517" i="9"/>
  <c r="A518" i="9"/>
  <c r="B518" i="9"/>
  <c r="C518" i="9"/>
  <c r="D518" i="9"/>
  <c r="E518" i="9"/>
  <c r="F518" i="9"/>
  <c r="I518" i="9"/>
  <c r="J518" i="9"/>
  <c r="A519" i="9"/>
  <c r="B519" i="9"/>
  <c r="C519" i="9"/>
  <c r="D519" i="9"/>
  <c r="E519" i="9"/>
  <c r="H519" i="9" s="1"/>
  <c r="F519" i="9"/>
  <c r="G519" i="9"/>
  <c r="I519" i="9"/>
  <c r="J519" i="9"/>
  <c r="A520" i="9"/>
  <c r="B520" i="9"/>
  <c r="C520" i="9"/>
  <c r="D520" i="9"/>
  <c r="E520" i="9"/>
  <c r="F520" i="9"/>
  <c r="I520" i="9"/>
  <c r="J520" i="9"/>
  <c r="A521" i="9"/>
  <c r="B521" i="9"/>
  <c r="C521" i="9"/>
  <c r="D521" i="9"/>
  <c r="E521" i="9"/>
  <c r="H521" i="9" s="1"/>
  <c r="F521" i="9"/>
  <c r="G521" i="9"/>
  <c r="I521" i="9"/>
  <c r="J521" i="9"/>
  <c r="A522" i="9"/>
  <c r="B522" i="9"/>
  <c r="C522" i="9"/>
  <c r="D522" i="9"/>
  <c r="E522" i="9"/>
  <c r="F522" i="9"/>
  <c r="I522" i="9"/>
  <c r="J522" i="9"/>
  <c r="A523" i="9"/>
  <c r="B523" i="9"/>
  <c r="C523" i="9"/>
  <c r="D523" i="9"/>
  <c r="E523" i="9"/>
  <c r="H523" i="9" s="1"/>
  <c r="F523" i="9"/>
  <c r="G523" i="9"/>
  <c r="I523" i="9"/>
  <c r="J523" i="9"/>
  <c r="A524" i="9"/>
  <c r="B524" i="9"/>
  <c r="C524" i="9"/>
  <c r="D524" i="9"/>
  <c r="E524" i="9"/>
  <c r="F524" i="9"/>
  <c r="I524" i="9"/>
  <c r="J524" i="9"/>
  <c r="A525" i="9"/>
  <c r="B525" i="9"/>
  <c r="C525" i="9"/>
  <c r="D525" i="9"/>
  <c r="E525" i="9"/>
  <c r="H525" i="9" s="1"/>
  <c r="F525" i="9"/>
  <c r="G525" i="9"/>
  <c r="I525" i="9"/>
  <c r="J525" i="9"/>
  <c r="A526" i="9"/>
  <c r="B526" i="9"/>
  <c r="C526" i="9"/>
  <c r="D526" i="9"/>
  <c r="E526" i="9"/>
  <c r="F526" i="9"/>
  <c r="I526" i="9"/>
  <c r="J526" i="9"/>
  <c r="A527" i="9"/>
  <c r="B527" i="9"/>
  <c r="C527" i="9"/>
  <c r="D527" i="9"/>
  <c r="E527" i="9"/>
  <c r="H527" i="9" s="1"/>
  <c r="F527" i="9"/>
  <c r="G527" i="9"/>
  <c r="I527" i="9"/>
  <c r="J527" i="9"/>
  <c r="A528" i="9"/>
  <c r="B528" i="9"/>
  <c r="C528" i="9"/>
  <c r="D528" i="9"/>
  <c r="E528" i="9"/>
  <c r="F528" i="9"/>
  <c r="I528" i="9"/>
  <c r="J528" i="9"/>
  <c r="A529" i="9"/>
  <c r="B529" i="9"/>
  <c r="C529" i="9"/>
  <c r="D529" i="9"/>
  <c r="E529" i="9"/>
  <c r="H529" i="9" s="1"/>
  <c r="F529" i="9"/>
  <c r="G529" i="9"/>
  <c r="I529" i="9"/>
  <c r="J529" i="9"/>
  <c r="A530" i="9"/>
  <c r="B530" i="9"/>
  <c r="C530" i="9"/>
  <c r="D530" i="9"/>
  <c r="E530" i="9"/>
  <c r="H530" i="9" s="1"/>
  <c r="F530" i="9"/>
  <c r="I530" i="9"/>
  <c r="J530" i="9"/>
  <c r="A531" i="9"/>
  <c r="B531" i="9"/>
  <c r="C531" i="9"/>
  <c r="D531" i="9"/>
  <c r="E531" i="9"/>
  <c r="H531" i="9" s="1"/>
  <c r="F531" i="9"/>
  <c r="G531" i="9"/>
  <c r="I531" i="9"/>
  <c r="J531" i="9"/>
  <c r="A532" i="9"/>
  <c r="B532" i="9"/>
  <c r="C532" i="9"/>
  <c r="D532" i="9"/>
  <c r="E532" i="9"/>
  <c r="H532" i="9" s="1"/>
  <c r="F532" i="9"/>
  <c r="G532" i="9"/>
  <c r="I532" i="9"/>
  <c r="J532" i="9"/>
  <c r="A533" i="9"/>
  <c r="B533" i="9"/>
  <c r="C533" i="9"/>
  <c r="D533" i="9"/>
  <c r="E533" i="9"/>
  <c r="H533" i="9" s="1"/>
  <c r="F533" i="9"/>
  <c r="G533" i="9"/>
  <c r="I533" i="9"/>
  <c r="J533" i="9"/>
  <c r="A534" i="9"/>
  <c r="B534" i="9"/>
  <c r="C534" i="9"/>
  <c r="D534" i="9"/>
  <c r="E534" i="9"/>
  <c r="H534" i="9" s="1"/>
  <c r="F534" i="9"/>
  <c r="I534" i="9"/>
  <c r="J534" i="9"/>
  <c r="A535" i="9"/>
  <c r="B535" i="9"/>
  <c r="C535" i="9"/>
  <c r="D535" i="9"/>
  <c r="E535" i="9"/>
  <c r="H535" i="9" s="1"/>
  <c r="F535" i="9"/>
  <c r="G535" i="9"/>
  <c r="I535" i="9"/>
  <c r="J535" i="9"/>
  <c r="A536" i="9"/>
  <c r="B536" i="9"/>
  <c r="C536" i="9"/>
  <c r="D536" i="9"/>
  <c r="E536" i="9"/>
  <c r="H536" i="9" s="1"/>
  <c r="F536" i="9"/>
  <c r="G536" i="9"/>
  <c r="I536" i="9"/>
  <c r="J536" i="9"/>
  <c r="A537" i="9"/>
  <c r="B537" i="9"/>
  <c r="C537" i="9"/>
  <c r="D537" i="9"/>
  <c r="E537" i="9"/>
  <c r="H537" i="9" s="1"/>
  <c r="F537" i="9"/>
  <c r="G537" i="9"/>
  <c r="I537" i="9"/>
  <c r="J537" i="9"/>
  <c r="A538" i="9"/>
  <c r="B538" i="9"/>
  <c r="C538" i="9"/>
  <c r="D538" i="9"/>
  <c r="E538" i="9"/>
  <c r="H538" i="9" s="1"/>
  <c r="F538" i="9"/>
  <c r="I538" i="9"/>
  <c r="J538" i="9"/>
  <c r="A539" i="9"/>
  <c r="B539" i="9"/>
  <c r="C539" i="9"/>
  <c r="D539" i="9"/>
  <c r="E539" i="9"/>
  <c r="H539" i="9" s="1"/>
  <c r="F539" i="9"/>
  <c r="G539" i="9"/>
  <c r="I539" i="9"/>
  <c r="J539" i="9"/>
  <c r="A540" i="9"/>
  <c r="B540" i="9"/>
  <c r="C540" i="9"/>
  <c r="D540" i="9"/>
  <c r="E540" i="9"/>
  <c r="H540" i="9" s="1"/>
  <c r="F540" i="9"/>
  <c r="G540" i="9"/>
  <c r="I540" i="9"/>
  <c r="J540" i="9"/>
  <c r="A541" i="9"/>
  <c r="B541" i="9"/>
  <c r="C541" i="9"/>
  <c r="D541" i="9"/>
  <c r="E541" i="9"/>
  <c r="H541" i="9" s="1"/>
  <c r="F541" i="9"/>
  <c r="G541" i="9"/>
  <c r="I541" i="9"/>
  <c r="J541" i="9"/>
  <c r="A542" i="9"/>
  <c r="B542" i="9"/>
  <c r="C542" i="9"/>
  <c r="D542" i="9"/>
  <c r="E542" i="9"/>
  <c r="H542" i="9" s="1"/>
  <c r="F542" i="9"/>
  <c r="I542" i="9"/>
  <c r="J542" i="9"/>
  <c r="A543" i="9"/>
  <c r="B543" i="9"/>
  <c r="C543" i="9"/>
  <c r="D543" i="9"/>
  <c r="E543" i="9"/>
  <c r="H543" i="9" s="1"/>
  <c r="F543" i="9"/>
  <c r="G543" i="9"/>
  <c r="I543" i="9"/>
  <c r="J543" i="9"/>
  <c r="A544" i="9"/>
  <c r="B544" i="9"/>
  <c r="C544" i="9"/>
  <c r="D544" i="9"/>
  <c r="E544" i="9"/>
  <c r="H544" i="9" s="1"/>
  <c r="F544" i="9"/>
  <c r="G544" i="9"/>
  <c r="I544" i="9"/>
  <c r="J544" i="9"/>
  <c r="A545" i="9"/>
  <c r="B545" i="9"/>
  <c r="C545" i="9"/>
  <c r="D545" i="9"/>
  <c r="E545" i="9"/>
  <c r="H545" i="9" s="1"/>
  <c r="F545" i="9"/>
  <c r="G545" i="9"/>
  <c r="I545" i="9"/>
  <c r="J545" i="9"/>
  <c r="A546" i="9"/>
  <c r="B546" i="9"/>
  <c r="C546" i="9"/>
  <c r="D546" i="9"/>
  <c r="E546" i="9"/>
  <c r="H546" i="9" s="1"/>
  <c r="F546" i="9"/>
  <c r="I546" i="9"/>
  <c r="J546" i="9"/>
  <c r="A547" i="9"/>
  <c r="B547" i="9"/>
  <c r="C547" i="9"/>
  <c r="D547" i="9"/>
  <c r="E547" i="9"/>
  <c r="H547" i="9" s="1"/>
  <c r="F547" i="9"/>
  <c r="G547" i="9"/>
  <c r="I547" i="9"/>
  <c r="J547" i="9"/>
  <c r="A548" i="9"/>
  <c r="B548" i="9"/>
  <c r="C548" i="9"/>
  <c r="D548" i="9"/>
  <c r="E548" i="9"/>
  <c r="H548" i="9" s="1"/>
  <c r="F548" i="9"/>
  <c r="G548" i="9"/>
  <c r="I548" i="9"/>
  <c r="J548" i="9"/>
  <c r="A549" i="9"/>
  <c r="B549" i="9"/>
  <c r="C549" i="9"/>
  <c r="D549" i="9"/>
  <c r="E549" i="9"/>
  <c r="H549" i="9" s="1"/>
  <c r="F549" i="9"/>
  <c r="G549" i="9"/>
  <c r="I549" i="9"/>
  <c r="J549" i="9"/>
  <c r="A550" i="9"/>
  <c r="B550" i="9"/>
  <c r="C550" i="9"/>
  <c r="D550" i="9"/>
  <c r="E550" i="9"/>
  <c r="H550" i="9" s="1"/>
  <c r="F550" i="9"/>
  <c r="I550" i="9"/>
  <c r="J550" i="9"/>
  <c r="A551" i="9"/>
  <c r="B551" i="9"/>
  <c r="C551" i="9"/>
  <c r="D551" i="9"/>
  <c r="E551" i="9"/>
  <c r="H551" i="9" s="1"/>
  <c r="F551" i="9"/>
  <c r="I551" i="9"/>
  <c r="J551" i="9"/>
  <c r="A552" i="9"/>
  <c r="B552" i="9"/>
  <c r="C552" i="9"/>
  <c r="D552" i="9"/>
  <c r="E552" i="9"/>
  <c r="H552" i="9" s="1"/>
  <c r="F552" i="9"/>
  <c r="G552" i="9"/>
  <c r="I552" i="9"/>
  <c r="J552" i="9"/>
  <c r="A553" i="9"/>
  <c r="B553" i="9"/>
  <c r="C553" i="9"/>
  <c r="D553" i="9"/>
  <c r="E553" i="9"/>
  <c r="H553" i="9" s="1"/>
  <c r="F553" i="9"/>
  <c r="G553" i="9"/>
  <c r="I553" i="9"/>
  <c r="J553" i="9"/>
  <c r="A554" i="9"/>
  <c r="B554" i="9"/>
  <c r="C554" i="9"/>
  <c r="D554" i="9"/>
  <c r="E554" i="9"/>
  <c r="H554" i="9" s="1"/>
  <c r="F554" i="9"/>
  <c r="I554" i="9"/>
  <c r="J554" i="9"/>
  <c r="A555" i="9"/>
  <c r="B555" i="9"/>
  <c r="C555" i="9"/>
  <c r="D555" i="9"/>
  <c r="E555" i="9"/>
  <c r="H555" i="9" s="1"/>
  <c r="F555" i="9"/>
  <c r="I555" i="9"/>
  <c r="J555" i="9"/>
  <c r="A556" i="9"/>
  <c r="B556" i="9"/>
  <c r="C556" i="9"/>
  <c r="D556" i="9"/>
  <c r="E556" i="9"/>
  <c r="H556" i="9" s="1"/>
  <c r="F556" i="9"/>
  <c r="G556" i="9"/>
  <c r="I556" i="9"/>
  <c r="J556" i="9"/>
  <c r="A557" i="9"/>
  <c r="B557" i="9"/>
  <c r="C557" i="9"/>
  <c r="D557" i="9"/>
  <c r="E557" i="9"/>
  <c r="H557" i="9" s="1"/>
  <c r="F557" i="9"/>
  <c r="G557" i="9"/>
  <c r="I557" i="9"/>
  <c r="J557" i="9"/>
  <c r="A558" i="9"/>
  <c r="B558" i="9"/>
  <c r="C558" i="9"/>
  <c r="D558" i="9"/>
  <c r="E558" i="9"/>
  <c r="H558" i="9" s="1"/>
  <c r="F558" i="9"/>
  <c r="I558" i="9"/>
  <c r="J558" i="9"/>
  <c r="A559" i="9"/>
  <c r="B559" i="9"/>
  <c r="C559" i="9"/>
  <c r="D559" i="9"/>
  <c r="E559" i="9"/>
  <c r="H559" i="9" s="1"/>
  <c r="F559" i="9"/>
  <c r="I559" i="9"/>
  <c r="J559" i="9"/>
  <c r="A560" i="9"/>
  <c r="B560" i="9"/>
  <c r="C560" i="9"/>
  <c r="D560" i="9"/>
  <c r="E560" i="9"/>
  <c r="H560" i="9" s="1"/>
  <c r="F560" i="9"/>
  <c r="G560" i="9"/>
  <c r="I560" i="9"/>
  <c r="J560" i="9"/>
  <c r="A561" i="9"/>
  <c r="B561" i="9"/>
  <c r="C561" i="9"/>
  <c r="D561" i="9"/>
  <c r="E561" i="9"/>
  <c r="H561" i="9" s="1"/>
  <c r="F561" i="9"/>
  <c r="G561" i="9"/>
  <c r="I561" i="9"/>
  <c r="J561" i="9"/>
  <c r="A562" i="9"/>
  <c r="B562" i="9"/>
  <c r="C562" i="9"/>
  <c r="D562" i="9"/>
  <c r="E562" i="9"/>
  <c r="H562" i="9" s="1"/>
  <c r="F562" i="9"/>
  <c r="I562" i="9"/>
  <c r="J562" i="9"/>
  <c r="A563" i="9"/>
  <c r="B563" i="9"/>
  <c r="C563" i="9"/>
  <c r="D563" i="9"/>
  <c r="E563" i="9"/>
  <c r="H563" i="9" s="1"/>
  <c r="F563" i="9"/>
  <c r="I563" i="9"/>
  <c r="J563" i="9"/>
  <c r="A564" i="9"/>
  <c r="B564" i="9"/>
  <c r="C564" i="9"/>
  <c r="D564" i="9"/>
  <c r="E564" i="9"/>
  <c r="H564" i="9" s="1"/>
  <c r="F564" i="9"/>
  <c r="G564" i="9"/>
  <c r="I564" i="9"/>
  <c r="J564" i="9"/>
  <c r="A565" i="9"/>
  <c r="B565" i="9"/>
  <c r="C565" i="9"/>
  <c r="D565" i="9"/>
  <c r="E565" i="9"/>
  <c r="H565" i="9" s="1"/>
  <c r="F565" i="9"/>
  <c r="G565" i="9"/>
  <c r="I565" i="9"/>
  <c r="J565" i="9"/>
  <c r="A566" i="9"/>
  <c r="B566" i="9"/>
  <c r="C566" i="9"/>
  <c r="D566" i="9"/>
  <c r="E566" i="9"/>
  <c r="H566" i="9" s="1"/>
  <c r="F566" i="9"/>
  <c r="I566" i="9"/>
  <c r="J566" i="9"/>
  <c r="A567" i="9"/>
  <c r="B567" i="9"/>
  <c r="C567" i="9"/>
  <c r="D567" i="9"/>
  <c r="E567" i="9"/>
  <c r="H567" i="9" s="1"/>
  <c r="F567" i="9"/>
  <c r="I567" i="9"/>
  <c r="J567" i="9"/>
  <c r="A568" i="9"/>
  <c r="B568" i="9"/>
  <c r="C568" i="9"/>
  <c r="D568" i="9"/>
  <c r="E568" i="9"/>
  <c r="H568" i="9" s="1"/>
  <c r="F568" i="9"/>
  <c r="G568" i="9"/>
  <c r="I568" i="9"/>
  <c r="J568" i="9"/>
  <c r="A569" i="9"/>
  <c r="B569" i="9"/>
  <c r="C569" i="9"/>
  <c r="D569" i="9"/>
  <c r="E569" i="9"/>
  <c r="H569" i="9" s="1"/>
  <c r="F569" i="9"/>
  <c r="G569" i="9"/>
  <c r="I569" i="9"/>
  <c r="J569" i="9"/>
  <c r="A570" i="9"/>
  <c r="B570" i="9"/>
  <c r="C570" i="9"/>
  <c r="D570" i="9"/>
  <c r="E570" i="9"/>
  <c r="G570" i="9" s="1"/>
  <c r="F570" i="9"/>
  <c r="H570" i="9"/>
  <c r="I570" i="9"/>
  <c r="J570" i="9"/>
  <c r="A571" i="9"/>
  <c r="B571" i="9"/>
  <c r="C571" i="9"/>
  <c r="D571" i="9"/>
  <c r="E571" i="9"/>
  <c r="F571" i="9"/>
  <c r="G571" i="9"/>
  <c r="H571" i="9"/>
  <c r="I571" i="9"/>
  <c r="J571" i="9"/>
  <c r="A572" i="9"/>
  <c r="B572" i="9"/>
  <c r="C572" i="9"/>
  <c r="D572" i="9"/>
  <c r="E572" i="9"/>
  <c r="G572" i="9" s="1"/>
  <c r="F572" i="9"/>
  <c r="H572" i="9"/>
  <c r="I572" i="9"/>
  <c r="J572" i="9"/>
  <c r="A573" i="9"/>
  <c r="B573" i="9"/>
  <c r="C573" i="9"/>
  <c r="D573" i="9"/>
  <c r="E573" i="9"/>
  <c r="F573" i="9"/>
  <c r="G573" i="9"/>
  <c r="H573" i="9"/>
  <c r="I573" i="9"/>
  <c r="J573" i="9"/>
  <c r="A574" i="9"/>
  <c r="B574" i="9"/>
  <c r="C574" i="9"/>
  <c r="D574" i="9"/>
  <c r="E574" i="9"/>
  <c r="G574" i="9" s="1"/>
  <c r="F574" i="9"/>
  <c r="H574" i="9"/>
  <c r="I574" i="9"/>
  <c r="J574" i="9"/>
  <c r="A575" i="9"/>
  <c r="B575" i="9"/>
  <c r="C575" i="9"/>
  <c r="D575" i="9"/>
  <c r="E575" i="9"/>
  <c r="F575" i="9"/>
  <c r="G575" i="9"/>
  <c r="H575" i="9"/>
  <c r="I575" i="9"/>
  <c r="J575" i="9"/>
  <c r="A576" i="9"/>
  <c r="B576" i="9"/>
  <c r="C576" i="9"/>
  <c r="D576" i="9"/>
  <c r="E576" i="9"/>
  <c r="G576" i="9" s="1"/>
  <c r="F576" i="9"/>
  <c r="H576" i="9"/>
  <c r="I576" i="9"/>
  <c r="J576" i="9"/>
  <c r="A577" i="9"/>
  <c r="B577" i="9"/>
  <c r="C577" i="9"/>
  <c r="D577" i="9"/>
  <c r="E577" i="9"/>
  <c r="F577" i="9"/>
  <c r="G577" i="9"/>
  <c r="H577" i="9"/>
  <c r="I577" i="9"/>
  <c r="J577" i="9"/>
  <c r="A578" i="9"/>
  <c r="B578" i="9"/>
  <c r="C578" i="9"/>
  <c r="D578" i="9"/>
  <c r="E578" i="9"/>
  <c r="G578" i="9" s="1"/>
  <c r="F578" i="9"/>
  <c r="H578" i="9"/>
  <c r="I578" i="9"/>
  <c r="J578" i="9"/>
  <c r="A579" i="9"/>
  <c r="B579" i="9"/>
  <c r="C579" i="9"/>
  <c r="D579" i="9"/>
  <c r="E579" i="9"/>
  <c r="F579" i="9"/>
  <c r="G579" i="9"/>
  <c r="H579" i="9"/>
  <c r="I579" i="9"/>
  <c r="J579" i="9"/>
  <c r="A580" i="9"/>
  <c r="B580" i="9"/>
  <c r="C580" i="9"/>
  <c r="D580" i="9"/>
  <c r="E580" i="9"/>
  <c r="G580" i="9" s="1"/>
  <c r="F580" i="9"/>
  <c r="H580" i="9"/>
  <c r="I580" i="9"/>
  <c r="J580" i="9"/>
  <c r="A581" i="9"/>
  <c r="B581" i="9"/>
  <c r="C581" i="9"/>
  <c r="D581" i="9"/>
  <c r="E581" i="9"/>
  <c r="F581" i="9"/>
  <c r="G581" i="9"/>
  <c r="H581" i="9"/>
  <c r="I581" i="9"/>
  <c r="J581" i="9"/>
  <c r="A582" i="9"/>
  <c r="B582" i="9"/>
  <c r="C582" i="9"/>
  <c r="D582" i="9"/>
  <c r="E582" i="9"/>
  <c r="G582" i="9" s="1"/>
  <c r="F582" i="9"/>
  <c r="H582" i="9"/>
  <c r="I582" i="9"/>
  <c r="J582" i="9"/>
  <c r="A583" i="9"/>
  <c r="B583" i="9"/>
  <c r="C583" i="9"/>
  <c r="D583" i="9"/>
  <c r="E583" i="9"/>
  <c r="F583" i="9"/>
  <c r="G583" i="9"/>
  <c r="H583" i="9"/>
  <c r="I583" i="9"/>
  <c r="J583" i="9"/>
  <c r="A584" i="9"/>
  <c r="B584" i="9"/>
  <c r="C584" i="9"/>
  <c r="D584" i="9"/>
  <c r="E584" i="9"/>
  <c r="G584" i="9" s="1"/>
  <c r="F584" i="9"/>
  <c r="H584" i="9"/>
  <c r="I584" i="9"/>
  <c r="J584" i="9"/>
  <c r="A585" i="9"/>
  <c r="B585" i="9"/>
  <c r="C585" i="9"/>
  <c r="D585" i="9"/>
  <c r="E585" i="9"/>
  <c r="F585" i="9"/>
  <c r="G585" i="9"/>
  <c r="H585" i="9"/>
  <c r="I585" i="9"/>
  <c r="J585" i="9"/>
  <c r="A586" i="9"/>
  <c r="B586" i="9"/>
  <c r="C586" i="9"/>
  <c r="D586" i="9"/>
  <c r="E586" i="9"/>
  <c r="G586" i="9" s="1"/>
  <c r="F586" i="9"/>
  <c r="H586" i="9"/>
  <c r="I586" i="9"/>
  <c r="J586" i="9"/>
  <c r="A587" i="9"/>
  <c r="B587" i="9"/>
  <c r="C587" i="9"/>
  <c r="D587" i="9"/>
  <c r="E587" i="9"/>
  <c r="F587" i="9"/>
  <c r="G587" i="9"/>
  <c r="H587" i="9"/>
  <c r="I587" i="9"/>
  <c r="J587" i="9"/>
  <c r="A588" i="9"/>
  <c r="B588" i="9"/>
  <c r="C588" i="9"/>
  <c r="D588" i="9"/>
  <c r="E588" i="9"/>
  <c r="G588" i="9" s="1"/>
  <c r="F588" i="9"/>
  <c r="H588" i="9"/>
  <c r="I588" i="9"/>
  <c r="J588" i="9"/>
  <c r="A589" i="9"/>
  <c r="B589" i="9"/>
  <c r="C589" i="9"/>
  <c r="D589" i="9"/>
  <c r="E589" i="9"/>
  <c r="F589" i="9"/>
  <c r="G589" i="9"/>
  <c r="H589" i="9"/>
  <c r="I589" i="9"/>
  <c r="J589" i="9"/>
  <c r="A590" i="9"/>
  <c r="B590" i="9"/>
  <c r="C590" i="9"/>
  <c r="D590" i="9"/>
  <c r="E590" i="9"/>
  <c r="G590" i="9" s="1"/>
  <c r="F590" i="9"/>
  <c r="H590" i="9"/>
  <c r="I590" i="9"/>
  <c r="J590" i="9"/>
  <c r="A591" i="9"/>
  <c r="B591" i="9"/>
  <c r="C591" i="9"/>
  <c r="D591" i="9"/>
  <c r="E591" i="9"/>
  <c r="F591" i="9"/>
  <c r="G591" i="9"/>
  <c r="H591" i="9"/>
  <c r="I591" i="9"/>
  <c r="J591" i="9"/>
  <c r="A592" i="9"/>
  <c r="B592" i="9"/>
  <c r="C592" i="9"/>
  <c r="D592" i="9"/>
  <c r="E592" i="9"/>
  <c r="G592" i="9" s="1"/>
  <c r="F592" i="9"/>
  <c r="H592" i="9"/>
  <c r="I592" i="9"/>
  <c r="J592" i="9"/>
  <c r="A593" i="9"/>
  <c r="B593" i="9"/>
  <c r="C593" i="9"/>
  <c r="D593" i="9"/>
  <c r="E593" i="9"/>
  <c r="F593" i="9"/>
  <c r="G593" i="9"/>
  <c r="H593" i="9"/>
  <c r="I593" i="9"/>
  <c r="J593" i="9"/>
  <c r="A594" i="9"/>
  <c r="B594" i="9"/>
  <c r="C594" i="9"/>
  <c r="D594" i="9"/>
  <c r="E594" i="9"/>
  <c r="G594" i="9" s="1"/>
  <c r="F594" i="9"/>
  <c r="H594" i="9"/>
  <c r="I594" i="9"/>
  <c r="J594" i="9"/>
  <c r="A595" i="9"/>
  <c r="B595" i="9"/>
  <c r="C595" i="9"/>
  <c r="D595" i="9"/>
  <c r="E595" i="9"/>
  <c r="F595" i="9"/>
  <c r="G595" i="9"/>
  <c r="H595" i="9"/>
  <c r="I595" i="9"/>
  <c r="J595" i="9"/>
  <c r="A596" i="9"/>
  <c r="B596" i="9"/>
  <c r="C596" i="9"/>
  <c r="D596" i="9"/>
  <c r="E596" i="9"/>
  <c r="G596" i="9" s="1"/>
  <c r="F596" i="9"/>
  <c r="H596" i="9"/>
  <c r="I596" i="9"/>
  <c r="J596" i="9"/>
  <c r="A597" i="9"/>
  <c r="B597" i="9"/>
  <c r="C597" i="9"/>
  <c r="D597" i="9"/>
  <c r="E597" i="9"/>
  <c r="F597" i="9"/>
  <c r="G597" i="9"/>
  <c r="H597" i="9"/>
  <c r="I597" i="9"/>
  <c r="J597" i="9"/>
  <c r="A598" i="9"/>
  <c r="B598" i="9"/>
  <c r="C598" i="9"/>
  <c r="D598" i="9"/>
  <c r="E598" i="9"/>
  <c r="G598" i="9" s="1"/>
  <c r="F598" i="9"/>
  <c r="H598" i="9"/>
  <c r="I598" i="9"/>
  <c r="J598" i="9"/>
  <c r="A599" i="9"/>
  <c r="B599" i="9"/>
  <c r="C599" i="9"/>
  <c r="D599" i="9"/>
  <c r="E599" i="9"/>
  <c r="F599" i="9"/>
  <c r="G599" i="9"/>
  <c r="H599" i="9"/>
  <c r="I599" i="9"/>
  <c r="J599" i="9"/>
  <c r="A600" i="9"/>
  <c r="B600" i="9"/>
  <c r="C600" i="9"/>
  <c r="D600" i="9"/>
  <c r="E600" i="9"/>
  <c r="G600" i="9" s="1"/>
  <c r="F600" i="9"/>
  <c r="H600" i="9"/>
  <c r="I600" i="9"/>
  <c r="J600" i="9"/>
  <c r="A601" i="9"/>
  <c r="B601" i="9"/>
  <c r="C601" i="9"/>
  <c r="D601" i="9"/>
  <c r="E601" i="9"/>
  <c r="F601" i="9"/>
  <c r="G601" i="9"/>
  <c r="H601" i="9"/>
  <c r="I601" i="9"/>
  <c r="J601" i="9"/>
  <c r="A602" i="9"/>
  <c r="B602" i="9"/>
  <c r="C602" i="9"/>
  <c r="D602" i="9"/>
  <c r="E602" i="9"/>
  <c r="G602" i="9" s="1"/>
  <c r="F602" i="9"/>
  <c r="H602" i="9"/>
  <c r="I602" i="9"/>
  <c r="J602" i="9"/>
  <c r="A603" i="9"/>
  <c r="B603" i="9"/>
  <c r="C603" i="9"/>
  <c r="D603" i="9"/>
  <c r="E603" i="9"/>
  <c r="F603" i="9"/>
  <c r="G603" i="9"/>
  <c r="H603" i="9"/>
  <c r="I603" i="9"/>
  <c r="J603" i="9"/>
  <c r="A604" i="9"/>
  <c r="B604" i="9"/>
  <c r="C604" i="9"/>
  <c r="D604" i="9"/>
  <c r="E604" i="9"/>
  <c r="G604" i="9" s="1"/>
  <c r="F604" i="9"/>
  <c r="H604" i="9"/>
  <c r="I604" i="9"/>
  <c r="J604" i="9"/>
  <c r="A605" i="9"/>
  <c r="B605" i="9"/>
  <c r="C605" i="9"/>
  <c r="D605" i="9"/>
  <c r="E605" i="9"/>
  <c r="F605" i="9"/>
  <c r="G605" i="9"/>
  <c r="H605" i="9"/>
  <c r="I605" i="9"/>
  <c r="J605" i="9"/>
  <c r="A606" i="9"/>
  <c r="B606" i="9"/>
  <c r="C606" i="9"/>
  <c r="D606" i="9"/>
  <c r="E606" i="9"/>
  <c r="G606" i="9" s="1"/>
  <c r="F606" i="9"/>
  <c r="H606" i="9"/>
  <c r="I606" i="9"/>
  <c r="J606" i="9"/>
  <c r="A607" i="9"/>
  <c r="B607" i="9"/>
  <c r="C607" i="9"/>
  <c r="D607" i="9"/>
  <c r="E607" i="9"/>
  <c r="F607" i="9"/>
  <c r="G607" i="9"/>
  <c r="H607" i="9"/>
  <c r="I607" i="9"/>
  <c r="J607" i="9"/>
  <c r="A608" i="9"/>
  <c r="B608" i="9"/>
  <c r="C608" i="9"/>
  <c r="D608" i="9"/>
  <c r="E608" i="9"/>
  <c r="G608" i="9" s="1"/>
  <c r="F608" i="9"/>
  <c r="H608" i="9"/>
  <c r="I608" i="9"/>
  <c r="J608" i="9"/>
  <c r="A609" i="9"/>
  <c r="B609" i="9"/>
  <c r="C609" i="9"/>
  <c r="D609" i="9"/>
  <c r="E609" i="9"/>
  <c r="F609" i="9"/>
  <c r="G609" i="9"/>
  <c r="H609" i="9"/>
  <c r="I609" i="9"/>
  <c r="J609" i="9"/>
  <c r="A610" i="9"/>
  <c r="B610" i="9"/>
  <c r="C610" i="9"/>
  <c r="D610" i="9"/>
  <c r="E610" i="9"/>
  <c r="G610" i="9" s="1"/>
  <c r="F610" i="9"/>
  <c r="H610" i="9"/>
  <c r="I610" i="9"/>
  <c r="J610" i="9"/>
  <c r="A611" i="9"/>
  <c r="B611" i="9"/>
  <c r="C611" i="9"/>
  <c r="D611" i="9"/>
  <c r="E611" i="9"/>
  <c r="F611" i="9"/>
  <c r="G611" i="9"/>
  <c r="H611" i="9"/>
  <c r="I611" i="9"/>
  <c r="J611" i="9"/>
  <c r="A612" i="9"/>
  <c r="B612" i="9"/>
  <c r="C612" i="9"/>
  <c r="D612" i="9"/>
  <c r="E612" i="9"/>
  <c r="G612" i="9" s="1"/>
  <c r="F612" i="9"/>
  <c r="H612" i="9"/>
  <c r="I612" i="9"/>
  <c r="J612" i="9"/>
  <c r="A613" i="9"/>
  <c r="B613" i="9"/>
  <c r="C613" i="9"/>
  <c r="D613" i="9"/>
  <c r="E613" i="9"/>
  <c r="F613" i="9"/>
  <c r="G613" i="9"/>
  <c r="H613" i="9"/>
  <c r="I613" i="9"/>
  <c r="J613" i="9"/>
  <c r="A614" i="9"/>
  <c r="B614" i="9"/>
  <c r="C614" i="9"/>
  <c r="D614" i="9"/>
  <c r="E614" i="9"/>
  <c r="G614" i="9" s="1"/>
  <c r="F614" i="9"/>
  <c r="I614" i="9"/>
  <c r="J614" i="9"/>
  <c r="A615" i="9"/>
  <c r="B615" i="9"/>
  <c r="C615" i="9"/>
  <c r="D615" i="9"/>
  <c r="E615" i="9"/>
  <c r="F615" i="9"/>
  <c r="G615" i="9"/>
  <c r="H615" i="9"/>
  <c r="I615" i="9"/>
  <c r="J615" i="9"/>
  <c r="A616" i="9"/>
  <c r="B616" i="9"/>
  <c r="C616" i="9"/>
  <c r="D616" i="9"/>
  <c r="E616" i="9"/>
  <c r="G616" i="9" s="1"/>
  <c r="F616" i="9"/>
  <c r="I616" i="9"/>
  <c r="J616" i="9"/>
  <c r="A617" i="9"/>
  <c r="B617" i="9"/>
  <c r="C617" i="9"/>
  <c r="D617" i="9"/>
  <c r="E617" i="9"/>
  <c r="F617" i="9"/>
  <c r="G617" i="9"/>
  <c r="H617" i="9"/>
  <c r="I617" i="9"/>
  <c r="J617" i="9"/>
  <c r="A618" i="9"/>
  <c r="B618" i="9"/>
  <c r="C618" i="9"/>
  <c r="D618" i="9"/>
  <c r="E618" i="9"/>
  <c r="G618" i="9" s="1"/>
  <c r="F618" i="9"/>
  <c r="I618" i="9"/>
  <c r="J618" i="9"/>
  <c r="A619" i="9"/>
  <c r="B619" i="9"/>
  <c r="C619" i="9"/>
  <c r="D619" i="9"/>
  <c r="E619" i="9"/>
  <c r="F619" i="9"/>
  <c r="G619" i="9"/>
  <c r="H619" i="9"/>
  <c r="I619" i="9"/>
  <c r="J619" i="9"/>
  <c r="A620" i="9"/>
  <c r="B620" i="9"/>
  <c r="C620" i="9"/>
  <c r="D620" i="9"/>
  <c r="E620" i="9"/>
  <c r="G620" i="9" s="1"/>
  <c r="F620" i="9"/>
  <c r="I620" i="9"/>
  <c r="J620" i="9"/>
  <c r="A621" i="9"/>
  <c r="B621" i="9"/>
  <c r="C621" i="9"/>
  <c r="D621" i="9"/>
  <c r="E621" i="9"/>
  <c r="F621" i="9"/>
  <c r="G621" i="9"/>
  <c r="H621" i="9"/>
  <c r="I621" i="9"/>
  <c r="J621" i="9"/>
  <c r="A622" i="9"/>
  <c r="B622" i="9"/>
  <c r="C622" i="9"/>
  <c r="D622" i="9"/>
  <c r="E622" i="9"/>
  <c r="G622" i="9" s="1"/>
  <c r="F622" i="9"/>
  <c r="I622" i="9"/>
  <c r="J622" i="9"/>
  <c r="A623" i="9"/>
  <c r="B623" i="9"/>
  <c r="C623" i="9"/>
  <c r="D623" i="9"/>
  <c r="E623" i="9"/>
  <c r="F623" i="9"/>
  <c r="G623" i="9"/>
  <c r="H623" i="9"/>
  <c r="I623" i="9"/>
  <c r="J623" i="9"/>
  <c r="A624" i="9"/>
  <c r="B624" i="9"/>
  <c r="C624" i="9"/>
  <c r="D624" i="9"/>
  <c r="E624" i="9"/>
  <c r="G624" i="9" s="1"/>
  <c r="F624" i="9"/>
  <c r="I624" i="9"/>
  <c r="J624" i="9"/>
  <c r="A625" i="9"/>
  <c r="B625" i="9"/>
  <c r="C625" i="9"/>
  <c r="D625" i="9"/>
  <c r="E625" i="9"/>
  <c r="F625" i="9"/>
  <c r="G625" i="9"/>
  <c r="H625" i="9"/>
  <c r="I625" i="9"/>
  <c r="J625" i="9"/>
  <c r="A626" i="9"/>
  <c r="B626" i="9"/>
  <c r="C626" i="9"/>
  <c r="D626" i="9"/>
  <c r="E626" i="9"/>
  <c r="G626" i="9" s="1"/>
  <c r="F626" i="9"/>
  <c r="I626" i="9"/>
  <c r="J626" i="9"/>
  <c r="A627" i="9"/>
  <c r="B627" i="9"/>
  <c r="C627" i="9"/>
  <c r="D627" i="9"/>
  <c r="E627" i="9"/>
  <c r="F627" i="9"/>
  <c r="G627" i="9"/>
  <c r="H627" i="9"/>
  <c r="I627" i="9"/>
  <c r="J627" i="9"/>
  <c r="A628" i="9"/>
  <c r="B628" i="9"/>
  <c r="C628" i="9"/>
  <c r="D628" i="9"/>
  <c r="E628" i="9"/>
  <c r="G628" i="9" s="1"/>
  <c r="F628" i="9"/>
  <c r="I628" i="9"/>
  <c r="J628" i="9"/>
  <c r="A629" i="9"/>
  <c r="B629" i="9"/>
  <c r="C629" i="9"/>
  <c r="D629" i="9"/>
  <c r="E629" i="9"/>
  <c r="F629" i="9"/>
  <c r="G629" i="9"/>
  <c r="H629" i="9"/>
  <c r="I629" i="9"/>
  <c r="J629" i="9"/>
  <c r="A630" i="9"/>
  <c r="B630" i="9"/>
  <c r="C630" i="9"/>
  <c r="D630" i="9"/>
  <c r="E630" i="9"/>
  <c r="G630" i="9" s="1"/>
  <c r="F630" i="9"/>
  <c r="I630" i="9"/>
  <c r="J630" i="9"/>
  <c r="A631" i="9"/>
  <c r="B631" i="9"/>
  <c r="C631" i="9"/>
  <c r="D631" i="9"/>
  <c r="E631" i="9"/>
  <c r="F631" i="9"/>
  <c r="G631" i="9"/>
  <c r="H631" i="9"/>
  <c r="I631" i="9"/>
  <c r="J631" i="9"/>
  <c r="A632" i="9"/>
  <c r="B632" i="9"/>
  <c r="C632" i="9"/>
  <c r="D632" i="9"/>
  <c r="E632" i="9"/>
  <c r="G632" i="9" s="1"/>
  <c r="F632" i="9"/>
  <c r="I632" i="9"/>
  <c r="J632" i="9"/>
  <c r="A633" i="9"/>
  <c r="B633" i="9"/>
  <c r="C633" i="9"/>
  <c r="D633" i="9"/>
  <c r="E633" i="9"/>
  <c r="F633" i="9"/>
  <c r="G633" i="9"/>
  <c r="H633" i="9"/>
  <c r="I633" i="9"/>
  <c r="J633" i="9"/>
  <c r="A634" i="9"/>
  <c r="B634" i="9"/>
  <c r="C634" i="9"/>
  <c r="D634" i="9"/>
  <c r="E634" i="9"/>
  <c r="G634" i="9" s="1"/>
  <c r="F634" i="9"/>
  <c r="I634" i="9"/>
  <c r="J634" i="9"/>
  <c r="A635" i="9"/>
  <c r="B635" i="9"/>
  <c r="C635" i="9"/>
  <c r="D635" i="9"/>
  <c r="E635" i="9"/>
  <c r="F635" i="9"/>
  <c r="G635" i="9"/>
  <c r="H635" i="9"/>
  <c r="I635" i="9"/>
  <c r="J635" i="9"/>
  <c r="A636" i="9"/>
  <c r="B636" i="9"/>
  <c r="C636" i="9"/>
  <c r="D636" i="9"/>
  <c r="E636" i="9"/>
  <c r="G636" i="9" s="1"/>
  <c r="F636" i="9"/>
  <c r="I636" i="9"/>
  <c r="J636" i="9"/>
  <c r="A637" i="9"/>
  <c r="B637" i="9"/>
  <c r="C637" i="9"/>
  <c r="D637" i="9"/>
  <c r="E637" i="9"/>
  <c r="F637" i="9"/>
  <c r="G637" i="9"/>
  <c r="H637" i="9"/>
  <c r="I637" i="9"/>
  <c r="J637" i="9"/>
  <c r="A638" i="9"/>
  <c r="B638" i="9"/>
  <c r="C638" i="9"/>
  <c r="D638" i="9"/>
  <c r="E638" i="9"/>
  <c r="G638" i="9" s="1"/>
  <c r="F638" i="9"/>
  <c r="I638" i="9"/>
  <c r="J638" i="9"/>
  <c r="A639" i="9"/>
  <c r="B639" i="9"/>
  <c r="C639" i="9"/>
  <c r="D639" i="9"/>
  <c r="E639" i="9"/>
  <c r="F639" i="9"/>
  <c r="G639" i="9"/>
  <c r="H639" i="9"/>
  <c r="I639" i="9"/>
  <c r="J639" i="9"/>
  <c r="A640" i="9"/>
  <c r="B640" i="9"/>
  <c r="C640" i="9"/>
  <c r="D640" i="9"/>
  <c r="E640" i="9"/>
  <c r="G640" i="9" s="1"/>
  <c r="F640" i="9"/>
  <c r="I640" i="9"/>
  <c r="J640" i="9"/>
  <c r="A641" i="9"/>
  <c r="B641" i="9"/>
  <c r="C641" i="9"/>
  <c r="D641" i="9"/>
  <c r="E641" i="9"/>
  <c r="F641" i="9"/>
  <c r="G641" i="9"/>
  <c r="H641" i="9"/>
  <c r="I641" i="9"/>
  <c r="J641" i="9"/>
  <c r="A642" i="9"/>
  <c r="B642" i="9"/>
  <c r="C642" i="9"/>
  <c r="D642" i="9"/>
  <c r="E642" i="9"/>
  <c r="G642" i="9" s="1"/>
  <c r="F642" i="9"/>
  <c r="I642" i="9"/>
  <c r="J642" i="9"/>
  <c r="A643" i="9"/>
  <c r="B643" i="9"/>
  <c r="C643" i="9"/>
  <c r="D643" i="9"/>
  <c r="E643" i="9"/>
  <c r="F643" i="9"/>
  <c r="G643" i="9"/>
  <c r="H643" i="9"/>
  <c r="I643" i="9"/>
  <c r="J643" i="9"/>
  <c r="A644" i="9"/>
  <c r="B644" i="9"/>
  <c r="C644" i="9"/>
  <c r="D644" i="9"/>
  <c r="E644" i="9"/>
  <c r="G644" i="9" s="1"/>
  <c r="F644" i="9"/>
  <c r="I644" i="9"/>
  <c r="J644" i="9"/>
  <c r="A645" i="9"/>
  <c r="B645" i="9"/>
  <c r="C645" i="9"/>
  <c r="D645" i="9"/>
  <c r="E645" i="9"/>
  <c r="F645" i="9"/>
  <c r="G645" i="9"/>
  <c r="H645" i="9"/>
  <c r="I645" i="9"/>
  <c r="J645" i="9"/>
  <c r="A646" i="9"/>
  <c r="B646" i="9"/>
  <c r="C646" i="9"/>
  <c r="D646" i="9"/>
  <c r="E646" i="9"/>
  <c r="G646" i="9" s="1"/>
  <c r="F646" i="9"/>
  <c r="I646" i="9"/>
  <c r="J646" i="9"/>
  <c r="A647" i="9"/>
  <c r="B647" i="9"/>
  <c r="C647" i="9"/>
  <c r="D647" i="9"/>
  <c r="E647" i="9"/>
  <c r="F647" i="9"/>
  <c r="G647" i="9"/>
  <c r="H647" i="9"/>
  <c r="I647" i="9"/>
  <c r="J647" i="9"/>
  <c r="A648" i="9"/>
  <c r="B648" i="9"/>
  <c r="C648" i="9"/>
  <c r="D648" i="9"/>
  <c r="E648" i="9"/>
  <c r="G648" i="9" s="1"/>
  <c r="F648" i="9"/>
  <c r="I648" i="9"/>
  <c r="J648" i="9"/>
  <c r="A649" i="9"/>
  <c r="B649" i="9"/>
  <c r="C649" i="9"/>
  <c r="D649" i="9"/>
  <c r="E649" i="9"/>
  <c r="F649" i="9"/>
  <c r="G649" i="9"/>
  <c r="H649" i="9"/>
  <c r="I649" i="9"/>
  <c r="J649" i="9"/>
  <c r="A650" i="9"/>
  <c r="B650" i="9"/>
  <c r="C650" i="9"/>
  <c r="D650" i="9"/>
  <c r="E650" i="9"/>
  <c r="G650" i="9" s="1"/>
  <c r="F650" i="9"/>
  <c r="I650" i="9"/>
  <c r="J650" i="9"/>
  <c r="A651" i="9"/>
  <c r="B651" i="9"/>
  <c r="C651" i="9"/>
  <c r="D651" i="9"/>
  <c r="E651" i="9"/>
  <c r="F651" i="9"/>
  <c r="G651" i="9"/>
  <c r="H651" i="9"/>
  <c r="I651" i="9"/>
  <c r="J651" i="9"/>
  <c r="A652" i="9"/>
  <c r="B652" i="9"/>
  <c r="C652" i="9"/>
  <c r="D652" i="9"/>
  <c r="E652" i="9"/>
  <c r="G652" i="9" s="1"/>
  <c r="F652" i="9"/>
  <c r="I652" i="9"/>
  <c r="J652" i="9"/>
  <c r="A653" i="9"/>
  <c r="B653" i="9"/>
  <c r="C653" i="9"/>
  <c r="D653" i="9"/>
  <c r="E653" i="9"/>
  <c r="F653" i="9"/>
  <c r="G653" i="9"/>
  <c r="H653" i="9"/>
  <c r="I653" i="9"/>
  <c r="J653" i="9"/>
  <c r="A654" i="9"/>
  <c r="B654" i="9"/>
  <c r="C654" i="9"/>
  <c r="D654" i="9"/>
  <c r="E654" i="9"/>
  <c r="G654" i="9" s="1"/>
  <c r="F654" i="9"/>
  <c r="I654" i="9"/>
  <c r="J654" i="9"/>
  <c r="A655" i="9"/>
  <c r="B655" i="9"/>
  <c r="C655" i="9"/>
  <c r="D655" i="9"/>
  <c r="E655" i="9"/>
  <c r="F655" i="9"/>
  <c r="G655" i="9"/>
  <c r="H655" i="9"/>
  <c r="I655" i="9"/>
  <c r="J655" i="9"/>
  <c r="A656" i="9"/>
  <c r="B656" i="9"/>
  <c r="C656" i="9"/>
  <c r="D656" i="9"/>
  <c r="E656" i="9"/>
  <c r="G656" i="9" s="1"/>
  <c r="F656" i="9"/>
  <c r="I656" i="9"/>
  <c r="J656" i="9"/>
  <c r="A657" i="9"/>
  <c r="B657" i="9"/>
  <c r="C657" i="9"/>
  <c r="D657" i="9"/>
  <c r="E657" i="9"/>
  <c r="F657" i="9"/>
  <c r="G657" i="9"/>
  <c r="H657" i="9"/>
  <c r="I657" i="9"/>
  <c r="J657" i="9"/>
  <c r="A658" i="9"/>
  <c r="B658" i="9"/>
  <c r="C658" i="9"/>
  <c r="D658" i="9"/>
  <c r="E658" i="9"/>
  <c r="G658" i="9" s="1"/>
  <c r="F658" i="9"/>
  <c r="I658" i="9"/>
  <c r="J658" i="9"/>
  <c r="A659" i="9"/>
  <c r="B659" i="9"/>
  <c r="C659" i="9"/>
  <c r="D659" i="9"/>
  <c r="E659" i="9"/>
  <c r="F659" i="9"/>
  <c r="G659" i="9"/>
  <c r="H659" i="9"/>
  <c r="I659" i="9"/>
  <c r="J659" i="9"/>
  <c r="A660" i="9"/>
  <c r="B660" i="9"/>
  <c r="C660" i="9"/>
  <c r="D660" i="9"/>
  <c r="E660" i="9"/>
  <c r="G660" i="9" s="1"/>
  <c r="F660" i="9"/>
  <c r="I660" i="9"/>
  <c r="J660" i="9"/>
  <c r="A661" i="9"/>
  <c r="B661" i="9"/>
  <c r="C661" i="9"/>
  <c r="D661" i="9"/>
  <c r="E661" i="9"/>
  <c r="F661" i="9"/>
  <c r="G661" i="9"/>
  <c r="H661" i="9"/>
  <c r="I661" i="9"/>
  <c r="J661" i="9"/>
  <c r="A662" i="9"/>
  <c r="B662" i="9"/>
  <c r="C662" i="9"/>
  <c r="D662" i="9"/>
  <c r="E662" i="9"/>
  <c r="G662" i="9" s="1"/>
  <c r="F662" i="9"/>
  <c r="I662" i="9"/>
  <c r="J662" i="9"/>
  <c r="A663" i="9"/>
  <c r="B663" i="9"/>
  <c r="C663" i="9"/>
  <c r="D663" i="9"/>
  <c r="E663" i="9"/>
  <c r="F663" i="9"/>
  <c r="G663" i="9"/>
  <c r="H663" i="9"/>
  <c r="I663" i="9"/>
  <c r="J663" i="9"/>
  <c r="A664" i="9"/>
  <c r="B664" i="9"/>
  <c r="C664" i="9"/>
  <c r="D664" i="9"/>
  <c r="E664" i="9"/>
  <c r="G664" i="9" s="1"/>
  <c r="F664" i="9"/>
  <c r="I664" i="9"/>
  <c r="J664" i="9"/>
  <c r="A665" i="9"/>
  <c r="B665" i="9"/>
  <c r="C665" i="9"/>
  <c r="D665" i="9"/>
  <c r="E665" i="9"/>
  <c r="F665" i="9"/>
  <c r="G665" i="9"/>
  <c r="H665" i="9"/>
  <c r="I665" i="9"/>
  <c r="J665" i="9"/>
  <c r="A666" i="9"/>
  <c r="B666" i="9"/>
  <c r="C666" i="9"/>
  <c r="D666" i="9"/>
  <c r="E666" i="9"/>
  <c r="G666" i="9" s="1"/>
  <c r="F666" i="9"/>
  <c r="I666" i="9"/>
  <c r="J666" i="9"/>
  <c r="A667" i="9"/>
  <c r="B667" i="9"/>
  <c r="C667" i="9"/>
  <c r="D667" i="9"/>
  <c r="E667" i="9"/>
  <c r="F667" i="9"/>
  <c r="G667" i="9"/>
  <c r="H667" i="9"/>
  <c r="I667" i="9"/>
  <c r="J667" i="9"/>
  <c r="A668" i="9"/>
  <c r="B668" i="9"/>
  <c r="C668" i="9"/>
  <c r="D668" i="9"/>
  <c r="E668" i="9"/>
  <c r="G668" i="9" s="1"/>
  <c r="F668" i="9"/>
  <c r="I668" i="9"/>
  <c r="J668" i="9"/>
  <c r="A669" i="9"/>
  <c r="B669" i="9"/>
  <c r="C669" i="9"/>
  <c r="D669" i="9"/>
  <c r="E669" i="9"/>
  <c r="F669" i="9"/>
  <c r="G669" i="9"/>
  <c r="H669" i="9"/>
  <c r="I669" i="9"/>
  <c r="J669" i="9"/>
  <c r="A670" i="9"/>
  <c r="B670" i="9"/>
  <c r="C670" i="9"/>
  <c r="D670" i="9"/>
  <c r="E670" i="9"/>
  <c r="G670" i="9" s="1"/>
  <c r="F670" i="9"/>
  <c r="I670" i="9"/>
  <c r="J670" i="9"/>
  <c r="A671" i="9"/>
  <c r="B671" i="9"/>
  <c r="C671" i="9"/>
  <c r="D671" i="9"/>
  <c r="E671" i="9"/>
  <c r="F671" i="9"/>
  <c r="G671" i="9"/>
  <c r="H671" i="9"/>
  <c r="I671" i="9"/>
  <c r="J671" i="9"/>
  <c r="A672" i="9"/>
  <c r="B672" i="9"/>
  <c r="C672" i="9"/>
  <c r="D672" i="9"/>
  <c r="E672" i="9"/>
  <c r="G672" i="9" s="1"/>
  <c r="F672" i="9"/>
  <c r="I672" i="9"/>
  <c r="J672" i="9"/>
  <c r="A673" i="9"/>
  <c r="B673" i="9"/>
  <c r="C673" i="9"/>
  <c r="D673" i="9"/>
  <c r="E673" i="9"/>
  <c r="F673" i="9"/>
  <c r="G673" i="9"/>
  <c r="H673" i="9"/>
  <c r="I673" i="9"/>
  <c r="J673" i="9"/>
  <c r="A674" i="9"/>
  <c r="B674" i="9"/>
  <c r="C674" i="9"/>
  <c r="D674" i="9"/>
  <c r="E674" i="9"/>
  <c r="G674" i="9" s="1"/>
  <c r="F674" i="9"/>
  <c r="I674" i="9"/>
  <c r="J674" i="9"/>
  <c r="A675" i="9"/>
  <c r="B675" i="9"/>
  <c r="C675" i="9"/>
  <c r="D675" i="9"/>
  <c r="E675" i="9"/>
  <c r="F675" i="9"/>
  <c r="G675" i="9"/>
  <c r="H675" i="9"/>
  <c r="I675" i="9"/>
  <c r="J675" i="9"/>
  <c r="A676" i="9"/>
  <c r="B676" i="9"/>
  <c r="C676" i="9"/>
  <c r="D676" i="9"/>
  <c r="E676" i="9"/>
  <c r="G676" i="9" s="1"/>
  <c r="F676" i="9"/>
  <c r="I676" i="9"/>
  <c r="J676" i="9"/>
  <c r="A677" i="9"/>
  <c r="B677" i="9"/>
  <c r="C677" i="9"/>
  <c r="D677" i="9"/>
  <c r="E677" i="9"/>
  <c r="F677" i="9"/>
  <c r="G677" i="9"/>
  <c r="H677" i="9"/>
  <c r="I677" i="9"/>
  <c r="J677" i="9"/>
  <c r="A678" i="9"/>
  <c r="B678" i="9"/>
  <c r="C678" i="9"/>
  <c r="D678" i="9"/>
  <c r="E678" i="9"/>
  <c r="G678" i="9" s="1"/>
  <c r="F678" i="9"/>
  <c r="I678" i="9"/>
  <c r="J678" i="9"/>
  <c r="A679" i="9"/>
  <c r="B679" i="9"/>
  <c r="C679" i="9"/>
  <c r="D679" i="9"/>
  <c r="E679" i="9"/>
  <c r="F679" i="9"/>
  <c r="G679" i="9"/>
  <c r="H679" i="9"/>
  <c r="I679" i="9"/>
  <c r="J679" i="9"/>
  <c r="A680" i="9"/>
  <c r="B680" i="9"/>
  <c r="C680" i="9"/>
  <c r="D680" i="9"/>
  <c r="E680" i="9"/>
  <c r="G680" i="9" s="1"/>
  <c r="F680" i="9"/>
  <c r="I680" i="9"/>
  <c r="J680" i="9"/>
  <c r="A681" i="9"/>
  <c r="B681" i="9"/>
  <c r="C681" i="9"/>
  <c r="D681" i="9"/>
  <c r="E681" i="9"/>
  <c r="F681" i="9"/>
  <c r="G681" i="9"/>
  <c r="H681" i="9"/>
  <c r="I681" i="9"/>
  <c r="J681" i="9"/>
  <c r="A682" i="9"/>
  <c r="B682" i="9"/>
  <c r="C682" i="9"/>
  <c r="D682" i="9"/>
  <c r="E682" i="9"/>
  <c r="G682" i="9" s="1"/>
  <c r="F682" i="9"/>
  <c r="I682" i="9"/>
  <c r="J682" i="9"/>
  <c r="A683" i="9"/>
  <c r="B683" i="9"/>
  <c r="C683" i="9"/>
  <c r="D683" i="9"/>
  <c r="E683" i="9"/>
  <c r="F683" i="9"/>
  <c r="G683" i="9"/>
  <c r="H683" i="9"/>
  <c r="I683" i="9"/>
  <c r="J683" i="9"/>
  <c r="A684" i="9"/>
  <c r="B684" i="9"/>
  <c r="C684" i="9"/>
  <c r="D684" i="9"/>
  <c r="E684" i="9"/>
  <c r="G684" i="9" s="1"/>
  <c r="F684" i="9"/>
  <c r="I684" i="9"/>
  <c r="J684" i="9"/>
  <c r="A685" i="9"/>
  <c r="B685" i="9"/>
  <c r="C685" i="9"/>
  <c r="D685" i="9"/>
  <c r="E685" i="9"/>
  <c r="F685" i="9"/>
  <c r="G685" i="9"/>
  <c r="H685" i="9"/>
  <c r="I685" i="9"/>
  <c r="J685" i="9"/>
  <c r="A686" i="9"/>
  <c r="B686" i="9"/>
  <c r="C686" i="9"/>
  <c r="D686" i="9"/>
  <c r="E686" i="9"/>
  <c r="G686" i="9" s="1"/>
  <c r="F686" i="9"/>
  <c r="I686" i="9"/>
  <c r="J686" i="9"/>
  <c r="A687" i="9"/>
  <c r="B687" i="9"/>
  <c r="C687" i="9"/>
  <c r="D687" i="9"/>
  <c r="E687" i="9"/>
  <c r="F687" i="9"/>
  <c r="G687" i="9"/>
  <c r="H687" i="9"/>
  <c r="I687" i="9"/>
  <c r="J687" i="9"/>
  <c r="A688" i="9"/>
  <c r="B688" i="9"/>
  <c r="C688" i="9"/>
  <c r="D688" i="9"/>
  <c r="E688" i="9"/>
  <c r="G688" i="9" s="1"/>
  <c r="F688" i="9"/>
  <c r="I688" i="9"/>
  <c r="J688" i="9"/>
  <c r="A689" i="9"/>
  <c r="B689" i="9"/>
  <c r="C689" i="9"/>
  <c r="D689" i="9"/>
  <c r="E689" i="9"/>
  <c r="F689" i="9"/>
  <c r="G689" i="9"/>
  <c r="H689" i="9"/>
  <c r="I689" i="9"/>
  <c r="J689" i="9"/>
  <c r="A690" i="9"/>
  <c r="B690" i="9"/>
  <c r="C690" i="9"/>
  <c r="D690" i="9"/>
  <c r="E690" i="9"/>
  <c r="G690" i="9" s="1"/>
  <c r="F690" i="9"/>
  <c r="I690" i="9"/>
  <c r="J690" i="9"/>
  <c r="A691" i="9"/>
  <c r="B691" i="9"/>
  <c r="C691" i="9"/>
  <c r="D691" i="9"/>
  <c r="E691" i="9"/>
  <c r="F691" i="9"/>
  <c r="G691" i="9"/>
  <c r="H691" i="9"/>
  <c r="I691" i="9"/>
  <c r="J691" i="9"/>
  <c r="A692" i="9"/>
  <c r="B692" i="9"/>
  <c r="C692" i="9"/>
  <c r="D692" i="9"/>
  <c r="E692" i="9"/>
  <c r="G692" i="9" s="1"/>
  <c r="F692" i="9"/>
  <c r="I692" i="9"/>
  <c r="J692" i="9"/>
  <c r="A693" i="9"/>
  <c r="B693" i="9"/>
  <c r="C693" i="9"/>
  <c r="D693" i="9"/>
  <c r="E693" i="9"/>
  <c r="F693" i="9"/>
  <c r="G693" i="9"/>
  <c r="H693" i="9"/>
  <c r="I693" i="9"/>
  <c r="J693" i="9"/>
  <c r="A694" i="9"/>
  <c r="B694" i="9"/>
  <c r="C694" i="9"/>
  <c r="D694" i="9"/>
  <c r="E694" i="9"/>
  <c r="G694" i="9" s="1"/>
  <c r="F694" i="9"/>
  <c r="I694" i="9"/>
  <c r="J694" i="9"/>
  <c r="A695" i="9"/>
  <c r="B695" i="9"/>
  <c r="C695" i="9"/>
  <c r="D695" i="9"/>
  <c r="E695" i="9"/>
  <c r="F695" i="9"/>
  <c r="G695" i="9"/>
  <c r="H695" i="9"/>
  <c r="I695" i="9"/>
  <c r="J695" i="9"/>
  <c r="A696" i="9"/>
  <c r="B696" i="9"/>
  <c r="C696" i="9"/>
  <c r="D696" i="9"/>
  <c r="E696" i="9"/>
  <c r="G696" i="9" s="1"/>
  <c r="F696" i="9"/>
  <c r="I696" i="9"/>
  <c r="J696" i="9"/>
  <c r="A697" i="9"/>
  <c r="B697" i="9"/>
  <c r="C697" i="9"/>
  <c r="D697" i="9"/>
  <c r="E697" i="9"/>
  <c r="F697" i="9"/>
  <c r="G697" i="9"/>
  <c r="H697" i="9"/>
  <c r="I697" i="9"/>
  <c r="J697" i="9"/>
  <c r="A698" i="9"/>
  <c r="B698" i="9"/>
  <c r="C698" i="9"/>
  <c r="D698" i="9"/>
  <c r="E698" i="9"/>
  <c r="G698" i="9" s="1"/>
  <c r="F698" i="9"/>
  <c r="I698" i="9"/>
  <c r="J698" i="9"/>
  <c r="A699" i="9"/>
  <c r="B699" i="9"/>
  <c r="C699" i="9"/>
  <c r="D699" i="9"/>
  <c r="E699" i="9"/>
  <c r="F699" i="9"/>
  <c r="G699" i="9"/>
  <c r="H699" i="9"/>
  <c r="I699" i="9"/>
  <c r="J699" i="9"/>
  <c r="A700" i="9"/>
  <c r="B700" i="9"/>
  <c r="C700" i="9"/>
  <c r="D700" i="9"/>
  <c r="E700" i="9"/>
  <c r="G700" i="9" s="1"/>
  <c r="F700" i="9"/>
  <c r="I700" i="9"/>
  <c r="J700" i="9"/>
  <c r="A701" i="9"/>
  <c r="B701" i="9"/>
  <c r="C701" i="9"/>
  <c r="D701" i="9"/>
  <c r="E701" i="9"/>
  <c r="F701" i="9"/>
  <c r="G701" i="9"/>
  <c r="H701" i="9"/>
  <c r="I701" i="9"/>
  <c r="J701" i="9"/>
  <c r="A702" i="9"/>
  <c r="B702" i="9"/>
  <c r="C702" i="9"/>
  <c r="D702" i="9"/>
  <c r="E702" i="9"/>
  <c r="G702" i="9" s="1"/>
  <c r="F702" i="9"/>
  <c r="I702" i="9"/>
  <c r="J702" i="9"/>
  <c r="A703" i="9"/>
  <c r="B703" i="9"/>
  <c r="C703" i="9"/>
  <c r="D703" i="9"/>
  <c r="E703" i="9"/>
  <c r="F703" i="9"/>
  <c r="G703" i="9"/>
  <c r="H703" i="9"/>
  <c r="I703" i="9"/>
  <c r="J703" i="9"/>
  <c r="A704" i="9"/>
  <c r="B704" i="9"/>
  <c r="C704" i="9"/>
  <c r="D704" i="9"/>
  <c r="E704" i="9"/>
  <c r="G704" i="9" s="1"/>
  <c r="F704" i="9"/>
  <c r="I704" i="9"/>
  <c r="J704" i="9"/>
  <c r="A705" i="9"/>
  <c r="B705" i="9"/>
  <c r="C705" i="9"/>
  <c r="D705" i="9"/>
  <c r="E705" i="9"/>
  <c r="F705" i="9"/>
  <c r="G705" i="9"/>
  <c r="H705" i="9"/>
  <c r="I705" i="9"/>
  <c r="J705" i="9"/>
  <c r="A706" i="9"/>
  <c r="B706" i="9"/>
  <c r="C706" i="9"/>
  <c r="D706" i="9"/>
  <c r="E706" i="9"/>
  <c r="G706" i="9" s="1"/>
  <c r="F706" i="9"/>
  <c r="I706" i="9"/>
  <c r="J706" i="9"/>
  <c r="A707" i="9"/>
  <c r="B707" i="9"/>
  <c r="C707" i="9"/>
  <c r="D707" i="9"/>
  <c r="E707" i="9"/>
  <c r="F707" i="9"/>
  <c r="G707" i="9"/>
  <c r="H707" i="9"/>
  <c r="I707" i="9"/>
  <c r="J707" i="9"/>
  <c r="A708" i="9"/>
  <c r="B708" i="9"/>
  <c r="C708" i="9"/>
  <c r="D708" i="9"/>
  <c r="E708" i="9"/>
  <c r="G708" i="9" s="1"/>
  <c r="F708" i="9"/>
  <c r="I708" i="9"/>
  <c r="J708" i="9"/>
  <c r="A709" i="9"/>
  <c r="B709" i="9"/>
  <c r="C709" i="9"/>
  <c r="D709" i="9"/>
  <c r="E709" i="9"/>
  <c r="F709" i="9"/>
  <c r="G709" i="9"/>
  <c r="H709" i="9"/>
  <c r="I709" i="9"/>
  <c r="J709" i="9"/>
  <c r="A710" i="9"/>
  <c r="B710" i="9"/>
  <c r="C710" i="9"/>
  <c r="D710" i="9"/>
  <c r="E710" i="9"/>
  <c r="G710" i="9" s="1"/>
  <c r="F710" i="9"/>
  <c r="I710" i="9"/>
  <c r="J710" i="9"/>
  <c r="A711" i="9"/>
  <c r="B711" i="9"/>
  <c r="C711" i="9"/>
  <c r="D711" i="9"/>
  <c r="E711" i="9"/>
  <c r="F711" i="9"/>
  <c r="G711" i="9"/>
  <c r="H711" i="9"/>
  <c r="I711" i="9"/>
  <c r="J711" i="9"/>
  <c r="A712" i="9"/>
  <c r="B712" i="9"/>
  <c r="C712" i="9"/>
  <c r="D712" i="9"/>
  <c r="E712" i="9"/>
  <c r="G712" i="9" s="1"/>
  <c r="F712" i="9"/>
  <c r="I712" i="9"/>
  <c r="J712" i="9"/>
  <c r="A713" i="9"/>
  <c r="B713" i="9"/>
  <c r="C713" i="9"/>
  <c r="D713" i="9"/>
  <c r="E713" i="9"/>
  <c r="F713" i="9"/>
  <c r="G713" i="9"/>
  <c r="H713" i="9"/>
  <c r="I713" i="9"/>
  <c r="J713" i="9"/>
  <c r="A714" i="9"/>
  <c r="B714" i="9"/>
  <c r="C714" i="9"/>
  <c r="D714" i="9"/>
  <c r="E714" i="9"/>
  <c r="G714" i="9" s="1"/>
  <c r="F714" i="9"/>
  <c r="I714" i="9"/>
  <c r="J714" i="9"/>
  <c r="A715" i="9"/>
  <c r="B715" i="9"/>
  <c r="C715" i="9"/>
  <c r="D715" i="9"/>
  <c r="E715" i="9"/>
  <c r="F715" i="9"/>
  <c r="G715" i="9"/>
  <c r="H715" i="9"/>
  <c r="I715" i="9"/>
  <c r="J715" i="9"/>
  <c r="A716" i="9"/>
  <c r="B716" i="9"/>
  <c r="C716" i="9"/>
  <c r="D716" i="9"/>
  <c r="E716" i="9"/>
  <c r="G716" i="9" s="1"/>
  <c r="F716" i="9"/>
  <c r="I716" i="9"/>
  <c r="J716" i="9"/>
  <c r="A717" i="9"/>
  <c r="B717" i="9"/>
  <c r="C717" i="9"/>
  <c r="D717" i="9"/>
  <c r="E717" i="9"/>
  <c r="F717" i="9"/>
  <c r="G717" i="9"/>
  <c r="H717" i="9"/>
  <c r="I717" i="9"/>
  <c r="J717" i="9"/>
  <c r="A718" i="9"/>
  <c r="B718" i="9"/>
  <c r="C718" i="9"/>
  <c r="D718" i="9"/>
  <c r="E718" i="9"/>
  <c r="G718" i="9" s="1"/>
  <c r="F718" i="9"/>
  <c r="I718" i="9"/>
  <c r="J718" i="9"/>
  <c r="A719" i="9"/>
  <c r="B719" i="9"/>
  <c r="C719" i="9"/>
  <c r="D719" i="9"/>
  <c r="E719" i="9"/>
  <c r="F719" i="9"/>
  <c r="G719" i="9"/>
  <c r="H719" i="9"/>
  <c r="I719" i="9"/>
  <c r="J719" i="9"/>
  <c r="A720" i="9"/>
  <c r="B720" i="9"/>
  <c r="C720" i="9"/>
  <c r="D720" i="9"/>
  <c r="E720" i="9"/>
  <c r="G720" i="9" s="1"/>
  <c r="F720" i="9"/>
  <c r="I720" i="9"/>
  <c r="J720" i="9"/>
  <c r="A721" i="9"/>
  <c r="B721" i="9"/>
  <c r="C721" i="9"/>
  <c r="D721" i="9"/>
  <c r="E721" i="9"/>
  <c r="F721" i="9"/>
  <c r="G721" i="9"/>
  <c r="H721" i="9"/>
  <c r="I721" i="9"/>
  <c r="J721" i="9"/>
  <c r="A722" i="9"/>
  <c r="B722" i="9"/>
  <c r="C722" i="9"/>
  <c r="D722" i="9"/>
  <c r="E722" i="9"/>
  <c r="G722" i="9" s="1"/>
  <c r="F722" i="9"/>
  <c r="I722" i="9"/>
  <c r="J722" i="9"/>
  <c r="A723" i="9"/>
  <c r="B723" i="9"/>
  <c r="C723" i="9"/>
  <c r="D723" i="9"/>
  <c r="E723" i="9"/>
  <c r="F723" i="9"/>
  <c r="G723" i="9"/>
  <c r="H723" i="9"/>
  <c r="I723" i="9"/>
  <c r="J723" i="9"/>
  <c r="A724" i="9"/>
  <c r="B724" i="9"/>
  <c r="C724" i="9"/>
  <c r="D724" i="9"/>
  <c r="E724" i="9"/>
  <c r="G724" i="9" s="1"/>
  <c r="F724" i="9"/>
  <c r="I724" i="9"/>
  <c r="J724" i="9"/>
  <c r="A725" i="9"/>
  <c r="B725" i="9"/>
  <c r="C725" i="9"/>
  <c r="D725" i="9"/>
  <c r="E725" i="9"/>
  <c r="F725" i="9"/>
  <c r="G725" i="9"/>
  <c r="H725" i="9"/>
  <c r="I725" i="9"/>
  <c r="J725" i="9"/>
  <c r="A726" i="9"/>
  <c r="B726" i="9"/>
  <c r="C726" i="9"/>
  <c r="D726" i="9"/>
  <c r="E726" i="9"/>
  <c r="G726" i="9" s="1"/>
  <c r="F726" i="9"/>
  <c r="I726" i="9"/>
  <c r="J726" i="9"/>
  <c r="A727" i="9"/>
  <c r="B727" i="9"/>
  <c r="C727" i="9"/>
  <c r="D727" i="9"/>
  <c r="E727" i="9"/>
  <c r="F727" i="9"/>
  <c r="G727" i="9"/>
  <c r="H727" i="9"/>
  <c r="I727" i="9"/>
  <c r="J727" i="9"/>
  <c r="A728" i="9"/>
  <c r="B728" i="9"/>
  <c r="C728" i="9"/>
  <c r="D728" i="9"/>
  <c r="E728" i="9"/>
  <c r="G728" i="9" s="1"/>
  <c r="F728" i="9"/>
  <c r="I728" i="9"/>
  <c r="J728" i="9"/>
  <c r="A729" i="9"/>
  <c r="B729" i="9"/>
  <c r="C729" i="9"/>
  <c r="D729" i="9"/>
  <c r="E729" i="9"/>
  <c r="F729" i="9"/>
  <c r="G729" i="9"/>
  <c r="H729" i="9"/>
  <c r="I729" i="9"/>
  <c r="J729" i="9"/>
  <c r="A730" i="9"/>
  <c r="B730" i="9"/>
  <c r="C730" i="9"/>
  <c r="D730" i="9"/>
  <c r="E730" i="9"/>
  <c r="G730" i="9" s="1"/>
  <c r="F730" i="9"/>
  <c r="I730" i="9"/>
  <c r="J730" i="9"/>
  <c r="A731" i="9"/>
  <c r="B731" i="9"/>
  <c r="C731" i="9"/>
  <c r="D731" i="9"/>
  <c r="E731" i="9"/>
  <c r="F731" i="9"/>
  <c r="G731" i="9"/>
  <c r="H731" i="9"/>
  <c r="I731" i="9"/>
  <c r="J731" i="9"/>
  <c r="A732" i="9"/>
  <c r="B732" i="9"/>
  <c r="C732" i="9"/>
  <c r="D732" i="9"/>
  <c r="E732" i="9"/>
  <c r="G732" i="9" s="1"/>
  <c r="F732" i="9"/>
  <c r="I732" i="9"/>
  <c r="J732" i="9"/>
  <c r="A733" i="9"/>
  <c r="B733" i="9"/>
  <c r="C733" i="9"/>
  <c r="D733" i="9"/>
  <c r="E733" i="9"/>
  <c r="F733" i="9"/>
  <c r="G733" i="9"/>
  <c r="H733" i="9"/>
  <c r="I733" i="9"/>
  <c r="J733" i="9"/>
  <c r="A734" i="9"/>
  <c r="B734" i="9"/>
  <c r="C734" i="9"/>
  <c r="D734" i="9"/>
  <c r="E734" i="9"/>
  <c r="G734" i="9" s="1"/>
  <c r="F734" i="9"/>
  <c r="I734" i="9"/>
  <c r="J734" i="9"/>
  <c r="A735" i="9"/>
  <c r="B735" i="9"/>
  <c r="C735" i="9"/>
  <c r="D735" i="9"/>
  <c r="E735" i="9"/>
  <c r="F735" i="9"/>
  <c r="G735" i="9"/>
  <c r="H735" i="9"/>
  <c r="I735" i="9"/>
  <c r="J735" i="9"/>
  <c r="A736" i="9"/>
  <c r="B736" i="9"/>
  <c r="C736" i="9"/>
  <c r="D736" i="9"/>
  <c r="E736" i="9"/>
  <c r="G736" i="9" s="1"/>
  <c r="F736" i="9"/>
  <c r="I736" i="9"/>
  <c r="J736" i="9"/>
  <c r="A737" i="9"/>
  <c r="B737" i="9"/>
  <c r="C737" i="9"/>
  <c r="D737" i="9"/>
  <c r="E737" i="9"/>
  <c r="F737" i="9"/>
  <c r="G737" i="9"/>
  <c r="H737" i="9"/>
  <c r="I737" i="9"/>
  <c r="J737" i="9"/>
  <c r="A738" i="9"/>
  <c r="B738" i="9"/>
  <c r="C738" i="9"/>
  <c r="D738" i="9"/>
  <c r="E738" i="9"/>
  <c r="G738" i="9" s="1"/>
  <c r="F738" i="9"/>
  <c r="I738" i="9"/>
  <c r="J738" i="9"/>
  <c r="A739" i="9"/>
  <c r="B739" i="9"/>
  <c r="C739" i="9"/>
  <c r="D739" i="9"/>
  <c r="E739" i="9"/>
  <c r="F739" i="9"/>
  <c r="G739" i="9"/>
  <c r="H739" i="9"/>
  <c r="I739" i="9"/>
  <c r="J739" i="9"/>
  <c r="A740" i="9"/>
  <c r="B740" i="9"/>
  <c r="C740" i="9"/>
  <c r="D740" i="9"/>
  <c r="E740" i="9"/>
  <c r="G740" i="9" s="1"/>
  <c r="F740" i="9"/>
  <c r="I740" i="9"/>
  <c r="J740" i="9"/>
  <c r="A741" i="9"/>
  <c r="B741" i="9"/>
  <c r="C741" i="9"/>
  <c r="D741" i="9"/>
  <c r="E741" i="9"/>
  <c r="F741" i="9"/>
  <c r="G741" i="9"/>
  <c r="H741" i="9"/>
  <c r="I741" i="9"/>
  <c r="J741" i="9"/>
  <c r="A742" i="9"/>
  <c r="B742" i="9"/>
  <c r="C742" i="9"/>
  <c r="D742" i="9"/>
  <c r="E742" i="9"/>
  <c r="G742" i="9" s="1"/>
  <c r="F742" i="9"/>
  <c r="I742" i="9"/>
  <c r="J742" i="9"/>
  <c r="A743" i="9"/>
  <c r="B743" i="9"/>
  <c r="C743" i="9"/>
  <c r="D743" i="9"/>
  <c r="E743" i="9"/>
  <c r="F743" i="9"/>
  <c r="G743" i="9"/>
  <c r="H743" i="9"/>
  <c r="I743" i="9"/>
  <c r="J743" i="9"/>
  <c r="A744" i="9"/>
  <c r="B744" i="9"/>
  <c r="C744" i="9"/>
  <c r="D744" i="9"/>
  <c r="E744" i="9"/>
  <c r="G744" i="9" s="1"/>
  <c r="F744" i="9"/>
  <c r="I744" i="9"/>
  <c r="J744" i="9"/>
  <c r="A745" i="9"/>
  <c r="B745" i="9"/>
  <c r="C745" i="9"/>
  <c r="D745" i="9"/>
  <c r="E745" i="9"/>
  <c r="F745" i="9"/>
  <c r="G745" i="9"/>
  <c r="H745" i="9"/>
  <c r="I745" i="9"/>
  <c r="J745" i="9"/>
  <c r="A746" i="9"/>
  <c r="B746" i="9"/>
  <c r="C746" i="9"/>
  <c r="D746" i="9"/>
  <c r="E746" i="9"/>
  <c r="G746" i="9" s="1"/>
  <c r="F746" i="9"/>
  <c r="I746" i="9"/>
  <c r="J746" i="9"/>
  <c r="A747" i="9"/>
  <c r="B747" i="9"/>
  <c r="C747" i="9"/>
  <c r="D747" i="9"/>
  <c r="E747" i="9"/>
  <c r="F747" i="9"/>
  <c r="G747" i="9"/>
  <c r="H747" i="9"/>
  <c r="I747" i="9"/>
  <c r="J747" i="9"/>
  <c r="A748" i="9"/>
  <c r="B748" i="9"/>
  <c r="C748" i="9"/>
  <c r="D748" i="9"/>
  <c r="E748" i="9"/>
  <c r="G748" i="9" s="1"/>
  <c r="F748" i="9"/>
  <c r="I748" i="9"/>
  <c r="J748" i="9"/>
  <c r="A749" i="9"/>
  <c r="B749" i="9"/>
  <c r="C749" i="9"/>
  <c r="D749" i="9"/>
  <c r="E749" i="9"/>
  <c r="F749" i="9"/>
  <c r="G749" i="9"/>
  <c r="H749" i="9"/>
  <c r="I749" i="9"/>
  <c r="J749" i="9"/>
  <c r="A750" i="9"/>
  <c r="B750" i="9"/>
  <c r="C750" i="9"/>
  <c r="D750" i="9"/>
  <c r="E750" i="9"/>
  <c r="G750" i="9" s="1"/>
  <c r="F750" i="9"/>
  <c r="I750" i="9"/>
  <c r="J750" i="9"/>
  <c r="A751" i="9"/>
  <c r="B751" i="9"/>
  <c r="C751" i="9"/>
  <c r="D751" i="9"/>
  <c r="E751" i="9"/>
  <c r="F751" i="9"/>
  <c r="G751" i="9"/>
  <c r="H751" i="9"/>
  <c r="I751" i="9"/>
  <c r="J751" i="9"/>
  <c r="A752" i="9"/>
  <c r="B752" i="9"/>
  <c r="C752" i="9"/>
  <c r="D752" i="9"/>
  <c r="E752" i="9"/>
  <c r="G752" i="9" s="1"/>
  <c r="F752" i="9"/>
  <c r="I752" i="9"/>
  <c r="J752" i="9"/>
  <c r="A753" i="9"/>
  <c r="B753" i="9"/>
  <c r="C753" i="9"/>
  <c r="D753" i="9"/>
  <c r="E753" i="9"/>
  <c r="F753" i="9"/>
  <c r="G753" i="9"/>
  <c r="H753" i="9"/>
  <c r="I753" i="9"/>
  <c r="J753" i="9"/>
  <c r="A754" i="9"/>
  <c r="B754" i="9"/>
  <c r="C754" i="9"/>
  <c r="D754" i="9"/>
  <c r="E754" i="9"/>
  <c r="G754" i="9" s="1"/>
  <c r="F754" i="9"/>
  <c r="I754" i="9"/>
  <c r="J754" i="9"/>
  <c r="A755" i="9"/>
  <c r="B755" i="9"/>
  <c r="C755" i="9"/>
  <c r="D755" i="9"/>
  <c r="E755" i="9"/>
  <c r="F755" i="9"/>
  <c r="G755" i="9"/>
  <c r="H755" i="9"/>
  <c r="I755" i="9"/>
  <c r="J755" i="9"/>
  <c r="A756" i="9"/>
  <c r="B756" i="9"/>
  <c r="C756" i="9"/>
  <c r="D756" i="9"/>
  <c r="E756" i="9"/>
  <c r="G756" i="9" s="1"/>
  <c r="F756" i="9"/>
  <c r="I756" i="9"/>
  <c r="J756" i="9"/>
  <c r="A757" i="9"/>
  <c r="B757" i="9"/>
  <c r="C757" i="9"/>
  <c r="D757" i="9"/>
  <c r="E757" i="9"/>
  <c r="F757" i="9"/>
  <c r="G757" i="9"/>
  <c r="H757" i="9"/>
  <c r="I757" i="9"/>
  <c r="J757" i="9"/>
  <c r="A758" i="9"/>
  <c r="B758" i="9"/>
  <c r="C758" i="9"/>
  <c r="D758" i="9"/>
  <c r="E758" i="9"/>
  <c r="G758" i="9" s="1"/>
  <c r="F758" i="9"/>
  <c r="I758" i="9"/>
  <c r="J758" i="9"/>
  <c r="A759" i="9"/>
  <c r="B759" i="9"/>
  <c r="C759" i="9"/>
  <c r="D759" i="9"/>
  <c r="E759" i="9"/>
  <c r="F759" i="9"/>
  <c r="G759" i="9"/>
  <c r="H759" i="9"/>
  <c r="I759" i="9"/>
  <c r="J759" i="9"/>
  <c r="A760" i="9"/>
  <c r="B760" i="9"/>
  <c r="C760" i="9"/>
  <c r="D760" i="9"/>
  <c r="E760" i="9"/>
  <c r="G760" i="9" s="1"/>
  <c r="F760" i="9"/>
  <c r="I760" i="9"/>
  <c r="J760" i="9"/>
  <c r="A761" i="9"/>
  <c r="B761" i="9"/>
  <c r="C761" i="9"/>
  <c r="D761" i="9"/>
  <c r="E761" i="9"/>
  <c r="F761" i="9"/>
  <c r="G761" i="9"/>
  <c r="H761" i="9"/>
  <c r="I761" i="9"/>
  <c r="J761" i="9"/>
  <c r="A762" i="9"/>
  <c r="B762" i="9"/>
  <c r="C762" i="9"/>
  <c r="D762" i="9"/>
  <c r="E762" i="9"/>
  <c r="G762" i="9" s="1"/>
  <c r="F762" i="9"/>
  <c r="I762" i="9"/>
  <c r="J762" i="9"/>
  <c r="A763" i="9"/>
  <c r="B763" i="9"/>
  <c r="C763" i="9"/>
  <c r="D763" i="9"/>
  <c r="E763" i="9"/>
  <c r="F763" i="9"/>
  <c r="G763" i="9"/>
  <c r="H763" i="9"/>
  <c r="I763" i="9"/>
  <c r="J763" i="9"/>
  <c r="A764" i="9"/>
  <c r="B764" i="9"/>
  <c r="C764" i="9"/>
  <c r="D764" i="9"/>
  <c r="E764" i="9"/>
  <c r="G764" i="9" s="1"/>
  <c r="F764" i="9"/>
  <c r="I764" i="9"/>
  <c r="J764" i="9"/>
  <c r="A765" i="9"/>
  <c r="B765" i="9"/>
  <c r="C765" i="9"/>
  <c r="D765" i="9"/>
  <c r="E765" i="9"/>
  <c r="F765" i="9"/>
  <c r="G765" i="9"/>
  <c r="H765" i="9"/>
  <c r="I765" i="9"/>
  <c r="J765" i="9"/>
  <c r="A766" i="9"/>
  <c r="B766" i="9"/>
  <c r="C766" i="9"/>
  <c r="D766" i="9"/>
  <c r="E766" i="9"/>
  <c r="G766" i="9" s="1"/>
  <c r="F766" i="9"/>
  <c r="I766" i="9"/>
  <c r="J766" i="9"/>
  <c r="A767" i="9"/>
  <c r="B767" i="9"/>
  <c r="C767" i="9"/>
  <c r="D767" i="9"/>
  <c r="E767" i="9"/>
  <c r="F767" i="9"/>
  <c r="G767" i="9"/>
  <c r="H767" i="9"/>
  <c r="I767" i="9"/>
  <c r="J767" i="9"/>
  <c r="A768" i="9"/>
  <c r="B768" i="9"/>
  <c r="C768" i="9"/>
  <c r="D768" i="9"/>
  <c r="E768" i="9"/>
  <c r="G768" i="9" s="1"/>
  <c r="F768" i="9"/>
  <c r="I768" i="9"/>
  <c r="J768" i="9"/>
  <c r="A769" i="9"/>
  <c r="B769" i="9"/>
  <c r="C769" i="9"/>
  <c r="D769" i="9"/>
  <c r="E769" i="9"/>
  <c r="F769" i="9"/>
  <c r="G769" i="9"/>
  <c r="H769" i="9"/>
  <c r="I769" i="9"/>
  <c r="J769" i="9"/>
  <c r="A770" i="9"/>
  <c r="B770" i="9"/>
  <c r="C770" i="9"/>
  <c r="D770" i="9"/>
  <c r="E770" i="9"/>
  <c r="G770" i="9" s="1"/>
  <c r="F770" i="9"/>
  <c r="I770" i="9"/>
  <c r="J770" i="9"/>
  <c r="A771" i="9"/>
  <c r="B771" i="9"/>
  <c r="C771" i="9"/>
  <c r="D771" i="9"/>
  <c r="E771" i="9"/>
  <c r="F771" i="9"/>
  <c r="G771" i="9"/>
  <c r="H771" i="9"/>
  <c r="I771" i="9"/>
  <c r="J771" i="9"/>
  <c r="A772" i="9"/>
  <c r="B772" i="9"/>
  <c r="C772" i="9"/>
  <c r="D772" i="9"/>
  <c r="E772" i="9"/>
  <c r="G772" i="9" s="1"/>
  <c r="F772" i="9"/>
  <c r="I772" i="9"/>
  <c r="J772" i="9"/>
  <c r="A773" i="9"/>
  <c r="B773" i="9"/>
  <c r="C773" i="9"/>
  <c r="D773" i="9"/>
  <c r="E773" i="9"/>
  <c r="F773" i="9"/>
  <c r="G773" i="9"/>
  <c r="H773" i="9"/>
  <c r="I773" i="9"/>
  <c r="J773" i="9"/>
  <c r="A774" i="9"/>
  <c r="B774" i="9"/>
  <c r="C774" i="9"/>
  <c r="D774" i="9"/>
  <c r="E774" i="9"/>
  <c r="G774" i="9" s="1"/>
  <c r="F774" i="9"/>
  <c r="I774" i="9"/>
  <c r="J774" i="9"/>
  <c r="A775" i="9"/>
  <c r="B775" i="9"/>
  <c r="C775" i="9"/>
  <c r="D775" i="9"/>
  <c r="E775" i="9"/>
  <c r="F775" i="9"/>
  <c r="G775" i="9"/>
  <c r="H775" i="9"/>
  <c r="I775" i="9"/>
  <c r="J775" i="9"/>
  <c r="A776" i="9"/>
  <c r="B776" i="9"/>
  <c r="C776" i="9"/>
  <c r="D776" i="9"/>
  <c r="E776" i="9"/>
  <c r="G776" i="9" s="1"/>
  <c r="F776" i="9"/>
  <c r="I776" i="9"/>
  <c r="J776" i="9"/>
  <c r="A777" i="9"/>
  <c r="B777" i="9"/>
  <c r="C777" i="9"/>
  <c r="D777" i="9"/>
  <c r="E777" i="9"/>
  <c r="F777" i="9"/>
  <c r="G777" i="9"/>
  <c r="H777" i="9"/>
  <c r="I777" i="9"/>
  <c r="J777" i="9"/>
  <c r="A778" i="9"/>
  <c r="B778" i="9"/>
  <c r="C778" i="9"/>
  <c r="D778" i="9"/>
  <c r="E778" i="9"/>
  <c r="G778" i="9" s="1"/>
  <c r="F778" i="9"/>
  <c r="I778" i="9"/>
  <c r="J778" i="9"/>
  <c r="A779" i="9"/>
  <c r="B779" i="9"/>
  <c r="C779" i="9"/>
  <c r="D779" i="9"/>
  <c r="E779" i="9"/>
  <c r="F779" i="9"/>
  <c r="G779" i="9"/>
  <c r="H779" i="9"/>
  <c r="I779" i="9"/>
  <c r="J779" i="9"/>
  <c r="A780" i="9"/>
  <c r="B780" i="9"/>
  <c r="C780" i="9"/>
  <c r="D780" i="9"/>
  <c r="E780" i="9"/>
  <c r="G780" i="9" s="1"/>
  <c r="F780" i="9"/>
  <c r="I780" i="9"/>
  <c r="J780" i="9"/>
  <c r="A781" i="9"/>
  <c r="B781" i="9"/>
  <c r="C781" i="9"/>
  <c r="D781" i="9"/>
  <c r="E781" i="9"/>
  <c r="F781" i="9"/>
  <c r="G781" i="9"/>
  <c r="H781" i="9"/>
  <c r="I781" i="9"/>
  <c r="J781" i="9"/>
  <c r="A782" i="9"/>
  <c r="B782" i="9"/>
  <c r="C782" i="9"/>
  <c r="D782" i="9"/>
  <c r="E782" i="9"/>
  <c r="G782" i="9" s="1"/>
  <c r="F782" i="9"/>
  <c r="I782" i="9"/>
  <c r="J782" i="9"/>
  <c r="A783" i="9"/>
  <c r="B783" i="9"/>
  <c r="C783" i="9"/>
  <c r="D783" i="9"/>
  <c r="E783" i="9"/>
  <c r="F783" i="9"/>
  <c r="G783" i="9"/>
  <c r="H783" i="9"/>
  <c r="I783" i="9"/>
  <c r="J783" i="9"/>
  <c r="A784" i="9"/>
  <c r="B784" i="9"/>
  <c r="C784" i="9"/>
  <c r="D784" i="9"/>
  <c r="E784" i="9"/>
  <c r="G784" i="9" s="1"/>
  <c r="F784" i="9"/>
  <c r="I784" i="9"/>
  <c r="J784" i="9"/>
  <c r="A785" i="9"/>
  <c r="B785" i="9"/>
  <c r="C785" i="9"/>
  <c r="D785" i="9"/>
  <c r="E785" i="9"/>
  <c r="F785" i="9"/>
  <c r="G785" i="9"/>
  <c r="H785" i="9"/>
  <c r="I785" i="9"/>
  <c r="J785" i="9"/>
  <c r="A786" i="9"/>
  <c r="B786" i="9"/>
  <c r="C786" i="9"/>
  <c r="D786" i="9"/>
  <c r="E786" i="9"/>
  <c r="G786" i="9" s="1"/>
  <c r="F786" i="9"/>
  <c r="I786" i="9"/>
  <c r="J786" i="9"/>
  <c r="A787" i="9"/>
  <c r="B787" i="9"/>
  <c r="C787" i="9"/>
  <c r="D787" i="9"/>
  <c r="E787" i="9"/>
  <c r="F787" i="9"/>
  <c r="G787" i="9"/>
  <c r="H787" i="9"/>
  <c r="I787" i="9"/>
  <c r="J787" i="9"/>
  <c r="A788" i="9"/>
  <c r="B788" i="9"/>
  <c r="C788" i="9"/>
  <c r="D788" i="9"/>
  <c r="E788" i="9"/>
  <c r="G788" i="9" s="1"/>
  <c r="F788" i="9"/>
  <c r="I788" i="9"/>
  <c r="J788" i="9"/>
  <c r="A789" i="9"/>
  <c r="B789" i="9"/>
  <c r="C789" i="9"/>
  <c r="D789" i="9"/>
  <c r="E789" i="9"/>
  <c r="F789" i="9"/>
  <c r="G789" i="9"/>
  <c r="H789" i="9"/>
  <c r="I789" i="9"/>
  <c r="J789" i="9"/>
  <c r="A790" i="9"/>
  <c r="B790" i="9"/>
  <c r="C790" i="9"/>
  <c r="D790" i="9"/>
  <c r="E790" i="9"/>
  <c r="G790" i="9" s="1"/>
  <c r="F790" i="9"/>
  <c r="I790" i="9"/>
  <c r="J790" i="9"/>
  <c r="A791" i="9"/>
  <c r="B791" i="9"/>
  <c r="C791" i="9"/>
  <c r="D791" i="9"/>
  <c r="E791" i="9"/>
  <c r="F791" i="9"/>
  <c r="G791" i="9"/>
  <c r="H791" i="9"/>
  <c r="I791" i="9"/>
  <c r="J791" i="9"/>
  <c r="A792" i="9"/>
  <c r="B792" i="9"/>
  <c r="C792" i="9"/>
  <c r="D792" i="9"/>
  <c r="E792" i="9"/>
  <c r="G792" i="9" s="1"/>
  <c r="F792" i="9"/>
  <c r="I792" i="9"/>
  <c r="J792" i="9"/>
  <c r="A793" i="9"/>
  <c r="B793" i="9"/>
  <c r="C793" i="9"/>
  <c r="D793" i="9"/>
  <c r="E793" i="9"/>
  <c r="F793" i="9"/>
  <c r="G793" i="9"/>
  <c r="H793" i="9"/>
  <c r="I793" i="9"/>
  <c r="J793" i="9"/>
  <c r="A794" i="9"/>
  <c r="B794" i="9"/>
  <c r="C794" i="9"/>
  <c r="D794" i="9"/>
  <c r="E794" i="9"/>
  <c r="G794" i="9" s="1"/>
  <c r="F794" i="9"/>
  <c r="I794" i="9"/>
  <c r="J794" i="9"/>
  <c r="A795" i="9"/>
  <c r="B795" i="9"/>
  <c r="C795" i="9"/>
  <c r="D795" i="9"/>
  <c r="E795" i="9"/>
  <c r="F795" i="9"/>
  <c r="G795" i="9"/>
  <c r="H795" i="9"/>
  <c r="I795" i="9"/>
  <c r="J795" i="9"/>
  <c r="A796" i="9"/>
  <c r="B796" i="9"/>
  <c r="C796" i="9"/>
  <c r="D796" i="9"/>
  <c r="E796" i="9"/>
  <c r="G796" i="9" s="1"/>
  <c r="F796" i="9"/>
  <c r="I796" i="9"/>
  <c r="J796" i="9"/>
  <c r="A797" i="9"/>
  <c r="B797" i="9"/>
  <c r="C797" i="9"/>
  <c r="D797" i="9"/>
  <c r="E797" i="9"/>
  <c r="F797" i="9"/>
  <c r="G797" i="9"/>
  <c r="H797" i="9"/>
  <c r="I797" i="9"/>
  <c r="J797" i="9"/>
  <c r="A798" i="9"/>
  <c r="B798" i="9"/>
  <c r="C798" i="9"/>
  <c r="D798" i="9"/>
  <c r="E798" i="9"/>
  <c r="G798" i="9" s="1"/>
  <c r="F798" i="9"/>
  <c r="I798" i="9"/>
  <c r="J798" i="9"/>
  <c r="A799" i="9"/>
  <c r="B799" i="9"/>
  <c r="C799" i="9"/>
  <c r="D799" i="9"/>
  <c r="E799" i="9"/>
  <c r="F799" i="9"/>
  <c r="G799" i="9"/>
  <c r="H799" i="9"/>
  <c r="I799" i="9"/>
  <c r="J799" i="9"/>
  <c r="A800" i="9"/>
  <c r="B800" i="9"/>
  <c r="C800" i="9"/>
  <c r="D800" i="9"/>
  <c r="E800" i="9"/>
  <c r="G800" i="9" s="1"/>
  <c r="F800" i="9"/>
  <c r="I800" i="9"/>
  <c r="J800" i="9"/>
  <c r="A801" i="9"/>
  <c r="B801" i="9"/>
  <c r="C801" i="9"/>
  <c r="D801" i="9"/>
  <c r="E801" i="9"/>
  <c r="F801" i="9"/>
  <c r="G801" i="9"/>
  <c r="H801" i="9"/>
  <c r="I801" i="9"/>
  <c r="J801" i="9"/>
  <c r="A802" i="9"/>
  <c r="B802" i="9"/>
  <c r="C802" i="9"/>
  <c r="D802" i="9"/>
  <c r="E802" i="9"/>
  <c r="G802" i="9" s="1"/>
  <c r="F802" i="9"/>
  <c r="I802" i="9"/>
  <c r="J802" i="9"/>
  <c r="A803" i="9"/>
  <c r="B803" i="9"/>
  <c r="C803" i="9"/>
  <c r="D803" i="9"/>
  <c r="E803" i="9"/>
  <c r="F803" i="9"/>
  <c r="G803" i="9"/>
  <c r="H803" i="9"/>
  <c r="I803" i="9"/>
  <c r="J803" i="9"/>
  <c r="A804" i="9"/>
  <c r="B804" i="9"/>
  <c r="C804" i="9"/>
  <c r="D804" i="9"/>
  <c r="E804" i="9"/>
  <c r="G804" i="9" s="1"/>
  <c r="F804" i="9"/>
  <c r="I804" i="9"/>
  <c r="J804" i="9"/>
  <c r="A805" i="9"/>
  <c r="B805" i="9"/>
  <c r="C805" i="9"/>
  <c r="D805" i="9"/>
  <c r="E805" i="9"/>
  <c r="F805" i="9"/>
  <c r="G805" i="9"/>
  <c r="H805" i="9"/>
  <c r="I805" i="9"/>
  <c r="J805" i="9"/>
  <c r="A806" i="9"/>
  <c r="B806" i="9"/>
  <c r="C806" i="9"/>
  <c r="D806" i="9"/>
  <c r="E806" i="9"/>
  <c r="G806" i="9" s="1"/>
  <c r="F806" i="9"/>
  <c r="I806" i="9"/>
  <c r="J806" i="9"/>
  <c r="A807" i="9"/>
  <c r="B807" i="9"/>
  <c r="C807" i="9"/>
  <c r="D807" i="9"/>
  <c r="E807" i="9"/>
  <c r="F807" i="9"/>
  <c r="G807" i="9"/>
  <c r="H807" i="9"/>
  <c r="I807" i="9"/>
  <c r="J807" i="9"/>
  <c r="A808" i="9"/>
  <c r="B808" i="9"/>
  <c r="C808" i="9"/>
  <c r="D808" i="9"/>
  <c r="E808" i="9"/>
  <c r="G808" i="9" s="1"/>
  <c r="F808" i="9"/>
  <c r="I808" i="9"/>
  <c r="J808" i="9"/>
  <c r="A809" i="9"/>
  <c r="B809" i="9"/>
  <c r="C809" i="9"/>
  <c r="D809" i="9"/>
  <c r="E809" i="9"/>
  <c r="F809" i="9"/>
  <c r="G809" i="9"/>
  <c r="H809" i="9"/>
  <c r="I809" i="9"/>
  <c r="J809" i="9"/>
  <c r="A810" i="9"/>
  <c r="B810" i="9"/>
  <c r="C810" i="9"/>
  <c r="D810" i="9"/>
  <c r="E810" i="9"/>
  <c r="G810" i="9" s="1"/>
  <c r="F810" i="9"/>
  <c r="I810" i="9"/>
  <c r="J810" i="9"/>
  <c r="A811" i="9"/>
  <c r="B811" i="9"/>
  <c r="C811" i="9"/>
  <c r="D811" i="9"/>
  <c r="E811" i="9"/>
  <c r="F811" i="9"/>
  <c r="G811" i="9"/>
  <c r="H811" i="9"/>
  <c r="I811" i="9"/>
  <c r="J811" i="9"/>
  <c r="A812" i="9"/>
  <c r="B812" i="9"/>
  <c r="C812" i="9"/>
  <c r="D812" i="9"/>
  <c r="E812" i="9"/>
  <c r="G812" i="9" s="1"/>
  <c r="F812" i="9"/>
  <c r="I812" i="9"/>
  <c r="J812" i="9"/>
  <c r="A813" i="9"/>
  <c r="B813" i="9"/>
  <c r="C813" i="9"/>
  <c r="D813" i="9"/>
  <c r="E813" i="9"/>
  <c r="F813" i="9"/>
  <c r="G813" i="9"/>
  <c r="H813" i="9"/>
  <c r="I813" i="9"/>
  <c r="J813" i="9"/>
  <c r="A814" i="9"/>
  <c r="B814" i="9"/>
  <c r="C814" i="9"/>
  <c r="D814" i="9"/>
  <c r="E814" i="9"/>
  <c r="G814" i="9" s="1"/>
  <c r="F814" i="9"/>
  <c r="I814" i="9"/>
  <c r="J814" i="9"/>
  <c r="A815" i="9"/>
  <c r="B815" i="9"/>
  <c r="C815" i="9"/>
  <c r="D815" i="9"/>
  <c r="E815" i="9"/>
  <c r="F815" i="9"/>
  <c r="G815" i="9"/>
  <c r="H815" i="9"/>
  <c r="I815" i="9"/>
  <c r="J815" i="9"/>
  <c r="A816" i="9"/>
  <c r="B816" i="9"/>
  <c r="C816" i="9"/>
  <c r="D816" i="9"/>
  <c r="E816" i="9"/>
  <c r="G816" i="9" s="1"/>
  <c r="F816" i="9"/>
  <c r="I816" i="9"/>
  <c r="J816" i="9"/>
  <c r="A817" i="9"/>
  <c r="B817" i="9"/>
  <c r="C817" i="9"/>
  <c r="D817" i="9"/>
  <c r="E817" i="9"/>
  <c r="F817" i="9"/>
  <c r="G817" i="9"/>
  <c r="H817" i="9"/>
  <c r="I817" i="9"/>
  <c r="J817" i="9"/>
  <c r="A818" i="9"/>
  <c r="B818" i="9"/>
  <c r="C818" i="9"/>
  <c r="D818" i="9"/>
  <c r="E818" i="9"/>
  <c r="G818" i="9" s="1"/>
  <c r="F818" i="9"/>
  <c r="I818" i="9"/>
  <c r="J818" i="9"/>
  <c r="A819" i="9"/>
  <c r="B819" i="9"/>
  <c r="C819" i="9"/>
  <c r="D819" i="9"/>
  <c r="E819" i="9"/>
  <c r="F819" i="9"/>
  <c r="G819" i="9"/>
  <c r="H819" i="9"/>
  <c r="I819" i="9"/>
  <c r="J819" i="9"/>
  <c r="A820" i="9"/>
  <c r="B820" i="9"/>
  <c r="C820" i="9"/>
  <c r="D820" i="9"/>
  <c r="E820" i="9"/>
  <c r="G820" i="9" s="1"/>
  <c r="F820" i="9"/>
  <c r="I820" i="9"/>
  <c r="J820" i="9"/>
  <c r="A821" i="9"/>
  <c r="B821" i="9"/>
  <c r="C821" i="9"/>
  <c r="D821" i="9"/>
  <c r="E821" i="9"/>
  <c r="F821" i="9"/>
  <c r="G821" i="9"/>
  <c r="H821" i="9"/>
  <c r="I821" i="9"/>
  <c r="J821" i="9"/>
  <c r="A822" i="9"/>
  <c r="B822" i="9"/>
  <c r="C822" i="9"/>
  <c r="D822" i="9"/>
  <c r="E822" i="9"/>
  <c r="G822" i="9" s="1"/>
  <c r="F822" i="9"/>
  <c r="I822" i="9"/>
  <c r="J822" i="9"/>
  <c r="A823" i="9"/>
  <c r="B823" i="9"/>
  <c r="C823" i="9"/>
  <c r="D823" i="9"/>
  <c r="E823" i="9"/>
  <c r="F823" i="9"/>
  <c r="G823" i="9"/>
  <c r="H823" i="9"/>
  <c r="I823" i="9"/>
  <c r="J823" i="9"/>
  <c r="A824" i="9"/>
  <c r="B824" i="9"/>
  <c r="C824" i="9"/>
  <c r="D824" i="9"/>
  <c r="E824" i="9"/>
  <c r="G824" i="9" s="1"/>
  <c r="F824" i="9"/>
  <c r="I824" i="9"/>
  <c r="J824" i="9"/>
  <c r="A825" i="9"/>
  <c r="B825" i="9"/>
  <c r="C825" i="9"/>
  <c r="D825" i="9"/>
  <c r="E825" i="9"/>
  <c r="F825" i="9"/>
  <c r="G825" i="9"/>
  <c r="H825" i="9"/>
  <c r="I825" i="9"/>
  <c r="J825" i="9"/>
  <c r="A826" i="9"/>
  <c r="B826" i="9"/>
  <c r="C826" i="9"/>
  <c r="D826" i="9"/>
  <c r="E826" i="9"/>
  <c r="G826" i="9" s="1"/>
  <c r="F826" i="9"/>
  <c r="I826" i="9"/>
  <c r="J826" i="9"/>
  <c r="A827" i="9"/>
  <c r="B827" i="9"/>
  <c r="C827" i="9"/>
  <c r="D827" i="9"/>
  <c r="E827" i="9"/>
  <c r="F827" i="9"/>
  <c r="G827" i="9"/>
  <c r="H827" i="9"/>
  <c r="I827" i="9"/>
  <c r="J827" i="9"/>
  <c r="A828" i="9"/>
  <c r="B828" i="9"/>
  <c r="C828" i="9"/>
  <c r="D828" i="9"/>
  <c r="E828" i="9"/>
  <c r="G828" i="9" s="1"/>
  <c r="F828" i="9"/>
  <c r="I828" i="9"/>
  <c r="J828" i="9"/>
  <c r="A829" i="9"/>
  <c r="B829" i="9"/>
  <c r="C829" i="9"/>
  <c r="D829" i="9"/>
  <c r="E829" i="9"/>
  <c r="F829" i="9"/>
  <c r="G829" i="9"/>
  <c r="H829" i="9"/>
  <c r="I829" i="9"/>
  <c r="J829" i="9"/>
  <c r="A830" i="9"/>
  <c r="B830" i="9"/>
  <c r="C830" i="9"/>
  <c r="D830" i="9"/>
  <c r="E830" i="9"/>
  <c r="G830" i="9" s="1"/>
  <c r="F830" i="9"/>
  <c r="I830" i="9"/>
  <c r="J830" i="9"/>
  <c r="A831" i="9"/>
  <c r="B831" i="9"/>
  <c r="C831" i="9"/>
  <c r="D831" i="9"/>
  <c r="E831" i="9"/>
  <c r="F831" i="9"/>
  <c r="G831" i="9"/>
  <c r="H831" i="9"/>
  <c r="I831" i="9"/>
  <c r="J831" i="9"/>
  <c r="A832" i="9"/>
  <c r="B832" i="9"/>
  <c r="C832" i="9"/>
  <c r="D832" i="9"/>
  <c r="E832" i="9"/>
  <c r="G832" i="9" s="1"/>
  <c r="F832" i="9"/>
  <c r="I832" i="9"/>
  <c r="J832" i="9"/>
  <c r="A833" i="9"/>
  <c r="B833" i="9"/>
  <c r="C833" i="9"/>
  <c r="D833" i="9"/>
  <c r="E833" i="9"/>
  <c r="F833" i="9"/>
  <c r="G833" i="9"/>
  <c r="H833" i="9"/>
  <c r="I833" i="9"/>
  <c r="J833" i="9"/>
  <c r="A834" i="9"/>
  <c r="B834" i="9"/>
  <c r="C834" i="9"/>
  <c r="D834" i="9"/>
  <c r="E834" i="9"/>
  <c r="G834" i="9" s="1"/>
  <c r="F834" i="9"/>
  <c r="I834" i="9"/>
  <c r="J834" i="9"/>
  <c r="A835" i="9"/>
  <c r="B835" i="9"/>
  <c r="C835" i="9"/>
  <c r="D835" i="9"/>
  <c r="E835" i="9"/>
  <c r="F835" i="9"/>
  <c r="G835" i="9"/>
  <c r="H835" i="9"/>
  <c r="I835" i="9"/>
  <c r="J835" i="9"/>
  <c r="A836" i="9"/>
  <c r="B836" i="9"/>
  <c r="C836" i="9"/>
  <c r="D836" i="9"/>
  <c r="E836" i="9"/>
  <c r="G836" i="9" s="1"/>
  <c r="F836" i="9"/>
  <c r="I836" i="9"/>
  <c r="J836" i="9"/>
  <c r="A837" i="9"/>
  <c r="B837" i="9"/>
  <c r="C837" i="9"/>
  <c r="D837" i="9"/>
  <c r="E837" i="9"/>
  <c r="F837" i="9"/>
  <c r="G837" i="9"/>
  <c r="H837" i="9"/>
  <c r="I837" i="9"/>
  <c r="J837" i="9"/>
  <c r="A838" i="9"/>
  <c r="B838" i="9"/>
  <c r="C838" i="9"/>
  <c r="D838" i="9"/>
  <c r="E838" i="9"/>
  <c r="G838" i="9" s="1"/>
  <c r="F838" i="9"/>
  <c r="I838" i="9"/>
  <c r="J838" i="9"/>
  <c r="A839" i="9"/>
  <c r="B839" i="9"/>
  <c r="C839" i="9"/>
  <c r="D839" i="9"/>
  <c r="E839" i="9"/>
  <c r="F839" i="9"/>
  <c r="G839" i="9"/>
  <c r="H839" i="9"/>
  <c r="I839" i="9"/>
  <c r="J839" i="9"/>
  <c r="A840" i="9"/>
  <c r="B840" i="9"/>
  <c r="C840" i="9"/>
  <c r="D840" i="9"/>
  <c r="E840" i="9"/>
  <c r="G840" i="9" s="1"/>
  <c r="F840" i="9"/>
  <c r="I840" i="9"/>
  <c r="J840" i="9"/>
  <c r="A841" i="9"/>
  <c r="B841" i="9"/>
  <c r="C841" i="9"/>
  <c r="D841" i="9"/>
  <c r="E841" i="9"/>
  <c r="F841" i="9"/>
  <c r="G841" i="9"/>
  <c r="H841" i="9"/>
  <c r="I841" i="9"/>
  <c r="J841" i="9"/>
  <c r="A842" i="9"/>
  <c r="B842" i="9"/>
  <c r="C842" i="9"/>
  <c r="D842" i="9"/>
  <c r="E842" i="9"/>
  <c r="G842" i="9" s="1"/>
  <c r="F842" i="9"/>
  <c r="I842" i="9"/>
  <c r="J842" i="9"/>
  <c r="A843" i="9"/>
  <c r="B843" i="9"/>
  <c r="C843" i="9"/>
  <c r="D843" i="9"/>
  <c r="E843" i="9"/>
  <c r="F843" i="9"/>
  <c r="G843" i="9"/>
  <c r="H843" i="9"/>
  <c r="I843" i="9"/>
  <c r="J843" i="9"/>
  <c r="A844" i="9"/>
  <c r="B844" i="9"/>
  <c r="C844" i="9"/>
  <c r="D844" i="9"/>
  <c r="E844" i="9"/>
  <c r="G844" i="9" s="1"/>
  <c r="F844" i="9"/>
  <c r="I844" i="9"/>
  <c r="J844" i="9"/>
  <c r="A845" i="9"/>
  <c r="B845" i="9"/>
  <c r="C845" i="9"/>
  <c r="D845" i="9"/>
  <c r="E845" i="9"/>
  <c r="F845" i="9"/>
  <c r="G845" i="9"/>
  <c r="H845" i="9"/>
  <c r="I845" i="9"/>
  <c r="J845" i="9"/>
  <c r="A846" i="9"/>
  <c r="B846" i="9"/>
  <c r="C846" i="9"/>
  <c r="D846" i="9"/>
  <c r="E846" i="9"/>
  <c r="G846" i="9" s="1"/>
  <c r="F846" i="9"/>
  <c r="I846" i="9"/>
  <c r="J846" i="9"/>
  <c r="A847" i="9"/>
  <c r="B847" i="9"/>
  <c r="C847" i="9"/>
  <c r="D847" i="9"/>
  <c r="E847" i="9"/>
  <c r="F847" i="9"/>
  <c r="G847" i="9"/>
  <c r="H847" i="9"/>
  <c r="I847" i="9"/>
  <c r="J847" i="9"/>
  <c r="A848" i="9"/>
  <c r="B848" i="9"/>
  <c r="C848" i="9"/>
  <c r="D848" i="9"/>
  <c r="E848" i="9"/>
  <c r="G848" i="9" s="1"/>
  <c r="F848" i="9"/>
  <c r="I848" i="9"/>
  <c r="J848" i="9"/>
  <c r="A849" i="9"/>
  <c r="B849" i="9"/>
  <c r="C849" i="9"/>
  <c r="D849" i="9"/>
  <c r="E849" i="9"/>
  <c r="F849" i="9"/>
  <c r="G849" i="9"/>
  <c r="H849" i="9"/>
  <c r="I849" i="9"/>
  <c r="J849" i="9"/>
  <c r="A850" i="9"/>
  <c r="B850" i="9"/>
  <c r="C850" i="9"/>
  <c r="D850" i="9"/>
  <c r="E850" i="9"/>
  <c r="G850" i="9" s="1"/>
  <c r="F850" i="9"/>
  <c r="I850" i="9"/>
  <c r="J850" i="9"/>
  <c r="A851" i="9"/>
  <c r="B851" i="9"/>
  <c r="C851" i="9"/>
  <c r="D851" i="9"/>
  <c r="E851" i="9"/>
  <c r="F851" i="9"/>
  <c r="G851" i="9"/>
  <c r="H851" i="9"/>
  <c r="I851" i="9"/>
  <c r="J851" i="9"/>
  <c r="A852" i="9"/>
  <c r="B852" i="9"/>
  <c r="C852" i="9"/>
  <c r="D852" i="9"/>
  <c r="E852" i="9"/>
  <c r="G852" i="9" s="1"/>
  <c r="F852" i="9"/>
  <c r="I852" i="9"/>
  <c r="J852" i="9"/>
  <c r="A853" i="9"/>
  <c r="B853" i="9"/>
  <c r="C853" i="9"/>
  <c r="D853" i="9"/>
  <c r="E853" i="9"/>
  <c r="F853" i="9"/>
  <c r="G853" i="9"/>
  <c r="H853" i="9"/>
  <c r="I853" i="9"/>
  <c r="J853" i="9"/>
  <c r="A854" i="9"/>
  <c r="B854" i="9"/>
  <c r="C854" i="9"/>
  <c r="D854" i="9"/>
  <c r="E854" i="9"/>
  <c r="G854" i="9" s="1"/>
  <c r="F854" i="9"/>
  <c r="I854" i="9"/>
  <c r="J854" i="9"/>
  <c r="A855" i="9"/>
  <c r="B855" i="9"/>
  <c r="C855" i="9"/>
  <c r="D855" i="9"/>
  <c r="E855" i="9"/>
  <c r="F855" i="9"/>
  <c r="G855" i="9"/>
  <c r="H855" i="9"/>
  <c r="I855" i="9"/>
  <c r="J855" i="9"/>
  <c r="A856" i="9"/>
  <c r="B856" i="9"/>
  <c r="C856" i="9"/>
  <c r="D856" i="9"/>
  <c r="E856" i="9"/>
  <c r="G856" i="9" s="1"/>
  <c r="F856" i="9"/>
  <c r="I856" i="9"/>
  <c r="J856" i="9"/>
  <c r="A857" i="9"/>
  <c r="B857" i="9"/>
  <c r="C857" i="9"/>
  <c r="D857" i="9"/>
  <c r="E857" i="9"/>
  <c r="F857" i="9"/>
  <c r="G857" i="9"/>
  <c r="H857" i="9"/>
  <c r="I857" i="9"/>
  <c r="J857" i="9"/>
  <c r="A858" i="9"/>
  <c r="B858" i="9"/>
  <c r="C858" i="9"/>
  <c r="D858" i="9"/>
  <c r="E858" i="9"/>
  <c r="G858" i="9" s="1"/>
  <c r="F858" i="9"/>
  <c r="I858" i="9"/>
  <c r="J858" i="9"/>
  <c r="A859" i="9"/>
  <c r="B859" i="9"/>
  <c r="C859" i="9"/>
  <c r="D859" i="9"/>
  <c r="E859" i="9"/>
  <c r="F859" i="9"/>
  <c r="G859" i="9"/>
  <c r="H859" i="9"/>
  <c r="I859" i="9"/>
  <c r="J859" i="9"/>
  <c r="A860" i="9"/>
  <c r="B860" i="9"/>
  <c r="C860" i="9"/>
  <c r="D860" i="9"/>
  <c r="E860" i="9"/>
  <c r="G860" i="9" s="1"/>
  <c r="F860" i="9"/>
  <c r="I860" i="9"/>
  <c r="J860" i="9"/>
  <c r="A861" i="9"/>
  <c r="B861" i="9"/>
  <c r="C861" i="9"/>
  <c r="D861" i="9"/>
  <c r="E861" i="9"/>
  <c r="F861" i="9"/>
  <c r="G861" i="9"/>
  <c r="H861" i="9"/>
  <c r="I861" i="9"/>
  <c r="J861" i="9"/>
  <c r="A862" i="9"/>
  <c r="B862" i="9"/>
  <c r="C862" i="9"/>
  <c r="D862" i="9"/>
  <c r="E862" i="9"/>
  <c r="G862" i="9" s="1"/>
  <c r="F862" i="9"/>
  <c r="I862" i="9"/>
  <c r="J862" i="9"/>
  <c r="A863" i="9"/>
  <c r="B863" i="9"/>
  <c r="C863" i="9"/>
  <c r="D863" i="9"/>
  <c r="E863" i="9"/>
  <c r="F863" i="9"/>
  <c r="G863" i="9"/>
  <c r="H863" i="9"/>
  <c r="I863" i="9"/>
  <c r="J863" i="9"/>
  <c r="A864" i="9"/>
  <c r="B864" i="9"/>
  <c r="C864" i="9"/>
  <c r="D864" i="9"/>
  <c r="E864" i="9"/>
  <c r="G864" i="9" s="1"/>
  <c r="F864" i="9"/>
  <c r="I864" i="9"/>
  <c r="J864" i="9"/>
  <c r="A865" i="9"/>
  <c r="B865" i="9"/>
  <c r="C865" i="9"/>
  <c r="D865" i="9"/>
  <c r="E865" i="9"/>
  <c r="F865" i="9"/>
  <c r="G865" i="9"/>
  <c r="H865" i="9"/>
  <c r="I865" i="9"/>
  <c r="J865" i="9"/>
  <c r="A866" i="9"/>
  <c r="B866" i="9"/>
  <c r="C866" i="9"/>
  <c r="D866" i="9"/>
  <c r="E866" i="9"/>
  <c r="G866" i="9" s="1"/>
  <c r="F866" i="9"/>
  <c r="I866" i="9"/>
  <c r="J866" i="9"/>
  <c r="A867" i="9"/>
  <c r="B867" i="9"/>
  <c r="C867" i="9"/>
  <c r="D867" i="9"/>
  <c r="E867" i="9"/>
  <c r="F867" i="9"/>
  <c r="G867" i="9"/>
  <c r="H867" i="9"/>
  <c r="I867" i="9"/>
  <c r="J867" i="9"/>
  <c r="A868" i="9"/>
  <c r="B868" i="9"/>
  <c r="C868" i="9"/>
  <c r="D868" i="9"/>
  <c r="E868" i="9"/>
  <c r="G868" i="9" s="1"/>
  <c r="F868" i="9"/>
  <c r="I868" i="9"/>
  <c r="J868" i="9"/>
  <c r="A869" i="9"/>
  <c r="B869" i="9"/>
  <c r="C869" i="9"/>
  <c r="D869" i="9"/>
  <c r="E869" i="9"/>
  <c r="F869" i="9"/>
  <c r="G869" i="9"/>
  <c r="H869" i="9"/>
  <c r="I869" i="9"/>
  <c r="J869" i="9"/>
  <c r="A870" i="9"/>
  <c r="B870" i="9"/>
  <c r="C870" i="9"/>
  <c r="D870" i="9"/>
  <c r="E870" i="9"/>
  <c r="G870" i="9" s="1"/>
  <c r="F870" i="9"/>
  <c r="I870" i="9"/>
  <c r="J870" i="9"/>
  <c r="A871" i="9"/>
  <c r="B871" i="9"/>
  <c r="C871" i="9"/>
  <c r="D871" i="9"/>
  <c r="E871" i="9"/>
  <c r="F871" i="9"/>
  <c r="G871" i="9"/>
  <c r="H871" i="9"/>
  <c r="I871" i="9"/>
  <c r="J871" i="9"/>
  <c r="A872" i="9"/>
  <c r="B872" i="9"/>
  <c r="C872" i="9"/>
  <c r="D872" i="9"/>
  <c r="E872" i="9"/>
  <c r="G872" i="9" s="1"/>
  <c r="F872" i="9"/>
  <c r="I872" i="9"/>
  <c r="J872" i="9"/>
  <c r="A873" i="9"/>
  <c r="B873" i="9"/>
  <c r="C873" i="9"/>
  <c r="D873" i="9"/>
  <c r="E873" i="9"/>
  <c r="F873" i="9"/>
  <c r="G873" i="9"/>
  <c r="H873" i="9"/>
  <c r="I873" i="9"/>
  <c r="J873" i="9"/>
  <c r="A874" i="9"/>
  <c r="B874" i="9"/>
  <c r="C874" i="9"/>
  <c r="D874" i="9"/>
  <c r="E874" i="9"/>
  <c r="G874" i="9" s="1"/>
  <c r="F874" i="9"/>
  <c r="I874" i="9"/>
  <c r="J874" i="9"/>
  <c r="A875" i="9"/>
  <c r="B875" i="9"/>
  <c r="C875" i="9"/>
  <c r="D875" i="9"/>
  <c r="E875" i="9"/>
  <c r="F875" i="9"/>
  <c r="G875" i="9"/>
  <c r="H875" i="9"/>
  <c r="I875" i="9"/>
  <c r="J875" i="9"/>
  <c r="A876" i="9"/>
  <c r="B876" i="9"/>
  <c r="C876" i="9"/>
  <c r="D876" i="9"/>
  <c r="E876" i="9"/>
  <c r="G876" i="9" s="1"/>
  <c r="F876" i="9"/>
  <c r="I876" i="9"/>
  <c r="J876" i="9"/>
  <c r="A877" i="9"/>
  <c r="B877" i="9"/>
  <c r="C877" i="9"/>
  <c r="D877" i="9"/>
  <c r="E877" i="9"/>
  <c r="F877" i="9"/>
  <c r="G877" i="9"/>
  <c r="H877" i="9"/>
  <c r="I877" i="9"/>
  <c r="J877" i="9"/>
  <c r="A878" i="9"/>
  <c r="B878" i="9"/>
  <c r="C878" i="9"/>
  <c r="D878" i="9"/>
  <c r="E878" i="9"/>
  <c r="G878" i="9" s="1"/>
  <c r="F878" i="9"/>
  <c r="I878" i="9"/>
  <c r="J878" i="9"/>
  <c r="A879" i="9"/>
  <c r="B879" i="9"/>
  <c r="C879" i="9"/>
  <c r="D879" i="9"/>
  <c r="E879" i="9"/>
  <c r="F879" i="9"/>
  <c r="G879" i="9"/>
  <c r="H879" i="9"/>
  <c r="I879" i="9"/>
  <c r="J879" i="9"/>
  <c r="A880" i="9"/>
  <c r="B880" i="9"/>
  <c r="C880" i="9"/>
  <c r="D880" i="9"/>
  <c r="E880" i="9"/>
  <c r="G880" i="9" s="1"/>
  <c r="F880" i="9"/>
  <c r="I880" i="9"/>
  <c r="J880" i="9"/>
  <c r="A881" i="9"/>
  <c r="B881" i="9"/>
  <c r="C881" i="9"/>
  <c r="D881" i="9"/>
  <c r="E881" i="9"/>
  <c r="F881" i="9"/>
  <c r="G881" i="9"/>
  <c r="H881" i="9"/>
  <c r="I881" i="9"/>
  <c r="J881" i="9"/>
  <c r="A882" i="9"/>
  <c r="B882" i="9"/>
  <c r="C882" i="9"/>
  <c r="D882" i="9"/>
  <c r="E882" i="9"/>
  <c r="G882" i="9" s="1"/>
  <c r="F882" i="9"/>
  <c r="I882" i="9"/>
  <c r="J882" i="9"/>
  <c r="A883" i="9"/>
  <c r="B883" i="9"/>
  <c r="C883" i="9"/>
  <c r="D883" i="9"/>
  <c r="E883" i="9"/>
  <c r="F883" i="9"/>
  <c r="G883" i="9"/>
  <c r="H883" i="9"/>
  <c r="I883" i="9"/>
  <c r="J883" i="9"/>
  <c r="A884" i="9"/>
  <c r="B884" i="9"/>
  <c r="C884" i="9"/>
  <c r="D884" i="9"/>
  <c r="E884" i="9"/>
  <c r="G884" i="9" s="1"/>
  <c r="F884" i="9"/>
  <c r="I884" i="9"/>
  <c r="J884" i="9"/>
  <c r="A885" i="9"/>
  <c r="B885" i="9"/>
  <c r="C885" i="9"/>
  <c r="D885" i="9"/>
  <c r="E885" i="9"/>
  <c r="F885" i="9"/>
  <c r="G885" i="9"/>
  <c r="H885" i="9"/>
  <c r="I885" i="9"/>
  <c r="J885" i="9"/>
  <c r="A886" i="9"/>
  <c r="B886" i="9"/>
  <c r="C886" i="9"/>
  <c r="D886" i="9"/>
  <c r="E886" i="9"/>
  <c r="G886" i="9" s="1"/>
  <c r="F886" i="9"/>
  <c r="I886" i="9"/>
  <c r="J886" i="9"/>
  <c r="A887" i="9"/>
  <c r="B887" i="9"/>
  <c r="C887" i="9"/>
  <c r="D887" i="9"/>
  <c r="E887" i="9"/>
  <c r="F887" i="9"/>
  <c r="G887" i="9"/>
  <c r="H887" i="9"/>
  <c r="I887" i="9"/>
  <c r="J887" i="9"/>
  <c r="A888" i="9"/>
  <c r="B888" i="9"/>
  <c r="C888" i="9"/>
  <c r="D888" i="9"/>
  <c r="E888" i="9"/>
  <c r="G888" i="9" s="1"/>
  <c r="F888" i="9"/>
  <c r="I888" i="9"/>
  <c r="J888" i="9"/>
  <c r="A889" i="9"/>
  <c r="B889" i="9"/>
  <c r="C889" i="9"/>
  <c r="D889" i="9"/>
  <c r="E889" i="9"/>
  <c r="F889" i="9"/>
  <c r="G889" i="9"/>
  <c r="H889" i="9"/>
  <c r="I889" i="9"/>
  <c r="J889" i="9"/>
  <c r="A890" i="9"/>
  <c r="B890" i="9"/>
  <c r="C890" i="9"/>
  <c r="D890" i="9"/>
  <c r="E890" i="9"/>
  <c r="G890" i="9" s="1"/>
  <c r="F890" i="9"/>
  <c r="I890" i="9"/>
  <c r="J890" i="9"/>
  <c r="A891" i="9"/>
  <c r="B891" i="9"/>
  <c r="C891" i="9"/>
  <c r="D891" i="9"/>
  <c r="E891" i="9"/>
  <c r="F891" i="9"/>
  <c r="G891" i="9"/>
  <c r="H891" i="9"/>
  <c r="I891" i="9"/>
  <c r="J891" i="9"/>
  <c r="A892" i="9"/>
  <c r="B892" i="9"/>
  <c r="C892" i="9"/>
  <c r="D892" i="9"/>
  <c r="E892" i="9"/>
  <c r="G892" i="9" s="1"/>
  <c r="F892" i="9"/>
  <c r="I892" i="9"/>
  <c r="J892" i="9"/>
  <c r="A893" i="9"/>
  <c r="B893" i="9"/>
  <c r="C893" i="9"/>
  <c r="D893" i="9"/>
  <c r="E893" i="9"/>
  <c r="F893" i="9"/>
  <c r="G893" i="9"/>
  <c r="H893" i="9"/>
  <c r="I893" i="9"/>
  <c r="J893" i="9"/>
  <c r="A894" i="9"/>
  <c r="B894" i="9"/>
  <c r="C894" i="9"/>
  <c r="D894" i="9"/>
  <c r="E894" i="9"/>
  <c r="G894" i="9" s="1"/>
  <c r="F894" i="9"/>
  <c r="I894" i="9"/>
  <c r="J894" i="9"/>
  <c r="A895" i="9"/>
  <c r="B895" i="9"/>
  <c r="C895" i="9"/>
  <c r="D895" i="9"/>
  <c r="E895" i="9"/>
  <c r="F895" i="9"/>
  <c r="G895" i="9"/>
  <c r="H895" i="9"/>
  <c r="I895" i="9"/>
  <c r="J895" i="9"/>
  <c r="A896" i="9"/>
  <c r="B896" i="9"/>
  <c r="C896" i="9"/>
  <c r="D896" i="9"/>
  <c r="E896" i="9"/>
  <c r="G896" i="9" s="1"/>
  <c r="F896" i="9"/>
  <c r="I896" i="9"/>
  <c r="J896" i="9"/>
  <c r="A897" i="9"/>
  <c r="B897" i="9"/>
  <c r="C897" i="9"/>
  <c r="D897" i="9"/>
  <c r="E897" i="9"/>
  <c r="F897" i="9"/>
  <c r="G897" i="9"/>
  <c r="H897" i="9"/>
  <c r="I897" i="9"/>
  <c r="J897" i="9"/>
  <c r="A898" i="9"/>
  <c r="B898" i="9"/>
  <c r="C898" i="9"/>
  <c r="D898" i="9"/>
  <c r="E898" i="9"/>
  <c r="G898" i="9" s="1"/>
  <c r="F898" i="9"/>
  <c r="I898" i="9"/>
  <c r="J898" i="9"/>
  <c r="A899" i="9"/>
  <c r="B899" i="9"/>
  <c r="C899" i="9"/>
  <c r="D899" i="9"/>
  <c r="E899" i="9"/>
  <c r="F899" i="9"/>
  <c r="G899" i="9"/>
  <c r="H899" i="9"/>
  <c r="I899" i="9"/>
  <c r="J899" i="9"/>
  <c r="A900" i="9"/>
  <c r="B900" i="9"/>
  <c r="C900" i="9"/>
  <c r="D900" i="9"/>
  <c r="E900" i="9"/>
  <c r="G900" i="9" s="1"/>
  <c r="F900" i="9"/>
  <c r="I900" i="9"/>
  <c r="J900" i="9"/>
  <c r="A901" i="9"/>
  <c r="B901" i="9"/>
  <c r="C901" i="9"/>
  <c r="D901" i="9"/>
  <c r="E901" i="9"/>
  <c r="F901" i="9"/>
  <c r="G901" i="9"/>
  <c r="H901" i="9"/>
  <c r="I901" i="9"/>
  <c r="J901" i="9"/>
  <c r="A902" i="9"/>
  <c r="B902" i="9"/>
  <c r="C902" i="9"/>
  <c r="D902" i="9"/>
  <c r="E902" i="9"/>
  <c r="G902" i="9" s="1"/>
  <c r="F902" i="9"/>
  <c r="I902" i="9"/>
  <c r="J902" i="9"/>
  <c r="A903" i="9"/>
  <c r="B903" i="9"/>
  <c r="C903" i="9"/>
  <c r="D903" i="9"/>
  <c r="E903" i="9"/>
  <c r="F903" i="9"/>
  <c r="G903" i="9"/>
  <c r="H903" i="9"/>
  <c r="I903" i="9"/>
  <c r="J903" i="9"/>
  <c r="A904" i="9"/>
  <c r="B904" i="9"/>
  <c r="C904" i="9"/>
  <c r="D904" i="9"/>
  <c r="E904" i="9"/>
  <c r="G904" i="9" s="1"/>
  <c r="F904" i="9"/>
  <c r="I904" i="9"/>
  <c r="J904" i="9"/>
  <c r="A905" i="9"/>
  <c r="B905" i="9"/>
  <c r="C905" i="9"/>
  <c r="D905" i="9"/>
  <c r="E905" i="9"/>
  <c r="F905" i="9"/>
  <c r="G905" i="9"/>
  <c r="H905" i="9"/>
  <c r="I905" i="9"/>
  <c r="J905" i="9"/>
  <c r="A906" i="9"/>
  <c r="B906" i="9"/>
  <c r="C906" i="9"/>
  <c r="D906" i="9"/>
  <c r="E906" i="9"/>
  <c r="G906" i="9" s="1"/>
  <c r="F906" i="9"/>
  <c r="I906" i="9"/>
  <c r="J906" i="9"/>
  <c r="A907" i="9"/>
  <c r="B907" i="9"/>
  <c r="C907" i="9"/>
  <c r="D907" i="9"/>
  <c r="E907" i="9"/>
  <c r="F907" i="9"/>
  <c r="G907" i="9"/>
  <c r="H907" i="9"/>
  <c r="I907" i="9"/>
  <c r="J907" i="9"/>
  <c r="A908" i="9"/>
  <c r="B908" i="9"/>
  <c r="C908" i="9"/>
  <c r="D908" i="9"/>
  <c r="E908" i="9"/>
  <c r="G908" i="9" s="1"/>
  <c r="F908" i="9"/>
  <c r="I908" i="9"/>
  <c r="J908" i="9"/>
  <c r="A909" i="9"/>
  <c r="B909" i="9"/>
  <c r="C909" i="9"/>
  <c r="D909" i="9"/>
  <c r="E909" i="9"/>
  <c r="F909" i="9"/>
  <c r="G909" i="9"/>
  <c r="H909" i="9"/>
  <c r="I909" i="9"/>
  <c r="J909" i="9"/>
  <c r="A910" i="9"/>
  <c r="B910" i="9"/>
  <c r="C910" i="9"/>
  <c r="D910" i="9"/>
  <c r="E910" i="9"/>
  <c r="G910" i="9" s="1"/>
  <c r="F910" i="9"/>
  <c r="I910" i="9"/>
  <c r="J910" i="9"/>
  <c r="A911" i="9"/>
  <c r="B911" i="9"/>
  <c r="C911" i="9"/>
  <c r="D911" i="9"/>
  <c r="E911" i="9"/>
  <c r="F911" i="9"/>
  <c r="G911" i="9"/>
  <c r="H911" i="9"/>
  <c r="I911" i="9"/>
  <c r="J911" i="9"/>
  <c r="A912" i="9"/>
  <c r="B912" i="9"/>
  <c r="C912" i="9"/>
  <c r="D912" i="9"/>
  <c r="E912" i="9"/>
  <c r="G912" i="9" s="1"/>
  <c r="F912" i="9"/>
  <c r="I912" i="9"/>
  <c r="J912" i="9"/>
  <c r="A913" i="9"/>
  <c r="B913" i="9"/>
  <c r="C913" i="9"/>
  <c r="D913" i="9"/>
  <c r="E913" i="9"/>
  <c r="F913" i="9"/>
  <c r="G913" i="9"/>
  <c r="H913" i="9"/>
  <c r="I913" i="9"/>
  <c r="J913" i="9"/>
  <c r="A914" i="9"/>
  <c r="B914" i="9"/>
  <c r="C914" i="9"/>
  <c r="D914" i="9"/>
  <c r="E914" i="9"/>
  <c r="G914" i="9" s="1"/>
  <c r="F914" i="9"/>
  <c r="I914" i="9"/>
  <c r="J914" i="9"/>
  <c r="A915" i="9"/>
  <c r="B915" i="9"/>
  <c r="C915" i="9"/>
  <c r="D915" i="9"/>
  <c r="E915" i="9"/>
  <c r="F915" i="9"/>
  <c r="G915" i="9"/>
  <c r="H915" i="9"/>
  <c r="I915" i="9"/>
  <c r="J915" i="9"/>
  <c r="A916" i="9"/>
  <c r="B916" i="9"/>
  <c r="C916" i="9"/>
  <c r="D916" i="9"/>
  <c r="E916" i="9"/>
  <c r="G916" i="9" s="1"/>
  <c r="F916" i="9"/>
  <c r="I916" i="9"/>
  <c r="J916" i="9"/>
  <c r="A917" i="9"/>
  <c r="B917" i="9"/>
  <c r="C917" i="9"/>
  <c r="D917" i="9"/>
  <c r="E917" i="9"/>
  <c r="F917" i="9"/>
  <c r="G917" i="9"/>
  <c r="H917" i="9"/>
  <c r="I917" i="9"/>
  <c r="J917" i="9"/>
  <c r="A918" i="9"/>
  <c r="B918" i="9"/>
  <c r="C918" i="9"/>
  <c r="D918" i="9"/>
  <c r="E918" i="9"/>
  <c r="G918" i="9" s="1"/>
  <c r="F918" i="9"/>
  <c r="I918" i="9"/>
  <c r="J918" i="9"/>
  <c r="A919" i="9"/>
  <c r="B919" i="9"/>
  <c r="C919" i="9"/>
  <c r="D919" i="9"/>
  <c r="E919" i="9"/>
  <c r="F919" i="9"/>
  <c r="G919" i="9"/>
  <c r="H919" i="9"/>
  <c r="I919" i="9"/>
  <c r="J919" i="9"/>
  <c r="A920" i="9"/>
  <c r="B920" i="9"/>
  <c r="C920" i="9"/>
  <c r="D920" i="9"/>
  <c r="E920" i="9"/>
  <c r="G920" i="9" s="1"/>
  <c r="F920" i="9"/>
  <c r="I920" i="9"/>
  <c r="J920" i="9"/>
  <c r="A921" i="9"/>
  <c r="B921" i="9"/>
  <c r="C921" i="9"/>
  <c r="D921" i="9"/>
  <c r="E921" i="9"/>
  <c r="F921" i="9"/>
  <c r="G921" i="9"/>
  <c r="H921" i="9"/>
  <c r="I921" i="9"/>
  <c r="J921" i="9"/>
  <c r="A922" i="9"/>
  <c r="B922" i="9"/>
  <c r="C922" i="9"/>
  <c r="D922" i="9"/>
  <c r="E922" i="9"/>
  <c r="G922" i="9" s="1"/>
  <c r="F922" i="9"/>
  <c r="I922" i="9"/>
  <c r="J922" i="9"/>
  <c r="A923" i="9"/>
  <c r="B923" i="9"/>
  <c r="C923" i="9"/>
  <c r="D923" i="9"/>
  <c r="E923" i="9"/>
  <c r="F923" i="9"/>
  <c r="G923" i="9"/>
  <c r="H923" i="9"/>
  <c r="I923" i="9"/>
  <c r="J923" i="9"/>
  <c r="A924" i="9"/>
  <c r="B924" i="9"/>
  <c r="C924" i="9"/>
  <c r="D924" i="9"/>
  <c r="E924" i="9"/>
  <c r="G924" i="9" s="1"/>
  <c r="F924" i="9"/>
  <c r="I924" i="9"/>
  <c r="J924" i="9"/>
  <c r="A925" i="9"/>
  <c r="B925" i="9"/>
  <c r="C925" i="9"/>
  <c r="D925" i="9"/>
  <c r="E925" i="9"/>
  <c r="F925" i="9"/>
  <c r="G925" i="9"/>
  <c r="H925" i="9"/>
  <c r="I925" i="9"/>
  <c r="J925" i="9"/>
  <c r="A926" i="9"/>
  <c r="B926" i="9"/>
  <c r="C926" i="9"/>
  <c r="D926" i="9"/>
  <c r="E926" i="9"/>
  <c r="G926" i="9" s="1"/>
  <c r="F926" i="9"/>
  <c r="I926" i="9"/>
  <c r="J926" i="9"/>
  <c r="A927" i="9"/>
  <c r="B927" i="9"/>
  <c r="C927" i="9"/>
  <c r="D927" i="9"/>
  <c r="E927" i="9"/>
  <c r="F927" i="9"/>
  <c r="G927" i="9"/>
  <c r="H927" i="9"/>
  <c r="I927" i="9"/>
  <c r="J927" i="9"/>
  <c r="A928" i="9"/>
  <c r="B928" i="9"/>
  <c r="C928" i="9"/>
  <c r="D928" i="9"/>
  <c r="E928" i="9"/>
  <c r="G928" i="9" s="1"/>
  <c r="F928" i="9"/>
  <c r="I928" i="9"/>
  <c r="J928" i="9"/>
  <c r="A929" i="9"/>
  <c r="B929" i="9"/>
  <c r="C929" i="9"/>
  <c r="D929" i="9"/>
  <c r="E929" i="9"/>
  <c r="F929" i="9"/>
  <c r="G929" i="9"/>
  <c r="H929" i="9"/>
  <c r="I929" i="9"/>
  <c r="J929" i="9"/>
  <c r="A930" i="9"/>
  <c r="B930" i="9"/>
  <c r="C930" i="9"/>
  <c r="D930" i="9"/>
  <c r="E930" i="9"/>
  <c r="G930" i="9" s="1"/>
  <c r="F930" i="9"/>
  <c r="I930" i="9"/>
  <c r="J930" i="9"/>
  <c r="A931" i="9"/>
  <c r="B931" i="9"/>
  <c r="C931" i="9"/>
  <c r="D931" i="9"/>
  <c r="E931" i="9"/>
  <c r="F931" i="9"/>
  <c r="G931" i="9"/>
  <c r="H931" i="9"/>
  <c r="I931" i="9"/>
  <c r="J931" i="9"/>
  <c r="A932" i="9"/>
  <c r="B932" i="9"/>
  <c r="C932" i="9"/>
  <c r="D932" i="9"/>
  <c r="E932" i="9"/>
  <c r="G932" i="9" s="1"/>
  <c r="F932" i="9"/>
  <c r="I932" i="9"/>
  <c r="J932" i="9"/>
  <c r="A933" i="9"/>
  <c r="B933" i="9"/>
  <c r="C933" i="9"/>
  <c r="D933" i="9"/>
  <c r="E933" i="9"/>
  <c r="F933" i="9"/>
  <c r="G933" i="9"/>
  <c r="H933" i="9"/>
  <c r="I933" i="9"/>
  <c r="J933" i="9"/>
  <c r="A934" i="9"/>
  <c r="B934" i="9"/>
  <c r="C934" i="9"/>
  <c r="D934" i="9"/>
  <c r="E934" i="9"/>
  <c r="G934" i="9" s="1"/>
  <c r="F934" i="9"/>
  <c r="I934" i="9"/>
  <c r="J934" i="9"/>
  <c r="A935" i="9"/>
  <c r="B935" i="9"/>
  <c r="C935" i="9"/>
  <c r="D935" i="9"/>
  <c r="E935" i="9"/>
  <c r="F935" i="9"/>
  <c r="G935" i="9"/>
  <c r="H935" i="9"/>
  <c r="I935" i="9"/>
  <c r="J935" i="9"/>
  <c r="A936" i="9"/>
  <c r="B936" i="9"/>
  <c r="C936" i="9"/>
  <c r="D936" i="9"/>
  <c r="E936" i="9"/>
  <c r="G936" i="9" s="1"/>
  <c r="F936" i="9"/>
  <c r="I936" i="9"/>
  <c r="J936" i="9"/>
  <c r="A937" i="9"/>
  <c r="B937" i="9"/>
  <c r="C937" i="9"/>
  <c r="D937" i="9"/>
  <c r="E937" i="9"/>
  <c r="F937" i="9"/>
  <c r="G937" i="9"/>
  <c r="H937" i="9"/>
  <c r="I937" i="9"/>
  <c r="J937" i="9"/>
  <c r="A938" i="9"/>
  <c r="B938" i="9"/>
  <c r="C938" i="9"/>
  <c r="D938" i="9"/>
  <c r="E938" i="9"/>
  <c r="G938" i="9" s="1"/>
  <c r="F938" i="9"/>
  <c r="I938" i="9"/>
  <c r="J938" i="9"/>
  <c r="A939" i="9"/>
  <c r="B939" i="9"/>
  <c r="C939" i="9"/>
  <c r="D939" i="9"/>
  <c r="E939" i="9"/>
  <c r="F939" i="9"/>
  <c r="G939" i="9"/>
  <c r="H939" i="9"/>
  <c r="I939" i="9"/>
  <c r="J939" i="9"/>
  <c r="A940" i="9"/>
  <c r="B940" i="9"/>
  <c r="C940" i="9"/>
  <c r="D940" i="9"/>
  <c r="E940" i="9"/>
  <c r="G940" i="9" s="1"/>
  <c r="F940" i="9"/>
  <c r="I940" i="9"/>
  <c r="J940" i="9"/>
  <c r="A941" i="9"/>
  <c r="B941" i="9"/>
  <c r="C941" i="9"/>
  <c r="D941" i="9"/>
  <c r="E941" i="9"/>
  <c r="F941" i="9"/>
  <c r="G941" i="9"/>
  <c r="H941" i="9"/>
  <c r="I941" i="9"/>
  <c r="J941" i="9"/>
  <c r="A942" i="9"/>
  <c r="B942" i="9"/>
  <c r="C942" i="9"/>
  <c r="D942" i="9"/>
  <c r="E942" i="9"/>
  <c r="G942" i="9" s="1"/>
  <c r="F942" i="9"/>
  <c r="I942" i="9"/>
  <c r="J942" i="9"/>
  <c r="A943" i="9"/>
  <c r="B943" i="9"/>
  <c r="C943" i="9"/>
  <c r="D943" i="9"/>
  <c r="E943" i="9"/>
  <c r="F943" i="9"/>
  <c r="G943" i="9"/>
  <c r="H943" i="9"/>
  <c r="I943" i="9"/>
  <c r="J943" i="9"/>
  <c r="A944" i="9"/>
  <c r="B944" i="9"/>
  <c r="C944" i="9"/>
  <c r="D944" i="9"/>
  <c r="E944" i="9"/>
  <c r="G944" i="9" s="1"/>
  <c r="F944" i="9"/>
  <c r="I944" i="9"/>
  <c r="J944" i="9"/>
  <c r="A945" i="9"/>
  <c r="B945" i="9"/>
  <c r="C945" i="9"/>
  <c r="D945" i="9"/>
  <c r="E945" i="9"/>
  <c r="F945" i="9"/>
  <c r="G945" i="9"/>
  <c r="H945" i="9"/>
  <c r="I945" i="9"/>
  <c r="J945" i="9"/>
  <c r="A946" i="9"/>
  <c r="B946" i="9"/>
  <c r="C946" i="9"/>
  <c r="D946" i="9"/>
  <c r="E946" i="9"/>
  <c r="G946" i="9" s="1"/>
  <c r="F946" i="9"/>
  <c r="I946" i="9"/>
  <c r="J946" i="9"/>
  <c r="A947" i="9"/>
  <c r="B947" i="9"/>
  <c r="C947" i="9"/>
  <c r="D947" i="9"/>
  <c r="E947" i="9"/>
  <c r="F947" i="9"/>
  <c r="G947" i="9"/>
  <c r="H947" i="9"/>
  <c r="I947" i="9"/>
  <c r="J947" i="9"/>
  <c r="A948" i="9"/>
  <c r="B948" i="9"/>
  <c r="C948" i="9"/>
  <c r="D948" i="9"/>
  <c r="E948" i="9"/>
  <c r="G948" i="9" s="1"/>
  <c r="F948" i="9"/>
  <c r="I948" i="9"/>
  <c r="J948" i="9"/>
  <c r="A949" i="9"/>
  <c r="B949" i="9"/>
  <c r="C949" i="9"/>
  <c r="D949" i="9"/>
  <c r="E949" i="9"/>
  <c r="F949" i="9"/>
  <c r="G949" i="9"/>
  <c r="H949" i="9"/>
  <c r="I949" i="9"/>
  <c r="J949" i="9"/>
  <c r="A950" i="9"/>
  <c r="B950" i="9"/>
  <c r="C950" i="9"/>
  <c r="D950" i="9"/>
  <c r="E950" i="9"/>
  <c r="G950" i="9" s="1"/>
  <c r="F950" i="9"/>
  <c r="I950" i="9"/>
  <c r="J950" i="9"/>
  <c r="A951" i="9"/>
  <c r="B951" i="9"/>
  <c r="C951" i="9"/>
  <c r="D951" i="9"/>
  <c r="E951" i="9"/>
  <c r="F951" i="9"/>
  <c r="G951" i="9"/>
  <c r="H951" i="9"/>
  <c r="I951" i="9"/>
  <c r="J951" i="9"/>
  <c r="A952" i="9"/>
  <c r="B952" i="9"/>
  <c r="C952" i="9"/>
  <c r="D952" i="9"/>
  <c r="E952" i="9"/>
  <c r="G952" i="9" s="1"/>
  <c r="F952" i="9"/>
  <c r="I952" i="9"/>
  <c r="J952" i="9"/>
  <c r="A953" i="9"/>
  <c r="B953" i="9"/>
  <c r="C953" i="9"/>
  <c r="D953" i="9"/>
  <c r="E953" i="9"/>
  <c r="F953" i="9"/>
  <c r="G953" i="9"/>
  <c r="H953" i="9"/>
  <c r="I953" i="9"/>
  <c r="J953" i="9"/>
  <c r="A954" i="9"/>
  <c r="B954" i="9"/>
  <c r="C954" i="9"/>
  <c r="D954" i="9"/>
  <c r="E954" i="9"/>
  <c r="G954" i="9" s="1"/>
  <c r="F954" i="9"/>
  <c r="I954" i="9"/>
  <c r="J954" i="9"/>
  <c r="A955" i="9"/>
  <c r="B955" i="9"/>
  <c r="C955" i="9"/>
  <c r="D955" i="9"/>
  <c r="E955" i="9"/>
  <c r="F955" i="9"/>
  <c r="G955" i="9"/>
  <c r="H955" i="9"/>
  <c r="I955" i="9"/>
  <c r="J955" i="9"/>
  <c r="A956" i="9"/>
  <c r="B956" i="9"/>
  <c r="C956" i="9"/>
  <c r="D956" i="9"/>
  <c r="E956" i="9"/>
  <c r="G956" i="9" s="1"/>
  <c r="F956" i="9"/>
  <c r="I956" i="9"/>
  <c r="J956" i="9"/>
  <c r="A957" i="9"/>
  <c r="B957" i="9"/>
  <c r="C957" i="9"/>
  <c r="D957" i="9"/>
  <c r="E957" i="9"/>
  <c r="F957" i="9"/>
  <c r="G957" i="9"/>
  <c r="H957" i="9"/>
  <c r="I957" i="9"/>
  <c r="J957" i="9"/>
  <c r="A958" i="9"/>
  <c r="B958" i="9"/>
  <c r="C958" i="9"/>
  <c r="D958" i="9"/>
  <c r="E958" i="9"/>
  <c r="G958" i="9" s="1"/>
  <c r="F958" i="9"/>
  <c r="I958" i="9"/>
  <c r="J958" i="9"/>
  <c r="A959" i="9"/>
  <c r="B959" i="9"/>
  <c r="C959" i="9"/>
  <c r="D959" i="9"/>
  <c r="E959" i="9"/>
  <c r="F959" i="9"/>
  <c r="G959" i="9"/>
  <c r="H959" i="9"/>
  <c r="I959" i="9"/>
  <c r="J959" i="9"/>
  <c r="A960" i="9"/>
  <c r="B960" i="9"/>
  <c r="C960" i="9"/>
  <c r="D960" i="9"/>
  <c r="E960" i="9"/>
  <c r="G960" i="9" s="1"/>
  <c r="F960" i="9"/>
  <c r="I960" i="9"/>
  <c r="J960" i="9"/>
  <c r="A961" i="9"/>
  <c r="B961" i="9"/>
  <c r="C961" i="9"/>
  <c r="D961" i="9"/>
  <c r="E961" i="9"/>
  <c r="F961" i="9"/>
  <c r="G961" i="9"/>
  <c r="H961" i="9"/>
  <c r="I961" i="9"/>
  <c r="J961" i="9"/>
  <c r="A962" i="9"/>
  <c r="B962" i="9"/>
  <c r="C962" i="9"/>
  <c r="D962" i="9"/>
  <c r="E962" i="9"/>
  <c r="G962" i="9" s="1"/>
  <c r="F962" i="9"/>
  <c r="I962" i="9"/>
  <c r="J962" i="9"/>
  <c r="A963" i="9"/>
  <c r="B963" i="9"/>
  <c r="C963" i="9"/>
  <c r="D963" i="9"/>
  <c r="E963" i="9"/>
  <c r="F963" i="9"/>
  <c r="G963" i="9"/>
  <c r="H963" i="9"/>
  <c r="I963" i="9"/>
  <c r="J963" i="9"/>
  <c r="A964" i="9"/>
  <c r="B964" i="9"/>
  <c r="C964" i="9"/>
  <c r="D964" i="9"/>
  <c r="E964" i="9"/>
  <c r="G964" i="9" s="1"/>
  <c r="F964" i="9"/>
  <c r="I964" i="9"/>
  <c r="J964" i="9"/>
  <c r="A965" i="9"/>
  <c r="B965" i="9"/>
  <c r="C965" i="9"/>
  <c r="D965" i="9"/>
  <c r="E965" i="9"/>
  <c r="F965" i="9"/>
  <c r="G965" i="9"/>
  <c r="H965" i="9"/>
  <c r="I965" i="9"/>
  <c r="J965" i="9"/>
  <c r="A966" i="9"/>
  <c r="B966" i="9"/>
  <c r="C966" i="9"/>
  <c r="D966" i="9"/>
  <c r="E966" i="9"/>
  <c r="G966" i="9" s="1"/>
  <c r="F966" i="9"/>
  <c r="I966" i="9"/>
  <c r="J966" i="9"/>
  <c r="A967" i="9"/>
  <c r="B967" i="9"/>
  <c r="C967" i="9"/>
  <c r="D967" i="9"/>
  <c r="E967" i="9"/>
  <c r="F967" i="9"/>
  <c r="G967" i="9"/>
  <c r="H967" i="9"/>
  <c r="I967" i="9"/>
  <c r="J967" i="9"/>
  <c r="A968" i="9"/>
  <c r="B968" i="9"/>
  <c r="C968" i="9"/>
  <c r="D968" i="9"/>
  <c r="E968" i="9"/>
  <c r="G968" i="9" s="1"/>
  <c r="F968" i="9"/>
  <c r="I968" i="9"/>
  <c r="J968" i="9"/>
  <c r="A969" i="9"/>
  <c r="B969" i="9"/>
  <c r="C969" i="9"/>
  <c r="D969" i="9"/>
  <c r="E969" i="9"/>
  <c r="F969" i="9"/>
  <c r="G969" i="9"/>
  <c r="H969" i="9"/>
  <c r="I969" i="9"/>
  <c r="J969" i="9"/>
  <c r="A970" i="9"/>
  <c r="B970" i="9"/>
  <c r="C970" i="9"/>
  <c r="D970" i="9"/>
  <c r="E970" i="9"/>
  <c r="G970" i="9" s="1"/>
  <c r="F970" i="9"/>
  <c r="I970" i="9"/>
  <c r="J970" i="9"/>
  <c r="A971" i="9"/>
  <c r="B971" i="9"/>
  <c r="C971" i="9"/>
  <c r="D971" i="9"/>
  <c r="E971" i="9"/>
  <c r="F971" i="9"/>
  <c r="G971" i="9"/>
  <c r="H971" i="9"/>
  <c r="I971" i="9"/>
  <c r="J971" i="9"/>
  <c r="A972" i="9"/>
  <c r="B972" i="9"/>
  <c r="C972" i="9"/>
  <c r="D972" i="9"/>
  <c r="E972" i="9"/>
  <c r="G972" i="9" s="1"/>
  <c r="F972" i="9"/>
  <c r="I972" i="9"/>
  <c r="J972" i="9"/>
  <c r="A973" i="9"/>
  <c r="B973" i="9"/>
  <c r="C973" i="9"/>
  <c r="D973" i="9"/>
  <c r="E973" i="9"/>
  <c r="F973" i="9"/>
  <c r="G973" i="9"/>
  <c r="H973" i="9"/>
  <c r="I973" i="9"/>
  <c r="J973" i="9"/>
  <c r="A974" i="9"/>
  <c r="B974" i="9"/>
  <c r="C974" i="9"/>
  <c r="D974" i="9"/>
  <c r="E974" i="9"/>
  <c r="G974" i="9" s="1"/>
  <c r="F974" i="9"/>
  <c r="I974" i="9"/>
  <c r="J974" i="9"/>
  <c r="A975" i="9"/>
  <c r="B975" i="9"/>
  <c r="C975" i="9"/>
  <c r="D975" i="9"/>
  <c r="E975" i="9"/>
  <c r="F975" i="9"/>
  <c r="G975" i="9"/>
  <c r="H975" i="9"/>
  <c r="I975" i="9"/>
  <c r="J975" i="9"/>
  <c r="A976" i="9"/>
  <c r="B976" i="9"/>
  <c r="C976" i="9"/>
  <c r="D976" i="9"/>
  <c r="E976" i="9"/>
  <c r="G976" i="9" s="1"/>
  <c r="F976" i="9"/>
  <c r="I976" i="9"/>
  <c r="J976" i="9"/>
  <c r="A977" i="9"/>
  <c r="B977" i="9"/>
  <c r="C977" i="9"/>
  <c r="D977" i="9"/>
  <c r="E977" i="9"/>
  <c r="F977" i="9"/>
  <c r="G977" i="9"/>
  <c r="H977" i="9"/>
  <c r="I977" i="9"/>
  <c r="J977" i="9"/>
  <c r="A978" i="9"/>
  <c r="B978" i="9"/>
  <c r="C978" i="9"/>
  <c r="D978" i="9"/>
  <c r="E978" i="9"/>
  <c r="G978" i="9" s="1"/>
  <c r="F978" i="9"/>
  <c r="I978" i="9"/>
  <c r="J978" i="9"/>
  <c r="A979" i="9"/>
  <c r="B979" i="9"/>
  <c r="C979" i="9"/>
  <c r="D979" i="9"/>
  <c r="E979" i="9"/>
  <c r="F979" i="9"/>
  <c r="G979" i="9"/>
  <c r="H979" i="9"/>
  <c r="I979" i="9"/>
  <c r="J979" i="9"/>
  <c r="A980" i="9"/>
  <c r="B980" i="9"/>
  <c r="C980" i="9"/>
  <c r="D980" i="9"/>
  <c r="E980" i="9"/>
  <c r="G980" i="9" s="1"/>
  <c r="F980" i="9"/>
  <c r="I980" i="9"/>
  <c r="J980" i="9"/>
  <c r="A981" i="9"/>
  <c r="B981" i="9"/>
  <c r="C981" i="9"/>
  <c r="D981" i="9"/>
  <c r="E981" i="9"/>
  <c r="F981" i="9"/>
  <c r="G981" i="9"/>
  <c r="H981" i="9"/>
  <c r="I981" i="9"/>
  <c r="J981" i="9"/>
  <c r="A982" i="9"/>
  <c r="B982" i="9"/>
  <c r="C982" i="9"/>
  <c r="D982" i="9"/>
  <c r="E982" i="9"/>
  <c r="G982" i="9" s="1"/>
  <c r="F982" i="9"/>
  <c r="I982" i="9"/>
  <c r="J982" i="9"/>
  <c r="A983" i="9"/>
  <c r="B983" i="9"/>
  <c r="C983" i="9"/>
  <c r="D983" i="9"/>
  <c r="E983" i="9"/>
  <c r="F983" i="9"/>
  <c r="G983" i="9"/>
  <c r="H983" i="9"/>
  <c r="I983" i="9"/>
  <c r="J983" i="9"/>
  <c r="A984" i="9"/>
  <c r="B984" i="9"/>
  <c r="C984" i="9"/>
  <c r="D984" i="9"/>
  <c r="E984" i="9"/>
  <c r="G984" i="9" s="1"/>
  <c r="F984" i="9"/>
  <c r="I984" i="9"/>
  <c r="J984" i="9"/>
  <c r="A985" i="9"/>
  <c r="B985" i="9"/>
  <c r="C985" i="9"/>
  <c r="D985" i="9"/>
  <c r="E985" i="9"/>
  <c r="F985" i="9"/>
  <c r="G985" i="9"/>
  <c r="H985" i="9"/>
  <c r="I985" i="9"/>
  <c r="J985" i="9"/>
  <c r="A986" i="9"/>
  <c r="B986" i="9"/>
  <c r="C986" i="9"/>
  <c r="D986" i="9"/>
  <c r="E986" i="9"/>
  <c r="G986" i="9" s="1"/>
  <c r="F986" i="9"/>
  <c r="I986" i="9"/>
  <c r="J986" i="9"/>
  <c r="A987" i="9"/>
  <c r="B987" i="9"/>
  <c r="C987" i="9"/>
  <c r="D987" i="9"/>
  <c r="E987" i="9"/>
  <c r="F987" i="9"/>
  <c r="G987" i="9"/>
  <c r="H987" i="9"/>
  <c r="I987" i="9"/>
  <c r="J987" i="9"/>
  <c r="A988" i="9"/>
  <c r="B988" i="9"/>
  <c r="C988" i="9"/>
  <c r="D988" i="9"/>
  <c r="E988" i="9"/>
  <c r="G988" i="9" s="1"/>
  <c r="F988" i="9"/>
  <c r="I988" i="9"/>
  <c r="J988" i="9"/>
  <c r="A989" i="9"/>
  <c r="B989" i="9"/>
  <c r="C989" i="9"/>
  <c r="D989" i="9"/>
  <c r="E989" i="9"/>
  <c r="F989" i="9"/>
  <c r="G989" i="9"/>
  <c r="H989" i="9"/>
  <c r="I989" i="9"/>
  <c r="J989" i="9"/>
  <c r="A990" i="9"/>
  <c r="B990" i="9"/>
  <c r="C990" i="9"/>
  <c r="D990" i="9"/>
  <c r="E990" i="9"/>
  <c r="G990" i="9" s="1"/>
  <c r="F990" i="9"/>
  <c r="I990" i="9"/>
  <c r="J990" i="9"/>
  <c r="A991" i="9"/>
  <c r="B991" i="9"/>
  <c r="C991" i="9"/>
  <c r="D991" i="9"/>
  <c r="E991" i="9"/>
  <c r="F991" i="9"/>
  <c r="G991" i="9"/>
  <c r="H991" i="9"/>
  <c r="I991" i="9"/>
  <c r="J991" i="9"/>
  <c r="A992" i="9"/>
  <c r="B992" i="9"/>
  <c r="C992" i="9"/>
  <c r="D992" i="9"/>
  <c r="E992" i="9"/>
  <c r="G992" i="9" s="1"/>
  <c r="F992" i="9"/>
  <c r="I992" i="9"/>
  <c r="J992" i="9"/>
  <c r="A993" i="9"/>
  <c r="B993" i="9"/>
  <c r="C993" i="9"/>
  <c r="D993" i="9"/>
  <c r="E993" i="9"/>
  <c r="F993" i="9"/>
  <c r="G993" i="9"/>
  <c r="H993" i="9"/>
  <c r="I993" i="9"/>
  <c r="J993" i="9"/>
  <c r="A994" i="9"/>
  <c r="B994" i="9"/>
  <c r="C994" i="9"/>
  <c r="D994" i="9"/>
  <c r="E994" i="9"/>
  <c r="G994" i="9" s="1"/>
  <c r="F994" i="9"/>
  <c r="I994" i="9"/>
  <c r="J994" i="9"/>
  <c r="A995" i="9"/>
  <c r="B995" i="9"/>
  <c r="C995" i="9"/>
  <c r="D995" i="9"/>
  <c r="E995" i="9"/>
  <c r="F995" i="9"/>
  <c r="G995" i="9"/>
  <c r="H995" i="9"/>
  <c r="I995" i="9"/>
  <c r="J995" i="9"/>
  <c r="A996" i="9"/>
  <c r="B996" i="9"/>
  <c r="C996" i="9"/>
  <c r="D996" i="9"/>
  <c r="E996" i="9"/>
  <c r="G996" i="9" s="1"/>
  <c r="F996" i="9"/>
  <c r="I996" i="9"/>
  <c r="J996" i="9"/>
  <c r="A997" i="9"/>
  <c r="B997" i="9"/>
  <c r="C997" i="9"/>
  <c r="D997" i="9"/>
  <c r="E997" i="9"/>
  <c r="F997" i="9"/>
  <c r="G997" i="9"/>
  <c r="H997" i="9"/>
  <c r="I997" i="9"/>
  <c r="J997" i="9"/>
  <c r="A998" i="9"/>
  <c r="B998" i="9"/>
  <c r="C998" i="9"/>
  <c r="D998" i="9"/>
  <c r="E998" i="9"/>
  <c r="G998" i="9" s="1"/>
  <c r="F998" i="9"/>
  <c r="I998" i="9"/>
  <c r="J998" i="9"/>
  <c r="A999" i="9"/>
  <c r="B999" i="9"/>
  <c r="C999" i="9"/>
  <c r="D999" i="9"/>
  <c r="E999" i="9"/>
  <c r="F999" i="9"/>
  <c r="G999" i="9"/>
  <c r="H999" i="9"/>
  <c r="I999" i="9"/>
  <c r="J999" i="9"/>
  <c r="A1000" i="9"/>
  <c r="B1000" i="9"/>
  <c r="C1000" i="9"/>
  <c r="D1000" i="9"/>
  <c r="E1000" i="9"/>
  <c r="G1000" i="9" s="1"/>
  <c r="F1000" i="9"/>
  <c r="I1000" i="9"/>
  <c r="J1000" i="9"/>
  <c r="A1001" i="9"/>
  <c r="B1001" i="9"/>
  <c r="C1001" i="9"/>
  <c r="D1001" i="9"/>
  <c r="E1001" i="9"/>
  <c r="F1001" i="9"/>
  <c r="G1001" i="9"/>
  <c r="H1001" i="9"/>
  <c r="I1001" i="9"/>
  <c r="J1001" i="9"/>
  <c r="A1002" i="9"/>
  <c r="B1002" i="9"/>
  <c r="C1002" i="9"/>
  <c r="D1002" i="9"/>
  <c r="E1002" i="9"/>
  <c r="G1002" i="9" s="1"/>
  <c r="F1002" i="9"/>
  <c r="I1002" i="9"/>
  <c r="J1002" i="9"/>
  <c r="A1003" i="9"/>
  <c r="B1003" i="9"/>
  <c r="C1003" i="9"/>
  <c r="D1003" i="9"/>
  <c r="E1003" i="9"/>
  <c r="F1003" i="9"/>
  <c r="G1003" i="9"/>
  <c r="H1003" i="9"/>
  <c r="I1003" i="9"/>
  <c r="J1003" i="9"/>
  <c r="A1004" i="9"/>
  <c r="B1004" i="9"/>
  <c r="C1004" i="9"/>
  <c r="D1004" i="9"/>
  <c r="E1004" i="9"/>
  <c r="G1004" i="9" s="1"/>
  <c r="F1004" i="9"/>
  <c r="I1004" i="9"/>
  <c r="J1004" i="9"/>
  <c r="A1005" i="9"/>
  <c r="B1005" i="9"/>
  <c r="C1005" i="9"/>
  <c r="D1005" i="9"/>
  <c r="E1005" i="9"/>
  <c r="F1005" i="9"/>
  <c r="G1005" i="9"/>
  <c r="H1005" i="9"/>
  <c r="I1005" i="9"/>
  <c r="J1005" i="9"/>
  <c r="A1006" i="9"/>
  <c r="B1006" i="9"/>
  <c r="C1006" i="9"/>
  <c r="D1006" i="9"/>
  <c r="E1006" i="9"/>
  <c r="G1006" i="9" s="1"/>
  <c r="F1006" i="9"/>
  <c r="I1006" i="9"/>
  <c r="J1006" i="9"/>
  <c r="A1007" i="9"/>
  <c r="B1007" i="9"/>
  <c r="C1007" i="9"/>
  <c r="D1007" i="9"/>
  <c r="E1007" i="9"/>
  <c r="F1007" i="9"/>
  <c r="G1007" i="9"/>
  <c r="H1007" i="9"/>
  <c r="I1007" i="9"/>
  <c r="J1007" i="9"/>
  <c r="A1008" i="9"/>
  <c r="B1008" i="9"/>
  <c r="C1008" i="9"/>
  <c r="D1008" i="9"/>
  <c r="E1008" i="9"/>
  <c r="G1008" i="9" s="1"/>
  <c r="F1008" i="9"/>
  <c r="I1008" i="9"/>
  <c r="J1008" i="9"/>
  <c r="A1009" i="9"/>
  <c r="B1009" i="9"/>
  <c r="C1009" i="9"/>
  <c r="D1009" i="9"/>
  <c r="E1009" i="9"/>
  <c r="F1009" i="9"/>
  <c r="G1009" i="9"/>
  <c r="H1009" i="9"/>
  <c r="I1009" i="9"/>
  <c r="J1009" i="9"/>
  <c r="A1010" i="9"/>
  <c r="B1010" i="9"/>
  <c r="C1010" i="9"/>
  <c r="D1010" i="9"/>
  <c r="E1010" i="9"/>
  <c r="G1010" i="9" s="1"/>
  <c r="F1010" i="9"/>
  <c r="I1010" i="9"/>
  <c r="J1010" i="9"/>
  <c r="A1011" i="9"/>
  <c r="B1011" i="9"/>
  <c r="C1011" i="9"/>
  <c r="D1011" i="9"/>
  <c r="E1011" i="9"/>
  <c r="F1011" i="9"/>
  <c r="G1011" i="9"/>
  <c r="H1011" i="9"/>
  <c r="I1011" i="9"/>
  <c r="J1011" i="9"/>
  <c r="A1012" i="9"/>
  <c r="B1012" i="9"/>
  <c r="C1012" i="9"/>
  <c r="D1012" i="9"/>
  <c r="E1012" i="9"/>
  <c r="G1012" i="9" s="1"/>
  <c r="F1012" i="9"/>
  <c r="I1012" i="9"/>
  <c r="J1012" i="9"/>
  <c r="A1013" i="9"/>
  <c r="B1013" i="9"/>
  <c r="C1013" i="9"/>
  <c r="D1013" i="9"/>
  <c r="E1013" i="9"/>
  <c r="F1013" i="9"/>
  <c r="G1013" i="9"/>
  <c r="H1013" i="9"/>
  <c r="I1013" i="9"/>
  <c r="J1013" i="9"/>
  <c r="A1014" i="9"/>
  <c r="B1014" i="9"/>
  <c r="C1014" i="9"/>
  <c r="D1014" i="9"/>
  <c r="E1014" i="9"/>
  <c r="G1014" i="9" s="1"/>
  <c r="F1014" i="9"/>
  <c r="I1014" i="9"/>
  <c r="J1014" i="9"/>
  <c r="A1015" i="9"/>
  <c r="B1015" i="9"/>
  <c r="C1015" i="9"/>
  <c r="D1015" i="9"/>
  <c r="E1015" i="9"/>
  <c r="F1015" i="9"/>
  <c r="G1015" i="9"/>
  <c r="H1015" i="9"/>
  <c r="I1015" i="9"/>
  <c r="J1015" i="9"/>
  <c r="A1016" i="9"/>
  <c r="B1016" i="9"/>
  <c r="C1016" i="9"/>
  <c r="D1016" i="9"/>
  <c r="E1016" i="9"/>
  <c r="G1016" i="9" s="1"/>
  <c r="F1016" i="9"/>
  <c r="I1016" i="9"/>
  <c r="J1016" i="9"/>
  <c r="A1017" i="9"/>
  <c r="B1017" i="9"/>
  <c r="C1017" i="9"/>
  <c r="D1017" i="9"/>
  <c r="E1017" i="9"/>
  <c r="F1017" i="9"/>
  <c r="G1017" i="9"/>
  <c r="H1017" i="9"/>
  <c r="I1017" i="9"/>
  <c r="J1017" i="9"/>
  <c r="A1018" i="9"/>
  <c r="B1018" i="9"/>
  <c r="C1018" i="9"/>
  <c r="D1018" i="9"/>
  <c r="E1018" i="9"/>
  <c r="G1018" i="9" s="1"/>
  <c r="F1018" i="9"/>
  <c r="I1018" i="9"/>
  <c r="J1018" i="9"/>
  <c r="A1019" i="9"/>
  <c r="B1019" i="9"/>
  <c r="C1019" i="9"/>
  <c r="D1019" i="9"/>
  <c r="E1019" i="9"/>
  <c r="F1019" i="9"/>
  <c r="G1019" i="9"/>
  <c r="H1019" i="9"/>
  <c r="I1019" i="9"/>
  <c r="J1019" i="9"/>
  <c r="A1020" i="9"/>
  <c r="B1020" i="9"/>
  <c r="C1020" i="9"/>
  <c r="D1020" i="9"/>
  <c r="E1020" i="9"/>
  <c r="G1020" i="9" s="1"/>
  <c r="F1020" i="9"/>
  <c r="I1020" i="9"/>
  <c r="J1020" i="9"/>
  <c r="A1021" i="9"/>
  <c r="B1021" i="9"/>
  <c r="C1021" i="9"/>
  <c r="D1021" i="9"/>
  <c r="E1021" i="9"/>
  <c r="F1021" i="9"/>
  <c r="G1021" i="9"/>
  <c r="H1021" i="9"/>
  <c r="I1021" i="9"/>
  <c r="J1021" i="9"/>
  <c r="A1022" i="9"/>
  <c r="B1022" i="9"/>
  <c r="C1022" i="9"/>
  <c r="D1022" i="9"/>
  <c r="E1022" i="9"/>
  <c r="G1022" i="9" s="1"/>
  <c r="F1022" i="9"/>
  <c r="I1022" i="9"/>
  <c r="J1022" i="9"/>
  <c r="A1023" i="9"/>
  <c r="B1023" i="9"/>
  <c r="C1023" i="9"/>
  <c r="D1023" i="9"/>
  <c r="E1023" i="9"/>
  <c r="F1023" i="9"/>
  <c r="G1023" i="9"/>
  <c r="H1023" i="9"/>
  <c r="I1023" i="9"/>
  <c r="J1023" i="9"/>
  <c r="A1024" i="9"/>
  <c r="B1024" i="9"/>
  <c r="C1024" i="9"/>
  <c r="D1024" i="9"/>
  <c r="E1024" i="9"/>
  <c r="G1024" i="9" s="1"/>
  <c r="F1024" i="9"/>
  <c r="I1024" i="9"/>
  <c r="J1024" i="9"/>
  <c r="A1025" i="9"/>
  <c r="B1025" i="9"/>
  <c r="C1025" i="9"/>
  <c r="D1025" i="9"/>
  <c r="E1025" i="9"/>
  <c r="F1025" i="9"/>
  <c r="G1025" i="9"/>
  <c r="H1025" i="9"/>
  <c r="I1025" i="9"/>
  <c r="J1025" i="9"/>
  <c r="A1026" i="9"/>
  <c r="B1026" i="9"/>
  <c r="C1026" i="9"/>
  <c r="D1026" i="9"/>
  <c r="E1026" i="9"/>
  <c r="G1026" i="9" s="1"/>
  <c r="F1026" i="9"/>
  <c r="I1026" i="9"/>
  <c r="J1026" i="9"/>
  <c r="A1027" i="9"/>
  <c r="B1027" i="9"/>
  <c r="C1027" i="9"/>
  <c r="D1027" i="9"/>
  <c r="E1027" i="9"/>
  <c r="F1027" i="9"/>
  <c r="G1027" i="9"/>
  <c r="H1027" i="9"/>
  <c r="I1027" i="9"/>
  <c r="J1027" i="9"/>
  <c r="A1028" i="9"/>
  <c r="B1028" i="9"/>
  <c r="C1028" i="9"/>
  <c r="D1028" i="9"/>
  <c r="E1028" i="9"/>
  <c r="G1028" i="9" s="1"/>
  <c r="F1028" i="9"/>
  <c r="I1028" i="9"/>
  <c r="J1028" i="9"/>
  <c r="A1029" i="9"/>
  <c r="B1029" i="9"/>
  <c r="C1029" i="9"/>
  <c r="D1029" i="9"/>
  <c r="E1029" i="9"/>
  <c r="F1029" i="9"/>
  <c r="G1029" i="9"/>
  <c r="H1029" i="9"/>
  <c r="I1029" i="9"/>
  <c r="J1029" i="9"/>
  <c r="A1030" i="9"/>
  <c r="B1030" i="9"/>
  <c r="C1030" i="9"/>
  <c r="D1030" i="9"/>
  <c r="E1030" i="9"/>
  <c r="G1030" i="9" s="1"/>
  <c r="F1030" i="9"/>
  <c r="I1030" i="9"/>
  <c r="J1030" i="9"/>
  <c r="A1031" i="9"/>
  <c r="B1031" i="9"/>
  <c r="C1031" i="9"/>
  <c r="D1031" i="9"/>
  <c r="E1031" i="9"/>
  <c r="F1031" i="9"/>
  <c r="G1031" i="9"/>
  <c r="H1031" i="9"/>
  <c r="I1031" i="9"/>
  <c r="J1031" i="9"/>
  <c r="A1032" i="9"/>
  <c r="B1032" i="9"/>
  <c r="C1032" i="9"/>
  <c r="D1032" i="9"/>
  <c r="E1032" i="9"/>
  <c r="G1032" i="9" s="1"/>
  <c r="F1032" i="9"/>
  <c r="I1032" i="9"/>
  <c r="J1032" i="9"/>
  <c r="A1033" i="9"/>
  <c r="B1033" i="9"/>
  <c r="C1033" i="9"/>
  <c r="D1033" i="9"/>
  <c r="E1033" i="9"/>
  <c r="F1033" i="9"/>
  <c r="G1033" i="9"/>
  <c r="H1033" i="9"/>
  <c r="I1033" i="9"/>
  <c r="J1033" i="9"/>
  <c r="A1034" i="9"/>
  <c r="B1034" i="9"/>
  <c r="C1034" i="9"/>
  <c r="D1034" i="9"/>
  <c r="E1034" i="9"/>
  <c r="G1034" i="9" s="1"/>
  <c r="F1034" i="9"/>
  <c r="I1034" i="9"/>
  <c r="J1034" i="9"/>
  <c r="A1035" i="9"/>
  <c r="B1035" i="9"/>
  <c r="C1035" i="9"/>
  <c r="D1035" i="9"/>
  <c r="E1035" i="9"/>
  <c r="F1035" i="9"/>
  <c r="G1035" i="9"/>
  <c r="H1035" i="9"/>
  <c r="I1035" i="9"/>
  <c r="J1035" i="9"/>
  <c r="A1036" i="9"/>
  <c r="B1036" i="9"/>
  <c r="C1036" i="9"/>
  <c r="D1036" i="9"/>
  <c r="E1036" i="9"/>
  <c r="G1036" i="9" s="1"/>
  <c r="F1036" i="9"/>
  <c r="I1036" i="9"/>
  <c r="J1036" i="9"/>
  <c r="A1037" i="9"/>
  <c r="B1037" i="9"/>
  <c r="C1037" i="9"/>
  <c r="D1037" i="9"/>
  <c r="E1037" i="9"/>
  <c r="F1037" i="9"/>
  <c r="G1037" i="9"/>
  <c r="H1037" i="9"/>
  <c r="I1037" i="9"/>
  <c r="J1037" i="9"/>
  <c r="A1038" i="9"/>
  <c r="B1038" i="9"/>
  <c r="C1038" i="9"/>
  <c r="D1038" i="9"/>
  <c r="E1038" i="9"/>
  <c r="G1038" i="9" s="1"/>
  <c r="F1038" i="9"/>
  <c r="I1038" i="9"/>
  <c r="J1038" i="9"/>
  <c r="A1039" i="9"/>
  <c r="B1039" i="9"/>
  <c r="C1039" i="9"/>
  <c r="D1039" i="9"/>
  <c r="E1039" i="9"/>
  <c r="F1039" i="9"/>
  <c r="G1039" i="9"/>
  <c r="H1039" i="9"/>
  <c r="I1039" i="9"/>
  <c r="J1039" i="9"/>
  <c r="A1040" i="9"/>
  <c r="B1040" i="9"/>
  <c r="C1040" i="9"/>
  <c r="D1040" i="9"/>
  <c r="E1040" i="9"/>
  <c r="G1040" i="9" s="1"/>
  <c r="F1040" i="9"/>
  <c r="I1040" i="9"/>
  <c r="J1040" i="9"/>
  <c r="A1041" i="9"/>
  <c r="B1041" i="9"/>
  <c r="C1041" i="9"/>
  <c r="D1041" i="9"/>
  <c r="E1041" i="9"/>
  <c r="F1041" i="9"/>
  <c r="G1041" i="9"/>
  <c r="H1041" i="9"/>
  <c r="I1041" i="9"/>
  <c r="J1041" i="9"/>
  <c r="A1042" i="9"/>
  <c r="B1042" i="9"/>
  <c r="C1042" i="9"/>
  <c r="D1042" i="9"/>
  <c r="E1042" i="9"/>
  <c r="G1042" i="9" s="1"/>
  <c r="F1042" i="9"/>
  <c r="I1042" i="9"/>
  <c r="J1042" i="9"/>
  <c r="A1043" i="9"/>
  <c r="B1043" i="9"/>
  <c r="C1043" i="9"/>
  <c r="D1043" i="9"/>
  <c r="E1043" i="9"/>
  <c r="F1043" i="9"/>
  <c r="G1043" i="9"/>
  <c r="H1043" i="9"/>
  <c r="I1043" i="9"/>
  <c r="J1043" i="9"/>
  <c r="A1044" i="9"/>
  <c r="B1044" i="9"/>
  <c r="C1044" i="9"/>
  <c r="D1044" i="9"/>
  <c r="E1044" i="9"/>
  <c r="G1044" i="9" s="1"/>
  <c r="F1044" i="9"/>
  <c r="I1044" i="9"/>
  <c r="J1044" i="9"/>
  <c r="A1045" i="9"/>
  <c r="B1045" i="9"/>
  <c r="C1045" i="9"/>
  <c r="D1045" i="9"/>
  <c r="E1045" i="9"/>
  <c r="F1045" i="9"/>
  <c r="G1045" i="9"/>
  <c r="H1045" i="9"/>
  <c r="I1045" i="9"/>
  <c r="J1045" i="9"/>
  <c r="A1046" i="9"/>
  <c r="B1046" i="9"/>
  <c r="C1046" i="9"/>
  <c r="D1046" i="9"/>
  <c r="E1046" i="9"/>
  <c r="G1046" i="9" s="1"/>
  <c r="F1046" i="9"/>
  <c r="I1046" i="9"/>
  <c r="J1046" i="9"/>
  <c r="A1047" i="9"/>
  <c r="B1047" i="9"/>
  <c r="C1047" i="9"/>
  <c r="D1047" i="9"/>
  <c r="E1047" i="9"/>
  <c r="F1047" i="9"/>
  <c r="G1047" i="9"/>
  <c r="H1047" i="9"/>
  <c r="I1047" i="9"/>
  <c r="J1047" i="9"/>
  <c r="A1048" i="9"/>
  <c r="B1048" i="9"/>
  <c r="C1048" i="9"/>
  <c r="D1048" i="9"/>
  <c r="E1048" i="9"/>
  <c r="G1048" i="9" s="1"/>
  <c r="F1048" i="9"/>
  <c r="I1048" i="9"/>
  <c r="J1048" i="9"/>
  <c r="A1049" i="9"/>
  <c r="B1049" i="9"/>
  <c r="C1049" i="9"/>
  <c r="D1049" i="9"/>
  <c r="E1049" i="9"/>
  <c r="F1049" i="9"/>
  <c r="G1049" i="9"/>
  <c r="H1049" i="9"/>
  <c r="I1049" i="9"/>
  <c r="J1049" i="9"/>
  <c r="A1050" i="9"/>
  <c r="B1050" i="9"/>
  <c r="C1050" i="9"/>
  <c r="D1050" i="9"/>
  <c r="E1050" i="9"/>
  <c r="G1050" i="9" s="1"/>
  <c r="F1050" i="9"/>
  <c r="I1050" i="9"/>
  <c r="J1050" i="9"/>
  <c r="A1051" i="9"/>
  <c r="B1051" i="9"/>
  <c r="C1051" i="9"/>
  <c r="D1051" i="9"/>
  <c r="E1051" i="9"/>
  <c r="F1051" i="9"/>
  <c r="G1051" i="9"/>
  <c r="H1051" i="9"/>
  <c r="I1051" i="9"/>
  <c r="J1051" i="9"/>
  <c r="A1052" i="9"/>
  <c r="B1052" i="9"/>
  <c r="C1052" i="9"/>
  <c r="D1052" i="9"/>
  <c r="E1052" i="9"/>
  <c r="G1052" i="9" s="1"/>
  <c r="F1052" i="9"/>
  <c r="I1052" i="9"/>
  <c r="J1052" i="9"/>
  <c r="A1053" i="9"/>
  <c r="B1053" i="9"/>
  <c r="C1053" i="9"/>
  <c r="D1053" i="9"/>
  <c r="E1053" i="9"/>
  <c r="F1053" i="9"/>
  <c r="G1053" i="9"/>
  <c r="H1053" i="9"/>
  <c r="I1053" i="9"/>
  <c r="J1053" i="9"/>
  <c r="A1054" i="9"/>
  <c r="B1054" i="9"/>
  <c r="C1054" i="9"/>
  <c r="D1054" i="9"/>
  <c r="E1054" i="9"/>
  <c r="G1054" i="9" s="1"/>
  <c r="F1054" i="9"/>
  <c r="I1054" i="9"/>
  <c r="J1054" i="9"/>
  <c r="A1055" i="9"/>
  <c r="B1055" i="9"/>
  <c r="C1055" i="9"/>
  <c r="D1055" i="9"/>
  <c r="E1055" i="9"/>
  <c r="F1055" i="9"/>
  <c r="G1055" i="9"/>
  <c r="H1055" i="9"/>
  <c r="I1055" i="9"/>
  <c r="J1055" i="9"/>
  <c r="A1056" i="9"/>
  <c r="B1056" i="9"/>
  <c r="C1056" i="9"/>
  <c r="D1056" i="9"/>
  <c r="E1056" i="9"/>
  <c r="G1056" i="9" s="1"/>
  <c r="F1056" i="9"/>
  <c r="I1056" i="9"/>
  <c r="J1056" i="9"/>
  <c r="A1057" i="9"/>
  <c r="B1057" i="9"/>
  <c r="C1057" i="9"/>
  <c r="D1057" i="9"/>
  <c r="E1057" i="9"/>
  <c r="F1057" i="9"/>
  <c r="G1057" i="9"/>
  <c r="H1057" i="9"/>
  <c r="I1057" i="9"/>
  <c r="J1057" i="9"/>
  <c r="A1058" i="9"/>
  <c r="B1058" i="9"/>
  <c r="C1058" i="9"/>
  <c r="D1058" i="9"/>
  <c r="E1058" i="9"/>
  <c r="G1058" i="9" s="1"/>
  <c r="F1058" i="9"/>
  <c r="I1058" i="9"/>
  <c r="J1058" i="9"/>
  <c r="A1059" i="9"/>
  <c r="B1059" i="9"/>
  <c r="C1059" i="9"/>
  <c r="D1059" i="9"/>
  <c r="E1059" i="9"/>
  <c r="F1059" i="9"/>
  <c r="G1059" i="9"/>
  <c r="H1059" i="9"/>
  <c r="I1059" i="9"/>
  <c r="J1059" i="9"/>
  <c r="A1060" i="9"/>
  <c r="B1060" i="9"/>
  <c r="C1060" i="9"/>
  <c r="D1060" i="9"/>
  <c r="E1060" i="9"/>
  <c r="G1060" i="9" s="1"/>
  <c r="F1060" i="9"/>
  <c r="I1060" i="9"/>
  <c r="J1060" i="9"/>
  <c r="A1061" i="9"/>
  <c r="B1061" i="9"/>
  <c r="C1061" i="9"/>
  <c r="D1061" i="9"/>
  <c r="E1061" i="9"/>
  <c r="F1061" i="9"/>
  <c r="G1061" i="9"/>
  <c r="H1061" i="9"/>
  <c r="I1061" i="9"/>
  <c r="J1061" i="9"/>
  <c r="A1062" i="9"/>
  <c r="B1062" i="9"/>
  <c r="C1062" i="9"/>
  <c r="D1062" i="9"/>
  <c r="E1062" i="9"/>
  <c r="G1062" i="9" s="1"/>
  <c r="F1062" i="9"/>
  <c r="I1062" i="9"/>
  <c r="J1062" i="9"/>
  <c r="A1063" i="9"/>
  <c r="B1063" i="9"/>
  <c r="C1063" i="9"/>
  <c r="D1063" i="9"/>
  <c r="E1063" i="9"/>
  <c r="F1063" i="9"/>
  <c r="G1063" i="9"/>
  <c r="H1063" i="9"/>
  <c r="I1063" i="9"/>
  <c r="J1063" i="9"/>
  <c r="A1064" i="9"/>
  <c r="B1064" i="9"/>
  <c r="C1064" i="9"/>
  <c r="D1064" i="9"/>
  <c r="E1064" i="9"/>
  <c r="G1064" i="9" s="1"/>
  <c r="F1064" i="9"/>
  <c r="I1064" i="9"/>
  <c r="J1064" i="9"/>
  <c r="A1065" i="9"/>
  <c r="B1065" i="9"/>
  <c r="C1065" i="9"/>
  <c r="D1065" i="9"/>
  <c r="E1065" i="9"/>
  <c r="F1065" i="9"/>
  <c r="G1065" i="9"/>
  <c r="H1065" i="9"/>
  <c r="I1065" i="9"/>
  <c r="J1065" i="9"/>
  <c r="A1066" i="9"/>
  <c r="B1066" i="9"/>
  <c r="C1066" i="9"/>
  <c r="D1066" i="9"/>
  <c r="E1066" i="9"/>
  <c r="G1066" i="9" s="1"/>
  <c r="F1066" i="9"/>
  <c r="I1066" i="9"/>
  <c r="J1066" i="9"/>
  <c r="A1067" i="9"/>
  <c r="B1067" i="9"/>
  <c r="C1067" i="9"/>
  <c r="D1067" i="9"/>
  <c r="E1067" i="9"/>
  <c r="F1067" i="9"/>
  <c r="G1067" i="9"/>
  <c r="H1067" i="9"/>
  <c r="I1067" i="9"/>
  <c r="J1067" i="9"/>
  <c r="A1068" i="9"/>
  <c r="B1068" i="9"/>
  <c r="C1068" i="9"/>
  <c r="D1068" i="9"/>
  <c r="E1068" i="9"/>
  <c r="G1068" i="9" s="1"/>
  <c r="F1068" i="9"/>
  <c r="I1068" i="9"/>
  <c r="J1068" i="9"/>
  <c r="A1069" i="9"/>
  <c r="B1069" i="9"/>
  <c r="C1069" i="9"/>
  <c r="D1069" i="9"/>
  <c r="E1069" i="9"/>
  <c r="F1069" i="9"/>
  <c r="G1069" i="9"/>
  <c r="H1069" i="9"/>
  <c r="I1069" i="9"/>
  <c r="J1069" i="9"/>
  <c r="A1070" i="9"/>
  <c r="B1070" i="9"/>
  <c r="C1070" i="9"/>
  <c r="D1070" i="9"/>
  <c r="E1070" i="9"/>
  <c r="G1070" i="9" s="1"/>
  <c r="F1070" i="9"/>
  <c r="I1070" i="9"/>
  <c r="J1070" i="9"/>
  <c r="A1071" i="9"/>
  <c r="B1071" i="9"/>
  <c r="C1071" i="9"/>
  <c r="D1071" i="9"/>
  <c r="E1071" i="9"/>
  <c r="F1071" i="9"/>
  <c r="G1071" i="9"/>
  <c r="H1071" i="9"/>
  <c r="I1071" i="9"/>
  <c r="J1071" i="9"/>
  <c r="A1072" i="9"/>
  <c r="B1072" i="9"/>
  <c r="C1072" i="9"/>
  <c r="D1072" i="9"/>
  <c r="E1072" i="9"/>
  <c r="G1072" i="9" s="1"/>
  <c r="F1072" i="9"/>
  <c r="I1072" i="9"/>
  <c r="J1072" i="9"/>
  <c r="A1073" i="9"/>
  <c r="B1073" i="9"/>
  <c r="C1073" i="9"/>
  <c r="D1073" i="9"/>
  <c r="E1073" i="9"/>
  <c r="F1073" i="9"/>
  <c r="G1073" i="9"/>
  <c r="H1073" i="9"/>
  <c r="I1073" i="9"/>
  <c r="J1073" i="9"/>
  <c r="A1074" i="9"/>
  <c r="B1074" i="9"/>
  <c r="C1074" i="9"/>
  <c r="D1074" i="9"/>
  <c r="E1074" i="9"/>
  <c r="G1074" i="9" s="1"/>
  <c r="F1074" i="9"/>
  <c r="I1074" i="9"/>
  <c r="J1074" i="9"/>
  <c r="A1075" i="9"/>
  <c r="B1075" i="9"/>
  <c r="C1075" i="9"/>
  <c r="D1075" i="9"/>
  <c r="E1075" i="9"/>
  <c r="F1075" i="9"/>
  <c r="G1075" i="9"/>
  <c r="H1075" i="9"/>
  <c r="I1075" i="9"/>
  <c r="J1075" i="9"/>
  <c r="A1076" i="9"/>
  <c r="B1076" i="9"/>
  <c r="C1076" i="9"/>
  <c r="D1076" i="9"/>
  <c r="E1076" i="9"/>
  <c r="G1076" i="9" s="1"/>
  <c r="F1076" i="9"/>
  <c r="I1076" i="9"/>
  <c r="J1076" i="9"/>
  <c r="A1077" i="9"/>
  <c r="B1077" i="9"/>
  <c r="C1077" i="9"/>
  <c r="D1077" i="9"/>
  <c r="E1077" i="9"/>
  <c r="F1077" i="9"/>
  <c r="G1077" i="9"/>
  <c r="H1077" i="9"/>
  <c r="I1077" i="9"/>
  <c r="J1077" i="9"/>
  <c r="A1078" i="9"/>
  <c r="B1078" i="9"/>
  <c r="C1078" i="9"/>
  <c r="D1078" i="9"/>
  <c r="E1078" i="9"/>
  <c r="G1078" i="9" s="1"/>
  <c r="F1078" i="9"/>
  <c r="I1078" i="9"/>
  <c r="J1078" i="9"/>
  <c r="A1079" i="9"/>
  <c r="B1079" i="9"/>
  <c r="C1079" i="9"/>
  <c r="D1079" i="9"/>
  <c r="E1079" i="9"/>
  <c r="F1079" i="9"/>
  <c r="G1079" i="9"/>
  <c r="H1079" i="9"/>
  <c r="I1079" i="9"/>
  <c r="J1079" i="9"/>
  <c r="A1080" i="9"/>
  <c r="B1080" i="9"/>
  <c r="C1080" i="9"/>
  <c r="D1080" i="9"/>
  <c r="E1080" i="9"/>
  <c r="G1080" i="9" s="1"/>
  <c r="F1080" i="9"/>
  <c r="I1080" i="9"/>
  <c r="J1080" i="9"/>
  <c r="A1081" i="9"/>
  <c r="B1081" i="9"/>
  <c r="C1081" i="9"/>
  <c r="D1081" i="9"/>
  <c r="E1081" i="9"/>
  <c r="F1081" i="9"/>
  <c r="G1081" i="9"/>
  <c r="H1081" i="9"/>
  <c r="I1081" i="9"/>
  <c r="J1081" i="9"/>
  <c r="A1082" i="9"/>
  <c r="B1082" i="9"/>
  <c r="C1082" i="9"/>
  <c r="D1082" i="9"/>
  <c r="E1082" i="9"/>
  <c r="G1082" i="9" s="1"/>
  <c r="F1082" i="9"/>
  <c r="I1082" i="9"/>
  <c r="J1082" i="9"/>
  <c r="A1083" i="9"/>
  <c r="B1083" i="9"/>
  <c r="C1083" i="9"/>
  <c r="D1083" i="9"/>
  <c r="E1083" i="9"/>
  <c r="F1083" i="9"/>
  <c r="G1083" i="9"/>
  <c r="H1083" i="9"/>
  <c r="I1083" i="9"/>
  <c r="J1083" i="9"/>
  <c r="A1084" i="9"/>
  <c r="B1084" i="9"/>
  <c r="C1084" i="9"/>
  <c r="D1084" i="9"/>
  <c r="E1084" i="9"/>
  <c r="G1084" i="9" s="1"/>
  <c r="F1084" i="9"/>
  <c r="I1084" i="9"/>
  <c r="J1084" i="9"/>
  <c r="A1085" i="9"/>
  <c r="B1085" i="9"/>
  <c r="C1085" i="9"/>
  <c r="D1085" i="9"/>
  <c r="E1085" i="9"/>
  <c r="F1085" i="9"/>
  <c r="G1085" i="9"/>
  <c r="H1085" i="9"/>
  <c r="I1085" i="9"/>
  <c r="J1085" i="9"/>
  <c r="A1086" i="9"/>
  <c r="B1086" i="9"/>
  <c r="C1086" i="9"/>
  <c r="D1086" i="9"/>
  <c r="E1086" i="9"/>
  <c r="G1086" i="9" s="1"/>
  <c r="F1086" i="9"/>
  <c r="I1086" i="9"/>
  <c r="J1086" i="9"/>
  <c r="A1087" i="9"/>
  <c r="B1087" i="9"/>
  <c r="C1087" i="9"/>
  <c r="D1087" i="9"/>
  <c r="E1087" i="9"/>
  <c r="F1087" i="9"/>
  <c r="G1087" i="9"/>
  <c r="H1087" i="9"/>
  <c r="I1087" i="9"/>
  <c r="J1087" i="9"/>
  <c r="A1088" i="9"/>
  <c r="B1088" i="9"/>
  <c r="C1088" i="9"/>
  <c r="D1088" i="9"/>
  <c r="E1088" i="9"/>
  <c r="G1088" i="9" s="1"/>
  <c r="F1088" i="9"/>
  <c r="I1088" i="9"/>
  <c r="J1088" i="9"/>
  <c r="A1089" i="9"/>
  <c r="B1089" i="9"/>
  <c r="C1089" i="9"/>
  <c r="D1089" i="9"/>
  <c r="E1089" i="9"/>
  <c r="F1089" i="9"/>
  <c r="G1089" i="9"/>
  <c r="H1089" i="9"/>
  <c r="I1089" i="9"/>
  <c r="J1089" i="9"/>
  <c r="A1090" i="9"/>
  <c r="B1090" i="9"/>
  <c r="C1090" i="9"/>
  <c r="D1090" i="9"/>
  <c r="E1090" i="9"/>
  <c r="G1090" i="9" s="1"/>
  <c r="F1090" i="9"/>
  <c r="I1090" i="9"/>
  <c r="J1090" i="9"/>
  <c r="A1091" i="9"/>
  <c r="B1091" i="9"/>
  <c r="C1091" i="9"/>
  <c r="D1091" i="9"/>
  <c r="E1091" i="9"/>
  <c r="F1091" i="9"/>
  <c r="G1091" i="9"/>
  <c r="H1091" i="9"/>
  <c r="I1091" i="9"/>
  <c r="J1091" i="9"/>
  <c r="A1092" i="9"/>
  <c r="B1092" i="9"/>
  <c r="C1092" i="9"/>
  <c r="D1092" i="9"/>
  <c r="E1092" i="9"/>
  <c r="G1092" i="9" s="1"/>
  <c r="F1092" i="9"/>
  <c r="I1092" i="9"/>
  <c r="J1092" i="9"/>
  <c r="A1093" i="9"/>
  <c r="B1093" i="9"/>
  <c r="C1093" i="9"/>
  <c r="D1093" i="9"/>
  <c r="E1093" i="9"/>
  <c r="F1093" i="9"/>
  <c r="G1093" i="9"/>
  <c r="H1093" i="9"/>
  <c r="I1093" i="9"/>
  <c r="J1093" i="9"/>
  <c r="A1094" i="9"/>
  <c r="B1094" i="9"/>
  <c r="C1094" i="9"/>
  <c r="D1094" i="9"/>
  <c r="E1094" i="9"/>
  <c r="G1094" i="9" s="1"/>
  <c r="F1094" i="9"/>
  <c r="I1094" i="9"/>
  <c r="J1094" i="9"/>
  <c r="A1095" i="9"/>
  <c r="B1095" i="9"/>
  <c r="C1095" i="9"/>
  <c r="D1095" i="9"/>
  <c r="E1095" i="9"/>
  <c r="F1095" i="9"/>
  <c r="G1095" i="9"/>
  <c r="H1095" i="9"/>
  <c r="I1095" i="9"/>
  <c r="J1095" i="9"/>
  <c r="A1096" i="9"/>
  <c r="B1096" i="9"/>
  <c r="C1096" i="9"/>
  <c r="D1096" i="9"/>
  <c r="E1096" i="9"/>
  <c r="G1096" i="9" s="1"/>
  <c r="F1096" i="9"/>
  <c r="I1096" i="9"/>
  <c r="J1096" i="9"/>
  <c r="A1097" i="9"/>
  <c r="B1097" i="9"/>
  <c r="C1097" i="9"/>
  <c r="D1097" i="9"/>
  <c r="E1097" i="9"/>
  <c r="F1097" i="9"/>
  <c r="G1097" i="9"/>
  <c r="H1097" i="9"/>
  <c r="I1097" i="9"/>
  <c r="J1097" i="9"/>
  <c r="A1098" i="9"/>
  <c r="B1098" i="9"/>
  <c r="C1098" i="9"/>
  <c r="D1098" i="9"/>
  <c r="E1098" i="9"/>
  <c r="G1098" i="9" s="1"/>
  <c r="F1098" i="9"/>
  <c r="I1098" i="9"/>
  <c r="J1098" i="9"/>
  <c r="A1099" i="9"/>
  <c r="B1099" i="9"/>
  <c r="C1099" i="9"/>
  <c r="D1099" i="9"/>
  <c r="E1099" i="9"/>
  <c r="F1099" i="9"/>
  <c r="G1099" i="9"/>
  <c r="H1099" i="9"/>
  <c r="I1099" i="9"/>
  <c r="J1099" i="9"/>
  <c r="A1100" i="9"/>
  <c r="B1100" i="9"/>
  <c r="C1100" i="9"/>
  <c r="D1100" i="9"/>
  <c r="E1100" i="9"/>
  <c r="G1100" i="9" s="1"/>
  <c r="F1100" i="9"/>
  <c r="I1100" i="9"/>
  <c r="J1100" i="9"/>
  <c r="A1101" i="9"/>
  <c r="B1101" i="9"/>
  <c r="C1101" i="9"/>
  <c r="D1101" i="9"/>
  <c r="E1101" i="9"/>
  <c r="F1101" i="9"/>
  <c r="G1101" i="9"/>
  <c r="H1101" i="9"/>
  <c r="I1101" i="9"/>
  <c r="J1101" i="9"/>
  <c r="A1102" i="9"/>
  <c r="B1102" i="9"/>
  <c r="C1102" i="9"/>
  <c r="D1102" i="9"/>
  <c r="E1102" i="9"/>
  <c r="G1102" i="9" s="1"/>
  <c r="F1102" i="9"/>
  <c r="I1102" i="9"/>
  <c r="J1102" i="9"/>
  <c r="A1103" i="9"/>
  <c r="B1103" i="9"/>
  <c r="C1103" i="9"/>
  <c r="D1103" i="9"/>
  <c r="E1103" i="9"/>
  <c r="F1103" i="9"/>
  <c r="G1103" i="9"/>
  <c r="H1103" i="9"/>
  <c r="I1103" i="9"/>
  <c r="J1103" i="9"/>
  <c r="A1104" i="9"/>
  <c r="B1104" i="9"/>
  <c r="C1104" i="9"/>
  <c r="D1104" i="9"/>
  <c r="E1104" i="9"/>
  <c r="G1104" i="9" s="1"/>
  <c r="F1104" i="9"/>
  <c r="I1104" i="9"/>
  <c r="J1104" i="9"/>
  <c r="A1105" i="9"/>
  <c r="B1105" i="9"/>
  <c r="C1105" i="9"/>
  <c r="D1105" i="9"/>
  <c r="E1105" i="9"/>
  <c r="F1105" i="9"/>
  <c r="G1105" i="9"/>
  <c r="H1105" i="9"/>
  <c r="I1105" i="9"/>
  <c r="J1105" i="9"/>
  <c r="A1106" i="9"/>
  <c r="B1106" i="9"/>
  <c r="C1106" i="9"/>
  <c r="D1106" i="9"/>
  <c r="E1106" i="9"/>
  <c r="G1106" i="9" s="1"/>
  <c r="F1106" i="9"/>
  <c r="I1106" i="9"/>
  <c r="J1106" i="9"/>
  <c r="A1107" i="9"/>
  <c r="B1107" i="9"/>
  <c r="C1107" i="9"/>
  <c r="D1107" i="9"/>
  <c r="E1107" i="9"/>
  <c r="F1107" i="9"/>
  <c r="G1107" i="9"/>
  <c r="H1107" i="9"/>
  <c r="I1107" i="9"/>
  <c r="J1107" i="9"/>
  <c r="A1108" i="9"/>
  <c r="B1108" i="9"/>
  <c r="C1108" i="9"/>
  <c r="D1108" i="9"/>
  <c r="E1108" i="9"/>
  <c r="G1108" i="9" s="1"/>
  <c r="F1108" i="9"/>
  <c r="I1108" i="9"/>
  <c r="J1108" i="9"/>
  <c r="A1109" i="9"/>
  <c r="B1109" i="9"/>
  <c r="C1109" i="9"/>
  <c r="D1109" i="9"/>
  <c r="E1109" i="9"/>
  <c r="F1109" i="9"/>
  <c r="G1109" i="9"/>
  <c r="H1109" i="9"/>
  <c r="I1109" i="9"/>
  <c r="J1109" i="9"/>
  <c r="A1110" i="9"/>
  <c r="B1110" i="9"/>
  <c r="C1110" i="9"/>
  <c r="D1110" i="9"/>
  <c r="E1110" i="9"/>
  <c r="G1110" i="9" s="1"/>
  <c r="F1110" i="9"/>
  <c r="I1110" i="9"/>
  <c r="J1110" i="9"/>
  <c r="A1111" i="9"/>
  <c r="B1111" i="9"/>
  <c r="C1111" i="9"/>
  <c r="D1111" i="9"/>
  <c r="E1111" i="9"/>
  <c r="F1111" i="9"/>
  <c r="G1111" i="9"/>
  <c r="H1111" i="9"/>
  <c r="I1111" i="9"/>
  <c r="J1111" i="9"/>
  <c r="A1112" i="9"/>
  <c r="B1112" i="9"/>
  <c r="C1112" i="9"/>
  <c r="D1112" i="9"/>
  <c r="E1112" i="9"/>
  <c r="G1112" i="9" s="1"/>
  <c r="F1112" i="9"/>
  <c r="I1112" i="9"/>
  <c r="J1112" i="9"/>
  <c r="A1113" i="9"/>
  <c r="B1113" i="9"/>
  <c r="C1113" i="9"/>
  <c r="D1113" i="9"/>
  <c r="E1113" i="9"/>
  <c r="F1113" i="9"/>
  <c r="G1113" i="9"/>
  <c r="H1113" i="9"/>
  <c r="I1113" i="9"/>
  <c r="J1113" i="9"/>
  <c r="A1114" i="9"/>
  <c r="B1114" i="9"/>
  <c r="C1114" i="9"/>
  <c r="D1114" i="9"/>
  <c r="E1114" i="9"/>
  <c r="G1114" i="9" s="1"/>
  <c r="F1114" i="9"/>
  <c r="I1114" i="9"/>
  <c r="J1114" i="9"/>
  <c r="A1115" i="9"/>
  <c r="B1115" i="9"/>
  <c r="C1115" i="9"/>
  <c r="D1115" i="9"/>
  <c r="E1115" i="9"/>
  <c r="F1115" i="9"/>
  <c r="G1115" i="9"/>
  <c r="H1115" i="9"/>
  <c r="I1115" i="9"/>
  <c r="J1115" i="9"/>
  <c r="A1116" i="9"/>
  <c r="B1116" i="9"/>
  <c r="C1116" i="9"/>
  <c r="D1116" i="9"/>
  <c r="E1116" i="9"/>
  <c r="G1116" i="9" s="1"/>
  <c r="F1116" i="9"/>
  <c r="I1116" i="9"/>
  <c r="J1116" i="9"/>
  <c r="A1117" i="9"/>
  <c r="B1117" i="9"/>
  <c r="C1117" i="9"/>
  <c r="D1117" i="9"/>
  <c r="E1117" i="9"/>
  <c r="F1117" i="9"/>
  <c r="G1117" i="9"/>
  <c r="H1117" i="9"/>
  <c r="I1117" i="9"/>
  <c r="J1117" i="9"/>
  <c r="A1118" i="9"/>
  <c r="B1118" i="9"/>
  <c r="C1118" i="9"/>
  <c r="D1118" i="9"/>
  <c r="E1118" i="9"/>
  <c r="G1118" i="9" s="1"/>
  <c r="F1118" i="9"/>
  <c r="I1118" i="9"/>
  <c r="J1118" i="9"/>
  <c r="A1119" i="9"/>
  <c r="B1119" i="9"/>
  <c r="C1119" i="9"/>
  <c r="D1119" i="9"/>
  <c r="E1119" i="9"/>
  <c r="F1119" i="9"/>
  <c r="G1119" i="9"/>
  <c r="H1119" i="9"/>
  <c r="I1119" i="9"/>
  <c r="J1119" i="9"/>
  <c r="A1120" i="9"/>
  <c r="B1120" i="9"/>
  <c r="C1120" i="9"/>
  <c r="D1120" i="9"/>
  <c r="E1120" i="9"/>
  <c r="G1120" i="9" s="1"/>
  <c r="F1120" i="9"/>
  <c r="I1120" i="9"/>
  <c r="J1120" i="9"/>
  <c r="A1121" i="9"/>
  <c r="B1121" i="9"/>
  <c r="C1121" i="9"/>
  <c r="D1121" i="9"/>
  <c r="E1121" i="9"/>
  <c r="F1121" i="9"/>
  <c r="G1121" i="9"/>
  <c r="H1121" i="9"/>
  <c r="I1121" i="9"/>
  <c r="J1121" i="9"/>
  <c r="A1122" i="9"/>
  <c r="B1122" i="9"/>
  <c r="C1122" i="9"/>
  <c r="D1122" i="9"/>
  <c r="E1122" i="9"/>
  <c r="G1122" i="9" s="1"/>
  <c r="F1122" i="9"/>
  <c r="I1122" i="9"/>
  <c r="J1122" i="9"/>
  <c r="A1123" i="9"/>
  <c r="B1123" i="9"/>
  <c r="C1123" i="9"/>
  <c r="D1123" i="9"/>
  <c r="E1123" i="9"/>
  <c r="F1123" i="9"/>
  <c r="G1123" i="9"/>
  <c r="H1123" i="9"/>
  <c r="I1123" i="9"/>
  <c r="J1123" i="9"/>
  <c r="A1124" i="9"/>
  <c r="B1124" i="9"/>
  <c r="C1124" i="9"/>
  <c r="D1124" i="9"/>
  <c r="E1124" i="9"/>
  <c r="G1124" i="9" s="1"/>
  <c r="F1124" i="9"/>
  <c r="I1124" i="9"/>
  <c r="J1124" i="9"/>
  <c r="A1125" i="9"/>
  <c r="B1125" i="9"/>
  <c r="C1125" i="9"/>
  <c r="D1125" i="9"/>
  <c r="E1125" i="9"/>
  <c r="F1125" i="9"/>
  <c r="G1125" i="9"/>
  <c r="H1125" i="9"/>
  <c r="I1125" i="9"/>
  <c r="J1125" i="9"/>
  <c r="A1126" i="9"/>
  <c r="B1126" i="9"/>
  <c r="C1126" i="9"/>
  <c r="D1126" i="9"/>
  <c r="E1126" i="9"/>
  <c r="G1126" i="9" s="1"/>
  <c r="F1126" i="9"/>
  <c r="I1126" i="9"/>
  <c r="J1126" i="9"/>
  <c r="A1127" i="9"/>
  <c r="B1127" i="9"/>
  <c r="C1127" i="9"/>
  <c r="D1127" i="9"/>
  <c r="E1127" i="9"/>
  <c r="F1127" i="9"/>
  <c r="G1127" i="9"/>
  <c r="H1127" i="9"/>
  <c r="I1127" i="9"/>
  <c r="J1127" i="9"/>
  <c r="A1128" i="9"/>
  <c r="B1128" i="9"/>
  <c r="C1128" i="9"/>
  <c r="D1128" i="9"/>
  <c r="E1128" i="9"/>
  <c r="G1128" i="9" s="1"/>
  <c r="F1128" i="9"/>
  <c r="I1128" i="9"/>
  <c r="J1128" i="9"/>
  <c r="A1129" i="9"/>
  <c r="B1129" i="9"/>
  <c r="C1129" i="9"/>
  <c r="D1129" i="9"/>
  <c r="E1129" i="9"/>
  <c r="F1129" i="9"/>
  <c r="G1129" i="9"/>
  <c r="H1129" i="9"/>
  <c r="I1129" i="9"/>
  <c r="J1129" i="9"/>
  <c r="A1130" i="9"/>
  <c r="B1130" i="9"/>
  <c r="C1130" i="9"/>
  <c r="D1130" i="9"/>
  <c r="E1130" i="9"/>
  <c r="G1130" i="9" s="1"/>
  <c r="F1130" i="9"/>
  <c r="I1130" i="9"/>
  <c r="J1130" i="9"/>
  <c r="A1131" i="9"/>
  <c r="B1131" i="9"/>
  <c r="C1131" i="9"/>
  <c r="D1131" i="9"/>
  <c r="E1131" i="9"/>
  <c r="F1131" i="9"/>
  <c r="G1131" i="9"/>
  <c r="H1131" i="9"/>
  <c r="I1131" i="9"/>
  <c r="J1131" i="9"/>
  <c r="A1132" i="9"/>
  <c r="B1132" i="9"/>
  <c r="C1132" i="9"/>
  <c r="D1132" i="9"/>
  <c r="E1132" i="9"/>
  <c r="G1132" i="9" s="1"/>
  <c r="F1132" i="9"/>
  <c r="I1132" i="9"/>
  <c r="J1132" i="9"/>
  <c r="A1133" i="9"/>
  <c r="B1133" i="9"/>
  <c r="C1133" i="9"/>
  <c r="D1133" i="9"/>
  <c r="E1133" i="9"/>
  <c r="F1133" i="9"/>
  <c r="G1133" i="9"/>
  <c r="H1133" i="9"/>
  <c r="I1133" i="9"/>
  <c r="J1133" i="9"/>
  <c r="A1134" i="9"/>
  <c r="B1134" i="9"/>
  <c r="C1134" i="9"/>
  <c r="D1134" i="9"/>
  <c r="E1134" i="9"/>
  <c r="G1134" i="9" s="1"/>
  <c r="F1134" i="9"/>
  <c r="I1134" i="9"/>
  <c r="J1134" i="9"/>
  <c r="A1135" i="9"/>
  <c r="B1135" i="9"/>
  <c r="C1135" i="9"/>
  <c r="D1135" i="9"/>
  <c r="E1135" i="9"/>
  <c r="F1135" i="9"/>
  <c r="G1135" i="9"/>
  <c r="H1135" i="9"/>
  <c r="I1135" i="9"/>
  <c r="J1135" i="9"/>
  <c r="A1136" i="9"/>
  <c r="B1136" i="9"/>
  <c r="C1136" i="9"/>
  <c r="D1136" i="9"/>
  <c r="E1136" i="9"/>
  <c r="G1136" i="9" s="1"/>
  <c r="F1136" i="9"/>
  <c r="I1136" i="9"/>
  <c r="J1136" i="9"/>
  <c r="A1137" i="9"/>
  <c r="B1137" i="9"/>
  <c r="C1137" i="9"/>
  <c r="D1137" i="9"/>
  <c r="E1137" i="9"/>
  <c r="F1137" i="9"/>
  <c r="G1137" i="9"/>
  <c r="H1137" i="9"/>
  <c r="I1137" i="9"/>
  <c r="J1137" i="9"/>
  <c r="A1138" i="9"/>
  <c r="B1138" i="9"/>
  <c r="C1138" i="9"/>
  <c r="D1138" i="9"/>
  <c r="E1138" i="9"/>
  <c r="G1138" i="9" s="1"/>
  <c r="F1138" i="9"/>
  <c r="I1138" i="9"/>
  <c r="J1138" i="9"/>
  <c r="A1139" i="9"/>
  <c r="B1139" i="9"/>
  <c r="C1139" i="9"/>
  <c r="D1139" i="9"/>
  <c r="E1139" i="9"/>
  <c r="F1139" i="9"/>
  <c r="G1139" i="9"/>
  <c r="H1139" i="9"/>
  <c r="I1139" i="9"/>
  <c r="J1139" i="9"/>
  <c r="A1140" i="9"/>
  <c r="B1140" i="9"/>
  <c r="C1140" i="9"/>
  <c r="D1140" i="9"/>
  <c r="E1140" i="9"/>
  <c r="G1140" i="9" s="1"/>
  <c r="F1140" i="9"/>
  <c r="I1140" i="9"/>
  <c r="J1140" i="9"/>
  <c r="A1141" i="9"/>
  <c r="B1141" i="9"/>
  <c r="C1141" i="9"/>
  <c r="D1141" i="9"/>
  <c r="E1141" i="9"/>
  <c r="F1141" i="9"/>
  <c r="G1141" i="9"/>
  <c r="H1141" i="9"/>
  <c r="I1141" i="9"/>
  <c r="J1141" i="9"/>
  <c r="A1142" i="9"/>
  <c r="B1142" i="9"/>
  <c r="C1142" i="9"/>
  <c r="D1142" i="9"/>
  <c r="E1142" i="9"/>
  <c r="G1142" i="9" s="1"/>
  <c r="F1142" i="9"/>
  <c r="I1142" i="9"/>
  <c r="J1142" i="9"/>
  <c r="A1143" i="9"/>
  <c r="B1143" i="9"/>
  <c r="C1143" i="9"/>
  <c r="D1143" i="9"/>
  <c r="E1143" i="9"/>
  <c r="F1143" i="9"/>
  <c r="G1143" i="9"/>
  <c r="H1143" i="9"/>
  <c r="I1143" i="9"/>
  <c r="J1143" i="9"/>
  <c r="A1144" i="9"/>
  <c r="B1144" i="9"/>
  <c r="C1144" i="9"/>
  <c r="D1144" i="9"/>
  <c r="E1144" i="9"/>
  <c r="G1144" i="9" s="1"/>
  <c r="F1144" i="9"/>
  <c r="I1144" i="9"/>
  <c r="J1144" i="9"/>
  <c r="A1145" i="9"/>
  <c r="B1145" i="9"/>
  <c r="C1145" i="9"/>
  <c r="D1145" i="9"/>
  <c r="E1145" i="9"/>
  <c r="F1145" i="9"/>
  <c r="G1145" i="9"/>
  <c r="H1145" i="9"/>
  <c r="I1145" i="9"/>
  <c r="J1145" i="9"/>
  <c r="A1146" i="9"/>
  <c r="B1146" i="9"/>
  <c r="C1146" i="9"/>
  <c r="D1146" i="9"/>
  <c r="E1146" i="9"/>
  <c r="G1146" i="9" s="1"/>
  <c r="F1146" i="9"/>
  <c r="I1146" i="9"/>
  <c r="J1146" i="9"/>
  <c r="A1147" i="9"/>
  <c r="B1147" i="9"/>
  <c r="C1147" i="9"/>
  <c r="D1147" i="9"/>
  <c r="E1147" i="9"/>
  <c r="F1147" i="9"/>
  <c r="G1147" i="9"/>
  <c r="H1147" i="9"/>
  <c r="I1147" i="9"/>
  <c r="J1147" i="9"/>
  <c r="A1148" i="9"/>
  <c r="B1148" i="9"/>
  <c r="C1148" i="9"/>
  <c r="D1148" i="9"/>
  <c r="E1148" i="9"/>
  <c r="G1148" i="9" s="1"/>
  <c r="F1148" i="9"/>
  <c r="I1148" i="9"/>
  <c r="J1148" i="9"/>
  <c r="A1149" i="9"/>
  <c r="B1149" i="9"/>
  <c r="C1149" i="9"/>
  <c r="D1149" i="9"/>
  <c r="E1149" i="9"/>
  <c r="F1149" i="9"/>
  <c r="G1149" i="9"/>
  <c r="H1149" i="9"/>
  <c r="I1149" i="9"/>
  <c r="J1149" i="9"/>
  <c r="A1150" i="9"/>
  <c r="B1150" i="9"/>
  <c r="C1150" i="9"/>
  <c r="D1150" i="9"/>
  <c r="E1150" i="9"/>
  <c r="G1150" i="9" s="1"/>
  <c r="F1150" i="9"/>
  <c r="I1150" i="9"/>
  <c r="J1150" i="9"/>
  <c r="A1151" i="9"/>
  <c r="B1151" i="9"/>
  <c r="C1151" i="9"/>
  <c r="D1151" i="9"/>
  <c r="E1151" i="9"/>
  <c r="F1151" i="9"/>
  <c r="G1151" i="9"/>
  <c r="H1151" i="9"/>
  <c r="I1151" i="9"/>
  <c r="J1151" i="9"/>
  <c r="A1152" i="9"/>
  <c r="B1152" i="9"/>
  <c r="C1152" i="9"/>
  <c r="D1152" i="9"/>
  <c r="E1152" i="9"/>
  <c r="G1152" i="9" s="1"/>
  <c r="F1152" i="9"/>
  <c r="I1152" i="9"/>
  <c r="J1152" i="9"/>
  <c r="A1153" i="9"/>
  <c r="B1153" i="9"/>
  <c r="C1153" i="9"/>
  <c r="D1153" i="9"/>
  <c r="E1153" i="9"/>
  <c r="F1153" i="9"/>
  <c r="G1153" i="9"/>
  <c r="H1153" i="9"/>
  <c r="I1153" i="9"/>
  <c r="J1153" i="9"/>
  <c r="A1154" i="9"/>
  <c r="B1154" i="9"/>
  <c r="C1154" i="9"/>
  <c r="D1154" i="9"/>
  <c r="E1154" i="9"/>
  <c r="G1154" i="9" s="1"/>
  <c r="F1154" i="9"/>
  <c r="I1154" i="9"/>
  <c r="J1154" i="9"/>
  <c r="A1155" i="9"/>
  <c r="B1155" i="9"/>
  <c r="C1155" i="9"/>
  <c r="D1155" i="9"/>
  <c r="E1155" i="9"/>
  <c r="F1155" i="9"/>
  <c r="G1155" i="9"/>
  <c r="H1155" i="9"/>
  <c r="I1155" i="9"/>
  <c r="J1155" i="9"/>
  <c r="A1156" i="9"/>
  <c r="B1156" i="9"/>
  <c r="C1156" i="9"/>
  <c r="D1156" i="9"/>
  <c r="E1156" i="9"/>
  <c r="G1156" i="9" s="1"/>
  <c r="F1156" i="9"/>
  <c r="I1156" i="9"/>
  <c r="J1156" i="9"/>
  <c r="A1157" i="9"/>
  <c r="B1157" i="9"/>
  <c r="C1157" i="9"/>
  <c r="D1157" i="9"/>
  <c r="E1157" i="9"/>
  <c r="F1157" i="9"/>
  <c r="G1157" i="9"/>
  <c r="H1157" i="9"/>
  <c r="I1157" i="9"/>
  <c r="J1157" i="9"/>
  <c r="A1158" i="9"/>
  <c r="B1158" i="9"/>
  <c r="C1158" i="9"/>
  <c r="D1158" i="9"/>
  <c r="E1158" i="9"/>
  <c r="G1158" i="9" s="1"/>
  <c r="F1158" i="9"/>
  <c r="I1158" i="9"/>
  <c r="J1158" i="9"/>
  <c r="A1159" i="9"/>
  <c r="B1159" i="9"/>
  <c r="C1159" i="9"/>
  <c r="D1159" i="9"/>
  <c r="E1159" i="9"/>
  <c r="F1159" i="9"/>
  <c r="G1159" i="9"/>
  <c r="H1159" i="9"/>
  <c r="I1159" i="9"/>
  <c r="J1159" i="9"/>
  <c r="A1160" i="9"/>
  <c r="B1160" i="9"/>
  <c r="C1160" i="9"/>
  <c r="D1160" i="9"/>
  <c r="E1160" i="9"/>
  <c r="G1160" i="9" s="1"/>
  <c r="F1160" i="9"/>
  <c r="I1160" i="9"/>
  <c r="J1160" i="9"/>
  <c r="A1161" i="9"/>
  <c r="B1161" i="9"/>
  <c r="C1161" i="9"/>
  <c r="D1161" i="9"/>
  <c r="E1161" i="9"/>
  <c r="F1161" i="9"/>
  <c r="G1161" i="9"/>
  <c r="H1161" i="9"/>
  <c r="I1161" i="9"/>
  <c r="J1161" i="9"/>
  <c r="A1162" i="9"/>
  <c r="B1162" i="9"/>
  <c r="C1162" i="9"/>
  <c r="D1162" i="9"/>
  <c r="E1162" i="9"/>
  <c r="G1162" i="9" s="1"/>
  <c r="F1162" i="9"/>
  <c r="I1162" i="9"/>
  <c r="J1162" i="9"/>
  <c r="A1163" i="9"/>
  <c r="B1163" i="9"/>
  <c r="C1163" i="9"/>
  <c r="D1163" i="9"/>
  <c r="E1163" i="9"/>
  <c r="F1163" i="9"/>
  <c r="G1163" i="9"/>
  <c r="H1163" i="9"/>
  <c r="I1163" i="9"/>
  <c r="J1163" i="9"/>
  <c r="A1164" i="9"/>
  <c r="B1164" i="9"/>
  <c r="C1164" i="9"/>
  <c r="D1164" i="9"/>
  <c r="E1164" i="9"/>
  <c r="G1164" i="9" s="1"/>
  <c r="F1164" i="9"/>
  <c r="I1164" i="9"/>
  <c r="J1164" i="9"/>
  <c r="A1165" i="9"/>
  <c r="B1165" i="9"/>
  <c r="C1165" i="9"/>
  <c r="D1165" i="9"/>
  <c r="E1165" i="9"/>
  <c r="F1165" i="9"/>
  <c r="G1165" i="9"/>
  <c r="H1165" i="9"/>
  <c r="I1165" i="9"/>
  <c r="J1165" i="9"/>
  <c r="A1166" i="9"/>
  <c r="B1166" i="9"/>
  <c r="C1166" i="9"/>
  <c r="D1166" i="9"/>
  <c r="E1166" i="9"/>
  <c r="G1166" i="9" s="1"/>
  <c r="F1166" i="9"/>
  <c r="I1166" i="9"/>
  <c r="J1166" i="9"/>
  <c r="A1167" i="9"/>
  <c r="B1167" i="9"/>
  <c r="C1167" i="9"/>
  <c r="D1167" i="9"/>
  <c r="E1167" i="9"/>
  <c r="F1167" i="9"/>
  <c r="G1167" i="9"/>
  <c r="H1167" i="9"/>
  <c r="I1167" i="9"/>
  <c r="J1167" i="9"/>
  <c r="A1168" i="9"/>
  <c r="B1168" i="9"/>
  <c r="C1168" i="9"/>
  <c r="D1168" i="9"/>
  <c r="E1168" i="9"/>
  <c r="G1168" i="9" s="1"/>
  <c r="F1168" i="9"/>
  <c r="I1168" i="9"/>
  <c r="J1168" i="9"/>
  <c r="A1169" i="9"/>
  <c r="B1169" i="9"/>
  <c r="C1169" i="9"/>
  <c r="D1169" i="9"/>
  <c r="E1169" i="9"/>
  <c r="F1169" i="9"/>
  <c r="G1169" i="9"/>
  <c r="H1169" i="9"/>
  <c r="I1169" i="9"/>
  <c r="J1169" i="9"/>
  <c r="A1170" i="9"/>
  <c r="B1170" i="9"/>
  <c r="C1170" i="9"/>
  <c r="D1170" i="9"/>
  <c r="E1170" i="9"/>
  <c r="G1170" i="9" s="1"/>
  <c r="F1170" i="9"/>
  <c r="I1170" i="9"/>
  <c r="J1170" i="9"/>
  <c r="A1171" i="9"/>
  <c r="B1171" i="9"/>
  <c r="C1171" i="9"/>
  <c r="D1171" i="9"/>
  <c r="E1171" i="9"/>
  <c r="F1171" i="9"/>
  <c r="G1171" i="9"/>
  <c r="H1171" i="9"/>
  <c r="I1171" i="9"/>
  <c r="J1171" i="9"/>
  <c r="A1172" i="9"/>
  <c r="B1172" i="9"/>
  <c r="C1172" i="9"/>
  <c r="D1172" i="9"/>
  <c r="E1172" i="9"/>
  <c r="G1172" i="9" s="1"/>
  <c r="F1172" i="9"/>
  <c r="I1172" i="9"/>
  <c r="J1172" i="9"/>
  <c r="A1173" i="9"/>
  <c r="B1173" i="9"/>
  <c r="C1173" i="9"/>
  <c r="D1173" i="9"/>
  <c r="E1173" i="9"/>
  <c r="F1173" i="9"/>
  <c r="G1173" i="9"/>
  <c r="H1173" i="9"/>
  <c r="I1173" i="9"/>
  <c r="J1173" i="9"/>
  <c r="A1174" i="9"/>
  <c r="B1174" i="9"/>
  <c r="C1174" i="9"/>
  <c r="D1174" i="9"/>
  <c r="E1174" i="9"/>
  <c r="G1174" i="9" s="1"/>
  <c r="F1174" i="9"/>
  <c r="I1174" i="9"/>
  <c r="J1174" i="9"/>
  <c r="A1175" i="9"/>
  <c r="B1175" i="9"/>
  <c r="C1175" i="9"/>
  <c r="D1175" i="9"/>
  <c r="E1175" i="9"/>
  <c r="F1175" i="9"/>
  <c r="G1175" i="9"/>
  <c r="H1175" i="9"/>
  <c r="I1175" i="9"/>
  <c r="J1175" i="9"/>
  <c r="A1176" i="9"/>
  <c r="B1176" i="9"/>
  <c r="C1176" i="9"/>
  <c r="D1176" i="9"/>
  <c r="E1176" i="9"/>
  <c r="G1176" i="9" s="1"/>
  <c r="F1176" i="9"/>
  <c r="I1176" i="9"/>
  <c r="J1176" i="9"/>
  <c r="A1177" i="9"/>
  <c r="B1177" i="9"/>
  <c r="C1177" i="9"/>
  <c r="D1177" i="9"/>
  <c r="E1177" i="9"/>
  <c r="F1177" i="9"/>
  <c r="G1177" i="9"/>
  <c r="H1177" i="9"/>
  <c r="I1177" i="9"/>
  <c r="J1177" i="9"/>
  <c r="A1178" i="9"/>
  <c r="B1178" i="9"/>
  <c r="C1178" i="9"/>
  <c r="D1178" i="9"/>
  <c r="E1178" i="9"/>
  <c r="G1178" i="9" s="1"/>
  <c r="F1178" i="9"/>
  <c r="I1178" i="9"/>
  <c r="J1178" i="9"/>
  <c r="A1179" i="9"/>
  <c r="B1179" i="9"/>
  <c r="C1179" i="9"/>
  <c r="D1179" i="9"/>
  <c r="E1179" i="9"/>
  <c r="F1179" i="9"/>
  <c r="G1179" i="9"/>
  <c r="H1179" i="9"/>
  <c r="I1179" i="9"/>
  <c r="J1179" i="9"/>
  <c r="A1180" i="9"/>
  <c r="B1180" i="9"/>
  <c r="C1180" i="9"/>
  <c r="D1180" i="9"/>
  <c r="E1180" i="9"/>
  <c r="G1180" i="9" s="1"/>
  <c r="F1180" i="9"/>
  <c r="I1180" i="9"/>
  <c r="J1180" i="9"/>
  <c r="A1181" i="9"/>
  <c r="B1181" i="9"/>
  <c r="C1181" i="9"/>
  <c r="D1181" i="9"/>
  <c r="E1181" i="9"/>
  <c r="F1181" i="9"/>
  <c r="G1181" i="9"/>
  <c r="H1181" i="9"/>
  <c r="I1181" i="9"/>
  <c r="J1181" i="9"/>
  <c r="A1182" i="9"/>
  <c r="B1182" i="9"/>
  <c r="C1182" i="9"/>
  <c r="D1182" i="9"/>
  <c r="E1182" i="9"/>
  <c r="G1182" i="9" s="1"/>
  <c r="F1182" i="9"/>
  <c r="I1182" i="9"/>
  <c r="J1182" i="9"/>
  <c r="A1183" i="9"/>
  <c r="B1183" i="9"/>
  <c r="C1183" i="9"/>
  <c r="D1183" i="9"/>
  <c r="E1183" i="9"/>
  <c r="F1183" i="9"/>
  <c r="G1183" i="9"/>
  <c r="H1183" i="9"/>
  <c r="I1183" i="9"/>
  <c r="J1183" i="9"/>
  <c r="A1184" i="9"/>
  <c r="B1184" i="9"/>
  <c r="C1184" i="9"/>
  <c r="D1184" i="9"/>
  <c r="E1184" i="9"/>
  <c r="G1184" i="9" s="1"/>
  <c r="F1184" i="9"/>
  <c r="I1184" i="9"/>
  <c r="J1184" i="9"/>
  <c r="A1185" i="9"/>
  <c r="B1185" i="9"/>
  <c r="C1185" i="9"/>
  <c r="D1185" i="9"/>
  <c r="E1185" i="9"/>
  <c r="F1185" i="9"/>
  <c r="G1185" i="9"/>
  <c r="H1185" i="9"/>
  <c r="I1185" i="9"/>
  <c r="J1185" i="9"/>
  <c r="A1186" i="9"/>
  <c r="B1186" i="9"/>
  <c r="C1186" i="9"/>
  <c r="D1186" i="9"/>
  <c r="E1186" i="9"/>
  <c r="G1186" i="9" s="1"/>
  <c r="F1186" i="9"/>
  <c r="I1186" i="9"/>
  <c r="J1186" i="9"/>
  <c r="A1187" i="9"/>
  <c r="B1187" i="9"/>
  <c r="C1187" i="9"/>
  <c r="D1187" i="9"/>
  <c r="E1187" i="9"/>
  <c r="F1187" i="9"/>
  <c r="G1187" i="9"/>
  <c r="H1187" i="9"/>
  <c r="I1187" i="9"/>
  <c r="J1187" i="9"/>
  <c r="A1188" i="9"/>
  <c r="B1188" i="9"/>
  <c r="C1188" i="9"/>
  <c r="D1188" i="9"/>
  <c r="E1188" i="9"/>
  <c r="G1188" i="9" s="1"/>
  <c r="F1188" i="9"/>
  <c r="I1188" i="9"/>
  <c r="J1188" i="9"/>
  <c r="A1189" i="9"/>
  <c r="B1189" i="9"/>
  <c r="C1189" i="9"/>
  <c r="D1189" i="9"/>
  <c r="E1189" i="9"/>
  <c r="F1189" i="9"/>
  <c r="G1189" i="9"/>
  <c r="H1189" i="9"/>
  <c r="I1189" i="9"/>
  <c r="J1189" i="9"/>
  <c r="A1190" i="9"/>
  <c r="B1190" i="9"/>
  <c r="C1190" i="9"/>
  <c r="D1190" i="9"/>
  <c r="E1190" i="9"/>
  <c r="G1190" i="9" s="1"/>
  <c r="F1190" i="9"/>
  <c r="I1190" i="9"/>
  <c r="J1190" i="9"/>
  <c r="A1191" i="9"/>
  <c r="B1191" i="9"/>
  <c r="C1191" i="9"/>
  <c r="D1191" i="9"/>
  <c r="E1191" i="9"/>
  <c r="F1191" i="9"/>
  <c r="G1191" i="9"/>
  <c r="H1191" i="9"/>
  <c r="I1191" i="9"/>
  <c r="J1191" i="9"/>
  <c r="A1192" i="9"/>
  <c r="B1192" i="9"/>
  <c r="C1192" i="9"/>
  <c r="D1192" i="9"/>
  <c r="E1192" i="9"/>
  <c r="G1192" i="9" s="1"/>
  <c r="F1192" i="9"/>
  <c r="I1192" i="9"/>
  <c r="J1192" i="9"/>
  <c r="A1193" i="9"/>
  <c r="B1193" i="9"/>
  <c r="C1193" i="9"/>
  <c r="D1193" i="9"/>
  <c r="E1193" i="9"/>
  <c r="F1193" i="9"/>
  <c r="G1193" i="9"/>
  <c r="H1193" i="9"/>
  <c r="I1193" i="9"/>
  <c r="J1193" i="9"/>
  <c r="A1194" i="9"/>
  <c r="B1194" i="9"/>
  <c r="C1194" i="9"/>
  <c r="D1194" i="9"/>
  <c r="E1194" i="9"/>
  <c r="G1194" i="9" s="1"/>
  <c r="F1194" i="9"/>
  <c r="I1194" i="9"/>
  <c r="J1194" i="9"/>
  <c r="A1195" i="9"/>
  <c r="B1195" i="9"/>
  <c r="C1195" i="9"/>
  <c r="D1195" i="9"/>
  <c r="E1195" i="9"/>
  <c r="F1195" i="9"/>
  <c r="G1195" i="9"/>
  <c r="H1195" i="9"/>
  <c r="I1195" i="9"/>
  <c r="J1195" i="9"/>
  <c r="A1196" i="9"/>
  <c r="B1196" i="9"/>
  <c r="C1196" i="9"/>
  <c r="D1196" i="9"/>
  <c r="E1196" i="9"/>
  <c r="G1196" i="9" s="1"/>
  <c r="F1196" i="9"/>
  <c r="I1196" i="9"/>
  <c r="J1196" i="9"/>
  <c r="A1197" i="9"/>
  <c r="B1197" i="9"/>
  <c r="C1197" i="9"/>
  <c r="D1197" i="9"/>
  <c r="E1197" i="9"/>
  <c r="F1197" i="9"/>
  <c r="G1197" i="9"/>
  <c r="H1197" i="9"/>
  <c r="I1197" i="9"/>
  <c r="J1197" i="9"/>
  <c r="A1198" i="9"/>
  <c r="B1198" i="9"/>
  <c r="C1198" i="9"/>
  <c r="D1198" i="9"/>
  <c r="E1198" i="9"/>
  <c r="G1198" i="9" s="1"/>
  <c r="F1198" i="9"/>
  <c r="I1198" i="9"/>
  <c r="J1198" i="9"/>
  <c r="A1199" i="9"/>
  <c r="B1199" i="9"/>
  <c r="C1199" i="9"/>
  <c r="D1199" i="9"/>
  <c r="E1199" i="9"/>
  <c r="F1199" i="9"/>
  <c r="G1199" i="9"/>
  <c r="H1199" i="9"/>
  <c r="I1199" i="9"/>
  <c r="J1199" i="9"/>
  <c r="A1200" i="9"/>
  <c r="B1200" i="9"/>
  <c r="C1200" i="9"/>
  <c r="D1200" i="9"/>
  <c r="E1200" i="9"/>
  <c r="G1200" i="9" s="1"/>
  <c r="F1200" i="9"/>
  <c r="I1200" i="9"/>
  <c r="J1200" i="9"/>
  <c r="A1201" i="9"/>
  <c r="B1201" i="9"/>
  <c r="C1201" i="9"/>
  <c r="D1201" i="9"/>
  <c r="E1201" i="9"/>
  <c r="F1201" i="9"/>
  <c r="G1201" i="9"/>
  <c r="H1201" i="9"/>
  <c r="I1201" i="9"/>
  <c r="J1201" i="9"/>
  <c r="A1202" i="9"/>
  <c r="B1202" i="9"/>
  <c r="E1202" i="9"/>
  <c r="F1202" i="9"/>
  <c r="I1202" i="9"/>
  <c r="J1202" i="9"/>
  <c r="A1203" i="9"/>
  <c r="B1203" i="9"/>
  <c r="D1203" i="9"/>
  <c r="E1203" i="9"/>
  <c r="H1203" i="9" s="1"/>
  <c r="F1203" i="9"/>
  <c r="I1203" i="9"/>
  <c r="J1203" i="9"/>
  <c r="A1204" i="9"/>
  <c r="B1204" i="9"/>
  <c r="E1204" i="9"/>
  <c r="F1204" i="9"/>
  <c r="I1204" i="9"/>
  <c r="J1204" i="9"/>
  <c r="A1205" i="9"/>
  <c r="B1205" i="9"/>
  <c r="E1205" i="9"/>
  <c r="F1205" i="9"/>
  <c r="I1205" i="9"/>
  <c r="J1205" i="9"/>
  <c r="A1206" i="9"/>
  <c r="C1206" i="9" s="1"/>
  <c r="B1206" i="9"/>
  <c r="E1206" i="9"/>
  <c r="G1206" i="9" s="1"/>
  <c r="F1206" i="9"/>
  <c r="I1206" i="9"/>
  <c r="J1206" i="9"/>
  <c r="A1207" i="9"/>
  <c r="B1207" i="9"/>
  <c r="E1207" i="9"/>
  <c r="F1207" i="9"/>
  <c r="I1207" i="9"/>
  <c r="J1207" i="9"/>
  <c r="A1208" i="9"/>
  <c r="C1208" i="9" s="1"/>
  <c r="B1208" i="9"/>
  <c r="E1208" i="9"/>
  <c r="F1208" i="9"/>
  <c r="I1208" i="9"/>
  <c r="J1208" i="9"/>
  <c r="A1209" i="9"/>
  <c r="C1209" i="9" s="1"/>
  <c r="B1209" i="9"/>
  <c r="E1209" i="9"/>
  <c r="F1209" i="9"/>
  <c r="I1209" i="9"/>
  <c r="J1209" i="9"/>
  <c r="A1210" i="9"/>
  <c r="B1210" i="9"/>
  <c r="E1210" i="9"/>
  <c r="G1210" i="9" s="1"/>
  <c r="F1210" i="9"/>
  <c r="I1210" i="9"/>
  <c r="J1210" i="9"/>
  <c r="A1211" i="9"/>
  <c r="B1211" i="9"/>
  <c r="E1211" i="9"/>
  <c r="G1211" i="9" s="1"/>
  <c r="F1211" i="9"/>
  <c r="I1211" i="9"/>
  <c r="J1211" i="9"/>
  <c r="A1212" i="9"/>
  <c r="C1212" i="9" s="1"/>
  <c r="B1212" i="9"/>
  <c r="E1212" i="9"/>
  <c r="H1212" i="9" s="1"/>
  <c r="F1212" i="9"/>
  <c r="I1212" i="9"/>
  <c r="J1212" i="9"/>
  <c r="A1213" i="9"/>
  <c r="C1213" i="9" s="1"/>
  <c r="B1213" i="9"/>
  <c r="E1213" i="9"/>
  <c r="F1213" i="9"/>
  <c r="I1213" i="9"/>
  <c r="J1213" i="9"/>
  <c r="A1214" i="9"/>
  <c r="B1214" i="9"/>
  <c r="D1214" i="9"/>
  <c r="E1214" i="9"/>
  <c r="F1214" i="9"/>
  <c r="I1214" i="9"/>
  <c r="J1214" i="9"/>
  <c r="A1215" i="9"/>
  <c r="D1215" i="9" s="1"/>
  <c r="B1215" i="9"/>
  <c r="E1215" i="9"/>
  <c r="F1215" i="9"/>
  <c r="I1215" i="9"/>
  <c r="J1215" i="9"/>
  <c r="A1216" i="9"/>
  <c r="D1216" i="9" s="1"/>
  <c r="B1216" i="9"/>
  <c r="E1216" i="9"/>
  <c r="F1216" i="9"/>
  <c r="I1216" i="9"/>
  <c r="J1216" i="9"/>
  <c r="A1217" i="9"/>
  <c r="B1217" i="9"/>
  <c r="E1217" i="9"/>
  <c r="F1217" i="9"/>
  <c r="I1217" i="9"/>
  <c r="J1217" i="9"/>
  <c r="A1218" i="9"/>
  <c r="B1218" i="9"/>
  <c r="E1218" i="9"/>
  <c r="F1218" i="9"/>
  <c r="I1218" i="9"/>
  <c r="J1218" i="9"/>
  <c r="A1219" i="9"/>
  <c r="B1219" i="9"/>
  <c r="E1219" i="9"/>
  <c r="F1219" i="9"/>
  <c r="I1219" i="9"/>
  <c r="J1219" i="9"/>
  <c r="A1220" i="9"/>
  <c r="B1220" i="9"/>
  <c r="E1220" i="9"/>
  <c r="F1220" i="9"/>
  <c r="I1220" i="9"/>
  <c r="J1220" i="9"/>
  <c r="A1221" i="9"/>
  <c r="C1221" i="9" s="1"/>
  <c r="B1221" i="9"/>
  <c r="E1221" i="9"/>
  <c r="H1221" i="9" s="1"/>
  <c r="F1221" i="9"/>
  <c r="I1221" i="9"/>
  <c r="J1221" i="9"/>
  <c r="A1222" i="9"/>
  <c r="C1222" i="9" s="1"/>
  <c r="B1222" i="9"/>
  <c r="E1222" i="9"/>
  <c r="F1222" i="9"/>
  <c r="I1222" i="9"/>
  <c r="J1222" i="9"/>
  <c r="A1223" i="9"/>
  <c r="B1223" i="9"/>
  <c r="D1223" i="9"/>
  <c r="E1223" i="9"/>
  <c r="F1223" i="9"/>
  <c r="I1223" i="9"/>
  <c r="J1223" i="9"/>
  <c r="A1224" i="9"/>
  <c r="B1224" i="9"/>
  <c r="E1224" i="9"/>
  <c r="F1224" i="9"/>
  <c r="I1224" i="9"/>
  <c r="J1224" i="9"/>
  <c r="A1225" i="9"/>
  <c r="B1225" i="9"/>
  <c r="E1225" i="9"/>
  <c r="F1225" i="9"/>
  <c r="I1225" i="9"/>
  <c r="J1225" i="9"/>
  <c r="A1226" i="9"/>
  <c r="B1226" i="9"/>
  <c r="E1226" i="9"/>
  <c r="F1226" i="9"/>
  <c r="I1226" i="9"/>
  <c r="J1226" i="9"/>
  <c r="A1227" i="9"/>
  <c r="B1227" i="9"/>
  <c r="E1227" i="9"/>
  <c r="F1227" i="9"/>
  <c r="I1227" i="9"/>
  <c r="J1227" i="9"/>
  <c r="A1228" i="9"/>
  <c r="B1228" i="9"/>
  <c r="E1228" i="9"/>
  <c r="H1228" i="9" s="1"/>
  <c r="F1228" i="9"/>
  <c r="I1228" i="9"/>
  <c r="J1228" i="9"/>
  <c r="A1229" i="9"/>
  <c r="B1229" i="9"/>
  <c r="E1229" i="9"/>
  <c r="F1229" i="9"/>
  <c r="I1229" i="9"/>
  <c r="J1229" i="9"/>
  <c r="A1230" i="9"/>
  <c r="B1230" i="9"/>
  <c r="E1230" i="9"/>
  <c r="F1230" i="9"/>
  <c r="I1230" i="9"/>
  <c r="J1230" i="9"/>
  <c r="A1231" i="9"/>
  <c r="B1231" i="9"/>
  <c r="C1231" i="9" s="1"/>
  <c r="E1231" i="9"/>
  <c r="F1231" i="9"/>
  <c r="I1231" i="9"/>
  <c r="J1231" i="9"/>
  <c r="A1232" i="9"/>
  <c r="B1232" i="9"/>
  <c r="E1232" i="9"/>
  <c r="F1232" i="9"/>
  <c r="I1232" i="9"/>
  <c r="J1232" i="9"/>
  <c r="A1233" i="9"/>
  <c r="B1233" i="9"/>
  <c r="E1233" i="9"/>
  <c r="F1233" i="9"/>
  <c r="I1233" i="9"/>
  <c r="J1233" i="9"/>
  <c r="A1234" i="9"/>
  <c r="B1234" i="9"/>
  <c r="E1234" i="9"/>
  <c r="F1234" i="9"/>
  <c r="I1234" i="9"/>
  <c r="J1234" i="9"/>
  <c r="A1235" i="9"/>
  <c r="B1235" i="9"/>
  <c r="E1235" i="9"/>
  <c r="F1235" i="9"/>
  <c r="I1235" i="9"/>
  <c r="J1235" i="9"/>
  <c r="A1236" i="9"/>
  <c r="D1236" i="9" s="1"/>
  <c r="B1236" i="9"/>
  <c r="E1236" i="9"/>
  <c r="F1236" i="9"/>
  <c r="I1236" i="9"/>
  <c r="J1236" i="9"/>
  <c r="A1237" i="9"/>
  <c r="C1237" i="9" s="1"/>
  <c r="B1237" i="9"/>
  <c r="E1237" i="9"/>
  <c r="F1237" i="9"/>
  <c r="I1237" i="9"/>
  <c r="J1237" i="9"/>
  <c r="A1238" i="9"/>
  <c r="C1238" i="9" s="1"/>
  <c r="B1238" i="9"/>
  <c r="E1238" i="9"/>
  <c r="F1238" i="9"/>
  <c r="I1238" i="9"/>
  <c r="J1238" i="9"/>
  <c r="A1239" i="9"/>
  <c r="B1239" i="9"/>
  <c r="C1239" i="9"/>
  <c r="E1239" i="9"/>
  <c r="F1239" i="9"/>
  <c r="I1239" i="9"/>
  <c r="J1239" i="9"/>
  <c r="A1240" i="9"/>
  <c r="B1240" i="9"/>
  <c r="E1240" i="9"/>
  <c r="F1240" i="9"/>
  <c r="I1240" i="9"/>
  <c r="J1240" i="9"/>
  <c r="A1241" i="9"/>
  <c r="B1241" i="9"/>
  <c r="E1241" i="9"/>
  <c r="F1241" i="9"/>
  <c r="I1241" i="9"/>
  <c r="J1241" i="9"/>
  <c r="A1242" i="9"/>
  <c r="B1242" i="9"/>
  <c r="E1242" i="9"/>
  <c r="F1242" i="9"/>
  <c r="I1242" i="9"/>
  <c r="J1242" i="9"/>
  <c r="A1243" i="9"/>
  <c r="B1243" i="9"/>
  <c r="E1243" i="9"/>
  <c r="F1243" i="9"/>
  <c r="G1243" i="9" s="1"/>
  <c r="I1243" i="9"/>
  <c r="J1243" i="9"/>
  <c r="A1244" i="9"/>
  <c r="B1244" i="9"/>
  <c r="E1244" i="9"/>
  <c r="F1244" i="9"/>
  <c r="I1244" i="9"/>
  <c r="J1244" i="9"/>
  <c r="A1245" i="9"/>
  <c r="B1245" i="9"/>
  <c r="E1245" i="9"/>
  <c r="F1245" i="9"/>
  <c r="I1245" i="9"/>
  <c r="J1245" i="9"/>
  <c r="A1246" i="9"/>
  <c r="C1246" i="9" s="1"/>
  <c r="B1246" i="9"/>
  <c r="E1246" i="9"/>
  <c r="F1246" i="9"/>
  <c r="I1246" i="9"/>
  <c r="J1246" i="9"/>
  <c r="A1247" i="9"/>
  <c r="B1247" i="9"/>
  <c r="E1247" i="9"/>
  <c r="F1247" i="9"/>
  <c r="I1247" i="9"/>
  <c r="J1247" i="9"/>
  <c r="A1248" i="9"/>
  <c r="B1248" i="9"/>
  <c r="E1248" i="9"/>
  <c r="F1248" i="9"/>
  <c r="I1248" i="9"/>
  <c r="J1248" i="9"/>
  <c r="A1249" i="9"/>
  <c r="B1249" i="9"/>
  <c r="E1249" i="9"/>
  <c r="H1249" i="9" s="1"/>
  <c r="F1249" i="9"/>
  <c r="I1249" i="9"/>
  <c r="J1249" i="9"/>
  <c r="A1250" i="9"/>
  <c r="B1250" i="9"/>
  <c r="E1250" i="9"/>
  <c r="F1250" i="9"/>
  <c r="I1250" i="9"/>
  <c r="J1250" i="9"/>
  <c r="A1251" i="9"/>
  <c r="B1251" i="9"/>
  <c r="E1251" i="9"/>
  <c r="F1251" i="9"/>
  <c r="I1251" i="9"/>
  <c r="J1251" i="9"/>
  <c r="A1252" i="9"/>
  <c r="B1252" i="9"/>
  <c r="E1252" i="9"/>
  <c r="F1252" i="9"/>
  <c r="G1252" i="9" s="1"/>
  <c r="I1252" i="9"/>
  <c r="J1252" i="9"/>
  <c r="A1253" i="9"/>
  <c r="B1253" i="9"/>
  <c r="E1253" i="9"/>
  <c r="F1253" i="9"/>
  <c r="I1253" i="9"/>
  <c r="J1253" i="9"/>
  <c r="A1254" i="9"/>
  <c r="B1254" i="9"/>
  <c r="E1254" i="9"/>
  <c r="F1254" i="9"/>
  <c r="I1254" i="9"/>
  <c r="J1254" i="9"/>
  <c r="A1255" i="9"/>
  <c r="B1255" i="9"/>
  <c r="E1255" i="9"/>
  <c r="F1255" i="9"/>
  <c r="I1255" i="9"/>
  <c r="J1255" i="9"/>
  <c r="A1256" i="9"/>
  <c r="B1256" i="9"/>
  <c r="E1256" i="9"/>
  <c r="F1256" i="9"/>
  <c r="I1256" i="9"/>
  <c r="J1256" i="9"/>
  <c r="A1257" i="9"/>
  <c r="B1257" i="9"/>
  <c r="E1257" i="9"/>
  <c r="F1257" i="9"/>
  <c r="I1257" i="9"/>
  <c r="J1257" i="9"/>
  <c r="A1258" i="9"/>
  <c r="B1258" i="9"/>
  <c r="E1258" i="9"/>
  <c r="F1258" i="9"/>
  <c r="I1258" i="9"/>
  <c r="J1258" i="9"/>
  <c r="A1259" i="9"/>
  <c r="D1259" i="9" s="1"/>
  <c r="B1259" i="9"/>
  <c r="E1259" i="9"/>
  <c r="G1259" i="9" s="1"/>
  <c r="F1259" i="9"/>
  <c r="I1259" i="9"/>
  <c r="J1259" i="9"/>
  <c r="A1260" i="9"/>
  <c r="B1260" i="9"/>
  <c r="E1260" i="9"/>
  <c r="G1260" i="9" s="1"/>
  <c r="F1260" i="9"/>
  <c r="I1260" i="9"/>
  <c r="J1260" i="9"/>
  <c r="A1261" i="9"/>
  <c r="B1261" i="9"/>
  <c r="E1261" i="9"/>
  <c r="F1261" i="9"/>
  <c r="I1261" i="9"/>
  <c r="J1261" i="9"/>
  <c r="A1262" i="9"/>
  <c r="B1262" i="9"/>
  <c r="E1262" i="9"/>
  <c r="F1262" i="9"/>
  <c r="I1262" i="9"/>
  <c r="J1262" i="9"/>
  <c r="A1263" i="9"/>
  <c r="B1263" i="9"/>
  <c r="C1263" i="9" s="1"/>
  <c r="E1263" i="9"/>
  <c r="F1263" i="9"/>
  <c r="I1263" i="9"/>
  <c r="J1263" i="9"/>
  <c r="A1264" i="9"/>
  <c r="B1264" i="9"/>
  <c r="E1264" i="9"/>
  <c r="F1264" i="9"/>
  <c r="I1264" i="9"/>
  <c r="J1264" i="9"/>
  <c r="A1265" i="9"/>
  <c r="B1265" i="9"/>
  <c r="E1265" i="9"/>
  <c r="F1265" i="9"/>
  <c r="I1265" i="9"/>
  <c r="J1265" i="9"/>
  <c r="A1266" i="9"/>
  <c r="B1266" i="9"/>
  <c r="E1266" i="9"/>
  <c r="F1266" i="9"/>
  <c r="I1266" i="9"/>
  <c r="J1266" i="9"/>
  <c r="A1267" i="9"/>
  <c r="B1267" i="9"/>
  <c r="E1267" i="9"/>
  <c r="F1267" i="9"/>
  <c r="I1267" i="9"/>
  <c r="J1267" i="9"/>
  <c r="A1268" i="9"/>
  <c r="D1268" i="9" s="1"/>
  <c r="B1268" i="9"/>
  <c r="E1268" i="9"/>
  <c r="F1268" i="9"/>
  <c r="I1268" i="9"/>
  <c r="J1268" i="9"/>
  <c r="A1269" i="9"/>
  <c r="B1269" i="9"/>
  <c r="E1269" i="9"/>
  <c r="H1269" i="9" s="1"/>
  <c r="F1269" i="9"/>
  <c r="I1269" i="9"/>
  <c r="J1269" i="9"/>
  <c r="A1270" i="9"/>
  <c r="D1270" i="9" s="1"/>
  <c r="B1270" i="9"/>
  <c r="C1270" i="9"/>
  <c r="E1270" i="9"/>
  <c r="F1270" i="9"/>
  <c r="I1270" i="9"/>
  <c r="J1270" i="9"/>
  <c r="A1271" i="9"/>
  <c r="B1271" i="9"/>
  <c r="E1271" i="9"/>
  <c r="F1271" i="9"/>
  <c r="I1271" i="9"/>
  <c r="J1271" i="9"/>
  <c r="A1272" i="9"/>
  <c r="D1272" i="9" s="1"/>
  <c r="B1272" i="9"/>
  <c r="E1272" i="9"/>
  <c r="F1272" i="9"/>
  <c r="I1272" i="9"/>
  <c r="J1272" i="9"/>
  <c r="A1273" i="9"/>
  <c r="D1273" i="9" s="1"/>
  <c r="B1273" i="9"/>
  <c r="E1273" i="9"/>
  <c r="H1273" i="9" s="1"/>
  <c r="F1273" i="9"/>
  <c r="I1273" i="9"/>
  <c r="J1273" i="9"/>
  <c r="A1274" i="9"/>
  <c r="B1274" i="9"/>
  <c r="E1274" i="9"/>
  <c r="H1274" i="9" s="1"/>
  <c r="F1274" i="9"/>
  <c r="I1274" i="9"/>
  <c r="J1274" i="9"/>
  <c r="A1275" i="9"/>
  <c r="D1275" i="9" s="1"/>
  <c r="B1275" i="9"/>
  <c r="E1275" i="9"/>
  <c r="F1275" i="9"/>
  <c r="I1275" i="9"/>
  <c r="J1275" i="9"/>
  <c r="A1276" i="9"/>
  <c r="D1276" i="9" s="1"/>
  <c r="B1276" i="9"/>
  <c r="E1276" i="9"/>
  <c r="F1276" i="9"/>
  <c r="I1276" i="9"/>
  <c r="J1276" i="9"/>
  <c r="A1277" i="9"/>
  <c r="B1277" i="9"/>
  <c r="E1277" i="9"/>
  <c r="F1277" i="9"/>
  <c r="I1277" i="9"/>
  <c r="J1277" i="9"/>
  <c r="A1278" i="9"/>
  <c r="B1278" i="9"/>
  <c r="E1278" i="9"/>
  <c r="F1278" i="9"/>
  <c r="I1278" i="9"/>
  <c r="J1278" i="9"/>
  <c r="A1279" i="9"/>
  <c r="B1279" i="9"/>
  <c r="E1279" i="9"/>
  <c r="F1279" i="9"/>
  <c r="I1279" i="9"/>
  <c r="J1279" i="9"/>
  <c r="A1280" i="9"/>
  <c r="D1280" i="9" s="1"/>
  <c r="B1280" i="9"/>
  <c r="E1280" i="9"/>
  <c r="H1280" i="9" s="1"/>
  <c r="F1280" i="9"/>
  <c r="I1280" i="9"/>
  <c r="J1280" i="9"/>
  <c r="A1281" i="9"/>
  <c r="B1281" i="9"/>
  <c r="E1281" i="9"/>
  <c r="H1281" i="9" s="1"/>
  <c r="F1281" i="9"/>
  <c r="I1281" i="9"/>
  <c r="J1281" i="9"/>
  <c r="A1282" i="9"/>
  <c r="B1282" i="9"/>
  <c r="E1282" i="9"/>
  <c r="F1282" i="9"/>
  <c r="I1282" i="9"/>
  <c r="J1282" i="9"/>
  <c r="A1283" i="9"/>
  <c r="B1283" i="9"/>
  <c r="E1283" i="9"/>
  <c r="F1283" i="9"/>
  <c r="I1283" i="9"/>
  <c r="J1283" i="9"/>
  <c r="A1284" i="9"/>
  <c r="D1284" i="9" s="1"/>
  <c r="B1284" i="9"/>
  <c r="E1284" i="9"/>
  <c r="F1284" i="9"/>
  <c r="I1284" i="9"/>
  <c r="J1284" i="9"/>
  <c r="A1285" i="9"/>
  <c r="D1285" i="9" s="1"/>
  <c r="B1285" i="9"/>
  <c r="E1285" i="9"/>
  <c r="H1285" i="9" s="1"/>
  <c r="F1285" i="9"/>
  <c r="I1285" i="9"/>
  <c r="J1285" i="9"/>
  <c r="A1286" i="9"/>
  <c r="B1286" i="9"/>
  <c r="E1286" i="9"/>
  <c r="F1286" i="9"/>
  <c r="G1286" i="9" s="1"/>
  <c r="I1286" i="9"/>
  <c r="J1286" i="9"/>
  <c r="A1287" i="9"/>
  <c r="B1287" i="9"/>
  <c r="E1287" i="9"/>
  <c r="F1287" i="9"/>
  <c r="I1287" i="9"/>
  <c r="J1287" i="9"/>
  <c r="A1288" i="9"/>
  <c r="C1288" i="9" s="1"/>
  <c r="B1288" i="9"/>
  <c r="D1288" i="9"/>
  <c r="E1288" i="9"/>
  <c r="F1288" i="9"/>
  <c r="I1288" i="9"/>
  <c r="J1288" i="9"/>
  <c r="A1289" i="9"/>
  <c r="D1289" i="9" s="1"/>
  <c r="B1289" i="9"/>
  <c r="E1289" i="9"/>
  <c r="F1289" i="9"/>
  <c r="I1289" i="9"/>
  <c r="J1289" i="9"/>
  <c r="A1290" i="9"/>
  <c r="B1290" i="9"/>
  <c r="E1290" i="9"/>
  <c r="F1290" i="9"/>
  <c r="I1290" i="9"/>
  <c r="J1290" i="9"/>
  <c r="A1291" i="9"/>
  <c r="B1291" i="9"/>
  <c r="E1291" i="9"/>
  <c r="F1291" i="9"/>
  <c r="I1291" i="9"/>
  <c r="J1291" i="9"/>
  <c r="A1292" i="9"/>
  <c r="B1292" i="9"/>
  <c r="E1292" i="9"/>
  <c r="F1292" i="9"/>
  <c r="I1292" i="9"/>
  <c r="J1292" i="9"/>
  <c r="A1293" i="9"/>
  <c r="D1293" i="9" s="1"/>
  <c r="B1293" i="9"/>
  <c r="E1293" i="9"/>
  <c r="G1293" i="9" s="1"/>
  <c r="F1293" i="9"/>
  <c r="I1293" i="9"/>
  <c r="J1293" i="9"/>
  <c r="A1294" i="9"/>
  <c r="D1294" i="9" s="1"/>
  <c r="B1294" i="9"/>
  <c r="E1294" i="9"/>
  <c r="H1294" i="9" s="1"/>
  <c r="F1294" i="9"/>
  <c r="I1294" i="9"/>
  <c r="J1294" i="9"/>
  <c r="A1295" i="9"/>
  <c r="B1295" i="9"/>
  <c r="E1295" i="9"/>
  <c r="F1295" i="9"/>
  <c r="I1295" i="9"/>
  <c r="J1295" i="9"/>
  <c r="A1296" i="9"/>
  <c r="B1296" i="9"/>
  <c r="E1296" i="9"/>
  <c r="F1296" i="9"/>
  <c r="I1296" i="9"/>
  <c r="J1296" i="9"/>
  <c r="A1297" i="9"/>
  <c r="B1297" i="9"/>
  <c r="E1297" i="9"/>
  <c r="G1297" i="9" s="1"/>
  <c r="F1297" i="9"/>
  <c r="H1297" i="9"/>
  <c r="I1297" i="9"/>
  <c r="J1297" i="9"/>
  <c r="A1298" i="9"/>
  <c r="B1298" i="9"/>
  <c r="E1298" i="9"/>
  <c r="F1298" i="9"/>
  <c r="I1298" i="9"/>
  <c r="J1298" i="9"/>
  <c r="A1299" i="9"/>
  <c r="B1299" i="9"/>
  <c r="E1299" i="9"/>
  <c r="F1299" i="9"/>
  <c r="I1299" i="9"/>
  <c r="J1299" i="9"/>
  <c r="A1300" i="9"/>
  <c r="B1300" i="9"/>
  <c r="E1300" i="9"/>
  <c r="F1300" i="9"/>
  <c r="I1300" i="9"/>
  <c r="J1300" i="9"/>
  <c r="A1301" i="9"/>
  <c r="B1301" i="9"/>
  <c r="E1301" i="9"/>
  <c r="F1301" i="9"/>
  <c r="I1301" i="9"/>
  <c r="J1301" i="9"/>
  <c r="A1302" i="9"/>
  <c r="B1302" i="9"/>
  <c r="E1302" i="9"/>
  <c r="F1302" i="9"/>
  <c r="I1302" i="9"/>
  <c r="J1302" i="9"/>
  <c r="A1303" i="9"/>
  <c r="B1303" i="9"/>
  <c r="E1303" i="9"/>
  <c r="F1303" i="9"/>
  <c r="I1303" i="9"/>
  <c r="J1303" i="9"/>
  <c r="A1304" i="9"/>
  <c r="B1304" i="9"/>
  <c r="E1304" i="9"/>
  <c r="F1304" i="9"/>
  <c r="I1304" i="9"/>
  <c r="J1304" i="9"/>
  <c r="A1305" i="9"/>
  <c r="D1305" i="9" s="1"/>
  <c r="B1305" i="9"/>
  <c r="E1305" i="9"/>
  <c r="F1305" i="9"/>
  <c r="I1305" i="9"/>
  <c r="J1305" i="9"/>
  <c r="A1306" i="9"/>
  <c r="B1306" i="9"/>
  <c r="E1306" i="9"/>
  <c r="F1306" i="9"/>
  <c r="H1306" i="9" s="1"/>
  <c r="I1306" i="9"/>
  <c r="J1306" i="9"/>
  <c r="A1307" i="9"/>
  <c r="B1307" i="9"/>
  <c r="E1307" i="9"/>
  <c r="F1307" i="9"/>
  <c r="I1307" i="9"/>
  <c r="J1307" i="9"/>
  <c r="A1308" i="9"/>
  <c r="B1308" i="9"/>
  <c r="E1308" i="9"/>
  <c r="F1308" i="9"/>
  <c r="I1308" i="9"/>
  <c r="J1308" i="9"/>
  <c r="A1309" i="9"/>
  <c r="B1309" i="9"/>
  <c r="D1309" i="9" s="1"/>
  <c r="E1309" i="9"/>
  <c r="F1309" i="9"/>
  <c r="I1309" i="9"/>
  <c r="J1309" i="9"/>
  <c r="A1310" i="9"/>
  <c r="B1310" i="9"/>
  <c r="E1310" i="9"/>
  <c r="H1310" i="9" s="1"/>
  <c r="F1310" i="9"/>
  <c r="I1310" i="9"/>
  <c r="J1310" i="9"/>
  <c r="A1311" i="9"/>
  <c r="B1311" i="9"/>
  <c r="E1311" i="9"/>
  <c r="F1311" i="9"/>
  <c r="I1311" i="9"/>
  <c r="J1311" i="9"/>
  <c r="A1312" i="9"/>
  <c r="B1312" i="9"/>
  <c r="E1312" i="9"/>
  <c r="F1312" i="9"/>
  <c r="I1312" i="9"/>
  <c r="J1312" i="9"/>
  <c r="A1313" i="9"/>
  <c r="B1313" i="9"/>
  <c r="D1313" i="9" s="1"/>
  <c r="E1313" i="9"/>
  <c r="F1313" i="9"/>
  <c r="I1313" i="9"/>
  <c r="J1313" i="9"/>
  <c r="A1314" i="9"/>
  <c r="B1314" i="9"/>
  <c r="E1314" i="9"/>
  <c r="H1314" i="9" s="1"/>
  <c r="F1314" i="9"/>
  <c r="I1314" i="9"/>
  <c r="J1314" i="9"/>
  <c r="A1315" i="9"/>
  <c r="B1315" i="9"/>
  <c r="E1315" i="9"/>
  <c r="H1315" i="9" s="1"/>
  <c r="F1315" i="9"/>
  <c r="I1315" i="9"/>
  <c r="J1315" i="9"/>
  <c r="A1316" i="9"/>
  <c r="B1316" i="9"/>
  <c r="E1316" i="9"/>
  <c r="F1316" i="9"/>
  <c r="I1316" i="9"/>
  <c r="J1316" i="9"/>
  <c r="A1317" i="9"/>
  <c r="B1317" i="9"/>
  <c r="E1317" i="9"/>
  <c r="F1317" i="9"/>
  <c r="I1317" i="9"/>
  <c r="J1317" i="9"/>
  <c r="A1318" i="9"/>
  <c r="B1318" i="9"/>
  <c r="E1318" i="9"/>
  <c r="F1318" i="9"/>
  <c r="I1318" i="9"/>
  <c r="J1318" i="9"/>
  <c r="A1319" i="9"/>
  <c r="B1319" i="9"/>
  <c r="E1319" i="9"/>
  <c r="F1319" i="9"/>
  <c r="I1319" i="9"/>
  <c r="J1319" i="9"/>
  <c r="A1320" i="9"/>
  <c r="B1320" i="9"/>
  <c r="E1320" i="9"/>
  <c r="F1320" i="9"/>
  <c r="I1320" i="9"/>
  <c r="J1320" i="9"/>
  <c r="A1321" i="9"/>
  <c r="B1321" i="9"/>
  <c r="D1321" i="9"/>
  <c r="E1321" i="9"/>
  <c r="F1321" i="9"/>
  <c r="I1321" i="9"/>
  <c r="J1321" i="9"/>
  <c r="A1322" i="9"/>
  <c r="C1322" i="9" s="1"/>
  <c r="B1322" i="9"/>
  <c r="D1322" i="9"/>
  <c r="E1322" i="9"/>
  <c r="F1322" i="9"/>
  <c r="I1322" i="9"/>
  <c r="J1322" i="9"/>
  <c r="A1323" i="9"/>
  <c r="B1323" i="9"/>
  <c r="E1323" i="9"/>
  <c r="F1323" i="9"/>
  <c r="I1323" i="9"/>
  <c r="J1323" i="9"/>
  <c r="A1324" i="9"/>
  <c r="B1324" i="9"/>
  <c r="E1324" i="9"/>
  <c r="F1324" i="9"/>
  <c r="I1324" i="9"/>
  <c r="J1324" i="9"/>
  <c r="A1325" i="9"/>
  <c r="D1325" i="9" s="1"/>
  <c r="B1325" i="9"/>
  <c r="E1325" i="9"/>
  <c r="F1325" i="9"/>
  <c r="I1325" i="9"/>
  <c r="J1325" i="9"/>
  <c r="A1326" i="9"/>
  <c r="D1326" i="9" s="1"/>
  <c r="B1326" i="9"/>
  <c r="E1326" i="9"/>
  <c r="F1326" i="9"/>
  <c r="I1326" i="9"/>
  <c r="J1326" i="9"/>
  <c r="A1327" i="9"/>
  <c r="B1327" i="9"/>
  <c r="E1327" i="9"/>
  <c r="F1327" i="9"/>
  <c r="I1327" i="9"/>
  <c r="J1327" i="9"/>
  <c r="A1328" i="9"/>
  <c r="B1328" i="9"/>
  <c r="E1328" i="9"/>
  <c r="F1328" i="9"/>
  <c r="I1328" i="9"/>
  <c r="J1328" i="9"/>
  <c r="A1329" i="9"/>
  <c r="B1329" i="9"/>
  <c r="E1329" i="9"/>
  <c r="F1329" i="9"/>
  <c r="I1329" i="9"/>
  <c r="J1329" i="9"/>
  <c r="A1330" i="9"/>
  <c r="B1330" i="9"/>
  <c r="E1330" i="9"/>
  <c r="F1330" i="9"/>
  <c r="I1330" i="9"/>
  <c r="J1330" i="9"/>
  <c r="A1331" i="9"/>
  <c r="B1331" i="9"/>
  <c r="E1331" i="9"/>
  <c r="F1331" i="9"/>
  <c r="I1331" i="9"/>
  <c r="J1331" i="9"/>
  <c r="A1332" i="9"/>
  <c r="B1332" i="9"/>
  <c r="E1332" i="9"/>
  <c r="F1332" i="9"/>
  <c r="I1332" i="9"/>
  <c r="J1332" i="9"/>
  <c r="A1333" i="9"/>
  <c r="B1333" i="9"/>
  <c r="E1333" i="9"/>
  <c r="F1333" i="9"/>
  <c r="I1333" i="9"/>
  <c r="J1333" i="9"/>
  <c r="A1334" i="9"/>
  <c r="B1334" i="9"/>
  <c r="E1334" i="9"/>
  <c r="F1334" i="9"/>
  <c r="I1334" i="9"/>
  <c r="J1334" i="9"/>
  <c r="A1335" i="9"/>
  <c r="B1335" i="9"/>
  <c r="E1335" i="9"/>
  <c r="F1335" i="9"/>
  <c r="I1335" i="9"/>
  <c r="J1335" i="9"/>
  <c r="A1336" i="9"/>
  <c r="B1336" i="9"/>
  <c r="E1336" i="9"/>
  <c r="G1336" i="9" s="1"/>
  <c r="F1336" i="9"/>
  <c r="I1336" i="9"/>
  <c r="J1336" i="9"/>
  <c r="A1337" i="9"/>
  <c r="B1337" i="9"/>
  <c r="E1337" i="9"/>
  <c r="G1337" i="9" s="1"/>
  <c r="F1337" i="9"/>
  <c r="I1337" i="9"/>
  <c r="J1337" i="9"/>
  <c r="A1338" i="9"/>
  <c r="B1338" i="9"/>
  <c r="E1338" i="9"/>
  <c r="H1338" i="9" s="1"/>
  <c r="F1338" i="9"/>
  <c r="I1338" i="9"/>
  <c r="J1338" i="9"/>
  <c r="A1339" i="9"/>
  <c r="B1339" i="9"/>
  <c r="E1339" i="9"/>
  <c r="F1339" i="9"/>
  <c r="I1339" i="9"/>
  <c r="J1339" i="9"/>
  <c r="A1340" i="9"/>
  <c r="B1340" i="9"/>
  <c r="E1340" i="9"/>
  <c r="F1340" i="9"/>
  <c r="I1340" i="9"/>
  <c r="J1340" i="9"/>
  <c r="A1341" i="9"/>
  <c r="B1341" i="9"/>
  <c r="D1341" i="9" s="1"/>
  <c r="E1341" i="9"/>
  <c r="F1341" i="9"/>
  <c r="I1341" i="9"/>
  <c r="J1341" i="9"/>
  <c r="A1342" i="9"/>
  <c r="B1342" i="9"/>
  <c r="D1342" i="9" s="1"/>
  <c r="E1342" i="9"/>
  <c r="F1342" i="9"/>
  <c r="I1342" i="9"/>
  <c r="J1342" i="9"/>
  <c r="A1343" i="9"/>
  <c r="B1343" i="9"/>
  <c r="E1343" i="9"/>
  <c r="F1343" i="9"/>
  <c r="I1343" i="9"/>
  <c r="J1343" i="9"/>
  <c r="A1344" i="9"/>
  <c r="B1344" i="9"/>
  <c r="E1344" i="9"/>
  <c r="G1344" i="9" s="1"/>
  <c r="F1344" i="9"/>
  <c r="I1344" i="9"/>
  <c r="J1344" i="9"/>
  <c r="A1345" i="9"/>
  <c r="B1345" i="9"/>
  <c r="E1345" i="9"/>
  <c r="F1345" i="9"/>
  <c r="I1345" i="9"/>
  <c r="J1345" i="9"/>
  <c r="A1346" i="9"/>
  <c r="B1346" i="9"/>
  <c r="E1346" i="9"/>
  <c r="F1346" i="9"/>
  <c r="I1346" i="9"/>
  <c r="J1346" i="9"/>
  <c r="A1347" i="9"/>
  <c r="C1347" i="9" s="1"/>
  <c r="B1347" i="9"/>
  <c r="E1347" i="9"/>
  <c r="F1347" i="9"/>
  <c r="H1347" i="9" s="1"/>
  <c r="I1347" i="9"/>
  <c r="J1347" i="9"/>
  <c r="A1348" i="9"/>
  <c r="C1348" i="9" s="1"/>
  <c r="B1348" i="9"/>
  <c r="E1348" i="9"/>
  <c r="F1348" i="9"/>
  <c r="I1348" i="9"/>
  <c r="J1348" i="9"/>
  <c r="A1349" i="9"/>
  <c r="B1349" i="9"/>
  <c r="D1349" i="9" s="1"/>
  <c r="E1349" i="9"/>
  <c r="F1349" i="9"/>
  <c r="I1349" i="9"/>
  <c r="J1349" i="9"/>
  <c r="A1350" i="9"/>
  <c r="B1350" i="9"/>
  <c r="E1350" i="9"/>
  <c r="F1350" i="9"/>
  <c r="I1350" i="9"/>
  <c r="J1350" i="9"/>
  <c r="A1351" i="9"/>
  <c r="B1351" i="9"/>
  <c r="E1351" i="9"/>
  <c r="F1351" i="9"/>
  <c r="I1351" i="9"/>
  <c r="J1351" i="9"/>
  <c r="A1352" i="9"/>
  <c r="B1352" i="9"/>
  <c r="E1352" i="9"/>
  <c r="F1352" i="9"/>
  <c r="I1352" i="9"/>
  <c r="J1352" i="9"/>
  <c r="A1353" i="9"/>
  <c r="B1353" i="9"/>
  <c r="E1353" i="9"/>
  <c r="F1353" i="9"/>
  <c r="I1353" i="9"/>
  <c r="J1353" i="9"/>
  <c r="A1354" i="9"/>
  <c r="B1354" i="9"/>
  <c r="E1354" i="9"/>
  <c r="F1354" i="9"/>
  <c r="I1354" i="9"/>
  <c r="J1354" i="9"/>
  <c r="A1355" i="9"/>
  <c r="C1355" i="9" s="1"/>
  <c r="B1355" i="9"/>
  <c r="E1355" i="9"/>
  <c r="F1355" i="9"/>
  <c r="I1355" i="9"/>
  <c r="J1355" i="9"/>
  <c r="A1356" i="9"/>
  <c r="B1356" i="9"/>
  <c r="E1356" i="9"/>
  <c r="F1356" i="9"/>
  <c r="I1356" i="9"/>
  <c r="J1356" i="9"/>
  <c r="A1357" i="9"/>
  <c r="B1357" i="9"/>
  <c r="E1357" i="9"/>
  <c r="F1357" i="9"/>
  <c r="I1357" i="9"/>
  <c r="J1357" i="9"/>
  <c r="A1358" i="9"/>
  <c r="B1358" i="9"/>
  <c r="E1358" i="9"/>
  <c r="G1358" i="9" s="1"/>
  <c r="F1358" i="9"/>
  <c r="I1358" i="9"/>
  <c r="J1358" i="9"/>
  <c r="A1359" i="9"/>
  <c r="B1359" i="9"/>
  <c r="E1359" i="9"/>
  <c r="F1359" i="9"/>
  <c r="I1359" i="9"/>
  <c r="J1359" i="9"/>
  <c r="A1360" i="9"/>
  <c r="B1360" i="9"/>
  <c r="E1360" i="9"/>
  <c r="G1360" i="9" s="1"/>
  <c r="F1360" i="9"/>
  <c r="I1360" i="9"/>
  <c r="J1360" i="9"/>
  <c r="A1361" i="9"/>
  <c r="B1361" i="9"/>
  <c r="E1361" i="9"/>
  <c r="G1361" i="9" s="1"/>
  <c r="F1361" i="9"/>
  <c r="I1361" i="9"/>
  <c r="J1361" i="9"/>
  <c r="A1362" i="9"/>
  <c r="B1362" i="9"/>
  <c r="E1362" i="9"/>
  <c r="F1362" i="9"/>
  <c r="I1362" i="9"/>
  <c r="J1362" i="9"/>
  <c r="A1363" i="9"/>
  <c r="B1363" i="9"/>
  <c r="E1363" i="9"/>
  <c r="F1363" i="9"/>
  <c r="I1363" i="9"/>
  <c r="J1363" i="9"/>
  <c r="A1364" i="9"/>
  <c r="B1364" i="9"/>
  <c r="E1364" i="9"/>
  <c r="G1364" i="9" s="1"/>
  <c r="F1364" i="9"/>
  <c r="I1364" i="9"/>
  <c r="J1364" i="9"/>
  <c r="A1365" i="9"/>
  <c r="B1365" i="9"/>
  <c r="E1365" i="9"/>
  <c r="F1365" i="9"/>
  <c r="I1365" i="9"/>
  <c r="J1365" i="9"/>
  <c r="A1366" i="9"/>
  <c r="B1366" i="9"/>
  <c r="E1366" i="9"/>
  <c r="F1366" i="9"/>
  <c r="H1366" i="9"/>
  <c r="I1366" i="9"/>
  <c r="J1366" i="9"/>
  <c r="A1367" i="9"/>
  <c r="B1367" i="9"/>
  <c r="E1367" i="9"/>
  <c r="F1367" i="9"/>
  <c r="I1367" i="9"/>
  <c r="J1367" i="9"/>
  <c r="A1368" i="9"/>
  <c r="D1368" i="9" s="1"/>
  <c r="B1368" i="9"/>
  <c r="E1368" i="9"/>
  <c r="F1368" i="9"/>
  <c r="I1368" i="9"/>
  <c r="J1368" i="9"/>
  <c r="A1369" i="9"/>
  <c r="B1369" i="9"/>
  <c r="E1369" i="9"/>
  <c r="F1369" i="9"/>
  <c r="I1369" i="9"/>
  <c r="J1369" i="9"/>
  <c r="A1370" i="9"/>
  <c r="B1370" i="9"/>
  <c r="E1370" i="9"/>
  <c r="F1370" i="9"/>
  <c r="H1370" i="9" s="1"/>
  <c r="I1370" i="9"/>
  <c r="J1370" i="9"/>
  <c r="A1371" i="9"/>
  <c r="C1371" i="9" s="1"/>
  <c r="B1371" i="9"/>
  <c r="E1371" i="9"/>
  <c r="F1371" i="9"/>
  <c r="I1371" i="9"/>
  <c r="J1371" i="9"/>
  <c r="A1372" i="9"/>
  <c r="D1372" i="9" s="1"/>
  <c r="B1372" i="9"/>
  <c r="E1372" i="9"/>
  <c r="F1372" i="9"/>
  <c r="I1372" i="9"/>
  <c r="J1372" i="9"/>
  <c r="A1373" i="9"/>
  <c r="D1373" i="9" s="1"/>
  <c r="B1373" i="9"/>
  <c r="E1373" i="9"/>
  <c r="F1373" i="9"/>
  <c r="I1373" i="9"/>
  <c r="J1373" i="9"/>
  <c r="A1374" i="9"/>
  <c r="D1374" i="9" s="1"/>
  <c r="B1374" i="9"/>
  <c r="E1374" i="9"/>
  <c r="F1374" i="9"/>
  <c r="I1374" i="9"/>
  <c r="J1374" i="9"/>
  <c r="A1375" i="9"/>
  <c r="B1375" i="9"/>
  <c r="E1375" i="9"/>
  <c r="F1375" i="9"/>
  <c r="I1375" i="9"/>
  <c r="J1375" i="9"/>
  <c r="A1376" i="9"/>
  <c r="B1376" i="9"/>
  <c r="E1376" i="9"/>
  <c r="G1376" i="9" s="1"/>
  <c r="F1376" i="9"/>
  <c r="I1376" i="9"/>
  <c r="J1376" i="9"/>
  <c r="A1377" i="9"/>
  <c r="B1377" i="9"/>
  <c r="E1377" i="9"/>
  <c r="F1377" i="9"/>
  <c r="I1377" i="9"/>
  <c r="J1377" i="9"/>
  <c r="A1378" i="9"/>
  <c r="B1378" i="9"/>
  <c r="E1378" i="9"/>
  <c r="H1378" i="9" s="1"/>
  <c r="F1378" i="9"/>
  <c r="I1378" i="9"/>
  <c r="J1378" i="9"/>
  <c r="A1379" i="9"/>
  <c r="B1379" i="9"/>
  <c r="E1379" i="9"/>
  <c r="F1379" i="9"/>
  <c r="H1379" i="9"/>
  <c r="I1379" i="9"/>
  <c r="J1379" i="9"/>
  <c r="A1380" i="9"/>
  <c r="C1380" i="9" s="1"/>
  <c r="B1380" i="9"/>
  <c r="E1380" i="9"/>
  <c r="F1380" i="9"/>
  <c r="I1380" i="9"/>
  <c r="J1380" i="9"/>
  <c r="A1381" i="9"/>
  <c r="B1381" i="9"/>
  <c r="D1381" i="9" s="1"/>
  <c r="E1381" i="9"/>
  <c r="F1381" i="9"/>
  <c r="I1381" i="9"/>
  <c r="J1381" i="9"/>
  <c r="A1382" i="9"/>
  <c r="B1382" i="9"/>
  <c r="E1382" i="9"/>
  <c r="F1382" i="9"/>
  <c r="I1382" i="9"/>
  <c r="J1382" i="9"/>
  <c r="A1383" i="9"/>
  <c r="C1383" i="9" s="1"/>
  <c r="B1383" i="9"/>
  <c r="E1383" i="9"/>
  <c r="H1383" i="9" s="1"/>
  <c r="F1383" i="9"/>
  <c r="I1383" i="9"/>
  <c r="J1383" i="9"/>
  <c r="A1384" i="9"/>
  <c r="B1384" i="9"/>
  <c r="E1384" i="9"/>
  <c r="F1384" i="9"/>
  <c r="I1384" i="9"/>
  <c r="J1384" i="9"/>
  <c r="A1385" i="9"/>
  <c r="B1385" i="9"/>
  <c r="E1385" i="9"/>
  <c r="F1385" i="9"/>
  <c r="G1385" i="9" s="1"/>
  <c r="I1385" i="9"/>
  <c r="J1385" i="9"/>
  <c r="A1386" i="9"/>
  <c r="D1386" i="9" s="1"/>
  <c r="B1386" i="9"/>
  <c r="E1386" i="9"/>
  <c r="F1386" i="9"/>
  <c r="I1386" i="9"/>
  <c r="J1386" i="9"/>
  <c r="A1387" i="9"/>
  <c r="B1387" i="9"/>
  <c r="E1387" i="9"/>
  <c r="F1387" i="9"/>
  <c r="I1387" i="9"/>
  <c r="J1387" i="9"/>
  <c r="A1388" i="9"/>
  <c r="C1388" i="9" s="1"/>
  <c r="B1388" i="9"/>
  <c r="E1388" i="9"/>
  <c r="G1388" i="9" s="1"/>
  <c r="F1388" i="9"/>
  <c r="I1388" i="9"/>
  <c r="J1388" i="9"/>
  <c r="A1389" i="9"/>
  <c r="B1389" i="9"/>
  <c r="E1389" i="9"/>
  <c r="F1389" i="9"/>
  <c r="I1389" i="9"/>
  <c r="J1389" i="9"/>
  <c r="A1390" i="9"/>
  <c r="B1390" i="9"/>
  <c r="E1390" i="9"/>
  <c r="F1390" i="9"/>
  <c r="I1390" i="9"/>
  <c r="J1390" i="9"/>
  <c r="A1391" i="9"/>
  <c r="C1391" i="9" s="1"/>
  <c r="B1391" i="9"/>
  <c r="E1391" i="9"/>
  <c r="H1391" i="9" s="1"/>
  <c r="F1391" i="9"/>
  <c r="I1391" i="9"/>
  <c r="J1391" i="9"/>
  <c r="A1392" i="9"/>
  <c r="B1392" i="9"/>
  <c r="E1392" i="9"/>
  <c r="F1392" i="9"/>
  <c r="I1392" i="9"/>
  <c r="J1392" i="9"/>
  <c r="A1393" i="9"/>
  <c r="B1393" i="9"/>
  <c r="E1393" i="9"/>
  <c r="G1393" i="9" s="1"/>
  <c r="F1393" i="9"/>
  <c r="I1393" i="9"/>
  <c r="J1393" i="9"/>
  <c r="A1394" i="9"/>
  <c r="D1394" i="9" s="1"/>
  <c r="B1394" i="9"/>
  <c r="E1394" i="9"/>
  <c r="F1394" i="9"/>
  <c r="I1394" i="9"/>
  <c r="J1394" i="9"/>
  <c r="A1395" i="9"/>
  <c r="B1395" i="9"/>
  <c r="E1395" i="9"/>
  <c r="F1395" i="9"/>
  <c r="I1395" i="9"/>
  <c r="J1395" i="9"/>
  <c r="A1396" i="9"/>
  <c r="B1396" i="9"/>
  <c r="E1396" i="9"/>
  <c r="F1396" i="9"/>
  <c r="G1396" i="9"/>
  <c r="I1396" i="9"/>
  <c r="J1396" i="9"/>
  <c r="A1397" i="9"/>
  <c r="B1397" i="9"/>
  <c r="E1397" i="9"/>
  <c r="F1397" i="9"/>
  <c r="I1397" i="9"/>
  <c r="J1397" i="9"/>
  <c r="A1398" i="9"/>
  <c r="B1398" i="9"/>
  <c r="E1398" i="9"/>
  <c r="F1398" i="9"/>
  <c r="I1398" i="9"/>
  <c r="J1398" i="9"/>
  <c r="A1399" i="9"/>
  <c r="C1399" i="9" s="1"/>
  <c r="B1399" i="9"/>
  <c r="E1399" i="9"/>
  <c r="H1399" i="9" s="1"/>
  <c r="F1399" i="9"/>
  <c r="I1399" i="9"/>
  <c r="J1399" i="9"/>
  <c r="A1400" i="9"/>
  <c r="B1400" i="9"/>
  <c r="E1400" i="9"/>
  <c r="F1400" i="9"/>
  <c r="I1400" i="9"/>
  <c r="J1400" i="9"/>
  <c r="A1401" i="9"/>
  <c r="B1401" i="9"/>
  <c r="E1401" i="9"/>
  <c r="F1401" i="9"/>
  <c r="I1401" i="9"/>
  <c r="J1401" i="9"/>
  <c r="A1402" i="9"/>
  <c r="D1402" i="9" s="1"/>
  <c r="B1402" i="9"/>
  <c r="E1402" i="9"/>
  <c r="F1402" i="9"/>
  <c r="I1402" i="9"/>
  <c r="J1402" i="9"/>
  <c r="A1403" i="9"/>
  <c r="B1403" i="9"/>
  <c r="E1403" i="9"/>
  <c r="F1403" i="9"/>
  <c r="I1403" i="9"/>
  <c r="J1403" i="9"/>
  <c r="A1404" i="9"/>
  <c r="B1404" i="9"/>
  <c r="E1404" i="9"/>
  <c r="G1404" i="9" s="1"/>
  <c r="F1404" i="9"/>
  <c r="I1404" i="9"/>
  <c r="J1404" i="9"/>
  <c r="A1405" i="9"/>
  <c r="B1405" i="9"/>
  <c r="E1405" i="9"/>
  <c r="F1405" i="9"/>
  <c r="I1405" i="9"/>
  <c r="J1405" i="9"/>
  <c r="A1406" i="9"/>
  <c r="B1406" i="9"/>
  <c r="E1406" i="9"/>
  <c r="F1406" i="9"/>
  <c r="I1406" i="9"/>
  <c r="J1406" i="9"/>
  <c r="A1407" i="9"/>
  <c r="C1407" i="9" s="1"/>
  <c r="B1407" i="9"/>
  <c r="E1407" i="9"/>
  <c r="H1407" i="9" s="1"/>
  <c r="F1407" i="9"/>
  <c r="I1407" i="9"/>
  <c r="J1407" i="9"/>
  <c r="A1408" i="9"/>
  <c r="B1408" i="9"/>
  <c r="E1408" i="9"/>
  <c r="F1408" i="9"/>
  <c r="I1408" i="9"/>
  <c r="J1408" i="9"/>
  <c r="A1409" i="9"/>
  <c r="B1409" i="9"/>
  <c r="E1409" i="9"/>
  <c r="F1409" i="9"/>
  <c r="G1409" i="9"/>
  <c r="I1409" i="9"/>
  <c r="J1409" i="9"/>
  <c r="A1410" i="9"/>
  <c r="D1410" i="9" s="1"/>
  <c r="B1410" i="9"/>
  <c r="E1410" i="9"/>
  <c r="F1410" i="9"/>
  <c r="I1410" i="9"/>
  <c r="J1410" i="9"/>
  <c r="A1411" i="9"/>
  <c r="B1411" i="9"/>
  <c r="E1411" i="9"/>
  <c r="F1411" i="9"/>
  <c r="I1411" i="9"/>
  <c r="J1411" i="9"/>
  <c r="A1412" i="9"/>
  <c r="B1412" i="9"/>
  <c r="E1412" i="9"/>
  <c r="G1412" i="9" s="1"/>
  <c r="F1412" i="9"/>
  <c r="I1412" i="9"/>
  <c r="J1412" i="9"/>
  <c r="A1413" i="9"/>
  <c r="B1413" i="9"/>
  <c r="E1413" i="9"/>
  <c r="F1413" i="9"/>
  <c r="I1413" i="9"/>
  <c r="J1413" i="9"/>
  <c r="A1414" i="9"/>
  <c r="B1414" i="9"/>
  <c r="E1414" i="9"/>
  <c r="F1414" i="9"/>
  <c r="I1414" i="9"/>
  <c r="J1414" i="9"/>
  <c r="A1415" i="9"/>
  <c r="C1415" i="9" s="1"/>
  <c r="B1415" i="9"/>
  <c r="E1415" i="9"/>
  <c r="H1415" i="9" s="1"/>
  <c r="F1415" i="9"/>
  <c r="I1415" i="9"/>
  <c r="J1415" i="9"/>
  <c r="A1416" i="9"/>
  <c r="B1416" i="9"/>
  <c r="E1416" i="9"/>
  <c r="F1416" i="9"/>
  <c r="I1416" i="9"/>
  <c r="J1416" i="9"/>
  <c r="A1417" i="9"/>
  <c r="B1417" i="9"/>
  <c r="E1417" i="9"/>
  <c r="F1417" i="9"/>
  <c r="G1417" i="9" s="1"/>
  <c r="I1417" i="9"/>
  <c r="J1417" i="9"/>
  <c r="A1418" i="9"/>
  <c r="D1418" i="9" s="1"/>
  <c r="B1418" i="9"/>
  <c r="E1418" i="9"/>
  <c r="F1418" i="9"/>
  <c r="I1418" i="9"/>
  <c r="J1418" i="9"/>
  <c r="A1419" i="9"/>
  <c r="B1419" i="9"/>
  <c r="E1419" i="9"/>
  <c r="F1419" i="9"/>
  <c r="I1419" i="9"/>
  <c r="J1419" i="9"/>
  <c r="A1420" i="9"/>
  <c r="B1420" i="9"/>
  <c r="E1420" i="9"/>
  <c r="F1420" i="9"/>
  <c r="G1420" i="9"/>
  <c r="I1420" i="9"/>
  <c r="J1420" i="9"/>
  <c r="A1421" i="9"/>
  <c r="B1421" i="9"/>
  <c r="E1421" i="9"/>
  <c r="F1421" i="9"/>
  <c r="I1421" i="9"/>
  <c r="J1421" i="9"/>
  <c r="A1422" i="9"/>
  <c r="B1422" i="9"/>
  <c r="E1422" i="9"/>
  <c r="F1422" i="9"/>
  <c r="I1422" i="9"/>
  <c r="J1422" i="9"/>
  <c r="A1423" i="9"/>
  <c r="C1423" i="9" s="1"/>
  <c r="B1423" i="9"/>
  <c r="E1423" i="9"/>
  <c r="H1423" i="9" s="1"/>
  <c r="F1423" i="9"/>
  <c r="I1423" i="9"/>
  <c r="J1423" i="9"/>
  <c r="A1424" i="9"/>
  <c r="B1424" i="9"/>
  <c r="E1424" i="9"/>
  <c r="F1424" i="9"/>
  <c r="I1424" i="9"/>
  <c r="J1424" i="9"/>
  <c r="A1425" i="9"/>
  <c r="B1425" i="9"/>
  <c r="E1425" i="9"/>
  <c r="F1425" i="9"/>
  <c r="I1425" i="9"/>
  <c r="J1425" i="9"/>
  <c r="A1426" i="9"/>
  <c r="D1426" i="9" s="1"/>
  <c r="B1426" i="9"/>
  <c r="E1426" i="9"/>
  <c r="F1426" i="9"/>
  <c r="I1426" i="9"/>
  <c r="J1426" i="9"/>
  <c r="A1427" i="9"/>
  <c r="B1427" i="9"/>
  <c r="E1427" i="9"/>
  <c r="F1427" i="9"/>
  <c r="I1427" i="9"/>
  <c r="J1427" i="9"/>
  <c r="A1428" i="9"/>
  <c r="B1428" i="9"/>
  <c r="E1428" i="9"/>
  <c r="G1428" i="9" s="1"/>
  <c r="F1428" i="9"/>
  <c r="I1428" i="9"/>
  <c r="J1428" i="9"/>
  <c r="A1429" i="9"/>
  <c r="B1429" i="9"/>
  <c r="E1429" i="9"/>
  <c r="F1429" i="9"/>
  <c r="I1429" i="9"/>
  <c r="J1429" i="9"/>
  <c r="A1430" i="9"/>
  <c r="B1430" i="9"/>
  <c r="E1430" i="9"/>
  <c r="F1430" i="9"/>
  <c r="I1430" i="9"/>
  <c r="J1430" i="9"/>
  <c r="A1431" i="9"/>
  <c r="B1431" i="9"/>
  <c r="C1431" i="9"/>
  <c r="E1431" i="9"/>
  <c r="H1431" i="9" s="1"/>
  <c r="F1431" i="9"/>
  <c r="I1431" i="9"/>
  <c r="J1431" i="9"/>
  <c r="A1432" i="9"/>
  <c r="B1432" i="9"/>
  <c r="E1432" i="9"/>
  <c r="F1432" i="9"/>
  <c r="I1432" i="9"/>
  <c r="J1432" i="9"/>
  <c r="A1433" i="9"/>
  <c r="B1433" i="9"/>
  <c r="E1433" i="9"/>
  <c r="F1433" i="9"/>
  <c r="G1433" i="9" s="1"/>
  <c r="I1433" i="9"/>
  <c r="J1433" i="9"/>
  <c r="A1434" i="9"/>
  <c r="D1434" i="9" s="1"/>
  <c r="B1434" i="9"/>
  <c r="E1434" i="9"/>
  <c r="F1434" i="9"/>
  <c r="I1434" i="9"/>
  <c r="J1434" i="9"/>
  <c r="A1435" i="9"/>
  <c r="B1435" i="9"/>
  <c r="E1435" i="9"/>
  <c r="F1435" i="9"/>
  <c r="I1435" i="9"/>
  <c r="J1435" i="9"/>
  <c r="A1436" i="9"/>
  <c r="C1436" i="9" s="1"/>
  <c r="B1436" i="9"/>
  <c r="E1436" i="9"/>
  <c r="G1436" i="9" s="1"/>
  <c r="F1436" i="9"/>
  <c r="I1436" i="9"/>
  <c r="J1436" i="9"/>
  <c r="A1437" i="9"/>
  <c r="B1437" i="9"/>
  <c r="E1437" i="9"/>
  <c r="F1437" i="9"/>
  <c r="I1437" i="9"/>
  <c r="J1437" i="9"/>
  <c r="A1438" i="9"/>
  <c r="B1438" i="9"/>
  <c r="E1438" i="9"/>
  <c r="F1438" i="9"/>
  <c r="I1438" i="9"/>
  <c r="J1438" i="9"/>
  <c r="A1439" i="9"/>
  <c r="C1439" i="9" s="1"/>
  <c r="B1439" i="9"/>
  <c r="E1439" i="9"/>
  <c r="H1439" i="9" s="1"/>
  <c r="F1439" i="9"/>
  <c r="I1439" i="9"/>
  <c r="J1439" i="9"/>
  <c r="A1440" i="9"/>
  <c r="B1440" i="9"/>
  <c r="E1440" i="9"/>
  <c r="F1440" i="9"/>
  <c r="I1440" i="9"/>
  <c r="J1440" i="9"/>
  <c r="A1441" i="9"/>
  <c r="B1441" i="9"/>
  <c r="E1441" i="9"/>
  <c r="F1441" i="9"/>
  <c r="I1441" i="9"/>
  <c r="J1441" i="9"/>
  <c r="A1442" i="9"/>
  <c r="D1442" i="9" s="1"/>
  <c r="B1442" i="9"/>
  <c r="E1442" i="9"/>
  <c r="F1442" i="9"/>
  <c r="I1442" i="9"/>
  <c r="J1442" i="9"/>
  <c r="A1443" i="9"/>
  <c r="B1443" i="9"/>
  <c r="E1443" i="9"/>
  <c r="F1443" i="9"/>
  <c r="I1443" i="9"/>
  <c r="J1443" i="9"/>
  <c r="A1444" i="9"/>
  <c r="B1444" i="9"/>
  <c r="C1444" i="9" s="1"/>
  <c r="E1444" i="9"/>
  <c r="G1444" i="9" s="1"/>
  <c r="F1444" i="9"/>
  <c r="I1444" i="9"/>
  <c r="J1444" i="9"/>
  <c r="A1445" i="9"/>
  <c r="B1445" i="9"/>
  <c r="E1445" i="9"/>
  <c r="F1445" i="9"/>
  <c r="I1445" i="9"/>
  <c r="J1445" i="9"/>
  <c r="A1446" i="9"/>
  <c r="B1446" i="9"/>
  <c r="E1446" i="9"/>
  <c r="F1446" i="9"/>
  <c r="I1446" i="9"/>
  <c r="J1446" i="9"/>
  <c r="A1447" i="9"/>
  <c r="B1447" i="9"/>
  <c r="C1447" i="9"/>
  <c r="E1447" i="9"/>
  <c r="H1447" i="9" s="1"/>
  <c r="F1447" i="9"/>
  <c r="I1447" i="9"/>
  <c r="J1447" i="9"/>
  <c r="A1448" i="9"/>
  <c r="B1448" i="9"/>
  <c r="E1448" i="9"/>
  <c r="F1448" i="9"/>
  <c r="I1448" i="9"/>
  <c r="J1448" i="9"/>
  <c r="A1449" i="9"/>
  <c r="B1449" i="9"/>
  <c r="E1449" i="9"/>
  <c r="F1449" i="9"/>
  <c r="I1449" i="9"/>
  <c r="J1449" i="9"/>
  <c r="A1450" i="9"/>
  <c r="D1450" i="9" s="1"/>
  <c r="B1450" i="9"/>
  <c r="E1450" i="9"/>
  <c r="F1450" i="9"/>
  <c r="I1450" i="9"/>
  <c r="J1450" i="9"/>
  <c r="A1451" i="9"/>
  <c r="B1451" i="9"/>
  <c r="E1451" i="9"/>
  <c r="F1451" i="9"/>
  <c r="I1451" i="9"/>
  <c r="J1451" i="9"/>
  <c r="A1452" i="9"/>
  <c r="B1452" i="9"/>
  <c r="E1452" i="9"/>
  <c r="F1452" i="9"/>
  <c r="I1452" i="9"/>
  <c r="J1452" i="9"/>
  <c r="A1453" i="9"/>
  <c r="B1453" i="9"/>
  <c r="E1453" i="9"/>
  <c r="G1453" i="9" s="1"/>
  <c r="F1453" i="9"/>
  <c r="I1453" i="9"/>
  <c r="J1453" i="9"/>
  <c r="A1454" i="9"/>
  <c r="B1454" i="9"/>
  <c r="E1454" i="9"/>
  <c r="H1454" i="9" s="1"/>
  <c r="F1454" i="9"/>
  <c r="I1454" i="9"/>
  <c r="J1454" i="9"/>
  <c r="A1455" i="9"/>
  <c r="C1455" i="9" s="1"/>
  <c r="B1455" i="9"/>
  <c r="E1455" i="9"/>
  <c r="H1455" i="9" s="1"/>
  <c r="F1455" i="9"/>
  <c r="I1455" i="9"/>
  <c r="J1455" i="9"/>
  <c r="A1456" i="9"/>
  <c r="B1456" i="9"/>
  <c r="E1456" i="9"/>
  <c r="F1456" i="9"/>
  <c r="I1456" i="9"/>
  <c r="J1456" i="9"/>
  <c r="A1457" i="9"/>
  <c r="B1457" i="9"/>
  <c r="E1457" i="9"/>
  <c r="F1457" i="9"/>
  <c r="I1457" i="9"/>
  <c r="J1457" i="9"/>
  <c r="A1458" i="9"/>
  <c r="D1458" i="9" s="1"/>
  <c r="B1458" i="9"/>
  <c r="E1458" i="9"/>
  <c r="F1458" i="9"/>
  <c r="I1458" i="9"/>
  <c r="J1458" i="9"/>
  <c r="A1459" i="9"/>
  <c r="B1459" i="9"/>
  <c r="E1459" i="9"/>
  <c r="F1459" i="9"/>
  <c r="I1459" i="9"/>
  <c r="J1459" i="9"/>
  <c r="A1460" i="9"/>
  <c r="B1460" i="9"/>
  <c r="E1460" i="9"/>
  <c r="G1460" i="9" s="1"/>
  <c r="F1460" i="9"/>
  <c r="I1460" i="9"/>
  <c r="J1460" i="9"/>
  <c r="A1461" i="9"/>
  <c r="B1461" i="9"/>
  <c r="E1461" i="9"/>
  <c r="F1461" i="9"/>
  <c r="I1461" i="9"/>
  <c r="J1461" i="9"/>
  <c r="A1462" i="9"/>
  <c r="B1462" i="9"/>
  <c r="E1462" i="9"/>
  <c r="F1462" i="9"/>
  <c r="I1462" i="9"/>
  <c r="J1462" i="9"/>
  <c r="A1463" i="9"/>
  <c r="B1463" i="9"/>
  <c r="E1463" i="9"/>
  <c r="H1463" i="9" s="1"/>
  <c r="F1463" i="9"/>
  <c r="I1463" i="9"/>
  <c r="J1463" i="9"/>
  <c r="A1464" i="9"/>
  <c r="C1464" i="9" s="1"/>
  <c r="B1464" i="9"/>
  <c r="E1464" i="9"/>
  <c r="F1464" i="9"/>
  <c r="I1464" i="9"/>
  <c r="J1464" i="9"/>
  <c r="A1465" i="9"/>
  <c r="D1465" i="9" s="1"/>
  <c r="B1465" i="9"/>
  <c r="E1465" i="9"/>
  <c r="F1465" i="9"/>
  <c r="I1465" i="9"/>
  <c r="J1465" i="9"/>
  <c r="A1466" i="9"/>
  <c r="D1466" i="9" s="1"/>
  <c r="B1466" i="9"/>
  <c r="E1466" i="9"/>
  <c r="F1466" i="9"/>
  <c r="I1466" i="9"/>
  <c r="J1466" i="9"/>
  <c r="A1467" i="9"/>
  <c r="B1467" i="9"/>
  <c r="E1467" i="9"/>
  <c r="F1467" i="9"/>
  <c r="I1467" i="9"/>
  <c r="J1467" i="9"/>
  <c r="A1468" i="9"/>
  <c r="B1468" i="9"/>
  <c r="E1468" i="9"/>
  <c r="F1468" i="9"/>
  <c r="I1468" i="9"/>
  <c r="J1468" i="9"/>
  <c r="A1469" i="9"/>
  <c r="B1469" i="9"/>
  <c r="C1469" i="9" s="1"/>
  <c r="E1469" i="9"/>
  <c r="G1469" i="9" s="1"/>
  <c r="F1469" i="9"/>
  <c r="I1469" i="9"/>
  <c r="J1469" i="9"/>
  <c r="A1470" i="9"/>
  <c r="B1470" i="9"/>
  <c r="E1470" i="9"/>
  <c r="H1470" i="9" s="1"/>
  <c r="F1470" i="9"/>
  <c r="I1470" i="9"/>
  <c r="J1470" i="9"/>
  <c r="A1471" i="9"/>
  <c r="B1471" i="9"/>
  <c r="C1471" i="9"/>
  <c r="E1471" i="9"/>
  <c r="H1471" i="9" s="1"/>
  <c r="F1471" i="9"/>
  <c r="I1471" i="9"/>
  <c r="J1471" i="9"/>
  <c r="A1472" i="9"/>
  <c r="B1472" i="9"/>
  <c r="E1472" i="9"/>
  <c r="F1472" i="9"/>
  <c r="I1472" i="9"/>
  <c r="J1472" i="9"/>
  <c r="A1473" i="9"/>
  <c r="B1473" i="9"/>
  <c r="E1473" i="9"/>
  <c r="F1473" i="9"/>
  <c r="I1473" i="9"/>
  <c r="J1473" i="9"/>
  <c r="A1474" i="9"/>
  <c r="D1474" i="9" s="1"/>
  <c r="B1474" i="9"/>
  <c r="E1474" i="9"/>
  <c r="F1474" i="9"/>
  <c r="I1474" i="9"/>
  <c r="J1474" i="9"/>
  <c r="A1475" i="9"/>
  <c r="B1475" i="9"/>
  <c r="E1475" i="9"/>
  <c r="F1475" i="9"/>
  <c r="I1475" i="9"/>
  <c r="J1475" i="9"/>
  <c r="A1476" i="9"/>
  <c r="B1476" i="9"/>
  <c r="C1476" i="9" s="1"/>
  <c r="E1476" i="9"/>
  <c r="G1476" i="9" s="1"/>
  <c r="F1476" i="9"/>
  <c r="I1476" i="9"/>
  <c r="J1476" i="9"/>
  <c r="A1477" i="9"/>
  <c r="B1477" i="9"/>
  <c r="E1477" i="9"/>
  <c r="F1477" i="9"/>
  <c r="I1477" i="9"/>
  <c r="J1477" i="9"/>
  <c r="A1478" i="9"/>
  <c r="B1478" i="9"/>
  <c r="E1478" i="9"/>
  <c r="F1478" i="9"/>
  <c r="I1478" i="9"/>
  <c r="J1478" i="9"/>
  <c r="A1479" i="9"/>
  <c r="B1479" i="9"/>
  <c r="E1479" i="9"/>
  <c r="H1479" i="9" s="1"/>
  <c r="F1479" i="9"/>
  <c r="I1479" i="9"/>
  <c r="J1479" i="9"/>
  <c r="A1480" i="9"/>
  <c r="C1480" i="9" s="1"/>
  <c r="B1480" i="9"/>
  <c r="E1480" i="9"/>
  <c r="F1480" i="9"/>
  <c r="I1480" i="9"/>
  <c r="J1480" i="9"/>
  <c r="A1481" i="9"/>
  <c r="D1481" i="9" s="1"/>
  <c r="B1481" i="9"/>
  <c r="E1481" i="9"/>
  <c r="G1481" i="9" s="1"/>
  <c r="F1481" i="9"/>
  <c r="I1481" i="9"/>
  <c r="J1481" i="9"/>
  <c r="A1482" i="9"/>
  <c r="D1482" i="9" s="1"/>
  <c r="B1482" i="9"/>
  <c r="E1482" i="9"/>
  <c r="F1482" i="9"/>
  <c r="I1482" i="9"/>
  <c r="J1482" i="9"/>
  <c r="A1483" i="9"/>
  <c r="B1483" i="9"/>
  <c r="E1483" i="9"/>
  <c r="F1483" i="9"/>
  <c r="I1483" i="9"/>
  <c r="J1483" i="9"/>
  <c r="A1484" i="9"/>
  <c r="B1484" i="9"/>
  <c r="E1484" i="9"/>
  <c r="F1484" i="9"/>
  <c r="I1484" i="9"/>
  <c r="J1484" i="9"/>
  <c r="A1485" i="9"/>
  <c r="B1485" i="9"/>
  <c r="C1485" i="9"/>
  <c r="E1485" i="9"/>
  <c r="G1485" i="9" s="1"/>
  <c r="F1485" i="9"/>
  <c r="I1485" i="9"/>
  <c r="J1485" i="9"/>
  <c r="A1486" i="9"/>
  <c r="B1486" i="9"/>
  <c r="E1486" i="9"/>
  <c r="H1486" i="9" s="1"/>
  <c r="F1486" i="9"/>
  <c r="I1486" i="9"/>
  <c r="J1486" i="9"/>
  <c r="A1487" i="9"/>
  <c r="C1487" i="9" s="1"/>
  <c r="B1487" i="9"/>
  <c r="E1487" i="9"/>
  <c r="H1487" i="9" s="1"/>
  <c r="F1487" i="9"/>
  <c r="I1487" i="9"/>
  <c r="J1487" i="9"/>
  <c r="A1488" i="9"/>
  <c r="B1488" i="9"/>
  <c r="E1488" i="9"/>
  <c r="F1488" i="9"/>
  <c r="I1488" i="9"/>
  <c r="J1488" i="9"/>
  <c r="A1489" i="9"/>
  <c r="B1489" i="9"/>
  <c r="E1489" i="9"/>
  <c r="F1489" i="9"/>
  <c r="I1489" i="9"/>
  <c r="J1489" i="9"/>
  <c r="A1490" i="9"/>
  <c r="D1490" i="9" s="1"/>
  <c r="B1490" i="9"/>
  <c r="E1490" i="9"/>
  <c r="G1490" i="9" s="1"/>
  <c r="F1490" i="9"/>
  <c r="I1490" i="9"/>
  <c r="J1490" i="9"/>
  <c r="A1491" i="9"/>
  <c r="B1491" i="9"/>
  <c r="E1491" i="9"/>
  <c r="F1491" i="9"/>
  <c r="I1491" i="9"/>
  <c r="J1491" i="9"/>
  <c r="A1492" i="9"/>
  <c r="C1492" i="9" s="1"/>
  <c r="B1492" i="9"/>
  <c r="E1492" i="9"/>
  <c r="G1492" i="9" s="1"/>
  <c r="F1492" i="9"/>
  <c r="I1492" i="9"/>
  <c r="J1492" i="9"/>
  <c r="A1493" i="9"/>
  <c r="B1493" i="9"/>
  <c r="E1493" i="9"/>
  <c r="F1493" i="9"/>
  <c r="I1493" i="9"/>
  <c r="J1493" i="9"/>
  <c r="A1494" i="9"/>
  <c r="B1494" i="9"/>
  <c r="E1494" i="9"/>
  <c r="F1494" i="9"/>
  <c r="I1494" i="9"/>
  <c r="J1494" i="9"/>
  <c r="A1495" i="9"/>
  <c r="B1495" i="9"/>
  <c r="E1495" i="9"/>
  <c r="H1495" i="9" s="1"/>
  <c r="F1495" i="9"/>
  <c r="I1495" i="9"/>
  <c r="J1495" i="9"/>
  <c r="A1496" i="9"/>
  <c r="B1496" i="9"/>
  <c r="E1496" i="9"/>
  <c r="F1496" i="9"/>
  <c r="I1496" i="9"/>
  <c r="J1496" i="9"/>
  <c r="A1497" i="9"/>
  <c r="D1497" i="9" s="1"/>
  <c r="B1497" i="9"/>
  <c r="E1497" i="9"/>
  <c r="F1497" i="9"/>
  <c r="I1497" i="9"/>
  <c r="J1497" i="9"/>
  <c r="A1498" i="9"/>
  <c r="D1498" i="9" s="1"/>
  <c r="B1498" i="9"/>
  <c r="E1498" i="9"/>
  <c r="F1498" i="9"/>
  <c r="I1498" i="9"/>
  <c r="J1498" i="9"/>
  <c r="A1499" i="9"/>
  <c r="B1499" i="9"/>
  <c r="E1499" i="9"/>
  <c r="F1499" i="9"/>
  <c r="I1499" i="9"/>
  <c r="J1499" i="9"/>
  <c r="A1500" i="9"/>
  <c r="B1500" i="9"/>
  <c r="E1500" i="9"/>
  <c r="F1500" i="9"/>
  <c r="I1500" i="9"/>
  <c r="J1500" i="9"/>
  <c r="A1501" i="9"/>
  <c r="C1501" i="9" s="1"/>
  <c r="B1501" i="9"/>
  <c r="E1501" i="9"/>
  <c r="G1501" i="9" s="1"/>
  <c r="F1501" i="9"/>
  <c r="I1501" i="9"/>
  <c r="J1501" i="9"/>
  <c r="A1502" i="9"/>
  <c r="B1502" i="9"/>
  <c r="E1502" i="9"/>
  <c r="H1502" i="9" s="1"/>
  <c r="F1502" i="9"/>
  <c r="I1502" i="9"/>
  <c r="J1502" i="9"/>
  <c r="A1503" i="9"/>
  <c r="C1503" i="9" s="1"/>
  <c r="B1503" i="9"/>
  <c r="E1503" i="9"/>
  <c r="H1503" i="9" s="1"/>
  <c r="F1503" i="9"/>
  <c r="I1503" i="9"/>
  <c r="J1503" i="9"/>
  <c r="A1504" i="9"/>
  <c r="B1504" i="9"/>
  <c r="E1504" i="9"/>
  <c r="F1504" i="9"/>
  <c r="I1504" i="9"/>
  <c r="J1504" i="9"/>
  <c r="A1505" i="9"/>
  <c r="B1505" i="9"/>
  <c r="E1505" i="9"/>
  <c r="F1505" i="9"/>
  <c r="I1505" i="9"/>
  <c r="J1505" i="9"/>
  <c r="A1506" i="9"/>
  <c r="B1506" i="9"/>
  <c r="E1506" i="9"/>
  <c r="F1506" i="9"/>
  <c r="I1506" i="9"/>
  <c r="J1506" i="9"/>
  <c r="A1507" i="9"/>
  <c r="B1507" i="9"/>
  <c r="E1507" i="9"/>
  <c r="F1507" i="9"/>
  <c r="I1507" i="9"/>
  <c r="J1507" i="9"/>
  <c r="A1508" i="9"/>
  <c r="B1508" i="9"/>
  <c r="E1508" i="9"/>
  <c r="F1508" i="9"/>
  <c r="I1508" i="9"/>
  <c r="J1508" i="9"/>
  <c r="A1509" i="9"/>
  <c r="B1509" i="9"/>
  <c r="E1509" i="9"/>
  <c r="F1509" i="9"/>
  <c r="I1509" i="9"/>
  <c r="J1509" i="9"/>
  <c r="A1510" i="9"/>
  <c r="B1510" i="9"/>
  <c r="E1510" i="9"/>
  <c r="H1510" i="9" s="1"/>
  <c r="F1510" i="9"/>
  <c r="G1510" i="9"/>
  <c r="I1510" i="9"/>
  <c r="J1510" i="9"/>
  <c r="A1511" i="9"/>
  <c r="B1511" i="9"/>
  <c r="E1511" i="9"/>
  <c r="F1511" i="9"/>
  <c r="I1511" i="9"/>
  <c r="J1511" i="9"/>
  <c r="A1512" i="9"/>
  <c r="C1512" i="9" s="1"/>
  <c r="B1512" i="9"/>
  <c r="E1512" i="9"/>
  <c r="F1512" i="9"/>
  <c r="I1512" i="9"/>
  <c r="J1512" i="9"/>
  <c r="A1513" i="9"/>
  <c r="D1513" i="9" s="1"/>
  <c r="B1513" i="9"/>
  <c r="E1513" i="9"/>
  <c r="F1513" i="9"/>
  <c r="I1513" i="9"/>
  <c r="J1513" i="9"/>
  <c r="A1514" i="9"/>
  <c r="B1514" i="9"/>
  <c r="E1514" i="9"/>
  <c r="F1514" i="9"/>
  <c r="I1514" i="9"/>
  <c r="J1514" i="9"/>
  <c r="A1515" i="9"/>
  <c r="B1515" i="9"/>
  <c r="E1515" i="9"/>
  <c r="F1515" i="9"/>
  <c r="I1515" i="9"/>
  <c r="J1515" i="9"/>
  <c r="A1516" i="9"/>
  <c r="B1516" i="9"/>
  <c r="E1516" i="9"/>
  <c r="H1516" i="9" s="1"/>
  <c r="F1516" i="9"/>
  <c r="I1516" i="9"/>
  <c r="J1516" i="9"/>
  <c r="A1517" i="9"/>
  <c r="B1517" i="9"/>
  <c r="E1517" i="9"/>
  <c r="F1517" i="9"/>
  <c r="G1517" i="9" s="1"/>
  <c r="I1517" i="9"/>
  <c r="J1517" i="9"/>
  <c r="A1518" i="9"/>
  <c r="B1518" i="9"/>
  <c r="E1518" i="9"/>
  <c r="H1518" i="9" s="1"/>
  <c r="F1518" i="9"/>
  <c r="I1518" i="9"/>
  <c r="J1518" i="9"/>
  <c r="A1519" i="9"/>
  <c r="B1519" i="9"/>
  <c r="E1519" i="9"/>
  <c r="F1519" i="9"/>
  <c r="I1519" i="9"/>
  <c r="J1519" i="9"/>
  <c r="A1520" i="9"/>
  <c r="D1520" i="9" s="1"/>
  <c r="B1520" i="9"/>
  <c r="C1520" i="9"/>
  <c r="E1520" i="9"/>
  <c r="F1520" i="9"/>
  <c r="I1520" i="9"/>
  <c r="J1520" i="9"/>
  <c r="A1521" i="9"/>
  <c r="B1521" i="9"/>
  <c r="E1521" i="9"/>
  <c r="F1521" i="9"/>
  <c r="I1521" i="9"/>
  <c r="J1521" i="9"/>
  <c r="A1522" i="9"/>
  <c r="B1522" i="9"/>
  <c r="E1522" i="9"/>
  <c r="G1522" i="9" s="1"/>
  <c r="F1522" i="9"/>
  <c r="I1522" i="9"/>
  <c r="J1522" i="9"/>
  <c r="A1523" i="9"/>
  <c r="B1523" i="9"/>
  <c r="E1523" i="9"/>
  <c r="F1523" i="9"/>
  <c r="I1523" i="9"/>
  <c r="J1523" i="9"/>
  <c r="A1524" i="9"/>
  <c r="B1524" i="9"/>
  <c r="C1524" i="9"/>
  <c r="E1524" i="9"/>
  <c r="G1524" i="9" s="1"/>
  <c r="F1524" i="9"/>
  <c r="I1524" i="9"/>
  <c r="J1524" i="9"/>
  <c r="A1525" i="9"/>
  <c r="B1525" i="9"/>
  <c r="E1525" i="9"/>
  <c r="F1525" i="9"/>
  <c r="I1525" i="9"/>
  <c r="J1525" i="9"/>
  <c r="A1526" i="9"/>
  <c r="B1526" i="9"/>
  <c r="E1526" i="9"/>
  <c r="F1526" i="9"/>
  <c r="I1526" i="9"/>
  <c r="J1526" i="9"/>
  <c r="A1527" i="9"/>
  <c r="D1527" i="9" s="1"/>
  <c r="B1527" i="9"/>
  <c r="E1527" i="9"/>
  <c r="F1527" i="9"/>
  <c r="I1527" i="9"/>
  <c r="J1527" i="9"/>
  <c r="A1528" i="9"/>
  <c r="B1528" i="9"/>
  <c r="E1528" i="9"/>
  <c r="F1528" i="9"/>
  <c r="I1528" i="9"/>
  <c r="J1528" i="9"/>
  <c r="A1529" i="9"/>
  <c r="D1529" i="9" s="1"/>
  <c r="B1529" i="9"/>
  <c r="E1529" i="9"/>
  <c r="F1529" i="9"/>
  <c r="I1529" i="9"/>
  <c r="J1529" i="9"/>
  <c r="A1530" i="9"/>
  <c r="B1530" i="9"/>
  <c r="E1530" i="9"/>
  <c r="F1530" i="9"/>
  <c r="I1530" i="9"/>
  <c r="J1530" i="9"/>
  <c r="A1531" i="9"/>
  <c r="B1531" i="9"/>
  <c r="E1531" i="9"/>
  <c r="F1531" i="9"/>
  <c r="I1531" i="9"/>
  <c r="J1531" i="9"/>
  <c r="A1532" i="9"/>
  <c r="B1532" i="9"/>
  <c r="E1532" i="9"/>
  <c r="F1532" i="9"/>
  <c r="I1532" i="9"/>
  <c r="J1532" i="9"/>
  <c r="A1533" i="9"/>
  <c r="B1533" i="9"/>
  <c r="E1533" i="9"/>
  <c r="G1533" i="9" s="1"/>
  <c r="F1533" i="9"/>
  <c r="I1533" i="9"/>
  <c r="J1533" i="9"/>
  <c r="A1534" i="9"/>
  <c r="B1534" i="9"/>
  <c r="E1534" i="9"/>
  <c r="H1534" i="9" s="1"/>
  <c r="F1534" i="9"/>
  <c r="I1534" i="9"/>
  <c r="J1534" i="9"/>
  <c r="A1535" i="9"/>
  <c r="B1535" i="9"/>
  <c r="C1535" i="9"/>
  <c r="E1535" i="9"/>
  <c r="F1535" i="9"/>
  <c r="I1535" i="9"/>
  <c r="J1535" i="9"/>
  <c r="A1536" i="9"/>
  <c r="B1536" i="9"/>
  <c r="E1536" i="9"/>
  <c r="F1536" i="9"/>
  <c r="I1536" i="9"/>
  <c r="J1536" i="9"/>
  <c r="A1537" i="9"/>
  <c r="B1537" i="9"/>
  <c r="E1537" i="9"/>
  <c r="F1537" i="9"/>
  <c r="I1537" i="9"/>
  <c r="J1537" i="9"/>
  <c r="A1538" i="9"/>
  <c r="B1538" i="9"/>
  <c r="E1538" i="9"/>
  <c r="F1538" i="9"/>
  <c r="I1538" i="9"/>
  <c r="J1538" i="9"/>
  <c r="A1539" i="9"/>
  <c r="B1539" i="9"/>
  <c r="E1539" i="9"/>
  <c r="F1539" i="9"/>
  <c r="I1539" i="9"/>
  <c r="J1539" i="9"/>
  <c r="A1540" i="9"/>
  <c r="B1540" i="9"/>
  <c r="E1540" i="9"/>
  <c r="F1540" i="9"/>
  <c r="I1540" i="9"/>
  <c r="J1540" i="9"/>
  <c r="A1541" i="9"/>
  <c r="B1541" i="9"/>
  <c r="E1541" i="9"/>
  <c r="F1541" i="9"/>
  <c r="I1541" i="9"/>
  <c r="J1541" i="9"/>
  <c r="A1542" i="9"/>
  <c r="B1542" i="9"/>
  <c r="E1542" i="9"/>
  <c r="F1542" i="9"/>
  <c r="I1542" i="9"/>
  <c r="J1542" i="9"/>
  <c r="A1543" i="9"/>
  <c r="B1543" i="9"/>
  <c r="E1543" i="9"/>
  <c r="F1543" i="9"/>
  <c r="I1543" i="9"/>
  <c r="J1543" i="9"/>
  <c r="A1544" i="9"/>
  <c r="C1544" i="9" s="1"/>
  <c r="B1544" i="9"/>
  <c r="E1544" i="9"/>
  <c r="F1544" i="9"/>
  <c r="I1544" i="9"/>
  <c r="J1544" i="9"/>
  <c r="A1545" i="9"/>
  <c r="D1545" i="9" s="1"/>
  <c r="B1545" i="9"/>
  <c r="E1545" i="9"/>
  <c r="G1545" i="9" s="1"/>
  <c r="F1545" i="9"/>
  <c r="I1545" i="9"/>
  <c r="J1545" i="9"/>
  <c r="A1546" i="9"/>
  <c r="B1546" i="9"/>
  <c r="E1546" i="9"/>
  <c r="F1546" i="9"/>
  <c r="I1546" i="9"/>
  <c r="J1546" i="9"/>
  <c r="A1547" i="9"/>
  <c r="B1547" i="9"/>
  <c r="E1547" i="9"/>
  <c r="F1547" i="9"/>
  <c r="I1547" i="9"/>
  <c r="J1547" i="9"/>
  <c r="A1548" i="9"/>
  <c r="B1548" i="9"/>
  <c r="E1548" i="9"/>
  <c r="H1548" i="9" s="1"/>
  <c r="F1548" i="9"/>
  <c r="I1548" i="9"/>
  <c r="J1548" i="9"/>
  <c r="A1549" i="9"/>
  <c r="B1549" i="9"/>
  <c r="E1549" i="9"/>
  <c r="F1549" i="9"/>
  <c r="G1549" i="9" s="1"/>
  <c r="I1549" i="9"/>
  <c r="J1549" i="9"/>
  <c r="A1550" i="9"/>
  <c r="B1550" i="9"/>
  <c r="E1550" i="9"/>
  <c r="H1550" i="9" s="1"/>
  <c r="F1550" i="9"/>
  <c r="I1550" i="9"/>
  <c r="J1550" i="9"/>
  <c r="A1551" i="9"/>
  <c r="B1551" i="9"/>
  <c r="E1551" i="9"/>
  <c r="F1551" i="9"/>
  <c r="I1551" i="9"/>
  <c r="J1551" i="9"/>
  <c r="A1552" i="9"/>
  <c r="D1552" i="9" s="1"/>
  <c r="B1552" i="9"/>
  <c r="C1552" i="9"/>
  <c r="E1552" i="9"/>
  <c r="F1552" i="9"/>
  <c r="I1552" i="9"/>
  <c r="J1552" i="9"/>
  <c r="A1553" i="9"/>
  <c r="D1553" i="9" s="1"/>
  <c r="B1553" i="9"/>
  <c r="C1553" i="9"/>
  <c r="E1553" i="9"/>
  <c r="F1553" i="9"/>
  <c r="I1553" i="9"/>
  <c r="J1553" i="9"/>
  <c r="A1554" i="9"/>
  <c r="B1554" i="9"/>
  <c r="E1554" i="9"/>
  <c r="F1554" i="9"/>
  <c r="G1554" i="9" s="1"/>
  <c r="I1554" i="9"/>
  <c r="J1554" i="9"/>
  <c r="A1555" i="9"/>
  <c r="B1555" i="9"/>
  <c r="E1555" i="9"/>
  <c r="F1555" i="9"/>
  <c r="I1555" i="9"/>
  <c r="J1555" i="9"/>
  <c r="A1556" i="9"/>
  <c r="B1556" i="9"/>
  <c r="E1556" i="9"/>
  <c r="G1556" i="9" s="1"/>
  <c r="F1556" i="9"/>
  <c r="I1556" i="9"/>
  <c r="J1556" i="9"/>
  <c r="A1557" i="9"/>
  <c r="B1557" i="9"/>
  <c r="E1557" i="9"/>
  <c r="F1557" i="9"/>
  <c r="I1557" i="9"/>
  <c r="J1557" i="9"/>
  <c r="A1558" i="9"/>
  <c r="B1558" i="9"/>
  <c r="E1558" i="9"/>
  <c r="F1558" i="9"/>
  <c r="I1558" i="9"/>
  <c r="J1558" i="9"/>
  <c r="A1559" i="9"/>
  <c r="D1559" i="9" s="1"/>
  <c r="B1559" i="9"/>
  <c r="E1559" i="9"/>
  <c r="F1559" i="9"/>
  <c r="I1559" i="9"/>
  <c r="J1559" i="9"/>
  <c r="A1560" i="9"/>
  <c r="B1560" i="9"/>
  <c r="E1560" i="9"/>
  <c r="F1560" i="9"/>
  <c r="I1560" i="9"/>
  <c r="J1560" i="9"/>
  <c r="A1561" i="9"/>
  <c r="D1561" i="9" s="1"/>
  <c r="B1561" i="9"/>
  <c r="E1561" i="9"/>
  <c r="F1561" i="9"/>
  <c r="I1561" i="9"/>
  <c r="J1561" i="9"/>
  <c r="A1562" i="9"/>
  <c r="B1562" i="9"/>
  <c r="E1562" i="9"/>
  <c r="F1562" i="9"/>
  <c r="I1562" i="9"/>
  <c r="J1562" i="9"/>
  <c r="A1563" i="9"/>
  <c r="B1563" i="9"/>
  <c r="E1563" i="9"/>
  <c r="F1563" i="9"/>
  <c r="I1563" i="9"/>
  <c r="J1563" i="9"/>
  <c r="A1564" i="9"/>
  <c r="B1564" i="9"/>
  <c r="E1564" i="9"/>
  <c r="F1564" i="9"/>
  <c r="I1564" i="9"/>
  <c r="J1564" i="9"/>
  <c r="A1565" i="9"/>
  <c r="C1565" i="9" s="1"/>
  <c r="B1565" i="9"/>
  <c r="E1565" i="9"/>
  <c r="G1565" i="9" s="1"/>
  <c r="F1565" i="9"/>
  <c r="I1565" i="9"/>
  <c r="J1565" i="9"/>
  <c r="A1566" i="9"/>
  <c r="C1566" i="9" s="1"/>
  <c r="B1566" i="9"/>
  <c r="E1566" i="9"/>
  <c r="G1566" i="9" s="1"/>
  <c r="F1566" i="9"/>
  <c r="I1566" i="9"/>
  <c r="J1566" i="9"/>
  <c r="A1567" i="9"/>
  <c r="B1567" i="9"/>
  <c r="E1567" i="9"/>
  <c r="F1567" i="9"/>
  <c r="I1567" i="9"/>
  <c r="J1567" i="9"/>
  <c r="A1568" i="9"/>
  <c r="B1568" i="9"/>
  <c r="E1568" i="9"/>
  <c r="F1568" i="9"/>
  <c r="I1568" i="9"/>
  <c r="J1568" i="9"/>
  <c r="A1569" i="9"/>
  <c r="C1569" i="9" s="1"/>
  <c r="B1569" i="9"/>
  <c r="E1569" i="9"/>
  <c r="H1569" i="9" s="1"/>
  <c r="F1569" i="9"/>
  <c r="I1569" i="9"/>
  <c r="J1569" i="9"/>
  <c r="A1570" i="9"/>
  <c r="B1570" i="9"/>
  <c r="E1570" i="9"/>
  <c r="F1570" i="9"/>
  <c r="I1570" i="9"/>
  <c r="J1570" i="9"/>
  <c r="A1571" i="9"/>
  <c r="B1571" i="9"/>
  <c r="E1571" i="9"/>
  <c r="F1571" i="9"/>
  <c r="I1571" i="9"/>
  <c r="J1571" i="9"/>
  <c r="A1572" i="9"/>
  <c r="D1572" i="9" s="1"/>
  <c r="B1572" i="9"/>
  <c r="E1572" i="9"/>
  <c r="F1572" i="9"/>
  <c r="I1572" i="9"/>
  <c r="J1572" i="9"/>
  <c r="A1573" i="9"/>
  <c r="B1573" i="9"/>
  <c r="E1573" i="9"/>
  <c r="F1573" i="9"/>
  <c r="I1573" i="9"/>
  <c r="J1573" i="9"/>
  <c r="A1574" i="9"/>
  <c r="B1574" i="9"/>
  <c r="E1574" i="9"/>
  <c r="F1574" i="9"/>
  <c r="G1574" i="9"/>
  <c r="I1574" i="9"/>
  <c r="J1574" i="9"/>
  <c r="A1575" i="9"/>
  <c r="B1575" i="9"/>
  <c r="E1575" i="9"/>
  <c r="H1575" i="9" s="1"/>
  <c r="F1575" i="9"/>
  <c r="G1575" i="9"/>
  <c r="I1575" i="9"/>
  <c r="J1575" i="9"/>
  <c r="A1576" i="9"/>
  <c r="B1576" i="9"/>
  <c r="E1576" i="9"/>
  <c r="F1576" i="9"/>
  <c r="I1576" i="9"/>
  <c r="J1576" i="9"/>
  <c r="A1577" i="9"/>
  <c r="B1577" i="9"/>
  <c r="C1577" i="9"/>
  <c r="E1577" i="9"/>
  <c r="H1577" i="9" s="1"/>
  <c r="F1577" i="9"/>
  <c r="I1577" i="9"/>
  <c r="J1577" i="9"/>
  <c r="A1578" i="9"/>
  <c r="B1578" i="9"/>
  <c r="E1578" i="9"/>
  <c r="F1578" i="9"/>
  <c r="I1578" i="9"/>
  <c r="J1578" i="9"/>
  <c r="A1579" i="9"/>
  <c r="B1579" i="9"/>
  <c r="E1579" i="9"/>
  <c r="G1579" i="9" s="1"/>
  <c r="F1579" i="9"/>
  <c r="I1579" i="9"/>
  <c r="J1579" i="9"/>
  <c r="A1580" i="9"/>
  <c r="D1580" i="9" s="1"/>
  <c r="B1580" i="9"/>
  <c r="E1580" i="9"/>
  <c r="F1580" i="9"/>
  <c r="I1580" i="9"/>
  <c r="J1580" i="9"/>
  <c r="A1581" i="9"/>
  <c r="B1581" i="9"/>
  <c r="E1581" i="9"/>
  <c r="H1581" i="9" s="1"/>
  <c r="F1581" i="9"/>
  <c r="I1581" i="9"/>
  <c r="J1581" i="9"/>
  <c r="A1582" i="9"/>
  <c r="B1582" i="9"/>
  <c r="E1582" i="9"/>
  <c r="F1582" i="9"/>
  <c r="G1582" i="9" s="1"/>
  <c r="I1582" i="9"/>
  <c r="J1582" i="9"/>
  <c r="A1583" i="9"/>
  <c r="B1583" i="9"/>
  <c r="E1583" i="9"/>
  <c r="H1583" i="9" s="1"/>
  <c r="F1583" i="9"/>
  <c r="I1583" i="9"/>
  <c r="J1583" i="9"/>
  <c r="A1584" i="9"/>
  <c r="B1584" i="9"/>
  <c r="E1584" i="9"/>
  <c r="F1584" i="9"/>
  <c r="I1584" i="9"/>
  <c r="J1584" i="9"/>
  <c r="A1585" i="9"/>
  <c r="B1585" i="9"/>
  <c r="E1585" i="9"/>
  <c r="H1585" i="9" s="1"/>
  <c r="F1585" i="9"/>
  <c r="I1585" i="9"/>
  <c r="J1585" i="9"/>
  <c r="A1586" i="9"/>
  <c r="D1586" i="9" s="1"/>
  <c r="B1586" i="9"/>
  <c r="C1586" i="9"/>
  <c r="E1586" i="9"/>
  <c r="F1586" i="9"/>
  <c r="I1586" i="9"/>
  <c r="J1586" i="9"/>
  <c r="A1587" i="9"/>
  <c r="B1587" i="9"/>
  <c r="E1587" i="9"/>
  <c r="F1587" i="9"/>
  <c r="G1587" i="9" s="1"/>
  <c r="I1587" i="9"/>
  <c r="J1587" i="9"/>
  <c r="A1588" i="9"/>
  <c r="D1588" i="9" s="1"/>
  <c r="B1588" i="9"/>
  <c r="E1588" i="9"/>
  <c r="F1588" i="9"/>
  <c r="I1588" i="9"/>
  <c r="J1588" i="9"/>
  <c r="A1589" i="9"/>
  <c r="B1589" i="9"/>
  <c r="E1589" i="9"/>
  <c r="F1589" i="9"/>
  <c r="I1589" i="9"/>
  <c r="J1589" i="9"/>
  <c r="A1590" i="9"/>
  <c r="C1590" i="9" s="1"/>
  <c r="B1590" i="9"/>
  <c r="E1590" i="9"/>
  <c r="G1590" i="9" s="1"/>
  <c r="F1590" i="9"/>
  <c r="I1590" i="9"/>
  <c r="J1590" i="9"/>
  <c r="A1591" i="9"/>
  <c r="B1591" i="9"/>
  <c r="E1591" i="9"/>
  <c r="F1591" i="9"/>
  <c r="I1591" i="9"/>
  <c r="J1591" i="9"/>
  <c r="A1592" i="9"/>
  <c r="B1592" i="9"/>
  <c r="E1592" i="9"/>
  <c r="F1592" i="9"/>
  <c r="I1592" i="9"/>
  <c r="J1592" i="9"/>
  <c r="A1593" i="9"/>
  <c r="B1593" i="9"/>
  <c r="E1593" i="9"/>
  <c r="F1593" i="9"/>
  <c r="I1593" i="9"/>
  <c r="J1593" i="9"/>
  <c r="A1594" i="9"/>
  <c r="D1594" i="9" s="1"/>
  <c r="B1594" i="9"/>
  <c r="E1594" i="9"/>
  <c r="F1594" i="9"/>
  <c r="I1594" i="9"/>
  <c r="J1594" i="9"/>
  <c r="A1595" i="9"/>
  <c r="B1595" i="9"/>
  <c r="E1595" i="9"/>
  <c r="F1595" i="9"/>
  <c r="I1595" i="9"/>
  <c r="J1595" i="9"/>
  <c r="A1596" i="9"/>
  <c r="B1596" i="9"/>
  <c r="E1596" i="9"/>
  <c r="F1596" i="9"/>
  <c r="I1596" i="9"/>
  <c r="J1596" i="9"/>
  <c r="A1597" i="9"/>
  <c r="B1597" i="9"/>
  <c r="E1597" i="9"/>
  <c r="F1597" i="9"/>
  <c r="I1597" i="9"/>
  <c r="J1597" i="9"/>
  <c r="A1598" i="9"/>
  <c r="B1598" i="9"/>
  <c r="E1598" i="9"/>
  <c r="G1598" i="9" s="1"/>
  <c r="F1598" i="9"/>
  <c r="I1598" i="9"/>
  <c r="J1598" i="9"/>
  <c r="A1599" i="9"/>
  <c r="B1599" i="9"/>
  <c r="E1599" i="9"/>
  <c r="H1599" i="9" s="1"/>
  <c r="F1599" i="9"/>
  <c r="I1599" i="9"/>
  <c r="J1599" i="9"/>
  <c r="A1600" i="9"/>
  <c r="B1600" i="9"/>
  <c r="E1600" i="9"/>
  <c r="F1600" i="9"/>
  <c r="I1600" i="9"/>
  <c r="J1600" i="9"/>
  <c r="A1601" i="9"/>
  <c r="C1601" i="9" s="1"/>
  <c r="B1601" i="9"/>
  <c r="E1601" i="9"/>
  <c r="F1601" i="9"/>
  <c r="I1601" i="9"/>
  <c r="J1601" i="9"/>
  <c r="A1602" i="9"/>
  <c r="B1602" i="9"/>
  <c r="E1602" i="9"/>
  <c r="F1602" i="9"/>
  <c r="I1602" i="9"/>
  <c r="J1602" i="9"/>
  <c r="A1603" i="9"/>
  <c r="B1603" i="9"/>
  <c r="E1603" i="9"/>
  <c r="H1603" i="9" s="1"/>
  <c r="F1603" i="9"/>
  <c r="I1603" i="9"/>
  <c r="J1603" i="9"/>
  <c r="A1604" i="9"/>
  <c r="D1604" i="9" s="1"/>
  <c r="B1604" i="9"/>
  <c r="E1604" i="9"/>
  <c r="F1604" i="9"/>
  <c r="I1604" i="9"/>
  <c r="J1604" i="9"/>
  <c r="A1605" i="9"/>
  <c r="D1605" i="9" s="1"/>
  <c r="B1605" i="9"/>
  <c r="E1605" i="9"/>
  <c r="F1605" i="9"/>
  <c r="G1605" i="9" s="1"/>
  <c r="I1605" i="9"/>
  <c r="J1605" i="9"/>
  <c r="A1606" i="9"/>
  <c r="D1606" i="9" s="1"/>
  <c r="B1606" i="9"/>
  <c r="E1606" i="9"/>
  <c r="H1606" i="9" s="1"/>
  <c r="F1606" i="9"/>
  <c r="I1606" i="9"/>
  <c r="J1606" i="9"/>
  <c r="A1607" i="9"/>
  <c r="B1607" i="9"/>
  <c r="E1607" i="9"/>
  <c r="F1607" i="9"/>
  <c r="I1607" i="9"/>
  <c r="J1607" i="9"/>
  <c r="A1608" i="9"/>
  <c r="D1608" i="9" s="1"/>
  <c r="B1608" i="9"/>
  <c r="E1608" i="9"/>
  <c r="F1608" i="9"/>
  <c r="I1608" i="9"/>
  <c r="J1608" i="9"/>
  <c r="A1609" i="9"/>
  <c r="B1609" i="9"/>
  <c r="E1609" i="9"/>
  <c r="H1609" i="9" s="1"/>
  <c r="F1609" i="9"/>
  <c r="I1609" i="9"/>
  <c r="J1609" i="9"/>
  <c r="A1610" i="9"/>
  <c r="D1610" i="9" s="1"/>
  <c r="B1610" i="9"/>
  <c r="E1610" i="9"/>
  <c r="H1610" i="9" s="1"/>
  <c r="F1610" i="9"/>
  <c r="I1610" i="9"/>
  <c r="J1610" i="9"/>
  <c r="A1611" i="9"/>
  <c r="B1611" i="9"/>
  <c r="E1611" i="9"/>
  <c r="F1611" i="9"/>
  <c r="I1611" i="9"/>
  <c r="J1611" i="9"/>
  <c r="A1612" i="9"/>
  <c r="B1612" i="9"/>
  <c r="E1612" i="9"/>
  <c r="G1612" i="9" s="1"/>
  <c r="F1612" i="9"/>
  <c r="I1612" i="9"/>
  <c r="J1612" i="9"/>
  <c r="A1613" i="9"/>
  <c r="B1613" i="9"/>
  <c r="E1613" i="9"/>
  <c r="F1613" i="9"/>
  <c r="I1613" i="9"/>
  <c r="J1613" i="9"/>
  <c r="A1614" i="9"/>
  <c r="D1614" i="9" s="1"/>
  <c r="B1614" i="9"/>
  <c r="E1614" i="9"/>
  <c r="H1614" i="9" s="1"/>
  <c r="F1614" i="9"/>
  <c r="I1614" i="9"/>
  <c r="J1614" i="9"/>
  <c r="A1615" i="9"/>
  <c r="B1615" i="9"/>
  <c r="C1615" i="9" s="1"/>
  <c r="E1615" i="9"/>
  <c r="H1615" i="9" s="1"/>
  <c r="F1615" i="9"/>
  <c r="I1615" i="9"/>
  <c r="J1615" i="9"/>
  <c r="A1616" i="9"/>
  <c r="B1616" i="9"/>
  <c r="E1616" i="9"/>
  <c r="F1616" i="9"/>
  <c r="I1616" i="9"/>
  <c r="J1616" i="9"/>
  <c r="A1617" i="9"/>
  <c r="D1617" i="9" s="1"/>
  <c r="B1617" i="9"/>
  <c r="E1617" i="9"/>
  <c r="F1617" i="9"/>
  <c r="I1617" i="9"/>
  <c r="J1617" i="9"/>
  <c r="A1618" i="9"/>
  <c r="D1618" i="9" s="1"/>
  <c r="B1618" i="9"/>
  <c r="E1618" i="9"/>
  <c r="F1618" i="9"/>
  <c r="I1618" i="9"/>
  <c r="J1618" i="9"/>
  <c r="A1619" i="9"/>
  <c r="B1619" i="9"/>
  <c r="E1619" i="9"/>
  <c r="F1619" i="9"/>
  <c r="I1619" i="9"/>
  <c r="J1619" i="9"/>
  <c r="A1620" i="9"/>
  <c r="B1620" i="9"/>
  <c r="C1620" i="9"/>
  <c r="E1620" i="9"/>
  <c r="G1620" i="9" s="1"/>
  <c r="F1620" i="9"/>
  <c r="I1620" i="9"/>
  <c r="J1620" i="9"/>
  <c r="A1621" i="9"/>
  <c r="B1621" i="9"/>
  <c r="E1621" i="9"/>
  <c r="H1621" i="9" s="1"/>
  <c r="F1621" i="9"/>
  <c r="I1621" i="9"/>
  <c r="J1621" i="9"/>
  <c r="A1622" i="9"/>
  <c r="B1622" i="9"/>
  <c r="E1622" i="9"/>
  <c r="H1622" i="9" s="1"/>
  <c r="F1622" i="9"/>
  <c r="I1622" i="9"/>
  <c r="J1622" i="9"/>
  <c r="A1623" i="9"/>
  <c r="C1623" i="9" s="1"/>
  <c r="B1623" i="9"/>
  <c r="E1623" i="9"/>
  <c r="H1623" i="9" s="1"/>
  <c r="F1623" i="9"/>
  <c r="I1623" i="9"/>
  <c r="J1623" i="9"/>
  <c r="A1624" i="9"/>
  <c r="B1624" i="9"/>
  <c r="E1624" i="9"/>
  <c r="F1624" i="9"/>
  <c r="I1624" i="9"/>
  <c r="J1624" i="9"/>
  <c r="A1625" i="9"/>
  <c r="D1625" i="9" s="1"/>
  <c r="B1625" i="9"/>
  <c r="E1625" i="9"/>
  <c r="F1625" i="9"/>
  <c r="I1625" i="9"/>
  <c r="J1625" i="9"/>
  <c r="A1626" i="9"/>
  <c r="D1626" i="9" s="1"/>
  <c r="B1626" i="9"/>
  <c r="E1626" i="9"/>
  <c r="H1626" i="9" s="1"/>
  <c r="F1626" i="9"/>
  <c r="I1626" i="9"/>
  <c r="J1626" i="9"/>
  <c r="A1627" i="9"/>
  <c r="B1627" i="9"/>
  <c r="E1627" i="9"/>
  <c r="H1627" i="9" s="1"/>
  <c r="F1627" i="9"/>
  <c r="I1627" i="9"/>
  <c r="J1627" i="9"/>
  <c r="A1628" i="9"/>
  <c r="B1628" i="9"/>
  <c r="E1628" i="9"/>
  <c r="G1628" i="9" s="1"/>
  <c r="F1628" i="9"/>
  <c r="I1628" i="9"/>
  <c r="J1628" i="9"/>
  <c r="A1629" i="9"/>
  <c r="B1629" i="9"/>
  <c r="E1629" i="9"/>
  <c r="H1629" i="9" s="1"/>
  <c r="F1629" i="9"/>
  <c r="I1629" i="9"/>
  <c r="J1629" i="9"/>
  <c r="A1630" i="9"/>
  <c r="B1630" i="9"/>
  <c r="E1630" i="9"/>
  <c r="H1630" i="9" s="1"/>
  <c r="F1630" i="9"/>
  <c r="I1630" i="9"/>
  <c r="J1630" i="9"/>
  <c r="A1631" i="9"/>
  <c r="C1631" i="9" s="1"/>
  <c r="B1631" i="9"/>
  <c r="E1631" i="9"/>
  <c r="H1631" i="9" s="1"/>
  <c r="F1631" i="9"/>
  <c r="I1631" i="9"/>
  <c r="J1631" i="9"/>
  <c r="A1632" i="9"/>
  <c r="D1632" i="9" s="1"/>
  <c r="B1632" i="9"/>
  <c r="E1632" i="9"/>
  <c r="F1632" i="9"/>
  <c r="I1632" i="9"/>
  <c r="J1632" i="9"/>
  <c r="A1633" i="9"/>
  <c r="D1633" i="9" s="1"/>
  <c r="B1633" i="9"/>
  <c r="E1633" i="9"/>
  <c r="G1633" i="9" s="1"/>
  <c r="F1633" i="9"/>
  <c r="I1633" i="9"/>
  <c r="J1633" i="9"/>
  <c r="A1634" i="9"/>
  <c r="D1634" i="9" s="1"/>
  <c r="B1634" i="9"/>
  <c r="E1634" i="9"/>
  <c r="F1634" i="9"/>
  <c r="I1634" i="9"/>
  <c r="J1634" i="9"/>
  <c r="A1635" i="9"/>
  <c r="B1635" i="9"/>
  <c r="E1635" i="9"/>
  <c r="H1635" i="9" s="1"/>
  <c r="F1635" i="9"/>
  <c r="I1635" i="9"/>
  <c r="J1635" i="9"/>
  <c r="A1636" i="9"/>
  <c r="D1636" i="9" s="1"/>
  <c r="B1636" i="9"/>
  <c r="E1636" i="9"/>
  <c r="F1636" i="9"/>
  <c r="I1636" i="9"/>
  <c r="J1636" i="9"/>
  <c r="A1637" i="9"/>
  <c r="D1637" i="9" s="1"/>
  <c r="B1637" i="9"/>
  <c r="E1637" i="9"/>
  <c r="H1637" i="9" s="1"/>
  <c r="F1637" i="9"/>
  <c r="I1637" i="9"/>
  <c r="J1637" i="9"/>
  <c r="A1638" i="9"/>
  <c r="B1638" i="9"/>
  <c r="E1638" i="9"/>
  <c r="H1638" i="9" s="1"/>
  <c r="F1638" i="9"/>
  <c r="I1638" i="9"/>
  <c r="J1638" i="9"/>
  <c r="A1639" i="9"/>
  <c r="B1639" i="9"/>
  <c r="E1639" i="9"/>
  <c r="G1639" i="9" s="1"/>
  <c r="F1639" i="9"/>
  <c r="I1639" i="9"/>
  <c r="J1639" i="9"/>
  <c r="A1640" i="9"/>
  <c r="D1640" i="9" s="1"/>
  <c r="B1640" i="9"/>
  <c r="E1640" i="9"/>
  <c r="F1640" i="9"/>
  <c r="I1640" i="9"/>
  <c r="J1640" i="9"/>
  <c r="A1641" i="9"/>
  <c r="B1641" i="9"/>
  <c r="C1641" i="9"/>
  <c r="E1641" i="9"/>
  <c r="H1641" i="9" s="1"/>
  <c r="F1641" i="9"/>
  <c r="I1641" i="9"/>
  <c r="J1641" i="9"/>
  <c r="A1642" i="9"/>
  <c r="C1642" i="9" s="1"/>
  <c r="B1642" i="9"/>
  <c r="E1642" i="9"/>
  <c r="G1642" i="9" s="1"/>
  <c r="F1642" i="9"/>
  <c r="I1642" i="9"/>
  <c r="J1642" i="9"/>
  <c r="A1643" i="9"/>
  <c r="B1643" i="9"/>
  <c r="E1643" i="9"/>
  <c r="F1643" i="9"/>
  <c r="G1643" i="9"/>
  <c r="I1643" i="9"/>
  <c r="J1643" i="9"/>
  <c r="A1644" i="9"/>
  <c r="D1644" i="9" s="1"/>
  <c r="B1644" i="9"/>
  <c r="E1644" i="9"/>
  <c r="F1644" i="9"/>
  <c r="I1644" i="9"/>
  <c r="J1644" i="9"/>
  <c r="A1645" i="9"/>
  <c r="C1645" i="9" s="1"/>
  <c r="B1645" i="9"/>
  <c r="E1645" i="9"/>
  <c r="H1645" i="9" s="1"/>
  <c r="F1645" i="9"/>
  <c r="I1645" i="9"/>
  <c r="J1645" i="9"/>
  <c r="A1646" i="9"/>
  <c r="C1646" i="9" s="1"/>
  <c r="B1646" i="9"/>
  <c r="E1646" i="9"/>
  <c r="G1646" i="9" s="1"/>
  <c r="F1646" i="9"/>
  <c r="I1646" i="9"/>
  <c r="J1646" i="9"/>
  <c r="A1647" i="9"/>
  <c r="B1647" i="9"/>
  <c r="E1647" i="9"/>
  <c r="G1647" i="9" s="1"/>
  <c r="F1647" i="9"/>
  <c r="I1647" i="9"/>
  <c r="J1647" i="9"/>
  <c r="A1648" i="9"/>
  <c r="D1648" i="9" s="1"/>
  <c r="B1648" i="9"/>
  <c r="E1648" i="9"/>
  <c r="F1648" i="9"/>
  <c r="I1648" i="9"/>
  <c r="J1648" i="9"/>
  <c r="A1649" i="9"/>
  <c r="C1649" i="9" s="1"/>
  <c r="B1649" i="9"/>
  <c r="E1649" i="9"/>
  <c r="H1649" i="9" s="1"/>
  <c r="F1649" i="9"/>
  <c r="I1649" i="9"/>
  <c r="J1649" i="9"/>
  <c r="A1650" i="9"/>
  <c r="C1650" i="9" s="1"/>
  <c r="B1650" i="9"/>
  <c r="E1650" i="9"/>
  <c r="G1650" i="9" s="1"/>
  <c r="F1650" i="9"/>
  <c r="I1650" i="9"/>
  <c r="J1650" i="9"/>
  <c r="A1651" i="9"/>
  <c r="B1651" i="9"/>
  <c r="E1651" i="9"/>
  <c r="G1651" i="9" s="1"/>
  <c r="F1651" i="9"/>
  <c r="I1651" i="9"/>
  <c r="J1651" i="9"/>
  <c r="A1652" i="9"/>
  <c r="D1652" i="9" s="1"/>
  <c r="B1652" i="9"/>
  <c r="E1652" i="9"/>
  <c r="F1652" i="9"/>
  <c r="I1652" i="9"/>
  <c r="J1652" i="9"/>
  <c r="A1653" i="9"/>
  <c r="C1653" i="9" s="1"/>
  <c r="B1653" i="9"/>
  <c r="E1653" i="9"/>
  <c r="H1653" i="9" s="1"/>
  <c r="F1653" i="9"/>
  <c r="I1653" i="9"/>
  <c r="J1653" i="9"/>
  <c r="A1654" i="9"/>
  <c r="B1654" i="9"/>
  <c r="C1654" i="9"/>
  <c r="E1654" i="9"/>
  <c r="G1654" i="9" s="1"/>
  <c r="F1654" i="9"/>
  <c r="I1654" i="9"/>
  <c r="J1654" i="9"/>
  <c r="A1655" i="9"/>
  <c r="B1655" i="9"/>
  <c r="E1655" i="9"/>
  <c r="G1655" i="9" s="1"/>
  <c r="F1655" i="9"/>
  <c r="I1655" i="9"/>
  <c r="J1655" i="9"/>
  <c r="A1656" i="9"/>
  <c r="D1656" i="9" s="1"/>
  <c r="B1656" i="9"/>
  <c r="E1656" i="9"/>
  <c r="F1656" i="9"/>
  <c r="I1656" i="9"/>
  <c r="J1656" i="9"/>
  <c r="A1657" i="9"/>
  <c r="B1657" i="9"/>
  <c r="C1657" i="9"/>
  <c r="E1657" i="9"/>
  <c r="H1657" i="9" s="1"/>
  <c r="F1657" i="9"/>
  <c r="I1657" i="9"/>
  <c r="J1657" i="9"/>
  <c r="A1658" i="9"/>
  <c r="C1658" i="9" s="1"/>
  <c r="B1658" i="9"/>
  <c r="E1658" i="9"/>
  <c r="G1658" i="9" s="1"/>
  <c r="F1658" i="9"/>
  <c r="I1658" i="9"/>
  <c r="J1658" i="9"/>
  <c r="A1659" i="9"/>
  <c r="B1659" i="9"/>
  <c r="E1659" i="9"/>
  <c r="F1659" i="9"/>
  <c r="G1659" i="9"/>
  <c r="I1659" i="9"/>
  <c r="J1659" i="9"/>
  <c r="A1660" i="9"/>
  <c r="D1660" i="9" s="1"/>
  <c r="B1660" i="9"/>
  <c r="E1660" i="9"/>
  <c r="F1660" i="9"/>
  <c r="I1660" i="9"/>
  <c r="J1660" i="9"/>
  <c r="A1661" i="9"/>
  <c r="C1661" i="9" s="1"/>
  <c r="B1661" i="9"/>
  <c r="E1661" i="9"/>
  <c r="H1661" i="9" s="1"/>
  <c r="F1661" i="9"/>
  <c r="I1661" i="9"/>
  <c r="J1661" i="9"/>
  <c r="A1662" i="9"/>
  <c r="C1662" i="9" s="1"/>
  <c r="B1662" i="9"/>
  <c r="E1662" i="9"/>
  <c r="G1662" i="9" s="1"/>
  <c r="F1662" i="9"/>
  <c r="I1662" i="9"/>
  <c r="J1662" i="9"/>
  <c r="A1663" i="9"/>
  <c r="B1663" i="9"/>
  <c r="E1663" i="9"/>
  <c r="G1663" i="9" s="1"/>
  <c r="F1663" i="9"/>
  <c r="I1663" i="9"/>
  <c r="J1663" i="9"/>
  <c r="A1664" i="9"/>
  <c r="D1664" i="9" s="1"/>
  <c r="B1664" i="9"/>
  <c r="E1664" i="9"/>
  <c r="F1664" i="9"/>
  <c r="I1664" i="9"/>
  <c r="J1664" i="9"/>
  <c r="A1665" i="9"/>
  <c r="C1665" i="9" s="1"/>
  <c r="B1665" i="9"/>
  <c r="E1665" i="9"/>
  <c r="H1665" i="9" s="1"/>
  <c r="F1665" i="9"/>
  <c r="I1665" i="9"/>
  <c r="J1665" i="9"/>
  <c r="A1666" i="9"/>
  <c r="C1666" i="9" s="1"/>
  <c r="B1666" i="9"/>
  <c r="E1666" i="9"/>
  <c r="G1666" i="9" s="1"/>
  <c r="F1666" i="9"/>
  <c r="I1666" i="9"/>
  <c r="J1666" i="9"/>
  <c r="A1667" i="9"/>
  <c r="B1667" i="9"/>
  <c r="E1667" i="9"/>
  <c r="G1667" i="9" s="1"/>
  <c r="F1667" i="9"/>
  <c r="I1667" i="9"/>
  <c r="J1667" i="9"/>
  <c r="A1668" i="9"/>
  <c r="D1668" i="9" s="1"/>
  <c r="B1668" i="9"/>
  <c r="E1668" i="9"/>
  <c r="F1668" i="9"/>
  <c r="I1668" i="9"/>
  <c r="J1668" i="9"/>
  <c r="A1669" i="9"/>
  <c r="C1669" i="9" s="1"/>
  <c r="B1669" i="9"/>
  <c r="E1669" i="9"/>
  <c r="H1669" i="9" s="1"/>
  <c r="F1669" i="9"/>
  <c r="I1669" i="9"/>
  <c r="J1669" i="9"/>
  <c r="A1670" i="9"/>
  <c r="B1670" i="9"/>
  <c r="C1670" i="9"/>
  <c r="E1670" i="9"/>
  <c r="G1670" i="9" s="1"/>
  <c r="F1670" i="9"/>
  <c r="I1670" i="9"/>
  <c r="J1670" i="9"/>
  <c r="A1671" i="9"/>
  <c r="B1671" i="9"/>
  <c r="E1671" i="9"/>
  <c r="G1671" i="9" s="1"/>
  <c r="F1671" i="9"/>
  <c r="I1671" i="9"/>
  <c r="J1671" i="9"/>
  <c r="A1672" i="9"/>
  <c r="D1672" i="9" s="1"/>
  <c r="B1672" i="9"/>
  <c r="E1672" i="9"/>
  <c r="F1672" i="9"/>
  <c r="I1672" i="9"/>
  <c r="J1672" i="9"/>
  <c r="A1673" i="9"/>
  <c r="B1673" i="9"/>
  <c r="C1673" i="9"/>
  <c r="E1673" i="9"/>
  <c r="H1673" i="9" s="1"/>
  <c r="F1673" i="9"/>
  <c r="I1673" i="9"/>
  <c r="J1673" i="9"/>
  <c r="A1674" i="9"/>
  <c r="C1674" i="9" s="1"/>
  <c r="B1674" i="9"/>
  <c r="E1674" i="9"/>
  <c r="G1674" i="9" s="1"/>
  <c r="F1674" i="9"/>
  <c r="I1674" i="9"/>
  <c r="J1674" i="9"/>
  <c r="A1675" i="9"/>
  <c r="B1675" i="9"/>
  <c r="E1675" i="9"/>
  <c r="F1675" i="9"/>
  <c r="G1675" i="9"/>
  <c r="I1675" i="9"/>
  <c r="J1675" i="9"/>
  <c r="A1676" i="9"/>
  <c r="D1676" i="9" s="1"/>
  <c r="B1676" i="9"/>
  <c r="E1676" i="9"/>
  <c r="F1676" i="9"/>
  <c r="I1676" i="9"/>
  <c r="J1676" i="9"/>
  <c r="A1677" i="9"/>
  <c r="C1677" i="9" s="1"/>
  <c r="B1677" i="9"/>
  <c r="E1677" i="9"/>
  <c r="H1677" i="9" s="1"/>
  <c r="F1677" i="9"/>
  <c r="I1677" i="9"/>
  <c r="J1677" i="9"/>
  <c r="A1678" i="9"/>
  <c r="C1678" i="9" s="1"/>
  <c r="B1678" i="9"/>
  <c r="E1678" i="9"/>
  <c r="G1678" i="9" s="1"/>
  <c r="F1678" i="9"/>
  <c r="I1678" i="9"/>
  <c r="J1678" i="9"/>
  <c r="A1679" i="9"/>
  <c r="B1679" i="9"/>
  <c r="E1679" i="9"/>
  <c r="G1679" i="9" s="1"/>
  <c r="F1679" i="9"/>
  <c r="I1679" i="9"/>
  <c r="J1679" i="9"/>
  <c r="A1680" i="9"/>
  <c r="D1680" i="9" s="1"/>
  <c r="B1680" i="9"/>
  <c r="E1680" i="9"/>
  <c r="F1680" i="9"/>
  <c r="I1680" i="9"/>
  <c r="J1680" i="9"/>
  <c r="A1681" i="9"/>
  <c r="C1681" i="9" s="1"/>
  <c r="B1681" i="9"/>
  <c r="E1681" i="9"/>
  <c r="H1681" i="9" s="1"/>
  <c r="F1681" i="9"/>
  <c r="I1681" i="9"/>
  <c r="J1681" i="9"/>
  <c r="A1682" i="9"/>
  <c r="C1682" i="9" s="1"/>
  <c r="B1682" i="9"/>
  <c r="E1682" i="9"/>
  <c r="G1682" i="9" s="1"/>
  <c r="F1682" i="9"/>
  <c r="I1682" i="9"/>
  <c r="J1682" i="9"/>
  <c r="A1683" i="9"/>
  <c r="B1683" i="9"/>
  <c r="E1683" i="9"/>
  <c r="G1683" i="9" s="1"/>
  <c r="F1683" i="9"/>
  <c r="I1683" i="9"/>
  <c r="J1683" i="9"/>
  <c r="A1684" i="9"/>
  <c r="D1684" i="9" s="1"/>
  <c r="B1684" i="9"/>
  <c r="E1684" i="9"/>
  <c r="F1684" i="9"/>
  <c r="I1684" i="9"/>
  <c r="J1684" i="9"/>
  <c r="A1685" i="9"/>
  <c r="C1685" i="9" s="1"/>
  <c r="B1685" i="9"/>
  <c r="E1685" i="9"/>
  <c r="H1685" i="9" s="1"/>
  <c r="F1685" i="9"/>
  <c r="I1685" i="9"/>
  <c r="J1685" i="9"/>
  <c r="A1686" i="9"/>
  <c r="B1686" i="9"/>
  <c r="C1686" i="9"/>
  <c r="E1686" i="9"/>
  <c r="G1686" i="9" s="1"/>
  <c r="F1686" i="9"/>
  <c r="I1686" i="9"/>
  <c r="J1686" i="9"/>
  <c r="A1687" i="9"/>
  <c r="B1687" i="9"/>
  <c r="E1687" i="9"/>
  <c r="G1687" i="9" s="1"/>
  <c r="F1687" i="9"/>
  <c r="I1687" i="9"/>
  <c r="J1687" i="9"/>
  <c r="A1688" i="9"/>
  <c r="D1688" i="9" s="1"/>
  <c r="B1688" i="9"/>
  <c r="E1688" i="9"/>
  <c r="F1688" i="9"/>
  <c r="I1688" i="9"/>
  <c r="J1688" i="9"/>
  <c r="A1689" i="9"/>
  <c r="B1689" i="9"/>
  <c r="C1689" i="9"/>
  <c r="E1689" i="9"/>
  <c r="H1689" i="9" s="1"/>
  <c r="F1689" i="9"/>
  <c r="I1689" i="9"/>
  <c r="J1689" i="9"/>
  <c r="A1690" i="9"/>
  <c r="C1690" i="9" s="1"/>
  <c r="B1690" i="9"/>
  <c r="E1690" i="9"/>
  <c r="G1690" i="9" s="1"/>
  <c r="F1690" i="9"/>
  <c r="I1690" i="9"/>
  <c r="J1690" i="9"/>
  <c r="A1691" i="9"/>
  <c r="B1691" i="9"/>
  <c r="E1691" i="9"/>
  <c r="F1691" i="9"/>
  <c r="G1691" i="9"/>
  <c r="I1691" i="9"/>
  <c r="J1691" i="9"/>
  <c r="A1692" i="9"/>
  <c r="D1692" i="9" s="1"/>
  <c r="B1692" i="9"/>
  <c r="E1692" i="9"/>
  <c r="F1692" i="9"/>
  <c r="I1692" i="9"/>
  <c r="J1692" i="9"/>
  <c r="A1693" i="9"/>
  <c r="C1693" i="9" s="1"/>
  <c r="B1693" i="9"/>
  <c r="E1693" i="9"/>
  <c r="H1693" i="9" s="1"/>
  <c r="F1693" i="9"/>
  <c r="I1693" i="9"/>
  <c r="J1693" i="9"/>
  <c r="A1694" i="9"/>
  <c r="C1694" i="9" s="1"/>
  <c r="B1694" i="9"/>
  <c r="E1694" i="9"/>
  <c r="G1694" i="9" s="1"/>
  <c r="F1694" i="9"/>
  <c r="I1694" i="9"/>
  <c r="J1694" i="9"/>
  <c r="A1695" i="9"/>
  <c r="B1695" i="9"/>
  <c r="E1695" i="9"/>
  <c r="G1695" i="9" s="1"/>
  <c r="F1695" i="9"/>
  <c r="I1695" i="9"/>
  <c r="J1695" i="9"/>
  <c r="A1696" i="9"/>
  <c r="D1696" i="9" s="1"/>
  <c r="B1696" i="9"/>
  <c r="E1696" i="9"/>
  <c r="F1696" i="9"/>
  <c r="I1696" i="9"/>
  <c r="J1696" i="9"/>
  <c r="A1697" i="9"/>
  <c r="C1697" i="9" s="1"/>
  <c r="B1697" i="9"/>
  <c r="E1697" i="9"/>
  <c r="H1697" i="9" s="1"/>
  <c r="F1697" i="9"/>
  <c r="I1697" i="9"/>
  <c r="J1697" i="9"/>
  <c r="A1698" i="9"/>
  <c r="C1698" i="9" s="1"/>
  <c r="B1698" i="9"/>
  <c r="E1698" i="9"/>
  <c r="G1698" i="9" s="1"/>
  <c r="F1698" i="9"/>
  <c r="I1698" i="9"/>
  <c r="J1698" i="9"/>
  <c r="A1699" i="9"/>
  <c r="B1699" i="9"/>
  <c r="E1699" i="9"/>
  <c r="G1699" i="9" s="1"/>
  <c r="F1699" i="9"/>
  <c r="I1699" i="9"/>
  <c r="J1699" i="9"/>
  <c r="A1700" i="9"/>
  <c r="D1700" i="9" s="1"/>
  <c r="B1700" i="9"/>
  <c r="E1700" i="9"/>
  <c r="F1700" i="9"/>
  <c r="I1700" i="9"/>
  <c r="J1700" i="9"/>
  <c r="A1701" i="9"/>
  <c r="C1701" i="9" s="1"/>
  <c r="B1701" i="9"/>
  <c r="E1701" i="9"/>
  <c r="H1701" i="9" s="1"/>
  <c r="F1701" i="9"/>
  <c r="I1701" i="9"/>
  <c r="J1701" i="9"/>
  <c r="A1702" i="9"/>
  <c r="B1702" i="9"/>
  <c r="C1702" i="9"/>
  <c r="E1702" i="9"/>
  <c r="G1702" i="9" s="1"/>
  <c r="F1702" i="9"/>
  <c r="I1702" i="9"/>
  <c r="J1702" i="9"/>
  <c r="A1703" i="9"/>
  <c r="B1703" i="9"/>
  <c r="E1703" i="9"/>
  <c r="G1703" i="9" s="1"/>
  <c r="F1703" i="9"/>
  <c r="I1703" i="9"/>
  <c r="J1703" i="9"/>
  <c r="A1704" i="9"/>
  <c r="D1704" i="9" s="1"/>
  <c r="B1704" i="9"/>
  <c r="E1704" i="9"/>
  <c r="F1704" i="9"/>
  <c r="I1704" i="9"/>
  <c r="J1704" i="9"/>
  <c r="A1705" i="9"/>
  <c r="B1705" i="9"/>
  <c r="C1705" i="9"/>
  <c r="E1705" i="9"/>
  <c r="H1705" i="9" s="1"/>
  <c r="F1705" i="9"/>
  <c r="I1705" i="9"/>
  <c r="J1705" i="9"/>
  <c r="A1706" i="9"/>
  <c r="C1706" i="9" s="1"/>
  <c r="B1706" i="9"/>
  <c r="E1706" i="9"/>
  <c r="G1706" i="9" s="1"/>
  <c r="F1706" i="9"/>
  <c r="I1706" i="9"/>
  <c r="J1706" i="9"/>
  <c r="A1707" i="9"/>
  <c r="B1707" i="9"/>
  <c r="E1707" i="9"/>
  <c r="F1707" i="9"/>
  <c r="G1707" i="9"/>
  <c r="I1707" i="9"/>
  <c r="J1707" i="9"/>
  <c r="A1708" i="9"/>
  <c r="D1708" i="9" s="1"/>
  <c r="B1708" i="9"/>
  <c r="E1708" i="9"/>
  <c r="F1708" i="9"/>
  <c r="I1708" i="9"/>
  <c r="J1708" i="9"/>
  <c r="A1709" i="9"/>
  <c r="C1709" i="9" s="1"/>
  <c r="B1709" i="9"/>
  <c r="E1709" i="9"/>
  <c r="H1709" i="9" s="1"/>
  <c r="F1709" i="9"/>
  <c r="I1709" i="9"/>
  <c r="J1709" i="9"/>
  <c r="A1710" i="9"/>
  <c r="C1710" i="9" s="1"/>
  <c r="B1710" i="9"/>
  <c r="E1710" i="9"/>
  <c r="G1710" i="9" s="1"/>
  <c r="F1710" i="9"/>
  <c r="I1710" i="9"/>
  <c r="J1710" i="9"/>
  <c r="A1711" i="9"/>
  <c r="B1711" i="9"/>
  <c r="E1711" i="9"/>
  <c r="G1711" i="9" s="1"/>
  <c r="F1711" i="9"/>
  <c r="I1711" i="9"/>
  <c r="J1711" i="9"/>
  <c r="A1712" i="9"/>
  <c r="D1712" i="9" s="1"/>
  <c r="B1712" i="9"/>
  <c r="E1712" i="9"/>
  <c r="F1712" i="9"/>
  <c r="I1712" i="9"/>
  <c r="J1712" i="9"/>
  <c r="A1713" i="9"/>
  <c r="C1713" i="9" s="1"/>
  <c r="B1713" i="9"/>
  <c r="E1713" i="9"/>
  <c r="H1713" i="9" s="1"/>
  <c r="F1713" i="9"/>
  <c r="I1713" i="9"/>
  <c r="J1713" i="9"/>
  <c r="A1714" i="9"/>
  <c r="C1714" i="9" s="1"/>
  <c r="B1714" i="9"/>
  <c r="E1714" i="9"/>
  <c r="G1714" i="9" s="1"/>
  <c r="F1714" i="9"/>
  <c r="I1714" i="9"/>
  <c r="J1714" i="9"/>
  <c r="A1715" i="9"/>
  <c r="B1715" i="9"/>
  <c r="E1715" i="9"/>
  <c r="G1715" i="9" s="1"/>
  <c r="F1715" i="9"/>
  <c r="I1715" i="9"/>
  <c r="J1715" i="9"/>
  <c r="A1716" i="9"/>
  <c r="D1716" i="9" s="1"/>
  <c r="B1716" i="9"/>
  <c r="E1716" i="9"/>
  <c r="F1716" i="9"/>
  <c r="I1716" i="9"/>
  <c r="J1716" i="9"/>
  <c r="A1717" i="9"/>
  <c r="C1717" i="9" s="1"/>
  <c r="B1717" i="9"/>
  <c r="E1717" i="9"/>
  <c r="H1717" i="9" s="1"/>
  <c r="F1717" i="9"/>
  <c r="I1717" i="9"/>
  <c r="J1717" i="9"/>
  <c r="A1718" i="9"/>
  <c r="B1718" i="9"/>
  <c r="C1718" i="9"/>
  <c r="E1718" i="9"/>
  <c r="G1718" i="9" s="1"/>
  <c r="F1718" i="9"/>
  <c r="I1718" i="9"/>
  <c r="J1718" i="9"/>
  <c r="A1719" i="9"/>
  <c r="B1719" i="9"/>
  <c r="E1719" i="9"/>
  <c r="G1719" i="9" s="1"/>
  <c r="F1719" i="9"/>
  <c r="I1719" i="9"/>
  <c r="J1719" i="9"/>
  <c r="A1720" i="9"/>
  <c r="D1720" i="9" s="1"/>
  <c r="B1720" i="9"/>
  <c r="E1720" i="9"/>
  <c r="F1720" i="9"/>
  <c r="I1720" i="9"/>
  <c r="J1720" i="9"/>
  <c r="A1721" i="9"/>
  <c r="B1721" i="9"/>
  <c r="C1721" i="9"/>
  <c r="E1721" i="9"/>
  <c r="H1721" i="9" s="1"/>
  <c r="F1721" i="9"/>
  <c r="I1721" i="9"/>
  <c r="J1721" i="9"/>
  <c r="A1722" i="9"/>
  <c r="C1722" i="9" s="1"/>
  <c r="B1722" i="9"/>
  <c r="E1722" i="9"/>
  <c r="G1722" i="9" s="1"/>
  <c r="F1722" i="9"/>
  <c r="I1722" i="9"/>
  <c r="J1722" i="9"/>
  <c r="A1723" i="9"/>
  <c r="B1723" i="9"/>
  <c r="E1723" i="9"/>
  <c r="F1723" i="9"/>
  <c r="G1723" i="9"/>
  <c r="I1723" i="9"/>
  <c r="J1723" i="9"/>
  <c r="A1724" i="9"/>
  <c r="D1724" i="9" s="1"/>
  <c r="B1724" i="9"/>
  <c r="E1724" i="9"/>
  <c r="F1724" i="9"/>
  <c r="I1724" i="9"/>
  <c r="J1724" i="9"/>
  <c r="A1725" i="9"/>
  <c r="C1725" i="9" s="1"/>
  <c r="B1725" i="9"/>
  <c r="E1725" i="9"/>
  <c r="H1725" i="9" s="1"/>
  <c r="F1725" i="9"/>
  <c r="I1725" i="9"/>
  <c r="J1725" i="9"/>
  <c r="A1726" i="9"/>
  <c r="C1726" i="9" s="1"/>
  <c r="B1726" i="9"/>
  <c r="E1726" i="9"/>
  <c r="G1726" i="9" s="1"/>
  <c r="F1726" i="9"/>
  <c r="I1726" i="9"/>
  <c r="J1726" i="9"/>
  <c r="A1727" i="9"/>
  <c r="B1727" i="9"/>
  <c r="E1727" i="9"/>
  <c r="G1727" i="9" s="1"/>
  <c r="F1727" i="9"/>
  <c r="I1727" i="9"/>
  <c r="J1727" i="9"/>
  <c r="A1728" i="9"/>
  <c r="D1728" i="9" s="1"/>
  <c r="B1728" i="9"/>
  <c r="E1728" i="9"/>
  <c r="F1728" i="9"/>
  <c r="I1728" i="9"/>
  <c r="J1728" i="9"/>
  <c r="A1729" i="9"/>
  <c r="B1729" i="9"/>
  <c r="E1729" i="9"/>
  <c r="F1729" i="9"/>
  <c r="I1729" i="9"/>
  <c r="J1729" i="9"/>
  <c r="A1730" i="9"/>
  <c r="C1730" i="9" s="1"/>
  <c r="B1730" i="9"/>
  <c r="D1730" i="9"/>
  <c r="E1730" i="9"/>
  <c r="F1730" i="9"/>
  <c r="I1730" i="9"/>
  <c r="J1730" i="9"/>
  <c r="A1731" i="9"/>
  <c r="C1731" i="9" s="1"/>
  <c r="B1731" i="9"/>
  <c r="D1731" i="9"/>
  <c r="E1731" i="9"/>
  <c r="G1731" i="9" s="1"/>
  <c r="F1731" i="9"/>
  <c r="H1731" i="9"/>
  <c r="I1731" i="9"/>
  <c r="J1731" i="9"/>
  <c r="A1732" i="9"/>
  <c r="B1732" i="9"/>
  <c r="E1732" i="9"/>
  <c r="G1732" i="9" s="1"/>
  <c r="F1732" i="9"/>
  <c r="I1732" i="9"/>
  <c r="J1732" i="9"/>
  <c r="A1733" i="9"/>
  <c r="B1733" i="9"/>
  <c r="E1733" i="9"/>
  <c r="F1733" i="9"/>
  <c r="I1733" i="9"/>
  <c r="J1733" i="9"/>
  <c r="A1734" i="9"/>
  <c r="C1734" i="9" s="1"/>
  <c r="B1734" i="9"/>
  <c r="D1734" i="9"/>
  <c r="E1734" i="9"/>
  <c r="F1734" i="9"/>
  <c r="I1734" i="9"/>
  <c r="J1734" i="9"/>
  <c r="A1735" i="9"/>
  <c r="C1735" i="9" s="1"/>
  <c r="B1735" i="9"/>
  <c r="D1735" i="9"/>
  <c r="E1735" i="9"/>
  <c r="G1735" i="9" s="1"/>
  <c r="F1735" i="9"/>
  <c r="H1735" i="9"/>
  <c r="I1735" i="9"/>
  <c r="J1735" i="9"/>
  <c r="A1736" i="9"/>
  <c r="B1736" i="9"/>
  <c r="E1736" i="9"/>
  <c r="G1736" i="9" s="1"/>
  <c r="F1736" i="9"/>
  <c r="I1736" i="9"/>
  <c r="J1736" i="9"/>
  <c r="A1737" i="9"/>
  <c r="B1737" i="9"/>
  <c r="E1737" i="9"/>
  <c r="F1737" i="9"/>
  <c r="I1737" i="9"/>
  <c r="J1737" i="9"/>
  <c r="A1738" i="9"/>
  <c r="C1738" i="9" s="1"/>
  <c r="B1738" i="9"/>
  <c r="D1738" i="9"/>
  <c r="E1738" i="9"/>
  <c r="F1738" i="9"/>
  <c r="I1738" i="9"/>
  <c r="J1738" i="9"/>
  <c r="A1739" i="9"/>
  <c r="C1739" i="9" s="1"/>
  <c r="B1739" i="9"/>
  <c r="D1739" i="9"/>
  <c r="E1739" i="9"/>
  <c r="G1739" i="9" s="1"/>
  <c r="F1739" i="9"/>
  <c r="H1739" i="9"/>
  <c r="I1739" i="9"/>
  <c r="J1739" i="9"/>
  <c r="A1740" i="9"/>
  <c r="B1740" i="9"/>
  <c r="E1740" i="9"/>
  <c r="H1740" i="9" s="1"/>
  <c r="F1740" i="9"/>
  <c r="I1740" i="9"/>
  <c r="J1740" i="9"/>
  <c r="A1741" i="9"/>
  <c r="D1741" i="9" s="1"/>
  <c r="B1741" i="9"/>
  <c r="C1741" i="9"/>
  <c r="E1741" i="9"/>
  <c r="H1741" i="9" s="1"/>
  <c r="F1741" i="9"/>
  <c r="I1741" i="9"/>
  <c r="J1741" i="9"/>
  <c r="A1742" i="9"/>
  <c r="D1742" i="9" s="1"/>
  <c r="B1742" i="9"/>
  <c r="C1742" i="9"/>
  <c r="E1742" i="9"/>
  <c r="H1742" i="9" s="1"/>
  <c r="F1742" i="9"/>
  <c r="I1742" i="9"/>
  <c r="J1742" i="9"/>
  <c r="A1743" i="9"/>
  <c r="D1743" i="9" s="1"/>
  <c r="B1743" i="9"/>
  <c r="C1743" i="9"/>
  <c r="E1743" i="9"/>
  <c r="H1743" i="9" s="1"/>
  <c r="F1743" i="9"/>
  <c r="I1743" i="9"/>
  <c r="J1743" i="9"/>
  <c r="A1744" i="9"/>
  <c r="D1744" i="9" s="1"/>
  <c r="B1744" i="9"/>
  <c r="C1744" i="9"/>
  <c r="E1744" i="9"/>
  <c r="H1744" i="9" s="1"/>
  <c r="F1744" i="9"/>
  <c r="I1744" i="9"/>
  <c r="J1744" i="9"/>
  <c r="A1745" i="9"/>
  <c r="D1745" i="9" s="1"/>
  <c r="B1745" i="9"/>
  <c r="C1745" i="9"/>
  <c r="E1745" i="9"/>
  <c r="H1745" i="9" s="1"/>
  <c r="F1745" i="9"/>
  <c r="I1745" i="9"/>
  <c r="J1745" i="9"/>
  <c r="A1746" i="9"/>
  <c r="D1746" i="9" s="1"/>
  <c r="B1746" i="9"/>
  <c r="C1746" i="9"/>
  <c r="E1746" i="9"/>
  <c r="H1746" i="9" s="1"/>
  <c r="F1746" i="9"/>
  <c r="I1746" i="9"/>
  <c r="J1746" i="9"/>
  <c r="A1747" i="9"/>
  <c r="D1747" i="9" s="1"/>
  <c r="B1747" i="9"/>
  <c r="C1747" i="9"/>
  <c r="E1747" i="9"/>
  <c r="H1747" i="9" s="1"/>
  <c r="F1747" i="9"/>
  <c r="I1747" i="9"/>
  <c r="J1747" i="9"/>
  <c r="A1748" i="9"/>
  <c r="D1748" i="9" s="1"/>
  <c r="B1748" i="9"/>
  <c r="C1748" i="9"/>
  <c r="E1748" i="9"/>
  <c r="H1748" i="9" s="1"/>
  <c r="F1748" i="9"/>
  <c r="I1748" i="9"/>
  <c r="J1748" i="9"/>
  <c r="A1749" i="9"/>
  <c r="D1749" i="9" s="1"/>
  <c r="B1749" i="9"/>
  <c r="C1749" i="9"/>
  <c r="E1749" i="9"/>
  <c r="H1749" i="9" s="1"/>
  <c r="F1749" i="9"/>
  <c r="I1749" i="9"/>
  <c r="J1749" i="9"/>
  <c r="A1750" i="9"/>
  <c r="D1750" i="9" s="1"/>
  <c r="B1750" i="9"/>
  <c r="C1750" i="9"/>
  <c r="E1750" i="9"/>
  <c r="H1750" i="9" s="1"/>
  <c r="F1750" i="9"/>
  <c r="I1750" i="9"/>
  <c r="J1750" i="9"/>
  <c r="A1751" i="9"/>
  <c r="D1751" i="9" s="1"/>
  <c r="B1751" i="9"/>
  <c r="C1751" i="9"/>
  <c r="E1751" i="9"/>
  <c r="H1751" i="9" s="1"/>
  <c r="F1751" i="9"/>
  <c r="I1751" i="9"/>
  <c r="J1751" i="9"/>
  <c r="A1752" i="9"/>
  <c r="D1752" i="9" s="1"/>
  <c r="B1752" i="9"/>
  <c r="E1752" i="9"/>
  <c r="H1752" i="9" s="1"/>
  <c r="F1752" i="9"/>
  <c r="G1752" i="9"/>
  <c r="I1752" i="9"/>
  <c r="J1752" i="9"/>
  <c r="A1753" i="9"/>
  <c r="D1753" i="9" s="1"/>
  <c r="B1753" i="9"/>
  <c r="E1753" i="9"/>
  <c r="H1753" i="9" s="1"/>
  <c r="F1753" i="9"/>
  <c r="I1753" i="9"/>
  <c r="J1753" i="9"/>
  <c r="A1754" i="9"/>
  <c r="D1754" i="9" s="1"/>
  <c r="B1754" i="9"/>
  <c r="C1754" i="9"/>
  <c r="E1754" i="9"/>
  <c r="H1754" i="9" s="1"/>
  <c r="F1754" i="9"/>
  <c r="I1754" i="9"/>
  <c r="J1754" i="9"/>
  <c r="A1755" i="9"/>
  <c r="D1755" i="9" s="1"/>
  <c r="B1755" i="9"/>
  <c r="C1755" i="9"/>
  <c r="E1755" i="9"/>
  <c r="H1755" i="9" s="1"/>
  <c r="F1755" i="9"/>
  <c r="I1755" i="9"/>
  <c r="J1755" i="9"/>
  <c r="A1756" i="9"/>
  <c r="D1756" i="9" s="1"/>
  <c r="B1756" i="9"/>
  <c r="E1756" i="9"/>
  <c r="H1756" i="9" s="1"/>
  <c r="F1756" i="9"/>
  <c r="G1756" i="9"/>
  <c r="I1756" i="9"/>
  <c r="J1756" i="9"/>
  <c r="A1757" i="9"/>
  <c r="D1757" i="9" s="1"/>
  <c r="B1757" i="9"/>
  <c r="E1757" i="9"/>
  <c r="H1757" i="9" s="1"/>
  <c r="F1757" i="9"/>
  <c r="I1757" i="9"/>
  <c r="J1757" i="9"/>
  <c r="A1758" i="9"/>
  <c r="D1758" i="9" s="1"/>
  <c r="B1758" i="9"/>
  <c r="C1758" i="9"/>
  <c r="E1758" i="9"/>
  <c r="H1758" i="9" s="1"/>
  <c r="F1758" i="9"/>
  <c r="I1758" i="9"/>
  <c r="J1758" i="9"/>
  <c r="A1759" i="9"/>
  <c r="D1759" i="9" s="1"/>
  <c r="B1759" i="9"/>
  <c r="C1759" i="9"/>
  <c r="E1759" i="9"/>
  <c r="H1759" i="9" s="1"/>
  <c r="F1759" i="9"/>
  <c r="I1759" i="9"/>
  <c r="J1759" i="9"/>
  <c r="A1760" i="9"/>
  <c r="D1760" i="9" s="1"/>
  <c r="B1760" i="9"/>
  <c r="E1760" i="9"/>
  <c r="H1760" i="9" s="1"/>
  <c r="F1760" i="9"/>
  <c r="G1760" i="9"/>
  <c r="I1760" i="9"/>
  <c r="J1760" i="9"/>
  <c r="A1761" i="9"/>
  <c r="D1761" i="9" s="1"/>
  <c r="B1761" i="9"/>
  <c r="E1761" i="9"/>
  <c r="H1761" i="9" s="1"/>
  <c r="F1761" i="9"/>
  <c r="I1761" i="9"/>
  <c r="J1761" i="9"/>
  <c r="A1762" i="9"/>
  <c r="D1762" i="9" s="1"/>
  <c r="B1762" i="9"/>
  <c r="C1762" i="9"/>
  <c r="E1762" i="9"/>
  <c r="H1762" i="9" s="1"/>
  <c r="F1762" i="9"/>
  <c r="I1762" i="9"/>
  <c r="J1762" i="9"/>
  <c r="A1763" i="9"/>
  <c r="D1763" i="9" s="1"/>
  <c r="B1763" i="9"/>
  <c r="C1763" i="9"/>
  <c r="E1763" i="9"/>
  <c r="H1763" i="9" s="1"/>
  <c r="F1763" i="9"/>
  <c r="I1763" i="9"/>
  <c r="J1763" i="9"/>
  <c r="A1764" i="9"/>
  <c r="D1764" i="9" s="1"/>
  <c r="B1764" i="9"/>
  <c r="E1764" i="9"/>
  <c r="F1764" i="9"/>
  <c r="G1764" i="9"/>
  <c r="H1764" i="9"/>
  <c r="I1764" i="9"/>
  <c r="J1764" i="9"/>
  <c r="A1765" i="9"/>
  <c r="B1765" i="9"/>
  <c r="C1765" i="9"/>
  <c r="D1765" i="9"/>
  <c r="E1765" i="9"/>
  <c r="G1765" i="9" s="1"/>
  <c r="F1765" i="9"/>
  <c r="I1765" i="9"/>
  <c r="J1765" i="9"/>
  <c r="A1766" i="9"/>
  <c r="B1766" i="9"/>
  <c r="C1766" i="9"/>
  <c r="D1766" i="9"/>
  <c r="E1766" i="9"/>
  <c r="F1766" i="9"/>
  <c r="G1766" i="9"/>
  <c r="H1766" i="9"/>
  <c r="I1766" i="9"/>
  <c r="J1766" i="9"/>
  <c r="A1767" i="9"/>
  <c r="B1767" i="9"/>
  <c r="C1767" i="9"/>
  <c r="D1767" i="9"/>
  <c r="E1767" i="9"/>
  <c r="G1767" i="9" s="1"/>
  <c r="F1767" i="9"/>
  <c r="I1767" i="9"/>
  <c r="J1767" i="9"/>
  <c r="A1768" i="9"/>
  <c r="B1768" i="9"/>
  <c r="C1768" i="9"/>
  <c r="D1768" i="9"/>
  <c r="E1768" i="9"/>
  <c r="F1768" i="9"/>
  <c r="G1768" i="9"/>
  <c r="H1768" i="9"/>
  <c r="I1768" i="9"/>
  <c r="J1768" i="9"/>
  <c r="A1769" i="9"/>
  <c r="B1769" i="9"/>
  <c r="C1769" i="9"/>
  <c r="D1769" i="9"/>
  <c r="E1769" i="9"/>
  <c r="G1769" i="9" s="1"/>
  <c r="F1769" i="9"/>
  <c r="I1769" i="9"/>
  <c r="J1769" i="9"/>
  <c r="A1770" i="9"/>
  <c r="B1770" i="9"/>
  <c r="C1770" i="9"/>
  <c r="D1770" i="9"/>
  <c r="E1770" i="9"/>
  <c r="F1770" i="9"/>
  <c r="G1770" i="9"/>
  <c r="H1770" i="9"/>
  <c r="I1770" i="9"/>
  <c r="J1770" i="9"/>
  <c r="A1771" i="9"/>
  <c r="B1771" i="9"/>
  <c r="C1771" i="9"/>
  <c r="D1771" i="9"/>
  <c r="E1771" i="9"/>
  <c r="G1771" i="9" s="1"/>
  <c r="F1771" i="9"/>
  <c r="I1771" i="9"/>
  <c r="J1771" i="9"/>
  <c r="A1772" i="9"/>
  <c r="B1772" i="9"/>
  <c r="C1772" i="9"/>
  <c r="D1772" i="9"/>
  <c r="E1772" i="9"/>
  <c r="F1772" i="9"/>
  <c r="G1772" i="9"/>
  <c r="H1772" i="9"/>
  <c r="I1772" i="9"/>
  <c r="J1772" i="9"/>
  <c r="A1773" i="9"/>
  <c r="B1773" i="9"/>
  <c r="C1773" i="9"/>
  <c r="D1773" i="9"/>
  <c r="E1773" i="9"/>
  <c r="G1773" i="9" s="1"/>
  <c r="F1773" i="9"/>
  <c r="I1773" i="9"/>
  <c r="J1773" i="9"/>
  <c r="A1774" i="9"/>
  <c r="B1774" i="9"/>
  <c r="C1774" i="9"/>
  <c r="D1774" i="9"/>
  <c r="E1774" i="9"/>
  <c r="F1774" i="9"/>
  <c r="G1774" i="9"/>
  <c r="H1774" i="9"/>
  <c r="I1774" i="9"/>
  <c r="J1774" i="9"/>
  <c r="A1775" i="9"/>
  <c r="B1775" i="9"/>
  <c r="C1775" i="9"/>
  <c r="D1775" i="9"/>
  <c r="E1775" i="9"/>
  <c r="G1775" i="9" s="1"/>
  <c r="F1775" i="9"/>
  <c r="I1775" i="9"/>
  <c r="J1775" i="9"/>
  <c r="A1776" i="9"/>
  <c r="B1776" i="9"/>
  <c r="C1776" i="9"/>
  <c r="D1776" i="9"/>
  <c r="E1776" i="9"/>
  <c r="F1776" i="9"/>
  <c r="G1776" i="9"/>
  <c r="H1776" i="9"/>
  <c r="I1776" i="9"/>
  <c r="J1776" i="9"/>
  <c r="A1777" i="9"/>
  <c r="B1777" i="9"/>
  <c r="C1777" i="9"/>
  <c r="D1777" i="9"/>
  <c r="E1777" i="9"/>
  <c r="G1777" i="9" s="1"/>
  <c r="F1777" i="9"/>
  <c r="I1777" i="9"/>
  <c r="J1777" i="9"/>
  <c r="A1778" i="9"/>
  <c r="B1778" i="9"/>
  <c r="C1778" i="9"/>
  <c r="D1778" i="9"/>
  <c r="E1778" i="9"/>
  <c r="F1778" i="9"/>
  <c r="G1778" i="9"/>
  <c r="H1778" i="9"/>
  <c r="I1778" i="9"/>
  <c r="J1778" i="9"/>
  <c r="A1779" i="9"/>
  <c r="B1779" i="9"/>
  <c r="C1779" i="9"/>
  <c r="D1779" i="9"/>
  <c r="E1779" i="9"/>
  <c r="G1779" i="9" s="1"/>
  <c r="F1779" i="9"/>
  <c r="I1779" i="9"/>
  <c r="J1779" i="9"/>
  <c r="A1780" i="9"/>
  <c r="B1780" i="9"/>
  <c r="C1780" i="9"/>
  <c r="D1780" i="9"/>
  <c r="E1780" i="9"/>
  <c r="F1780" i="9"/>
  <c r="G1780" i="9"/>
  <c r="H1780" i="9"/>
  <c r="I1780" i="9"/>
  <c r="J1780" i="9"/>
  <c r="A1781" i="9"/>
  <c r="B1781" i="9"/>
  <c r="C1781" i="9"/>
  <c r="D1781" i="9"/>
  <c r="E1781" i="9"/>
  <c r="G1781" i="9" s="1"/>
  <c r="F1781" i="9"/>
  <c r="I1781" i="9"/>
  <c r="J1781" i="9"/>
  <c r="A1782" i="9"/>
  <c r="B1782" i="9"/>
  <c r="C1782" i="9"/>
  <c r="D1782" i="9"/>
  <c r="E1782" i="9"/>
  <c r="F1782" i="9"/>
  <c r="G1782" i="9"/>
  <c r="H1782" i="9"/>
  <c r="I1782" i="9"/>
  <c r="J1782" i="9"/>
  <c r="A1783" i="9"/>
  <c r="B1783" i="9"/>
  <c r="C1783" i="9"/>
  <c r="D1783" i="9"/>
  <c r="E1783" i="9"/>
  <c r="G1783" i="9" s="1"/>
  <c r="F1783" i="9"/>
  <c r="I1783" i="9"/>
  <c r="J1783" i="9"/>
  <c r="A1784" i="9"/>
  <c r="B1784" i="9"/>
  <c r="C1784" i="9"/>
  <c r="D1784" i="9"/>
  <c r="E1784" i="9"/>
  <c r="F1784" i="9"/>
  <c r="G1784" i="9"/>
  <c r="H1784" i="9"/>
  <c r="I1784" i="9"/>
  <c r="J1784" i="9"/>
  <c r="A1785" i="9"/>
  <c r="B1785" i="9"/>
  <c r="C1785" i="9"/>
  <c r="D1785" i="9"/>
  <c r="E1785" i="9"/>
  <c r="G1785" i="9" s="1"/>
  <c r="F1785" i="9"/>
  <c r="I1785" i="9"/>
  <c r="J1785" i="9"/>
  <c r="A1786" i="9"/>
  <c r="B1786" i="9"/>
  <c r="C1786" i="9"/>
  <c r="D1786" i="9"/>
  <c r="E1786" i="9"/>
  <c r="F1786" i="9"/>
  <c r="G1786" i="9"/>
  <c r="H1786" i="9"/>
  <c r="I1786" i="9"/>
  <c r="J1786" i="9"/>
  <c r="A1787" i="9"/>
  <c r="B1787" i="9"/>
  <c r="C1787" i="9"/>
  <c r="D1787" i="9"/>
  <c r="E1787" i="9"/>
  <c r="G1787" i="9" s="1"/>
  <c r="F1787" i="9"/>
  <c r="I1787" i="9"/>
  <c r="J1787" i="9"/>
  <c r="A1788" i="9"/>
  <c r="B1788" i="9"/>
  <c r="C1788" i="9"/>
  <c r="D1788" i="9"/>
  <c r="E1788" i="9"/>
  <c r="F1788" i="9"/>
  <c r="G1788" i="9"/>
  <c r="H1788" i="9"/>
  <c r="I1788" i="9"/>
  <c r="J1788" i="9"/>
  <c r="A1789" i="9"/>
  <c r="B1789" i="9"/>
  <c r="C1789" i="9"/>
  <c r="D1789" i="9"/>
  <c r="E1789" i="9"/>
  <c r="G1789" i="9" s="1"/>
  <c r="F1789" i="9"/>
  <c r="I1789" i="9"/>
  <c r="J1789" i="9"/>
  <c r="A1790" i="9"/>
  <c r="B1790" i="9"/>
  <c r="C1790" i="9"/>
  <c r="D1790" i="9"/>
  <c r="E1790" i="9"/>
  <c r="F1790" i="9"/>
  <c r="G1790" i="9"/>
  <c r="H1790" i="9"/>
  <c r="I1790" i="9"/>
  <c r="J1790" i="9"/>
  <c r="A1791" i="9"/>
  <c r="B1791" i="9"/>
  <c r="C1791" i="9"/>
  <c r="D1791" i="9"/>
  <c r="E1791" i="9"/>
  <c r="G1791" i="9" s="1"/>
  <c r="F1791" i="9"/>
  <c r="I1791" i="9"/>
  <c r="J1791" i="9"/>
  <c r="A1792" i="9"/>
  <c r="B1792" i="9"/>
  <c r="C1792" i="9"/>
  <c r="D1792" i="9"/>
  <c r="E1792" i="9"/>
  <c r="F1792" i="9"/>
  <c r="G1792" i="9"/>
  <c r="H1792" i="9"/>
  <c r="I1792" i="9"/>
  <c r="J1792" i="9"/>
  <c r="A1793" i="9"/>
  <c r="B1793" i="9"/>
  <c r="C1793" i="9"/>
  <c r="D1793" i="9"/>
  <c r="E1793" i="9"/>
  <c r="G1793" i="9" s="1"/>
  <c r="F1793" i="9"/>
  <c r="I1793" i="9"/>
  <c r="J1793" i="9"/>
  <c r="A1794" i="9"/>
  <c r="B1794" i="9"/>
  <c r="C1794" i="9"/>
  <c r="D1794" i="9"/>
  <c r="E1794" i="9"/>
  <c r="F1794" i="9"/>
  <c r="G1794" i="9"/>
  <c r="H1794" i="9"/>
  <c r="I1794" i="9"/>
  <c r="J1794" i="9"/>
  <c r="A1795" i="9"/>
  <c r="B1795" i="9"/>
  <c r="C1795" i="9"/>
  <c r="D1795" i="9"/>
  <c r="E1795" i="9"/>
  <c r="G1795" i="9" s="1"/>
  <c r="F1795" i="9"/>
  <c r="I1795" i="9"/>
  <c r="J1795" i="9"/>
  <c r="A1796" i="9"/>
  <c r="B1796" i="9"/>
  <c r="C1796" i="9"/>
  <c r="D1796" i="9"/>
  <c r="E1796" i="9"/>
  <c r="F1796" i="9"/>
  <c r="G1796" i="9"/>
  <c r="H1796" i="9"/>
  <c r="I1796" i="9"/>
  <c r="J1796" i="9"/>
  <c r="A1797" i="9"/>
  <c r="B1797" i="9"/>
  <c r="C1797" i="9"/>
  <c r="D1797" i="9"/>
  <c r="E1797" i="9"/>
  <c r="G1797" i="9" s="1"/>
  <c r="F1797" i="9"/>
  <c r="I1797" i="9"/>
  <c r="J1797" i="9"/>
  <c r="A1798" i="9"/>
  <c r="B1798" i="9"/>
  <c r="C1798" i="9"/>
  <c r="D1798" i="9"/>
  <c r="E1798" i="9"/>
  <c r="F1798" i="9"/>
  <c r="G1798" i="9"/>
  <c r="H1798" i="9"/>
  <c r="I1798" i="9"/>
  <c r="J1798" i="9"/>
  <c r="A1799" i="9"/>
  <c r="B1799" i="9"/>
  <c r="C1799" i="9"/>
  <c r="D1799" i="9"/>
  <c r="E1799" i="9"/>
  <c r="G1799" i="9" s="1"/>
  <c r="F1799" i="9"/>
  <c r="I1799" i="9"/>
  <c r="J1799" i="9"/>
  <c r="A1800" i="9"/>
  <c r="B1800" i="9"/>
  <c r="C1800" i="9"/>
  <c r="D1800" i="9"/>
  <c r="E1800" i="9"/>
  <c r="F1800" i="9"/>
  <c r="G1800" i="9"/>
  <c r="H1800" i="9"/>
  <c r="I1800" i="9"/>
  <c r="J1800" i="9"/>
  <c r="A1801" i="9"/>
  <c r="B1801" i="9"/>
  <c r="C1801" i="9"/>
  <c r="D1801" i="9"/>
  <c r="E1801" i="9"/>
  <c r="G1801" i="9" s="1"/>
  <c r="F1801" i="9"/>
  <c r="I1801" i="9"/>
  <c r="J1801" i="9"/>
  <c r="A1802" i="9"/>
  <c r="B1802" i="9"/>
  <c r="C1802" i="9"/>
  <c r="D1802" i="9"/>
  <c r="E1802" i="9"/>
  <c r="F1802" i="9"/>
  <c r="G1802" i="9"/>
  <c r="H1802" i="9"/>
  <c r="I1802" i="9"/>
  <c r="J1802" i="9"/>
  <c r="A1803" i="9"/>
  <c r="B1803" i="9"/>
  <c r="C1803" i="9"/>
  <c r="D1803" i="9"/>
  <c r="E1803" i="9"/>
  <c r="G1803" i="9" s="1"/>
  <c r="F1803" i="9"/>
  <c r="I1803" i="9"/>
  <c r="J1803" i="9"/>
  <c r="A1804" i="9"/>
  <c r="B1804" i="9"/>
  <c r="C1804" i="9"/>
  <c r="D1804" i="9"/>
  <c r="E1804" i="9"/>
  <c r="F1804" i="9"/>
  <c r="G1804" i="9"/>
  <c r="H1804" i="9"/>
  <c r="I1804" i="9"/>
  <c r="J1804" i="9"/>
  <c r="A1805" i="9"/>
  <c r="B1805" i="9"/>
  <c r="C1805" i="9"/>
  <c r="D1805" i="9"/>
  <c r="E1805" i="9"/>
  <c r="G1805" i="9" s="1"/>
  <c r="F1805" i="9"/>
  <c r="I1805" i="9"/>
  <c r="J1805" i="9"/>
  <c r="A1806" i="9"/>
  <c r="B1806" i="9"/>
  <c r="C1806" i="9"/>
  <c r="D1806" i="9"/>
  <c r="E1806" i="9"/>
  <c r="F1806" i="9"/>
  <c r="G1806" i="9"/>
  <c r="H1806" i="9"/>
  <c r="I1806" i="9"/>
  <c r="J1806" i="9"/>
  <c r="A1807" i="9"/>
  <c r="B1807" i="9"/>
  <c r="C1807" i="9"/>
  <c r="D1807" i="9"/>
  <c r="E1807" i="9"/>
  <c r="G1807" i="9" s="1"/>
  <c r="F1807" i="9"/>
  <c r="I1807" i="9"/>
  <c r="J1807" i="9"/>
  <c r="A1808" i="9"/>
  <c r="B1808" i="9"/>
  <c r="C1808" i="9"/>
  <c r="D1808" i="9"/>
  <c r="E1808" i="9"/>
  <c r="F1808" i="9"/>
  <c r="G1808" i="9"/>
  <c r="H1808" i="9"/>
  <c r="I1808" i="9"/>
  <c r="J1808" i="9"/>
  <c r="A1809" i="9"/>
  <c r="B1809" i="9"/>
  <c r="C1809" i="9"/>
  <c r="D1809" i="9"/>
  <c r="E1809" i="9"/>
  <c r="G1809" i="9" s="1"/>
  <c r="F1809" i="9"/>
  <c r="I1809" i="9"/>
  <c r="J1809" i="9"/>
  <c r="A1810" i="9"/>
  <c r="B1810" i="9"/>
  <c r="C1810" i="9"/>
  <c r="D1810" i="9"/>
  <c r="E1810" i="9"/>
  <c r="F1810" i="9"/>
  <c r="G1810" i="9"/>
  <c r="H1810" i="9"/>
  <c r="I1810" i="9"/>
  <c r="J1810" i="9"/>
  <c r="A1811" i="9"/>
  <c r="B1811" i="9"/>
  <c r="C1811" i="9"/>
  <c r="D1811" i="9"/>
  <c r="E1811" i="9"/>
  <c r="G1811" i="9" s="1"/>
  <c r="F1811" i="9"/>
  <c r="I1811" i="9"/>
  <c r="J1811" i="9"/>
  <c r="A1812" i="9"/>
  <c r="B1812" i="9"/>
  <c r="C1812" i="9"/>
  <c r="D1812" i="9"/>
  <c r="E1812" i="9"/>
  <c r="F1812" i="9"/>
  <c r="G1812" i="9"/>
  <c r="H1812" i="9"/>
  <c r="I1812" i="9"/>
  <c r="J1812" i="9"/>
  <c r="A1813" i="9"/>
  <c r="B1813" i="9"/>
  <c r="C1813" i="9"/>
  <c r="D1813" i="9"/>
  <c r="E1813" i="9"/>
  <c r="G1813" i="9" s="1"/>
  <c r="F1813" i="9"/>
  <c r="I1813" i="9"/>
  <c r="J1813" i="9"/>
  <c r="A1814" i="9"/>
  <c r="B1814" i="9"/>
  <c r="C1814" i="9"/>
  <c r="D1814" i="9"/>
  <c r="E1814" i="9"/>
  <c r="F1814" i="9"/>
  <c r="G1814" i="9"/>
  <c r="H1814" i="9"/>
  <c r="I1814" i="9"/>
  <c r="J1814" i="9"/>
  <c r="A1815" i="9"/>
  <c r="B1815" i="9"/>
  <c r="C1815" i="9"/>
  <c r="D1815" i="9"/>
  <c r="E1815" i="9"/>
  <c r="G1815" i="9" s="1"/>
  <c r="F1815" i="9"/>
  <c r="I1815" i="9"/>
  <c r="J1815" i="9"/>
  <c r="A1816" i="9"/>
  <c r="B1816" i="9"/>
  <c r="C1816" i="9"/>
  <c r="D1816" i="9"/>
  <c r="E1816" i="9"/>
  <c r="F1816" i="9"/>
  <c r="G1816" i="9"/>
  <c r="H1816" i="9"/>
  <c r="I1816" i="9"/>
  <c r="J1816" i="9"/>
  <c r="A1817" i="9"/>
  <c r="B1817" i="9"/>
  <c r="C1817" i="9"/>
  <c r="D1817" i="9"/>
  <c r="E1817" i="9"/>
  <c r="G1817" i="9" s="1"/>
  <c r="F1817" i="9"/>
  <c r="I1817" i="9"/>
  <c r="J1817" i="9"/>
  <c r="A1818" i="9"/>
  <c r="B1818" i="9"/>
  <c r="C1818" i="9"/>
  <c r="D1818" i="9"/>
  <c r="E1818" i="9"/>
  <c r="F1818" i="9"/>
  <c r="G1818" i="9"/>
  <c r="H1818" i="9"/>
  <c r="I1818" i="9"/>
  <c r="J1818" i="9"/>
  <c r="A1819" i="9"/>
  <c r="B1819" i="9"/>
  <c r="C1819" i="9"/>
  <c r="D1819" i="9"/>
  <c r="E1819" i="9"/>
  <c r="G1819" i="9" s="1"/>
  <c r="F1819" i="9"/>
  <c r="I1819" i="9"/>
  <c r="J1819" i="9"/>
  <c r="A1820" i="9"/>
  <c r="B1820" i="9"/>
  <c r="C1820" i="9"/>
  <c r="D1820" i="9"/>
  <c r="E1820" i="9"/>
  <c r="F1820" i="9"/>
  <c r="G1820" i="9"/>
  <c r="H1820" i="9"/>
  <c r="I1820" i="9"/>
  <c r="J1820" i="9"/>
  <c r="A1821" i="9"/>
  <c r="B1821" i="9"/>
  <c r="C1821" i="9"/>
  <c r="D1821" i="9"/>
  <c r="E1821" i="9"/>
  <c r="G1821" i="9" s="1"/>
  <c r="F1821" i="9"/>
  <c r="I1821" i="9"/>
  <c r="J1821" i="9"/>
  <c r="A1822" i="9"/>
  <c r="B1822" i="9"/>
  <c r="C1822" i="9"/>
  <c r="D1822" i="9"/>
  <c r="E1822" i="9"/>
  <c r="F1822" i="9"/>
  <c r="G1822" i="9"/>
  <c r="H1822" i="9"/>
  <c r="I1822" i="9"/>
  <c r="J1822" i="9"/>
  <c r="A1823" i="9"/>
  <c r="B1823" i="9"/>
  <c r="C1823" i="9"/>
  <c r="D1823" i="9"/>
  <c r="E1823" i="9"/>
  <c r="G1823" i="9" s="1"/>
  <c r="F1823" i="9"/>
  <c r="I1823" i="9"/>
  <c r="J1823" i="9"/>
  <c r="A1824" i="9"/>
  <c r="B1824" i="9"/>
  <c r="C1824" i="9"/>
  <c r="D1824" i="9"/>
  <c r="E1824" i="9"/>
  <c r="F1824" i="9"/>
  <c r="G1824" i="9"/>
  <c r="H1824" i="9"/>
  <c r="I1824" i="9"/>
  <c r="J1824" i="9"/>
  <c r="A1825" i="9"/>
  <c r="B1825" i="9"/>
  <c r="C1825" i="9"/>
  <c r="D1825" i="9"/>
  <c r="E1825" i="9"/>
  <c r="G1825" i="9" s="1"/>
  <c r="F1825" i="9"/>
  <c r="I1825" i="9"/>
  <c r="J1825" i="9"/>
  <c r="A1826" i="9"/>
  <c r="B1826" i="9"/>
  <c r="C1826" i="9"/>
  <c r="D1826" i="9"/>
  <c r="E1826" i="9"/>
  <c r="F1826" i="9"/>
  <c r="G1826" i="9"/>
  <c r="H1826" i="9"/>
  <c r="I1826" i="9"/>
  <c r="J1826" i="9"/>
  <c r="A1827" i="9"/>
  <c r="B1827" i="9"/>
  <c r="C1827" i="9"/>
  <c r="D1827" i="9"/>
  <c r="E1827" i="9"/>
  <c r="G1827" i="9" s="1"/>
  <c r="F1827" i="9"/>
  <c r="I1827" i="9"/>
  <c r="J1827" i="9"/>
  <c r="A1828" i="9"/>
  <c r="B1828" i="9"/>
  <c r="C1828" i="9"/>
  <c r="D1828" i="9"/>
  <c r="E1828" i="9"/>
  <c r="F1828" i="9"/>
  <c r="G1828" i="9"/>
  <c r="H1828" i="9"/>
  <c r="I1828" i="9"/>
  <c r="J1828" i="9"/>
  <c r="A1829" i="9"/>
  <c r="B1829" i="9"/>
  <c r="C1829" i="9"/>
  <c r="D1829" i="9"/>
  <c r="E1829" i="9"/>
  <c r="G1829" i="9" s="1"/>
  <c r="F1829" i="9"/>
  <c r="I1829" i="9"/>
  <c r="J1829" i="9"/>
  <c r="A1830" i="9"/>
  <c r="B1830" i="9"/>
  <c r="C1830" i="9"/>
  <c r="D1830" i="9"/>
  <c r="E1830" i="9"/>
  <c r="F1830" i="9"/>
  <c r="G1830" i="9"/>
  <c r="H1830" i="9"/>
  <c r="I1830" i="9"/>
  <c r="J1830" i="9"/>
  <c r="A1831" i="9"/>
  <c r="B1831" i="9"/>
  <c r="C1831" i="9"/>
  <c r="D1831" i="9"/>
  <c r="E1831" i="9"/>
  <c r="G1831" i="9" s="1"/>
  <c r="F1831" i="9"/>
  <c r="I1831" i="9"/>
  <c r="J1831" i="9"/>
  <c r="A1832" i="9"/>
  <c r="B1832" i="9"/>
  <c r="C1832" i="9"/>
  <c r="D1832" i="9"/>
  <c r="E1832" i="9"/>
  <c r="F1832" i="9"/>
  <c r="G1832" i="9"/>
  <c r="H1832" i="9"/>
  <c r="I1832" i="9"/>
  <c r="J1832" i="9"/>
  <c r="A1833" i="9"/>
  <c r="B1833" i="9"/>
  <c r="C1833" i="9"/>
  <c r="D1833" i="9"/>
  <c r="E1833" i="9"/>
  <c r="G1833" i="9" s="1"/>
  <c r="F1833" i="9"/>
  <c r="I1833" i="9"/>
  <c r="J1833" i="9"/>
  <c r="A1834" i="9"/>
  <c r="B1834" i="9"/>
  <c r="C1834" i="9"/>
  <c r="D1834" i="9"/>
  <c r="E1834" i="9"/>
  <c r="F1834" i="9"/>
  <c r="G1834" i="9"/>
  <c r="H1834" i="9"/>
  <c r="I1834" i="9"/>
  <c r="J1834" i="9"/>
  <c r="A1835" i="9"/>
  <c r="B1835" i="9"/>
  <c r="C1835" i="9"/>
  <c r="D1835" i="9"/>
  <c r="E1835" i="9"/>
  <c r="G1835" i="9" s="1"/>
  <c r="F1835" i="9"/>
  <c r="I1835" i="9"/>
  <c r="J1835" i="9"/>
  <c r="A1836" i="9"/>
  <c r="B1836" i="9"/>
  <c r="C1836" i="9"/>
  <c r="D1836" i="9"/>
  <c r="E1836" i="9"/>
  <c r="F1836" i="9"/>
  <c r="G1836" i="9"/>
  <c r="H1836" i="9"/>
  <c r="I1836" i="9"/>
  <c r="J1836" i="9"/>
  <c r="A1837" i="9"/>
  <c r="B1837" i="9"/>
  <c r="C1837" i="9"/>
  <c r="D1837" i="9"/>
  <c r="E1837" i="9"/>
  <c r="G1837" i="9" s="1"/>
  <c r="F1837" i="9"/>
  <c r="I1837" i="9"/>
  <c r="J1837" i="9"/>
  <c r="A1838" i="9"/>
  <c r="B1838" i="9"/>
  <c r="C1838" i="9"/>
  <c r="D1838" i="9"/>
  <c r="E1838" i="9"/>
  <c r="F1838" i="9"/>
  <c r="G1838" i="9"/>
  <c r="H1838" i="9"/>
  <c r="I1838" i="9"/>
  <c r="J1838" i="9"/>
  <c r="A1839" i="9"/>
  <c r="B1839" i="9"/>
  <c r="C1839" i="9"/>
  <c r="D1839" i="9"/>
  <c r="E1839" i="9"/>
  <c r="G1839" i="9" s="1"/>
  <c r="F1839" i="9"/>
  <c r="I1839" i="9"/>
  <c r="J1839" i="9"/>
  <c r="A1840" i="9"/>
  <c r="B1840" i="9"/>
  <c r="C1840" i="9"/>
  <c r="D1840" i="9"/>
  <c r="E1840" i="9"/>
  <c r="F1840" i="9"/>
  <c r="G1840" i="9"/>
  <c r="H1840" i="9"/>
  <c r="I1840" i="9"/>
  <c r="J1840" i="9"/>
  <c r="A1841" i="9"/>
  <c r="B1841" i="9"/>
  <c r="C1841" i="9"/>
  <c r="D1841" i="9"/>
  <c r="E1841" i="9"/>
  <c r="G1841" i="9" s="1"/>
  <c r="F1841" i="9"/>
  <c r="I1841" i="9"/>
  <c r="J1841" i="9"/>
  <c r="A1842" i="9"/>
  <c r="B1842" i="9"/>
  <c r="C1842" i="9"/>
  <c r="D1842" i="9"/>
  <c r="E1842" i="9"/>
  <c r="F1842" i="9"/>
  <c r="G1842" i="9"/>
  <c r="H1842" i="9"/>
  <c r="I1842" i="9"/>
  <c r="J1842" i="9"/>
  <c r="A1843" i="9"/>
  <c r="B1843" i="9"/>
  <c r="C1843" i="9"/>
  <c r="D1843" i="9"/>
  <c r="E1843" i="9"/>
  <c r="G1843" i="9" s="1"/>
  <c r="F1843" i="9"/>
  <c r="I1843" i="9"/>
  <c r="J1843" i="9"/>
  <c r="A1844" i="9"/>
  <c r="B1844" i="9"/>
  <c r="C1844" i="9"/>
  <c r="D1844" i="9"/>
  <c r="E1844" i="9"/>
  <c r="F1844" i="9"/>
  <c r="G1844" i="9"/>
  <c r="H1844" i="9"/>
  <c r="I1844" i="9"/>
  <c r="J1844" i="9"/>
  <c r="A1845" i="9"/>
  <c r="B1845" i="9"/>
  <c r="C1845" i="9"/>
  <c r="D1845" i="9"/>
  <c r="E1845" i="9"/>
  <c r="G1845" i="9" s="1"/>
  <c r="F1845" i="9"/>
  <c r="I1845" i="9"/>
  <c r="J1845" i="9"/>
  <c r="A1846" i="9"/>
  <c r="B1846" i="9"/>
  <c r="C1846" i="9"/>
  <c r="D1846" i="9"/>
  <c r="E1846" i="9"/>
  <c r="F1846" i="9"/>
  <c r="G1846" i="9"/>
  <c r="H1846" i="9"/>
  <c r="I1846" i="9"/>
  <c r="J1846" i="9"/>
  <c r="A1847" i="9"/>
  <c r="B1847" i="9"/>
  <c r="C1847" i="9"/>
  <c r="D1847" i="9"/>
  <c r="E1847" i="9"/>
  <c r="G1847" i="9" s="1"/>
  <c r="F1847" i="9"/>
  <c r="I1847" i="9"/>
  <c r="J1847" i="9"/>
  <c r="A1848" i="9"/>
  <c r="B1848" i="9"/>
  <c r="C1848" i="9"/>
  <c r="D1848" i="9"/>
  <c r="E1848" i="9"/>
  <c r="F1848" i="9"/>
  <c r="G1848" i="9"/>
  <c r="H1848" i="9"/>
  <c r="I1848" i="9"/>
  <c r="J1848" i="9"/>
  <c r="A1849" i="9"/>
  <c r="B1849" i="9"/>
  <c r="C1849" i="9"/>
  <c r="D1849" i="9"/>
  <c r="E1849" i="9"/>
  <c r="G1849" i="9" s="1"/>
  <c r="F1849" i="9"/>
  <c r="I1849" i="9"/>
  <c r="J1849" i="9"/>
  <c r="A1850" i="9"/>
  <c r="B1850" i="9"/>
  <c r="C1850" i="9"/>
  <c r="D1850" i="9"/>
  <c r="E1850" i="9"/>
  <c r="F1850" i="9"/>
  <c r="G1850" i="9"/>
  <c r="H1850" i="9"/>
  <c r="I1850" i="9"/>
  <c r="J1850" i="9"/>
  <c r="A1851" i="9"/>
  <c r="B1851" i="9"/>
  <c r="C1851" i="9"/>
  <c r="D1851" i="9"/>
  <c r="E1851" i="9"/>
  <c r="G1851" i="9" s="1"/>
  <c r="F1851" i="9"/>
  <c r="I1851" i="9"/>
  <c r="J1851" i="9"/>
  <c r="A1852" i="9"/>
  <c r="B1852" i="9"/>
  <c r="C1852" i="9"/>
  <c r="D1852" i="9"/>
  <c r="E1852" i="9"/>
  <c r="F1852" i="9"/>
  <c r="G1852" i="9"/>
  <c r="H1852" i="9"/>
  <c r="I1852" i="9"/>
  <c r="J1852" i="9"/>
  <c r="A1853" i="9"/>
  <c r="B1853" i="9"/>
  <c r="C1853" i="9"/>
  <c r="D1853" i="9"/>
  <c r="E1853" i="9"/>
  <c r="G1853" i="9" s="1"/>
  <c r="F1853" i="9"/>
  <c r="I1853" i="9"/>
  <c r="J1853" i="9"/>
  <c r="A1854" i="9"/>
  <c r="B1854" i="9"/>
  <c r="C1854" i="9"/>
  <c r="D1854" i="9"/>
  <c r="E1854" i="9"/>
  <c r="F1854" i="9"/>
  <c r="G1854" i="9"/>
  <c r="H1854" i="9"/>
  <c r="I1854" i="9"/>
  <c r="J1854" i="9"/>
  <c r="A1855" i="9"/>
  <c r="B1855" i="9"/>
  <c r="C1855" i="9"/>
  <c r="D1855" i="9"/>
  <c r="E1855" i="9"/>
  <c r="G1855" i="9" s="1"/>
  <c r="F1855" i="9"/>
  <c r="I1855" i="9"/>
  <c r="J1855" i="9"/>
  <c r="A1856" i="9"/>
  <c r="B1856" i="9"/>
  <c r="C1856" i="9"/>
  <c r="D1856" i="9"/>
  <c r="E1856" i="9"/>
  <c r="F1856" i="9"/>
  <c r="G1856" i="9"/>
  <c r="H1856" i="9"/>
  <c r="I1856" i="9"/>
  <c r="J1856" i="9"/>
  <c r="A1857" i="9"/>
  <c r="B1857" i="9"/>
  <c r="C1857" i="9"/>
  <c r="D1857" i="9"/>
  <c r="E1857" i="9"/>
  <c r="G1857" i="9" s="1"/>
  <c r="F1857" i="9"/>
  <c r="I1857" i="9"/>
  <c r="J1857" i="9"/>
  <c r="A1858" i="9"/>
  <c r="B1858" i="9"/>
  <c r="C1858" i="9"/>
  <c r="D1858" i="9"/>
  <c r="E1858" i="9"/>
  <c r="F1858" i="9"/>
  <c r="G1858" i="9"/>
  <c r="H1858" i="9"/>
  <c r="I1858" i="9"/>
  <c r="J1858" i="9"/>
  <c r="A1859" i="9"/>
  <c r="B1859" i="9"/>
  <c r="C1859" i="9"/>
  <c r="D1859" i="9"/>
  <c r="E1859" i="9"/>
  <c r="G1859" i="9" s="1"/>
  <c r="F1859" i="9"/>
  <c r="I1859" i="9"/>
  <c r="J1859" i="9"/>
  <c r="A1860" i="9"/>
  <c r="B1860" i="9"/>
  <c r="C1860" i="9"/>
  <c r="D1860" i="9"/>
  <c r="E1860" i="9"/>
  <c r="F1860" i="9"/>
  <c r="G1860" i="9"/>
  <c r="H1860" i="9"/>
  <c r="I1860" i="9"/>
  <c r="J1860" i="9"/>
  <c r="A1861" i="9"/>
  <c r="B1861" i="9"/>
  <c r="C1861" i="9"/>
  <c r="D1861" i="9"/>
  <c r="E1861" i="9"/>
  <c r="G1861" i="9" s="1"/>
  <c r="F1861" i="9"/>
  <c r="I1861" i="9"/>
  <c r="J1861" i="9"/>
  <c r="A1862" i="9"/>
  <c r="B1862" i="9"/>
  <c r="C1862" i="9"/>
  <c r="D1862" i="9"/>
  <c r="E1862" i="9"/>
  <c r="F1862" i="9"/>
  <c r="G1862" i="9"/>
  <c r="H1862" i="9"/>
  <c r="I1862" i="9"/>
  <c r="J1862" i="9"/>
  <c r="A1863" i="9"/>
  <c r="B1863" i="9"/>
  <c r="C1863" i="9"/>
  <c r="D1863" i="9"/>
  <c r="E1863" i="9"/>
  <c r="G1863" i="9" s="1"/>
  <c r="F1863" i="9"/>
  <c r="I1863" i="9"/>
  <c r="J1863" i="9"/>
  <c r="A1864" i="9"/>
  <c r="B1864" i="9"/>
  <c r="C1864" i="9"/>
  <c r="D1864" i="9"/>
  <c r="E1864" i="9"/>
  <c r="F1864" i="9"/>
  <c r="G1864" i="9"/>
  <c r="H1864" i="9"/>
  <c r="I1864" i="9"/>
  <c r="J1864" i="9"/>
  <c r="A1865" i="9"/>
  <c r="B1865" i="9"/>
  <c r="C1865" i="9"/>
  <c r="D1865" i="9"/>
  <c r="E1865" i="9"/>
  <c r="G1865" i="9" s="1"/>
  <c r="F1865" i="9"/>
  <c r="I1865" i="9"/>
  <c r="J1865" i="9"/>
  <c r="A1866" i="9"/>
  <c r="B1866" i="9"/>
  <c r="C1866" i="9"/>
  <c r="D1866" i="9"/>
  <c r="E1866" i="9"/>
  <c r="F1866" i="9"/>
  <c r="G1866" i="9"/>
  <c r="H1866" i="9"/>
  <c r="I1866" i="9"/>
  <c r="J1866" i="9"/>
  <c r="A1867" i="9"/>
  <c r="B1867" i="9"/>
  <c r="C1867" i="9"/>
  <c r="D1867" i="9"/>
  <c r="E1867" i="9"/>
  <c r="G1867" i="9" s="1"/>
  <c r="F1867" i="9"/>
  <c r="I1867" i="9"/>
  <c r="J1867" i="9"/>
  <c r="A1868" i="9"/>
  <c r="B1868" i="9"/>
  <c r="C1868" i="9"/>
  <c r="D1868" i="9"/>
  <c r="E1868" i="9"/>
  <c r="F1868" i="9"/>
  <c r="G1868" i="9"/>
  <c r="H1868" i="9"/>
  <c r="I1868" i="9"/>
  <c r="J1868" i="9"/>
  <c r="A1869" i="9"/>
  <c r="B1869" i="9"/>
  <c r="C1869" i="9"/>
  <c r="D1869" i="9"/>
  <c r="E1869" i="9"/>
  <c r="G1869" i="9" s="1"/>
  <c r="F1869" i="9"/>
  <c r="I1869" i="9"/>
  <c r="J1869" i="9"/>
  <c r="A1870" i="9"/>
  <c r="B1870" i="9"/>
  <c r="C1870" i="9"/>
  <c r="D1870" i="9"/>
  <c r="E1870" i="9"/>
  <c r="F1870" i="9"/>
  <c r="G1870" i="9"/>
  <c r="H1870" i="9"/>
  <c r="I1870" i="9"/>
  <c r="J1870" i="9"/>
  <c r="A1871" i="9"/>
  <c r="B1871" i="9"/>
  <c r="C1871" i="9"/>
  <c r="D1871" i="9"/>
  <c r="E1871" i="9"/>
  <c r="G1871" i="9" s="1"/>
  <c r="F1871" i="9"/>
  <c r="I1871" i="9"/>
  <c r="J1871" i="9"/>
  <c r="A1872" i="9"/>
  <c r="B1872" i="9"/>
  <c r="C1872" i="9"/>
  <c r="D1872" i="9"/>
  <c r="E1872" i="9"/>
  <c r="F1872" i="9"/>
  <c r="G1872" i="9"/>
  <c r="H1872" i="9"/>
  <c r="I1872" i="9"/>
  <c r="J1872" i="9"/>
  <c r="A1873" i="9"/>
  <c r="B1873" i="9"/>
  <c r="C1873" i="9"/>
  <c r="D1873" i="9"/>
  <c r="E1873" i="9"/>
  <c r="G1873" i="9" s="1"/>
  <c r="F1873" i="9"/>
  <c r="I1873" i="9"/>
  <c r="J1873" i="9"/>
  <c r="A1874" i="9"/>
  <c r="B1874" i="9"/>
  <c r="C1874" i="9"/>
  <c r="D1874" i="9"/>
  <c r="E1874" i="9"/>
  <c r="F1874" i="9"/>
  <c r="G1874" i="9"/>
  <c r="H1874" i="9"/>
  <c r="I1874" i="9"/>
  <c r="J1874" i="9"/>
  <c r="A1875" i="9"/>
  <c r="B1875" i="9"/>
  <c r="C1875" i="9"/>
  <c r="D1875" i="9"/>
  <c r="E1875" i="9"/>
  <c r="G1875" i="9" s="1"/>
  <c r="F1875" i="9"/>
  <c r="I1875" i="9"/>
  <c r="J1875" i="9"/>
  <c r="A1876" i="9"/>
  <c r="B1876" i="9"/>
  <c r="C1876" i="9"/>
  <c r="D1876" i="9"/>
  <c r="E1876" i="9"/>
  <c r="F1876" i="9"/>
  <c r="G1876" i="9"/>
  <c r="H1876" i="9"/>
  <c r="I1876" i="9"/>
  <c r="J1876" i="9"/>
  <c r="A1877" i="9"/>
  <c r="B1877" i="9"/>
  <c r="C1877" i="9"/>
  <c r="D1877" i="9"/>
  <c r="E1877" i="9"/>
  <c r="G1877" i="9" s="1"/>
  <c r="F1877" i="9"/>
  <c r="I1877" i="9"/>
  <c r="J1877" i="9"/>
  <c r="A1878" i="9"/>
  <c r="B1878" i="9"/>
  <c r="C1878" i="9"/>
  <c r="D1878" i="9"/>
  <c r="E1878" i="9"/>
  <c r="F1878" i="9"/>
  <c r="G1878" i="9"/>
  <c r="H1878" i="9"/>
  <c r="I1878" i="9"/>
  <c r="J1878" i="9"/>
  <c r="A1879" i="9"/>
  <c r="B1879" i="9"/>
  <c r="C1879" i="9"/>
  <c r="D1879" i="9"/>
  <c r="E1879" i="9"/>
  <c r="G1879" i="9" s="1"/>
  <c r="F1879" i="9"/>
  <c r="I1879" i="9"/>
  <c r="J1879" i="9"/>
  <c r="A1880" i="9"/>
  <c r="B1880" i="9"/>
  <c r="C1880" i="9"/>
  <c r="D1880" i="9"/>
  <c r="E1880" i="9"/>
  <c r="F1880" i="9"/>
  <c r="G1880" i="9"/>
  <c r="H1880" i="9"/>
  <c r="I1880" i="9"/>
  <c r="J1880" i="9"/>
  <c r="A1881" i="9"/>
  <c r="B1881" i="9"/>
  <c r="C1881" i="9"/>
  <c r="D1881" i="9"/>
  <c r="E1881" i="9"/>
  <c r="G1881" i="9" s="1"/>
  <c r="F1881" i="9"/>
  <c r="I1881" i="9"/>
  <c r="J1881" i="9"/>
  <c r="A1882" i="9"/>
  <c r="B1882" i="9"/>
  <c r="C1882" i="9"/>
  <c r="D1882" i="9"/>
  <c r="E1882" i="9"/>
  <c r="F1882" i="9"/>
  <c r="G1882" i="9"/>
  <c r="H1882" i="9"/>
  <c r="I1882" i="9"/>
  <c r="J1882" i="9"/>
  <c r="A1883" i="9"/>
  <c r="B1883" i="9"/>
  <c r="C1883" i="9"/>
  <c r="D1883" i="9"/>
  <c r="E1883" i="9"/>
  <c r="G1883" i="9" s="1"/>
  <c r="F1883" i="9"/>
  <c r="I1883" i="9"/>
  <c r="J1883" i="9"/>
  <c r="A1884" i="9"/>
  <c r="B1884" i="9"/>
  <c r="C1884" i="9"/>
  <c r="D1884" i="9"/>
  <c r="E1884" i="9"/>
  <c r="F1884" i="9"/>
  <c r="G1884" i="9"/>
  <c r="H1884" i="9"/>
  <c r="I1884" i="9"/>
  <c r="J1884" i="9"/>
  <c r="A1885" i="9"/>
  <c r="B1885" i="9"/>
  <c r="C1885" i="9"/>
  <c r="D1885" i="9"/>
  <c r="E1885" i="9"/>
  <c r="G1885" i="9" s="1"/>
  <c r="F1885" i="9"/>
  <c r="I1885" i="9"/>
  <c r="J1885" i="9"/>
  <c r="A1886" i="9"/>
  <c r="B1886" i="9"/>
  <c r="C1886" i="9"/>
  <c r="D1886" i="9"/>
  <c r="E1886" i="9"/>
  <c r="F1886" i="9"/>
  <c r="G1886" i="9"/>
  <c r="H1886" i="9"/>
  <c r="I1886" i="9"/>
  <c r="J1886" i="9"/>
  <c r="A1887" i="9"/>
  <c r="B1887" i="9"/>
  <c r="C1887" i="9"/>
  <c r="D1887" i="9"/>
  <c r="E1887" i="9"/>
  <c r="G1887" i="9" s="1"/>
  <c r="F1887" i="9"/>
  <c r="I1887" i="9"/>
  <c r="J1887" i="9"/>
  <c r="A1888" i="9"/>
  <c r="B1888" i="9"/>
  <c r="C1888" i="9"/>
  <c r="D1888" i="9"/>
  <c r="E1888" i="9"/>
  <c r="F1888" i="9"/>
  <c r="G1888" i="9"/>
  <c r="H1888" i="9"/>
  <c r="I1888" i="9"/>
  <c r="J1888" i="9"/>
  <c r="A1889" i="9"/>
  <c r="B1889" i="9"/>
  <c r="C1889" i="9"/>
  <c r="D1889" i="9"/>
  <c r="E1889" i="9"/>
  <c r="G1889" i="9" s="1"/>
  <c r="F1889" i="9"/>
  <c r="I1889" i="9"/>
  <c r="J1889" i="9"/>
  <c r="A1890" i="9"/>
  <c r="B1890" i="9"/>
  <c r="C1890" i="9"/>
  <c r="D1890" i="9"/>
  <c r="E1890" i="9"/>
  <c r="F1890" i="9"/>
  <c r="G1890" i="9"/>
  <c r="H1890" i="9"/>
  <c r="I1890" i="9"/>
  <c r="J1890" i="9"/>
  <c r="A1891" i="9"/>
  <c r="B1891" i="9"/>
  <c r="C1891" i="9"/>
  <c r="D1891" i="9"/>
  <c r="E1891" i="9"/>
  <c r="G1891" i="9" s="1"/>
  <c r="F1891" i="9"/>
  <c r="I1891" i="9"/>
  <c r="J1891" i="9"/>
  <c r="A1892" i="9"/>
  <c r="B1892" i="9"/>
  <c r="C1892" i="9"/>
  <c r="D1892" i="9"/>
  <c r="E1892" i="9"/>
  <c r="F1892" i="9"/>
  <c r="G1892" i="9"/>
  <c r="H1892" i="9"/>
  <c r="I1892" i="9"/>
  <c r="J1892" i="9"/>
  <c r="A1893" i="9"/>
  <c r="B1893" i="9"/>
  <c r="C1893" i="9"/>
  <c r="D1893" i="9"/>
  <c r="E1893" i="9"/>
  <c r="G1893" i="9" s="1"/>
  <c r="F1893" i="9"/>
  <c r="I1893" i="9"/>
  <c r="J1893" i="9"/>
  <c r="A1894" i="9"/>
  <c r="B1894" i="9"/>
  <c r="C1894" i="9"/>
  <c r="D1894" i="9"/>
  <c r="E1894" i="9"/>
  <c r="F1894" i="9"/>
  <c r="G1894" i="9"/>
  <c r="H1894" i="9"/>
  <c r="I1894" i="9"/>
  <c r="J1894" i="9"/>
  <c r="A1895" i="9"/>
  <c r="B1895" i="9"/>
  <c r="C1895" i="9"/>
  <c r="D1895" i="9"/>
  <c r="E1895" i="9"/>
  <c r="G1895" i="9" s="1"/>
  <c r="F1895" i="9"/>
  <c r="I1895" i="9"/>
  <c r="J1895" i="9"/>
  <c r="A1896" i="9"/>
  <c r="B1896" i="9"/>
  <c r="C1896" i="9"/>
  <c r="D1896" i="9"/>
  <c r="E1896" i="9"/>
  <c r="F1896" i="9"/>
  <c r="G1896" i="9"/>
  <c r="H1896" i="9"/>
  <c r="I1896" i="9"/>
  <c r="J1896" i="9"/>
  <c r="A1897" i="9"/>
  <c r="B1897" i="9"/>
  <c r="C1897" i="9"/>
  <c r="D1897" i="9"/>
  <c r="E1897" i="9"/>
  <c r="G1897" i="9" s="1"/>
  <c r="F1897" i="9"/>
  <c r="I1897" i="9"/>
  <c r="J1897" i="9"/>
  <c r="A1898" i="9"/>
  <c r="B1898" i="9"/>
  <c r="C1898" i="9"/>
  <c r="D1898" i="9"/>
  <c r="E1898" i="9"/>
  <c r="F1898" i="9"/>
  <c r="G1898" i="9"/>
  <c r="H1898" i="9"/>
  <c r="I1898" i="9"/>
  <c r="J1898" i="9"/>
  <c r="A1899" i="9"/>
  <c r="B1899" i="9"/>
  <c r="C1899" i="9"/>
  <c r="D1899" i="9"/>
  <c r="E1899" i="9"/>
  <c r="G1899" i="9" s="1"/>
  <c r="F1899" i="9"/>
  <c r="I1899" i="9"/>
  <c r="J1899" i="9"/>
  <c r="A1900" i="9"/>
  <c r="B1900" i="9"/>
  <c r="C1900" i="9"/>
  <c r="D1900" i="9"/>
  <c r="E1900" i="9"/>
  <c r="F1900" i="9"/>
  <c r="G1900" i="9"/>
  <c r="H1900" i="9"/>
  <c r="I1900" i="9"/>
  <c r="J1900" i="9"/>
  <c r="A1901" i="9"/>
  <c r="B1901" i="9"/>
  <c r="C1901" i="9"/>
  <c r="D1901" i="9"/>
  <c r="E1901" i="9"/>
  <c r="G1901" i="9" s="1"/>
  <c r="F1901" i="9"/>
  <c r="I1901" i="9"/>
  <c r="J1901" i="9"/>
  <c r="A1902" i="9"/>
  <c r="B1902" i="9"/>
  <c r="C1902" i="9"/>
  <c r="D1902" i="9"/>
  <c r="E1902" i="9"/>
  <c r="F1902" i="9"/>
  <c r="G1902" i="9"/>
  <c r="H1902" i="9"/>
  <c r="I1902" i="9"/>
  <c r="J1902" i="9"/>
  <c r="A1903" i="9"/>
  <c r="B1903" i="9"/>
  <c r="C1903" i="9"/>
  <c r="D1903" i="9"/>
  <c r="E1903" i="9"/>
  <c r="G1903" i="9" s="1"/>
  <c r="F1903" i="9"/>
  <c r="I1903" i="9"/>
  <c r="J1903" i="9"/>
  <c r="A1904" i="9"/>
  <c r="B1904" i="9"/>
  <c r="C1904" i="9"/>
  <c r="D1904" i="9"/>
  <c r="E1904" i="9"/>
  <c r="F1904" i="9"/>
  <c r="G1904" i="9"/>
  <c r="H1904" i="9"/>
  <c r="I1904" i="9"/>
  <c r="J1904" i="9"/>
  <c r="A1905" i="9"/>
  <c r="B1905" i="9"/>
  <c r="C1905" i="9"/>
  <c r="D1905" i="9"/>
  <c r="E1905" i="9"/>
  <c r="G1905" i="9" s="1"/>
  <c r="F1905" i="9"/>
  <c r="I1905" i="9"/>
  <c r="J1905" i="9"/>
  <c r="A1906" i="9"/>
  <c r="B1906" i="9"/>
  <c r="C1906" i="9"/>
  <c r="D1906" i="9"/>
  <c r="E1906" i="9"/>
  <c r="F1906" i="9"/>
  <c r="G1906" i="9"/>
  <c r="H1906" i="9"/>
  <c r="I1906" i="9"/>
  <c r="J1906" i="9"/>
  <c r="A1907" i="9"/>
  <c r="B1907" i="9"/>
  <c r="C1907" i="9"/>
  <c r="D1907" i="9"/>
  <c r="E1907" i="9"/>
  <c r="G1907" i="9" s="1"/>
  <c r="F1907" i="9"/>
  <c r="I1907" i="9"/>
  <c r="J1907" i="9"/>
  <c r="A1908" i="9"/>
  <c r="B1908" i="9"/>
  <c r="C1908" i="9"/>
  <c r="D1908" i="9"/>
  <c r="E1908" i="9"/>
  <c r="F1908" i="9"/>
  <c r="G1908" i="9"/>
  <c r="H1908" i="9"/>
  <c r="I1908" i="9"/>
  <c r="J1908" i="9"/>
  <c r="A1909" i="9"/>
  <c r="B1909" i="9"/>
  <c r="C1909" i="9"/>
  <c r="D1909" i="9"/>
  <c r="E1909" i="9"/>
  <c r="G1909" i="9" s="1"/>
  <c r="F1909" i="9"/>
  <c r="I1909" i="9"/>
  <c r="J1909" i="9"/>
  <c r="A1910" i="9"/>
  <c r="B1910" i="9"/>
  <c r="C1910" i="9"/>
  <c r="D1910" i="9"/>
  <c r="E1910" i="9"/>
  <c r="F1910" i="9"/>
  <c r="G1910" i="9"/>
  <c r="H1910" i="9"/>
  <c r="I1910" i="9"/>
  <c r="J1910" i="9"/>
  <c r="A1911" i="9"/>
  <c r="B1911" i="9"/>
  <c r="C1911" i="9"/>
  <c r="D1911" i="9"/>
  <c r="E1911" i="9"/>
  <c r="G1911" i="9" s="1"/>
  <c r="F1911" i="9"/>
  <c r="I1911" i="9"/>
  <c r="J1911" i="9"/>
  <c r="A1912" i="9"/>
  <c r="B1912" i="9"/>
  <c r="C1912" i="9"/>
  <c r="D1912" i="9"/>
  <c r="E1912" i="9"/>
  <c r="F1912" i="9"/>
  <c r="G1912" i="9"/>
  <c r="H1912" i="9"/>
  <c r="I1912" i="9"/>
  <c r="J1912" i="9"/>
  <c r="A1913" i="9"/>
  <c r="B1913" i="9"/>
  <c r="C1913" i="9"/>
  <c r="D1913" i="9"/>
  <c r="E1913" i="9"/>
  <c r="G1913" i="9" s="1"/>
  <c r="F1913" i="9"/>
  <c r="I1913" i="9"/>
  <c r="J1913" i="9"/>
  <c r="A1914" i="9"/>
  <c r="B1914" i="9"/>
  <c r="C1914" i="9"/>
  <c r="D1914" i="9"/>
  <c r="E1914" i="9"/>
  <c r="F1914" i="9"/>
  <c r="G1914" i="9"/>
  <c r="H1914" i="9"/>
  <c r="I1914" i="9"/>
  <c r="J1914" i="9"/>
  <c r="A1915" i="9"/>
  <c r="B1915" i="9"/>
  <c r="C1915" i="9"/>
  <c r="D1915" i="9"/>
  <c r="E1915" i="9"/>
  <c r="G1915" i="9" s="1"/>
  <c r="F1915" i="9"/>
  <c r="I1915" i="9"/>
  <c r="J1915" i="9"/>
  <c r="A1916" i="9"/>
  <c r="B1916" i="9"/>
  <c r="C1916" i="9"/>
  <c r="D1916" i="9"/>
  <c r="E1916" i="9"/>
  <c r="F1916" i="9"/>
  <c r="G1916" i="9"/>
  <c r="H1916" i="9"/>
  <c r="I1916" i="9"/>
  <c r="J1916" i="9"/>
  <c r="A1917" i="9"/>
  <c r="B1917" i="9"/>
  <c r="C1917" i="9"/>
  <c r="D1917" i="9"/>
  <c r="E1917" i="9"/>
  <c r="G1917" i="9" s="1"/>
  <c r="F1917" i="9"/>
  <c r="I1917" i="9"/>
  <c r="J1917" i="9"/>
  <c r="A1918" i="9"/>
  <c r="B1918" i="9"/>
  <c r="C1918" i="9"/>
  <c r="D1918" i="9"/>
  <c r="E1918" i="9"/>
  <c r="F1918" i="9"/>
  <c r="G1918" i="9"/>
  <c r="H1918" i="9"/>
  <c r="I1918" i="9"/>
  <c r="J1918" i="9"/>
  <c r="A1919" i="9"/>
  <c r="B1919" i="9"/>
  <c r="C1919" i="9"/>
  <c r="D1919" i="9"/>
  <c r="E1919" i="9"/>
  <c r="G1919" i="9" s="1"/>
  <c r="F1919" i="9"/>
  <c r="I1919" i="9"/>
  <c r="J1919" i="9"/>
  <c r="A1920" i="9"/>
  <c r="B1920" i="9"/>
  <c r="C1920" i="9"/>
  <c r="D1920" i="9"/>
  <c r="E1920" i="9"/>
  <c r="F1920" i="9"/>
  <c r="G1920" i="9"/>
  <c r="H1920" i="9"/>
  <c r="I1920" i="9"/>
  <c r="J1920" i="9"/>
  <c r="A1921" i="9"/>
  <c r="B1921" i="9"/>
  <c r="C1921" i="9"/>
  <c r="D1921" i="9"/>
  <c r="E1921" i="9"/>
  <c r="G1921" i="9" s="1"/>
  <c r="F1921" i="9"/>
  <c r="I1921" i="9"/>
  <c r="J1921" i="9"/>
  <c r="A1922" i="9"/>
  <c r="B1922" i="9"/>
  <c r="C1922" i="9"/>
  <c r="D1922" i="9"/>
  <c r="E1922" i="9"/>
  <c r="F1922" i="9"/>
  <c r="G1922" i="9"/>
  <c r="H1922" i="9"/>
  <c r="I1922" i="9"/>
  <c r="J1922" i="9"/>
  <c r="A1923" i="9"/>
  <c r="B1923" i="9"/>
  <c r="C1923" i="9"/>
  <c r="D1923" i="9"/>
  <c r="E1923" i="9"/>
  <c r="G1923" i="9" s="1"/>
  <c r="F1923" i="9"/>
  <c r="I1923" i="9"/>
  <c r="J1923" i="9"/>
  <c r="A1924" i="9"/>
  <c r="B1924" i="9"/>
  <c r="C1924" i="9"/>
  <c r="D1924" i="9"/>
  <c r="E1924" i="9"/>
  <c r="F1924" i="9"/>
  <c r="G1924" i="9"/>
  <c r="H1924" i="9"/>
  <c r="I1924" i="9"/>
  <c r="J1924" i="9"/>
  <c r="A1925" i="9"/>
  <c r="B1925" i="9"/>
  <c r="C1925" i="9"/>
  <c r="D1925" i="9"/>
  <c r="E1925" i="9"/>
  <c r="G1925" i="9" s="1"/>
  <c r="F1925" i="9"/>
  <c r="I1925" i="9"/>
  <c r="J1925" i="9"/>
  <c r="A1926" i="9"/>
  <c r="B1926" i="9"/>
  <c r="C1926" i="9"/>
  <c r="D1926" i="9"/>
  <c r="E1926" i="9"/>
  <c r="F1926" i="9"/>
  <c r="G1926" i="9"/>
  <c r="H1926" i="9"/>
  <c r="I1926" i="9"/>
  <c r="J1926" i="9"/>
  <c r="A1927" i="9"/>
  <c r="B1927" i="9"/>
  <c r="C1927" i="9"/>
  <c r="D1927" i="9"/>
  <c r="E1927" i="9"/>
  <c r="G1927" i="9" s="1"/>
  <c r="F1927" i="9"/>
  <c r="I1927" i="9"/>
  <c r="J1927" i="9"/>
  <c r="A1928" i="9"/>
  <c r="B1928" i="9"/>
  <c r="C1928" i="9"/>
  <c r="D1928" i="9"/>
  <c r="E1928" i="9"/>
  <c r="F1928" i="9"/>
  <c r="G1928" i="9"/>
  <c r="H1928" i="9"/>
  <c r="I1928" i="9"/>
  <c r="J1928" i="9"/>
  <c r="A1929" i="9"/>
  <c r="B1929" i="9"/>
  <c r="C1929" i="9"/>
  <c r="D1929" i="9"/>
  <c r="E1929" i="9"/>
  <c r="G1929" i="9" s="1"/>
  <c r="F1929" i="9"/>
  <c r="I1929" i="9"/>
  <c r="J1929" i="9"/>
  <c r="A1930" i="9"/>
  <c r="B1930" i="9"/>
  <c r="C1930" i="9"/>
  <c r="D1930" i="9"/>
  <c r="E1930" i="9"/>
  <c r="F1930" i="9"/>
  <c r="G1930" i="9"/>
  <c r="H1930" i="9"/>
  <c r="I1930" i="9"/>
  <c r="J1930" i="9"/>
  <c r="A1931" i="9"/>
  <c r="B1931" i="9"/>
  <c r="C1931" i="9"/>
  <c r="D1931" i="9"/>
  <c r="E1931" i="9"/>
  <c r="G1931" i="9" s="1"/>
  <c r="F1931" i="9"/>
  <c r="I1931" i="9"/>
  <c r="J1931" i="9"/>
  <c r="A1932" i="9"/>
  <c r="B1932" i="9"/>
  <c r="C1932" i="9"/>
  <c r="D1932" i="9"/>
  <c r="E1932" i="9"/>
  <c r="F1932" i="9"/>
  <c r="G1932" i="9"/>
  <c r="H1932" i="9"/>
  <c r="I1932" i="9"/>
  <c r="J1932" i="9"/>
  <c r="A1933" i="9"/>
  <c r="B1933" i="9"/>
  <c r="C1933" i="9"/>
  <c r="D1933" i="9"/>
  <c r="E1933" i="9"/>
  <c r="G1933" i="9" s="1"/>
  <c r="F1933" i="9"/>
  <c r="I1933" i="9"/>
  <c r="J1933" i="9"/>
  <c r="A1934" i="9"/>
  <c r="B1934" i="9"/>
  <c r="C1934" i="9"/>
  <c r="D1934" i="9"/>
  <c r="E1934" i="9"/>
  <c r="F1934" i="9"/>
  <c r="G1934" i="9"/>
  <c r="H1934" i="9"/>
  <c r="I1934" i="9"/>
  <c r="J1934" i="9"/>
  <c r="A1935" i="9"/>
  <c r="B1935" i="9"/>
  <c r="C1935" i="9"/>
  <c r="D1935" i="9"/>
  <c r="E1935" i="9"/>
  <c r="G1935" i="9" s="1"/>
  <c r="F1935" i="9"/>
  <c r="I1935" i="9"/>
  <c r="J1935" i="9"/>
  <c r="A1936" i="9"/>
  <c r="B1936" i="9"/>
  <c r="C1936" i="9"/>
  <c r="D1936" i="9"/>
  <c r="E1936" i="9"/>
  <c r="F1936" i="9"/>
  <c r="G1936" i="9"/>
  <c r="H1936" i="9"/>
  <c r="I1936" i="9"/>
  <c r="J1936" i="9"/>
  <c r="A1937" i="9"/>
  <c r="B1937" i="9"/>
  <c r="C1937" i="9"/>
  <c r="D1937" i="9"/>
  <c r="E1937" i="9"/>
  <c r="G1937" i="9" s="1"/>
  <c r="F1937" i="9"/>
  <c r="I1937" i="9"/>
  <c r="J1937" i="9"/>
  <c r="A1938" i="9"/>
  <c r="B1938" i="9"/>
  <c r="C1938" i="9"/>
  <c r="D1938" i="9"/>
  <c r="E1938" i="9"/>
  <c r="F1938" i="9"/>
  <c r="G1938" i="9"/>
  <c r="H1938" i="9"/>
  <c r="I1938" i="9"/>
  <c r="J1938" i="9"/>
  <c r="A1939" i="9"/>
  <c r="B1939" i="9"/>
  <c r="C1939" i="9"/>
  <c r="D1939" i="9"/>
  <c r="E1939" i="9"/>
  <c r="G1939" i="9" s="1"/>
  <c r="F1939" i="9"/>
  <c r="I1939" i="9"/>
  <c r="J1939" i="9"/>
  <c r="A1940" i="9"/>
  <c r="B1940" i="9"/>
  <c r="C1940" i="9"/>
  <c r="D1940" i="9"/>
  <c r="E1940" i="9"/>
  <c r="F1940" i="9"/>
  <c r="G1940" i="9"/>
  <c r="H1940" i="9"/>
  <c r="I1940" i="9"/>
  <c r="J1940" i="9"/>
  <c r="A1941" i="9"/>
  <c r="B1941" i="9"/>
  <c r="C1941" i="9"/>
  <c r="D1941" i="9"/>
  <c r="E1941" i="9"/>
  <c r="G1941" i="9" s="1"/>
  <c r="F1941" i="9"/>
  <c r="I1941" i="9"/>
  <c r="J1941" i="9"/>
  <c r="A1942" i="9"/>
  <c r="B1942" i="9"/>
  <c r="C1942" i="9"/>
  <c r="D1942" i="9"/>
  <c r="E1942" i="9"/>
  <c r="F1942" i="9"/>
  <c r="G1942" i="9"/>
  <c r="H1942" i="9"/>
  <c r="I1942" i="9"/>
  <c r="J1942" i="9"/>
  <c r="A1943" i="9"/>
  <c r="B1943" i="9"/>
  <c r="C1943" i="9"/>
  <c r="D1943" i="9"/>
  <c r="E1943" i="9"/>
  <c r="G1943" i="9" s="1"/>
  <c r="F1943" i="9"/>
  <c r="I1943" i="9"/>
  <c r="J1943" i="9"/>
  <c r="A1944" i="9"/>
  <c r="B1944" i="9"/>
  <c r="C1944" i="9"/>
  <c r="D1944" i="9"/>
  <c r="E1944" i="9"/>
  <c r="F1944" i="9"/>
  <c r="G1944" i="9"/>
  <c r="H1944" i="9"/>
  <c r="I1944" i="9"/>
  <c r="J1944" i="9"/>
  <c r="A1945" i="9"/>
  <c r="B1945" i="9"/>
  <c r="C1945" i="9"/>
  <c r="D1945" i="9"/>
  <c r="E1945" i="9"/>
  <c r="G1945" i="9" s="1"/>
  <c r="F1945" i="9"/>
  <c r="I1945" i="9"/>
  <c r="J1945" i="9"/>
  <c r="A1946" i="9"/>
  <c r="B1946" i="9"/>
  <c r="C1946" i="9"/>
  <c r="D1946" i="9"/>
  <c r="E1946" i="9"/>
  <c r="F1946" i="9"/>
  <c r="G1946" i="9"/>
  <c r="H1946" i="9"/>
  <c r="I1946" i="9"/>
  <c r="J1946" i="9"/>
  <c r="A1947" i="9"/>
  <c r="B1947" i="9"/>
  <c r="C1947" i="9"/>
  <c r="D1947" i="9"/>
  <c r="E1947" i="9"/>
  <c r="G1947" i="9" s="1"/>
  <c r="F1947" i="9"/>
  <c r="I1947" i="9"/>
  <c r="J1947" i="9"/>
  <c r="A1948" i="9"/>
  <c r="B1948" i="9"/>
  <c r="C1948" i="9"/>
  <c r="D1948" i="9"/>
  <c r="E1948" i="9"/>
  <c r="F1948" i="9"/>
  <c r="G1948" i="9"/>
  <c r="H1948" i="9"/>
  <c r="I1948" i="9"/>
  <c r="J1948" i="9"/>
  <c r="A1949" i="9"/>
  <c r="B1949" i="9"/>
  <c r="C1949" i="9"/>
  <c r="D1949" i="9"/>
  <c r="E1949" i="9"/>
  <c r="G1949" i="9" s="1"/>
  <c r="F1949" i="9"/>
  <c r="I1949" i="9"/>
  <c r="J1949" i="9"/>
  <c r="A1950" i="9"/>
  <c r="B1950" i="9"/>
  <c r="C1950" i="9"/>
  <c r="D1950" i="9"/>
  <c r="E1950" i="9"/>
  <c r="F1950" i="9"/>
  <c r="G1950" i="9"/>
  <c r="H1950" i="9"/>
  <c r="I1950" i="9"/>
  <c r="J1950" i="9"/>
  <c r="A1951" i="9"/>
  <c r="B1951" i="9"/>
  <c r="C1951" i="9"/>
  <c r="D1951" i="9"/>
  <c r="E1951" i="9"/>
  <c r="G1951" i="9" s="1"/>
  <c r="F1951" i="9"/>
  <c r="I1951" i="9"/>
  <c r="J1951" i="9"/>
  <c r="A1952" i="9"/>
  <c r="B1952" i="9"/>
  <c r="C1952" i="9"/>
  <c r="D1952" i="9"/>
  <c r="E1952" i="9"/>
  <c r="F1952" i="9"/>
  <c r="G1952" i="9"/>
  <c r="H1952" i="9"/>
  <c r="I1952" i="9"/>
  <c r="J1952" i="9"/>
  <c r="A1953" i="9"/>
  <c r="B1953" i="9"/>
  <c r="C1953" i="9"/>
  <c r="D1953" i="9"/>
  <c r="E1953" i="9"/>
  <c r="G1953" i="9" s="1"/>
  <c r="F1953" i="9"/>
  <c r="I1953" i="9"/>
  <c r="J1953" i="9"/>
  <c r="A1954" i="9"/>
  <c r="B1954" i="9"/>
  <c r="C1954" i="9"/>
  <c r="D1954" i="9"/>
  <c r="E1954" i="9"/>
  <c r="F1954" i="9"/>
  <c r="G1954" i="9"/>
  <c r="H1954" i="9"/>
  <c r="I1954" i="9"/>
  <c r="J1954" i="9"/>
  <c r="A1955" i="9"/>
  <c r="B1955" i="9"/>
  <c r="C1955" i="9"/>
  <c r="D1955" i="9"/>
  <c r="E1955" i="9"/>
  <c r="G1955" i="9" s="1"/>
  <c r="F1955" i="9"/>
  <c r="I1955" i="9"/>
  <c r="J1955" i="9"/>
  <c r="A1956" i="9"/>
  <c r="B1956" i="9"/>
  <c r="C1956" i="9"/>
  <c r="D1956" i="9"/>
  <c r="E1956" i="9"/>
  <c r="F1956" i="9"/>
  <c r="G1956" i="9"/>
  <c r="H1956" i="9"/>
  <c r="I1956" i="9"/>
  <c r="J1956" i="9"/>
  <c r="A1957" i="9"/>
  <c r="B1957" i="9"/>
  <c r="C1957" i="9"/>
  <c r="D1957" i="9"/>
  <c r="E1957" i="9"/>
  <c r="G1957" i="9" s="1"/>
  <c r="F1957" i="9"/>
  <c r="I1957" i="9"/>
  <c r="J1957" i="9"/>
  <c r="A1958" i="9"/>
  <c r="B1958" i="9"/>
  <c r="C1958" i="9"/>
  <c r="D1958" i="9"/>
  <c r="E1958" i="9"/>
  <c r="F1958" i="9"/>
  <c r="G1958" i="9"/>
  <c r="H1958" i="9"/>
  <c r="I1958" i="9"/>
  <c r="J1958" i="9"/>
  <c r="A1959" i="9"/>
  <c r="B1959" i="9"/>
  <c r="C1959" i="9"/>
  <c r="D1959" i="9"/>
  <c r="E1959" i="9"/>
  <c r="G1959" i="9" s="1"/>
  <c r="F1959" i="9"/>
  <c r="I1959" i="9"/>
  <c r="J1959" i="9"/>
  <c r="A1960" i="9"/>
  <c r="B1960" i="9"/>
  <c r="C1960" i="9"/>
  <c r="D1960" i="9"/>
  <c r="E1960" i="9"/>
  <c r="F1960" i="9"/>
  <c r="G1960" i="9"/>
  <c r="H1960" i="9"/>
  <c r="I1960" i="9"/>
  <c r="J1960" i="9"/>
  <c r="A1961" i="9"/>
  <c r="B1961" i="9"/>
  <c r="C1961" i="9"/>
  <c r="D1961" i="9"/>
  <c r="E1961" i="9"/>
  <c r="G1961" i="9" s="1"/>
  <c r="F1961" i="9"/>
  <c r="I1961" i="9"/>
  <c r="J1961" i="9"/>
  <c r="A1962" i="9"/>
  <c r="B1962" i="9"/>
  <c r="C1962" i="9"/>
  <c r="D1962" i="9"/>
  <c r="E1962" i="9"/>
  <c r="F1962" i="9"/>
  <c r="G1962" i="9"/>
  <c r="H1962" i="9"/>
  <c r="I1962" i="9"/>
  <c r="J1962" i="9"/>
  <c r="A1963" i="9"/>
  <c r="B1963" i="9"/>
  <c r="C1963" i="9"/>
  <c r="D1963" i="9"/>
  <c r="E1963" i="9"/>
  <c r="G1963" i="9" s="1"/>
  <c r="F1963" i="9"/>
  <c r="I1963" i="9"/>
  <c r="J1963" i="9"/>
  <c r="A1964" i="9"/>
  <c r="B1964" i="9"/>
  <c r="C1964" i="9"/>
  <c r="D1964" i="9"/>
  <c r="E1964" i="9"/>
  <c r="F1964" i="9"/>
  <c r="G1964" i="9"/>
  <c r="H1964" i="9"/>
  <c r="I1964" i="9"/>
  <c r="J1964" i="9"/>
  <c r="A1965" i="9"/>
  <c r="B1965" i="9"/>
  <c r="C1965" i="9"/>
  <c r="D1965" i="9"/>
  <c r="E1965" i="9"/>
  <c r="G1965" i="9" s="1"/>
  <c r="F1965" i="9"/>
  <c r="I1965" i="9"/>
  <c r="J1965" i="9"/>
  <c r="A1966" i="9"/>
  <c r="B1966" i="9"/>
  <c r="C1966" i="9"/>
  <c r="D1966" i="9"/>
  <c r="E1966" i="9"/>
  <c r="F1966" i="9"/>
  <c r="G1966" i="9"/>
  <c r="H1966" i="9"/>
  <c r="I1966" i="9"/>
  <c r="J1966" i="9"/>
  <c r="A1967" i="9"/>
  <c r="B1967" i="9"/>
  <c r="C1967" i="9"/>
  <c r="D1967" i="9"/>
  <c r="E1967" i="9"/>
  <c r="G1967" i="9" s="1"/>
  <c r="F1967" i="9"/>
  <c r="I1967" i="9"/>
  <c r="J1967" i="9"/>
  <c r="A1968" i="9"/>
  <c r="B1968" i="9"/>
  <c r="C1968" i="9"/>
  <c r="D1968" i="9"/>
  <c r="E1968" i="9"/>
  <c r="F1968" i="9"/>
  <c r="G1968" i="9"/>
  <c r="H1968" i="9"/>
  <c r="I1968" i="9"/>
  <c r="J1968" i="9"/>
  <c r="A1969" i="9"/>
  <c r="B1969" i="9"/>
  <c r="C1969" i="9"/>
  <c r="D1969" i="9"/>
  <c r="E1969" i="9"/>
  <c r="G1969" i="9" s="1"/>
  <c r="F1969" i="9"/>
  <c r="I1969" i="9"/>
  <c r="J1969" i="9"/>
  <c r="A1970" i="9"/>
  <c r="B1970" i="9"/>
  <c r="C1970" i="9"/>
  <c r="D1970" i="9"/>
  <c r="E1970" i="9"/>
  <c r="F1970" i="9"/>
  <c r="G1970" i="9"/>
  <c r="H1970" i="9"/>
  <c r="I1970" i="9"/>
  <c r="J1970" i="9"/>
  <c r="A1971" i="9"/>
  <c r="B1971" i="9"/>
  <c r="C1971" i="9"/>
  <c r="D1971" i="9"/>
  <c r="E1971" i="9"/>
  <c r="G1971" i="9" s="1"/>
  <c r="F1971" i="9"/>
  <c r="I1971" i="9"/>
  <c r="J1971" i="9"/>
  <c r="A1972" i="9"/>
  <c r="B1972" i="9"/>
  <c r="C1972" i="9"/>
  <c r="D1972" i="9"/>
  <c r="E1972" i="9"/>
  <c r="F1972" i="9"/>
  <c r="G1972" i="9"/>
  <c r="H1972" i="9"/>
  <c r="I1972" i="9"/>
  <c r="J1972" i="9"/>
  <c r="A1973" i="9"/>
  <c r="B1973" i="9"/>
  <c r="C1973" i="9"/>
  <c r="D1973" i="9"/>
  <c r="E1973" i="9"/>
  <c r="G1973" i="9" s="1"/>
  <c r="F1973" i="9"/>
  <c r="I1973" i="9"/>
  <c r="J1973" i="9"/>
  <c r="A1974" i="9"/>
  <c r="B1974" i="9"/>
  <c r="C1974" i="9"/>
  <c r="D1974" i="9"/>
  <c r="E1974" i="9"/>
  <c r="F1974" i="9"/>
  <c r="G1974" i="9"/>
  <c r="H1974" i="9"/>
  <c r="I1974" i="9"/>
  <c r="J1974" i="9"/>
  <c r="A1975" i="9"/>
  <c r="B1975" i="9"/>
  <c r="C1975" i="9"/>
  <c r="D1975" i="9"/>
  <c r="E1975" i="9"/>
  <c r="G1975" i="9" s="1"/>
  <c r="F1975" i="9"/>
  <c r="I1975" i="9"/>
  <c r="J1975" i="9"/>
  <c r="A1976" i="9"/>
  <c r="B1976" i="9"/>
  <c r="C1976" i="9"/>
  <c r="D1976" i="9"/>
  <c r="E1976" i="9"/>
  <c r="F1976" i="9"/>
  <c r="G1976" i="9"/>
  <c r="H1976" i="9"/>
  <c r="I1976" i="9"/>
  <c r="J1976" i="9"/>
  <c r="A1977" i="9"/>
  <c r="B1977" i="9"/>
  <c r="C1977" i="9"/>
  <c r="D1977" i="9"/>
  <c r="E1977" i="9"/>
  <c r="G1977" i="9" s="1"/>
  <c r="F1977" i="9"/>
  <c r="I1977" i="9"/>
  <c r="J1977" i="9"/>
  <c r="A1978" i="9"/>
  <c r="B1978" i="9"/>
  <c r="C1978" i="9"/>
  <c r="D1978" i="9"/>
  <c r="E1978" i="9"/>
  <c r="F1978" i="9"/>
  <c r="G1978" i="9"/>
  <c r="H1978" i="9"/>
  <c r="I1978" i="9"/>
  <c r="J1978" i="9"/>
  <c r="A1979" i="9"/>
  <c r="B1979" i="9"/>
  <c r="C1979" i="9"/>
  <c r="D1979" i="9"/>
  <c r="E1979" i="9"/>
  <c r="G1979" i="9" s="1"/>
  <c r="F1979" i="9"/>
  <c r="I1979" i="9"/>
  <c r="J1979" i="9"/>
  <c r="A1980" i="9"/>
  <c r="B1980" i="9"/>
  <c r="C1980" i="9"/>
  <c r="D1980" i="9"/>
  <c r="E1980" i="9"/>
  <c r="F1980" i="9"/>
  <c r="G1980" i="9"/>
  <c r="H1980" i="9"/>
  <c r="I1980" i="9"/>
  <c r="J1980" i="9"/>
  <c r="A1981" i="9"/>
  <c r="B1981" i="9"/>
  <c r="C1981" i="9"/>
  <c r="D1981" i="9"/>
  <c r="E1981" i="9"/>
  <c r="G1981" i="9" s="1"/>
  <c r="F1981" i="9"/>
  <c r="I1981" i="9"/>
  <c r="J1981" i="9"/>
  <c r="A1982" i="9"/>
  <c r="B1982" i="9"/>
  <c r="C1982" i="9"/>
  <c r="D1982" i="9"/>
  <c r="E1982" i="9"/>
  <c r="F1982" i="9"/>
  <c r="G1982" i="9"/>
  <c r="H1982" i="9"/>
  <c r="I1982" i="9"/>
  <c r="J1982" i="9"/>
  <c r="A1983" i="9"/>
  <c r="B1983" i="9"/>
  <c r="C1983" i="9"/>
  <c r="D1983" i="9"/>
  <c r="E1983" i="9"/>
  <c r="G1983" i="9" s="1"/>
  <c r="F1983" i="9"/>
  <c r="I1983" i="9"/>
  <c r="J1983" i="9"/>
  <c r="A1984" i="9"/>
  <c r="B1984" i="9"/>
  <c r="C1984" i="9"/>
  <c r="D1984" i="9"/>
  <c r="E1984" i="9"/>
  <c r="F1984" i="9"/>
  <c r="G1984" i="9"/>
  <c r="H1984" i="9"/>
  <c r="I1984" i="9"/>
  <c r="J1984" i="9"/>
  <c r="A1985" i="9"/>
  <c r="B1985" i="9"/>
  <c r="C1985" i="9"/>
  <c r="D1985" i="9"/>
  <c r="E1985" i="9"/>
  <c r="G1985" i="9" s="1"/>
  <c r="F1985" i="9"/>
  <c r="I1985" i="9"/>
  <c r="J1985" i="9"/>
  <c r="A1986" i="9"/>
  <c r="B1986" i="9"/>
  <c r="C1986" i="9"/>
  <c r="D1986" i="9"/>
  <c r="E1986" i="9"/>
  <c r="F1986" i="9"/>
  <c r="G1986" i="9"/>
  <c r="H1986" i="9"/>
  <c r="I1986" i="9"/>
  <c r="J1986" i="9"/>
  <c r="A1987" i="9"/>
  <c r="B1987" i="9"/>
  <c r="C1987" i="9"/>
  <c r="D1987" i="9"/>
  <c r="E1987" i="9"/>
  <c r="G1987" i="9" s="1"/>
  <c r="F1987" i="9"/>
  <c r="I1987" i="9"/>
  <c r="J1987" i="9"/>
  <c r="A1988" i="9"/>
  <c r="B1988" i="9"/>
  <c r="C1988" i="9"/>
  <c r="D1988" i="9"/>
  <c r="E1988" i="9"/>
  <c r="F1988" i="9"/>
  <c r="G1988" i="9"/>
  <c r="H1988" i="9"/>
  <c r="I1988" i="9"/>
  <c r="J1988" i="9"/>
  <c r="A1989" i="9"/>
  <c r="B1989" i="9"/>
  <c r="C1989" i="9"/>
  <c r="D1989" i="9"/>
  <c r="E1989" i="9"/>
  <c r="G1989" i="9" s="1"/>
  <c r="F1989" i="9"/>
  <c r="I1989" i="9"/>
  <c r="J1989" i="9"/>
  <c r="A1990" i="9"/>
  <c r="B1990" i="9"/>
  <c r="C1990" i="9"/>
  <c r="D1990" i="9"/>
  <c r="E1990" i="9"/>
  <c r="F1990" i="9"/>
  <c r="G1990" i="9"/>
  <c r="H1990" i="9"/>
  <c r="I1990" i="9"/>
  <c r="J1990" i="9"/>
  <c r="A1991" i="9"/>
  <c r="B1991" i="9"/>
  <c r="C1991" i="9"/>
  <c r="D1991" i="9"/>
  <c r="E1991" i="9"/>
  <c r="G1991" i="9" s="1"/>
  <c r="F1991" i="9"/>
  <c r="I1991" i="9"/>
  <c r="J1991" i="9"/>
  <c r="A1992" i="9"/>
  <c r="B1992" i="9"/>
  <c r="C1992" i="9"/>
  <c r="D1992" i="9"/>
  <c r="E1992" i="9"/>
  <c r="F1992" i="9"/>
  <c r="G1992" i="9"/>
  <c r="H1992" i="9"/>
  <c r="I1992" i="9"/>
  <c r="J1992" i="9"/>
  <c r="A1993" i="9"/>
  <c r="B1993" i="9"/>
  <c r="C1993" i="9"/>
  <c r="D1993" i="9"/>
  <c r="E1993" i="9"/>
  <c r="G1993" i="9" s="1"/>
  <c r="F1993" i="9"/>
  <c r="I1993" i="9"/>
  <c r="J1993" i="9"/>
  <c r="A1994" i="9"/>
  <c r="B1994" i="9"/>
  <c r="C1994" i="9"/>
  <c r="D1994" i="9"/>
  <c r="E1994" i="9"/>
  <c r="F1994" i="9"/>
  <c r="G1994" i="9"/>
  <c r="H1994" i="9"/>
  <c r="I1994" i="9"/>
  <c r="J1994" i="9"/>
  <c r="A1995" i="9"/>
  <c r="B1995" i="9"/>
  <c r="C1995" i="9"/>
  <c r="D1995" i="9"/>
  <c r="E1995" i="9"/>
  <c r="G1995" i="9" s="1"/>
  <c r="F1995" i="9"/>
  <c r="I1995" i="9"/>
  <c r="J1995" i="9"/>
  <c r="A1996" i="9"/>
  <c r="B1996" i="9"/>
  <c r="C1996" i="9"/>
  <c r="D1996" i="9"/>
  <c r="E1996" i="9"/>
  <c r="F1996" i="9"/>
  <c r="G1996" i="9"/>
  <c r="H1996" i="9"/>
  <c r="I1996" i="9"/>
  <c r="J1996" i="9"/>
  <c r="A1997" i="9"/>
  <c r="B1997" i="9"/>
  <c r="C1997" i="9"/>
  <c r="D1997" i="9"/>
  <c r="E1997" i="9"/>
  <c r="G1997" i="9" s="1"/>
  <c r="F1997" i="9"/>
  <c r="I1997" i="9"/>
  <c r="J1997" i="9"/>
  <c r="A1998" i="9"/>
  <c r="B1998" i="9"/>
  <c r="C1998" i="9"/>
  <c r="D1998" i="9"/>
  <c r="E1998" i="9"/>
  <c r="F1998" i="9"/>
  <c r="G1998" i="9"/>
  <c r="H1998" i="9"/>
  <c r="I1998" i="9"/>
  <c r="J1998" i="9"/>
  <c r="A1999" i="9"/>
  <c r="B1999" i="9"/>
  <c r="C1999" i="9"/>
  <c r="D1999" i="9"/>
  <c r="E1999" i="9"/>
  <c r="G1999" i="9" s="1"/>
  <c r="F1999" i="9"/>
  <c r="I1999" i="9"/>
  <c r="J1999" i="9"/>
  <c r="A2000" i="9"/>
  <c r="B2000" i="9"/>
  <c r="C2000" i="9"/>
  <c r="D2000" i="9"/>
  <c r="E2000" i="9"/>
  <c r="F2000" i="9"/>
  <c r="G2000" i="9"/>
  <c r="H2000" i="9"/>
  <c r="I2000" i="9"/>
  <c r="J2000" i="9"/>
  <c r="A2001" i="9"/>
  <c r="B2001" i="9"/>
  <c r="C2001" i="9"/>
  <c r="D2001" i="9"/>
  <c r="E2001" i="9"/>
  <c r="G2001" i="9" s="1"/>
  <c r="F2001" i="9"/>
  <c r="I2001" i="9"/>
  <c r="J2001" i="9"/>
  <c r="A2002" i="9"/>
  <c r="B2002" i="9"/>
  <c r="C2002" i="9"/>
  <c r="D2002" i="9"/>
  <c r="E2002" i="9"/>
  <c r="F2002" i="9"/>
  <c r="G2002" i="9"/>
  <c r="H2002" i="9"/>
  <c r="I2002" i="9"/>
  <c r="J2002" i="9"/>
  <c r="A2003" i="9"/>
  <c r="B2003" i="9"/>
  <c r="C2003" i="9"/>
  <c r="D2003" i="9"/>
  <c r="E2003" i="9"/>
  <c r="G2003" i="9" s="1"/>
  <c r="F2003" i="9"/>
  <c r="I2003" i="9"/>
  <c r="J2003" i="9"/>
  <c r="A2004" i="9"/>
  <c r="B2004" i="9"/>
  <c r="C2004" i="9"/>
  <c r="D2004" i="9"/>
  <c r="E2004" i="9"/>
  <c r="F2004" i="9"/>
  <c r="G2004" i="9"/>
  <c r="H2004" i="9"/>
  <c r="I2004" i="9"/>
  <c r="J2004" i="9"/>
  <c r="A2005" i="9"/>
  <c r="B2005" i="9"/>
  <c r="C2005" i="9"/>
  <c r="D2005" i="9"/>
  <c r="E2005" i="9"/>
  <c r="G2005" i="9" s="1"/>
  <c r="F2005" i="9"/>
  <c r="I2005" i="9"/>
  <c r="J2005" i="9"/>
  <c r="A2006" i="9"/>
  <c r="B2006" i="9"/>
  <c r="C2006" i="9"/>
  <c r="D2006" i="9"/>
  <c r="E2006" i="9"/>
  <c r="F2006" i="9"/>
  <c r="G2006" i="9"/>
  <c r="H2006" i="9"/>
  <c r="I2006" i="9"/>
  <c r="J2006" i="9"/>
  <c r="A2007" i="9"/>
  <c r="B2007" i="9"/>
  <c r="C2007" i="9"/>
  <c r="D2007" i="9"/>
  <c r="E2007" i="9"/>
  <c r="G2007" i="9" s="1"/>
  <c r="F2007" i="9"/>
  <c r="I2007" i="9"/>
  <c r="J2007" i="9"/>
  <c r="A2008" i="9"/>
  <c r="B2008" i="9"/>
  <c r="C2008" i="9"/>
  <c r="D2008" i="9"/>
  <c r="E2008" i="9"/>
  <c r="F2008" i="9"/>
  <c r="G2008" i="9"/>
  <c r="H2008" i="9"/>
  <c r="I2008" i="9"/>
  <c r="J2008" i="9"/>
  <c r="A2009" i="9"/>
  <c r="B2009" i="9"/>
  <c r="C2009" i="9"/>
  <c r="D2009" i="9"/>
  <c r="E2009" i="9"/>
  <c r="G2009" i="9" s="1"/>
  <c r="F2009" i="9"/>
  <c r="I2009" i="9"/>
  <c r="J2009" i="9"/>
  <c r="A2010" i="9"/>
  <c r="B2010" i="9"/>
  <c r="C2010" i="9"/>
  <c r="D2010" i="9"/>
  <c r="E2010" i="9"/>
  <c r="F2010" i="9"/>
  <c r="G2010" i="9"/>
  <c r="H2010" i="9"/>
  <c r="I2010" i="9"/>
  <c r="J2010" i="9"/>
  <c r="A2011" i="9"/>
  <c r="B2011" i="9"/>
  <c r="C2011" i="9"/>
  <c r="D2011" i="9"/>
  <c r="E2011" i="9"/>
  <c r="G2011" i="9" s="1"/>
  <c r="F2011" i="9"/>
  <c r="I2011" i="9"/>
  <c r="J2011" i="9"/>
  <c r="A2012" i="9"/>
  <c r="B2012" i="9"/>
  <c r="C2012" i="9"/>
  <c r="D2012" i="9"/>
  <c r="E2012" i="9"/>
  <c r="F2012" i="9"/>
  <c r="G2012" i="9"/>
  <c r="H2012" i="9"/>
  <c r="I2012" i="9"/>
  <c r="J2012" i="9"/>
  <c r="A2013" i="9"/>
  <c r="B2013" i="9"/>
  <c r="C2013" i="9"/>
  <c r="D2013" i="9"/>
  <c r="E2013" i="9"/>
  <c r="G2013" i="9" s="1"/>
  <c r="F2013" i="9"/>
  <c r="I2013" i="9"/>
  <c r="J2013" i="9"/>
  <c r="A2014" i="9"/>
  <c r="B2014" i="9"/>
  <c r="C2014" i="9"/>
  <c r="D2014" i="9"/>
  <c r="E2014" i="9"/>
  <c r="F2014" i="9"/>
  <c r="G2014" i="9"/>
  <c r="H2014" i="9"/>
  <c r="I2014" i="9"/>
  <c r="J2014" i="9"/>
  <c r="A2015" i="9"/>
  <c r="B2015" i="9"/>
  <c r="C2015" i="9"/>
  <c r="D2015" i="9"/>
  <c r="E2015" i="9"/>
  <c r="G2015" i="9" s="1"/>
  <c r="F2015" i="9"/>
  <c r="I2015" i="9"/>
  <c r="J2015" i="9"/>
  <c r="A2016" i="9"/>
  <c r="B2016" i="9"/>
  <c r="C2016" i="9"/>
  <c r="D2016" i="9"/>
  <c r="E2016" i="9"/>
  <c r="F2016" i="9"/>
  <c r="G2016" i="9"/>
  <c r="H2016" i="9"/>
  <c r="I2016" i="9"/>
  <c r="J2016" i="9"/>
  <c r="A2017" i="9"/>
  <c r="B2017" i="9"/>
  <c r="C2017" i="9"/>
  <c r="D2017" i="9"/>
  <c r="E2017" i="9"/>
  <c r="G2017" i="9" s="1"/>
  <c r="F2017" i="9"/>
  <c r="I2017" i="9"/>
  <c r="J2017" i="9"/>
  <c r="A2018" i="9"/>
  <c r="B2018" i="9"/>
  <c r="C2018" i="9"/>
  <c r="D2018" i="9"/>
  <c r="E2018" i="9"/>
  <c r="F2018" i="9"/>
  <c r="G2018" i="9"/>
  <c r="H2018" i="9"/>
  <c r="I2018" i="9"/>
  <c r="J2018" i="9"/>
  <c r="A2019" i="9"/>
  <c r="B2019" i="9"/>
  <c r="C2019" i="9"/>
  <c r="D2019" i="9"/>
  <c r="E2019" i="9"/>
  <c r="G2019" i="9" s="1"/>
  <c r="F2019" i="9"/>
  <c r="I2019" i="9"/>
  <c r="J2019" i="9"/>
  <c r="A2020" i="9"/>
  <c r="B2020" i="9"/>
  <c r="C2020" i="9"/>
  <c r="D2020" i="9"/>
  <c r="E2020" i="9"/>
  <c r="F2020" i="9"/>
  <c r="G2020" i="9"/>
  <c r="H2020" i="9"/>
  <c r="I2020" i="9"/>
  <c r="J2020" i="9"/>
  <c r="A2021" i="9"/>
  <c r="B2021" i="9"/>
  <c r="C2021" i="9"/>
  <c r="D2021" i="9"/>
  <c r="E2021" i="9"/>
  <c r="F2021" i="9"/>
  <c r="I2021" i="9"/>
  <c r="J2021" i="9"/>
  <c r="A2022" i="9"/>
  <c r="B2022" i="9"/>
  <c r="C2022" i="9"/>
  <c r="D2022" i="9"/>
  <c r="E2022" i="9"/>
  <c r="F2022" i="9"/>
  <c r="G2022" i="9"/>
  <c r="H2022" i="9"/>
  <c r="I2022" i="9"/>
  <c r="J2022" i="9"/>
  <c r="A2023" i="9"/>
  <c r="B2023" i="9"/>
  <c r="C2023" i="9"/>
  <c r="D2023" i="9"/>
  <c r="E2023" i="9"/>
  <c r="F2023" i="9"/>
  <c r="I2023" i="9"/>
  <c r="J2023" i="9"/>
  <c r="A2024" i="9"/>
  <c r="B2024" i="9"/>
  <c r="C2024" i="9"/>
  <c r="D2024" i="9"/>
  <c r="E2024" i="9"/>
  <c r="F2024" i="9"/>
  <c r="G2024" i="9"/>
  <c r="H2024" i="9"/>
  <c r="I2024" i="9"/>
  <c r="J2024" i="9"/>
  <c r="A2025" i="9"/>
  <c r="B2025" i="9"/>
  <c r="C2025" i="9"/>
  <c r="D2025" i="9"/>
  <c r="E2025" i="9"/>
  <c r="F2025" i="9"/>
  <c r="I2025" i="9"/>
  <c r="J2025" i="9"/>
  <c r="A2026" i="9"/>
  <c r="B2026" i="9"/>
  <c r="C2026" i="9"/>
  <c r="D2026" i="9"/>
  <c r="E2026" i="9"/>
  <c r="F2026" i="9"/>
  <c r="G2026" i="9"/>
  <c r="H2026" i="9"/>
  <c r="I2026" i="9"/>
  <c r="J2026" i="9"/>
  <c r="A2027" i="9"/>
  <c r="B2027" i="9"/>
  <c r="C2027" i="9"/>
  <c r="D2027" i="9"/>
  <c r="E2027" i="9"/>
  <c r="F2027" i="9"/>
  <c r="I2027" i="9"/>
  <c r="J2027" i="9"/>
  <c r="A2028" i="9"/>
  <c r="B2028" i="9"/>
  <c r="C2028" i="9"/>
  <c r="D2028" i="9"/>
  <c r="E2028" i="9"/>
  <c r="F2028" i="9"/>
  <c r="G2028" i="9"/>
  <c r="H2028" i="9"/>
  <c r="I2028" i="9"/>
  <c r="J2028" i="9"/>
  <c r="A2029" i="9"/>
  <c r="B2029" i="9"/>
  <c r="C2029" i="9"/>
  <c r="D2029" i="9"/>
  <c r="E2029" i="9"/>
  <c r="F2029" i="9"/>
  <c r="I2029" i="9"/>
  <c r="J2029" i="9"/>
  <c r="A2030" i="9"/>
  <c r="B2030" i="9"/>
  <c r="C2030" i="9"/>
  <c r="D2030" i="9"/>
  <c r="E2030" i="9"/>
  <c r="F2030" i="9"/>
  <c r="G2030" i="9"/>
  <c r="H2030" i="9"/>
  <c r="I2030" i="9"/>
  <c r="J2030" i="9"/>
  <c r="A2031" i="9"/>
  <c r="B2031" i="9"/>
  <c r="C2031" i="9"/>
  <c r="D2031" i="9"/>
  <c r="E2031" i="9"/>
  <c r="F2031" i="9"/>
  <c r="I2031" i="9"/>
  <c r="J2031" i="9"/>
  <c r="A2032" i="9"/>
  <c r="B2032" i="9"/>
  <c r="C2032" i="9"/>
  <c r="D2032" i="9"/>
  <c r="E2032" i="9"/>
  <c r="F2032" i="9"/>
  <c r="G2032" i="9"/>
  <c r="H2032" i="9"/>
  <c r="I2032" i="9"/>
  <c r="J2032" i="9"/>
  <c r="A2033" i="9"/>
  <c r="B2033" i="9"/>
  <c r="C2033" i="9"/>
  <c r="D2033" i="9"/>
  <c r="E2033" i="9"/>
  <c r="F2033" i="9"/>
  <c r="I2033" i="9"/>
  <c r="J2033" i="9"/>
  <c r="A2034" i="9"/>
  <c r="B2034" i="9"/>
  <c r="C2034" i="9"/>
  <c r="D2034" i="9"/>
  <c r="E2034" i="9"/>
  <c r="F2034" i="9"/>
  <c r="G2034" i="9"/>
  <c r="H2034" i="9"/>
  <c r="I2034" i="9"/>
  <c r="J2034" i="9"/>
  <c r="A2035" i="9"/>
  <c r="B2035" i="9"/>
  <c r="C2035" i="9"/>
  <c r="D2035" i="9"/>
  <c r="E2035" i="9"/>
  <c r="F2035" i="9"/>
  <c r="I2035" i="9"/>
  <c r="J2035" i="9"/>
  <c r="A2036" i="9"/>
  <c r="B2036" i="9"/>
  <c r="C2036" i="9"/>
  <c r="D2036" i="9"/>
  <c r="E2036" i="9"/>
  <c r="F2036" i="9"/>
  <c r="G2036" i="9"/>
  <c r="H2036" i="9"/>
  <c r="I2036" i="9"/>
  <c r="J2036" i="9"/>
  <c r="A2037" i="9"/>
  <c r="B2037" i="9"/>
  <c r="C2037" i="9"/>
  <c r="D2037" i="9"/>
  <c r="E2037" i="9"/>
  <c r="F2037" i="9"/>
  <c r="I2037" i="9"/>
  <c r="J2037" i="9"/>
  <c r="A2038" i="9"/>
  <c r="B2038" i="9"/>
  <c r="C2038" i="9"/>
  <c r="D2038" i="9"/>
  <c r="E2038" i="9"/>
  <c r="F2038" i="9"/>
  <c r="G2038" i="9"/>
  <c r="H2038" i="9"/>
  <c r="I2038" i="9"/>
  <c r="J2038" i="9"/>
  <c r="A2039" i="9"/>
  <c r="B2039" i="9"/>
  <c r="C2039" i="9"/>
  <c r="D2039" i="9"/>
  <c r="E2039" i="9"/>
  <c r="F2039" i="9"/>
  <c r="I2039" i="9"/>
  <c r="J2039" i="9"/>
  <c r="A2040" i="9"/>
  <c r="B2040" i="9"/>
  <c r="C2040" i="9"/>
  <c r="D2040" i="9"/>
  <c r="E2040" i="9"/>
  <c r="F2040" i="9"/>
  <c r="G2040" i="9"/>
  <c r="H2040" i="9"/>
  <c r="I2040" i="9"/>
  <c r="J2040" i="9"/>
  <c r="A2041" i="9"/>
  <c r="B2041" i="9"/>
  <c r="C2041" i="9"/>
  <c r="D2041" i="9"/>
  <c r="E2041" i="9"/>
  <c r="F2041" i="9"/>
  <c r="I2041" i="9"/>
  <c r="J2041" i="9"/>
  <c r="A2042" i="9"/>
  <c r="B2042" i="9"/>
  <c r="C2042" i="9"/>
  <c r="D2042" i="9"/>
  <c r="E2042" i="9"/>
  <c r="F2042" i="9"/>
  <c r="G2042" i="9"/>
  <c r="H2042" i="9"/>
  <c r="I2042" i="9"/>
  <c r="J2042" i="9"/>
  <c r="A2043" i="9"/>
  <c r="B2043" i="9"/>
  <c r="C2043" i="9"/>
  <c r="D2043" i="9"/>
  <c r="E2043" i="9"/>
  <c r="F2043" i="9"/>
  <c r="I2043" i="9"/>
  <c r="J2043" i="9"/>
  <c r="A2044" i="9"/>
  <c r="B2044" i="9"/>
  <c r="C2044" i="9"/>
  <c r="D2044" i="9"/>
  <c r="E2044" i="9"/>
  <c r="F2044" i="9"/>
  <c r="G2044" i="9"/>
  <c r="H2044" i="9"/>
  <c r="I2044" i="9"/>
  <c r="J2044" i="9"/>
  <c r="A2045" i="9"/>
  <c r="B2045" i="9"/>
  <c r="C2045" i="9"/>
  <c r="D2045" i="9"/>
  <c r="E2045" i="9"/>
  <c r="F2045" i="9"/>
  <c r="I2045" i="9"/>
  <c r="J2045" i="9"/>
  <c r="A2046" i="9"/>
  <c r="B2046" i="9"/>
  <c r="C2046" i="9"/>
  <c r="D2046" i="9"/>
  <c r="E2046" i="9"/>
  <c r="F2046" i="9"/>
  <c r="G2046" i="9"/>
  <c r="H2046" i="9"/>
  <c r="I2046" i="9"/>
  <c r="J2046" i="9"/>
  <c r="A2047" i="9"/>
  <c r="B2047" i="9"/>
  <c r="C2047" i="9"/>
  <c r="D2047" i="9"/>
  <c r="E2047" i="9"/>
  <c r="F2047" i="9"/>
  <c r="I2047" i="9"/>
  <c r="J2047" i="9"/>
  <c r="A2048" i="9"/>
  <c r="B2048" i="9"/>
  <c r="C2048" i="9"/>
  <c r="D2048" i="9"/>
  <c r="E2048" i="9"/>
  <c r="F2048" i="9"/>
  <c r="G2048" i="9"/>
  <c r="H2048" i="9"/>
  <c r="I2048" i="9"/>
  <c r="J2048" i="9"/>
  <c r="A2049" i="9"/>
  <c r="B2049" i="9"/>
  <c r="C2049" i="9"/>
  <c r="D2049" i="9"/>
  <c r="E2049" i="9"/>
  <c r="F2049" i="9"/>
  <c r="I2049" i="9"/>
  <c r="J2049" i="9"/>
  <c r="A2050" i="9"/>
  <c r="B2050" i="9"/>
  <c r="C2050" i="9"/>
  <c r="D2050" i="9"/>
  <c r="E2050" i="9"/>
  <c r="F2050" i="9"/>
  <c r="G2050" i="9"/>
  <c r="H2050" i="9"/>
  <c r="I2050" i="9"/>
  <c r="J2050" i="9"/>
  <c r="A2051" i="9"/>
  <c r="B2051" i="9"/>
  <c r="C2051" i="9"/>
  <c r="D2051" i="9"/>
  <c r="E2051" i="9"/>
  <c r="F2051" i="9"/>
  <c r="I2051" i="9"/>
  <c r="J2051" i="9"/>
  <c r="A2052" i="9"/>
  <c r="B2052" i="9"/>
  <c r="C2052" i="9"/>
  <c r="D2052" i="9"/>
  <c r="E2052" i="9"/>
  <c r="F2052" i="9"/>
  <c r="G2052" i="9"/>
  <c r="H2052" i="9"/>
  <c r="I2052" i="9"/>
  <c r="J2052" i="9"/>
  <c r="A2053" i="9"/>
  <c r="B2053" i="9"/>
  <c r="C2053" i="9"/>
  <c r="D2053" i="9"/>
  <c r="E2053" i="9"/>
  <c r="F2053" i="9"/>
  <c r="I2053" i="9"/>
  <c r="J2053" i="9"/>
  <c r="A2054" i="9"/>
  <c r="B2054" i="9"/>
  <c r="C2054" i="9"/>
  <c r="D2054" i="9"/>
  <c r="E2054" i="9"/>
  <c r="F2054" i="9"/>
  <c r="G2054" i="9"/>
  <c r="H2054" i="9"/>
  <c r="I2054" i="9"/>
  <c r="J2054" i="9"/>
  <c r="A2055" i="9"/>
  <c r="B2055" i="9"/>
  <c r="C2055" i="9"/>
  <c r="D2055" i="9"/>
  <c r="E2055" i="9"/>
  <c r="F2055" i="9"/>
  <c r="I2055" i="9"/>
  <c r="J2055" i="9"/>
  <c r="A2056" i="9"/>
  <c r="B2056" i="9"/>
  <c r="C2056" i="9"/>
  <c r="D2056" i="9"/>
  <c r="E2056" i="9"/>
  <c r="F2056" i="9"/>
  <c r="G2056" i="9"/>
  <c r="H2056" i="9"/>
  <c r="I2056" i="9"/>
  <c r="J2056" i="9"/>
  <c r="A2057" i="9"/>
  <c r="B2057" i="9"/>
  <c r="C2057" i="9"/>
  <c r="D2057" i="9"/>
  <c r="E2057" i="9"/>
  <c r="F2057" i="9"/>
  <c r="I2057" i="9"/>
  <c r="J2057" i="9"/>
  <c r="A2058" i="9"/>
  <c r="B2058" i="9"/>
  <c r="C2058" i="9"/>
  <c r="D2058" i="9"/>
  <c r="E2058" i="9"/>
  <c r="F2058" i="9"/>
  <c r="G2058" i="9"/>
  <c r="H2058" i="9"/>
  <c r="I2058" i="9"/>
  <c r="J2058" i="9"/>
  <c r="A2059" i="9"/>
  <c r="B2059" i="9"/>
  <c r="C2059" i="9"/>
  <c r="D2059" i="9"/>
  <c r="E2059" i="9"/>
  <c r="F2059" i="9"/>
  <c r="I2059" i="9"/>
  <c r="J2059" i="9"/>
  <c r="A2060" i="9"/>
  <c r="B2060" i="9"/>
  <c r="C2060" i="9"/>
  <c r="D2060" i="9"/>
  <c r="E2060" i="9"/>
  <c r="F2060" i="9"/>
  <c r="G2060" i="9"/>
  <c r="H2060" i="9"/>
  <c r="I2060" i="9"/>
  <c r="J2060" i="9"/>
  <c r="A2061" i="9"/>
  <c r="B2061" i="9"/>
  <c r="C2061" i="9"/>
  <c r="D2061" i="9"/>
  <c r="E2061" i="9"/>
  <c r="F2061" i="9"/>
  <c r="I2061" i="9"/>
  <c r="J2061" i="9"/>
  <c r="A2062" i="9"/>
  <c r="B2062" i="9"/>
  <c r="C2062" i="9"/>
  <c r="D2062" i="9"/>
  <c r="E2062" i="9"/>
  <c r="F2062" i="9"/>
  <c r="G2062" i="9"/>
  <c r="H2062" i="9"/>
  <c r="I2062" i="9"/>
  <c r="J2062" i="9"/>
  <c r="A2063" i="9"/>
  <c r="B2063" i="9"/>
  <c r="C2063" i="9"/>
  <c r="D2063" i="9"/>
  <c r="E2063" i="9"/>
  <c r="F2063" i="9"/>
  <c r="I2063" i="9"/>
  <c r="J2063" i="9"/>
  <c r="A2064" i="9"/>
  <c r="B2064" i="9"/>
  <c r="C2064" i="9"/>
  <c r="D2064" i="9"/>
  <c r="E2064" i="9"/>
  <c r="F2064" i="9"/>
  <c r="G2064" i="9"/>
  <c r="H2064" i="9"/>
  <c r="I2064" i="9"/>
  <c r="J2064" i="9"/>
  <c r="A2065" i="9"/>
  <c r="B2065" i="9"/>
  <c r="C2065" i="9"/>
  <c r="D2065" i="9"/>
  <c r="E2065" i="9"/>
  <c r="F2065" i="9"/>
  <c r="I2065" i="9"/>
  <c r="J2065" i="9"/>
  <c r="A2066" i="9"/>
  <c r="B2066" i="9"/>
  <c r="C2066" i="9"/>
  <c r="D2066" i="9"/>
  <c r="E2066" i="9"/>
  <c r="F2066" i="9"/>
  <c r="G2066" i="9"/>
  <c r="H2066" i="9"/>
  <c r="I2066" i="9"/>
  <c r="J2066" i="9"/>
  <c r="A2067" i="9"/>
  <c r="B2067" i="9"/>
  <c r="C2067" i="9"/>
  <c r="D2067" i="9"/>
  <c r="E2067" i="9"/>
  <c r="F2067" i="9"/>
  <c r="I2067" i="9"/>
  <c r="J2067" i="9"/>
  <c r="A2068" i="9"/>
  <c r="B2068" i="9"/>
  <c r="C2068" i="9"/>
  <c r="D2068" i="9"/>
  <c r="E2068" i="9"/>
  <c r="F2068" i="9"/>
  <c r="G2068" i="9"/>
  <c r="H2068" i="9"/>
  <c r="I2068" i="9"/>
  <c r="J2068" i="9"/>
  <c r="A2069" i="9"/>
  <c r="B2069" i="9"/>
  <c r="C2069" i="9"/>
  <c r="D2069" i="9"/>
  <c r="E2069" i="9"/>
  <c r="F2069" i="9"/>
  <c r="I2069" i="9"/>
  <c r="J2069" i="9"/>
  <c r="A2070" i="9"/>
  <c r="B2070" i="9"/>
  <c r="C2070" i="9"/>
  <c r="D2070" i="9"/>
  <c r="E2070" i="9"/>
  <c r="F2070" i="9"/>
  <c r="G2070" i="9"/>
  <c r="H2070" i="9"/>
  <c r="I2070" i="9"/>
  <c r="J2070" i="9"/>
  <c r="A2071" i="9"/>
  <c r="B2071" i="9"/>
  <c r="C2071" i="9"/>
  <c r="D2071" i="9"/>
  <c r="E2071" i="9"/>
  <c r="F2071" i="9"/>
  <c r="I2071" i="9"/>
  <c r="J2071" i="9"/>
  <c r="A2072" i="9"/>
  <c r="B2072" i="9"/>
  <c r="C2072" i="9"/>
  <c r="D2072" i="9"/>
  <c r="E2072" i="9"/>
  <c r="F2072" i="9"/>
  <c r="G2072" i="9"/>
  <c r="H2072" i="9"/>
  <c r="I2072" i="9"/>
  <c r="J2072" i="9"/>
  <c r="A2073" i="9"/>
  <c r="B2073" i="9"/>
  <c r="C2073" i="9"/>
  <c r="D2073" i="9"/>
  <c r="E2073" i="9"/>
  <c r="F2073" i="9"/>
  <c r="I2073" i="9"/>
  <c r="J2073" i="9"/>
  <c r="A2074" i="9"/>
  <c r="B2074" i="9"/>
  <c r="C2074" i="9"/>
  <c r="D2074" i="9"/>
  <c r="E2074" i="9"/>
  <c r="F2074" i="9"/>
  <c r="G2074" i="9"/>
  <c r="H2074" i="9"/>
  <c r="I2074" i="9"/>
  <c r="J2074" i="9"/>
  <c r="A2075" i="9"/>
  <c r="B2075" i="9"/>
  <c r="C2075" i="9"/>
  <c r="D2075" i="9"/>
  <c r="E2075" i="9"/>
  <c r="F2075" i="9"/>
  <c r="I2075" i="9"/>
  <c r="J2075" i="9"/>
  <c r="A2076" i="9"/>
  <c r="B2076" i="9"/>
  <c r="C2076" i="9"/>
  <c r="D2076" i="9"/>
  <c r="E2076" i="9"/>
  <c r="F2076" i="9"/>
  <c r="G2076" i="9"/>
  <c r="H2076" i="9"/>
  <c r="I2076" i="9"/>
  <c r="J2076" i="9"/>
  <c r="A2077" i="9"/>
  <c r="B2077" i="9"/>
  <c r="C2077" i="9"/>
  <c r="D2077" i="9"/>
  <c r="E2077" i="9"/>
  <c r="F2077" i="9"/>
  <c r="I2077" i="9"/>
  <c r="J2077" i="9"/>
  <c r="A2078" i="9"/>
  <c r="B2078" i="9"/>
  <c r="C2078" i="9"/>
  <c r="D2078" i="9"/>
  <c r="E2078" i="9"/>
  <c r="F2078" i="9"/>
  <c r="G2078" i="9"/>
  <c r="H2078" i="9"/>
  <c r="I2078" i="9"/>
  <c r="J2078" i="9"/>
  <c r="A2079" i="9"/>
  <c r="B2079" i="9"/>
  <c r="C2079" i="9"/>
  <c r="D2079" i="9"/>
  <c r="E2079" i="9"/>
  <c r="F2079" i="9"/>
  <c r="I2079" i="9"/>
  <c r="J2079" i="9"/>
  <c r="A2080" i="9"/>
  <c r="B2080" i="9"/>
  <c r="C2080" i="9"/>
  <c r="D2080" i="9"/>
  <c r="E2080" i="9"/>
  <c r="F2080" i="9"/>
  <c r="G2080" i="9"/>
  <c r="H2080" i="9"/>
  <c r="I2080" i="9"/>
  <c r="J2080" i="9"/>
  <c r="A2081" i="9"/>
  <c r="B2081" i="9"/>
  <c r="C2081" i="9"/>
  <c r="D2081" i="9"/>
  <c r="E2081" i="9"/>
  <c r="F2081" i="9"/>
  <c r="I2081" i="9"/>
  <c r="J2081" i="9"/>
  <c r="A2082" i="9"/>
  <c r="B2082" i="9"/>
  <c r="C2082" i="9"/>
  <c r="D2082" i="9"/>
  <c r="E2082" i="9"/>
  <c r="F2082" i="9"/>
  <c r="G2082" i="9"/>
  <c r="H2082" i="9"/>
  <c r="I2082" i="9"/>
  <c r="J2082" i="9"/>
  <c r="A2083" i="9"/>
  <c r="B2083" i="9"/>
  <c r="C2083" i="9"/>
  <c r="D2083" i="9"/>
  <c r="E2083" i="9"/>
  <c r="F2083" i="9"/>
  <c r="I2083" i="9"/>
  <c r="J2083" i="9"/>
  <c r="A2084" i="9"/>
  <c r="B2084" i="9"/>
  <c r="C2084" i="9"/>
  <c r="D2084" i="9"/>
  <c r="E2084" i="9"/>
  <c r="F2084" i="9"/>
  <c r="G2084" i="9"/>
  <c r="H2084" i="9"/>
  <c r="I2084" i="9"/>
  <c r="J2084" i="9"/>
  <c r="A2085" i="9"/>
  <c r="B2085" i="9"/>
  <c r="C2085" i="9"/>
  <c r="D2085" i="9"/>
  <c r="E2085" i="9"/>
  <c r="F2085" i="9"/>
  <c r="I2085" i="9"/>
  <c r="J2085" i="9"/>
  <c r="A2086" i="9"/>
  <c r="B2086" i="9"/>
  <c r="C2086" i="9"/>
  <c r="D2086" i="9"/>
  <c r="E2086" i="9"/>
  <c r="F2086" i="9"/>
  <c r="G2086" i="9"/>
  <c r="H2086" i="9"/>
  <c r="I2086" i="9"/>
  <c r="J2086" i="9"/>
  <c r="A2087" i="9"/>
  <c r="B2087" i="9"/>
  <c r="C2087" i="9"/>
  <c r="D2087" i="9"/>
  <c r="E2087" i="9"/>
  <c r="F2087" i="9"/>
  <c r="I2087" i="9"/>
  <c r="J2087" i="9"/>
  <c r="A2088" i="9"/>
  <c r="B2088" i="9"/>
  <c r="C2088" i="9"/>
  <c r="D2088" i="9"/>
  <c r="E2088" i="9"/>
  <c r="F2088" i="9"/>
  <c r="G2088" i="9"/>
  <c r="H2088" i="9"/>
  <c r="I2088" i="9"/>
  <c r="J2088" i="9"/>
  <c r="A2089" i="9"/>
  <c r="B2089" i="9"/>
  <c r="C2089" i="9"/>
  <c r="D2089" i="9"/>
  <c r="E2089" i="9"/>
  <c r="F2089" i="9"/>
  <c r="I2089" i="9"/>
  <c r="J2089" i="9"/>
  <c r="A2090" i="9"/>
  <c r="B2090" i="9"/>
  <c r="C2090" i="9"/>
  <c r="D2090" i="9"/>
  <c r="E2090" i="9"/>
  <c r="F2090" i="9"/>
  <c r="G2090" i="9"/>
  <c r="H2090" i="9"/>
  <c r="I2090" i="9"/>
  <c r="J2090" i="9"/>
  <c r="A2091" i="9"/>
  <c r="B2091" i="9"/>
  <c r="C2091" i="9"/>
  <c r="D2091" i="9"/>
  <c r="E2091" i="9"/>
  <c r="F2091" i="9"/>
  <c r="I2091" i="9"/>
  <c r="J2091" i="9"/>
  <c r="A2092" i="9"/>
  <c r="B2092" i="9"/>
  <c r="C2092" i="9"/>
  <c r="D2092" i="9"/>
  <c r="E2092" i="9"/>
  <c r="F2092" i="9"/>
  <c r="G2092" i="9"/>
  <c r="H2092" i="9"/>
  <c r="I2092" i="9"/>
  <c r="J2092" i="9"/>
  <c r="A2093" i="9"/>
  <c r="B2093" i="9"/>
  <c r="C2093" i="9"/>
  <c r="D2093" i="9"/>
  <c r="E2093" i="9"/>
  <c r="F2093" i="9"/>
  <c r="I2093" i="9"/>
  <c r="J2093" i="9"/>
  <c r="A2094" i="9"/>
  <c r="B2094" i="9"/>
  <c r="C2094" i="9"/>
  <c r="D2094" i="9"/>
  <c r="E2094" i="9"/>
  <c r="F2094" i="9"/>
  <c r="G2094" i="9"/>
  <c r="H2094" i="9"/>
  <c r="I2094" i="9"/>
  <c r="J2094" i="9"/>
  <c r="A2095" i="9"/>
  <c r="B2095" i="9"/>
  <c r="C2095" i="9"/>
  <c r="D2095" i="9"/>
  <c r="E2095" i="9"/>
  <c r="F2095" i="9"/>
  <c r="I2095" i="9"/>
  <c r="J2095" i="9"/>
  <c r="A2096" i="9"/>
  <c r="B2096" i="9"/>
  <c r="C2096" i="9"/>
  <c r="D2096" i="9"/>
  <c r="E2096" i="9"/>
  <c r="F2096" i="9"/>
  <c r="G2096" i="9"/>
  <c r="H2096" i="9"/>
  <c r="I2096" i="9"/>
  <c r="J2096" i="9"/>
  <c r="A2097" i="9"/>
  <c r="B2097" i="9"/>
  <c r="C2097" i="9"/>
  <c r="D2097" i="9"/>
  <c r="E2097" i="9"/>
  <c r="F2097" i="9"/>
  <c r="I2097" i="9"/>
  <c r="J2097" i="9"/>
  <c r="A2098" i="9"/>
  <c r="B2098" i="9"/>
  <c r="C2098" i="9"/>
  <c r="D2098" i="9"/>
  <c r="E2098" i="9"/>
  <c r="F2098" i="9"/>
  <c r="G2098" i="9"/>
  <c r="H2098" i="9"/>
  <c r="I2098" i="9"/>
  <c r="J2098" i="9"/>
  <c r="A2099" i="9"/>
  <c r="B2099" i="9"/>
  <c r="C2099" i="9"/>
  <c r="D2099" i="9"/>
  <c r="E2099" i="9"/>
  <c r="F2099" i="9"/>
  <c r="G2099" i="9"/>
  <c r="H2099" i="9"/>
  <c r="I2099" i="9"/>
  <c r="J2099" i="9"/>
  <c r="A2100" i="9"/>
  <c r="B2100" i="9"/>
  <c r="C2100" i="9"/>
  <c r="D2100" i="9"/>
  <c r="E2100" i="9"/>
  <c r="H2100" i="9" s="1"/>
  <c r="F2100" i="9"/>
  <c r="I2100" i="9"/>
  <c r="J2100" i="9"/>
  <c r="A2101" i="9"/>
  <c r="B2101" i="9"/>
  <c r="C2101" i="9"/>
  <c r="D2101" i="9"/>
  <c r="E2101" i="9"/>
  <c r="F2101" i="9"/>
  <c r="G2101" i="9"/>
  <c r="H2101" i="9"/>
  <c r="I2101" i="9"/>
  <c r="J2101" i="9"/>
  <c r="A2102" i="9"/>
  <c r="B2102" i="9"/>
  <c r="C2102" i="9"/>
  <c r="D2102" i="9"/>
  <c r="E2102" i="9"/>
  <c r="H2102" i="9" s="1"/>
  <c r="F2102" i="9"/>
  <c r="I2102" i="9"/>
  <c r="J2102" i="9"/>
  <c r="A2103" i="9"/>
  <c r="B2103" i="9"/>
  <c r="C2103" i="9"/>
  <c r="D2103" i="9"/>
  <c r="E2103" i="9"/>
  <c r="F2103" i="9"/>
  <c r="G2103" i="9"/>
  <c r="H2103" i="9"/>
  <c r="I2103" i="9"/>
  <c r="J2103" i="9"/>
  <c r="A2104" i="9"/>
  <c r="B2104" i="9"/>
  <c r="C2104" i="9"/>
  <c r="D2104" i="9"/>
  <c r="E2104" i="9"/>
  <c r="H2104" i="9" s="1"/>
  <c r="F2104" i="9"/>
  <c r="I2104" i="9"/>
  <c r="J2104" i="9"/>
  <c r="A2105" i="9"/>
  <c r="B2105" i="9"/>
  <c r="C2105" i="9"/>
  <c r="D2105" i="9"/>
  <c r="E2105" i="9"/>
  <c r="F2105" i="9"/>
  <c r="G2105" i="9"/>
  <c r="H2105" i="9"/>
  <c r="I2105" i="9"/>
  <c r="J2105" i="9"/>
  <c r="A2106" i="9"/>
  <c r="B2106" i="9"/>
  <c r="C2106" i="9"/>
  <c r="D2106" i="9"/>
  <c r="E2106" i="9"/>
  <c r="H2106" i="9" s="1"/>
  <c r="F2106" i="9"/>
  <c r="I2106" i="9"/>
  <c r="J2106" i="9"/>
  <c r="A2107" i="9"/>
  <c r="B2107" i="9"/>
  <c r="C2107" i="9"/>
  <c r="D2107" i="9"/>
  <c r="E2107" i="9"/>
  <c r="F2107" i="9"/>
  <c r="G2107" i="9"/>
  <c r="H2107" i="9"/>
  <c r="I2107" i="9"/>
  <c r="J2107" i="9"/>
  <c r="A2108" i="9"/>
  <c r="B2108" i="9"/>
  <c r="C2108" i="9"/>
  <c r="D2108" i="9"/>
  <c r="E2108" i="9"/>
  <c r="H2108" i="9" s="1"/>
  <c r="F2108" i="9"/>
  <c r="I2108" i="9"/>
  <c r="J2108" i="9"/>
  <c r="A2109" i="9"/>
  <c r="B2109" i="9"/>
  <c r="C2109" i="9"/>
  <c r="D2109" i="9"/>
  <c r="E2109" i="9"/>
  <c r="F2109" i="9"/>
  <c r="G2109" i="9"/>
  <c r="H2109" i="9"/>
  <c r="I2109" i="9"/>
  <c r="J2109" i="9"/>
  <c r="A2110" i="9"/>
  <c r="B2110" i="9"/>
  <c r="C2110" i="9"/>
  <c r="D2110" i="9"/>
  <c r="E2110" i="9"/>
  <c r="H2110" i="9" s="1"/>
  <c r="F2110" i="9"/>
  <c r="I2110" i="9"/>
  <c r="J2110" i="9"/>
  <c r="A2111" i="9"/>
  <c r="B2111" i="9"/>
  <c r="C2111" i="9"/>
  <c r="D2111" i="9"/>
  <c r="E2111" i="9"/>
  <c r="F2111" i="9"/>
  <c r="G2111" i="9"/>
  <c r="H2111" i="9"/>
  <c r="I2111" i="9"/>
  <c r="J2111" i="9"/>
  <c r="A2112" i="9"/>
  <c r="B2112" i="9"/>
  <c r="C2112" i="9"/>
  <c r="D2112" i="9"/>
  <c r="E2112" i="9"/>
  <c r="H2112" i="9" s="1"/>
  <c r="F2112" i="9"/>
  <c r="I2112" i="9"/>
  <c r="J2112" i="9"/>
  <c r="A2113" i="9"/>
  <c r="B2113" i="9"/>
  <c r="C2113" i="9"/>
  <c r="D2113" i="9"/>
  <c r="E2113" i="9"/>
  <c r="F2113" i="9"/>
  <c r="G2113" i="9"/>
  <c r="H2113" i="9"/>
  <c r="I2113" i="9"/>
  <c r="J2113" i="9"/>
  <c r="A2114" i="9"/>
  <c r="B2114" i="9"/>
  <c r="C2114" i="9"/>
  <c r="D2114" i="9"/>
  <c r="E2114" i="9"/>
  <c r="H2114" i="9" s="1"/>
  <c r="F2114" i="9"/>
  <c r="I2114" i="9"/>
  <c r="J2114" i="9"/>
  <c r="A2115" i="9"/>
  <c r="B2115" i="9"/>
  <c r="C2115" i="9"/>
  <c r="D2115" i="9"/>
  <c r="E2115" i="9"/>
  <c r="F2115" i="9"/>
  <c r="G2115" i="9"/>
  <c r="H2115" i="9"/>
  <c r="I2115" i="9"/>
  <c r="J2115" i="9"/>
  <c r="A2116" i="9"/>
  <c r="B2116" i="9"/>
  <c r="C2116" i="9"/>
  <c r="D2116" i="9"/>
  <c r="E2116" i="9"/>
  <c r="H2116" i="9" s="1"/>
  <c r="F2116" i="9"/>
  <c r="I2116" i="9"/>
  <c r="J2116" i="9"/>
  <c r="A2117" i="9"/>
  <c r="B2117" i="9"/>
  <c r="C2117" i="9"/>
  <c r="D2117" i="9"/>
  <c r="E2117" i="9"/>
  <c r="F2117" i="9"/>
  <c r="G2117" i="9"/>
  <c r="H2117" i="9"/>
  <c r="I2117" i="9"/>
  <c r="J2117" i="9"/>
  <c r="A2118" i="9"/>
  <c r="B2118" i="9"/>
  <c r="C2118" i="9"/>
  <c r="D2118" i="9"/>
  <c r="E2118" i="9"/>
  <c r="H2118" i="9" s="1"/>
  <c r="F2118" i="9"/>
  <c r="I2118" i="9"/>
  <c r="J2118" i="9"/>
  <c r="A2119" i="9"/>
  <c r="B2119" i="9"/>
  <c r="C2119" i="9"/>
  <c r="D2119" i="9"/>
  <c r="E2119" i="9"/>
  <c r="F2119" i="9"/>
  <c r="G2119" i="9"/>
  <c r="H2119" i="9"/>
  <c r="I2119" i="9"/>
  <c r="J2119" i="9"/>
  <c r="A2120" i="9"/>
  <c r="B2120" i="9"/>
  <c r="C2120" i="9"/>
  <c r="D2120" i="9"/>
  <c r="E2120" i="9"/>
  <c r="H2120" i="9" s="1"/>
  <c r="F2120" i="9"/>
  <c r="I2120" i="9"/>
  <c r="J2120" i="9"/>
  <c r="A2121" i="9"/>
  <c r="B2121" i="9"/>
  <c r="C2121" i="9"/>
  <c r="D2121" i="9"/>
  <c r="E2121" i="9"/>
  <c r="F2121" i="9"/>
  <c r="G2121" i="9"/>
  <c r="H2121" i="9"/>
  <c r="I2121" i="9"/>
  <c r="J2121" i="9"/>
  <c r="A2122" i="9"/>
  <c r="B2122" i="9"/>
  <c r="C2122" i="9"/>
  <c r="D2122" i="9"/>
  <c r="E2122" i="9"/>
  <c r="H2122" i="9" s="1"/>
  <c r="F2122" i="9"/>
  <c r="I2122" i="9"/>
  <c r="J2122" i="9"/>
  <c r="A2123" i="9"/>
  <c r="B2123" i="9"/>
  <c r="C2123" i="9"/>
  <c r="D2123" i="9"/>
  <c r="E2123" i="9"/>
  <c r="F2123" i="9"/>
  <c r="G2123" i="9"/>
  <c r="H2123" i="9"/>
  <c r="I2123" i="9"/>
  <c r="J2123" i="9"/>
  <c r="A2124" i="9"/>
  <c r="B2124" i="9"/>
  <c r="C2124" i="9"/>
  <c r="D2124" i="9"/>
  <c r="E2124" i="9"/>
  <c r="H2124" i="9" s="1"/>
  <c r="F2124" i="9"/>
  <c r="I2124" i="9"/>
  <c r="J2124" i="9"/>
  <c r="A2125" i="9"/>
  <c r="B2125" i="9"/>
  <c r="C2125" i="9"/>
  <c r="D2125" i="9"/>
  <c r="E2125" i="9"/>
  <c r="F2125" i="9"/>
  <c r="G2125" i="9"/>
  <c r="H2125" i="9"/>
  <c r="I2125" i="9"/>
  <c r="J2125" i="9"/>
  <c r="A2126" i="9"/>
  <c r="B2126" i="9"/>
  <c r="C2126" i="9"/>
  <c r="D2126" i="9"/>
  <c r="E2126" i="9"/>
  <c r="H2126" i="9" s="1"/>
  <c r="F2126" i="9"/>
  <c r="I2126" i="9"/>
  <c r="J2126" i="9"/>
  <c r="A2127" i="9"/>
  <c r="B2127" i="9"/>
  <c r="C2127" i="9"/>
  <c r="D2127" i="9"/>
  <c r="E2127" i="9"/>
  <c r="F2127" i="9"/>
  <c r="G2127" i="9"/>
  <c r="H2127" i="9"/>
  <c r="I2127" i="9"/>
  <c r="J2127" i="9"/>
  <c r="A2128" i="9"/>
  <c r="B2128" i="9"/>
  <c r="C2128" i="9"/>
  <c r="D2128" i="9"/>
  <c r="E2128" i="9"/>
  <c r="H2128" i="9" s="1"/>
  <c r="F2128" i="9"/>
  <c r="I2128" i="9"/>
  <c r="J2128" i="9"/>
  <c r="A2129" i="9"/>
  <c r="B2129" i="9"/>
  <c r="C2129" i="9"/>
  <c r="D2129" i="9"/>
  <c r="E2129" i="9"/>
  <c r="F2129" i="9"/>
  <c r="G2129" i="9"/>
  <c r="H2129" i="9"/>
  <c r="I2129" i="9"/>
  <c r="J2129" i="9"/>
  <c r="A2130" i="9"/>
  <c r="B2130" i="9"/>
  <c r="C2130" i="9"/>
  <c r="D2130" i="9"/>
  <c r="E2130" i="9"/>
  <c r="H2130" i="9" s="1"/>
  <c r="F2130" i="9"/>
  <c r="I2130" i="9"/>
  <c r="J2130" i="9"/>
  <c r="A2131" i="9"/>
  <c r="B2131" i="9"/>
  <c r="C2131" i="9"/>
  <c r="D2131" i="9"/>
  <c r="E2131" i="9"/>
  <c r="F2131" i="9"/>
  <c r="G2131" i="9"/>
  <c r="H2131" i="9"/>
  <c r="I2131" i="9"/>
  <c r="J2131" i="9"/>
  <c r="A2132" i="9"/>
  <c r="B2132" i="9"/>
  <c r="C2132" i="9"/>
  <c r="D2132" i="9"/>
  <c r="E2132" i="9"/>
  <c r="H2132" i="9" s="1"/>
  <c r="F2132" i="9"/>
  <c r="I2132" i="9"/>
  <c r="J2132" i="9"/>
  <c r="A2133" i="9"/>
  <c r="B2133" i="9"/>
  <c r="C2133" i="9"/>
  <c r="D2133" i="9"/>
  <c r="E2133" i="9"/>
  <c r="F2133" i="9"/>
  <c r="G2133" i="9"/>
  <c r="H2133" i="9"/>
  <c r="I2133" i="9"/>
  <c r="J2133" i="9"/>
  <c r="A2134" i="9"/>
  <c r="B2134" i="9"/>
  <c r="C2134" i="9"/>
  <c r="D2134" i="9"/>
  <c r="E2134" i="9"/>
  <c r="H2134" i="9" s="1"/>
  <c r="F2134" i="9"/>
  <c r="I2134" i="9"/>
  <c r="J2134" i="9"/>
  <c r="A2135" i="9"/>
  <c r="B2135" i="9"/>
  <c r="C2135" i="9"/>
  <c r="D2135" i="9"/>
  <c r="E2135" i="9"/>
  <c r="F2135" i="9"/>
  <c r="G2135" i="9"/>
  <c r="H2135" i="9"/>
  <c r="I2135" i="9"/>
  <c r="J2135" i="9"/>
  <c r="A2136" i="9"/>
  <c r="B2136" i="9"/>
  <c r="C2136" i="9"/>
  <c r="D2136" i="9"/>
  <c r="E2136" i="9"/>
  <c r="H2136" i="9" s="1"/>
  <c r="F2136" i="9"/>
  <c r="I2136" i="9"/>
  <c r="J2136" i="9"/>
  <c r="A2137" i="9"/>
  <c r="B2137" i="9"/>
  <c r="C2137" i="9"/>
  <c r="D2137" i="9"/>
  <c r="E2137" i="9"/>
  <c r="F2137" i="9"/>
  <c r="G2137" i="9"/>
  <c r="H2137" i="9"/>
  <c r="I2137" i="9"/>
  <c r="J2137" i="9"/>
  <c r="A2138" i="9"/>
  <c r="B2138" i="9"/>
  <c r="C2138" i="9"/>
  <c r="D2138" i="9"/>
  <c r="E2138" i="9"/>
  <c r="H2138" i="9" s="1"/>
  <c r="F2138" i="9"/>
  <c r="I2138" i="9"/>
  <c r="J2138" i="9"/>
  <c r="A2139" i="9"/>
  <c r="B2139" i="9"/>
  <c r="C2139" i="9"/>
  <c r="D2139" i="9"/>
  <c r="E2139" i="9"/>
  <c r="F2139" i="9"/>
  <c r="G2139" i="9"/>
  <c r="H2139" i="9"/>
  <c r="I2139" i="9"/>
  <c r="J2139" i="9"/>
  <c r="A2140" i="9"/>
  <c r="B2140" i="9"/>
  <c r="C2140" i="9"/>
  <c r="D2140" i="9"/>
  <c r="E2140" i="9"/>
  <c r="H2140" i="9" s="1"/>
  <c r="F2140" i="9"/>
  <c r="I2140" i="9"/>
  <c r="J2140" i="9"/>
  <c r="A2141" i="9"/>
  <c r="B2141" i="9"/>
  <c r="C2141" i="9"/>
  <c r="D2141" i="9"/>
  <c r="E2141" i="9"/>
  <c r="F2141" i="9"/>
  <c r="G2141" i="9"/>
  <c r="H2141" i="9"/>
  <c r="I2141" i="9"/>
  <c r="J2141" i="9"/>
  <c r="A2142" i="9"/>
  <c r="B2142" i="9"/>
  <c r="C2142" i="9"/>
  <c r="D2142" i="9"/>
  <c r="E2142" i="9"/>
  <c r="H2142" i="9" s="1"/>
  <c r="F2142" i="9"/>
  <c r="I2142" i="9"/>
  <c r="J2142" i="9"/>
  <c r="A2143" i="9"/>
  <c r="B2143" i="9"/>
  <c r="C2143" i="9"/>
  <c r="D2143" i="9"/>
  <c r="E2143" i="9"/>
  <c r="F2143" i="9"/>
  <c r="G2143" i="9"/>
  <c r="H2143" i="9"/>
  <c r="I2143" i="9"/>
  <c r="J2143" i="9"/>
  <c r="A2144" i="9"/>
  <c r="B2144" i="9"/>
  <c r="C2144" i="9"/>
  <c r="D2144" i="9"/>
  <c r="E2144" i="9"/>
  <c r="H2144" i="9" s="1"/>
  <c r="F2144" i="9"/>
  <c r="I2144" i="9"/>
  <c r="J2144" i="9"/>
  <c r="A2145" i="9"/>
  <c r="B2145" i="9"/>
  <c r="C2145" i="9"/>
  <c r="D2145" i="9"/>
  <c r="E2145" i="9"/>
  <c r="F2145" i="9"/>
  <c r="G2145" i="9"/>
  <c r="H2145" i="9"/>
  <c r="I2145" i="9"/>
  <c r="J2145" i="9"/>
  <c r="A2146" i="9"/>
  <c r="B2146" i="9"/>
  <c r="C2146" i="9"/>
  <c r="D2146" i="9"/>
  <c r="E2146" i="9"/>
  <c r="H2146" i="9" s="1"/>
  <c r="F2146" i="9"/>
  <c r="I2146" i="9"/>
  <c r="J2146" i="9"/>
  <c r="A2147" i="9"/>
  <c r="B2147" i="9"/>
  <c r="C2147" i="9"/>
  <c r="D2147" i="9"/>
  <c r="E2147" i="9"/>
  <c r="F2147" i="9"/>
  <c r="G2147" i="9"/>
  <c r="H2147" i="9"/>
  <c r="I2147" i="9"/>
  <c r="J2147" i="9"/>
  <c r="A2148" i="9"/>
  <c r="B2148" i="9"/>
  <c r="C2148" i="9"/>
  <c r="D2148" i="9"/>
  <c r="E2148" i="9"/>
  <c r="H2148" i="9" s="1"/>
  <c r="F2148" i="9"/>
  <c r="I2148" i="9"/>
  <c r="J2148" i="9"/>
  <c r="A2149" i="9"/>
  <c r="B2149" i="9"/>
  <c r="C2149" i="9"/>
  <c r="D2149" i="9"/>
  <c r="E2149" i="9"/>
  <c r="F2149" i="9"/>
  <c r="G2149" i="9"/>
  <c r="H2149" i="9"/>
  <c r="I2149" i="9"/>
  <c r="J2149" i="9"/>
  <c r="A2150" i="9"/>
  <c r="B2150" i="9"/>
  <c r="C2150" i="9"/>
  <c r="D2150" i="9"/>
  <c r="E2150" i="9"/>
  <c r="H2150" i="9" s="1"/>
  <c r="F2150" i="9"/>
  <c r="I2150" i="9"/>
  <c r="J2150" i="9"/>
  <c r="A2151" i="9"/>
  <c r="B2151" i="9"/>
  <c r="C2151" i="9"/>
  <c r="D2151" i="9"/>
  <c r="E2151" i="9"/>
  <c r="F2151" i="9"/>
  <c r="G2151" i="9"/>
  <c r="H2151" i="9"/>
  <c r="I2151" i="9"/>
  <c r="J2151" i="9"/>
  <c r="A2152" i="9"/>
  <c r="B2152" i="9"/>
  <c r="C2152" i="9"/>
  <c r="D2152" i="9"/>
  <c r="E2152" i="9"/>
  <c r="H2152" i="9" s="1"/>
  <c r="F2152" i="9"/>
  <c r="I2152" i="9"/>
  <c r="J2152" i="9"/>
  <c r="A2153" i="9"/>
  <c r="B2153" i="9"/>
  <c r="C2153" i="9"/>
  <c r="D2153" i="9"/>
  <c r="E2153" i="9"/>
  <c r="F2153" i="9"/>
  <c r="G2153" i="9"/>
  <c r="H2153" i="9"/>
  <c r="I2153" i="9"/>
  <c r="J2153" i="9"/>
  <c r="A2154" i="9"/>
  <c r="B2154" i="9"/>
  <c r="C2154" i="9"/>
  <c r="D2154" i="9"/>
  <c r="E2154" i="9"/>
  <c r="H2154" i="9" s="1"/>
  <c r="F2154" i="9"/>
  <c r="I2154" i="9"/>
  <c r="J2154" i="9"/>
  <c r="A2155" i="9"/>
  <c r="B2155" i="9"/>
  <c r="C2155" i="9"/>
  <c r="D2155" i="9"/>
  <c r="E2155" i="9"/>
  <c r="F2155" i="9"/>
  <c r="G2155" i="9"/>
  <c r="H2155" i="9"/>
  <c r="I2155" i="9"/>
  <c r="J2155" i="9"/>
  <c r="A2156" i="9"/>
  <c r="B2156" i="9"/>
  <c r="C2156" i="9"/>
  <c r="D2156" i="9"/>
  <c r="E2156" i="9"/>
  <c r="H2156" i="9" s="1"/>
  <c r="F2156" i="9"/>
  <c r="I2156" i="9"/>
  <c r="J2156" i="9"/>
  <c r="A2157" i="9"/>
  <c r="B2157" i="9"/>
  <c r="C2157" i="9"/>
  <c r="D2157" i="9"/>
  <c r="E2157" i="9"/>
  <c r="F2157" i="9"/>
  <c r="G2157" i="9"/>
  <c r="H2157" i="9"/>
  <c r="I2157" i="9"/>
  <c r="J2157" i="9"/>
  <c r="A2158" i="9"/>
  <c r="B2158" i="9"/>
  <c r="C2158" i="9"/>
  <c r="D2158" i="9"/>
  <c r="E2158" i="9"/>
  <c r="H2158" i="9" s="1"/>
  <c r="F2158" i="9"/>
  <c r="I2158" i="9"/>
  <c r="J2158" i="9"/>
  <c r="A2159" i="9"/>
  <c r="B2159" i="9"/>
  <c r="C2159" i="9"/>
  <c r="D2159" i="9"/>
  <c r="E2159" i="9"/>
  <c r="F2159" i="9"/>
  <c r="G2159" i="9"/>
  <c r="H2159" i="9"/>
  <c r="I2159" i="9"/>
  <c r="J2159" i="9"/>
  <c r="A2160" i="9"/>
  <c r="B2160" i="9"/>
  <c r="C2160" i="9"/>
  <c r="D2160" i="9"/>
  <c r="E2160" i="9"/>
  <c r="H2160" i="9" s="1"/>
  <c r="F2160" i="9"/>
  <c r="I2160" i="9"/>
  <c r="J2160" i="9"/>
  <c r="A2161" i="9"/>
  <c r="B2161" i="9"/>
  <c r="C2161" i="9"/>
  <c r="D2161" i="9"/>
  <c r="E2161" i="9"/>
  <c r="F2161" i="9"/>
  <c r="G2161" i="9"/>
  <c r="H2161" i="9"/>
  <c r="I2161" i="9"/>
  <c r="J2161" i="9"/>
  <c r="A2162" i="9"/>
  <c r="B2162" i="9"/>
  <c r="C2162" i="9"/>
  <c r="D2162" i="9"/>
  <c r="E2162" i="9"/>
  <c r="H2162" i="9" s="1"/>
  <c r="F2162" i="9"/>
  <c r="I2162" i="9"/>
  <c r="J2162" i="9"/>
  <c r="A2163" i="9"/>
  <c r="B2163" i="9"/>
  <c r="C2163" i="9"/>
  <c r="D2163" i="9"/>
  <c r="E2163" i="9"/>
  <c r="F2163" i="9"/>
  <c r="G2163" i="9"/>
  <c r="H2163" i="9"/>
  <c r="I2163" i="9"/>
  <c r="J2163" i="9"/>
  <c r="A2164" i="9"/>
  <c r="B2164" i="9"/>
  <c r="C2164" i="9"/>
  <c r="D2164" i="9"/>
  <c r="E2164" i="9"/>
  <c r="H2164" i="9" s="1"/>
  <c r="F2164" i="9"/>
  <c r="I2164" i="9"/>
  <c r="J2164" i="9"/>
  <c r="A2165" i="9"/>
  <c r="B2165" i="9"/>
  <c r="C2165" i="9"/>
  <c r="D2165" i="9"/>
  <c r="E2165" i="9"/>
  <c r="F2165" i="9"/>
  <c r="G2165" i="9"/>
  <c r="H2165" i="9"/>
  <c r="I2165" i="9"/>
  <c r="J2165" i="9"/>
  <c r="A2166" i="9"/>
  <c r="B2166" i="9"/>
  <c r="C2166" i="9"/>
  <c r="D2166" i="9"/>
  <c r="E2166" i="9"/>
  <c r="H2166" i="9" s="1"/>
  <c r="F2166" i="9"/>
  <c r="I2166" i="9"/>
  <c r="J2166" i="9"/>
  <c r="A2167" i="9"/>
  <c r="B2167" i="9"/>
  <c r="C2167" i="9"/>
  <c r="D2167" i="9"/>
  <c r="E2167" i="9"/>
  <c r="F2167" i="9"/>
  <c r="G2167" i="9"/>
  <c r="H2167" i="9"/>
  <c r="I2167" i="9"/>
  <c r="J2167" i="9"/>
  <c r="A2168" i="9"/>
  <c r="B2168" i="9"/>
  <c r="C2168" i="9"/>
  <c r="D2168" i="9"/>
  <c r="E2168" i="9"/>
  <c r="H2168" i="9" s="1"/>
  <c r="F2168" i="9"/>
  <c r="I2168" i="9"/>
  <c r="J2168" i="9"/>
  <c r="A2169" i="9"/>
  <c r="B2169" i="9"/>
  <c r="C2169" i="9"/>
  <c r="D2169" i="9"/>
  <c r="E2169" i="9"/>
  <c r="F2169" i="9"/>
  <c r="G2169" i="9"/>
  <c r="H2169" i="9"/>
  <c r="I2169" i="9"/>
  <c r="J2169" i="9"/>
  <c r="A2170" i="9"/>
  <c r="B2170" i="9"/>
  <c r="C2170" i="9"/>
  <c r="D2170" i="9"/>
  <c r="E2170" i="9"/>
  <c r="H2170" i="9" s="1"/>
  <c r="F2170" i="9"/>
  <c r="I2170" i="9"/>
  <c r="J2170" i="9"/>
  <c r="A2171" i="9"/>
  <c r="B2171" i="9"/>
  <c r="C2171" i="9"/>
  <c r="D2171" i="9"/>
  <c r="E2171" i="9"/>
  <c r="F2171" i="9"/>
  <c r="G2171" i="9"/>
  <c r="H2171" i="9"/>
  <c r="I2171" i="9"/>
  <c r="J2171" i="9"/>
  <c r="A2172" i="9"/>
  <c r="B2172" i="9"/>
  <c r="C2172" i="9"/>
  <c r="D2172" i="9"/>
  <c r="E2172" i="9"/>
  <c r="H2172" i="9" s="1"/>
  <c r="F2172" i="9"/>
  <c r="I2172" i="9"/>
  <c r="J2172" i="9"/>
  <c r="A2173" i="9"/>
  <c r="B2173" i="9"/>
  <c r="C2173" i="9"/>
  <c r="D2173" i="9"/>
  <c r="E2173" i="9"/>
  <c r="F2173" i="9"/>
  <c r="G2173" i="9"/>
  <c r="H2173" i="9"/>
  <c r="I2173" i="9"/>
  <c r="J2173" i="9"/>
  <c r="A2174" i="9"/>
  <c r="B2174" i="9"/>
  <c r="C2174" i="9"/>
  <c r="D2174" i="9"/>
  <c r="E2174" i="9"/>
  <c r="H2174" i="9" s="1"/>
  <c r="F2174" i="9"/>
  <c r="I2174" i="9"/>
  <c r="J2174" i="9"/>
  <c r="A2175" i="9"/>
  <c r="B2175" i="9"/>
  <c r="C2175" i="9"/>
  <c r="D2175" i="9"/>
  <c r="E2175" i="9"/>
  <c r="F2175" i="9"/>
  <c r="G2175" i="9"/>
  <c r="H2175" i="9"/>
  <c r="I2175" i="9"/>
  <c r="J2175" i="9"/>
  <c r="A2176" i="9"/>
  <c r="B2176" i="9"/>
  <c r="C2176" i="9"/>
  <c r="D2176" i="9"/>
  <c r="E2176" i="9"/>
  <c r="H2176" i="9" s="1"/>
  <c r="F2176" i="9"/>
  <c r="I2176" i="9"/>
  <c r="J2176" i="9"/>
  <c r="A2177" i="9"/>
  <c r="B2177" i="9"/>
  <c r="C2177" i="9"/>
  <c r="D2177" i="9"/>
  <c r="E2177" i="9"/>
  <c r="F2177" i="9"/>
  <c r="G2177" i="9"/>
  <c r="H2177" i="9"/>
  <c r="I2177" i="9"/>
  <c r="J2177" i="9"/>
  <c r="A2178" i="9"/>
  <c r="B2178" i="9"/>
  <c r="C2178" i="9"/>
  <c r="D2178" i="9"/>
  <c r="E2178" i="9"/>
  <c r="H2178" i="9" s="1"/>
  <c r="F2178" i="9"/>
  <c r="I2178" i="9"/>
  <c r="J2178" i="9"/>
  <c r="A2179" i="9"/>
  <c r="B2179" i="9"/>
  <c r="C2179" i="9"/>
  <c r="D2179" i="9"/>
  <c r="E2179" i="9"/>
  <c r="F2179" i="9"/>
  <c r="G2179" i="9"/>
  <c r="H2179" i="9"/>
  <c r="I2179" i="9"/>
  <c r="J2179" i="9"/>
  <c r="A2180" i="9"/>
  <c r="B2180" i="9"/>
  <c r="C2180" i="9"/>
  <c r="D2180" i="9"/>
  <c r="E2180" i="9"/>
  <c r="H2180" i="9" s="1"/>
  <c r="F2180" i="9"/>
  <c r="I2180" i="9"/>
  <c r="J2180" i="9"/>
  <c r="A2181" i="9"/>
  <c r="B2181" i="9"/>
  <c r="C2181" i="9"/>
  <c r="D2181" i="9"/>
  <c r="E2181" i="9"/>
  <c r="F2181" i="9"/>
  <c r="G2181" i="9"/>
  <c r="H2181" i="9"/>
  <c r="I2181" i="9"/>
  <c r="J2181" i="9"/>
  <c r="A2182" i="9"/>
  <c r="B2182" i="9"/>
  <c r="C2182" i="9"/>
  <c r="D2182" i="9"/>
  <c r="E2182" i="9"/>
  <c r="H2182" i="9" s="1"/>
  <c r="F2182" i="9"/>
  <c r="I2182" i="9"/>
  <c r="J2182" i="9"/>
  <c r="A2183" i="9"/>
  <c r="B2183" i="9"/>
  <c r="C2183" i="9"/>
  <c r="D2183" i="9"/>
  <c r="E2183" i="9"/>
  <c r="F2183" i="9"/>
  <c r="G2183" i="9"/>
  <c r="H2183" i="9"/>
  <c r="I2183" i="9"/>
  <c r="J2183" i="9"/>
  <c r="A2184" i="9"/>
  <c r="B2184" i="9"/>
  <c r="C2184" i="9"/>
  <c r="D2184" i="9"/>
  <c r="E2184" i="9"/>
  <c r="H2184" i="9" s="1"/>
  <c r="F2184" i="9"/>
  <c r="I2184" i="9"/>
  <c r="J2184" i="9"/>
  <c r="A2185" i="9"/>
  <c r="B2185" i="9"/>
  <c r="C2185" i="9"/>
  <c r="D2185" i="9"/>
  <c r="E2185" i="9"/>
  <c r="F2185" i="9"/>
  <c r="G2185" i="9"/>
  <c r="H2185" i="9"/>
  <c r="I2185" i="9"/>
  <c r="J2185" i="9"/>
  <c r="A2186" i="9"/>
  <c r="B2186" i="9"/>
  <c r="C2186" i="9"/>
  <c r="D2186" i="9"/>
  <c r="E2186" i="9"/>
  <c r="H2186" i="9" s="1"/>
  <c r="F2186" i="9"/>
  <c r="I2186" i="9"/>
  <c r="J2186" i="9"/>
  <c r="A2187" i="9"/>
  <c r="B2187" i="9"/>
  <c r="C2187" i="9"/>
  <c r="D2187" i="9"/>
  <c r="E2187" i="9"/>
  <c r="F2187" i="9"/>
  <c r="G2187" i="9"/>
  <c r="H2187" i="9"/>
  <c r="I2187" i="9"/>
  <c r="J2187" i="9"/>
  <c r="A2188" i="9"/>
  <c r="B2188" i="9"/>
  <c r="C2188" i="9"/>
  <c r="D2188" i="9"/>
  <c r="E2188" i="9"/>
  <c r="H2188" i="9" s="1"/>
  <c r="F2188" i="9"/>
  <c r="I2188" i="9"/>
  <c r="J2188" i="9"/>
  <c r="A2189" i="9"/>
  <c r="B2189" i="9"/>
  <c r="C2189" i="9"/>
  <c r="D2189" i="9"/>
  <c r="E2189" i="9"/>
  <c r="F2189" i="9"/>
  <c r="G2189" i="9"/>
  <c r="H2189" i="9"/>
  <c r="I2189" i="9"/>
  <c r="J2189" i="9"/>
  <c r="A2190" i="9"/>
  <c r="B2190" i="9"/>
  <c r="C2190" i="9"/>
  <c r="D2190" i="9"/>
  <c r="E2190" i="9"/>
  <c r="H2190" i="9" s="1"/>
  <c r="F2190" i="9"/>
  <c r="I2190" i="9"/>
  <c r="J2190" i="9"/>
  <c r="A2191" i="9"/>
  <c r="B2191" i="9"/>
  <c r="C2191" i="9"/>
  <c r="D2191" i="9"/>
  <c r="E2191" i="9"/>
  <c r="F2191" i="9"/>
  <c r="G2191" i="9"/>
  <c r="H2191" i="9"/>
  <c r="I2191" i="9"/>
  <c r="J2191" i="9"/>
  <c r="A2192" i="9"/>
  <c r="B2192" i="9"/>
  <c r="C2192" i="9"/>
  <c r="D2192" i="9"/>
  <c r="E2192" i="9"/>
  <c r="H2192" i="9" s="1"/>
  <c r="F2192" i="9"/>
  <c r="I2192" i="9"/>
  <c r="J2192" i="9"/>
  <c r="A2193" i="9"/>
  <c r="B2193" i="9"/>
  <c r="C2193" i="9"/>
  <c r="D2193" i="9"/>
  <c r="E2193" i="9"/>
  <c r="F2193" i="9"/>
  <c r="G2193" i="9"/>
  <c r="H2193" i="9"/>
  <c r="I2193" i="9"/>
  <c r="J2193" i="9"/>
  <c r="A2194" i="9"/>
  <c r="B2194" i="9"/>
  <c r="C2194" i="9"/>
  <c r="D2194" i="9"/>
  <c r="E2194" i="9"/>
  <c r="H2194" i="9" s="1"/>
  <c r="F2194" i="9"/>
  <c r="I2194" i="9"/>
  <c r="J2194" i="9"/>
  <c r="A2195" i="9"/>
  <c r="B2195" i="9"/>
  <c r="C2195" i="9"/>
  <c r="D2195" i="9"/>
  <c r="E2195" i="9"/>
  <c r="F2195" i="9"/>
  <c r="G2195" i="9"/>
  <c r="H2195" i="9"/>
  <c r="I2195" i="9"/>
  <c r="J2195" i="9"/>
  <c r="A2196" i="9"/>
  <c r="B2196" i="9"/>
  <c r="C2196" i="9"/>
  <c r="D2196" i="9"/>
  <c r="E2196" i="9"/>
  <c r="H2196" i="9" s="1"/>
  <c r="F2196" i="9"/>
  <c r="I2196" i="9"/>
  <c r="J2196" i="9"/>
  <c r="A2197" i="9"/>
  <c r="B2197" i="9"/>
  <c r="C2197" i="9"/>
  <c r="D2197" i="9"/>
  <c r="E2197" i="9"/>
  <c r="F2197" i="9"/>
  <c r="G2197" i="9"/>
  <c r="H2197" i="9"/>
  <c r="I2197" i="9"/>
  <c r="J2197" i="9"/>
  <c r="A2198" i="9"/>
  <c r="B2198" i="9"/>
  <c r="C2198" i="9"/>
  <c r="D2198" i="9"/>
  <c r="E2198" i="9"/>
  <c r="H2198" i="9" s="1"/>
  <c r="F2198" i="9"/>
  <c r="I2198" i="9"/>
  <c r="J2198" i="9"/>
  <c r="A2199" i="9"/>
  <c r="B2199" i="9"/>
  <c r="C2199" i="9"/>
  <c r="D2199" i="9"/>
  <c r="E2199" i="9"/>
  <c r="F2199" i="9"/>
  <c r="G2199" i="9"/>
  <c r="H2199" i="9"/>
  <c r="I2199" i="9"/>
  <c r="J2199" i="9"/>
  <c r="A2200" i="9"/>
  <c r="B2200" i="9"/>
  <c r="C2200" i="9"/>
  <c r="D2200" i="9"/>
  <c r="E2200" i="9"/>
  <c r="H2200" i="9" s="1"/>
  <c r="F2200" i="9"/>
  <c r="I2200" i="9"/>
  <c r="J2200" i="9"/>
  <c r="A2201" i="9"/>
  <c r="B2201" i="9"/>
  <c r="C2201" i="9"/>
  <c r="D2201" i="9"/>
  <c r="E2201" i="9"/>
  <c r="F2201" i="9"/>
  <c r="G2201" i="9"/>
  <c r="H2201" i="9"/>
  <c r="I2201" i="9"/>
  <c r="J2201" i="9"/>
  <c r="A2202" i="9"/>
  <c r="B2202" i="9"/>
  <c r="C2202" i="9"/>
  <c r="D2202" i="9"/>
  <c r="E2202" i="9"/>
  <c r="H2202" i="9" s="1"/>
  <c r="F2202" i="9"/>
  <c r="I2202" i="9"/>
  <c r="J2202" i="9"/>
  <c r="A2203" i="9"/>
  <c r="B2203" i="9"/>
  <c r="C2203" i="9"/>
  <c r="D2203" i="9"/>
  <c r="E2203" i="9"/>
  <c r="F2203" i="9"/>
  <c r="G2203" i="9"/>
  <c r="H2203" i="9"/>
  <c r="I2203" i="9"/>
  <c r="J2203" i="9"/>
  <c r="A2204" i="9"/>
  <c r="B2204" i="9"/>
  <c r="C2204" i="9"/>
  <c r="D2204" i="9"/>
  <c r="E2204" i="9"/>
  <c r="H2204" i="9" s="1"/>
  <c r="F2204" i="9"/>
  <c r="I2204" i="9"/>
  <c r="J2204" i="9"/>
  <c r="A2205" i="9"/>
  <c r="B2205" i="9"/>
  <c r="C2205" i="9"/>
  <c r="D2205" i="9"/>
  <c r="E2205" i="9"/>
  <c r="F2205" i="9"/>
  <c r="G2205" i="9"/>
  <c r="H2205" i="9"/>
  <c r="I2205" i="9"/>
  <c r="J2205" i="9"/>
  <c r="A2206" i="9"/>
  <c r="B2206" i="9"/>
  <c r="C2206" i="9"/>
  <c r="D2206" i="9"/>
  <c r="E2206" i="9"/>
  <c r="H2206" i="9" s="1"/>
  <c r="F2206" i="9"/>
  <c r="I2206" i="9"/>
  <c r="J2206" i="9"/>
  <c r="A2207" i="9"/>
  <c r="B2207" i="9"/>
  <c r="C2207" i="9"/>
  <c r="D2207" i="9"/>
  <c r="E2207" i="9"/>
  <c r="F2207" i="9"/>
  <c r="G2207" i="9"/>
  <c r="H2207" i="9"/>
  <c r="I2207" i="9"/>
  <c r="J2207" i="9"/>
  <c r="A2208" i="9"/>
  <c r="B2208" i="9"/>
  <c r="C2208" i="9"/>
  <c r="D2208" i="9"/>
  <c r="E2208" i="9"/>
  <c r="H2208" i="9" s="1"/>
  <c r="F2208" i="9"/>
  <c r="I2208" i="9"/>
  <c r="J2208" i="9"/>
  <c r="A2209" i="9"/>
  <c r="B2209" i="9"/>
  <c r="C2209" i="9"/>
  <c r="D2209" i="9"/>
  <c r="E2209" i="9"/>
  <c r="F2209" i="9"/>
  <c r="G2209" i="9"/>
  <c r="H2209" i="9"/>
  <c r="I2209" i="9"/>
  <c r="J2209" i="9"/>
  <c r="A2210" i="9"/>
  <c r="B2210" i="9"/>
  <c r="C2210" i="9"/>
  <c r="D2210" i="9"/>
  <c r="E2210" i="9"/>
  <c r="H2210" i="9" s="1"/>
  <c r="F2210" i="9"/>
  <c r="I2210" i="9"/>
  <c r="J2210" i="9"/>
  <c r="A2211" i="9"/>
  <c r="B2211" i="9"/>
  <c r="C2211" i="9"/>
  <c r="D2211" i="9"/>
  <c r="E2211" i="9"/>
  <c r="F2211" i="9"/>
  <c r="G2211" i="9"/>
  <c r="H2211" i="9"/>
  <c r="I2211" i="9"/>
  <c r="J2211" i="9"/>
  <c r="A2212" i="9"/>
  <c r="B2212" i="9"/>
  <c r="C2212" i="9"/>
  <c r="D2212" i="9"/>
  <c r="E2212" i="9"/>
  <c r="H2212" i="9" s="1"/>
  <c r="F2212" i="9"/>
  <c r="I2212" i="9"/>
  <c r="J2212" i="9"/>
  <c r="A2213" i="9"/>
  <c r="B2213" i="9"/>
  <c r="C2213" i="9"/>
  <c r="D2213" i="9"/>
  <c r="E2213" i="9"/>
  <c r="F2213" i="9"/>
  <c r="G2213" i="9"/>
  <c r="H2213" i="9"/>
  <c r="I2213" i="9"/>
  <c r="J2213" i="9"/>
  <c r="A2214" i="9"/>
  <c r="B2214" i="9"/>
  <c r="C2214" i="9"/>
  <c r="D2214" i="9"/>
  <c r="E2214" i="9"/>
  <c r="H2214" i="9" s="1"/>
  <c r="F2214" i="9"/>
  <c r="I2214" i="9"/>
  <c r="J2214" i="9"/>
  <c r="A2215" i="9"/>
  <c r="B2215" i="9"/>
  <c r="C2215" i="9"/>
  <c r="D2215" i="9"/>
  <c r="E2215" i="9"/>
  <c r="F2215" i="9"/>
  <c r="G2215" i="9"/>
  <c r="H2215" i="9"/>
  <c r="I2215" i="9"/>
  <c r="J2215" i="9"/>
  <c r="A2216" i="9"/>
  <c r="B2216" i="9"/>
  <c r="C2216" i="9"/>
  <c r="D2216" i="9"/>
  <c r="E2216" i="9"/>
  <c r="H2216" i="9" s="1"/>
  <c r="F2216" i="9"/>
  <c r="I2216" i="9"/>
  <c r="J2216" i="9"/>
  <c r="A2217" i="9"/>
  <c r="B2217" i="9"/>
  <c r="C2217" i="9"/>
  <c r="D2217" i="9"/>
  <c r="E2217" i="9"/>
  <c r="F2217" i="9"/>
  <c r="G2217" i="9"/>
  <c r="H2217" i="9"/>
  <c r="I2217" i="9"/>
  <c r="J2217" i="9"/>
  <c r="A2218" i="9"/>
  <c r="B2218" i="9"/>
  <c r="C2218" i="9"/>
  <c r="D2218" i="9"/>
  <c r="E2218" i="9"/>
  <c r="H2218" i="9" s="1"/>
  <c r="F2218" i="9"/>
  <c r="I2218" i="9"/>
  <c r="J2218" i="9"/>
  <c r="A2219" i="9"/>
  <c r="B2219" i="9"/>
  <c r="C2219" i="9"/>
  <c r="D2219" i="9"/>
  <c r="E2219" i="9"/>
  <c r="F2219" i="9"/>
  <c r="G2219" i="9"/>
  <c r="H2219" i="9"/>
  <c r="I2219" i="9"/>
  <c r="J2219" i="9"/>
  <c r="A2220" i="9"/>
  <c r="B2220" i="9"/>
  <c r="C2220" i="9"/>
  <c r="D2220" i="9"/>
  <c r="E2220" i="9"/>
  <c r="H2220" i="9" s="1"/>
  <c r="F2220" i="9"/>
  <c r="I2220" i="9"/>
  <c r="J2220" i="9"/>
  <c r="A2221" i="9"/>
  <c r="B2221" i="9"/>
  <c r="C2221" i="9"/>
  <c r="D2221" i="9"/>
  <c r="E2221" i="9"/>
  <c r="F2221" i="9"/>
  <c r="G2221" i="9"/>
  <c r="H2221" i="9"/>
  <c r="I2221" i="9"/>
  <c r="J2221" i="9"/>
  <c r="A2222" i="9"/>
  <c r="B2222" i="9"/>
  <c r="C2222" i="9"/>
  <c r="D2222" i="9"/>
  <c r="E2222" i="9"/>
  <c r="H2222" i="9" s="1"/>
  <c r="F2222" i="9"/>
  <c r="I2222" i="9"/>
  <c r="J2222" i="9"/>
  <c r="A2223" i="9"/>
  <c r="B2223" i="9"/>
  <c r="C2223" i="9"/>
  <c r="D2223" i="9"/>
  <c r="E2223" i="9"/>
  <c r="F2223" i="9"/>
  <c r="G2223" i="9"/>
  <c r="H2223" i="9"/>
  <c r="I2223" i="9"/>
  <c r="J2223" i="9"/>
  <c r="A2224" i="9"/>
  <c r="B2224" i="9"/>
  <c r="C2224" i="9"/>
  <c r="D2224" i="9"/>
  <c r="E2224" i="9"/>
  <c r="H2224" i="9" s="1"/>
  <c r="F2224" i="9"/>
  <c r="I2224" i="9"/>
  <c r="J2224" i="9"/>
  <c r="A2225" i="9"/>
  <c r="B2225" i="9"/>
  <c r="C2225" i="9"/>
  <c r="D2225" i="9"/>
  <c r="E2225" i="9"/>
  <c r="F2225" i="9"/>
  <c r="G2225" i="9"/>
  <c r="H2225" i="9"/>
  <c r="I2225" i="9"/>
  <c r="J2225" i="9"/>
  <c r="A2226" i="9"/>
  <c r="B2226" i="9"/>
  <c r="C2226" i="9"/>
  <c r="D2226" i="9"/>
  <c r="E2226" i="9"/>
  <c r="H2226" i="9" s="1"/>
  <c r="F2226" i="9"/>
  <c r="I2226" i="9"/>
  <c r="J2226" i="9"/>
  <c r="A2227" i="9"/>
  <c r="B2227" i="9"/>
  <c r="C2227" i="9"/>
  <c r="D2227" i="9"/>
  <c r="E2227" i="9"/>
  <c r="F2227" i="9"/>
  <c r="G2227" i="9"/>
  <c r="H2227" i="9"/>
  <c r="I2227" i="9"/>
  <c r="J2227" i="9"/>
  <c r="A2228" i="9"/>
  <c r="B2228" i="9"/>
  <c r="C2228" i="9"/>
  <c r="D2228" i="9"/>
  <c r="E2228" i="9"/>
  <c r="H2228" i="9" s="1"/>
  <c r="F2228" i="9"/>
  <c r="I2228" i="9"/>
  <c r="J2228" i="9"/>
  <c r="A2229" i="9"/>
  <c r="B2229" i="9"/>
  <c r="C2229" i="9"/>
  <c r="D2229" i="9"/>
  <c r="E2229" i="9"/>
  <c r="F2229" i="9"/>
  <c r="G2229" i="9"/>
  <c r="H2229" i="9"/>
  <c r="I2229" i="9"/>
  <c r="J2229" i="9"/>
  <c r="A2230" i="9"/>
  <c r="B2230" i="9"/>
  <c r="C2230" i="9"/>
  <c r="D2230" i="9"/>
  <c r="E2230" i="9"/>
  <c r="H2230" i="9" s="1"/>
  <c r="F2230" i="9"/>
  <c r="I2230" i="9"/>
  <c r="J2230" i="9"/>
  <c r="A2231" i="9"/>
  <c r="B2231" i="9"/>
  <c r="C2231" i="9"/>
  <c r="D2231" i="9"/>
  <c r="E2231" i="9"/>
  <c r="F2231" i="9"/>
  <c r="G2231" i="9"/>
  <c r="H2231" i="9"/>
  <c r="I2231" i="9"/>
  <c r="J2231" i="9"/>
  <c r="A2232" i="9"/>
  <c r="B2232" i="9"/>
  <c r="C2232" i="9"/>
  <c r="D2232" i="9"/>
  <c r="E2232" i="9"/>
  <c r="H2232" i="9" s="1"/>
  <c r="F2232" i="9"/>
  <c r="I2232" i="9"/>
  <c r="J2232" i="9"/>
  <c r="A2233" i="9"/>
  <c r="B2233" i="9"/>
  <c r="C2233" i="9"/>
  <c r="D2233" i="9"/>
  <c r="E2233" i="9"/>
  <c r="F2233" i="9"/>
  <c r="G2233" i="9"/>
  <c r="H2233" i="9"/>
  <c r="I2233" i="9"/>
  <c r="J2233" i="9"/>
  <c r="A2234" i="9"/>
  <c r="B2234" i="9"/>
  <c r="C2234" i="9"/>
  <c r="D2234" i="9"/>
  <c r="E2234" i="9"/>
  <c r="H2234" i="9" s="1"/>
  <c r="F2234" i="9"/>
  <c r="I2234" i="9"/>
  <c r="J2234" i="9"/>
  <c r="A2235" i="9"/>
  <c r="B2235" i="9"/>
  <c r="C2235" i="9"/>
  <c r="D2235" i="9"/>
  <c r="E2235" i="9"/>
  <c r="F2235" i="9"/>
  <c r="G2235" i="9"/>
  <c r="H2235" i="9"/>
  <c r="I2235" i="9"/>
  <c r="J2235" i="9"/>
  <c r="A2236" i="9"/>
  <c r="B2236" i="9"/>
  <c r="C2236" i="9"/>
  <c r="D2236" i="9"/>
  <c r="E2236" i="9"/>
  <c r="H2236" i="9" s="1"/>
  <c r="F2236" i="9"/>
  <c r="I2236" i="9"/>
  <c r="J2236" i="9"/>
  <c r="A2237" i="9"/>
  <c r="B2237" i="9"/>
  <c r="C2237" i="9"/>
  <c r="D2237" i="9"/>
  <c r="E2237" i="9"/>
  <c r="F2237" i="9"/>
  <c r="G2237" i="9"/>
  <c r="H2237" i="9"/>
  <c r="I2237" i="9"/>
  <c r="J2237" i="9"/>
  <c r="A2238" i="9"/>
  <c r="B2238" i="9"/>
  <c r="C2238" i="9"/>
  <c r="D2238" i="9"/>
  <c r="E2238" i="9"/>
  <c r="H2238" i="9" s="1"/>
  <c r="F2238" i="9"/>
  <c r="I2238" i="9"/>
  <c r="J2238" i="9"/>
  <c r="A2239" i="9"/>
  <c r="B2239" i="9"/>
  <c r="C2239" i="9"/>
  <c r="D2239" i="9"/>
  <c r="E2239" i="9"/>
  <c r="F2239" i="9"/>
  <c r="G2239" i="9"/>
  <c r="H2239" i="9"/>
  <c r="I2239" i="9"/>
  <c r="J2239" i="9"/>
  <c r="A2240" i="9"/>
  <c r="B2240" i="9"/>
  <c r="C2240" i="9"/>
  <c r="D2240" i="9"/>
  <c r="E2240" i="9"/>
  <c r="H2240" i="9" s="1"/>
  <c r="F2240" i="9"/>
  <c r="I2240" i="9"/>
  <c r="J2240" i="9"/>
  <c r="A2241" i="9"/>
  <c r="B2241" i="9"/>
  <c r="C2241" i="9"/>
  <c r="D2241" i="9"/>
  <c r="E2241" i="9"/>
  <c r="F2241" i="9"/>
  <c r="G2241" i="9"/>
  <c r="H2241" i="9"/>
  <c r="I2241" i="9"/>
  <c r="J2241" i="9"/>
  <c r="A2242" i="9"/>
  <c r="B2242" i="9"/>
  <c r="C2242" i="9"/>
  <c r="D2242" i="9"/>
  <c r="E2242" i="9"/>
  <c r="H2242" i="9" s="1"/>
  <c r="F2242" i="9"/>
  <c r="I2242" i="9"/>
  <c r="J2242" i="9"/>
  <c r="A2243" i="9"/>
  <c r="B2243" i="9"/>
  <c r="C2243" i="9"/>
  <c r="D2243" i="9"/>
  <c r="E2243" i="9"/>
  <c r="F2243" i="9"/>
  <c r="G2243" i="9"/>
  <c r="H2243" i="9"/>
  <c r="I2243" i="9"/>
  <c r="J2243" i="9"/>
  <c r="A2244" i="9"/>
  <c r="B2244" i="9"/>
  <c r="C2244" i="9"/>
  <c r="D2244" i="9"/>
  <c r="E2244" i="9"/>
  <c r="H2244" i="9" s="1"/>
  <c r="F2244" i="9"/>
  <c r="I2244" i="9"/>
  <c r="J2244" i="9"/>
  <c r="A2245" i="9"/>
  <c r="B2245" i="9"/>
  <c r="C2245" i="9"/>
  <c r="D2245" i="9"/>
  <c r="E2245" i="9"/>
  <c r="F2245" i="9"/>
  <c r="G2245" i="9"/>
  <c r="H2245" i="9"/>
  <c r="I2245" i="9"/>
  <c r="J2245" i="9"/>
  <c r="A2246" i="9"/>
  <c r="B2246" i="9"/>
  <c r="C2246" i="9"/>
  <c r="D2246" i="9"/>
  <c r="E2246" i="9"/>
  <c r="H2246" i="9" s="1"/>
  <c r="F2246" i="9"/>
  <c r="I2246" i="9"/>
  <c r="J2246" i="9"/>
  <c r="A2247" i="9"/>
  <c r="B2247" i="9"/>
  <c r="C2247" i="9"/>
  <c r="D2247" i="9"/>
  <c r="E2247" i="9"/>
  <c r="F2247" i="9"/>
  <c r="G2247" i="9"/>
  <c r="H2247" i="9"/>
  <c r="I2247" i="9"/>
  <c r="J2247" i="9"/>
  <c r="A2248" i="9"/>
  <c r="B2248" i="9"/>
  <c r="C2248" i="9"/>
  <c r="D2248" i="9"/>
  <c r="E2248" i="9"/>
  <c r="H2248" i="9" s="1"/>
  <c r="F2248" i="9"/>
  <c r="I2248" i="9"/>
  <c r="J2248" i="9"/>
  <c r="A2249" i="9"/>
  <c r="B2249" i="9"/>
  <c r="C2249" i="9"/>
  <c r="D2249" i="9"/>
  <c r="E2249" i="9"/>
  <c r="F2249" i="9"/>
  <c r="G2249" i="9"/>
  <c r="H2249" i="9"/>
  <c r="I2249" i="9"/>
  <c r="J2249" i="9"/>
  <c r="A2250" i="9"/>
  <c r="B2250" i="9"/>
  <c r="C2250" i="9"/>
  <c r="D2250" i="9"/>
  <c r="E2250" i="9"/>
  <c r="H2250" i="9" s="1"/>
  <c r="F2250" i="9"/>
  <c r="I2250" i="9"/>
  <c r="J2250" i="9"/>
  <c r="A2251" i="9"/>
  <c r="B2251" i="9"/>
  <c r="C2251" i="9"/>
  <c r="D2251" i="9"/>
  <c r="E2251" i="9"/>
  <c r="F2251" i="9"/>
  <c r="G2251" i="9"/>
  <c r="H2251" i="9"/>
  <c r="I2251" i="9"/>
  <c r="J2251" i="9"/>
  <c r="A2252" i="9"/>
  <c r="B2252" i="9"/>
  <c r="C2252" i="9"/>
  <c r="D2252" i="9"/>
  <c r="E2252" i="9"/>
  <c r="H2252" i="9" s="1"/>
  <c r="F2252" i="9"/>
  <c r="I2252" i="9"/>
  <c r="J2252" i="9"/>
  <c r="A2253" i="9"/>
  <c r="B2253" i="9"/>
  <c r="C2253" i="9"/>
  <c r="D2253" i="9"/>
  <c r="E2253" i="9"/>
  <c r="F2253" i="9"/>
  <c r="G2253" i="9"/>
  <c r="H2253" i="9"/>
  <c r="I2253" i="9"/>
  <c r="J2253" i="9"/>
  <c r="A2254" i="9"/>
  <c r="B2254" i="9"/>
  <c r="C2254" i="9"/>
  <c r="D2254" i="9"/>
  <c r="E2254" i="9"/>
  <c r="H2254" i="9" s="1"/>
  <c r="F2254" i="9"/>
  <c r="I2254" i="9"/>
  <c r="J2254" i="9"/>
  <c r="A2255" i="9"/>
  <c r="B2255" i="9"/>
  <c r="C2255" i="9"/>
  <c r="D2255" i="9"/>
  <c r="E2255" i="9"/>
  <c r="F2255" i="9"/>
  <c r="G2255" i="9"/>
  <c r="H2255" i="9"/>
  <c r="I2255" i="9"/>
  <c r="J2255" i="9"/>
  <c r="A2256" i="9"/>
  <c r="B2256" i="9"/>
  <c r="C2256" i="9"/>
  <c r="D2256" i="9"/>
  <c r="E2256" i="9"/>
  <c r="H2256" i="9" s="1"/>
  <c r="F2256" i="9"/>
  <c r="I2256" i="9"/>
  <c r="J2256" i="9"/>
  <c r="A2257" i="9"/>
  <c r="B2257" i="9"/>
  <c r="C2257" i="9"/>
  <c r="D2257" i="9"/>
  <c r="E2257" i="9"/>
  <c r="F2257" i="9"/>
  <c r="G2257" i="9"/>
  <c r="H2257" i="9"/>
  <c r="I2257" i="9"/>
  <c r="J2257" i="9"/>
  <c r="A2258" i="9"/>
  <c r="B2258" i="9"/>
  <c r="C2258" i="9"/>
  <c r="D2258" i="9"/>
  <c r="E2258" i="9"/>
  <c r="H2258" i="9" s="1"/>
  <c r="F2258" i="9"/>
  <c r="I2258" i="9"/>
  <c r="J2258" i="9"/>
  <c r="A2259" i="9"/>
  <c r="B2259" i="9"/>
  <c r="C2259" i="9"/>
  <c r="D2259" i="9"/>
  <c r="E2259" i="9"/>
  <c r="F2259" i="9"/>
  <c r="G2259" i="9"/>
  <c r="H2259" i="9"/>
  <c r="I2259" i="9"/>
  <c r="J2259" i="9"/>
  <c r="A2260" i="9"/>
  <c r="B2260" i="9"/>
  <c r="C2260" i="9"/>
  <c r="D2260" i="9"/>
  <c r="E2260" i="9"/>
  <c r="H2260" i="9" s="1"/>
  <c r="F2260" i="9"/>
  <c r="I2260" i="9"/>
  <c r="J2260" i="9"/>
  <c r="A2261" i="9"/>
  <c r="B2261" i="9"/>
  <c r="C2261" i="9"/>
  <c r="D2261" i="9"/>
  <c r="E2261" i="9"/>
  <c r="F2261" i="9"/>
  <c r="G2261" i="9"/>
  <c r="H2261" i="9"/>
  <c r="I2261" i="9"/>
  <c r="J2261" i="9"/>
  <c r="A2262" i="9"/>
  <c r="B2262" i="9"/>
  <c r="C2262" i="9"/>
  <c r="D2262" i="9"/>
  <c r="E2262" i="9"/>
  <c r="H2262" i="9" s="1"/>
  <c r="F2262" i="9"/>
  <c r="I2262" i="9"/>
  <c r="J2262" i="9"/>
  <c r="A2263" i="9"/>
  <c r="B2263" i="9"/>
  <c r="C2263" i="9"/>
  <c r="D2263" i="9"/>
  <c r="E2263" i="9"/>
  <c r="F2263" i="9"/>
  <c r="G2263" i="9"/>
  <c r="H2263" i="9"/>
  <c r="I2263" i="9"/>
  <c r="J2263" i="9"/>
  <c r="A2264" i="9"/>
  <c r="B2264" i="9"/>
  <c r="C2264" i="9"/>
  <c r="D2264" i="9"/>
  <c r="E2264" i="9"/>
  <c r="H2264" i="9" s="1"/>
  <c r="F2264" i="9"/>
  <c r="I2264" i="9"/>
  <c r="J2264" i="9"/>
  <c r="A2265" i="9"/>
  <c r="B2265" i="9"/>
  <c r="C2265" i="9"/>
  <c r="D2265" i="9"/>
  <c r="E2265" i="9"/>
  <c r="F2265" i="9"/>
  <c r="G2265" i="9"/>
  <c r="H2265" i="9"/>
  <c r="I2265" i="9"/>
  <c r="J2265" i="9"/>
  <c r="A2266" i="9"/>
  <c r="B2266" i="9"/>
  <c r="C2266" i="9"/>
  <c r="D2266" i="9"/>
  <c r="E2266" i="9"/>
  <c r="H2266" i="9" s="1"/>
  <c r="F2266" i="9"/>
  <c r="I2266" i="9"/>
  <c r="J2266" i="9"/>
  <c r="A2267" i="9"/>
  <c r="B2267" i="9"/>
  <c r="C2267" i="9"/>
  <c r="D2267" i="9"/>
  <c r="E2267" i="9"/>
  <c r="F2267" i="9"/>
  <c r="G2267" i="9"/>
  <c r="H2267" i="9"/>
  <c r="I2267" i="9"/>
  <c r="J2267" i="9"/>
  <c r="A2268" i="9"/>
  <c r="B2268" i="9"/>
  <c r="C2268" i="9"/>
  <c r="D2268" i="9"/>
  <c r="E2268" i="9"/>
  <c r="H2268" i="9" s="1"/>
  <c r="F2268" i="9"/>
  <c r="I2268" i="9"/>
  <c r="J2268" i="9"/>
  <c r="A2269" i="9"/>
  <c r="B2269" i="9"/>
  <c r="C2269" i="9"/>
  <c r="D2269" i="9"/>
  <c r="E2269" i="9"/>
  <c r="F2269" i="9"/>
  <c r="G2269" i="9"/>
  <c r="H2269" i="9"/>
  <c r="I2269" i="9"/>
  <c r="J2269" i="9"/>
  <c r="A2270" i="9"/>
  <c r="B2270" i="9"/>
  <c r="C2270" i="9"/>
  <c r="D2270" i="9"/>
  <c r="E2270" i="9"/>
  <c r="H2270" i="9" s="1"/>
  <c r="F2270" i="9"/>
  <c r="I2270" i="9"/>
  <c r="J2270" i="9"/>
  <c r="A2271" i="9"/>
  <c r="B2271" i="9"/>
  <c r="C2271" i="9"/>
  <c r="D2271" i="9"/>
  <c r="E2271" i="9"/>
  <c r="F2271" i="9"/>
  <c r="G2271" i="9"/>
  <c r="H2271" i="9"/>
  <c r="I2271" i="9"/>
  <c r="J2271" i="9"/>
  <c r="A2272" i="9"/>
  <c r="B2272" i="9"/>
  <c r="C2272" i="9"/>
  <c r="D2272" i="9"/>
  <c r="E2272" i="9"/>
  <c r="H2272" i="9" s="1"/>
  <c r="F2272" i="9"/>
  <c r="I2272" i="9"/>
  <c r="J2272" i="9"/>
  <c r="A2273" i="9"/>
  <c r="B2273" i="9"/>
  <c r="C2273" i="9"/>
  <c r="D2273" i="9"/>
  <c r="E2273" i="9"/>
  <c r="F2273" i="9"/>
  <c r="G2273" i="9"/>
  <c r="H2273" i="9"/>
  <c r="I2273" i="9"/>
  <c r="J2273" i="9"/>
  <c r="A2274" i="9"/>
  <c r="B2274" i="9"/>
  <c r="C2274" i="9"/>
  <c r="D2274" i="9"/>
  <c r="E2274" i="9"/>
  <c r="H2274" i="9" s="1"/>
  <c r="F2274" i="9"/>
  <c r="I2274" i="9"/>
  <c r="J2274" i="9"/>
  <c r="A2275" i="9"/>
  <c r="B2275" i="9"/>
  <c r="C2275" i="9"/>
  <c r="D2275" i="9"/>
  <c r="E2275" i="9"/>
  <c r="F2275" i="9"/>
  <c r="G2275" i="9"/>
  <c r="H2275" i="9"/>
  <c r="I2275" i="9"/>
  <c r="J2275" i="9"/>
  <c r="A2276" i="9"/>
  <c r="B2276" i="9"/>
  <c r="C2276" i="9"/>
  <c r="D2276" i="9"/>
  <c r="E2276" i="9"/>
  <c r="H2276" i="9" s="1"/>
  <c r="F2276" i="9"/>
  <c r="I2276" i="9"/>
  <c r="J2276" i="9"/>
  <c r="A2277" i="9"/>
  <c r="B2277" i="9"/>
  <c r="C2277" i="9"/>
  <c r="D2277" i="9"/>
  <c r="E2277" i="9"/>
  <c r="F2277" i="9"/>
  <c r="G2277" i="9"/>
  <c r="H2277" i="9"/>
  <c r="I2277" i="9"/>
  <c r="J2277" i="9"/>
  <c r="A2278" i="9"/>
  <c r="B2278" i="9"/>
  <c r="C2278" i="9"/>
  <c r="D2278" i="9"/>
  <c r="E2278" i="9"/>
  <c r="H2278" i="9" s="1"/>
  <c r="F2278" i="9"/>
  <c r="I2278" i="9"/>
  <c r="J2278" i="9"/>
  <c r="A2279" i="9"/>
  <c r="B2279" i="9"/>
  <c r="C2279" i="9"/>
  <c r="D2279" i="9"/>
  <c r="E2279" i="9"/>
  <c r="F2279" i="9"/>
  <c r="G2279" i="9"/>
  <c r="H2279" i="9"/>
  <c r="I2279" i="9"/>
  <c r="J2279" i="9"/>
  <c r="A2280" i="9"/>
  <c r="B2280" i="9"/>
  <c r="C2280" i="9"/>
  <c r="D2280" i="9"/>
  <c r="E2280" i="9"/>
  <c r="H2280" i="9" s="1"/>
  <c r="F2280" i="9"/>
  <c r="I2280" i="9"/>
  <c r="J2280" i="9"/>
  <c r="A2281" i="9"/>
  <c r="B2281" i="9"/>
  <c r="C2281" i="9"/>
  <c r="D2281" i="9"/>
  <c r="E2281" i="9"/>
  <c r="F2281" i="9"/>
  <c r="G2281" i="9"/>
  <c r="H2281" i="9"/>
  <c r="I2281" i="9"/>
  <c r="J2281" i="9"/>
  <c r="A2282" i="9"/>
  <c r="B2282" i="9"/>
  <c r="C2282" i="9"/>
  <c r="D2282" i="9"/>
  <c r="E2282" i="9"/>
  <c r="H2282" i="9" s="1"/>
  <c r="F2282" i="9"/>
  <c r="I2282" i="9"/>
  <c r="J2282" i="9"/>
  <c r="A2283" i="9"/>
  <c r="B2283" i="9"/>
  <c r="C2283" i="9"/>
  <c r="D2283" i="9"/>
  <c r="E2283" i="9"/>
  <c r="F2283" i="9"/>
  <c r="G2283" i="9"/>
  <c r="H2283" i="9"/>
  <c r="I2283" i="9"/>
  <c r="J2283" i="9"/>
  <c r="A2284" i="9"/>
  <c r="B2284" i="9"/>
  <c r="C2284" i="9"/>
  <c r="D2284" i="9"/>
  <c r="E2284" i="9"/>
  <c r="H2284" i="9" s="1"/>
  <c r="F2284" i="9"/>
  <c r="I2284" i="9"/>
  <c r="J2284" i="9"/>
  <c r="A2285" i="9"/>
  <c r="B2285" i="9"/>
  <c r="C2285" i="9"/>
  <c r="D2285" i="9"/>
  <c r="E2285" i="9"/>
  <c r="F2285" i="9"/>
  <c r="G2285" i="9"/>
  <c r="H2285" i="9"/>
  <c r="I2285" i="9"/>
  <c r="J2285" i="9"/>
  <c r="A2286" i="9"/>
  <c r="B2286" i="9"/>
  <c r="C2286" i="9"/>
  <c r="D2286" i="9"/>
  <c r="E2286" i="9"/>
  <c r="H2286" i="9" s="1"/>
  <c r="F2286" i="9"/>
  <c r="I2286" i="9"/>
  <c r="J2286" i="9"/>
  <c r="A2287" i="9"/>
  <c r="B2287" i="9"/>
  <c r="C2287" i="9"/>
  <c r="D2287" i="9"/>
  <c r="E2287" i="9"/>
  <c r="F2287" i="9"/>
  <c r="G2287" i="9"/>
  <c r="H2287" i="9"/>
  <c r="I2287" i="9"/>
  <c r="J2287" i="9"/>
  <c r="A2288" i="9"/>
  <c r="B2288" i="9"/>
  <c r="C2288" i="9"/>
  <c r="D2288" i="9"/>
  <c r="E2288" i="9"/>
  <c r="H2288" i="9" s="1"/>
  <c r="F2288" i="9"/>
  <c r="I2288" i="9"/>
  <c r="J2288" i="9"/>
  <c r="A2289" i="9"/>
  <c r="B2289" i="9"/>
  <c r="C2289" i="9"/>
  <c r="D2289" i="9"/>
  <c r="E2289" i="9"/>
  <c r="F2289" i="9"/>
  <c r="G2289" i="9"/>
  <c r="H2289" i="9"/>
  <c r="I2289" i="9"/>
  <c r="J2289" i="9"/>
  <c r="A2290" i="9"/>
  <c r="B2290" i="9"/>
  <c r="C2290" i="9"/>
  <c r="D2290" i="9"/>
  <c r="E2290" i="9"/>
  <c r="H2290" i="9" s="1"/>
  <c r="F2290" i="9"/>
  <c r="I2290" i="9"/>
  <c r="J2290" i="9"/>
  <c r="A2291" i="9"/>
  <c r="B2291" i="9"/>
  <c r="C2291" i="9"/>
  <c r="D2291" i="9"/>
  <c r="E2291" i="9"/>
  <c r="F2291" i="9"/>
  <c r="G2291" i="9"/>
  <c r="H2291" i="9"/>
  <c r="I2291" i="9"/>
  <c r="J2291" i="9"/>
  <c r="A2292" i="9"/>
  <c r="B2292" i="9"/>
  <c r="C2292" i="9"/>
  <c r="D2292" i="9"/>
  <c r="E2292" i="9"/>
  <c r="H2292" i="9" s="1"/>
  <c r="F2292" i="9"/>
  <c r="I2292" i="9"/>
  <c r="J2292" i="9"/>
  <c r="A2293" i="9"/>
  <c r="B2293" i="9"/>
  <c r="C2293" i="9"/>
  <c r="D2293" i="9"/>
  <c r="E2293" i="9"/>
  <c r="F2293" i="9"/>
  <c r="G2293" i="9"/>
  <c r="H2293" i="9"/>
  <c r="I2293" i="9"/>
  <c r="J2293" i="9"/>
  <c r="A2294" i="9"/>
  <c r="B2294" i="9"/>
  <c r="C2294" i="9"/>
  <c r="D2294" i="9"/>
  <c r="E2294" i="9"/>
  <c r="H2294" i="9" s="1"/>
  <c r="F2294" i="9"/>
  <c r="I2294" i="9"/>
  <c r="J2294" i="9"/>
  <c r="A2295" i="9"/>
  <c r="B2295" i="9"/>
  <c r="C2295" i="9"/>
  <c r="D2295" i="9"/>
  <c r="E2295" i="9"/>
  <c r="F2295" i="9"/>
  <c r="G2295" i="9"/>
  <c r="H2295" i="9"/>
  <c r="I2295" i="9"/>
  <c r="J2295" i="9"/>
  <c r="A2296" i="9"/>
  <c r="B2296" i="9"/>
  <c r="C2296" i="9"/>
  <c r="D2296" i="9"/>
  <c r="E2296" i="9"/>
  <c r="H2296" i="9" s="1"/>
  <c r="F2296" i="9"/>
  <c r="I2296" i="9"/>
  <c r="J2296" i="9"/>
  <c r="A2297" i="9"/>
  <c r="B2297" i="9"/>
  <c r="C2297" i="9"/>
  <c r="D2297" i="9"/>
  <c r="E2297" i="9"/>
  <c r="F2297" i="9"/>
  <c r="G2297" i="9"/>
  <c r="H2297" i="9"/>
  <c r="I2297" i="9"/>
  <c r="J2297" i="9"/>
  <c r="A2298" i="9"/>
  <c r="B2298" i="9"/>
  <c r="C2298" i="9"/>
  <c r="D2298" i="9"/>
  <c r="E2298" i="9"/>
  <c r="H2298" i="9" s="1"/>
  <c r="F2298" i="9"/>
  <c r="I2298" i="9"/>
  <c r="J2298" i="9"/>
  <c r="A2299" i="9"/>
  <c r="B2299" i="9"/>
  <c r="C2299" i="9"/>
  <c r="D2299" i="9"/>
  <c r="E2299" i="9"/>
  <c r="F2299" i="9"/>
  <c r="G2299" i="9"/>
  <c r="H2299" i="9"/>
  <c r="I2299" i="9"/>
  <c r="J2299" i="9"/>
  <c r="A2300" i="9"/>
  <c r="B2300" i="9"/>
  <c r="C2300" i="9"/>
  <c r="D2300" i="9"/>
  <c r="E2300" i="9"/>
  <c r="H2300" i="9" s="1"/>
  <c r="F2300" i="9"/>
  <c r="I2300" i="9"/>
  <c r="J2300" i="9"/>
  <c r="A2301" i="9"/>
  <c r="B2301" i="9"/>
  <c r="C2301" i="9"/>
  <c r="D2301" i="9"/>
  <c r="E2301" i="9"/>
  <c r="F2301" i="9"/>
  <c r="G2301" i="9"/>
  <c r="H2301" i="9"/>
  <c r="I2301" i="9"/>
  <c r="J2301" i="9"/>
  <c r="A2302" i="9"/>
  <c r="B2302" i="9"/>
  <c r="C2302" i="9"/>
  <c r="D2302" i="9"/>
  <c r="E2302" i="9"/>
  <c r="H2302" i="9" s="1"/>
  <c r="F2302" i="9"/>
  <c r="I2302" i="9"/>
  <c r="J2302" i="9"/>
  <c r="A2303" i="9"/>
  <c r="B2303" i="9"/>
  <c r="C2303" i="9"/>
  <c r="D2303" i="9"/>
  <c r="E2303" i="9"/>
  <c r="F2303" i="9"/>
  <c r="G2303" i="9"/>
  <c r="H2303" i="9"/>
  <c r="I2303" i="9"/>
  <c r="J2303" i="9"/>
  <c r="A2304" i="9"/>
  <c r="B2304" i="9"/>
  <c r="C2304" i="9"/>
  <c r="D2304" i="9"/>
  <c r="E2304" i="9"/>
  <c r="H2304" i="9" s="1"/>
  <c r="F2304" i="9"/>
  <c r="I2304" i="9"/>
  <c r="J2304" i="9"/>
  <c r="A2305" i="9"/>
  <c r="B2305" i="9"/>
  <c r="C2305" i="9"/>
  <c r="D2305" i="9"/>
  <c r="E2305" i="9"/>
  <c r="F2305" i="9"/>
  <c r="G2305" i="9"/>
  <c r="H2305" i="9"/>
  <c r="I2305" i="9"/>
  <c r="J2305" i="9"/>
  <c r="A2306" i="9"/>
  <c r="B2306" i="9"/>
  <c r="C2306" i="9"/>
  <c r="D2306" i="9"/>
  <c r="E2306" i="9"/>
  <c r="H2306" i="9" s="1"/>
  <c r="F2306" i="9"/>
  <c r="I2306" i="9"/>
  <c r="J2306" i="9"/>
  <c r="A2307" i="9"/>
  <c r="B2307" i="9"/>
  <c r="C2307" i="9"/>
  <c r="D2307" i="9"/>
  <c r="E2307" i="9"/>
  <c r="F2307" i="9"/>
  <c r="G2307" i="9"/>
  <c r="H2307" i="9"/>
  <c r="I2307" i="9"/>
  <c r="J2307" i="9"/>
  <c r="A2308" i="9"/>
  <c r="B2308" i="9"/>
  <c r="C2308" i="9"/>
  <c r="D2308" i="9"/>
  <c r="E2308" i="9"/>
  <c r="H2308" i="9" s="1"/>
  <c r="F2308" i="9"/>
  <c r="I2308" i="9"/>
  <c r="J2308" i="9"/>
  <c r="A2309" i="9"/>
  <c r="B2309" i="9"/>
  <c r="C2309" i="9"/>
  <c r="D2309" i="9"/>
  <c r="E2309" i="9"/>
  <c r="F2309" i="9"/>
  <c r="G2309" i="9"/>
  <c r="H2309" i="9"/>
  <c r="I2309" i="9"/>
  <c r="J2309" i="9"/>
  <c r="A2310" i="9"/>
  <c r="B2310" i="9"/>
  <c r="C2310" i="9"/>
  <c r="D2310" i="9"/>
  <c r="E2310" i="9"/>
  <c r="H2310" i="9" s="1"/>
  <c r="F2310" i="9"/>
  <c r="I2310" i="9"/>
  <c r="J2310" i="9"/>
  <c r="A2311" i="9"/>
  <c r="B2311" i="9"/>
  <c r="C2311" i="9"/>
  <c r="D2311" i="9"/>
  <c r="E2311" i="9"/>
  <c r="F2311" i="9"/>
  <c r="G2311" i="9"/>
  <c r="H2311" i="9"/>
  <c r="I2311" i="9"/>
  <c r="J2311" i="9"/>
  <c r="A2312" i="9"/>
  <c r="B2312" i="9"/>
  <c r="C2312" i="9"/>
  <c r="D2312" i="9"/>
  <c r="E2312" i="9"/>
  <c r="H2312" i="9" s="1"/>
  <c r="F2312" i="9"/>
  <c r="I2312" i="9"/>
  <c r="J2312" i="9"/>
  <c r="A2313" i="9"/>
  <c r="B2313" i="9"/>
  <c r="C2313" i="9"/>
  <c r="D2313" i="9"/>
  <c r="E2313" i="9"/>
  <c r="F2313" i="9"/>
  <c r="G2313" i="9"/>
  <c r="H2313" i="9"/>
  <c r="I2313" i="9"/>
  <c r="J2313" i="9"/>
  <c r="A2314" i="9"/>
  <c r="B2314" i="9"/>
  <c r="C2314" i="9"/>
  <c r="D2314" i="9"/>
  <c r="E2314" i="9"/>
  <c r="H2314" i="9" s="1"/>
  <c r="F2314" i="9"/>
  <c r="I2314" i="9"/>
  <c r="J2314" i="9"/>
  <c r="A2315" i="9"/>
  <c r="B2315" i="9"/>
  <c r="C2315" i="9"/>
  <c r="D2315" i="9"/>
  <c r="E2315" i="9"/>
  <c r="F2315" i="9"/>
  <c r="G2315" i="9"/>
  <c r="H2315" i="9"/>
  <c r="I2315" i="9"/>
  <c r="J2315" i="9"/>
  <c r="A2316" i="9"/>
  <c r="B2316" i="9"/>
  <c r="C2316" i="9"/>
  <c r="D2316" i="9"/>
  <c r="E2316" i="9"/>
  <c r="H2316" i="9" s="1"/>
  <c r="F2316" i="9"/>
  <c r="I2316" i="9"/>
  <c r="J2316" i="9"/>
  <c r="A2317" i="9"/>
  <c r="B2317" i="9"/>
  <c r="C2317" i="9"/>
  <c r="D2317" i="9"/>
  <c r="E2317" i="9"/>
  <c r="F2317" i="9"/>
  <c r="G2317" i="9"/>
  <c r="H2317" i="9"/>
  <c r="I2317" i="9"/>
  <c r="J2317" i="9"/>
  <c r="A2318" i="9"/>
  <c r="B2318" i="9"/>
  <c r="C2318" i="9"/>
  <c r="D2318" i="9"/>
  <c r="E2318" i="9"/>
  <c r="H2318" i="9" s="1"/>
  <c r="F2318" i="9"/>
  <c r="I2318" i="9"/>
  <c r="J2318" i="9"/>
  <c r="A2319" i="9"/>
  <c r="B2319" i="9"/>
  <c r="C2319" i="9"/>
  <c r="D2319" i="9"/>
  <c r="E2319" i="9"/>
  <c r="F2319" i="9"/>
  <c r="G2319" i="9"/>
  <c r="H2319" i="9"/>
  <c r="I2319" i="9"/>
  <c r="J2319" i="9"/>
  <c r="A2320" i="9"/>
  <c r="B2320" i="9"/>
  <c r="C2320" i="9"/>
  <c r="D2320" i="9"/>
  <c r="E2320" i="9"/>
  <c r="H2320" i="9" s="1"/>
  <c r="F2320" i="9"/>
  <c r="I2320" i="9"/>
  <c r="J2320" i="9"/>
  <c r="A2321" i="9"/>
  <c r="B2321" i="9"/>
  <c r="C2321" i="9"/>
  <c r="D2321" i="9"/>
  <c r="E2321" i="9"/>
  <c r="F2321" i="9"/>
  <c r="G2321" i="9"/>
  <c r="H2321" i="9"/>
  <c r="I2321" i="9"/>
  <c r="J2321" i="9"/>
  <c r="A2322" i="9"/>
  <c r="B2322" i="9"/>
  <c r="C2322" i="9"/>
  <c r="D2322" i="9"/>
  <c r="E2322" i="9"/>
  <c r="H2322" i="9" s="1"/>
  <c r="F2322" i="9"/>
  <c r="I2322" i="9"/>
  <c r="J2322" i="9"/>
  <c r="A2323" i="9"/>
  <c r="B2323" i="9"/>
  <c r="C2323" i="9"/>
  <c r="D2323" i="9"/>
  <c r="E2323" i="9"/>
  <c r="F2323" i="9"/>
  <c r="G2323" i="9"/>
  <c r="H2323" i="9"/>
  <c r="I2323" i="9"/>
  <c r="J2323" i="9"/>
  <c r="A2324" i="9"/>
  <c r="B2324" i="9"/>
  <c r="C2324" i="9"/>
  <c r="D2324" i="9"/>
  <c r="E2324" i="9"/>
  <c r="H2324" i="9" s="1"/>
  <c r="F2324" i="9"/>
  <c r="I2324" i="9"/>
  <c r="J2324" i="9"/>
  <c r="A2325" i="9"/>
  <c r="B2325" i="9"/>
  <c r="C2325" i="9"/>
  <c r="D2325" i="9"/>
  <c r="E2325" i="9"/>
  <c r="F2325" i="9"/>
  <c r="G2325" i="9"/>
  <c r="H2325" i="9"/>
  <c r="I2325" i="9"/>
  <c r="J2325" i="9"/>
  <c r="A2326" i="9"/>
  <c r="B2326" i="9"/>
  <c r="C2326" i="9"/>
  <c r="D2326" i="9"/>
  <c r="E2326" i="9"/>
  <c r="H2326" i="9" s="1"/>
  <c r="F2326" i="9"/>
  <c r="I2326" i="9"/>
  <c r="J2326" i="9"/>
  <c r="A2327" i="9"/>
  <c r="B2327" i="9"/>
  <c r="C2327" i="9"/>
  <c r="D2327" i="9"/>
  <c r="E2327" i="9"/>
  <c r="F2327" i="9"/>
  <c r="G2327" i="9"/>
  <c r="H2327" i="9"/>
  <c r="I2327" i="9"/>
  <c r="J2327" i="9"/>
  <c r="A2328" i="9"/>
  <c r="B2328" i="9"/>
  <c r="C2328" i="9"/>
  <c r="D2328" i="9"/>
  <c r="E2328" i="9"/>
  <c r="H2328" i="9" s="1"/>
  <c r="F2328" i="9"/>
  <c r="I2328" i="9"/>
  <c r="J2328" i="9"/>
  <c r="A2329" i="9"/>
  <c r="B2329" i="9"/>
  <c r="C2329" i="9"/>
  <c r="D2329" i="9"/>
  <c r="E2329" i="9"/>
  <c r="F2329" i="9"/>
  <c r="G2329" i="9"/>
  <c r="H2329" i="9"/>
  <c r="I2329" i="9"/>
  <c r="J2329" i="9"/>
  <c r="A2330" i="9"/>
  <c r="B2330" i="9"/>
  <c r="C2330" i="9"/>
  <c r="D2330" i="9"/>
  <c r="E2330" i="9"/>
  <c r="H2330" i="9" s="1"/>
  <c r="F2330" i="9"/>
  <c r="I2330" i="9"/>
  <c r="J2330" i="9"/>
  <c r="A2331" i="9"/>
  <c r="B2331" i="9"/>
  <c r="C2331" i="9"/>
  <c r="D2331" i="9"/>
  <c r="E2331" i="9"/>
  <c r="F2331" i="9"/>
  <c r="G2331" i="9"/>
  <c r="H2331" i="9"/>
  <c r="I2331" i="9"/>
  <c r="J2331" i="9"/>
  <c r="A2332" i="9"/>
  <c r="B2332" i="9"/>
  <c r="C2332" i="9"/>
  <c r="D2332" i="9"/>
  <c r="E2332" i="9"/>
  <c r="H2332" i="9" s="1"/>
  <c r="F2332" i="9"/>
  <c r="I2332" i="9"/>
  <c r="J2332" i="9"/>
  <c r="A2333" i="9"/>
  <c r="B2333" i="9"/>
  <c r="C2333" i="9"/>
  <c r="D2333" i="9"/>
  <c r="E2333" i="9"/>
  <c r="F2333" i="9"/>
  <c r="G2333" i="9"/>
  <c r="H2333" i="9"/>
  <c r="I2333" i="9"/>
  <c r="J2333" i="9"/>
  <c r="A2334" i="9"/>
  <c r="B2334" i="9"/>
  <c r="C2334" i="9"/>
  <c r="D2334" i="9"/>
  <c r="E2334" i="9"/>
  <c r="H2334" i="9" s="1"/>
  <c r="F2334" i="9"/>
  <c r="I2334" i="9"/>
  <c r="J2334" i="9"/>
  <c r="A2335" i="9"/>
  <c r="B2335" i="9"/>
  <c r="C2335" i="9"/>
  <c r="D2335" i="9"/>
  <c r="E2335" i="9"/>
  <c r="F2335" i="9"/>
  <c r="G2335" i="9"/>
  <c r="H2335" i="9"/>
  <c r="I2335" i="9"/>
  <c r="J2335" i="9"/>
  <c r="A2336" i="9"/>
  <c r="B2336" i="9"/>
  <c r="C2336" i="9"/>
  <c r="D2336" i="9"/>
  <c r="E2336" i="9"/>
  <c r="H2336" i="9" s="1"/>
  <c r="F2336" i="9"/>
  <c r="I2336" i="9"/>
  <c r="J2336" i="9"/>
  <c r="A2337" i="9"/>
  <c r="B2337" i="9"/>
  <c r="C2337" i="9"/>
  <c r="D2337" i="9"/>
  <c r="E2337" i="9"/>
  <c r="F2337" i="9"/>
  <c r="G2337" i="9"/>
  <c r="H2337" i="9"/>
  <c r="I2337" i="9"/>
  <c r="J2337" i="9"/>
  <c r="A2338" i="9"/>
  <c r="B2338" i="9"/>
  <c r="C2338" i="9"/>
  <c r="D2338" i="9"/>
  <c r="E2338" i="9"/>
  <c r="H2338" i="9" s="1"/>
  <c r="F2338" i="9"/>
  <c r="I2338" i="9"/>
  <c r="J2338" i="9"/>
  <c r="A2339" i="9"/>
  <c r="B2339" i="9"/>
  <c r="C2339" i="9"/>
  <c r="D2339" i="9"/>
  <c r="E2339" i="9"/>
  <c r="F2339" i="9"/>
  <c r="G2339" i="9"/>
  <c r="H2339" i="9"/>
  <c r="I2339" i="9"/>
  <c r="J2339" i="9"/>
  <c r="A2340" i="9"/>
  <c r="B2340" i="9"/>
  <c r="C2340" i="9"/>
  <c r="D2340" i="9"/>
  <c r="E2340" i="9"/>
  <c r="H2340" i="9" s="1"/>
  <c r="F2340" i="9"/>
  <c r="I2340" i="9"/>
  <c r="J2340" i="9"/>
  <c r="A2341" i="9"/>
  <c r="B2341" i="9"/>
  <c r="C2341" i="9"/>
  <c r="D2341" i="9"/>
  <c r="E2341" i="9"/>
  <c r="F2341" i="9"/>
  <c r="G2341" i="9"/>
  <c r="H2341" i="9"/>
  <c r="I2341" i="9"/>
  <c r="J2341" i="9"/>
  <c r="A2342" i="9"/>
  <c r="B2342" i="9"/>
  <c r="C2342" i="9"/>
  <c r="D2342" i="9"/>
  <c r="E2342" i="9"/>
  <c r="H2342" i="9" s="1"/>
  <c r="F2342" i="9"/>
  <c r="I2342" i="9"/>
  <c r="J2342" i="9"/>
  <c r="A2343" i="9"/>
  <c r="B2343" i="9"/>
  <c r="C2343" i="9"/>
  <c r="D2343" i="9"/>
  <c r="E2343" i="9"/>
  <c r="F2343" i="9"/>
  <c r="G2343" i="9"/>
  <c r="H2343" i="9"/>
  <c r="I2343" i="9"/>
  <c r="J2343" i="9"/>
  <c r="A2344" i="9"/>
  <c r="B2344" i="9"/>
  <c r="C2344" i="9"/>
  <c r="D2344" i="9"/>
  <c r="E2344" i="9"/>
  <c r="H2344" i="9" s="1"/>
  <c r="F2344" i="9"/>
  <c r="I2344" i="9"/>
  <c r="J2344" i="9"/>
  <c r="A2345" i="9"/>
  <c r="B2345" i="9"/>
  <c r="C2345" i="9"/>
  <c r="D2345" i="9"/>
  <c r="E2345" i="9"/>
  <c r="F2345" i="9"/>
  <c r="G2345" i="9"/>
  <c r="H2345" i="9"/>
  <c r="I2345" i="9"/>
  <c r="J2345" i="9"/>
  <c r="A2346" i="9"/>
  <c r="B2346" i="9"/>
  <c r="C2346" i="9"/>
  <c r="D2346" i="9"/>
  <c r="E2346" i="9"/>
  <c r="H2346" i="9" s="1"/>
  <c r="F2346" i="9"/>
  <c r="I2346" i="9"/>
  <c r="J2346" i="9"/>
  <c r="A2347" i="9"/>
  <c r="B2347" i="9"/>
  <c r="C2347" i="9"/>
  <c r="D2347" i="9"/>
  <c r="E2347" i="9"/>
  <c r="F2347" i="9"/>
  <c r="G2347" i="9"/>
  <c r="H2347" i="9"/>
  <c r="I2347" i="9"/>
  <c r="J2347" i="9"/>
  <c r="A2348" i="9"/>
  <c r="B2348" i="9"/>
  <c r="C2348" i="9"/>
  <c r="D2348" i="9"/>
  <c r="E2348" i="9"/>
  <c r="H2348" i="9" s="1"/>
  <c r="F2348" i="9"/>
  <c r="I2348" i="9"/>
  <c r="J2348" i="9"/>
  <c r="A2349" i="9"/>
  <c r="B2349" i="9"/>
  <c r="C2349" i="9"/>
  <c r="D2349" i="9"/>
  <c r="E2349" i="9"/>
  <c r="F2349" i="9"/>
  <c r="G2349" i="9"/>
  <c r="H2349" i="9"/>
  <c r="I2349" i="9"/>
  <c r="J2349" i="9"/>
  <c r="A2350" i="9"/>
  <c r="B2350" i="9"/>
  <c r="C2350" i="9"/>
  <c r="D2350" i="9"/>
  <c r="E2350" i="9"/>
  <c r="H2350" i="9" s="1"/>
  <c r="F2350" i="9"/>
  <c r="I2350" i="9"/>
  <c r="J2350" i="9"/>
  <c r="A2351" i="9"/>
  <c r="B2351" i="9"/>
  <c r="C2351" i="9"/>
  <c r="D2351" i="9"/>
  <c r="E2351" i="9"/>
  <c r="F2351" i="9"/>
  <c r="G2351" i="9"/>
  <c r="H2351" i="9"/>
  <c r="I2351" i="9"/>
  <c r="J2351" i="9"/>
  <c r="A2352" i="9"/>
  <c r="B2352" i="9"/>
  <c r="C2352" i="9"/>
  <c r="D2352" i="9"/>
  <c r="E2352" i="9"/>
  <c r="H2352" i="9" s="1"/>
  <c r="F2352" i="9"/>
  <c r="I2352" i="9"/>
  <c r="J2352" i="9"/>
  <c r="A2353" i="9"/>
  <c r="B2353" i="9"/>
  <c r="C2353" i="9"/>
  <c r="D2353" i="9"/>
  <c r="E2353" i="9"/>
  <c r="F2353" i="9"/>
  <c r="G2353" i="9"/>
  <c r="H2353" i="9"/>
  <c r="I2353" i="9"/>
  <c r="J2353" i="9"/>
  <c r="A2354" i="9"/>
  <c r="B2354" i="9"/>
  <c r="C2354" i="9"/>
  <c r="D2354" i="9"/>
  <c r="E2354" i="9"/>
  <c r="H2354" i="9" s="1"/>
  <c r="F2354" i="9"/>
  <c r="I2354" i="9"/>
  <c r="J2354" i="9"/>
  <c r="A2355" i="9"/>
  <c r="B2355" i="9"/>
  <c r="C2355" i="9"/>
  <c r="D2355" i="9"/>
  <c r="E2355" i="9"/>
  <c r="F2355" i="9"/>
  <c r="G2355" i="9"/>
  <c r="H2355" i="9"/>
  <c r="I2355" i="9"/>
  <c r="J2355" i="9"/>
  <c r="A2356" i="9"/>
  <c r="B2356" i="9"/>
  <c r="C2356" i="9"/>
  <c r="D2356" i="9"/>
  <c r="E2356" i="9"/>
  <c r="H2356" i="9" s="1"/>
  <c r="F2356" i="9"/>
  <c r="I2356" i="9"/>
  <c r="J2356" i="9"/>
  <c r="A2357" i="9"/>
  <c r="B2357" i="9"/>
  <c r="C2357" i="9"/>
  <c r="D2357" i="9"/>
  <c r="E2357" i="9"/>
  <c r="F2357" i="9"/>
  <c r="G2357" i="9"/>
  <c r="H2357" i="9"/>
  <c r="I2357" i="9"/>
  <c r="J2357" i="9"/>
  <c r="A2358" i="9"/>
  <c r="B2358" i="9"/>
  <c r="C2358" i="9"/>
  <c r="D2358" i="9"/>
  <c r="E2358" i="9"/>
  <c r="H2358" i="9" s="1"/>
  <c r="F2358" i="9"/>
  <c r="I2358" i="9"/>
  <c r="J2358" i="9"/>
  <c r="A2359" i="9"/>
  <c r="B2359" i="9"/>
  <c r="C2359" i="9"/>
  <c r="D2359" i="9"/>
  <c r="E2359" i="9"/>
  <c r="F2359" i="9"/>
  <c r="G2359" i="9"/>
  <c r="H2359" i="9"/>
  <c r="I2359" i="9"/>
  <c r="J2359" i="9"/>
  <c r="A2360" i="9"/>
  <c r="B2360" i="9"/>
  <c r="C2360" i="9"/>
  <c r="D2360" i="9"/>
  <c r="E2360" i="9"/>
  <c r="H2360" i="9" s="1"/>
  <c r="F2360" i="9"/>
  <c r="I2360" i="9"/>
  <c r="J2360" i="9"/>
  <c r="A2361" i="9"/>
  <c r="B2361" i="9"/>
  <c r="C2361" i="9"/>
  <c r="D2361" i="9"/>
  <c r="E2361" i="9"/>
  <c r="F2361" i="9"/>
  <c r="G2361" i="9"/>
  <c r="H2361" i="9"/>
  <c r="I2361" i="9"/>
  <c r="J2361" i="9"/>
  <c r="A2362" i="9"/>
  <c r="B2362" i="9"/>
  <c r="C2362" i="9"/>
  <c r="D2362" i="9"/>
  <c r="E2362" i="9"/>
  <c r="H2362" i="9" s="1"/>
  <c r="F2362" i="9"/>
  <c r="I2362" i="9"/>
  <c r="J2362" i="9"/>
  <c r="A2363" i="9"/>
  <c r="B2363" i="9"/>
  <c r="C2363" i="9"/>
  <c r="D2363" i="9"/>
  <c r="E2363" i="9"/>
  <c r="F2363" i="9"/>
  <c r="G2363" i="9"/>
  <c r="H2363" i="9"/>
  <c r="I2363" i="9"/>
  <c r="J2363" i="9"/>
  <c r="A2364" i="9"/>
  <c r="B2364" i="9"/>
  <c r="C2364" i="9"/>
  <c r="D2364" i="9"/>
  <c r="E2364" i="9"/>
  <c r="H2364" i="9" s="1"/>
  <c r="F2364" i="9"/>
  <c r="I2364" i="9"/>
  <c r="J2364" i="9"/>
  <c r="A2365" i="9"/>
  <c r="B2365" i="9"/>
  <c r="C2365" i="9"/>
  <c r="D2365" i="9"/>
  <c r="E2365" i="9"/>
  <c r="F2365" i="9"/>
  <c r="G2365" i="9"/>
  <c r="H2365" i="9"/>
  <c r="I2365" i="9"/>
  <c r="J2365" i="9"/>
  <c r="A2366" i="9"/>
  <c r="B2366" i="9"/>
  <c r="C2366" i="9"/>
  <c r="D2366" i="9"/>
  <c r="E2366" i="9"/>
  <c r="H2366" i="9" s="1"/>
  <c r="F2366" i="9"/>
  <c r="I2366" i="9"/>
  <c r="J2366" i="9"/>
  <c r="A2367" i="9"/>
  <c r="B2367" i="9"/>
  <c r="C2367" i="9"/>
  <c r="D2367" i="9"/>
  <c r="E2367" i="9"/>
  <c r="F2367" i="9"/>
  <c r="G2367" i="9"/>
  <c r="H2367" i="9"/>
  <c r="I2367" i="9"/>
  <c r="J2367" i="9"/>
  <c r="A2368" i="9"/>
  <c r="B2368" i="9"/>
  <c r="C2368" i="9"/>
  <c r="D2368" i="9"/>
  <c r="E2368" i="9"/>
  <c r="H2368" i="9" s="1"/>
  <c r="F2368" i="9"/>
  <c r="I2368" i="9"/>
  <c r="J2368" i="9"/>
  <c r="A2369" i="9"/>
  <c r="B2369" i="9"/>
  <c r="C2369" i="9"/>
  <c r="D2369" i="9"/>
  <c r="E2369" i="9"/>
  <c r="F2369" i="9"/>
  <c r="G2369" i="9"/>
  <c r="H2369" i="9"/>
  <c r="I2369" i="9"/>
  <c r="J2369" i="9"/>
  <c r="A2370" i="9"/>
  <c r="B2370" i="9"/>
  <c r="C2370" i="9"/>
  <c r="D2370" i="9"/>
  <c r="E2370" i="9"/>
  <c r="H2370" i="9" s="1"/>
  <c r="F2370" i="9"/>
  <c r="I2370" i="9"/>
  <c r="J2370" i="9"/>
  <c r="A2371" i="9"/>
  <c r="B2371" i="9"/>
  <c r="C2371" i="9"/>
  <c r="D2371" i="9"/>
  <c r="E2371" i="9"/>
  <c r="F2371" i="9"/>
  <c r="G2371" i="9"/>
  <c r="H2371" i="9"/>
  <c r="I2371" i="9"/>
  <c r="J2371" i="9"/>
  <c r="A2372" i="9"/>
  <c r="B2372" i="9"/>
  <c r="C2372" i="9"/>
  <c r="D2372" i="9"/>
  <c r="E2372" i="9"/>
  <c r="H2372" i="9" s="1"/>
  <c r="F2372" i="9"/>
  <c r="I2372" i="9"/>
  <c r="J2372" i="9"/>
  <c r="A2373" i="9"/>
  <c r="B2373" i="9"/>
  <c r="C2373" i="9"/>
  <c r="D2373" i="9"/>
  <c r="E2373" i="9"/>
  <c r="F2373" i="9"/>
  <c r="G2373" i="9"/>
  <c r="H2373" i="9"/>
  <c r="I2373" i="9"/>
  <c r="J2373" i="9"/>
  <c r="A2374" i="9"/>
  <c r="B2374" i="9"/>
  <c r="C2374" i="9"/>
  <c r="D2374" i="9"/>
  <c r="E2374" i="9"/>
  <c r="H2374" i="9" s="1"/>
  <c r="F2374" i="9"/>
  <c r="I2374" i="9"/>
  <c r="J2374" i="9"/>
  <c r="A2375" i="9"/>
  <c r="B2375" i="9"/>
  <c r="C2375" i="9"/>
  <c r="D2375" i="9"/>
  <c r="E2375" i="9"/>
  <c r="F2375" i="9"/>
  <c r="G2375" i="9"/>
  <c r="H2375" i="9"/>
  <c r="I2375" i="9"/>
  <c r="J2375" i="9"/>
  <c r="A2376" i="9"/>
  <c r="B2376" i="9"/>
  <c r="C2376" i="9"/>
  <c r="D2376" i="9"/>
  <c r="E2376" i="9"/>
  <c r="H2376" i="9" s="1"/>
  <c r="F2376" i="9"/>
  <c r="I2376" i="9"/>
  <c r="J2376" i="9"/>
  <c r="A2377" i="9"/>
  <c r="B2377" i="9"/>
  <c r="C2377" i="9"/>
  <c r="D2377" i="9"/>
  <c r="E2377" i="9"/>
  <c r="F2377" i="9"/>
  <c r="G2377" i="9"/>
  <c r="H2377" i="9"/>
  <c r="I2377" i="9"/>
  <c r="J2377" i="9"/>
  <c r="A2378" i="9"/>
  <c r="B2378" i="9"/>
  <c r="C2378" i="9"/>
  <c r="D2378" i="9"/>
  <c r="E2378" i="9"/>
  <c r="H2378" i="9" s="1"/>
  <c r="F2378" i="9"/>
  <c r="I2378" i="9"/>
  <c r="J2378" i="9"/>
  <c r="A2379" i="9"/>
  <c r="B2379" i="9"/>
  <c r="C2379" i="9"/>
  <c r="D2379" i="9"/>
  <c r="E2379" i="9"/>
  <c r="F2379" i="9"/>
  <c r="G2379" i="9"/>
  <c r="H2379" i="9"/>
  <c r="I2379" i="9"/>
  <c r="J2379" i="9"/>
  <c r="A2380" i="9"/>
  <c r="B2380" i="9"/>
  <c r="C2380" i="9"/>
  <c r="D2380" i="9"/>
  <c r="E2380" i="9"/>
  <c r="H2380" i="9" s="1"/>
  <c r="F2380" i="9"/>
  <c r="I2380" i="9"/>
  <c r="J2380" i="9"/>
  <c r="A2381" i="9"/>
  <c r="B2381" i="9"/>
  <c r="C2381" i="9"/>
  <c r="D2381" i="9"/>
  <c r="E2381" i="9"/>
  <c r="F2381" i="9"/>
  <c r="G2381" i="9"/>
  <c r="H2381" i="9"/>
  <c r="I2381" i="9"/>
  <c r="J2381" i="9"/>
  <c r="A2382" i="9"/>
  <c r="B2382" i="9"/>
  <c r="C2382" i="9"/>
  <c r="D2382" i="9"/>
  <c r="E2382" i="9"/>
  <c r="H2382" i="9" s="1"/>
  <c r="F2382" i="9"/>
  <c r="I2382" i="9"/>
  <c r="J2382" i="9"/>
  <c r="A2383" i="9"/>
  <c r="B2383" i="9"/>
  <c r="C2383" i="9"/>
  <c r="D2383" i="9"/>
  <c r="E2383" i="9"/>
  <c r="F2383" i="9"/>
  <c r="G2383" i="9"/>
  <c r="H2383" i="9"/>
  <c r="I2383" i="9"/>
  <c r="J2383" i="9"/>
  <c r="A2384" i="9"/>
  <c r="B2384" i="9"/>
  <c r="C2384" i="9"/>
  <c r="D2384" i="9"/>
  <c r="E2384" i="9"/>
  <c r="H2384" i="9" s="1"/>
  <c r="F2384" i="9"/>
  <c r="I2384" i="9"/>
  <c r="J2384" i="9"/>
  <c r="A2385" i="9"/>
  <c r="B2385" i="9"/>
  <c r="C2385" i="9"/>
  <c r="D2385" i="9"/>
  <c r="E2385" i="9"/>
  <c r="F2385" i="9"/>
  <c r="G2385" i="9"/>
  <c r="H2385" i="9"/>
  <c r="I2385" i="9"/>
  <c r="J2385" i="9"/>
  <c r="A2386" i="9"/>
  <c r="B2386" i="9"/>
  <c r="C2386" i="9"/>
  <c r="D2386" i="9"/>
  <c r="E2386" i="9"/>
  <c r="H2386" i="9" s="1"/>
  <c r="F2386" i="9"/>
  <c r="I2386" i="9"/>
  <c r="J2386" i="9"/>
  <c r="A2387" i="9"/>
  <c r="B2387" i="9"/>
  <c r="C2387" i="9"/>
  <c r="D2387" i="9"/>
  <c r="E2387" i="9"/>
  <c r="F2387" i="9"/>
  <c r="G2387" i="9"/>
  <c r="H2387" i="9"/>
  <c r="I2387" i="9"/>
  <c r="J2387" i="9"/>
  <c r="A2388" i="9"/>
  <c r="B2388" i="9"/>
  <c r="C2388" i="9"/>
  <c r="D2388" i="9"/>
  <c r="E2388" i="9"/>
  <c r="H2388" i="9" s="1"/>
  <c r="F2388" i="9"/>
  <c r="I2388" i="9"/>
  <c r="J2388" i="9"/>
  <c r="A2389" i="9"/>
  <c r="B2389" i="9"/>
  <c r="C2389" i="9"/>
  <c r="D2389" i="9"/>
  <c r="E2389" i="9"/>
  <c r="F2389" i="9"/>
  <c r="G2389" i="9"/>
  <c r="H2389" i="9"/>
  <c r="I2389" i="9"/>
  <c r="J2389" i="9"/>
  <c r="A2390" i="9"/>
  <c r="B2390" i="9"/>
  <c r="C2390" i="9"/>
  <c r="D2390" i="9"/>
  <c r="E2390" i="9"/>
  <c r="H2390" i="9" s="1"/>
  <c r="F2390" i="9"/>
  <c r="I2390" i="9"/>
  <c r="J2390" i="9"/>
  <c r="A2391" i="9"/>
  <c r="B2391" i="9"/>
  <c r="C2391" i="9"/>
  <c r="D2391" i="9"/>
  <c r="E2391" i="9"/>
  <c r="F2391" i="9"/>
  <c r="G2391" i="9"/>
  <c r="H2391" i="9"/>
  <c r="I2391" i="9"/>
  <c r="J2391" i="9"/>
  <c r="A2392" i="9"/>
  <c r="B2392" i="9"/>
  <c r="C2392" i="9"/>
  <c r="D2392" i="9"/>
  <c r="E2392" i="9"/>
  <c r="H2392" i="9" s="1"/>
  <c r="F2392" i="9"/>
  <c r="I2392" i="9"/>
  <c r="J2392" i="9"/>
  <c r="A2393" i="9"/>
  <c r="B2393" i="9"/>
  <c r="C2393" i="9"/>
  <c r="D2393" i="9"/>
  <c r="E2393" i="9"/>
  <c r="F2393" i="9"/>
  <c r="G2393" i="9"/>
  <c r="H2393" i="9"/>
  <c r="I2393" i="9"/>
  <c r="J2393" i="9"/>
  <c r="A2394" i="9"/>
  <c r="B2394" i="9"/>
  <c r="C2394" i="9"/>
  <c r="D2394" i="9"/>
  <c r="E2394" i="9"/>
  <c r="H2394" i="9" s="1"/>
  <c r="F2394" i="9"/>
  <c r="I2394" i="9"/>
  <c r="J2394" i="9"/>
  <c r="A2395" i="9"/>
  <c r="B2395" i="9"/>
  <c r="C2395" i="9"/>
  <c r="D2395" i="9"/>
  <c r="E2395" i="9"/>
  <c r="F2395" i="9"/>
  <c r="G2395" i="9"/>
  <c r="H2395" i="9"/>
  <c r="I2395" i="9"/>
  <c r="J2395" i="9"/>
  <c r="A2396" i="9"/>
  <c r="B2396" i="9"/>
  <c r="C2396" i="9"/>
  <c r="D2396" i="9"/>
  <c r="E2396" i="9"/>
  <c r="H2396" i="9" s="1"/>
  <c r="F2396" i="9"/>
  <c r="I2396" i="9"/>
  <c r="J2396" i="9"/>
  <c r="A2397" i="9"/>
  <c r="B2397" i="9"/>
  <c r="C2397" i="9"/>
  <c r="D2397" i="9"/>
  <c r="E2397" i="9"/>
  <c r="F2397" i="9"/>
  <c r="G2397" i="9"/>
  <c r="H2397" i="9"/>
  <c r="I2397" i="9"/>
  <c r="J2397" i="9"/>
  <c r="A2398" i="9"/>
  <c r="B2398" i="9"/>
  <c r="C2398" i="9"/>
  <c r="D2398" i="9"/>
  <c r="E2398" i="9"/>
  <c r="H2398" i="9" s="1"/>
  <c r="F2398" i="9"/>
  <c r="I2398" i="9"/>
  <c r="J2398" i="9"/>
  <c r="A2399" i="9"/>
  <c r="B2399" i="9"/>
  <c r="C2399" i="9"/>
  <c r="D2399" i="9"/>
  <c r="E2399" i="9"/>
  <c r="F2399" i="9"/>
  <c r="G2399" i="9"/>
  <c r="H2399" i="9"/>
  <c r="I2399" i="9"/>
  <c r="J2399" i="9"/>
  <c r="A2400" i="9"/>
  <c r="B2400" i="9"/>
  <c r="C2400" i="9"/>
  <c r="D2400" i="9"/>
  <c r="E2400" i="9"/>
  <c r="H2400" i="9" s="1"/>
  <c r="F2400" i="9"/>
  <c r="I2400" i="9"/>
  <c r="J2400" i="9"/>
  <c r="A2401" i="9"/>
  <c r="B2401" i="9"/>
  <c r="C2401" i="9"/>
  <c r="D2401" i="9"/>
  <c r="E2401" i="9"/>
  <c r="F2401" i="9"/>
  <c r="G2401" i="9"/>
  <c r="H2401" i="9"/>
  <c r="I2401" i="9"/>
  <c r="J2401" i="9"/>
  <c r="A2402" i="9"/>
  <c r="B2402" i="9"/>
  <c r="C2402" i="9"/>
  <c r="D2402" i="9"/>
  <c r="E2402" i="9"/>
  <c r="H2402" i="9" s="1"/>
  <c r="F2402" i="9"/>
  <c r="I2402" i="9"/>
  <c r="J2402" i="9"/>
  <c r="A2403" i="9"/>
  <c r="B2403" i="9"/>
  <c r="C2403" i="9"/>
  <c r="D2403" i="9"/>
  <c r="E2403" i="9"/>
  <c r="F2403" i="9"/>
  <c r="G2403" i="9"/>
  <c r="H2403" i="9"/>
  <c r="I2403" i="9"/>
  <c r="J2403" i="9"/>
  <c r="A2404" i="9"/>
  <c r="B2404" i="9"/>
  <c r="C2404" i="9"/>
  <c r="D2404" i="9"/>
  <c r="E2404" i="9"/>
  <c r="H2404" i="9" s="1"/>
  <c r="F2404" i="9"/>
  <c r="I2404" i="9"/>
  <c r="J2404" i="9"/>
  <c r="A2405" i="9"/>
  <c r="B2405" i="9"/>
  <c r="C2405" i="9"/>
  <c r="D2405" i="9"/>
  <c r="E2405" i="9"/>
  <c r="F2405" i="9"/>
  <c r="G2405" i="9"/>
  <c r="H2405" i="9"/>
  <c r="I2405" i="9"/>
  <c r="J2405" i="9"/>
  <c r="A2406" i="9"/>
  <c r="B2406" i="9"/>
  <c r="C2406" i="9"/>
  <c r="D2406" i="9"/>
  <c r="E2406" i="9"/>
  <c r="H2406" i="9" s="1"/>
  <c r="F2406" i="9"/>
  <c r="I2406" i="9"/>
  <c r="J2406" i="9"/>
  <c r="A2407" i="9"/>
  <c r="B2407" i="9"/>
  <c r="C2407" i="9"/>
  <c r="D2407" i="9"/>
  <c r="E2407" i="9"/>
  <c r="F2407" i="9"/>
  <c r="G2407" i="9"/>
  <c r="H2407" i="9"/>
  <c r="I2407" i="9"/>
  <c r="J2407" i="9"/>
  <c r="A2408" i="9"/>
  <c r="B2408" i="9"/>
  <c r="C2408" i="9"/>
  <c r="D2408" i="9"/>
  <c r="E2408" i="9"/>
  <c r="H2408" i="9" s="1"/>
  <c r="F2408" i="9"/>
  <c r="I2408" i="9"/>
  <c r="J2408" i="9"/>
  <c r="A2409" i="9"/>
  <c r="B2409" i="9"/>
  <c r="C2409" i="9"/>
  <c r="D2409" i="9"/>
  <c r="E2409" i="9"/>
  <c r="F2409" i="9"/>
  <c r="G2409" i="9"/>
  <c r="H2409" i="9"/>
  <c r="I2409" i="9"/>
  <c r="J2409" i="9"/>
  <c r="A2410" i="9"/>
  <c r="B2410" i="9"/>
  <c r="C2410" i="9"/>
  <c r="D2410" i="9"/>
  <c r="E2410" i="9"/>
  <c r="H2410" i="9" s="1"/>
  <c r="F2410" i="9"/>
  <c r="I2410" i="9"/>
  <c r="J2410" i="9"/>
  <c r="A2411" i="9"/>
  <c r="B2411" i="9"/>
  <c r="C2411" i="9"/>
  <c r="D2411" i="9"/>
  <c r="E2411" i="9"/>
  <c r="F2411" i="9"/>
  <c r="G2411" i="9"/>
  <c r="H2411" i="9"/>
  <c r="I2411" i="9"/>
  <c r="J2411" i="9"/>
  <c r="A2412" i="9"/>
  <c r="B2412" i="9"/>
  <c r="C2412" i="9"/>
  <c r="D2412" i="9"/>
  <c r="E2412" i="9"/>
  <c r="H2412" i="9" s="1"/>
  <c r="F2412" i="9"/>
  <c r="I2412" i="9"/>
  <c r="J2412" i="9"/>
  <c r="A2413" i="9"/>
  <c r="B2413" i="9"/>
  <c r="C2413" i="9"/>
  <c r="D2413" i="9"/>
  <c r="E2413" i="9"/>
  <c r="F2413" i="9"/>
  <c r="G2413" i="9"/>
  <c r="H2413" i="9"/>
  <c r="I2413" i="9"/>
  <c r="J2413" i="9"/>
  <c r="A2414" i="9"/>
  <c r="B2414" i="9"/>
  <c r="C2414" i="9"/>
  <c r="D2414" i="9"/>
  <c r="E2414" i="9"/>
  <c r="H2414" i="9" s="1"/>
  <c r="F2414" i="9"/>
  <c r="I2414" i="9"/>
  <c r="J2414" i="9"/>
  <c r="A2415" i="9"/>
  <c r="B2415" i="9"/>
  <c r="C2415" i="9"/>
  <c r="D2415" i="9"/>
  <c r="E2415" i="9"/>
  <c r="F2415" i="9"/>
  <c r="G2415" i="9"/>
  <c r="H2415" i="9"/>
  <c r="I2415" i="9"/>
  <c r="J2415" i="9"/>
  <c r="A2416" i="9"/>
  <c r="B2416" i="9"/>
  <c r="C2416" i="9"/>
  <c r="D2416" i="9"/>
  <c r="E2416" i="9"/>
  <c r="H2416" i="9" s="1"/>
  <c r="F2416" i="9"/>
  <c r="I2416" i="9"/>
  <c r="J2416" i="9"/>
  <c r="A2417" i="9"/>
  <c r="B2417" i="9"/>
  <c r="C2417" i="9"/>
  <c r="D2417" i="9"/>
  <c r="E2417" i="9"/>
  <c r="F2417" i="9"/>
  <c r="G2417" i="9"/>
  <c r="H2417" i="9"/>
  <c r="I2417" i="9"/>
  <c r="J2417" i="9"/>
  <c r="A2418" i="9"/>
  <c r="B2418" i="9"/>
  <c r="C2418" i="9"/>
  <c r="D2418" i="9"/>
  <c r="E2418" i="9"/>
  <c r="H2418" i="9" s="1"/>
  <c r="F2418" i="9"/>
  <c r="I2418" i="9"/>
  <c r="J2418" i="9"/>
  <c r="A2419" i="9"/>
  <c r="B2419" i="9"/>
  <c r="C2419" i="9"/>
  <c r="D2419" i="9"/>
  <c r="E2419" i="9"/>
  <c r="F2419" i="9"/>
  <c r="G2419" i="9"/>
  <c r="H2419" i="9"/>
  <c r="I2419" i="9"/>
  <c r="J2419" i="9"/>
  <c r="A2420" i="9"/>
  <c r="B2420" i="9"/>
  <c r="C2420" i="9"/>
  <c r="D2420" i="9"/>
  <c r="E2420" i="9"/>
  <c r="H2420" i="9" s="1"/>
  <c r="F2420" i="9"/>
  <c r="I2420" i="9"/>
  <c r="J2420" i="9"/>
  <c r="A2421" i="9"/>
  <c r="B2421" i="9"/>
  <c r="C2421" i="9"/>
  <c r="D2421" i="9"/>
  <c r="E2421" i="9"/>
  <c r="F2421" i="9"/>
  <c r="G2421" i="9"/>
  <c r="H2421" i="9"/>
  <c r="I2421" i="9"/>
  <c r="J2421" i="9"/>
  <c r="A2422" i="9"/>
  <c r="B2422" i="9"/>
  <c r="C2422" i="9"/>
  <c r="D2422" i="9"/>
  <c r="E2422" i="9"/>
  <c r="H2422" i="9" s="1"/>
  <c r="F2422" i="9"/>
  <c r="I2422" i="9"/>
  <c r="J2422" i="9"/>
  <c r="A2423" i="9"/>
  <c r="B2423" i="9"/>
  <c r="C2423" i="9"/>
  <c r="D2423" i="9"/>
  <c r="E2423" i="9"/>
  <c r="F2423" i="9"/>
  <c r="G2423" i="9"/>
  <c r="H2423" i="9"/>
  <c r="I2423" i="9"/>
  <c r="J2423" i="9"/>
  <c r="A2424" i="9"/>
  <c r="B2424" i="9"/>
  <c r="C2424" i="9"/>
  <c r="D2424" i="9"/>
  <c r="E2424" i="9"/>
  <c r="H2424" i="9" s="1"/>
  <c r="F2424" i="9"/>
  <c r="I2424" i="9"/>
  <c r="J2424" i="9"/>
  <c r="A2425" i="9"/>
  <c r="B2425" i="9"/>
  <c r="C2425" i="9"/>
  <c r="D2425" i="9"/>
  <c r="E2425" i="9"/>
  <c r="F2425" i="9"/>
  <c r="G2425" i="9"/>
  <c r="H2425" i="9"/>
  <c r="I2425" i="9"/>
  <c r="J2425" i="9"/>
  <c r="A2426" i="9"/>
  <c r="B2426" i="9"/>
  <c r="C2426" i="9"/>
  <c r="D2426" i="9"/>
  <c r="E2426" i="9"/>
  <c r="H2426" i="9" s="1"/>
  <c r="F2426" i="9"/>
  <c r="I2426" i="9"/>
  <c r="J2426" i="9"/>
  <c r="A2427" i="9"/>
  <c r="B2427" i="9"/>
  <c r="C2427" i="9"/>
  <c r="D2427" i="9"/>
  <c r="E2427" i="9"/>
  <c r="F2427" i="9"/>
  <c r="G2427" i="9"/>
  <c r="H2427" i="9"/>
  <c r="I2427" i="9"/>
  <c r="J2427" i="9"/>
  <c r="A2428" i="9"/>
  <c r="B2428" i="9"/>
  <c r="C2428" i="9"/>
  <c r="D2428" i="9"/>
  <c r="E2428" i="9"/>
  <c r="H2428" i="9" s="1"/>
  <c r="F2428" i="9"/>
  <c r="I2428" i="9"/>
  <c r="J2428" i="9"/>
  <c r="A2429" i="9"/>
  <c r="B2429" i="9"/>
  <c r="C2429" i="9"/>
  <c r="D2429" i="9"/>
  <c r="E2429" i="9"/>
  <c r="F2429" i="9"/>
  <c r="G2429" i="9"/>
  <c r="H2429" i="9"/>
  <c r="I2429" i="9"/>
  <c r="J2429" i="9"/>
  <c r="A2430" i="9"/>
  <c r="B2430" i="9"/>
  <c r="C2430" i="9"/>
  <c r="D2430" i="9"/>
  <c r="E2430" i="9"/>
  <c r="H2430" i="9" s="1"/>
  <c r="F2430" i="9"/>
  <c r="I2430" i="9"/>
  <c r="J2430" i="9"/>
  <c r="A2431" i="9"/>
  <c r="B2431" i="9"/>
  <c r="C2431" i="9"/>
  <c r="D2431" i="9"/>
  <c r="E2431" i="9"/>
  <c r="F2431" i="9"/>
  <c r="G2431" i="9"/>
  <c r="H2431" i="9"/>
  <c r="I2431" i="9"/>
  <c r="J2431" i="9"/>
  <c r="A2432" i="9"/>
  <c r="B2432" i="9"/>
  <c r="C2432" i="9"/>
  <c r="D2432" i="9"/>
  <c r="E2432" i="9"/>
  <c r="H2432" i="9" s="1"/>
  <c r="F2432" i="9"/>
  <c r="I2432" i="9"/>
  <c r="J2432" i="9"/>
  <c r="A2433" i="9"/>
  <c r="B2433" i="9"/>
  <c r="C2433" i="9"/>
  <c r="D2433" i="9"/>
  <c r="E2433" i="9"/>
  <c r="F2433" i="9"/>
  <c r="G2433" i="9"/>
  <c r="H2433" i="9"/>
  <c r="I2433" i="9"/>
  <c r="J2433" i="9"/>
  <c r="A2434" i="9"/>
  <c r="B2434" i="9"/>
  <c r="C2434" i="9"/>
  <c r="D2434" i="9"/>
  <c r="E2434" i="9"/>
  <c r="H2434" i="9" s="1"/>
  <c r="F2434" i="9"/>
  <c r="I2434" i="9"/>
  <c r="J2434" i="9"/>
  <c r="A2435" i="9"/>
  <c r="B2435" i="9"/>
  <c r="C2435" i="9"/>
  <c r="D2435" i="9"/>
  <c r="E2435" i="9"/>
  <c r="F2435" i="9"/>
  <c r="G2435" i="9"/>
  <c r="H2435" i="9"/>
  <c r="I2435" i="9"/>
  <c r="J2435" i="9"/>
  <c r="A2436" i="9"/>
  <c r="B2436" i="9"/>
  <c r="C2436" i="9"/>
  <c r="D2436" i="9"/>
  <c r="E2436" i="9"/>
  <c r="H2436" i="9" s="1"/>
  <c r="F2436" i="9"/>
  <c r="I2436" i="9"/>
  <c r="J2436" i="9"/>
  <c r="A2437" i="9"/>
  <c r="B2437" i="9"/>
  <c r="C2437" i="9"/>
  <c r="D2437" i="9"/>
  <c r="E2437" i="9"/>
  <c r="F2437" i="9"/>
  <c r="G2437" i="9"/>
  <c r="H2437" i="9"/>
  <c r="I2437" i="9"/>
  <c r="J2437" i="9"/>
  <c r="A2438" i="9"/>
  <c r="B2438" i="9"/>
  <c r="C2438" i="9"/>
  <c r="D2438" i="9"/>
  <c r="E2438" i="9"/>
  <c r="H2438" i="9" s="1"/>
  <c r="F2438" i="9"/>
  <c r="I2438" i="9"/>
  <c r="J2438" i="9"/>
  <c r="A2439" i="9"/>
  <c r="B2439" i="9"/>
  <c r="C2439" i="9"/>
  <c r="D2439" i="9"/>
  <c r="E2439" i="9"/>
  <c r="F2439" i="9"/>
  <c r="G2439" i="9"/>
  <c r="H2439" i="9"/>
  <c r="I2439" i="9"/>
  <c r="J2439" i="9"/>
  <c r="A2440" i="9"/>
  <c r="B2440" i="9"/>
  <c r="C2440" i="9"/>
  <c r="D2440" i="9"/>
  <c r="E2440" i="9"/>
  <c r="H2440" i="9" s="1"/>
  <c r="F2440" i="9"/>
  <c r="I2440" i="9"/>
  <c r="J2440" i="9"/>
  <c r="A2441" i="9"/>
  <c r="B2441" i="9"/>
  <c r="C2441" i="9"/>
  <c r="D2441" i="9"/>
  <c r="E2441" i="9"/>
  <c r="F2441" i="9"/>
  <c r="G2441" i="9"/>
  <c r="H2441" i="9"/>
  <c r="I2441" i="9"/>
  <c r="J2441" i="9"/>
  <c r="A2442" i="9"/>
  <c r="B2442" i="9"/>
  <c r="C2442" i="9"/>
  <c r="D2442" i="9"/>
  <c r="E2442" i="9"/>
  <c r="H2442" i="9" s="1"/>
  <c r="F2442" i="9"/>
  <c r="I2442" i="9"/>
  <c r="J2442" i="9"/>
  <c r="A2443" i="9"/>
  <c r="B2443" i="9"/>
  <c r="C2443" i="9"/>
  <c r="D2443" i="9"/>
  <c r="E2443" i="9"/>
  <c r="F2443" i="9"/>
  <c r="G2443" i="9"/>
  <c r="H2443" i="9"/>
  <c r="I2443" i="9"/>
  <c r="J2443" i="9"/>
  <c r="A2444" i="9"/>
  <c r="B2444" i="9"/>
  <c r="C2444" i="9"/>
  <c r="D2444" i="9"/>
  <c r="E2444" i="9"/>
  <c r="H2444" i="9" s="1"/>
  <c r="F2444" i="9"/>
  <c r="I2444" i="9"/>
  <c r="J2444" i="9"/>
  <c r="A2445" i="9"/>
  <c r="B2445" i="9"/>
  <c r="C2445" i="9"/>
  <c r="D2445" i="9"/>
  <c r="E2445" i="9"/>
  <c r="F2445" i="9"/>
  <c r="G2445" i="9"/>
  <c r="H2445" i="9"/>
  <c r="I2445" i="9"/>
  <c r="J2445" i="9"/>
  <c r="A2446" i="9"/>
  <c r="B2446" i="9"/>
  <c r="C2446" i="9"/>
  <c r="D2446" i="9"/>
  <c r="E2446" i="9"/>
  <c r="H2446" i="9" s="1"/>
  <c r="F2446" i="9"/>
  <c r="I2446" i="9"/>
  <c r="J2446" i="9"/>
  <c r="A2447" i="9"/>
  <c r="B2447" i="9"/>
  <c r="C2447" i="9"/>
  <c r="D2447" i="9"/>
  <c r="E2447" i="9"/>
  <c r="F2447" i="9"/>
  <c r="G2447" i="9"/>
  <c r="H2447" i="9"/>
  <c r="I2447" i="9"/>
  <c r="J2447" i="9"/>
  <c r="A2448" i="9"/>
  <c r="B2448" i="9"/>
  <c r="C2448" i="9"/>
  <c r="D2448" i="9"/>
  <c r="E2448" i="9"/>
  <c r="H2448" i="9" s="1"/>
  <c r="F2448" i="9"/>
  <c r="I2448" i="9"/>
  <c r="J2448" i="9"/>
  <c r="A2449" i="9"/>
  <c r="B2449" i="9"/>
  <c r="C2449" i="9"/>
  <c r="D2449" i="9"/>
  <c r="E2449" i="9"/>
  <c r="F2449" i="9"/>
  <c r="G2449" i="9"/>
  <c r="H2449" i="9"/>
  <c r="I2449" i="9"/>
  <c r="J2449" i="9"/>
  <c r="A2450" i="9"/>
  <c r="B2450" i="9"/>
  <c r="C2450" i="9"/>
  <c r="D2450" i="9"/>
  <c r="E2450" i="9"/>
  <c r="H2450" i="9" s="1"/>
  <c r="F2450" i="9"/>
  <c r="I2450" i="9"/>
  <c r="J2450" i="9"/>
  <c r="A2451" i="9"/>
  <c r="B2451" i="9"/>
  <c r="C2451" i="9"/>
  <c r="D2451" i="9"/>
  <c r="E2451" i="9"/>
  <c r="F2451" i="9"/>
  <c r="G2451" i="9"/>
  <c r="H2451" i="9"/>
  <c r="I2451" i="9"/>
  <c r="J2451" i="9"/>
  <c r="A2452" i="9"/>
  <c r="B2452" i="9"/>
  <c r="C2452" i="9"/>
  <c r="D2452" i="9"/>
  <c r="E2452" i="9"/>
  <c r="H2452" i="9" s="1"/>
  <c r="F2452" i="9"/>
  <c r="I2452" i="9"/>
  <c r="J2452" i="9"/>
  <c r="A2453" i="9"/>
  <c r="B2453" i="9"/>
  <c r="C2453" i="9"/>
  <c r="D2453" i="9"/>
  <c r="E2453" i="9"/>
  <c r="F2453" i="9"/>
  <c r="G2453" i="9"/>
  <c r="H2453" i="9"/>
  <c r="I2453" i="9"/>
  <c r="J2453" i="9"/>
  <c r="A2454" i="9"/>
  <c r="B2454" i="9"/>
  <c r="C2454" i="9"/>
  <c r="D2454" i="9"/>
  <c r="E2454" i="9"/>
  <c r="H2454" i="9" s="1"/>
  <c r="F2454" i="9"/>
  <c r="I2454" i="9"/>
  <c r="J2454" i="9"/>
  <c r="A2455" i="9"/>
  <c r="B2455" i="9"/>
  <c r="C2455" i="9"/>
  <c r="D2455" i="9"/>
  <c r="E2455" i="9"/>
  <c r="F2455" i="9"/>
  <c r="G2455" i="9"/>
  <c r="H2455" i="9"/>
  <c r="I2455" i="9"/>
  <c r="J2455" i="9"/>
  <c r="A2456" i="9"/>
  <c r="B2456" i="9"/>
  <c r="C2456" i="9"/>
  <c r="D2456" i="9"/>
  <c r="E2456" i="9"/>
  <c r="H2456" i="9" s="1"/>
  <c r="F2456" i="9"/>
  <c r="I2456" i="9"/>
  <c r="J2456" i="9"/>
  <c r="A2457" i="9"/>
  <c r="B2457" i="9"/>
  <c r="C2457" i="9"/>
  <c r="D2457" i="9"/>
  <c r="E2457" i="9"/>
  <c r="F2457" i="9"/>
  <c r="G2457" i="9"/>
  <c r="H2457" i="9"/>
  <c r="I2457" i="9"/>
  <c r="J2457" i="9"/>
  <c r="A2458" i="9"/>
  <c r="B2458" i="9"/>
  <c r="C2458" i="9"/>
  <c r="D2458" i="9"/>
  <c r="E2458" i="9"/>
  <c r="H2458" i="9" s="1"/>
  <c r="F2458" i="9"/>
  <c r="I2458" i="9"/>
  <c r="J2458" i="9"/>
  <c r="A2459" i="9"/>
  <c r="B2459" i="9"/>
  <c r="C2459" i="9"/>
  <c r="D2459" i="9"/>
  <c r="E2459" i="9"/>
  <c r="F2459" i="9"/>
  <c r="G2459" i="9"/>
  <c r="H2459" i="9"/>
  <c r="I2459" i="9"/>
  <c r="J2459" i="9"/>
  <c r="A2460" i="9"/>
  <c r="B2460" i="9"/>
  <c r="C2460" i="9"/>
  <c r="D2460" i="9"/>
  <c r="E2460" i="9"/>
  <c r="H2460" i="9" s="1"/>
  <c r="F2460" i="9"/>
  <c r="I2460" i="9"/>
  <c r="J2460" i="9"/>
  <c r="A2461" i="9"/>
  <c r="B2461" i="9"/>
  <c r="C2461" i="9"/>
  <c r="D2461" i="9"/>
  <c r="E2461" i="9"/>
  <c r="F2461" i="9"/>
  <c r="G2461" i="9"/>
  <c r="H2461" i="9"/>
  <c r="I2461" i="9"/>
  <c r="J2461" i="9"/>
  <c r="A2462" i="9"/>
  <c r="B2462" i="9"/>
  <c r="C2462" i="9"/>
  <c r="D2462" i="9"/>
  <c r="E2462" i="9"/>
  <c r="H2462" i="9" s="1"/>
  <c r="F2462" i="9"/>
  <c r="I2462" i="9"/>
  <c r="J2462" i="9"/>
  <c r="A2463" i="9"/>
  <c r="B2463" i="9"/>
  <c r="C2463" i="9"/>
  <c r="D2463" i="9"/>
  <c r="E2463" i="9"/>
  <c r="F2463" i="9"/>
  <c r="G2463" i="9"/>
  <c r="H2463" i="9"/>
  <c r="I2463" i="9"/>
  <c r="J2463" i="9"/>
  <c r="A2464" i="9"/>
  <c r="B2464" i="9"/>
  <c r="C2464" i="9"/>
  <c r="D2464" i="9"/>
  <c r="E2464" i="9"/>
  <c r="H2464" i="9" s="1"/>
  <c r="F2464" i="9"/>
  <c r="I2464" i="9"/>
  <c r="J2464" i="9"/>
  <c r="A2465" i="9"/>
  <c r="B2465" i="9"/>
  <c r="C2465" i="9"/>
  <c r="D2465" i="9"/>
  <c r="E2465" i="9"/>
  <c r="F2465" i="9"/>
  <c r="G2465" i="9"/>
  <c r="H2465" i="9"/>
  <c r="I2465" i="9"/>
  <c r="J2465" i="9"/>
  <c r="A2466" i="9"/>
  <c r="B2466" i="9"/>
  <c r="C2466" i="9"/>
  <c r="D2466" i="9"/>
  <c r="E2466" i="9"/>
  <c r="H2466" i="9" s="1"/>
  <c r="F2466" i="9"/>
  <c r="I2466" i="9"/>
  <c r="J2466" i="9"/>
  <c r="A2467" i="9"/>
  <c r="B2467" i="9"/>
  <c r="C2467" i="9"/>
  <c r="D2467" i="9"/>
  <c r="E2467" i="9"/>
  <c r="F2467" i="9"/>
  <c r="G2467" i="9"/>
  <c r="H2467" i="9"/>
  <c r="I2467" i="9"/>
  <c r="J2467" i="9"/>
  <c r="A2468" i="9"/>
  <c r="B2468" i="9"/>
  <c r="C2468" i="9"/>
  <c r="D2468" i="9"/>
  <c r="E2468" i="9"/>
  <c r="H2468" i="9" s="1"/>
  <c r="F2468" i="9"/>
  <c r="I2468" i="9"/>
  <c r="J2468" i="9"/>
  <c r="A2469" i="9"/>
  <c r="B2469" i="9"/>
  <c r="C2469" i="9"/>
  <c r="D2469" i="9"/>
  <c r="E2469" i="9"/>
  <c r="F2469" i="9"/>
  <c r="G2469" i="9"/>
  <c r="H2469" i="9"/>
  <c r="I2469" i="9"/>
  <c r="J2469" i="9"/>
  <c r="A2470" i="9"/>
  <c r="B2470" i="9"/>
  <c r="C2470" i="9"/>
  <c r="D2470" i="9"/>
  <c r="E2470" i="9"/>
  <c r="H2470" i="9" s="1"/>
  <c r="F2470" i="9"/>
  <c r="I2470" i="9"/>
  <c r="J2470" i="9"/>
  <c r="A2471" i="9"/>
  <c r="B2471" i="9"/>
  <c r="C2471" i="9"/>
  <c r="D2471" i="9"/>
  <c r="E2471" i="9"/>
  <c r="F2471" i="9"/>
  <c r="G2471" i="9"/>
  <c r="H2471" i="9"/>
  <c r="I2471" i="9"/>
  <c r="J2471" i="9"/>
  <c r="A2472" i="9"/>
  <c r="B2472" i="9"/>
  <c r="C2472" i="9"/>
  <c r="D2472" i="9"/>
  <c r="E2472" i="9"/>
  <c r="H2472" i="9" s="1"/>
  <c r="F2472" i="9"/>
  <c r="I2472" i="9"/>
  <c r="J2472" i="9"/>
  <c r="A2473" i="9"/>
  <c r="B2473" i="9"/>
  <c r="C2473" i="9"/>
  <c r="D2473" i="9"/>
  <c r="E2473" i="9"/>
  <c r="F2473" i="9"/>
  <c r="G2473" i="9"/>
  <c r="H2473" i="9"/>
  <c r="I2473" i="9"/>
  <c r="J2473" i="9"/>
  <c r="A2474" i="9"/>
  <c r="B2474" i="9"/>
  <c r="C2474" i="9"/>
  <c r="D2474" i="9"/>
  <c r="E2474" i="9"/>
  <c r="H2474" i="9" s="1"/>
  <c r="F2474" i="9"/>
  <c r="I2474" i="9"/>
  <c r="J2474" i="9"/>
  <c r="A2475" i="9"/>
  <c r="B2475" i="9"/>
  <c r="C2475" i="9"/>
  <c r="D2475" i="9"/>
  <c r="E2475" i="9"/>
  <c r="F2475" i="9"/>
  <c r="G2475" i="9"/>
  <c r="H2475" i="9"/>
  <c r="I2475" i="9"/>
  <c r="J2475" i="9"/>
  <c r="A2476" i="9"/>
  <c r="B2476" i="9"/>
  <c r="C2476" i="9"/>
  <c r="D2476" i="9"/>
  <c r="E2476" i="9"/>
  <c r="H2476" i="9" s="1"/>
  <c r="F2476" i="9"/>
  <c r="I2476" i="9"/>
  <c r="J2476" i="9"/>
  <c r="A2477" i="9"/>
  <c r="B2477" i="9"/>
  <c r="C2477" i="9"/>
  <c r="D2477" i="9"/>
  <c r="E2477" i="9"/>
  <c r="F2477" i="9"/>
  <c r="G2477" i="9"/>
  <c r="H2477" i="9"/>
  <c r="I2477" i="9"/>
  <c r="J2477" i="9"/>
  <c r="A2478" i="9"/>
  <c r="B2478" i="9"/>
  <c r="C2478" i="9"/>
  <c r="D2478" i="9"/>
  <c r="E2478" i="9"/>
  <c r="H2478" i="9" s="1"/>
  <c r="F2478" i="9"/>
  <c r="I2478" i="9"/>
  <c r="J2478" i="9"/>
  <c r="A2479" i="9"/>
  <c r="B2479" i="9"/>
  <c r="C2479" i="9"/>
  <c r="D2479" i="9"/>
  <c r="E2479" i="9"/>
  <c r="F2479" i="9"/>
  <c r="G2479" i="9"/>
  <c r="H2479" i="9"/>
  <c r="I2479" i="9"/>
  <c r="J2479" i="9"/>
  <c r="A2480" i="9"/>
  <c r="B2480" i="9"/>
  <c r="C2480" i="9"/>
  <c r="D2480" i="9"/>
  <c r="E2480" i="9"/>
  <c r="H2480" i="9" s="1"/>
  <c r="F2480" i="9"/>
  <c r="I2480" i="9"/>
  <c r="J2480" i="9"/>
  <c r="A2481" i="9"/>
  <c r="B2481" i="9"/>
  <c r="C2481" i="9"/>
  <c r="D2481" i="9"/>
  <c r="E2481" i="9"/>
  <c r="F2481" i="9"/>
  <c r="G2481" i="9"/>
  <c r="H2481" i="9"/>
  <c r="I2481" i="9"/>
  <c r="J2481" i="9"/>
  <c r="A2482" i="9"/>
  <c r="B2482" i="9"/>
  <c r="C2482" i="9"/>
  <c r="D2482" i="9"/>
  <c r="E2482" i="9"/>
  <c r="H2482" i="9" s="1"/>
  <c r="F2482" i="9"/>
  <c r="I2482" i="9"/>
  <c r="J2482" i="9"/>
  <c r="A2483" i="9"/>
  <c r="B2483" i="9"/>
  <c r="C2483" i="9"/>
  <c r="D2483" i="9"/>
  <c r="E2483" i="9"/>
  <c r="F2483" i="9"/>
  <c r="G2483" i="9"/>
  <c r="H2483" i="9"/>
  <c r="I2483" i="9"/>
  <c r="J2483" i="9"/>
  <c r="A2484" i="9"/>
  <c r="B2484" i="9"/>
  <c r="C2484" i="9"/>
  <c r="D2484" i="9"/>
  <c r="E2484" i="9"/>
  <c r="H2484" i="9" s="1"/>
  <c r="F2484" i="9"/>
  <c r="I2484" i="9"/>
  <c r="J2484" i="9"/>
  <c r="A2485" i="9"/>
  <c r="B2485" i="9"/>
  <c r="C2485" i="9"/>
  <c r="D2485" i="9"/>
  <c r="E2485" i="9"/>
  <c r="F2485" i="9"/>
  <c r="G2485" i="9"/>
  <c r="H2485" i="9"/>
  <c r="I2485" i="9"/>
  <c r="J2485" i="9"/>
  <c r="A2486" i="9"/>
  <c r="B2486" i="9"/>
  <c r="C2486" i="9"/>
  <c r="D2486" i="9"/>
  <c r="E2486" i="9"/>
  <c r="H2486" i="9" s="1"/>
  <c r="F2486" i="9"/>
  <c r="I2486" i="9"/>
  <c r="J2486" i="9"/>
  <c r="A2487" i="9"/>
  <c r="B2487" i="9"/>
  <c r="C2487" i="9"/>
  <c r="D2487" i="9"/>
  <c r="E2487" i="9"/>
  <c r="F2487" i="9"/>
  <c r="G2487" i="9"/>
  <c r="H2487" i="9"/>
  <c r="I2487" i="9"/>
  <c r="J2487" i="9"/>
  <c r="A2488" i="9"/>
  <c r="B2488" i="9"/>
  <c r="C2488" i="9"/>
  <c r="D2488" i="9"/>
  <c r="E2488" i="9"/>
  <c r="H2488" i="9" s="1"/>
  <c r="F2488" i="9"/>
  <c r="I2488" i="9"/>
  <c r="J2488" i="9"/>
  <c r="A2489" i="9"/>
  <c r="B2489" i="9"/>
  <c r="C2489" i="9"/>
  <c r="D2489" i="9"/>
  <c r="E2489" i="9"/>
  <c r="F2489" i="9"/>
  <c r="G2489" i="9"/>
  <c r="H2489" i="9"/>
  <c r="I2489" i="9"/>
  <c r="J2489" i="9"/>
  <c r="A2490" i="9"/>
  <c r="B2490" i="9"/>
  <c r="C2490" i="9"/>
  <c r="D2490" i="9"/>
  <c r="E2490" i="9"/>
  <c r="H2490" i="9" s="1"/>
  <c r="F2490" i="9"/>
  <c r="I2490" i="9"/>
  <c r="J2490" i="9"/>
  <c r="A2491" i="9"/>
  <c r="B2491" i="9"/>
  <c r="C2491" i="9"/>
  <c r="D2491" i="9"/>
  <c r="E2491" i="9"/>
  <c r="F2491" i="9"/>
  <c r="G2491" i="9"/>
  <c r="H2491" i="9"/>
  <c r="I2491" i="9"/>
  <c r="J2491" i="9"/>
  <c r="A2492" i="9"/>
  <c r="B2492" i="9"/>
  <c r="C2492" i="9"/>
  <c r="D2492" i="9"/>
  <c r="E2492" i="9"/>
  <c r="H2492" i="9" s="1"/>
  <c r="F2492" i="9"/>
  <c r="I2492" i="9"/>
  <c r="J2492" i="9"/>
  <c r="A2493" i="9"/>
  <c r="B2493" i="9"/>
  <c r="C2493" i="9"/>
  <c r="D2493" i="9"/>
  <c r="E2493" i="9"/>
  <c r="F2493" i="9"/>
  <c r="G2493" i="9"/>
  <c r="H2493" i="9"/>
  <c r="I2493" i="9"/>
  <c r="J2493" i="9"/>
  <c r="A2494" i="9"/>
  <c r="B2494" i="9"/>
  <c r="C2494" i="9"/>
  <c r="D2494" i="9"/>
  <c r="E2494" i="9"/>
  <c r="H2494" i="9" s="1"/>
  <c r="F2494" i="9"/>
  <c r="I2494" i="9"/>
  <c r="J2494" i="9"/>
  <c r="A2495" i="9"/>
  <c r="B2495" i="9"/>
  <c r="C2495" i="9"/>
  <c r="D2495" i="9"/>
  <c r="E2495" i="9"/>
  <c r="F2495" i="9"/>
  <c r="G2495" i="9"/>
  <c r="H2495" i="9"/>
  <c r="I2495" i="9"/>
  <c r="J2495" i="9"/>
  <c r="A2496" i="9"/>
  <c r="B2496" i="9"/>
  <c r="C2496" i="9"/>
  <c r="D2496" i="9"/>
  <c r="E2496" i="9"/>
  <c r="H2496" i="9" s="1"/>
  <c r="F2496" i="9"/>
  <c r="I2496" i="9"/>
  <c r="J2496" i="9"/>
  <c r="A2497" i="9"/>
  <c r="B2497" i="9"/>
  <c r="C2497" i="9"/>
  <c r="D2497" i="9"/>
  <c r="E2497" i="9"/>
  <c r="F2497" i="9"/>
  <c r="G2497" i="9"/>
  <c r="H2497" i="9"/>
  <c r="I2497" i="9"/>
  <c r="J2497" i="9"/>
  <c r="A2498" i="9"/>
  <c r="B2498" i="9"/>
  <c r="C2498" i="9"/>
  <c r="D2498" i="9"/>
  <c r="E2498" i="9"/>
  <c r="H2498" i="9" s="1"/>
  <c r="F2498" i="9"/>
  <c r="I2498" i="9"/>
  <c r="J2498" i="9"/>
  <c r="A2499" i="9"/>
  <c r="B2499" i="9"/>
  <c r="C2499" i="9"/>
  <c r="D2499" i="9"/>
  <c r="E2499" i="9"/>
  <c r="F2499" i="9"/>
  <c r="G2499" i="9"/>
  <c r="H2499" i="9"/>
  <c r="I2499" i="9"/>
  <c r="J2499" i="9"/>
  <c r="A2500" i="9"/>
  <c r="C2500" i="9" s="1"/>
  <c r="B2500" i="9"/>
  <c r="E2500" i="9"/>
  <c r="F2500" i="9"/>
  <c r="G2500" i="9"/>
  <c r="H2500" i="9"/>
  <c r="I2500" i="9"/>
  <c r="J2500" i="9"/>
  <c r="A7" i="9"/>
  <c r="B7" i="9"/>
  <c r="E7" i="9"/>
  <c r="F7" i="9"/>
  <c r="I7" i="9"/>
  <c r="J7" i="9"/>
  <c r="A8" i="9"/>
  <c r="B8" i="9"/>
  <c r="E8" i="9"/>
  <c r="F8" i="9"/>
  <c r="I8" i="9"/>
  <c r="J8" i="9"/>
  <c r="A9" i="9"/>
  <c r="B9" i="9"/>
  <c r="E9" i="9"/>
  <c r="H9" i="9" s="1"/>
  <c r="F9" i="9"/>
  <c r="I9" i="9"/>
  <c r="J9" i="9"/>
  <c r="A10" i="9"/>
  <c r="B10" i="9"/>
  <c r="E10" i="9"/>
  <c r="F10" i="9"/>
  <c r="I10" i="9"/>
  <c r="J10" i="9"/>
  <c r="A11" i="9"/>
  <c r="B11" i="9"/>
  <c r="E11" i="9"/>
  <c r="F11" i="9"/>
  <c r="I11" i="9"/>
  <c r="A12" i="9"/>
  <c r="B12" i="9"/>
  <c r="E12" i="9"/>
  <c r="F12" i="9"/>
  <c r="I12" i="9"/>
  <c r="A13" i="9"/>
  <c r="B13" i="9"/>
  <c r="E13" i="9"/>
  <c r="F13" i="9"/>
  <c r="I13" i="9"/>
  <c r="J13" i="9"/>
  <c r="A14" i="9"/>
  <c r="C14" i="9" s="1"/>
  <c r="B14" i="9"/>
  <c r="E14" i="9"/>
  <c r="F14" i="9"/>
  <c r="I14" i="9"/>
  <c r="J14" i="9"/>
  <c r="F6" i="9"/>
  <c r="E6" i="9"/>
  <c r="B6" i="9"/>
  <c r="A6" i="9"/>
  <c r="J6" i="9"/>
  <c r="I6" i="9"/>
  <c r="I5" i="9"/>
  <c r="B1" i="9"/>
  <c r="D1" i="9"/>
  <c r="E1" i="9"/>
  <c r="A1" i="9"/>
  <c r="B36" i="12"/>
  <c r="A31" i="12"/>
  <c r="B31" i="12"/>
  <c r="B30" i="12"/>
  <c r="A29" i="12"/>
  <c r="B29" i="12"/>
  <c r="B28" i="12"/>
  <c r="A27" i="12"/>
  <c r="B27" i="12"/>
  <c r="A26" i="12"/>
  <c r="B26" i="12"/>
  <c r="A25" i="12"/>
  <c r="B25" i="12"/>
  <c r="A24" i="12"/>
  <c r="B24" i="12"/>
  <c r="A23" i="12"/>
  <c r="B23" i="12"/>
  <c r="A22" i="12"/>
  <c r="B22" i="12"/>
  <c r="F6" i="12"/>
  <c r="B40" i="12"/>
  <c r="B39" i="12"/>
  <c r="B38" i="12"/>
  <c r="B37" i="12"/>
  <c r="B35" i="12"/>
  <c r="B34" i="12"/>
  <c r="B33" i="12"/>
  <c r="B32" i="12"/>
  <c r="A40" i="12"/>
  <c r="F40" i="12" s="1"/>
  <c r="BB39" i="8" s="1"/>
  <c r="A39" i="12"/>
  <c r="A38" i="12"/>
  <c r="A37" i="12"/>
  <c r="A36" i="12"/>
  <c r="A35" i="12"/>
  <c r="A34" i="12"/>
  <c r="A33" i="12"/>
  <c r="A32" i="12"/>
  <c r="A30" i="12"/>
  <c r="A28" i="12"/>
  <c r="D30" i="10" l="1"/>
  <c r="D9" i="13"/>
  <c r="C23" i="13"/>
  <c r="C18" i="13"/>
  <c r="C8" i="13"/>
  <c r="C11" i="13"/>
  <c r="C25" i="13"/>
  <c r="C20" i="13"/>
  <c r="C22" i="13"/>
  <c r="C16" i="13"/>
  <c r="C12" i="13"/>
  <c r="C9" i="13"/>
  <c r="C7" i="13"/>
  <c r="C21" i="13"/>
  <c r="C15" i="13"/>
  <c r="C13" i="13"/>
  <c r="H13" i="9"/>
  <c r="H12" i="9"/>
  <c r="D26" i="9"/>
  <c r="F15" i="5"/>
  <c r="D24" i="9"/>
  <c r="D22" i="9"/>
  <c r="D12" i="9"/>
  <c r="D18" i="9"/>
  <c r="C17" i="9"/>
  <c r="D17" i="9"/>
  <c r="C16" i="9"/>
  <c r="D16" i="9"/>
  <c r="C15" i="9"/>
  <c r="D15" i="9"/>
  <c r="L2494" i="9"/>
  <c r="K2494" i="9"/>
  <c r="L2490" i="9"/>
  <c r="K2490" i="9"/>
  <c r="L2486" i="9"/>
  <c r="K2486" i="9"/>
  <c r="L2484" i="9"/>
  <c r="K2484" i="9"/>
  <c r="L2480" i="9"/>
  <c r="K2480" i="9"/>
  <c r="L2472" i="9"/>
  <c r="K2472" i="9"/>
  <c r="L2462" i="9"/>
  <c r="K2462" i="9"/>
  <c r="L2460" i="9"/>
  <c r="K2460" i="9"/>
  <c r="L2500" i="9"/>
  <c r="K2500" i="9"/>
  <c r="K2499" i="9"/>
  <c r="L2499" i="9"/>
  <c r="G2498" i="9"/>
  <c r="K2497" i="9"/>
  <c r="L2497" i="9"/>
  <c r="G2496" i="9"/>
  <c r="K2495" i="9"/>
  <c r="L2495" i="9"/>
  <c r="G2494" i="9"/>
  <c r="K2493" i="9"/>
  <c r="L2493" i="9"/>
  <c r="G2492" i="9"/>
  <c r="K2491" i="9"/>
  <c r="L2491" i="9"/>
  <c r="G2490" i="9"/>
  <c r="K2489" i="9"/>
  <c r="L2489" i="9"/>
  <c r="G2488" i="9"/>
  <c r="K2487" i="9"/>
  <c r="L2487" i="9"/>
  <c r="G2486" i="9"/>
  <c r="K2485" i="9"/>
  <c r="L2485" i="9"/>
  <c r="G2484" i="9"/>
  <c r="K2483" i="9"/>
  <c r="L2483" i="9"/>
  <c r="G2482" i="9"/>
  <c r="K2481" i="9"/>
  <c r="L2481" i="9"/>
  <c r="G2480" i="9"/>
  <c r="K2479" i="9"/>
  <c r="L2479" i="9"/>
  <c r="G2478" i="9"/>
  <c r="K2477" i="9"/>
  <c r="L2477" i="9"/>
  <c r="G2476" i="9"/>
  <c r="K2475" i="9"/>
  <c r="L2475" i="9"/>
  <c r="G2474" i="9"/>
  <c r="K2473" i="9"/>
  <c r="L2473" i="9"/>
  <c r="G2472" i="9"/>
  <c r="K2471" i="9"/>
  <c r="L2471" i="9"/>
  <c r="G2470" i="9"/>
  <c r="K2469" i="9"/>
  <c r="L2469" i="9"/>
  <c r="G2468" i="9"/>
  <c r="K2467" i="9"/>
  <c r="L2467" i="9"/>
  <c r="G2466" i="9"/>
  <c r="K2465" i="9"/>
  <c r="L2465" i="9"/>
  <c r="G2464" i="9"/>
  <c r="K2463" i="9"/>
  <c r="L2463" i="9"/>
  <c r="G2462" i="9"/>
  <c r="K2461" i="9"/>
  <c r="L2461" i="9"/>
  <c r="G2460" i="9"/>
  <c r="K2459" i="9"/>
  <c r="L2459" i="9"/>
  <c r="G2458" i="9"/>
  <c r="K2457" i="9"/>
  <c r="L2457" i="9"/>
  <c r="G2456" i="9"/>
  <c r="K2455" i="9"/>
  <c r="L2455" i="9"/>
  <c r="G2454" i="9"/>
  <c r="K2453" i="9"/>
  <c r="L2453" i="9"/>
  <c r="G2452" i="9"/>
  <c r="K2451" i="9"/>
  <c r="L2451" i="9"/>
  <c r="G2450" i="9"/>
  <c r="K2449" i="9"/>
  <c r="L2449" i="9"/>
  <c r="G2448" i="9"/>
  <c r="K2447" i="9"/>
  <c r="L2447" i="9"/>
  <c r="G2446" i="9"/>
  <c r="K2445" i="9"/>
  <c r="L2445" i="9"/>
  <c r="G2444" i="9"/>
  <c r="K2443" i="9"/>
  <c r="L2443" i="9"/>
  <c r="G2442" i="9"/>
  <c r="K2441" i="9"/>
  <c r="L2441" i="9"/>
  <c r="G2440" i="9"/>
  <c r="K2439" i="9"/>
  <c r="L2439" i="9"/>
  <c r="G2438" i="9"/>
  <c r="K2437" i="9"/>
  <c r="L2437" i="9"/>
  <c r="G2436" i="9"/>
  <c r="K2435" i="9"/>
  <c r="L2435" i="9"/>
  <c r="G2434" i="9"/>
  <c r="K2433" i="9"/>
  <c r="L2433" i="9"/>
  <c r="G2432" i="9"/>
  <c r="K2431" i="9"/>
  <c r="L2431" i="9"/>
  <c r="G2430" i="9"/>
  <c r="K2429" i="9"/>
  <c r="L2429" i="9"/>
  <c r="G2428" i="9"/>
  <c r="K2427" i="9"/>
  <c r="L2427" i="9"/>
  <c r="G2426" i="9"/>
  <c r="K2425" i="9"/>
  <c r="L2425" i="9"/>
  <c r="G2424" i="9"/>
  <c r="K2423" i="9"/>
  <c r="L2423" i="9"/>
  <c r="G2422" i="9"/>
  <c r="K2421" i="9"/>
  <c r="L2421" i="9"/>
  <c r="G2420" i="9"/>
  <c r="K2419" i="9"/>
  <c r="L2419" i="9"/>
  <c r="G2418" i="9"/>
  <c r="K2417" i="9"/>
  <c r="L2417" i="9"/>
  <c r="G2416" i="9"/>
  <c r="K2415" i="9"/>
  <c r="L2415" i="9"/>
  <c r="G2414" i="9"/>
  <c r="K2413" i="9"/>
  <c r="L2413" i="9"/>
  <c r="G2412" i="9"/>
  <c r="K2411" i="9"/>
  <c r="L2411" i="9"/>
  <c r="G2410" i="9"/>
  <c r="K2409" i="9"/>
  <c r="L2409" i="9"/>
  <c r="G2408" i="9"/>
  <c r="K2407" i="9"/>
  <c r="L2407" i="9"/>
  <c r="G2406" i="9"/>
  <c r="K2405" i="9"/>
  <c r="L2405" i="9"/>
  <c r="G2404" i="9"/>
  <c r="K2403" i="9"/>
  <c r="L2403" i="9"/>
  <c r="G2402" i="9"/>
  <c r="K2401" i="9"/>
  <c r="L2401" i="9"/>
  <c r="G2400" i="9"/>
  <c r="K2399" i="9"/>
  <c r="L2399" i="9"/>
  <c r="G2398" i="9"/>
  <c r="K2397" i="9"/>
  <c r="L2397" i="9"/>
  <c r="G2396" i="9"/>
  <c r="K2395" i="9"/>
  <c r="L2395" i="9"/>
  <c r="G2394" i="9"/>
  <c r="K2393" i="9"/>
  <c r="L2393" i="9"/>
  <c r="G2392" i="9"/>
  <c r="K2391" i="9"/>
  <c r="L2391" i="9"/>
  <c r="G2390" i="9"/>
  <c r="K2389" i="9"/>
  <c r="L2389" i="9"/>
  <c r="G2388" i="9"/>
  <c r="K2387" i="9"/>
  <c r="L2387" i="9"/>
  <c r="G2386" i="9"/>
  <c r="K2385" i="9"/>
  <c r="L2385" i="9"/>
  <c r="G2384" i="9"/>
  <c r="K2383" i="9"/>
  <c r="L2383" i="9"/>
  <c r="G2382" i="9"/>
  <c r="K2381" i="9"/>
  <c r="L2381" i="9"/>
  <c r="G2380" i="9"/>
  <c r="K2379" i="9"/>
  <c r="L2379" i="9"/>
  <c r="G2378" i="9"/>
  <c r="K2377" i="9"/>
  <c r="L2377" i="9"/>
  <c r="G2376" i="9"/>
  <c r="K2375" i="9"/>
  <c r="L2375" i="9"/>
  <c r="G2374" i="9"/>
  <c r="K2373" i="9"/>
  <c r="L2373" i="9"/>
  <c r="G2372" i="9"/>
  <c r="K2371" i="9"/>
  <c r="L2371" i="9"/>
  <c r="G2370" i="9"/>
  <c r="K2369" i="9"/>
  <c r="L2369" i="9"/>
  <c r="G2368" i="9"/>
  <c r="K2367" i="9"/>
  <c r="L2367" i="9"/>
  <c r="G2366" i="9"/>
  <c r="K2365" i="9"/>
  <c r="L2365" i="9"/>
  <c r="G2364" i="9"/>
  <c r="K2363" i="9"/>
  <c r="L2363" i="9"/>
  <c r="G2362" i="9"/>
  <c r="K2361" i="9"/>
  <c r="L2361" i="9"/>
  <c r="G2360" i="9"/>
  <c r="K2359" i="9"/>
  <c r="L2359" i="9"/>
  <c r="G2358" i="9"/>
  <c r="K2357" i="9"/>
  <c r="L2357" i="9"/>
  <c r="G2356" i="9"/>
  <c r="K2355" i="9"/>
  <c r="L2355" i="9"/>
  <c r="G2354" i="9"/>
  <c r="K2353" i="9"/>
  <c r="L2353" i="9"/>
  <c r="G2352" i="9"/>
  <c r="K2351" i="9"/>
  <c r="L2351" i="9"/>
  <c r="G2350" i="9"/>
  <c r="K2349" i="9"/>
  <c r="L2349" i="9"/>
  <c r="G2348" i="9"/>
  <c r="K2347" i="9"/>
  <c r="L2347" i="9"/>
  <c r="G2346" i="9"/>
  <c r="K2345" i="9"/>
  <c r="L2345" i="9"/>
  <c r="G2344" i="9"/>
  <c r="K2343" i="9"/>
  <c r="L2343" i="9"/>
  <c r="G2342" i="9"/>
  <c r="K2341" i="9"/>
  <c r="L2341" i="9"/>
  <c r="G2340" i="9"/>
  <c r="K2339" i="9"/>
  <c r="L2339" i="9"/>
  <c r="G2338" i="9"/>
  <c r="K2337" i="9"/>
  <c r="L2337" i="9"/>
  <c r="G2336" i="9"/>
  <c r="K2335" i="9"/>
  <c r="L2335" i="9"/>
  <c r="G2334" i="9"/>
  <c r="K2333" i="9"/>
  <c r="L2333" i="9"/>
  <c r="G2332" i="9"/>
  <c r="K2331" i="9"/>
  <c r="L2331" i="9"/>
  <c r="G2330" i="9"/>
  <c r="K2329" i="9"/>
  <c r="L2329" i="9"/>
  <c r="G2328" i="9"/>
  <c r="K2327" i="9"/>
  <c r="L2327" i="9"/>
  <c r="G2326" i="9"/>
  <c r="K2325" i="9"/>
  <c r="L2325" i="9"/>
  <c r="G2324" i="9"/>
  <c r="K2323" i="9"/>
  <c r="L2323" i="9"/>
  <c r="G2322" i="9"/>
  <c r="K2321" i="9"/>
  <c r="L2321" i="9"/>
  <c r="G2320" i="9"/>
  <c r="K2319" i="9"/>
  <c r="L2319" i="9"/>
  <c r="G2318" i="9"/>
  <c r="K2317" i="9"/>
  <c r="L2317" i="9"/>
  <c r="G2316" i="9"/>
  <c r="K2315" i="9"/>
  <c r="L2315" i="9"/>
  <c r="G2314" i="9"/>
  <c r="K2313" i="9"/>
  <c r="L2313" i="9"/>
  <c r="G2312" i="9"/>
  <c r="K2311" i="9"/>
  <c r="L2311" i="9"/>
  <c r="G2310" i="9"/>
  <c r="K2309" i="9"/>
  <c r="L2309" i="9"/>
  <c r="G2308" i="9"/>
  <c r="K2307" i="9"/>
  <c r="L2307" i="9"/>
  <c r="G2306" i="9"/>
  <c r="K2305" i="9"/>
  <c r="L2305" i="9"/>
  <c r="G2304" i="9"/>
  <c r="K2303" i="9"/>
  <c r="L2303" i="9"/>
  <c r="G2302" i="9"/>
  <c r="K2301" i="9"/>
  <c r="L2301" i="9"/>
  <c r="G2300" i="9"/>
  <c r="K2299" i="9"/>
  <c r="L2299" i="9"/>
  <c r="G2298" i="9"/>
  <c r="K2297" i="9"/>
  <c r="L2297" i="9"/>
  <c r="G2296" i="9"/>
  <c r="K2295" i="9"/>
  <c r="L2295" i="9"/>
  <c r="G2294" i="9"/>
  <c r="K2293" i="9"/>
  <c r="L2293" i="9"/>
  <c r="G2292" i="9"/>
  <c r="K2291" i="9"/>
  <c r="L2291" i="9"/>
  <c r="G2290" i="9"/>
  <c r="K2289" i="9"/>
  <c r="L2289" i="9"/>
  <c r="G2288" i="9"/>
  <c r="K2287" i="9"/>
  <c r="L2287" i="9"/>
  <c r="G2286" i="9"/>
  <c r="K2285" i="9"/>
  <c r="L2285" i="9"/>
  <c r="G2284" i="9"/>
  <c r="K2283" i="9"/>
  <c r="L2283" i="9"/>
  <c r="G2282" i="9"/>
  <c r="K2281" i="9"/>
  <c r="L2281" i="9"/>
  <c r="G2280" i="9"/>
  <c r="K2279" i="9"/>
  <c r="L2279" i="9"/>
  <c r="G2278" i="9"/>
  <c r="K2277" i="9"/>
  <c r="L2277" i="9"/>
  <c r="G2276" i="9"/>
  <c r="K2275" i="9"/>
  <c r="L2275" i="9"/>
  <c r="G2274" i="9"/>
  <c r="K2273" i="9"/>
  <c r="L2273" i="9"/>
  <c r="G2272" i="9"/>
  <c r="K2271" i="9"/>
  <c r="L2271" i="9"/>
  <c r="G2270" i="9"/>
  <c r="K2269" i="9"/>
  <c r="L2269" i="9"/>
  <c r="G2268" i="9"/>
  <c r="K2267" i="9"/>
  <c r="L2267" i="9"/>
  <c r="G2266" i="9"/>
  <c r="K2265" i="9"/>
  <c r="L2265" i="9"/>
  <c r="G2264" i="9"/>
  <c r="K2263" i="9"/>
  <c r="L2263" i="9"/>
  <c r="G2262" i="9"/>
  <c r="K2261" i="9"/>
  <c r="L2261" i="9"/>
  <c r="G2260" i="9"/>
  <c r="K2259" i="9"/>
  <c r="L2259" i="9"/>
  <c r="G2258" i="9"/>
  <c r="K2257" i="9"/>
  <c r="L2257" i="9"/>
  <c r="G2256" i="9"/>
  <c r="K2255" i="9"/>
  <c r="L2255" i="9"/>
  <c r="G2254" i="9"/>
  <c r="K2253" i="9"/>
  <c r="L2253" i="9"/>
  <c r="G2252" i="9"/>
  <c r="K2251" i="9"/>
  <c r="L2251" i="9"/>
  <c r="G2250" i="9"/>
  <c r="K2249" i="9"/>
  <c r="L2249" i="9"/>
  <c r="G2248" i="9"/>
  <c r="K2247" i="9"/>
  <c r="L2247" i="9"/>
  <c r="G2246" i="9"/>
  <c r="K2245" i="9"/>
  <c r="L2245" i="9"/>
  <c r="G2244" i="9"/>
  <c r="K2243" i="9"/>
  <c r="L2243" i="9"/>
  <c r="G2242" i="9"/>
  <c r="K2241" i="9"/>
  <c r="L2241" i="9"/>
  <c r="G2240" i="9"/>
  <c r="K2239" i="9"/>
  <c r="L2239" i="9"/>
  <c r="G2238" i="9"/>
  <c r="K2237" i="9"/>
  <c r="L2237" i="9"/>
  <c r="G2236" i="9"/>
  <c r="K2235" i="9"/>
  <c r="L2235" i="9"/>
  <c r="G2234" i="9"/>
  <c r="K2233" i="9"/>
  <c r="L2233" i="9"/>
  <c r="G2232" i="9"/>
  <c r="K2231" i="9"/>
  <c r="L2231" i="9"/>
  <c r="G2230" i="9"/>
  <c r="K2229" i="9"/>
  <c r="L2229" i="9"/>
  <c r="G2228" i="9"/>
  <c r="K2227" i="9"/>
  <c r="L2227" i="9"/>
  <c r="G2226" i="9"/>
  <c r="K2225" i="9"/>
  <c r="L2225" i="9"/>
  <c r="G2224" i="9"/>
  <c r="K2223" i="9"/>
  <c r="L2223" i="9"/>
  <c r="G2222" i="9"/>
  <c r="K2221" i="9"/>
  <c r="L2221" i="9"/>
  <c r="G2220" i="9"/>
  <c r="K2219" i="9"/>
  <c r="L2219" i="9"/>
  <c r="G2218" i="9"/>
  <c r="K2217" i="9"/>
  <c r="L2217" i="9"/>
  <c r="G2216" i="9"/>
  <c r="K2215" i="9"/>
  <c r="L2215" i="9"/>
  <c r="G2214" i="9"/>
  <c r="K2213" i="9"/>
  <c r="L2213" i="9"/>
  <c r="G2212" i="9"/>
  <c r="K2211" i="9"/>
  <c r="L2211" i="9"/>
  <c r="G2210" i="9"/>
  <c r="K2209" i="9"/>
  <c r="L2209" i="9"/>
  <c r="G2208" i="9"/>
  <c r="K2207" i="9"/>
  <c r="L2207" i="9"/>
  <c r="G2206" i="9"/>
  <c r="K2205" i="9"/>
  <c r="L2205" i="9"/>
  <c r="G2204" i="9"/>
  <c r="K2203" i="9"/>
  <c r="L2203" i="9"/>
  <c r="G2202" i="9"/>
  <c r="K2201" i="9"/>
  <c r="L2201" i="9"/>
  <c r="G2200" i="9"/>
  <c r="K2199" i="9"/>
  <c r="L2199" i="9"/>
  <c r="G2198" i="9"/>
  <c r="K2197" i="9"/>
  <c r="L2197" i="9"/>
  <c r="G2196" i="9"/>
  <c r="K2195" i="9"/>
  <c r="L2195" i="9"/>
  <c r="G2194" i="9"/>
  <c r="K2193" i="9"/>
  <c r="L2193" i="9"/>
  <c r="G2192" i="9"/>
  <c r="K2191" i="9"/>
  <c r="L2191" i="9"/>
  <c r="G2190" i="9"/>
  <c r="K2189" i="9"/>
  <c r="L2189" i="9"/>
  <c r="G2188" i="9"/>
  <c r="K2187" i="9"/>
  <c r="L2187" i="9"/>
  <c r="G2186" i="9"/>
  <c r="K2185" i="9"/>
  <c r="L2185" i="9"/>
  <c r="G2184" i="9"/>
  <c r="K2183" i="9"/>
  <c r="L2183" i="9"/>
  <c r="G2182" i="9"/>
  <c r="K2181" i="9"/>
  <c r="L2181" i="9"/>
  <c r="G2180" i="9"/>
  <c r="K2179" i="9"/>
  <c r="L2179" i="9"/>
  <c r="G2178" i="9"/>
  <c r="K2177" i="9"/>
  <c r="L2177" i="9"/>
  <c r="G2176" i="9"/>
  <c r="K2175" i="9"/>
  <c r="L2175" i="9"/>
  <c r="G2174" i="9"/>
  <c r="K2173" i="9"/>
  <c r="L2173" i="9"/>
  <c r="G2172" i="9"/>
  <c r="K2171" i="9"/>
  <c r="L2171" i="9"/>
  <c r="G2170" i="9"/>
  <c r="K2169" i="9"/>
  <c r="L2169" i="9"/>
  <c r="G2168" i="9"/>
  <c r="K2167" i="9"/>
  <c r="L2167" i="9"/>
  <c r="G2166" i="9"/>
  <c r="K2165" i="9"/>
  <c r="L2165" i="9"/>
  <c r="G2164" i="9"/>
  <c r="K2163" i="9"/>
  <c r="L2163" i="9"/>
  <c r="G2162" i="9"/>
  <c r="K2161" i="9"/>
  <c r="L2161" i="9"/>
  <c r="G2160" i="9"/>
  <c r="K2159" i="9"/>
  <c r="L2159" i="9"/>
  <c r="G2158" i="9"/>
  <c r="K2157" i="9"/>
  <c r="L2157" i="9"/>
  <c r="G2156" i="9"/>
  <c r="K2155" i="9"/>
  <c r="L2155" i="9"/>
  <c r="G2154" i="9"/>
  <c r="K2153" i="9"/>
  <c r="L2153" i="9"/>
  <c r="G2152" i="9"/>
  <c r="K2151" i="9"/>
  <c r="L2151" i="9"/>
  <c r="G2150" i="9"/>
  <c r="K2149" i="9"/>
  <c r="L2149" i="9"/>
  <c r="G2148" i="9"/>
  <c r="K2147" i="9"/>
  <c r="L2147" i="9"/>
  <c r="G2146" i="9"/>
  <c r="K2145" i="9"/>
  <c r="L2145" i="9"/>
  <c r="G2144" i="9"/>
  <c r="K2143" i="9"/>
  <c r="L2143" i="9"/>
  <c r="G2142" i="9"/>
  <c r="K2141" i="9"/>
  <c r="L2141" i="9"/>
  <c r="G2140" i="9"/>
  <c r="K2139" i="9"/>
  <c r="L2139" i="9"/>
  <c r="G2138" i="9"/>
  <c r="K2137" i="9"/>
  <c r="L2137" i="9"/>
  <c r="G2136" i="9"/>
  <c r="K2135" i="9"/>
  <c r="L2135" i="9"/>
  <c r="G2134" i="9"/>
  <c r="K2133" i="9"/>
  <c r="L2133" i="9"/>
  <c r="G2132" i="9"/>
  <c r="K2131" i="9"/>
  <c r="L2131" i="9"/>
  <c r="G2130" i="9"/>
  <c r="K2129" i="9"/>
  <c r="L2129" i="9"/>
  <c r="G2128" i="9"/>
  <c r="K2127" i="9"/>
  <c r="L2127" i="9"/>
  <c r="G2126" i="9"/>
  <c r="K2125" i="9"/>
  <c r="L2125" i="9"/>
  <c r="G2124" i="9"/>
  <c r="K2123" i="9"/>
  <c r="L2123" i="9"/>
  <c r="G2122" i="9"/>
  <c r="K2121" i="9"/>
  <c r="L2121" i="9"/>
  <c r="G2120" i="9"/>
  <c r="K2119" i="9"/>
  <c r="L2119" i="9"/>
  <c r="G2118" i="9"/>
  <c r="K2117" i="9"/>
  <c r="L2117" i="9"/>
  <c r="G2116" i="9"/>
  <c r="K2115" i="9"/>
  <c r="L2115" i="9"/>
  <c r="G2114" i="9"/>
  <c r="K2113" i="9"/>
  <c r="L2113" i="9"/>
  <c r="G2112" i="9"/>
  <c r="K2111" i="9"/>
  <c r="L2111" i="9"/>
  <c r="G2110" i="9"/>
  <c r="K2109" i="9"/>
  <c r="L2109" i="9"/>
  <c r="G2108" i="9"/>
  <c r="K2107" i="9"/>
  <c r="L2107" i="9"/>
  <c r="G2106" i="9"/>
  <c r="K2105" i="9"/>
  <c r="L2105" i="9"/>
  <c r="G2104" i="9"/>
  <c r="K2103" i="9"/>
  <c r="L2103" i="9"/>
  <c r="G2102" i="9"/>
  <c r="K2101" i="9"/>
  <c r="L2101" i="9"/>
  <c r="G2100" i="9"/>
  <c r="K2099" i="9"/>
  <c r="L2099" i="9"/>
  <c r="K2097" i="9"/>
  <c r="L2097" i="9"/>
  <c r="G2095" i="9"/>
  <c r="H2095" i="9"/>
  <c r="K2093" i="9"/>
  <c r="L2093" i="9"/>
  <c r="G2091" i="9"/>
  <c r="H2091" i="9"/>
  <c r="K2089" i="9"/>
  <c r="L2089" i="9"/>
  <c r="G2087" i="9"/>
  <c r="H2087" i="9"/>
  <c r="K2085" i="9"/>
  <c r="L2085" i="9"/>
  <c r="G2083" i="9"/>
  <c r="H2083" i="9"/>
  <c r="K2081" i="9"/>
  <c r="L2081" i="9"/>
  <c r="G2079" i="9"/>
  <c r="H2079" i="9"/>
  <c r="K2077" i="9"/>
  <c r="L2077" i="9"/>
  <c r="G2075" i="9"/>
  <c r="H2075" i="9"/>
  <c r="K2073" i="9"/>
  <c r="L2073" i="9"/>
  <c r="G2071" i="9"/>
  <c r="H2071" i="9"/>
  <c r="K2069" i="9"/>
  <c r="L2069" i="9"/>
  <c r="G2067" i="9"/>
  <c r="H2067" i="9"/>
  <c r="K2065" i="9"/>
  <c r="L2065" i="9"/>
  <c r="G2063" i="9"/>
  <c r="H2063" i="9"/>
  <c r="K2061" i="9"/>
  <c r="L2061" i="9"/>
  <c r="G2059" i="9"/>
  <c r="H2059" i="9"/>
  <c r="K2057" i="9"/>
  <c r="L2057" i="9"/>
  <c r="G2055" i="9"/>
  <c r="H2055" i="9"/>
  <c r="K2053" i="9"/>
  <c r="L2053" i="9"/>
  <c r="G2051" i="9"/>
  <c r="H2051" i="9"/>
  <c r="K2049" i="9"/>
  <c r="L2049" i="9"/>
  <c r="G2047" i="9"/>
  <c r="H2047" i="9"/>
  <c r="K2045" i="9"/>
  <c r="L2045" i="9"/>
  <c r="G2043" i="9"/>
  <c r="H2043" i="9"/>
  <c r="K2041" i="9"/>
  <c r="L2041" i="9"/>
  <c r="G2039" i="9"/>
  <c r="H2039" i="9"/>
  <c r="K2037" i="9"/>
  <c r="L2037" i="9"/>
  <c r="G2035" i="9"/>
  <c r="H2035" i="9"/>
  <c r="K2033" i="9"/>
  <c r="L2033" i="9"/>
  <c r="G2031" i="9"/>
  <c r="H2031" i="9"/>
  <c r="K2029" i="9"/>
  <c r="L2029" i="9"/>
  <c r="G2027" i="9"/>
  <c r="H2027" i="9"/>
  <c r="K2025" i="9"/>
  <c r="L2025" i="9"/>
  <c r="G2023" i="9"/>
  <c r="H2023" i="9"/>
  <c r="K2021" i="9"/>
  <c r="L2021" i="9"/>
  <c r="L2496" i="9"/>
  <c r="K2496" i="9"/>
  <c r="L2488" i="9"/>
  <c r="K2488" i="9"/>
  <c r="L2482" i="9"/>
  <c r="K2482" i="9"/>
  <c r="L2476" i="9"/>
  <c r="K2476" i="9"/>
  <c r="L2470" i="9"/>
  <c r="K2470" i="9"/>
  <c r="L2464" i="9"/>
  <c r="K2464" i="9"/>
  <c r="L2458" i="9"/>
  <c r="K2458" i="9"/>
  <c r="L2456" i="9"/>
  <c r="K2456" i="9"/>
  <c r="L2452" i="9"/>
  <c r="K2452" i="9"/>
  <c r="L2450" i="9"/>
  <c r="K2450" i="9"/>
  <c r="L2448" i="9"/>
  <c r="K2448" i="9"/>
  <c r="L2446" i="9"/>
  <c r="K2446" i="9"/>
  <c r="L2444" i="9"/>
  <c r="K2444" i="9"/>
  <c r="L2442" i="9"/>
  <c r="K2442" i="9"/>
  <c r="L2440" i="9"/>
  <c r="K2440" i="9"/>
  <c r="L2438" i="9"/>
  <c r="K2438" i="9"/>
  <c r="L2436" i="9"/>
  <c r="K2436" i="9"/>
  <c r="L2434" i="9"/>
  <c r="K2434" i="9"/>
  <c r="L2428" i="9"/>
  <c r="K2428" i="9"/>
  <c r="L2422" i="9"/>
  <c r="K2422" i="9"/>
  <c r="L2420" i="9"/>
  <c r="K2420" i="9"/>
  <c r="L2418" i="9"/>
  <c r="K2418" i="9"/>
  <c r="L2416" i="9"/>
  <c r="K2416" i="9"/>
  <c r="L2414" i="9"/>
  <c r="K2414" i="9"/>
  <c r="L2412" i="9"/>
  <c r="K2412" i="9"/>
  <c r="L2410" i="9"/>
  <c r="K2410" i="9"/>
  <c r="L2408" i="9"/>
  <c r="K2408" i="9"/>
  <c r="L2394" i="9"/>
  <c r="K2394" i="9"/>
  <c r="L2392" i="9"/>
  <c r="K2392" i="9"/>
  <c r="L2390" i="9"/>
  <c r="K2390" i="9"/>
  <c r="L2388" i="9"/>
  <c r="K2388" i="9"/>
  <c r="L2386" i="9"/>
  <c r="K2386" i="9"/>
  <c r="L2384" i="9"/>
  <c r="K2384" i="9"/>
  <c r="L2382" i="9"/>
  <c r="K2382" i="9"/>
  <c r="L2380" i="9"/>
  <c r="K2380" i="9"/>
  <c r="L2378" i="9"/>
  <c r="K2378" i="9"/>
  <c r="L2376" i="9"/>
  <c r="K2376" i="9"/>
  <c r="L2374" i="9"/>
  <c r="K2374" i="9"/>
  <c r="L2372" i="9"/>
  <c r="K2372" i="9"/>
  <c r="L2370" i="9"/>
  <c r="K2370" i="9"/>
  <c r="L2368" i="9"/>
  <c r="K2368" i="9"/>
  <c r="L2366" i="9"/>
  <c r="K2366" i="9"/>
  <c r="L2364" i="9"/>
  <c r="K2364" i="9"/>
  <c r="L2362" i="9"/>
  <c r="K2362" i="9"/>
  <c r="L2360" i="9"/>
  <c r="K2360" i="9"/>
  <c r="L2358" i="9"/>
  <c r="K2358" i="9"/>
  <c r="L2356" i="9"/>
  <c r="K2356" i="9"/>
  <c r="L2354" i="9"/>
  <c r="K2354" i="9"/>
  <c r="L2352" i="9"/>
  <c r="K2352" i="9"/>
  <c r="L2350" i="9"/>
  <c r="K2350" i="9"/>
  <c r="L2348" i="9"/>
  <c r="K2348" i="9"/>
  <c r="L2346" i="9"/>
  <c r="K2346" i="9"/>
  <c r="L2344" i="9"/>
  <c r="K2344" i="9"/>
  <c r="L2342" i="9"/>
  <c r="K2342" i="9"/>
  <c r="L2340" i="9"/>
  <c r="K2340" i="9"/>
  <c r="L2338" i="9"/>
  <c r="K2338" i="9"/>
  <c r="L2336" i="9"/>
  <c r="K2336" i="9"/>
  <c r="L2334" i="9"/>
  <c r="K2334" i="9"/>
  <c r="L2332" i="9"/>
  <c r="K2332" i="9"/>
  <c r="L2330" i="9"/>
  <c r="K2330" i="9"/>
  <c r="L2328" i="9"/>
  <c r="K2328" i="9"/>
  <c r="L2326" i="9"/>
  <c r="K2326" i="9"/>
  <c r="L2324" i="9"/>
  <c r="K2324" i="9"/>
  <c r="L2322" i="9"/>
  <c r="K2322" i="9"/>
  <c r="L2320" i="9"/>
  <c r="K2320" i="9"/>
  <c r="L2318" i="9"/>
  <c r="K2318" i="9"/>
  <c r="L2316" i="9"/>
  <c r="K2316" i="9"/>
  <c r="L2314" i="9"/>
  <c r="K2314" i="9"/>
  <c r="L2312" i="9"/>
  <c r="K2312" i="9"/>
  <c r="L2310" i="9"/>
  <c r="K2310" i="9"/>
  <c r="L2308" i="9"/>
  <c r="K2308" i="9"/>
  <c r="L2306" i="9"/>
  <c r="K2306" i="9"/>
  <c r="L2304" i="9"/>
  <c r="K2304" i="9"/>
  <c r="L2302" i="9"/>
  <c r="K2302" i="9"/>
  <c r="L2300" i="9"/>
  <c r="K2300" i="9"/>
  <c r="L2298" i="9"/>
  <c r="K2298" i="9"/>
  <c r="L2296" i="9"/>
  <c r="K2296" i="9"/>
  <c r="L2294" i="9"/>
  <c r="K2294" i="9"/>
  <c r="L2292" i="9"/>
  <c r="K2292" i="9"/>
  <c r="L2290" i="9"/>
  <c r="K2290" i="9"/>
  <c r="L2288" i="9"/>
  <c r="K2288" i="9"/>
  <c r="L2286" i="9"/>
  <c r="K2286" i="9"/>
  <c r="L2284" i="9"/>
  <c r="K2284" i="9"/>
  <c r="L2282" i="9"/>
  <c r="K2282" i="9"/>
  <c r="L2280" i="9"/>
  <c r="K2280" i="9"/>
  <c r="L2278" i="9"/>
  <c r="K2278" i="9"/>
  <c r="L2276" i="9"/>
  <c r="K2276" i="9"/>
  <c r="L2274" i="9"/>
  <c r="K2274" i="9"/>
  <c r="L2272" i="9"/>
  <c r="K2272" i="9"/>
  <c r="L2270" i="9"/>
  <c r="K2270" i="9"/>
  <c r="L2268" i="9"/>
  <c r="K2268" i="9"/>
  <c r="L2266" i="9"/>
  <c r="K2266" i="9"/>
  <c r="L2264" i="9"/>
  <c r="K2264" i="9"/>
  <c r="L2262" i="9"/>
  <c r="K2262" i="9"/>
  <c r="L2260" i="9"/>
  <c r="K2260" i="9"/>
  <c r="L2258" i="9"/>
  <c r="K2258" i="9"/>
  <c r="L2256" i="9"/>
  <c r="K2256" i="9"/>
  <c r="L2254" i="9"/>
  <c r="K2254" i="9"/>
  <c r="L2252" i="9"/>
  <c r="K2252" i="9"/>
  <c r="L2250" i="9"/>
  <c r="K2250" i="9"/>
  <c r="L2248" i="9"/>
  <c r="K2248" i="9"/>
  <c r="L2246" i="9"/>
  <c r="K2246" i="9"/>
  <c r="L2244" i="9"/>
  <c r="K2244" i="9"/>
  <c r="L2242" i="9"/>
  <c r="K2242" i="9"/>
  <c r="L2240" i="9"/>
  <c r="K2240" i="9"/>
  <c r="L2238" i="9"/>
  <c r="K2238" i="9"/>
  <c r="L2236" i="9"/>
  <c r="K2236" i="9"/>
  <c r="L2234" i="9"/>
  <c r="K2234" i="9"/>
  <c r="L2232" i="9"/>
  <c r="K2232" i="9"/>
  <c r="L2230" i="9"/>
  <c r="K2230" i="9"/>
  <c r="L2228" i="9"/>
  <c r="K2228" i="9"/>
  <c r="L2226" i="9"/>
  <c r="K2226" i="9"/>
  <c r="L2224" i="9"/>
  <c r="K2224" i="9"/>
  <c r="L2222" i="9"/>
  <c r="K2222" i="9"/>
  <c r="L2220" i="9"/>
  <c r="K2220" i="9"/>
  <c r="L2218" i="9"/>
  <c r="K2218" i="9"/>
  <c r="L2216" i="9"/>
  <c r="K2216" i="9"/>
  <c r="L2214" i="9"/>
  <c r="K2214" i="9"/>
  <c r="L2212" i="9"/>
  <c r="K2212" i="9"/>
  <c r="L2210" i="9"/>
  <c r="K2210" i="9"/>
  <c r="L2208" i="9"/>
  <c r="K2208" i="9"/>
  <c r="L2206" i="9"/>
  <c r="K2206" i="9"/>
  <c r="L2204" i="9"/>
  <c r="K2204" i="9"/>
  <c r="L2202" i="9"/>
  <c r="K2202" i="9"/>
  <c r="L2200" i="9"/>
  <c r="K2200" i="9"/>
  <c r="L2198" i="9"/>
  <c r="K2198" i="9"/>
  <c r="L2196" i="9"/>
  <c r="K2196" i="9"/>
  <c r="L2194" i="9"/>
  <c r="K2194" i="9"/>
  <c r="L2192" i="9"/>
  <c r="K2192" i="9"/>
  <c r="L2190" i="9"/>
  <c r="K2190" i="9"/>
  <c r="L2188" i="9"/>
  <c r="K2188" i="9"/>
  <c r="L2186" i="9"/>
  <c r="K2186" i="9"/>
  <c r="L2184" i="9"/>
  <c r="K2184" i="9"/>
  <c r="L2182" i="9"/>
  <c r="K2182" i="9"/>
  <c r="L2180" i="9"/>
  <c r="K2180" i="9"/>
  <c r="L2178" i="9"/>
  <c r="K2178" i="9"/>
  <c r="L2176" i="9"/>
  <c r="K2176" i="9"/>
  <c r="L2174" i="9"/>
  <c r="K2174" i="9"/>
  <c r="L2172" i="9"/>
  <c r="K2172" i="9"/>
  <c r="L2170" i="9"/>
  <c r="K2170" i="9"/>
  <c r="L2168" i="9"/>
  <c r="K2168" i="9"/>
  <c r="L2166" i="9"/>
  <c r="K2166" i="9"/>
  <c r="L2164" i="9"/>
  <c r="K2164" i="9"/>
  <c r="L2162" i="9"/>
  <c r="K2162" i="9"/>
  <c r="L2160" i="9"/>
  <c r="K2160" i="9"/>
  <c r="L2158" i="9"/>
  <c r="K2158" i="9"/>
  <c r="L2156" i="9"/>
  <c r="K2156" i="9"/>
  <c r="L2154" i="9"/>
  <c r="K2154" i="9"/>
  <c r="L2152" i="9"/>
  <c r="K2152" i="9"/>
  <c r="L2150" i="9"/>
  <c r="K2150" i="9"/>
  <c r="L2148" i="9"/>
  <c r="K2148" i="9"/>
  <c r="L2146" i="9"/>
  <c r="K2146" i="9"/>
  <c r="L2144" i="9"/>
  <c r="K2144" i="9"/>
  <c r="L2142" i="9"/>
  <c r="K2142" i="9"/>
  <c r="L2140" i="9"/>
  <c r="K2140" i="9"/>
  <c r="L2138" i="9"/>
  <c r="K2138" i="9"/>
  <c r="L2136" i="9"/>
  <c r="K2136" i="9"/>
  <c r="L2134" i="9"/>
  <c r="K2134" i="9"/>
  <c r="L2132" i="9"/>
  <c r="K2132" i="9"/>
  <c r="L2130" i="9"/>
  <c r="K2130" i="9"/>
  <c r="L2128" i="9"/>
  <c r="K2128" i="9"/>
  <c r="L2126" i="9"/>
  <c r="K2126" i="9"/>
  <c r="L2124" i="9"/>
  <c r="K2124" i="9"/>
  <c r="L2122" i="9"/>
  <c r="K2122" i="9"/>
  <c r="L2120" i="9"/>
  <c r="K2120" i="9"/>
  <c r="L2118" i="9"/>
  <c r="K2118" i="9"/>
  <c r="L2116" i="9"/>
  <c r="K2116" i="9"/>
  <c r="L2114" i="9"/>
  <c r="K2114" i="9"/>
  <c r="L2112" i="9"/>
  <c r="K2112" i="9"/>
  <c r="L2110" i="9"/>
  <c r="K2110" i="9"/>
  <c r="L2108" i="9"/>
  <c r="K2108" i="9"/>
  <c r="L2106" i="9"/>
  <c r="K2106" i="9"/>
  <c r="L2104" i="9"/>
  <c r="K2104" i="9"/>
  <c r="L2102" i="9"/>
  <c r="K2102" i="9"/>
  <c r="L2100" i="9"/>
  <c r="K2100" i="9"/>
  <c r="G2097" i="9"/>
  <c r="H2097" i="9"/>
  <c r="K2095" i="9"/>
  <c r="L2095" i="9"/>
  <c r="G2093" i="9"/>
  <c r="H2093" i="9"/>
  <c r="K2091" i="9"/>
  <c r="L2091" i="9"/>
  <c r="G2089" i="9"/>
  <c r="H2089" i="9"/>
  <c r="K2087" i="9"/>
  <c r="L2087" i="9"/>
  <c r="G2085" i="9"/>
  <c r="H2085" i="9"/>
  <c r="K2083" i="9"/>
  <c r="L2083" i="9"/>
  <c r="G2081" i="9"/>
  <c r="H2081" i="9"/>
  <c r="K2079" i="9"/>
  <c r="L2079" i="9"/>
  <c r="G2077" i="9"/>
  <c r="H2077" i="9"/>
  <c r="K2075" i="9"/>
  <c r="L2075" i="9"/>
  <c r="G2073" i="9"/>
  <c r="H2073" i="9"/>
  <c r="K2071" i="9"/>
  <c r="L2071" i="9"/>
  <c r="G2069" i="9"/>
  <c r="H2069" i="9"/>
  <c r="K2067" i="9"/>
  <c r="L2067" i="9"/>
  <c r="G2065" i="9"/>
  <c r="H2065" i="9"/>
  <c r="K2063" i="9"/>
  <c r="L2063" i="9"/>
  <c r="G2061" i="9"/>
  <c r="H2061" i="9"/>
  <c r="K2059" i="9"/>
  <c r="L2059" i="9"/>
  <c r="G2057" i="9"/>
  <c r="H2057" i="9"/>
  <c r="K2055" i="9"/>
  <c r="L2055" i="9"/>
  <c r="G2053" i="9"/>
  <c r="H2053" i="9"/>
  <c r="K2051" i="9"/>
  <c r="L2051" i="9"/>
  <c r="G2049" i="9"/>
  <c r="H2049" i="9"/>
  <c r="K2047" i="9"/>
  <c r="L2047" i="9"/>
  <c r="G2045" i="9"/>
  <c r="H2045" i="9"/>
  <c r="K2043" i="9"/>
  <c r="L2043" i="9"/>
  <c r="G2041" i="9"/>
  <c r="H2041" i="9"/>
  <c r="K2039" i="9"/>
  <c r="L2039" i="9"/>
  <c r="G2037" i="9"/>
  <c r="H2037" i="9"/>
  <c r="K2035" i="9"/>
  <c r="L2035" i="9"/>
  <c r="G2033" i="9"/>
  <c r="H2033" i="9"/>
  <c r="K2031" i="9"/>
  <c r="L2031" i="9"/>
  <c r="G2029" i="9"/>
  <c r="H2029" i="9"/>
  <c r="K2027" i="9"/>
  <c r="L2027" i="9"/>
  <c r="G2025" i="9"/>
  <c r="H2025" i="9"/>
  <c r="K2023" i="9"/>
  <c r="L2023" i="9"/>
  <c r="G2021" i="9"/>
  <c r="H2021" i="9"/>
  <c r="L2498" i="9"/>
  <c r="K2498" i="9"/>
  <c r="L2492" i="9"/>
  <c r="K2492" i="9"/>
  <c r="L2478" i="9"/>
  <c r="K2478" i="9"/>
  <c r="L2474" i="9"/>
  <c r="K2474" i="9"/>
  <c r="L2468" i="9"/>
  <c r="K2468" i="9"/>
  <c r="L2466" i="9"/>
  <c r="K2466" i="9"/>
  <c r="L2454" i="9"/>
  <c r="K2454" i="9"/>
  <c r="L2432" i="9"/>
  <c r="K2432" i="9"/>
  <c r="L2430" i="9"/>
  <c r="K2430" i="9"/>
  <c r="L2426" i="9"/>
  <c r="K2426" i="9"/>
  <c r="L2424" i="9"/>
  <c r="K2424" i="9"/>
  <c r="L2406" i="9"/>
  <c r="K2406" i="9"/>
  <c r="L2404" i="9"/>
  <c r="K2404" i="9"/>
  <c r="L2402" i="9"/>
  <c r="K2402" i="9"/>
  <c r="L2400" i="9"/>
  <c r="K2400" i="9"/>
  <c r="L2398" i="9"/>
  <c r="K2398" i="9"/>
  <c r="L2396" i="9"/>
  <c r="K2396" i="9"/>
  <c r="G6" i="9"/>
  <c r="H2019" i="9"/>
  <c r="H2017" i="9"/>
  <c r="H2015" i="9"/>
  <c r="H2013" i="9"/>
  <c r="H2011" i="9"/>
  <c r="H2009" i="9"/>
  <c r="H2007" i="9"/>
  <c r="H2005" i="9"/>
  <c r="H2003" i="9"/>
  <c r="H2001" i="9"/>
  <c r="H1999" i="9"/>
  <c r="H1997" i="9"/>
  <c r="H1995" i="9"/>
  <c r="H1993" i="9"/>
  <c r="H1991" i="9"/>
  <c r="H1989" i="9"/>
  <c r="H1987" i="9"/>
  <c r="H1985" i="9"/>
  <c r="H1983" i="9"/>
  <c r="H1981" i="9"/>
  <c r="H1979" i="9"/>
  <c r="H1977" i="9"/>
  <c r="H1975" i="9"/>
  <c r="H1973" i="9"/>
  <c r="H1971" i="9"/>
  <c r="H1969" i="9"/>
  <c r="H1967" i="9"/>
  <c r="H1965" i="9"/>
  <c r="H1963" i="9"/>
  <c r="H1961" i="9"/>
  <c r="H1959" i="9"/>
  <c r="H1957" i="9"/>
  <c r="H1955" i="9"/>
  <c r="H1953" i="9"/>
  <c r="H1951" i="9"/>
  <c r="H1949" i="9"/>
  <c r="H1947" i="9"/>
  <c r="H1945" i="9"/>
  <c r="H1943" i="9"/>
  <c r="H1941" i="9"/>
  <c r="H1939" i="9"/>
  <c r="H1937" i="9"/>
  <c r="H1935" i="9"/>
  <c r="H1933" i="9"/>
  <c r="H1931" i="9"/>
  <c r="H1929" i="9"/>
  <c r="H1927" i="9"/>
  <c r="H1925" i="9"/>
  <c r="H1923" i="9"/>
  <c r="H1921" i="9"/>
  <c r="H1919" i="9"/>
  <c r="H1917" i="9"/>
  <c r="H1915" i="9"/>
  <c r="H1913" i="9"/>
  <c r="H1911" i="9"/>
  <c r="H1909" i="9"/>
  <c r="H1907" i="9"/>
  <c r="H1905" i="9"/>
  <c r="H1903" i="9"/>
  <c r="H1901" i="9"/>
  <c r="H1899" i="9"/>
  <c r="H1897" i="9"/>
  <c r="H1895" i="9"/>
  <c r="H1893" i="9"/>
  <c r="H1891" i="9"/>
  <c r="H1889" i="9"/>
  <c r="H1887" i="9"/>
  <c r="H1885" i="9"/>
  <c r="H1883" i="9"/>
  <c r="H1881" i="9"/>
  <c r="H1879" i="9"/>
  <c r="H1877" i="9"/>
  <c r="H1875" i="9"/>
  <c r="H1873" i="9"/>
  <c r="H1871" i="9"/>
  <c r="H1869" i="9"/>
  <c r="H1867" i="9"/>
  <c r="H1865" i="9"/>
  <c r="H1863" i="9"/>
  <c r="H1861" i="9"/>
  <c r="H1859" i="9"/>
  <c r="H1857" i="9"/>
  <c r="H1855" i="9"/>
  <c r="H1853" i="9"/>
  <c r="H1851" i="9"/>
  <c r="H1849" i="9"/>
  <c r="H1847" i="9"/>
  <c r="H1845" i="9"/>
  <c r="H1843" i="9"/>
  <c r="H1841" i="9"/>
  <c r="H1839" i="9"/>
  <c r="H1837" i="9"/>
  <c r="H1835" i="9"/>
  <c r="H1833" i="9"/>
  <c r="H1831" i="9"/>
  <c r="H1829" i="9"/>
  <c r="H1827" i="9"/>
  <c r="H1825" i="9"/>
  <c r="H1823" i="9"/>
  <c r="H1821" i="9"/>
  <c r="H1819" i="9"/>
  <c r="H1817" i="9"/>
  <c r="H1815" i="9"/>
  <c r="H1813" i="9"/>
  <c r="H1811" i="9"/>
  <c r="H1809" i="9"/>
  <c r="H1807" i="9"/>
  <c r="H1805" i="9"/>
  <c r="H1803" i="9"/>
  <c r="H1801" i="9"/>
  <c r="H1799" i="9"/>
  <c r="H1797" i="9"/>
  <c r="H1795" i="9"/>
  <c r="H1793" i="9"/>
  <c r="H1791" i="9"/>
  <c r="H1789" i="9"/>
  <c r="H1787" i="9"/>
  <c r="H1785" i="9"/>
  <c r="H1783" i="9"/>
  <c r="H1781" i="9"/>
  <c r="H1779" i="9"/>
  <c r="H1777" i="9"/>
  <c r="H1775" i="9"/>
  <c r="H1773" i="9"/>
  <c r="H1771" i="9"/>
  <c r="H1769" i="9"/>
  <c r="H1767" i="9"/>
  <c r="H1765" i="9"/>
  <c r="K1761" i="9"/>
  <c r="L1761" i="9"/>
  <c r="K1757" i="9"/>
  <c r="L1757" i="9"/>
  <c r="K1753" i="9"/>
  <c r="L1753" i="9"/>
  <c r="K1749" i="9"/>
  <c r="L1749" i="9"/>
  <c r="L1748" i="9"/>
  <c r="K1748" i="9"/>
  <c r="K1747" i="9"/>
  <c r="L1747" i="9"/>
  <c r="L1746" i="9"/>
  <c r="K1746" i="9"/>
  <c r="K1745" i="9"/>
  <c r="L1745" i="9"/>
  <c r="L1744" i="9"/>
  <c r="K1744" i="9"/>
  <c r="K1743" i="9"/>
  <c r="L1743" i="9"/>
  <c r="L1742" i="9"/>
  <c r="K1742" i="9"/>
  <c r="K1741" i="9"/>
  <c r="L1741" i="9"/>
  <c r="L1740" i="9"/>
  <c r="K1740" i="9"/>
  <c r="L1736" i="9"/>
  <c r="K1736" i="9"/>
  <c r="L1732" i="9"/>
  <c r="K1732" i="9"/>
  <c r="L1728" i="9"/>
  <c r="K1728" i="9"/>
  <c r="L1726" i="9"/>
  <c r="K1726" i="9"/>
  <c r="K1721" i="9"/>
  <c r="L1721" i="9"/>
  <c r="L1716" i="9"/>
  <c r="K1716" i="9"/>
  <c r="L1714" i="9"/>
  <c r="K1714" i="9"/>
  <c r="L1712" i="9"/>
  <c r="K1712" i="9"/>
  <c r="L1710" i="9"/>
  <c r="K1710" i="9"/>
  <c r="K1705" i="9"/>
  <c r="L1705" i="9"/>
  <c r="L1700" i="9"/>
  <c r="K1700" i="9"/>
  <c r="L1698" i="9"/>
  <c r="K1698" i="9"/>
  <c r="L1696" i="9"/>
  <c r="K1696" i="9"/>
  <c r="L1694" i="9"/>
  <c r="K1694" i="9"/>
  <c r="K1689" i="9"/>
  <c r="L1689" i="9"/>
  <c r="L1684" i="9"/>
  <c r="K1684" i="9"/>
  <c r="L1682" i="9"/>
  <c r="K1682" i="9"/>
  <c r="L1680" i="9"/>
  <c r="K1680" i="9"/>
  <c r="L1678" i="9"/>
  <c r="K1678" i="9"/>
  <c r="K1673" i="9"/>
  <c r="L1673" i="9"/>
  <c r="L1668" i="9"/>
  <c r="K1668" i="9"/>
  <c r="L1666" i="9"/>
  <c r="K1666" i="9"/>
  <c r="L1664" i="9"/>
  <c r="K1664" i="9"/>
  <c r="L1662" i="9"/>
  <c r="K1662" i="9"/>
  <c r="K1657" i="9"/>
  <c r="L1657" i="9"/>
  <c r="L1652" i="9"/>
  <c r="K1652" i="9"/>
  <c r="L1650" i="9"/>
  <c r="K1650" i="9"/>
  <c r="L1648" i="9"/>
  <c r="K1648" i="9"/>
  <c r="L1646" i="9"/>
  <c r="K1646" i="9"/>
  <c r="K1641" i="9"/>
  <c r="L1641" i="9"/>
  <c r="L1632" i="9"/>
  <c r="K1632" i="9"/>
  <c r="L1630" i="9"/>
  <c r="K1630" i="9"/>
  <c r="L1628" i="9"/>
  <c r="K1628" i="9"/>
  <c r="L1626" i="9"/>
  <c r="K1626" i="9"/>
  <c r="L1624" i="9"/>
  <c r="K1624" i="9"/>
  <c r="L1622" i="9"/>
  <c r="K1622" i="9"/>
  <c r="L1620" i="9"/>
  <c r="K1620" i="9"/>
  <c r="K1619" i="9"/>
  <c r="L1619" i="9"/>
  <c r="K1617" i="9"/>
  <c r="L1617" i="9"/>
  <c r="K1615" i="9"/>
  <c r="L1615" i="9"/>
  <c r="K1613" i="9"/>
  <c r="L1613" i="9"/>
  <c r="K1611" i="9"/>
  <c r="L1611" i="9"/>
  <c r="K1609" i="9"/>
  <c r="L1609" i="9"/>
  <c r="K1607" i="9"/>
  <c r="L1607" i="9"/>
  <c r="K1605" i="9"/>
  <c r="L1605" i="9"/>
  <c r="K1603" i="9"/>
  <c r="L1603" i="9"/>
  <c r="K1601" i="9"/>
  <c r="L1601" i="9"/>
  <c r="K1599" i="9"/>
  <c r="L1599" i="9"/>
  <c r="K1597" i="9"/>
  <c r="L1597" i="9"/>
  <c r="K1595" i="9"/>
  <c r="L1595" i="9"/>
  <c r="K1593" i="9"/>
  <c r="L1593" i="9"/>
  <c r="K1591" i="9"/>
  <c r="L1591" i="9"/>
  <c r="K1589" i="9"/>
  <c r="L1589" i="9"/>
  <c r="K1587" i="9"/>
  <c r="L1587" i="9"/>
  <c r="L1582" i="9"/>
  <c r="K1582" i="9"/>
  <c r="L1580" i="9"/>
  <c r="K1580" i="9"/>
  <c r="L1578" i="9"/>
  <c r="K1578" i="9"/>
  <c r="L1564" i="9"/>
  <c r="K1564" i="9"/>
  <c r="L1562" i="9"/>
  <c r="K1562" i="9"/>
  <c r="L1560" i="9"/>
  <c r="K1560" i="9"/>
  <c r="L1558" i="9"/>
  <c r="K1558" i="9"/>
  <c r="L1556" i="9"/>
  <c r="K1556" i="9"/>
  <c r="L1554" i="9"/>
  <c r="K1554" i="9"/>
  <c r="K1551" i="9"/>
  <c r="L1551" i="9"/>
  <c r="K1549" i="9"/>
  <c r="L1549" i="9"/>
  <c r="K1547" i="9"/>
  <c r="L1547" i="9"/>
  <c r="K1545" i="9"/>
  <c r="L1545" i="9"/>
  <c r="K1543" i="9"/>
  <c r="L1543" i="9"/>
  <c r="K1541" i="9"/>
  <c r="L1541" i="9"/>
  <c r="K1539" i="9"/>
  <c r="L1539" i="9"/>
  <c r="K1537" i="9"/>
  <c r="L1537" i="9"/>
  <c r="K1535" i="9"/>
  <c r="L1535" i="9"/>
  <c r="L1522" i="9"/>
  <c r="K1522" i="9"/>
  <c r="K1519" i="9"/>
  <c r="L1519" i="9"/>
  <c r="K1517" i="9"/>
  <c r="L1517" i="9"/>
  <c r="K1515" i="9"/>
  <c r="L1515" i="9"/>
  <c r="K1513" i="9"/>
  <c r="L1513" i="9"/>
  <c r="K1511" i="9"/>
  <c r="L1511" i="9"/>
  <c r="L1484" i="9"/>
  <c r="K1484" i="9"/>
  <c r="L1482" i="9"/>
  <c r="K1482" i="9"/>
  <c r="L1480" i="9"/>
  <c r="K1480" i="9"/>
  <c r="L1478" i="9"/>
  <c r="K1478" i="9"/>
  <c r="L1476" i="9"/>
  <c r="K1476" i="9"/>
  <c r="L1474" i="9"/>
  <c r="K1474" i="9"/>
  <c r="L1472" i="9"/>
  <c r="K1472" i="9"/>
  <c r="K1445" i="9"/>
  <c r="L1445" i="9"/>
  <c r="K1443" i="9"/>
  <c r="L1443" i="9"/>
  <c r="K1441" i="9"/>
  <c r="L1441" i="9"/>
  <c r="K1439" i="9"/>
  <c r="L1439" i="9"/>
  <c r="K1437" i="9"/>
  <c r="L1437" i="9"/>
  <c r="K1435" i="9"/>
  <c r="L1435" i="9"/>
  <c r="K1433" i="9"/>
  <c r="L1433" i="9"/>
  <c r="K1431" i="9"/>
  <c r="L1431" i="9"/>
  <c r="K1418" i="9"/>
  <c r="L1418" i="9"/>
  <c r="K1416" i="9"/>
  <c r="L1416" i="9"/>
  <c r="K1414" i="9"/>
  <c r="L1414" i="9"/>
  <c r="K1412" i="9"/>
  <c r="L1412" i="9"/>
  <c r="K1407" i="9"/>
  <c r="L1407" i="9"/>
  <c r="K1405" i="9"/>
  <c r="L1405" i="9"/>
  <c r="K1403" i="9"/>
  <c r="L1403" i="9"/>
  <c r="K1401" i="9"/>
  <c r="L1401" i="9"/>
  <c r="K1399" i="9"/>
  <c r="L1399" i="9"/>
  <c r="K1397" i="9"/>
  <c r="L1397" i="9"/>
  <c r="K1392" i="9"/>
  <c r="L1392" i="9"/>
  <c r="K1390" i="9"/>
  <c r="L1390" i="9"/>
  <c r="K1388" i="9"/>
  <c r="L1388" i="9"/>
  <c r="K1377" i="9"/>
  <c r="L1377" i="9"/>
  <c r="K1375" i="9"/>
  <c r="L1375" i="9"/>
  <c r="K1373" i="9"/>
  <c r="L1373" i="9"/>
  <c r="K1371" i="9"/>
  <c r="L1371" i="9"/>
  <c r="K1369" i="9"/>
  <c r="L1369" i="9"/>
  <c r="K1367" i="9"/>
  <c r="L1367" i="9"/>
  <c r="K1360" i="9"/>
  <c r="L1360" i="9"/>
  <c r="K1358" i="9"/>
  <c r="L1358" i="9"/>
  <c r="K1337" i="9"/>
  <c r="L1337" i="9"/>
  <c r="K1335" i="9"/>
  <c r="L1335" i="9"/>
  <c r="K1333" i="9"/>
  <c r="L1333" i="9"/>
  <c r="K1331" i="9"/>
  <c r="L1331" i="9"/>
  <c r="K1329" i="9"/>
  <c r="L1329" i="9"/>
  <c r="K1327" i="9"/>
  <c r="L1327" i="9"/>
  <c r="K1325" i="9"/>
  <c r="L1325" i="9"/>
  <c r="K1323" i="9"/>
  <c r="L1323" i="9"/>
  <c r="K1320" i="9"/>
  <c r="L1320" i="9"/>
  <c r="K1318" i="9"/>
  <c r="L1318" i="9"/>
  <c r="K1316" i="9"/>
  <c r="L1316" i="9"/>
  <c r="K1314" i="9"/>
  <c r="L1314" i="9"/>
  <c r="K1312" i="9"/>
  <c r="L1312" i="9"/>
  <c r="K1310" i="9"/>
  <c r="L1310" i="9"/>
  <c r="K1308" i="9"/>
  <c r="L1308" i="9"/>
  <c r="K1306" i="9"/>
  <c r="L1306" i="9"/>
  <c r="K1304" i="9"/>
  <c r="L1304" i="9"/>
  <c r="K1302" i="9"/>
  <c r="L1302" i="9"/>
  <c r="K1300" i="9"/>
  <c r="L1300" i="9"/>
  <c r="K1298" i="9"/>
  <c r="L1298" i="9"/>
  <c r="K1293" i="9"/>
  <c r="L1293" i="9"/>
  <c r="K1286" i="9"/>
  <c r="L1286" i="9"/>
  <c r="K1284" i="9"/>
  <c r="L1284" i="9"/>
  <c r="K1282" i="9"/>
  <c r="L1282" i="9"/>
  <c r="K1280" i="9"/>
  <c r="L1280" i="9"/>
  <c r="K1278" i="9"/>
  <c r="L1278" i="9"/>
  <c r="K1276" i="9"/>
  <c r="L1276" i="9"/>
  <c r="K1274" i="9"/>
  <c r="L1274" i="9"/>
  <c r="K1272" i="9"/>
  <c r="L1272" i="9"/>
  <c r="K1270" i="9"/>
  <c r="L1270" i="9"/>
  <c r="K1259" i="9"/>
  <c r="L1259" i="9"/>
  <c r="K1257" i="9"/>
  <c r="L1257" i="9"/>
  <c r="K1255" i="9"/>
  <c r="L1255" i="9"/>
  <c r="K1253" i="9"/>
  <c r="L1253" i="9"/>
  <c r="K1251" i="9"/>
  <c r="L1251" i="9"/>
  <c r="K1249" i="9"/>
  <c r="L1249" i="9"/>
  <c r="K1247" i="9"/>
  <c r="L1247" i="9"/>
  <c r="K1245" i="9"/>
  <c r="L1245" i="9"/>
  <c r="K1243" i="9"/>
  <c r="L1243" i="9"/>
  <c r="K1241" i="9"/>
  <c r="L1241" i="9"/>
  <c r="K1239" i="9"/>
  <c r="L1239" i="9"/>
  <c r="K1222" i="9"/>
  <c r="L1222" i="9"/>
  <c r="K1220" i="9"/>
  <c r="L1220" i="9"/>
  <c r="K1218" i="9"/>
  <c r="L1218" i="9"/>
  <c r="K1216" i="9"/>
  <c r="L1216" i="9"/>
  <c r="K1214" i="9"/>
  <c r="L1214" i="9"/>
  <c r="K1211" i="9"/>
  <c r="L1211" i="9"/>
  <c r="K1209" i="9"/>
  <c r="L1209" i="9"/>
  <c r="K1207" i="9"/>
  <c r="L1207" i="9"/>
  <c r="K1205" i="9"/>
  <c r="L1205" i="9"/>
  <c r="K1203" i="9"/>
  <c r="L1203" i="9"/>
  <c r="K1202" i="9"/>
  <c r="L1202" i="9"/>
  <c r="K1200" i="9"/>
  <c r="L1200" i="9"/>
  <c r="K1198" i="9"/>
  <c r="L1198" i="9"/>
  <c r="K1196" i="9"/>
  <c r="L1196" i="9"/>
  <c r="K1194" i="9"/>
  <c r="L1194" i="9"/>
  <c r="K1192" i="9"/>
  <c r="L1192" i="9"/>
  <c r="K1190" i="9"/>
  <c r="L1190" i="9"/>
  <c r="K1188" i="9"/>
  <c r="L1188" i="9"/>
  <c r="K1186" i="9"/>
  <c r="L1186" i="9"/>
  <c r="K1184" i="9"/>
  <c r="L1184" i="9"/>
  <c r="K1182" i="9"/>
  <c r="L1182" i="9"/>
  <c r="K1180" i="9"/>
  <c r="L1180" i="9"/>
  <c r="K1178" i="9"/>
  <c r="L1178" i="9"/>
  <c r="K1176" i="9"/>
  <c r="L1176" i="9"/>
  <c r="K1174" i="9"/>
  <c r="L1174" i="9"/>
  <c r="K1172" i="9"/>
  <c r="L1172" i="9"/>
  <c r="K1170" i="9"/>
  <c r="L1170" i="9"/>
  <c r="K1168" i="9"/>
  <c r="L1168" i="9"/>
  <c r="K1166" i="9"/>
  <c r="L1166" i="9"/>
  <c r="K1164" i="9"/>
  <c r="L1164" i="9"/>
  <c r="K1162" i="9"/>
  <c r="L1162" i="9"/>
  <c r="K1160" i="9"/>
  <c r="L1160" i="9"/>
  <c r="K1158" i="9"/>
  <c r="L1158" i="9"/>
  <c r="K1156" i="9"/>
  <c r="L1156" i="9"/>
  <c r="K1154" i="9"/>
  <c r="L1154" i="9"/>
  <c r="K1152" i="9"/>
  <c r="L1152" i="9"/>
  <c r="K1150" i="9"/>
  <c r="L1150" i="9"/>
  <c r="K1148" i="9"/>
  <c r="L1148" i="9"/>
  <c r="K1146" i="9"/>
  <c r="L1146" i="9"/>
  <c r="K1144" i="9"/>
  <c r="L1144" i="9"/>
  <c r="K1142" i="9"/>
  <c r="L1142" i="9"/>
  <c r="K1140" i="9"/>
  <c r="L1140" i="9"/>
  <c r="K1138" i="9"/>
  <c r="L1138" i="9"/>
  <c r="K1136" i="9"/>
  <c r="L1136" i="9"/>
  <c r="K1134" i="9"/>
  <c r="L1134" i="9"/>
  <c r="K1132" i="9"/>
  <c r="L1132" i="9"/>
  <c r="K1130" i="9"/>
  <c r="L1130" i="9"/>
  <c r="K1128" i="9"/>
  <c r="L1128" i="9"/>
  <c r="K1126" i="9"/>
  <c r="L1126" i="9"/>
  <c r="K1124" i="9"/>
  <c r="L1124" i="9"/>
  <c r="K1122" i="9"/>
  <c r="L1122" i="9"/>
  <c r="K1120" i="9"/>
  <c r="L1120" i="9"/>
  <c r="K1118" i="9"/>
  <c r="L1118" i="9"/>
  <c r="K1116" i="9"/>
  <c r="L1116" i="9"/>
  <c r="K1114" i="9"/>
  <c r="L1114" i="9"/>
  <c r="K1112" i="9"/>
  <c r="L1112" i="9"/>
  <c r="K1110" i="9"/>
  <c r="L1110" i="9"/>
  <c r="K1108" i="9"/>
  <c r="L1108" i="9"/>
  <c r="K1106" i="9"/>
  <c r="L1106" i="9"/>
  <c r="K1104" i="9"/>
  <c r="L1104" i="9"/>
  <c r="K1102" i="9"/>
  <c r="L1102" i="9"/>
  <c r="K1100" i="9"/>
  <c r="L1100" i="9"/>
  <c r="K1098" i="9"/>
  <c r="L1098" i="9"/>
  <c r="K1096" i="9"/>
  <c r="L1096" i="9"/>
  <c r="K1094" i="9"/>
  <c r="L1094" i="9"/>
  <c r="K1092" i="9"/>
  <c r="L1092" i="9"/>
  <c r="K1090" i="9"/>
  <c r="L1090" i="9"/>
  <c r="K1088" i="9"/>
  <c r="L1088" i="9"/>
  <c r="K1086" i="9"/>
  <c r="L1086" i="9"/>
  <c r="K1084" i="9"/>
  <c r="L1084" i="9"/>
  <c r="K1082" i="9"/>
  <c r="L1082" i="9"/>
  <c r="K1080" i="9"/>
  <c r="L1080" i="9"/>
  <c r="K1078" i="9"/>
  <c r="L1078" i="9"/>
  <c r="K1076" i="9"/>
  <c r="L1076" i="9"/>
  <c r="K1074" i="9"/>
  <c r="L1074" i="9"/>
  <c r="K1072" i="9"/>
  <c r="L1072" i="9"/>
  <c r="K1070" i="9"/>
  <c r="L1070" i="9"/>
  <c r="K1068" i="9"/>
  <c r="L1068" i="9"/>
  <c r="K1066" i="9"/>
  <c r="L1066" i="9"/>
  <c r="K1064" i="9"/>
  <c r="L1064" i="9"/>
  <c r="K1062" i="9"/>
  <c r="L1062" i="9"/>
  <c r="K1060" i="9"/>
  <c r="L1060" i="9"/>
  <c r="L1058" i="9"/>
  <c r="K1058" i="9"/>
  <c r="L1056" i="9"/>
  <c r="K1056" i="9"/>
  <c r="L1054" i="9"/>
  <c r="K1054" i="9"/>
  <c r="L1052" i="9"/>
  <c r="K1052" i="9"/>
  <c r="L1050" i="9"/>
  <c r="K1050" i="9"/>
  <c r="L1048" i="9"/>
  <c r="K1048" i="9"/>
  <c r="L1046" i="9"/>
  <c r="K1046" i="9"/>
  <c r="L1044" i="9"/>
  <c r="K1044" i="9"/>
  <c r="L1042" i="9"/>
  <c r="K1042" i="9"/>
  <c r="L1040" i="9"/>
  <c r="K1040" i="9"/>
  <c r="L1038" i="9"/>
  <c r="K1038" i="9"/>
  <c r="L1036" i="9"/>
  <c r="K1036" i="9"/>
  <c r="L1034" i="9"/>
  <c r="K1034" i="9"/>
  <c r="L1032" i="9"/>
  <c r="K1032" i="9"/>
  <c r="L1030" i="9"/>
  <c r="K1030" i="9"/>
  <c r="L1028" i="9"/>
  <c r="K1028" i="9"/>
  <c r="L1026" i="9"/>
  <c r="K1026" i="9"/>
  <c r="L1024" i="9"/>
  <c r="K1024" i="9"/>
  <c r="L1022" i="9"/>
  <c r="K1022" i="9"/>
  <c r="L1020" i="9"/>
  <c r="K1020" i="9"/>
  <c r="L1018" i="9"/>
  <c r="K1018" i="9"/>
  <c r="L1016" i="9"/>
  <c r="K1016" i="9"/>
  <c r="L1014" i="9"/>
  <c r="K1014" i="9"/>
  <c r="L1012" i="9"/>
  <c r="K1012" i="9"/>
  <c r="L1010" i="9"/>
  <c r="K1010" i="9"/>
  <c r="L1008" i="9"/>
  <c r="K1008" i="9"/>
  <c r="L1006" i="9"/>
  <c r="K1006" i="9"/>
  <c r="L1004" i="9"/>
  <c r="K1004" i="9"/>
  <c r="L1002" i="9"/>
  <c r="K1002" i="9"/>
  <c r="L1000" i="9"/>
  <c r="K1000" i="9"/>
  <c r="L998" i="9"/>
  <c r="K998" i="9"/>
  <c r="L996" i="9"/>
  <c r="K996" i="9"/>
  <c r="L994" i="9"/>
  <c r="K994" i="9"/>
  <c r="L992" i="9"/>
  <c r="K992" i="9"/>
  <c r="L990" i="9"/>
  <c r="K990" i="9"/>
  <c r="L988" i="9"/>
  <c r="K988" i="9"/>
  <c r="L986" i="9"/>
  <c r="K986" i="9"/>
  <c r="L984" i="9"/>
  <c r="K984" i="9"/>
  <c r="L982" i="9"/>
  <c r="K982" i="9"/>
  <c r="L980" i="9"/>
  <c r="K980" i="9"/>
  <c r="L978" i="9"/>
  <c r="K978" i="9"/>
  <c r="L976" i="9"/>
  <c r="K976" i="9"/>
  <c r="L974" i="9"/>
  <c r="K974" i="9"/>
  <c r="L972" i="9"/>
  <c r="K972" i="9"/>
  <c r="L970" i="9"/>
  <c r="K970" i="9"/>
  <c r="L968" i="9"/>
  <c r="K968" i="9"/>
  <c r="L966" i="9"/>
  <c r="K966" i="9"/>
  <c r="L964" i="9"/>
  <c r="K964" i="9"/>
  <c r="L962" i="9"/>
  <c r="K962" i="9"/>
  <c r="L960" i="9"/>
  <c r="K960" i="9"/>
  <c r="L958" i="9"/>
  <c r="K958" i="9"/>
  <c r="L956" i="9"/>
  <c r="K956" i="9"/>
  <c r="L954" i="9"/>
  <c r="K954" i="9"/>
  <c r="L952" i="9"/>
  <c r="K952" i="9"/>
  <c r="L950" i="9"/>
  <c r="K950" i="9"/>
  <c r="L948" i="9"/>
  <c r="K948" i="9"/>
  <c r="L946" i="9"/>
  <c r="K946" i="9"/>
  <c r="L944" i="9"/>
  <c r="K944" i="9"/>
  <c r="L942" i="9"/>
  <c r="K942" i="9"/>
  <c r="L940" i="9"/>
  <c r="K940" i="9"/>
  <c r="L938" i="9"/>
  <c r="K938" i="9"/>
  <c r="L936" i="9"/>
  <c r="K936" i="9"/>
  <c r="L934" i="9"/>
  <c r="K934" i="9"/>
  <c r="L932" i="9"/>
  <c r="K932" i="9"/>
  <c r="L930" i="9"/>
  <c r="K930" i="9"/>
  <c r="L928" i="9"/>
  <c r="K928" i="9"/>
  <c r="L926" i="9"/>
  <c r="K926" i="9"/>
  <c r="L924" i="9"/>
  <c r="K924" i="9"/>
  <c r="L922" i="9"/>
  <c r="K922" i="9"/>
  <c r="L920" i="9"/>
  <c r="K920" i="9"/>
  <c r="L918" i="9"/>
  <c r="K918" i="9"/>
  <c r="L916" i="9"/>
  <c r="K916" i="9"/>
  <c r="L914" i="9"/>
  <c r="K914" i="9"/>
  <c r="L912" i="9"/>
  <c r="K912" i="9"/>
  <c r="L910" i="9"/>
  <c r="K910" i="9"/>
  <c r="L908" i="9"/>
  <c r="K908" i="9"/>
  <c r="L906" i="9"/>
  <c r="K906" i="9"/>
  <c r="L904" i="9"/>
  <c r="K904" i="9"/>
  <c r="L902" i="9"/>
  <c r="K902" i="9"/>
  <c r="L900" i="9"/>
  <c r="K900" i="9"/>
  <c r="L898" i="9"/>
  <c r="K898" i="9"/>
  <c r="L896" i="9"/>
  <c r="K896" i="9"/>
  <c r="L894" i="9"/>
  <c r="K894" i="9"/>
  <c r="L892" i="9"/>
  <c r="K892" i="9"/>
  <c r="L890" i="9"/>
  <c r="K890" i="9"/>
  <c r="L888" i="9"/>
  <c r="K888" i="9"/>
  <c r="L886" i="9"/>
  <c r="K886" i="9"/>
  <c r="L884" i="9"/>
  <c r="K884" i="9"/>
  <c r="L882" i="9"/>
  <c r="K882" i="9"/>
  <c r="L880" i="9"/>
  <c r="K880" i="9"/>
  <c r="L878" i="9"/>
  <c r="K878" i="9"/>
  <c r="L876" i="9"/>
  <c r="K876" i="9"/>
  <c r="L874" i="9"/>
  <c r="K874" i="9"/>
  <c r="L872" i="9"/>
  <c r="K872" i="9"/>
  <c r="L870" i="9"/>
  <c r="K870" i="9"/>
  <c r="L868" i="9"/>
  <c r="K868" i="9"/>
  <c r="L866" i="9"/>
  <c r="K866" i="9"/>
  <c r="L864" i="9"/>
  <c r="K864" i="9"/>
  <c r="L862" i="9"/>
  <c r="K862" i="9"/>
  <c r="L860" i="9"/>
  <c r="K860" i="9"/>
  <c r="L858" i="9"/>
  <c r="K858" i="9"/>
  <c r="L856" i="9"/>
  <c r="K856" i="9"/>
  <c r="L854" i="9"/>
  <c r="K854" i="9"/>
  <c r="L852" i="9"/>
  <c r="K852" i="9"/>
  <c r="L850" i="9"/>
  <c r="K850" i="9"/>
  <c r="L848" i="9"/>
  <c r="K848" i="9"/>
  <c r="L846" i="9"/>
  <c r="K846" i="9"/>
  <c r="L844" i="9"/>
  <c r="K844" i="9"/>
  <c r="L842" i="9"/>
  <c r="K842" i="9"/>
  <c r="L840" i="9"/>
  <c r="K840" i="9"/>
  <c r="L838" i="9"/>
  <c r="K838" i="9"/>
  <c r="L836" i="9"/>
  <c r="K836" i="9"/>
  <c r="K834" i="9"/>
  <c r="L834" i="9"/>
  <c r="K832" i="9"/>
  <c r="L832" i="9"/>
  <c r="K830" i="9"/>
  <c r="L830" i="9"/>
  <c r="K828" i="9"/>
  <c r="L828" i="9"/>
  <c r="K826" i="9"/>
  <c r="L826" i="9"/>
  <c r="K824" i="9"/>
  <c r="L824" i="9"/>
  <c r="K822" i="9"/>
  <c r="L822" i="9"/>
  <c r="K820" i="9"/>
  <c r="L820" i="9"/>
  <c r="K818" i="9"/>
  <c r="L818" i="9"/>
  <c r="K816" i="9"/>
  <c r="L816" i="9"/>
  <c r="K814" i="9"/>
  <c r="L814" i="9"/>
  <c r="K812" i="9"/>
  <c r="L812" i="9"/>
  <c r="K810" i="9"/>
  <c r="L810" i="9"/>
  <c r="K808" i="9"/>
  <c r="L808" i="9"/>
  <c r="K806" i="9"/>
  <c r="L806" i="9"/>
  <c r="K804" i="9"/>
  <c r="L804" i="9"/>
  <c r="K802" i="9"/>
  <c r="L802" i="9"/>
  <c r="K800" i="9"/>
  <c r="L800" i="9"/>
  <c r="K798" i="9"/>
  <c r="L798" i="9"/>
  <c r="K796" i="9"/>
  <c r="L796" i="9"/>
  <c r="K794" i="9"/>
  <c r="L794" i="9"/>
  <c r="K792" i="9"/>
  <c r="L792" i="9"/>
  <c r="K790" i="9"/>
  <c r="L790" i="9"/>
  <c r="K788" i="9"/>
  <c r="L788" i="9"/>
  <c r="K786" i="9"/>
  <c r="L786" i="9"/>
  <c r="K784" i="9"/>
  <c r="L784" i="9"/>
  <c r="K782" i="9"/>
  <c r="L782" i="9"/>
  <c r="K780" i="9"/>
  <c r="L780" i="9"/>
  <c r="K778" i="9"/>
  <c r="L778" i="9"/>
  <c r="K776" i="9"/>
  <c r="L776" i="9"/>
  <c r="K774" i="9"/>
  <c r="L774" i="9"/>
  <c r="K772" i="9"/>
  <c r="L772" i="9"/>
  <c r="K770" i="9"/>
  <c r="L770" i="9"/>
  <c r="K768" i="9"/>
  <c r="L768" i="9"/>
  <c r="K766" i="9"/>
  <c r="L766" i="9"/>
  <c r="K764" i="9"/>
  <c r="L764" i="9"/>
  <c r="K762" i="9"/>
  <c r="L762" i="9"/>
  <c r="K760" i="9"/>
  <c r="L760" i="9"/>
  <c r="K758" i="9"/>
  <c r="L758" i="9"/>
  <c r="K756" i="9"/>
  <c r="L756" i="9"/>
  <c r="K754" i="9"/>
  <c r="L754" i="9"/>
  <c r="K752" i="9"/>
  <c r="L752" i="9"/>
  <c r="K750" i="9"/>
  <c r="L750" i="9"/>
  <c r="K748" i="9"/>
  <c r="L748" i="9"/>
  <c r="K746" i="9"/>
  <c r="L746" i="9"/>
  <c r="K744" i="9"/>
  <c r="L744" i="9"/>
  <c r="K742" i="9"/>
  <c r="L742" i="9"/>
  <c r="K740" i="9"/>
  <c r="L740" i="9"/>
  <c r="K738" i="9"/>
  <c r="L738" i="9"/>
  <c r="K736" i="9"/>
  <c r="L736" i="9"/>
  <c r="K734" i="9"/>
  <c r="L734" i="9"/>
  <c r="K732" i="9"/>
  <c r="L732" i="9"/>
  <c r="K730" i="9"/>
  <c r="L730" i="9"/>
  <c r="K728" i="9"/>
  <c r="L728" i="9"/>
  <c r="K726" i="9"/>
  <c r="L726" i="9"/>
  <c r="K724" i="9"/>
  <c r="L724" i="9"/>
  <c r="K722" i="9"/>
  <c r="L722" i="9"/>
  <c r="K720" i="9"/>
  <c r="L720" i="9"/>
  <c r="K718" i="9"/>
  <c r="L718" i="9"/>
  <c r="K716" i="9"/>
  <c r="L716" i="9"/>
  <c r="K714" i="9"/>
  <c r="L714" i="9"/>
  <c r="K712" i="9"/>
  <c r="L712" i="9"/>
  <c r="K710" i="9"/>
  <c r="L710" i="9"/>
  <c r="K708" i="9"/>
  <c r="L708" i="9"/>
  <c r="K706" i="9"/>
  <c r="L706" i="9"/>
  <c r="K704" i="9"/>
  <c r="L704" i="9"/>
  <c r="K702" i="9"/>
  <c r="L702" i="9"/>
  <c r="K700" i="9"/>
  <c r="L700" i="9"/>
  <c r="K698" i="9"/>
  <c r="L698" i="9"/>
  <c r="K696" i="9"/>
  <c r="L696" i="9"/>
  <c r="K694" i="9"/>
  <c r="L694" i="9"/>
  <c r="K692" i="9"/>
  <c r="L692" i="9"/>
  <c r="K690" i="9"/>
  <c r="L690" i="9"/>
  <c r="K688" i="9"/>
  <c r="L688" i="9"/>
  <c r="K686" i="9"/>
  <c r="L686" i="9"/>
  <c r="K684" i="9"/>
  <c r="L684" i="9"/>
  <c r="K682" i="9"/>
  <c r="L682" i="9"/>
  <c r="K680" i="9"/>
  <c r="L680" i="9"/>
  <c r="K678" i="9"/>
  <c r="L678" i="9"/>
  <c r="K676" i="9"/>
  <c r="L676" i="9"/>
  <c r="K674" i="9"/>
  <c r="L674" i="9"/>
  <c r="K672" i="9"/>
  <c r="L672" i="9"/>
  <c r="K670" i="9"/>
  <c r="L670" i="9"/>
  <c r="K668" i="9"/>
  <c r="L668" i="9"/>
  <c r="K666" i="9"/>
  <c r="L666" i="9"/>
  <c r="K664" i="9"/>
  <c r="L664" i="9"/>
  <c r="K662" i="9"/>
  <c r="L662" i="9"/>
  <c r="K660" i="9"/>
  <c r="L660" i="9"/>
  <c r="K658" i="9"/>
  <c r="L658" i="9"/>
  <c r="K656" i="9"/>
  <c r="L656" i="9"/>
  <c r="K654" i="9"/>
  <c r="L654" i="9"/>
  <c r="K652" i="9"/>
  <c r="L652" i="9"/>
  <c r="K650" i="9"/>
  <c r="L650" i="9"/>
  <c r="K648" i="9"/>
  <c r="L648" i="9"/>
  <c r="K646" i="9"/>
  <c r="L646" i="9"/>
  <c r="K644" i="9"/>
  <c r="L644" i="9"/>
  <c r="K642" i="9"/>
  <c r="L642" i="9"/>
  <c r="K640" i="9"/>
  <c r="L640" i="9"/>
  <c r="K638" i="9"/>
  <c r="L638" i="9"/>
  <c r="K636" i="9"/>
  <c r="L636" i="9"/>
  <c r="K634" i="9"/>
  <c r="L634" i="9"/>
  <c r="K632" i="9"/>
  <c r="L632" i="9"/>
  <c r="K630" i="9"/>
  <c r="L630" i="9"/>
  <c r="K628" i="9"/>
  <c r="L628" i="9"/>
  <c r="K626" i="9"/>
  <c r="L626" i="9"/>
  <c r="K624" i="9"/>
  <c r="L624" i="9"/>
  <c r="K622" i="9"/>
  <c r="L622" i="9"/>
  <c r="K620" i="9"/>
  <c r="L620" i="9"/>
  <c r="K618" i="9"/>
  <c r="L618" i="9"/>
  <c r="K616" i="9"/>
  <c r="L616" i="9"/>
  <c r="K614" i="9"/>
  <c r="L614" i="9"/>
  <c r="K612" i="9"/>
  <c r="L612" i="9"/>
  <c r="K610" i="9"/>
  <c r="L610" i="9"/>
  <c r="K608" i="9"/>
  <c r="L608" i="9"/>
  <c r="K606" i="9"/>
  <c r="L606" i="9"/>
  <c r="K604" i="9"/>
  <c r="L604" i="9"/>
  <c r="K602" i="9"/>
  <c r="L602" i="9"/>
  <c r="K600" i="9"/>
  <c r="L600" i="9"/>
  <c r="K598" i="9"/>
  <c r="L598" i="9"/>
  <c r="K596" i="9"/>
  <c r="L596" i="9"/>
  <c r="K594" i="9"/>
  <c r="L594" i="9"/>
  <c r="K592" i="9"/>
  <c r="L592" i="9"/>
  <c r="K590" i="9"/>
  <c r="L590" i="9"/>
  <c r="K588" i="9"/>
  <c r="L588" i="9"/>
  <c r="K586" i="9"/>
  <c r="L586" i="9"/>
  <c r="K584" i="9"/>
  <c r="L584" i="9"/>
  <c r="K582" i="9"/>
  <c r="L582" i="9"/>
  <c r="K580" i="9"/>
  <c r="L580" i="9"/>
  <c r="K578" i="9"/>
  <c r="L578" i="9"/>
  <c r="K576" i="9"/>
  <c r="L576" i="9"/>
  <c r="K574" i="9"/>
  <c r="L574" i="9"/>
  <c r="K572" i="9"/>
  <c r="L572" i="9"/>
  <c r="K570" i="9"/>
  <c r="L570" i="9"/>
  <c r="K567" i="9"/>
  <c r="L567" i="9"/>
  <c r="K563" i="9"/>
  <c r="L563" i="9"/>
  <c r="K559" i="9"/>
  <c r="L559" i="9"/>
  <c r="K555" i="9"/>
  <c r="L555" i="9"/>
  <c r="K551" i="9"/>
  <c r="L551" i="9"/>
  <c r="K547" i="9"/>
  <c r="L547" i="9"/>
  <c r="K543" i="9"/>
  <c r="L543" i="9"/>
  <c r="K539" i="9"/>
  <c r="L539" i="9"/>
  <c r="K535" i="9"/>
  <c r="L535" i="9"/>
  <c r="K531" i="9"/>
  <c r="L531" i="9"/>
  <c r="K526" i="9"/>
  <c r="L526" i="9"/>
  <c r="G522" i="9"/>
  <c r="H522" i="9"/>
  <c r="K518" i="9"/>
  <c r="L518" i="9"/>
  <c r="G514" i="9"/>
  <c r="H514" i="9"/>
  <c r="K510" i="9"/>
  <c r="L510" i="9"/>
  <c r="G506" i="9"/>
  <c r="H506" i="9"/>
  <c r="K502" i="9"/>
  <c r="L502" i="9"/>
  <c r="G498" i="9"/>
  <c r="H498" i="9"/>
  <c r="K494" i="9"/>
  <c r="L494" i="9"/>
  <c r="G490" i="9"/>
  <c r="H490" i="9"/>
  <c r="K486" i="9"/>
  <c r="L486" i="9"/>
  <c r="G482" i="9"/>
  <c r="H482" i="9"/>
  <c r="K478" i="9"/>
  <c r="L478" i="9"/>
  <c r="G474" i="9"/>
  <c r="H474" i="9"/>
  <c r="K470" i="9"/>
  <c r="L470" i="9"/>
  <c r="G466" i="9"/>
  <c r="H466" i="9"/>
  <c r="K462" i="9"/>
  <c r="L462" i="9"/>
  <c r="L2098" i="9"/>
  <c r="K2098" i="9"/>
  <c r="L2096" i="9"/>
  <c r="K2096" i="9"/>
  <c r="L2094" i="9"/>
  <c r="K2094" i="9"/>
  <c r="L2092" i="9"/>
  <c r="K2092" i="9"/>
  <c r="L2090" i="9"/>
  <c r="K2090" i="9"/>
  <c r="L2088" i="9"/>
  <c r="K2088" i="9"/>
  <c r="L2086" i="9"/>
  <c r="K2086" i="9"/>
  <c r="L2084" i="9"/>
  <c r="K2084" i="9"/>
  <c r="L2082" i="9"/>
  <c r="K2082" i="9"/>
  <c r="L2080" i="9"/>
  <c r="K2080" i="9"/>
  <c r="L2078" i="9"/>
  <c r="K2078" i="9"/>
  <c r="L2076" i="9"/>
  <c r="K2076" i="9"/>
  <c r="L2074" i="9"/>
  <c r="K2074" i="9"/>
  <c r="L2072" i="9"/>
  <c r="K2072" i="9"/>
  <c r="L2070" i="9"/>
  <c r="K2070" i="9"/>
  <c r="L2068" i="9"/>
  <c r="K2068" i="9"/>
  <c r="L2066" i="9"/>
  <c r="K2066" i="9"/>
  <c r="L2064" i="9"/>
  <c r="K2064" i="9"/>
  <c r="L2062" i="9"/>
  <c r="K2062" i="9"/>
  <c r="L2060" i="9"/>
  <c r="K2060" i="9"/>
  <c r="L2058" i="9"/>
  <c r="K2058" i="9"/>
  <c r="L2056" i="9"/>
  <c r="K2056" i="9"/>
  <c r="L2054" i="9"/>
  <c r="K2054" i="9"/>
  <c r="L2052" i="9"/>
  <c r="K2052" i="9"/>
  <c r="L2050" i="9"/>
  <c r="K2050" i="9"/>
  <c r="L2048" i="9"/>
  <c r="K2048" i="9"/>
  <c r="L2046" i="9"/>
  <c r="K2046" i="9"/>
  <c r="L2044" i="9"/>
  <c r="K2044" i="9"/>
  <c r="L2042" i="9"/>
  <c r="K2042" i="9"/>
  <c r="L2040" i="9"/>
  <c r="K2040" i="9"/>
  <c r="L2038" i="9"/>
  <c r="K2038" i="9"/>
  <c r="L2036" i="9"/>
  <c r="K2036" i="9"/>
  <c r="L2034" i="9"/>
  <c r="K2034" i="9"/>
  <c r="L2032" i="9"/>
  <c r="K2032" i="9"/>
  <c r="L2030" i="9"/>
  <c r="K2030" i="9"/>
  <c r="L2028" i="9"/>
  <c r="K2028" i="9"/>
  <c r="L2026" i="9"/>
  <c r="K2026" i="9"/>
  <c r="L2024" i="9"/>
  <c r="K2024" i="9"/>
  <c r="L2022" i="9"/>
  <c r="K2022" i="9"/>
  <c r="L2020" i="9"/>
  <c r="K2020" i="9"/>
  <c r="L2018" i="9"/>
  <c r="K2018" i="9"/>
  <c r="L2016" i="9"/>
  <c r="K2016" i="9"/>
  <c r="L2014" i="9"/>
  <c r="K2014" i="9"/>
  <c r="L2012" i="9"/>
  <c r="K2012" i="9"/>
  <c r="L2010" i="9"/>
  <c r="K2010" i="9"/>
  <c r="L2008" i="9"/>
  <c r="K2008" i="9"/>
  <c r="L2006" i="9"/>
  <c r="K2006" i="9"/>
  <c r="L2004" i="9"/>
  <c r="K2004" i="9"/>
  <c r="L2002" i="9"/>
  <c r="K2002" i="9"/>
  <c r="L2000" i="9"/>
  <c r="K2000" i="9"/>
  <c r="L1998" i="9"/>
  <c r="K1998" i="9"/>
  <c r="L1996" i="9"/>
  <c r="K1996" i="9"/>
  <c r="L1994" i="9"/>
  <c r="K1994" i="9"/>
  <c r="L1992" i="9"/>
  <c r="K1992" i="9"/>
  <c r="L1990" i="9"/>
  <c r="K1990" i="9"/>
  <c r="L1988" i="9"/>
  <c r="K1988" i="9"/>
  <c r="L1986" i="9"/>
  <c r="K1986" i="9"/>
  <c r="L1984" i="9"/>
  <c r="K1984" i="9"/>
  <c r="L1982" i="9"/>
  <c r="K1982" i="9"/>
  <c r="L1980" i="9"/>
  <c r="K1980" i="9"/>
  <c r="L1978" i="9"/>
  <c r="K1978" i="9"/>
  <c r="L1976" i="9"/>
  <c r="K1976" i="9"/>
  <c r="L1974" i="9"/>
  <c r="K1974" i="9"/>
  <c r="L1972" i="9"/>
  <c r="K1972" i="9"/>
  <c r="L1970" i="9"/>
  <c r="K1970" i="9"/>
  <c r="L1968" i="9"/>
  <c r="K1968" i="9"/>
  <c r="L1966" i="9"/>
  <c r="K1966" i="9"/>
  <c r="L1964" i="9"/>
  <c r="K1964" i="9"/>
  <c r="L1962" i="9"/>
  <c r="K1962" i="9"/>
  <c r="L1960" i="9"/>
  <c r="K1960" i="9"/>
  <c r="L1958" i="9"/>
  <c r="K1958" i="9"/>
  <c r="L1956" i="9"/>
  <c r="K1956" i="9"/>
  <c r="L1954" i="9"/>
  <c r="K1954" i="9"/>
  <c r="L1952" i="9"/>
  <c r="K1952" i="9"/>
  <c r="L1950" i="9"/>
  <c r="K1950" i="9"/>
  <c r="L1948" i="9"/>
  <c r="K1948" i="9"/>
  <c r="L1946" i="9"/>
  <c r="K1946" i="9"/>
  <c r="L1944" i="9"/>
  <c r="K1944" i="9"/>
  <c r="L1942" i="9"/>
  <c r="K1942" i="9"/>
  <c r="L1940" i="9"/>
  <c r="K1940" i="9"/>
  <c r="L1938" i="9"/>
  <c r="K1938" i="9"/>
  <c r="L1936" i="9"/>
  <c r="K1936" i="9"/>
  <c r="L1934" i="9"/>
  <c r="K1934" i="9"/>
  <c r="L1932" i="9"/>
  <c r="K1932" i="9"/>
  <c r="L1930" i="9"/>
  <c r="K1930" i="9"/>
  <c r="L1928" i="9"/>
  <c r="K1928" i="9"/>
  <c r="L1926" i="9"/>
  <c r="K1926" i="9"/>
  <c r="L1924" i="9"/>
  <c r="K1924" i="9"/>
  <c r="L1922" i="9"/>
  <c r="K1922" i="9"/>
  <c r="L1920" i="9"/>
  <c r="K1920" i="9"/>
  <c r="L1918" i="9"/>
  <c r="K1918" i="9"/>
  <c r="L1916" i="9"/>
  <c r="K1916" i="9"/>
  <c r="L1914" i="9"/>
  <c r="K1914" i="9"/>
  <c r="L1912" i="9"/>
  <c r="K1912" i="9"/>
  <c r="L1910" i="9"/>
  <c r="K1910" i="9"/>
  <c r="L1908" i="9"/>
  <c r="K1908" i="9"/>
  <c r="L1906" i="9"/>
  <c r="K1906" i="9"/>
  <c r="L1904" i="9"/>
  <c r="K1904" i="9"/>
  <c r="L1902" i="9"/>
  <c r="K1902" i="9"/>
  <c r="L1900" i="9"/>
  <c r="K1900" i="9"/>
  <c r="L1898" i="9"/>
  <c r="K1898" i="9"/>
  <c r="L1896" i="9"/>
  <c r="K1896" i="9"/>
  <c r="L1894" i="9"/>
  <c r="K1894" i="9"/>
  <c r="L1892" i="9"/>
  <c r="K1892" i="9"/>
  <c r="L1890" i="9"/>
  <c r="K1890" i="9"/>
  <c r="L1888" i="9"/>
  <c r="K1888" i="9"/>
  <c r="L1886" i="9"/>
  <c r="K1886" i="9"/>
  <c r="L1884" i="9"/>
  <c r="K1884" i="9"/>
  <c r="L1882" i="9"/>
  <c r="K1882" i="9"/>
  <c r="L1880" i="9"/>
  <c r="K1880" i="9"/>
  <c r="L1878" i="9"/>
  <c r="K1878" i="9"/>
  <c r="L1876" i="9"/>
  <c r="K1876" i="9"/>
  <c r="L1874" i="9"/>
  <c r="K1874" i="9"/>
  <c r="L1872" i="9"/>
  <c r="K1872" i="9"/>
  <c r="L1870" i="9"/>
  <c r="K1870" i="9"/>
  <c r="L1868" i="9"/>
  <c r="K1868" i="9"/>
  <c r="L1866" i="9"/>
  <c r="K1866" i="9"/>
  <c r="L1864" i="9"/>
  <c r="K1864" i="9"/>
  <c r="L1862" i="9"/>
  <c r="K1862" i="9"/>
  <c r="L1860" i="9"/>
  <c r="K1860" i="9"/>
  <c r="L1858" i="9"/>
  <c r="K1858" i="9"/>
  <c r="L1856" i="9"/>
  <c r="K1856" i="9"/>
  <c r="L1854" i="9"/>
  <c r="K1854" i="9"/>
  <c r="L1852" i="9"/>
  <c r="K1852" i="9"/>
  <c r="L1850" i="9"/>
  <c r="K1850" i="9"/>
  <c r="L1848" i="9"/>
  <c r="K1848" i="9"/>
  <c r="L1846" i="9"/>
  <c r="K1846" i="9"/>
  <c r="L1844" i="9"/>
  <c r="K1844" i="9"/>
  <c r="L1842" i="9"/>
  <c r="K1842" i="9"/>
  <c r="L1840" i="9"/>
  <c r="K1840" i="9"/>
  <c r="L1838" i="9"/>
  <c r="K1838" i="9"/>
  <c r="L1836" i="9"/>
  <c r="K1836" i="9"/>
  <c r="L1834" i="9"/>
  <c r="K1834" i="9"/>
  <c r="L1832" i="9"/>
  <c r="K1832" i="9"/>
  <c r="L1830" i="9"/>
  <c r="K1830" i="9"/>
  <c r="L1828" i="9"/>
  <c r="K1828" i="9"/>
  <c r="L1826" i="9"/>
  <c r="K1826" i="9"/>
  <c r="L1824" i="9"/>
  <c r="K1824" i="9"/>
  <c r="L1822" i="9"/>
  <c r="K1822" i="9"/>
  <c r="L1820" i="9"/>
  <c r="K1820" i="9"/>
  <c r="L1818" i="9"/>
  <c r="K1818" i="9"/>
  <c r="L1816" i="9"/>
  <c r="K1816" i="9"/>
  <c r="L1814" i="9"/>
  <c r="K1814" i="9"/>
  <c r="L1812" i="9"/>
  <c r="K1812" i="9"/>
  <c r="L1810" i="9"/>
  <c r="K1810" i="9"/>
  <c r="L1808" i="9"/>
  <c r="K1808" i="9"/>
  <c r="L1806" i="9"/>
  <c r="K1806" i="9"/>
  <c r="L1804" i="9"/>
  <c r="K1804" i="9"/>
  <c r="L1802" i="9"/>
  <c r="K1802" i="9"/>
  <c r="L1800" i="9"/>
  <c r="K1800" i="9"/>
  <c r="L1798" i="9"/>
  <c r="K1798" i="9"/>
  <c r="L1796" i="9"/>
  <c r="K1796" i="9"/>
  <c r="L1794" i="9"/>
  <c r="K1794" i="9"/>
  <c r="L1792" i="9"/>
  <c r="K1792" i="9"/>
  <c r="L1790" i="9"/>
  <c r="K1790" i="9"/>
  <c r="L1788" i="9"/>
  <c r="K1788" i="9"/>
  <c r="L1786" i="9"/>
  <c r="K1786" i="9"/>
  <c r="L1784" i="9"/>
  <c r="K1784" i="9"/>
  <c r="L1782" i="9"/>
  <c r="K1782" i="9"/>
  <c r="L1780" i="9"/>
  <c r="K1780" i="9"/>
  <c r="L1778" i="9"/>
  <c r="K1778" i="9"/>
  <c r="L1776" i="9"/>
  <c r="K1776" i="9"/>
  <c r="L1774" i="9"/>
  <c r="K1774" i="9"/>
  <c r="L1772" i="9"/>
  <c r="K1772" i="9"/>
  <c r="L1770" i="9"/>
  <c r="K1770" i="9"/>
  <c r="L1768" i="9"/>
  <c r="K1768" i="9"/>
  <c r="L1766" i="9"/>
  <c r="K1766" i="9"/>
  <c r="L1764" i="9"/>
  <c r="K1764" i="9"/>
  <c r="K1763" i="9"/>
  <c r="L1763" i="9"/>
  <c r="L1762" i="9"/>
  <c r="K1762" i="9"/>
  <c r="K1759" i="9"/>
  <c r="L1759" i="9"/>
  <c r="L1758" i="9"/>
  <c r="K1758" i="9"/>
  <c r="K1755" i="9"/>
  <c r="L1755" i="9"/>
  <c r="L1754" i="9"/>
  <c r="K1754" i="9"/>
  <c r="K1751" i="9"/>
  <c r="L1751" i="9"/>
  <c r="L1750" i="9"/>
  <c r="K1750" i="9"/>
  <c r="G1749" i="9"/>
  <c r="G1748" i="9"/>
  <c r="G1747" i="9"/>
  <c r="G1746" i="9"/>
  <c r="G1745" i="9"/>
  <c r="G1744" i="9"/>
  <c r="G1743" i="9"/>
  <c r="G1742" i="9"/>
  <c r="G1741" i="9"/>
  <c r="G1740" i="9"/>
  <c r="H1736" i="9"/>
  <c r="H1732" i="9"/>
  <c r="L1724" i="9"/>
  <c r="K1724" i="9"/>
  <c r="K1719" i="9"/>
  <c r="L1719" i="9"/>
  <c r="L1708" i="9"/>
  <c r="K1708" i="9"/>
  <c r="K1703" i="9"/>
  <c r="L1703" i="9"/>
  <c r="L1692" i="9"/>
  <c r="K1692" i="9"/>
  <c r="K1687" i="9"/>
  <c r="L1687" i="9"/>
  <c r="L1676" i="9"/>
  <c r="K1676" i="9"/>
  <c r="K1671" i="9"/>
  <c r="L1671" i="9"/>
  <c r="L1660" i="9"/>
  <c r="K1660" i="9"/>
  <c r="K1655" i="9"/>
  <c r="L1655" i="9"/>
  <c r="L1644" i="9"/>
  <c r="K1644" i="9"/>
  <c r="K1639" i="9"/>
  <c r="L1639" i="9"/>
  <c r="K1637" i="9"/>
  <c r="L1637" i="9"/>
  <c r="K1635" i="9"/>
  <c r="L1635" i="9"/>
  <c r="K1633" i="9"/>
  <c r="L1633" i="9"/>
  <c r="K1585" i="9"/>
  <c r="L1585" i="9"/>
  <c r="K1583" i="9"/>
  <c r="L1583" i="9"/>
  <c r="L1576" i="9"/>
  <c r="K1576" i="9"/>
  <c r="K1573" i="9"/>
  <c r="L1573" i="9"/>
  <c r="K1571" i="9"/>
  <c r="L1571" i="9"/>
  <c r="K1569" i="9"/>
  <c r="L1569" i="9"/>
  <c r="K1567" i="9"/>
  <c r="L1567" i="9"/>
  <c r="K1565" i="9"/>
  <c r="L1565" i="9"/>
  <c r="L1552" i="9"/>
  <c r="K1552" i="9"/>
  <c r="K1533" i="9"/>
  <c r="L1533" i="9"/>
  <c r="K1531" i="9"/>
  <c r="L1531" i="9"/>
  <c r="K1529" i="9"/>
  <c r="L1529" i="9"/>
  <c r="K1527" i="9"/>
  <c r="L1527" i="9"/>
  <c r="K1525" i="9"/>
  <c r="L1525" i="9"/>
  <c r="L1520" i="9"/>
  <c r="K1520" i="9"/>
  <c r="K1509" i="9"/>
  <c r="L1509" i="9"/>
  <c r="K1507" i="9"/>
  <c r="L1507" i="9"/>
  <c r="K1505" i="9"/>
  <c r="L1505" i="9"/>
  <c r="K1503" i="9"/>
  <c r="L1503" i="9"/>
  <c r="K1501" i="9"/>
  <c r="L1501" i="9"/>
  <c r="K1499" i="9"/>
  <c r="L1499" i="9"/>
  <c r="K1497" i="9"/>
  <c r="L1497" i="9"/>
  <c r="K1495" i="9"/>
  <c r="L1495" i="9"/>
  <c r="K1493" i="9"/>
  <c r="L1493" i="9"/>
  <c r="K1491" i="9"/>
  <c r="L1491" i="9"/>
  <c r="K1489" i="9"/>
  <c r="L1489" i="9"/>
  <c r="K1487" i="9"/>
  <c r="L1487" i="9"/>
  <c r="K1485" i="9"/>
  <c r="L1485" i="9"/>
  <c r="L1470" i="9"/>
  <c r="K1470" i="9"/>
  <c r="L1468" i="9"/>
  <c r="K1468" i="9"/>
  <c r="L1466" i="9"/>
  <c r="K1466" i="9"/>
  <c r="L1464" i="9"/>
  <c r="K1464" i="9"/>
  <c r="L1462" i="9"/>
  <c r="K1462" i="9"/>
  <c r="L1460" i="9"/>
  <c r="K1460" i="9"/>
  <c r="K1458" i="9"/>
  <c r="L1458" i="9"/>
  <c r="K1456" i="9"/>
  <c r="L1456" i="9"/>
  <c r="K1454" i="9"/>
  <c r="L1454" i="9"/>
  <c r="K1452" i="9"/>
  <c r="L1452" i="9"/>
  <c r="K1450" i="9"/>
  <c r="L1450" i="9"/>
  <c r="K1448" i="9"/>
  <c r="L1448" i="9"/>
  <c r="G1441" i="9"/>
  <c r="K1429" i="9"/>
  <c r="L1429" i="9"/>
  <c r="K1427" i="9"/>
  <c r="L1427" i="9"/>
  <c r="K1425" i="9"/>
  <c r="L1425" i="9"/>
  <c r="K1423" i="9"/>
  <c r="L1423" i="9"/>
  <c r="K1421" i="9"/>
  <c r="L1421" i="9"/>
  <c r="K1410" i="9"/>
  <c r="L1410" i="9"/>
  <c r="K1395" i="9"/>
  <c r="L1395" i="9"/>
  <c r="K1393" i="9"/>
  <c r="L1393" i="9"/>
  <c r="K1386" i="9"/>
  <c r="L1386" i="9"/>
  <c r="K1384" i="9"/>
  <c r="L1384" i="9"/>
  <c r="K1382" i="9"/>
  <c r="L1382" i="9"/>
  <c r="K1380" i="9"/>
  <c r="L1380" i="9"/>
  <c r="K1365" i="9"/>
  <c r="L1365" i="9"/>
  <c r="K1363" i="9"/>
  <c r="L1363" i="9"/>
  <c r="K1361" i="9"/>
  <c r="L1361" i="9"/>
  <c r="H1358" i="9"/>
  <c r="K1356" i="9"/>
  <c r="L1356" i="9"/>
  <c r="K1354" i="9"/>
  <c r="L1354" i="9"/>
  <c r="K1352" i="9"/>
  <c r="L1352" i="9"/>
  <c r="K1350" i="9"/>
  <c r="L1350" i="9"/>
  <c r="K1348" i="9"/>
  <c r="L1348" i="9"/>
  <c r="K1346" i="9"/>
  <c r="L1346" i="9"/>
  <c r="K1344" i="9"/>
  <c r="L1344" i="9"/>
  <c r="K1342" i="9"/>
  <c r="L1342" i="9"/>
  <c r="K1340" i="9"/>
  <c r="L1340" i="9"/>
  <c r="K1338" i="9"/>
  <c r="L1338" i="9"/>
  <c r="K1321" i="9"/>
  <c r="L1321" i="9"/>
  <c r="K1296" i="9"/>
  <c r="L1296" i="9"/>
  <c r="K1294" i="9"/>
  <c r="L1294" i="9"/>
  <c r="H1293" i="9"/>
  <c r="K1291" i="9"/>
  <c r="L1291" i="9"/>
  <c r="K1289" i="9"/>
  <c r="L1289" i="9"/>
  <c r="K1268" i="9"/>
  <c r="L1268" i="9"/>
  <c r="K1266" i="9"/>
  <c r="L1266" i="9"/>
  <c r="K1264" i="9"/>
  <c r="L1264" i="9"/>
  <c r="K1262" i="9"/>
  <c r="L1262" i="9"/>
  <c r="K1260" i="9"/>
  <c r="L1260" i="9"/>
  <c r="K1237" i="9"/>
  <c r="L1237" i="9"/>
  <c r="K1235" i="9"/>
  <c r="L1235" i="9"/>
  <c r="K1233" i="9"/>
  <c r="L1233" i="9"/>
  <c r="K1231" i="9"/>
  <c r="L1231" i="9"/>
  <c r="K1229" i="9"/>
  <c r="L1229" i="9"/>
  <c r="K1227" i="9"/>
  <c r="L1227" i="9"/>
  <c r="K1225" i="9"/>
  <c r="L1225" i="9"/>
  <c r="K1223" i="9"/>
  <c r="L1223" i="9"/>
  <c r="K1212" i="9"/>
  <c r="L1212" i="9"/>
  <c r="H1200" i="9"/>
  <c r="H1198" i="9"/>
  <c r="H1196" i="9"/>
  <c r="H1194" i="9"/>
  <c r="H1192" i="9"/>
  <c r="H1190" i="9"/>
  <c r="H1188" i="9"/>
  <c r="H1186" i="9"/>
  <c r="H1184" i="9"/>
  <c r="H1182" i="9"/>
  <c r="H1180" i="9"/>
  <c r="H1178" i="9"/>
  <c r="H1176" i="9"/>
  <c r="H1174" i="9"/>
  <c r="H1172" i="9"/>
  <c r="H1170" i="9"/>
  <c r="H1168" i="9"/>
  <c r="H1166" i="9"/>
  <c r="H1164" i="9"/>
  <c r="H1162" i="9"/>
  <c r="H1160" i="9"/>
  <c r="H1158" i="9"/>
  <c r="H1156" i="9"/>
  <c r="H1154" i="9"/>
  <c r="H1152" i="9"/>
  <c r="H1150" i="9"/>
  <c r="H1148" i="9"/>
  <c r="H1146" i="9"/>
  <c r="H1144" i="9"/>
  <c r="H1142" i="9"/>
  <c r="H1140" i="9"/>
  <c r="H1138" i="9"/>
  <c r="H1136" i="9"/>
  <c r="H1134" i="9"/>
  <c r="H1132" i="9"/>
  <c r="H1130" i="9"/>
  <c r="H1128" i="9"/>
  <c r="H1126" i="9"/>
  <c r="H1124" i="9"/>
  <c r="H1122" i="9"/>
  <c r="H1120" i="9"/>
  <c r="H1118" i="9"/>
  <c r="H1116" i="9"/>
  <c r="H1114" i="9"/>
  <c r="H1112" i="9"/>
  <c r="H1110" i="9"/>
  <c r="H1108" i="9"/>
  <c r="H1106" i="9"/>
  <c r="H1104" i="9"/>
  <c r="H1102" i="9"/>
  <c r="H1100" i="9"/>
  <c r="H1098" i="9"/>
  <c r="H1096" i="9"/>
  <c r="H1094" i="9"/>
  <c r="H1092" i="9"/>
  <c r="H1090" i="9"/>
  <c r="H1088" i="9"/>
  <c r="H1086" i="9"/>
  <c r="H1084" i="9"/>
  <c r="H1082" i="9"/>
  <c r="H1080" i="9"/>
  <c r="H1078" i="9"/>
  <c r="H1076" i="9"/>
  <c r="H1074" i="9"/>
  <c r="H1072" i="9"/>
  <c r="H1070" i="9"/>
  <c r="H1068" i="9"/>
  <c r="H1066" i="9"/>
  <c r="H1064" i="9"/>
  <c r="H1062" i="9"/>
  <c r="H1060" i="9"/>
  <c r="H1058" i="9"/>
  <c r="H1056" i="9"/>
  <c r="H1054" i="9"/>
  <c r="H1052" i="9"/>
  <c r="H1050" i="9"/>
  <c r="H1048" i="9"/>
  <c r="H1046" i="9"/>
  <c r="H1044" i="9"/>
  <c r="H1042" i="9"/>
  <c r="H1040" i="9"/>
  <c r="H1038" i="9"/>
  <c r="H1036" i="9"/>
  <c r="H1034" i="9"/>
  <c r="H1032" i="9"/>
  <c r="H1030" i="9"/>
  <c r="H1028" i="9"/>
  <c r="H1026" i="9"/>
  <c r="H1024" i="9"/>
  <c r="H1022" i="9"/>
  <c r="H1020" i="9"/>
  <c r="H1018" i="9"/>
  <c r="H1016" i="9"/>
  <c r="H1014" i="9"/>
  <c r="H1012" i="9"/>
  <c r="H1010" i="9"/>
  <c r="H1008" i="9"/>
  <c r="H1006" i="9"/>
  <c r="H1004" i="9"/>
  <c r="H1002" i="9"/>
  <c r="H1000" i="9"/>
  <c r="H998" i="9"/>
  <c r="H996" i="9"/>
  <c r="H994" i="9"/>
  <c r="H992" i="9"/>
  <c r="H990" i="9"/>
  <c r="H988" i="9"/>
  <c r="H986" i="9"/>
  <c r="H984" i="9"/>
  <c r="H982" i="9"/>
  <c r="H980" i="9"/>
  <c r="H978" i="9"/>
  <c r="H976" i="9"/>
  <c r="H974" i="9"/>
  <c r="H972" i="9"/>
  <c r="H970" i="9"/>
  <c r="H968" i="9"/>
  <c r="H966" i="9"/>
  <c r="H964" i="9"/>
  <c r="H962" i="9"/>
  <c r="H960" i="9"/>
  <c r="H958" i="9"/>
  <c r="H956" i="9"/>
  <c r="H954" i="9"/>
  <c r="H952" i="9"/>
  <c r="H950" i="9"/>
  <c r="H948" i="9"/>
  <c r="H946" i="9"/>
  <c r="H944" i="9"/>
  <c r="H942" i="9"/>
  <c r="H940" i="9"/>
  <c r="H938" i="9"/>
  <c r="H936" i="9"/>
  <c r="H934" i="9"/>
  <c r="H932" i="9"/>
  <c r="H930" i="9"/>
  <c r="H928" i="9"/>
  <c r="H926" i="9"/>
  <c r="H924" i="9"/>
  <c r="H922" i="9"/>
  <c r="H920" i="9"/>
  <c r="H918" i="9"/>
  <c r="H916" i="9"/>
  <c r="H914" i="9"/>
  <c r="H912" i="9"/>
  <c r="H910" i="9"/>
  <c r="H908" i="9"/>
  <c r="H906" i="9"/>
  <c r="H904" i="9"/>
  <c r="H902" i="9"/>
  <c r="H900" i="9"/>
  <c r="H898" i="9"/>
  <c r="H896" i="9"/>
  <c r="H894" i="9"/>
  <c r="H892" i="9"/>
  <c r="H890" i="9"/>
  <c r="H888" i="9"/>
  <c r="H886" i="9"/>
  <c r="H884" i="9"/>
  <c r="H882" i="9"/>
  <c r="H880" i="9"/>
  <c r="H878" i="9"/>
  <c r="H876" i="9"/>
  <c r="H874" i="9"/>
  <c r="H872" i="9"/>
  <c r="H870" i="9"/>
  <c r="H868" i="9"/>
  <c r="H866" i="9"/>
  <c r="H864" i="9"/>
  <c r="H862" i="9"/>
  <c r="H860" i="9"/>
  <c r="H858" i="9"/>
  <c r="H856" i="9"/>
  <c r="H854" i="9"/>
  <c r="H852" i="9"/>
  <c r="H850" i="9"/>
  <c r="H848" i="9"/>
  <c r="H846" i="9"/>
  <c r="H844" i="9"/>
  <c r="H842" i="9"/>
  <c r="H840" i="9"/>
  <c r="H838" i="9"/>
  <c r="H836" i="9"/>
  <c r="H834" i="9"/>
  <c r="H832" i="9"/>
  <c r="H830" i="9"/>
  <c r="H828" i="9"/>
  <c r="H826" i="9"/>
  <c r="H824" i="9"/>
  <c r="H822" i="9"/>
  <c r="H820" i="9"/>
  <c r="H818" i="9"/>
  <c r="H816" i="9"/>
  <c r="H814" i="9"/>
  <c r="H812" i="9"/>
  <c r="H810" i="9"/>
  <c r="H808" i="9"/>
  <c r="H806" i="9"/>
  <c r="H804" i="9"/>
  <c r="H802" i="9"/>
  <c r="H800" i="9"/>
  <c r="H798" i="9"/>
  <c r="H796" i="9"/>
  <c r="H794" i="9"/>
  <c r="H792" i="9"/>
  <c r="H790" i="9"/>
  <c r="H788" i="9"/>
  <c r="H786" i="9"/>
  <c r="H784" i="9"/>
  <c r="H782" i="9"/>
  <c r="H780" i="9"/>
  <c r="H778" i="9"/>
  <c r="H776" i="9"/>
  <c r="H774" i="9"/>
  <c r="H772" i="9"/>
  <c r="H770" i="9"/>
  <c r="H768" i="9"/>
  <c r="H766" i="9"/>
  <c r="H764" i="9"/>
  <c r="H762" i="9"/>
  <c r="H760" i="9"/>
  <c r="H758" i="9"/>
  <c r="H756" i="9"/>
  <c r="H754" i="9"/>
  <c r="H752" i="9"/>
  <c r="H750" i="9"/>
  <c r="H748" i="9"/>
  <c r="H746" i="9"/>
  <c r="H744" i="9"/>
  <c r="H742" i="9"/>
  <c r="H740" i="9"/>
  <c r="H738" i="9"/>
  <c r="H736" i="9"/>
  <c r="H734" i="9"/>
  <c r="H732" i="9"/>
  <c r="H730" i="9"/>
  <c r="H728" i="9"/>
  <c r="H726" i="9"/>
  <c r="H724" i="9"/>
  <c r="H722" i="9"/>
  <c r="H720" i="9"/>
  <c r="H718" i="9"/>
  <c r="H716" i="9"/>
  <c r="H714" i="9"/>
  <c r="H712" i="9"/>
  <c r="H710" i="9"/>
  <c r="H708" i="9"/>
  <c r="H706" i="9"/>
  <c r="H704" i="9"/>
  <c r="H702" i="9"/>
  <c r="H700" i="9"/>
  <c r="H698" i="9"/>
  <c r="H696" i="9"/>
  <c r="H694" i="9"/>
  <c r="H692" i="9"/>
  <c r="H690" i="9"/>
  <c r="H688" i="9"/>
  <c r="H686" i="9"/>
  <c r="H684" i="9"/>
  <c r="H682" i="9"/>
  <c r="H680" i="9"/>
  <c r="H678" i="9"/>
  <c r="H676" i="9"/>
  <c r="H674" i="9"/>
  <c r="H672" i="9"/>
  <c r="H670" i="9"/>
  <c r="H668" i="9"/>
  <c r="H666" i="9"/>
  <c r="H664" i="9"/>
  <c r="H662" i="9"/>
  <c r="H660" i="9"/>
  <c r="H658" i="9"/>
  <c r="H656" i="9"/>
  <c r="H654" i="9"/>
  <c r="H652" i="9"/>
  <c r="H650" i="9"/>
  <c r="H648" i="9"/>
  <c r="H646" i="9"/>
  <c r="H644" i="9"/>
  <c r="H642" i="9"/>
  <c r="H640" i="9"/>
  <c r="H638" i="9"/>
  <c r="H636" i="9"/>
  <c r="H634" i="9"/>
  <c r="H632" i="9"/>
  <c r="H630" i="9"/>
  <c r="H628" i="9"/>
  <c r="H626" i="9"/>
  <c r="H624" i="9"/>
  <c r="H622" i="9"/>
  <c r="H620" i="9"/>
  <c r="H618" i="9"/>
  <c r="H616" i="9"/>
  <c r="H614" i="9"/>
  <c r="G567" i="9"/>
  <c r="K566" i="9"/>
  <c r="L566" i="9"/>
  <c r="G563" i="9"/>
  <c r="K562" i="9"/>
  <c r="L562" i="9"/>
  <c r="G559" i="9"/>
  <c r="K558" i="9"/>
  <c r="L558" i="9"/>
  <c r="G555" i="9"/>
  <c r="K554" i="9"/>
  <c r="L554" i="9"/>
  <c r="G551" i="9"/>
  <c r="K550" i="9"/>
  <c r="L550" i="9"/>
  <c r="K546" i="9"/>
  <c r="L546" i="9"/>
  <c r="K542" i="9"/>
  <c r="L542" i="9"/>
  <c r="K538" i="9"/>
  <c r="L538" i="9"/>
  <c r="K534" i="9"/>
  <c r="L534" i="9"/>
  <c r="K530" i="9"/>
  <c r="L530" i="9"/>
  <c r="G528" i="9"/>
  <c r="H528" i="9"/>
  <c r="K524" i="9"/>
  <c r="L524" i="9"/>
  <c r="G520" i="9"/>
  <c r="H520" i="9"/>
  <c r="K516" i="9"/>
  <c r="L516" i="9"/>
  <c r="G512" i="9"/>
  <c r="H512" i="9"/>
  <c r="K508" i="9"/>
  <c r="L508" i="9"/>
  <c r="G504" i="9"/>
  <c r="H504" i="9"/>
  <c r="K500" i="9"/>
  <c r="L500" i="9"/>
  <c r="G496" i="9"/>
  <c r="H496" i="9"/>
  <c r="K492" i="9"/>
  <c r="L492" i="9"/>
  <c r="G488" i="9"/>
  <c r="H488" i="9"/>
  <c r="K484" i="9"/>
  <c r="L484" i="9"/>
  <c r="G480" i="9"/>
  <c r="H480" i="9"/>
  <c r="K476" i="9"/>
  <c r="L476" i="9"/>
  <c r="G472" i="9"/>
  <c r="H472" i="9"/>
  <c r="K468" i="9"/>
  <c r="L468" i="9"/>
  <c r="G464" i="9"/>
  <c r="H464" i="9"/>
  <c r="G1763" i="9"/>
  <c r="L1760" i="9"/>
  <c r="K1760" i="9"/>
  <c r="G1759" i="9"/>
  <c r="L1756" i="9"/>
  <c r="K1756" i="9"/>
  <c r="G1755" i="9"/>
  <c r="L1752" i="9"/>
  <c r="K1752" i="9"/>
  <c r="G1751" i="9"/>
  <c r="K1737" i="9"/>
  <c r="L1737" i="9"/>
  <c r="K1733" i="9"/>
  <c r="L1733" i="9"/>
  <c r="K1729" i="9"/>
  <c r="L1729" i="9"/>
  <c r="K1727" i="9"/>
  <c r="L1727" i="9"/>
  <c r="L1722" i="9"/>
  <c r="K1722" i="9"/>
  <c r="K1717" i="9"/>
  <c r="L1717" i="9"/>
  <c r="K1715" i="9"/>
  <c r="L1715" i="9"/>
  <c r="K1713" i="9"/>
  <c r="L1713" i="9"/>
  <c r="K1711" i="9"/>
  <c r="L1711" i="9"/>
  <c r="L1706" i="9"/>
  <c r="K1706" i="9"/>
  <c r="K1701" i="9"/>
  <c r="L1701" i="9"/>
  <c r="K1699" i="9"/>
  <c r="L1699" i="9"/>
  <c r="K1697" i="9"/>
  <c r="L1697" i="9"/>
  <c r="K1695" i="9"/>
  <c r="L1695" i="9"/>
  <c r="L1690" i="9"/>
  <c r="K1690" i="9"/>
  <c r="K1685" i="9"/>
  <c r="L1685" i="9"/>
  <c r="K1683" i="9"/>
  <c r="L1683" i="9"/>
  <c r="K1681" i="9"/>
  <c r="L1681" i="9"/>
  <c r="K1679" i="9"/>
  <c r="L1679" i="9"/>
  <c r="L1674" i="9"/>
  <c r="K1674" i="9"/>
  <c r="K1669" i="9"/>
  <c r="L1669" i="9"/>
  <c r="K1667" i="9"/>
  <c r="L1667" i="9"/>
  <c r="K1665" i="9"/>
  <c r="L1665" i="9"/>
  <c r="K1663" i="9"/>
  <c r="L1663" i="9"/>
  <c r="L1658" i="9"/>
  <c r="K1658" i="9"/>
  <c r="K1653" i="9"/>
  <c r="L1653" i="9"/>
  <c r="K1651" i="9"/>
  <c r="L1651" i="9"/>
  <c r="K1649" i="9"/>
  <c r="L1649" i="9"/>
  <c r="K1647" i="9"/>
  <c r="L1647" i="9"/>
  <c r="L1642" i="9"/>
  <c r="K1642" i="9"/>
  <c r="K1631" i="9"/>
  <c r="L1631" i="9"/>
  <c r="K1629" i="9"/>
  <c r="L1629" i="9"/>
  <c r="K1627" i="9"/>
  <c r="L1627" i="9"/>
  <c r="K1625" i="9"/>
  <c r="L1625" i="9"/>
  <c r="K1623" i="9"/>
  <c r="L1623" i="9"/>
  <c r="K1621" i="9"/>
  <c r="L1621" i="9"/>
  <c r="L1618" i="9"/>
  <c r="K1618" i="9"/>
  <c r="L1616" i="9"/>
  <c r="K1616" i="9"/>
  <c r="L1614" i="9"/>
  <c r="K1614" i="9"/>
  <c r="L1612" i="9"/>
  <c r="K1612" i="9"/>
  <c r="L1610" i="9"/>
  <c r="K1610" i="9"/>
  <c r="L1608" i="9"/>
  <c r="K1608" i="9"/>
  <c r="L1606" i="9"/>
  <c r="K1606" i="9"/>
  <c r="L1604" i="9"/>
  <c r="K1604" i="9"/>
  <c r="L1602" i="9"/>
  <c r="K1602" i="9"/>
  <c r="L1600" i="9"/>
  <c r="K1600" i="9"/>
  <c r="L1598" i="9"/>
  <c r="K1598" i="9"/>
  <c r="L1596" i="9"/>
  <c r="K1596" i="9"/>
  <c r="L1594" i="9"/>
  <c r="K1594" i="9"/>
  <c r="L1592" i="9"/>
  <c r="K1592" i="9"/>
  <c r="L1590" i="9"/>
  <c r="K1590" i="9"/>
  <c r="L1588" i="9"/>
  <c r="K1588" i="9"/>
  <c r="L1586" i="9"/>
  <c r="K1586" i="9"/>
  <c r="G1583" i="9"/>
  <c r="K1581" i="9"/>
  <c r="L1581" i="9"/>
  <c r="K1579" i="9"/>
  <c r="L1579" i="9"/>
  <c r="K1577" i="9"/>
  <c r="L1577" i="9"/>
  <c r="L1574" i="9"/>
  <c r="K1574" i="9"/>
  <c r="K1563" i="9"/>
  <c r="L1563" i="9"/>
  <c r="K1561" i="9"/>
  <c r="L1561" i="9"/>
  <c r="K1559" i="9"/>
  <c r="L1559" i="9"/>
  <c r="K1557" i="9"/>
  <c r="L1557" i="9"/>
  <c r="K1555" i="9"/>
  <c r="L1555" i="9"/>
  <c r="K1553" i="9"/>
  <c r="L1553" i="9"/>
  <c r="L1550" i="9"/>
  <c r="K1550" i="9"/>
  <c r="L1548" i="9"/>
  <c r="K1548" i="9"/>
  <c r="L1546" i="9"/>
  <c r="K1546" i="9"/>
  <c r="L1544" i="9"/>
  <c r="K1544" i="9"/>
  <c r="L1542" i="9"/>
  <c r="K1542" i="9"/>
  <c r="L1540" i="9"/>
  <c r="K1540" i="9"/>
  <c r="L1538" i="9"/>
  <c r="K1538" i="9"/>
  <c r="L1536" i="9"/>
  <c r="K1536" i="9"/>
  <c r="K1523" i="9"/>
  <c r="L1523" i="9"/>
  <c r="L1518" i="9"/>
  <c r="K1518" i="9"/>
  <c r="L1516" i="9"/>
  <c r="K1516" i="9"/>
  <c r="L1514" i="9"/>
  <c r="K1514" i="9"/>
  <c r="L1512" i="9"/>
  <c r="K1512" i="9"/>
  <c r="L1510" i="9"/>
  <c r="K1510" i="9"/>
  <c r="K1483" i="9"/>
  <c r="L1483" i="9"/>
  <c r="K1481" i="9"/>
  <c r="L1481" i="9"/>
  <c r="K1479" i="9"/>
  <c r="L1479" i="9"/>
  <c r="K1477" i="9"/>
  <c r="L1477" i="9"/>
  <c r="K1475" i="9"/>
  <c r="L1475" i="9"/>
  <c r="K1473" i="9"/>
  <c r="L1473" i="9"/>
  <c r="K1471" i="9"/>
  <c r="L1471" i="9"/>
  <c r="K1446" i="9"/>
  <c r="L1446" i="9"/>
  <c r="K1444" i="9"/>
  <c r="L1444" i="9"/>
  <c r="K1442" i="9"/>
  <c r="L1442" i="9"/>
  <c r="K1440" i="9"/>
  <c r="L1440" i="9"/>
  <c r="K1438" i="9"/>
  <c r="L1438" i="9"/>
  <c r="K1436" i="9"/>
  <c r="L1436" i="9"/>
  <c r="K1434" i="9"/>
  <c r="L1434" i="9"/>
  <c r="K1432" i="9"/>
  <c r="L1432" i="9"/>
  <c r="K1419" i="9"/>
  <c r="L1419" i="9"/>
  <c r="K1417" i="9"/>
  <c r="L1417" i="9"/>
  <c r="K1415" i="9"/>
  <c r="L1415" i="9"/>
  <c r="K1413" i="9"/>
  <c r="L1413" i="9"/>
  <c r="K1408" i="9"/>
  <c r="L1408" i="9"/>
  <c r="K1406" i="9"/>
  <c r="L1406" i="9"/>
  <c r="K1404" i="9"/>
  <c r="L1404" i="9"/>
  <c r="K1402" i="9"/>
  <c r="L1402" i="9"/>
  <c r="K1400" i="9"/>
  <c r="L1400" i="9"/>
  <c r="K1398" i="9"/>
  <c r="L1398" i="9"/>
  <c r="K1396" i="9"/>
  <c r="L1396" i="9"/>
  <c r="K1391" i="9"/>
  <c r="L1391" i="9"/>
  <c r="K1389" i="9"/>
  <c r="L1389" i="9"/>
  <c r="K1378" i="9"/>
  <c r="L1378" i="9"/>
  <c r="K1376" i="9"/>
  <c r="L1376" i="9"/>
  <c r="K1374" i="9"/>
  <c r="L1374" i="9"/>
  <c r="K1372" i="9"/>
  <c r="L1372" i="9"/>
  <c r="K1370" i="9"/>
  <c r="L1370" i="9"/>
  <c r="K1368" i="9"/>
  <c r="L1368" i="9"/>
  <c r="K1366" i="9"/>
  <c r="L1366" i="9"/>
  <c r="H1361" i="9"/>
  <c r="K1359" i="9"/>
  <c r="L1359" i="9"/>
  <c r="K1336" i="9"/>
  <c r="L1336" i="9"/>
  <c r="K1334" i="9"/>
  <c r="L1334" i="9"/>
  <c r="K1332" i="9"/>
  <c r="L1332" i="9"/>
  <c r="K1330" i="9"/>
  <c r="L1330" i="9"/>
  <c r="K1328" i="9"/>
  <c r="L1328" i="9"/>
  <c r="K1326" i="9"/>
  <c r="L1326" i="9"/>
  <c r="K1324" i="9"/>
  <c r="L1324" i="9"/>
  <c r="K1322" i="9"/>
  <c r="L1322" i="9"/>
  <c r="K1319" i="9"/>
  <c r="L1319" i="9"/>
  <c r="K1317" i="9"/>
  <c r="L1317" i="9"/>
  <c r="K1315" i="9"/>
  <c r="L1315" i="9"/>
  <c r="K1313" i="9"/>
  <c r="L1313" i="9"/>
  <c r="K1311" i="9"/>
  <c r="L1311" i="9"/>
  <c r="K1309" i="9"/>
  <c r="L1309" i="9"/>
  <c r="K1307" i="9"/>
  <c r="L1307" i="9"/>
  <c r="K1305" i="9"/>
  <c r="L1305" i="9"/>
  <c r="K1303" i="9"/>
  <c r="L1303" i="9"/>
  <c r="K1301" i="9"/>
  <c r="L1301" i="9"/>
  <c r="K1299" i="9"/>
  <c r="L1299" i="9"/>
  <c r="K1297" i="9"/>
  <c r="L1297" i="9"/>
  <c r="K1287" i="9"/>
  <c r="L1287" i="9"/>
  <c r="K1285" i="9"/>
  <c r="L1285" i="9"/>
  <c r="K1283" i="9"/>
  <c r="L1283" i="9"/>
  <c r="K1281" i="9"/>
  <c r="L1281" i="9"/>
  <c r="K1279" i="9"/>
  <c r="L1279" i="9"/>
  <c r="K1277" i="9"/>
  <c r="L1277" i="9"/>
  <c r="K1275" i="9"/>
  <c r="L1275" i="9"/>
  <c r="K1273" i="9"/>
  <c r="L1273" i="9"/>
  <c r="K1271" i="9"/>
  <c r="L1271" i="9"/>
  <c r="K1258" i="9"/>
  <c r="L1258" i="9"/>
  <c r="K1256" i="9"/>
  <c r="L1256" i="9"/>
  <c r="K1254" i="9"/>
  <c r="L1254" i="9"/>
  <c r="K1252" i="9"/>
  <c r="L1252" i="9"/>
  <c r="K1250" i="9"/>
  <c r="L1250" i="9"/>
  <c r="K1248" i="9"/>
  <c r="L1248" i="9"/>
  <c r="K1246" i="9"/>
  <c r="L1246" i="9"/>
  <c r="K1244" i="9"/>
  <c r="L1244" i="9"/>
  <c r="K1242" i="9"/>
  <c r="L1242" i="9"/>
  <c r="K1240" i="9"/>
  <c r="L1240" i="9"/>
  <c r="G1235" i="9"/>
  <c r="K1221" i="9"/>
  <c r="L1221" i="9"/>
  <c r="K1219" i="9"/>
  <c r="L1219" i="9"/>
  <c r="K1217" i="9"/>
  <c r="L1217" i="9"/>
  <c r="K1215" i="9"/>
  <c r="L1215" i="9"/>
  <c r="K1210" i="9"/>
  <c r="L1210" i="9"/>
  <c r="K1208" i="9"/>
  <c r="L1208" i="9"/>
  <c r="K1206" i="9"/>
  <c r="L1206" i="9"/>
  <c r="K1204" i="9"/>
  <c r="L1204" i="9"/>
  <c r="K1201" i="9"/>
  <c r="L1201" i="9"/>
  <c r="K1199" i="9"/>
  <c r="L1199" i="9"/>
  <c r="K1197" i="9"/>
  <c r="L1197" i="9"/>
  <c r="K1195" i="9"/>
  <c r="L1195" i="9"/>
  <c r="K1193" i="9"/>
  <c r="L1193" i="9"/>
  <c r="K1191" i="9"/>
  <c r="L1191" i="9"/>
  <c r="K1189" i="9"/>
  <c r="L1189" i="9"/>
  <c r="K1187" i="9"/>
  <c r="L1187" i="9"/>
  <c r="K1185" i="9"/>
  <c r="L1185" i="9"/>
  <c r="K1183" i="9"/>
  <c r="L1183" i="9"/>
  <c r="K1181" i="9"/>
  <c r="L1181" i="9"/>
  <c r="K1179" i="9"/>
  <c r="L1179" i="9"/>
  <c r="K1177" i="9"/>
  <c r="L1177" i="9"/>
  <c r="K1175" i="9"/>
  <c r="L1175" i="9"/>
  <c r="L1173" i="9"/>
  <c r="K1173" i="9"/>
  <c r="L1171" i="9"/>
  <c r="K1171" i="9"/>
  <c r="L1169" i="9"/>
  <c r="K1169" i="9"/>
  <c r="L1167" i="9"/>
  <c r="K1167" i="9"/>
  <c r="L1165" i="9"/>
  <c r="K1165" i="9"/>
  <c r="L1163" i="9"/>
  <c r="K1163" i="9"/>
  <c r="L1161" i="9"/>
  <c r="K1161" i="9"/>
  <c r="L1159" i="9"/>
  <c r="K1159" i="9"/>
  <c r="L1157" i="9"/>
  <c r="K1157" i="9"/>
  <c r="L1155" i="9"/>
  <c r="K1155" i="9"/>
  <c r="L1153" i="9"/>
  <c r="K1153" i="9"/>
  <c r="L1151" i="9"/>
  <c r="K1151" i="9"/>
  <c r="L1149" i="9"/>
  <c r="K1149" i="9"/>
  <c r="L1147" i="9"/>
  <c r="K1147" i="9"/>
  <c r="L1145" i="9"/>
  <c r="K1145" i="9"/>
  <c r="L1143" i="9"/>
  <c r="K1143" i="9"/>
  <c r="L1141" i="9"/>
  <c r="K1141" i="9"/>
  <c r="L1139" i="9"/>
  <c r="K1139" i="9"/>
  <c r="L1137" i="9"/>
  <c r="K1137" i="9"/>
  <c r="L1135" i="9"/>
  <c r="K1135" i="9"/>
  <c r="L1133" i="9"/>
  <c r="K1133" i="9"/>
  <c r="L1131" i="9"/>
  <c r="K1131" i="9"/>
  <c r="L1129" i="9"/>
  <c r="K1129" i="9"/>
  <c r="L1127" i="9"/>
  <c r="K1127" i="9"/>
  <c r="L1125" i="9"/>
  <c r="K1125" i="9"/>
  <c r="L1123" i="9"/>
  <c r="K1123" i="9"/>
  <c r="L1121" i="9"/>
  <c r="K1121" i="9"/>
  <c r="L1119" i="9"/>
  <c r="K1119" i="9"/>
  <c r="L1117" i="9"/>
  <c r="K1117" i="9"/>
  <c r="L1115" i="9"/>
  <c r="K1115" i="9"/>
  <c r="L1113" i="9"/>
  <c r="K1113" i="9"/>
  <c r="L1111" i="9"/>
  <c r="K1111" i="9"/>
  <c r="L1109" i="9"/>
  <c r="K1109" i="9"/>
  <c r="L1107" i="9"/>
  <c r="K1107" i="9"/>
  <c r="L1105" i="9"/>
  <c r="K1105" i="9"/>
  <c r="L1103" i="9"/>
  <c r="K1103" i="9"/>
  <c r="L1101" i="9"/>
  <c r="K1101" i="9"/>
  <c r="L1099" i="9"/>
  <c r="K1099" i="9"/>
  <c r="L1097" i="9"/>
  <c r="K1097" i="9"/>
  <c r="L1095" i="9"/>
  <c r="K1095" i="9"/>
  <c r="L1093" i="9"/>
  <c r="K1093" i="9"/>
  <c r="L1091" i="9"/>
  <c r="K1091" i="9"/>
  <c r="L1089" i="9"/>
  <c r="K1089" i="9"/>
  <c r="L1087" i="9"/>
  <c r="K1087" i="9"/>
  <c r="L1085" i="9"/>
  <c r="K1085" i="9"/>
  <c r="L1083" i="9"/>
  <c r="K1083" i="9"/>
  <c r="L1081" i="9"/>
  <c r="K1081" i="9"/>
  <c r="L1079" i="9"/>
  <c r="K1079" i="9"/>
  <c r="L1077" i="9"/>
  <c r="K1077" i="9"/>
  <c r="L1075" i="9"/>
  <c r="K1075" i="9"/>
  <c r="L1073" i="9"/>
  <c r="K1073" i="9"/>
  <c r="L1071" i="9"/>
  <c r="K1071" i="9"/>
  <c r="L1069" i="9"/>
  <c r="K1069" i="9"/>
  <c r="L1067" i="9"/>
  <c r="K1067" i="9"/>
  <c r="L1065" i="9"/>
  <c r="K1065" i="9"/>
  <c r="L1063" i="9"/>
  <c r="K1063" i="9"/>
  <c r="L1061" i="9"/>
  <c r="K1061" i="9"/>
  <c r="K1059" i="9"/>
  <c r="L1059" i="9"/>
  <c r="K1057" i="9"/>
  <c r="L1057" i="9"/>
  <c r="K1055" i="9"/>
  <c r="L1055" i="9"/>
  <c r="K1053" i="9"/>
  <c r="L1053" i="9"/>
  <c r="K1051" i="9"/>
  <c r="L1051" i="9"/>
  <c r="K1049" i="9"/>
  <c r="L1049" i="9"/>
  <c r="K1047" i="9"/>
  <c r="L1047" i="9"/>
  <c r="K1045" i="9"/>
  <c r="L1045" i="9"/>
  <c r="K1043" i="9"/>
  <c r="L1043" i="9"/>
  <c r="K1041" i="9"/>
  <c r="L1041" i="9"/>
  <c r="K1039" i="9"/>
  <c r="L1039" i="9"/>
  <c r="K1037" i="9"/>
  <c r="L1037" i="9"/>
  <c r="K1035" i="9"/>
  <c r="L1035" i="9"/>
  <c r="K1033" i="9"/>
  <c r="L1033" i="9"/>
  <c r="K1031" i="9"/>
  <c r="L1031" i="9"/>
  <c r="K1029" i="9"/>
  <c r="L1029" i="9"/>
  <c r="K1027" i="9"/>
  <c r="L1027" i="9"/>
  <c r="K1025" i="9"/>
  <c r="L1025" i="9"/>
  <c r="K1023" i="9"/>
  <c r="L1023" i="9"/>
  <c r="K1021" i="9"/>
  <c r="L1021" i="9"/>
  <c r="K1019" i="9"/>
  <c r="L1019" i="9"/>
  <c r="K1017" i="9"/>
  <c r="L1017" i="9"/>
  <c r="K1015" i="9"/>
  <c r="L1015" i="9"/>
  <c r="K1013" i="9"/>
  <c r="L1013" i="9"/>
  <c r="K1011" i="9"/>
  <c r="L1011" i="9"/>
  <c r="K1009" i="9"/>
  <c r="L1009" i="9"/>
  <c r="K1007" i="9"/>
  <c r="L1007" i="9"/>
  <c r="K1005" i="9"/>
  <c r="L1005" i="9"/>
  <c r="K1003" i="9"/>
  <c r="L1003" i="9"/>
  <c r="K1001" i="9"/>
  <c r="L1001" i="9"/>
  <c r="K999" i="9"/>
  <c r="L999" i="9"/>
  <c r="K997" i="9"/>
  <c r="L997" i="9"/>
  <c r="K995" i="9"/>
  <c r="L995" i="9"/>
  <c r="K993" i="9"/>
  <c r="L993" i="9"/>
  <c r="K991" i="9"/>
  <c r="L991" i="9"/>
  <c r="K989" i="9"/>
  <c r="L989" i="9"/>
  <c r="K987" i="9"/>
  <c r="L987" i="9"/>
  <c r="K985" i="9"/>
  <c r="L985" i="9"/>
  <c r="K983" i="9"/>
  <c r="L983" i="9"/>
  <c r="K981" i="9"/>
  <c r="L981" i="9"/>
  <c r="K979" i="9"/>
  <c r="L979" i="9"/>
  <c r="K977" i="9"/>
  <c r="L977" i="9"/>
  <c r="K975" i="9"/>
  <c r="L975" i="9"/>
  <c r="K973" i="9"/>
  <c r="L973" i="9"/>
  <c r="K971" i="9"/>
  <c r="L971" i="9"/>
  <c r="K969" i="9"/>
  <c r="L969" i="9"/>
  <c r="K967" i="9"/>
  <c r="L967" i="9"/>
  <c r="K965" i="9"/>
  <c r="L965" i="9"/>
  <c r="K963" i="9"/>
  <c r="L963" i="9"/>
  <c r="K961" i="9"/>
  <c r="L961" i="9"/>
  <c r="K959" i="9"/>
  <c r="L959" i="9"/>
  <c r="K957" i="9"/>
  <c r="L957" i="9"/>
  <c r="K955" i="9"/>
  <c r="L955" i="9"/>
  <c r="K953" i="9"/>
  <c r="L953" i="9"/>
  <c r="K951" i="9"/>
  <c r="L951" i="9"/>
  <c r="K949" i="9"/>
  <c r="L949" i="9"/>
  <c r="K947" i="9"/>
  <c r="L947" i="9"/>
  <c r="K945" i="9"/>
  <c r="L945" i="9"/>
  <c r="K943" i="9"/>
  <c r="L943" i="9"/>
  <c r="K941" i="9"/>
  <c r="L941" i="9"/>
  <c r="K939" i="9"/>
  <c r="L939" i="9"/>
  <c r="K937" i="9"/>
  <c r="L937" i="9"/>
  <c r="K935" i="9"/>
  <c r="L935" i="9"/>
  <c r="K933" i="9"/>
  <c r="L933" i="9"/>
  <c r="K931" i="9"/>
  <c r="L931" i="9"/>
  <c r="K929" i="9"/>
  <c r="L929" i="9"/>
  <c r="K927" i="9"/>
  <c r="L927" i="9"/>
  <c r="K925" i="9"/>
  <c r="L925" i="9"/>
  <c r="K923" i="9"/>
  <c r="L923" i="9"/>
  <c r="K921" i="9"/>
  <c r="L921" i="9"/>
  <c r="K919" i="9"/>
  <c r="L919" i="9"/>
  <c r="K917" i="9"/>
  <c r="L917" i="9"/>
  <c r="K915" i="9"/>
  <c r="L915" i="9"/>
  <c r="K913" i="9"/>
  <c r="L913" i="9"/>
  <c r="K911" i="9"/>
  <c r="L911" i="9"/>
  <c r="K909" i="9"/>
  <c r="L909" i="9"/>
  <c r="K907" i="9"/>
  <c r="L907" i="9"/>
  <c r="K905" i="9"/>
  <c r="L905" i="9"/>
  <c r="K903" i="9"/>
  <c r="L903" i="9"/>
  <c r="K901" i="9"/>
  <c r="L901" i="9"/>
  <c r="K899" i="9"/>
  <c r="L899" i="9"/>
  <c r="K897" i="9"/>
  <c r="L897" i="9"/>
  <c r="K895" i="9"/>
  <c r="L895" i="9"/>
  <c r="K893" i="9"/>
  <c r="L893" i="9"/>
  <c r="K891" i="9"/>
  <c r="L891" i="9"/>
  <c r="K889" i="9"/>
  <c r="L889" i="9"/>
  <c r="K887" i="9"/>
  <c r="L887" i="9"/>
  <c r="K885" i="9"/>
  <c r="L885" i="9"/>
  <c r="K883" i="9"/>
  <c r="L883" i="9"/>
  <c r="K881" i="9"/>
  <c r="L881" i="9"/>
  <c r="K879" i="9"/>
  <c r="L879" i="9"/>
  <c r="K877" i="9"/>
  <c r="L877" i="9"/>
  <c r="K875" i="9"/>
  <c r="L875" i="9"/>
  <c r="K873" i="9"/>
  <c r="L873" i="9"/>
  <c r="K871" i="9"/>
  <c r="L871" i="9"/>
  <c r="K869" i="9"/>
  <c r="L869" i="9"/>
  <c r="K867" i="9"/>
  <c r="L867" i="9"/>
  <c r="K865" i="9"/>
  <c r="L865" i="9"/>
  <c r="K863" i="9"/>
  <c r="L863" i="9"/>
  <c r="K861" i="9"/>
  <c r="L861" i="9"/>
  <c r="K859" i="9"/>
  <c r="L859" i="9"/>
  <c r="K857" i="9"/>
  <c r="L857" i="9"/>
  <c r="K855" i="9"/>
  <c r="L855" i="9"/>
  <c r="K853" i="9"/>
  <c r="L853" i="9"/>
  <c r="K851" i="9"/>
  <c r="L851" i="9"/>
  <c r="K849" i="9"/>
  <c r="L849" i="9"/>
  <c r="K847" i="9"/>
  <c r="L847" i="9"/>
  <c r="K845" i="9"/>
  <c r="L845" i="9"/>
  <c r="K843" i="9"/>
  <c r="L843" i="9"/>
  <c r="K841" i="9"/>
  <c r="L841" i="9"/>
  <c r="K839" i="9"/>
  <c r="L839" i="9"/>
  <c r="K837" i="9"/>
  <c r="L837" i="9"/>
  <c r="K835" i="9"/>
  <c r="L835" i="9"/>
  <c r="L833" i="9"/>
  <c r="K833" i="9"/>
  <c r="L831" i="9"/>
  <c r="K831" i="9"/>
  <c r="L829" i="9"/>
  <c r="K829" i="9"/>
  <c r="L827" i="9"/>
  <c r="K827" i="9"/>
  <c r="L825" i="9"/>
  <c r="K825" i="9"/>
  <c r="L823" i="9"/>
  <c r="K823" i="9"/>
  <c r="L821" i="9"/>
  <c r="K821" i="9"/>
  <c r="L819" i="9"/>
  <c r="K819" i="9"/>
  <c r="L817" i="9"/>
  <c r="K817" i="9"/>
  <c r="L815" i="9"/>
  <c r="K815" i="9"/>
  <c r="L813" i="9"/>
  <c r="K813" i="9"/>
  <c r="L811" i="9"/>
  <c r="K811" i="9"/>
  <c r="L809" i="9"/>
  <c r="K809" i="9"/>
  <c r="L807" i="9"/>
  <c r="K807" i="9"/>
  <c r="L805" i="9"/>
  <c r="K805" i="9"/>
  <c r="L803" i="9"/>
  <c r="K803" i="9"/>
  <c r="L801" i="9"/>
  <c r="K801" i="9"/>
  <c r="L799" i="9"/>
  <c r="K799" i="9"/>
  <c r="L797" i="9"/>
  <c r="K797" i="9"/>
  <c r="L795" i="9"/>
  <c r="K795" i="9"/>
  <c r="L793" i="9"/>
  <c r="K793" i="9"/>
  <c r="L791" i="9"/>
  <c r="K791" i="9"/>
  <c r="L789" i="9"/>
  <c r="K789" i="9"/>
  <c r="L787" i="9"/>
  <c r="K787" i="9"/>
  <c r="L785" i="9"/>
  <c r="K785" i="9"/>
  <c r="L783" i="9"/>
  <c r="K783" i="9"/>
  <c r="L781" i="9"/>
  <c r="K781" i="9"/>
  <c r="L779" i="9"/>
  <c r="K779" i="9"/>
  <c r="L777" i="9"/>
  <c r="K777" i="9"/>
  <c r="L775" i="9"/>
  <c r="K775" i="9"/>
  <c r="L773" i="9"/>
  <c r="K773" i="9"/>
  <c r="L771" i="9"/>
  <c r="K771" i="9"/>
  <c r="L769" i="9"/>
  <c r="K769" i="9"/>
  <c r="L767" i="9"/>
  <c r="K767" i="9"/>
  <c r="L765" i="9"/>
  <c r="K765" i="9"/>
  <c r="L763" i="9"/>
  <c r="K763" i="9"/>
  <c r="L761" i="9"/>
  <c r="K761" i="9"/>
  <c r="L759" i="9"/>
  <c r="K759" i="9"/>
  <c r="L757" i="9"/>
  <c r="K757" i="9"/>
  <c r="L755" i="9"/>
  <c r="K755" i="9"/>
  <c r="L753" i="9"/>
  <c r="K753" i="9"/>
  <c r="L751" i="9"/>
  <c r="K751" i="9"/>
  <c r="L749" i="9"/>
  <c r="K749" i="9"/>
  <c r="K747" i="9"/>
  <c r="L747" i="9"/>
  <c r="K745" i="9"/>
  <c r="L745" i="9"/>
  <c r="K743" i="9"/>
  <c r="L743" i="9"/>
  <c r="K741" i="9"/>
  <c r="L741" i="9"/>
  <c r="K739" i="9"/>
  <c r="L739" i="9"/>
  <c r="K737" i="9"/>
  <c r="L737" i="9"/>
  <c r="K735" i="9"/>
  <c r="L735" i="9"/>
  <c r="K733" i="9"/>
  <c r="L733" i="9"/>
  <c r="K731" i="9"/>
  <c r="L731" i="9"/>
  <c r="K729" i="9"/>
  <c r="L729" i="9"/>
  <c r="K727" i="9"/>
  <c r="L727" i="9"/>
  <c r="K725" i="9"/>
  <c r="L725" i="9"/>
  <c r="K723" i="9"/>
  <c r="L723" i="9"/>
  <c r="K721" i="9"/>
  <c r="L721" i="9"/>
  <c r="K719" i="9"/>
  <c r="L719" i="9"/>
  <c r="K717" i="9"/>
  <c r="L717" i="9"/>
  <c r="K715" i="9"/>
  <c r="L715" i="9"/>
  <c r="K713" i="9"/>
  <c r="L713" i="9"/>
  <c r="K711" i="9"/>
  <c r="L711" i="9"/>
  <c r="K709" i="9"/>
  <c r="L709" i="9"/>
  <c r="K707" i="9"/>
  <c r="L707" i="9"/>
  <c r="K705" i="9"/>
  <c r="L705" i="9"/>
  <c r="K703" i="9"/>
  <c r="L703" i="9"/>
  <c r="K701" i="9"/>
  <c r="L701" i="9"/>
  <c r="K699" i="9"/>
  <c r="L699" i="9"/>
  <c r="K697" i="9"/>
  <c r="L697" i="9"/>
  <c r="K695" i="9"/>
  <c r="L695" i="9"/>
  <c r="K693" i="9"/>
  <c r="L693" i="9"/>
  <c r="K691" i="9"/>
  <c r="L691" i="9"/>
  <c r="K689" i="9"/>
  <c r="L689" i="9"/>
  <c r="K687" i="9"/>
  <c r="L687" i="9"/>
  <c r="K685" i="9"/>
  <c r="L685" i="9"/>
  <c r="K683" i="9"/>
  <c r="L683" i="9"/>
  <c r="K681" i="9"/>
  <c r="L681" i="9"/>
  <c r="K679" i="9"/>
  <c r="L679" i="9"/>
  <c r="K677" i="9"/>
  <c r="L677" i="9"/>
  <c r="K675" i="9"/>
  <c r="L675" i="9"/>
  <c r="K673" i="9"/>
  <c r="L673" i="9"/>
  <c r="K671" i="9"/>
  <c r="L671" i="9"/>
  <c r="K669" i="9"/>
  <c r="L669" i="9"/>
  <c r="K667" i="9"/>
  <c r="L667" i="9"/>
  <c r="K665" i="9"/>
  <c r="L665" i="9"/>
  <c r="K663" i="9"/>
  <c r="L663" i="9"/>
  <c r="K661" i="9"/>
  <c r="L661" i="9"/>
  <c r="K659" i="9"/>
  <c r="L659" i="9"/>
  <c r="K657" i="9"/>
  <c r="L657" i="9"/>
  <c r="K655" i="9"/>
  <c r="L655" i="9"/>
  <c r="K653" i="9"/>
  <c r="L653" i="9"/>
  <c r="K651" i="9"/>
  <c r="L651" i="9"/>
  <c r="K649" i="9"/>
  <c r="L649" i="9"/>
  <c r="K647" i="9"/>
  <c r="L647" i="9"/>
  <c r="K645" i="9"/>
  <c r="L645" i="9"/>
  <c r="K643" i="9"/>
  <c r="L643" i="9"/>
  <c r="K641" i="9"/>
  <c r="L641" i="9"/>
  <c r="K639" i="9"/>
  <c r="L639" i="9"/>
  <c r="K637" i="9"/>
  <c r="L637" i="9"/>
  <c r="K635" i="9"/>
  <c r="L635" i="9"/>
  <c r="K633" i="9"/>
  <c r="L633" i="9"/>
  <c r="K631" i="9"/>
  <c r="L631" i="9"/>
  <c r="K629" i="9"/>
  <c r="L629" i="9"/>
  <c r="K627" i="9"/>
  <c r="L627" i="9"/>
  <c r="K625" i="9"/>
  <c r="L625" i="9"/>
  <c r="K623" i="9"/>
  <c r="L623" i="9"/>
  <c r="K621" i="9"/>
  <c r="L621" i="9"/>
  <c r="K619" i="9"/>
  <c r="L619" i="9"/>
  <c r="K617" i="9"/>
  <c r="L617" i="9"/>
  <c r="K615" i="9"/>
  <c r="L615" i="9"/>
  <c r="K613" i="9"/>
  <c r="L613" i="9"/>
  <c r="K611" i="9"/>
  <c r="L611" i="9"/>
  <c r="K609" i="9"/>
  <c r="L609" i="9"/>
  <c r="K607" i="9"/>
  <c r="L607" i="9"/>
  <c r="K605" i="9"/>
  <c r="L605" i="9"/>
  <c r="K603" i="9"/>
  <c r="L603" i="9"/>
  <c r="K601" i="9"/>
  <c r="L601" i="9"/>
  <c r="K599" i="9"/>
  <c r="L599" i="9"/>
  <c r="K597" i="9"/>
  <c r="L597" i="9"/>
  <c r="K595" i="9"/>
  <c r="L595" i="9"/>
  <c r="K593" i="9"/>
  <c r="L593" i="9"/>
  <c r="K591" i="9"/>
  <c r="L591" i="9"/>
  <c r="K589" i="9"/>
  <c r="L589" i="9"/>
  <c r="K587" i="9"/>
  <c r="L587" i="9"/>
  <c r="K585" i="9"/>
  <c r="L585" i="9"/>
  <c r="K583" i="9"/>
  <c r="L583" i="9"/>
  <c r="K581" i="9"/>
  <c r="L581" i="9"/>
  <c r="K579" i="9"/>
  <c r="L579" i="9"/>
  <c r="K577" i="9"/>
  <c r="L577" i="9"/>
  <c r="K575" i="9"/>
  <c r="L575" i="9"/>
  <c r="K573" i="9"/>
  <c r="L573" i="9"/>
  <c r="K571" i="9"/>
  <c r="L571" i="9"/>
  <c r="K569" i="9"/>
  <c r="L569" i="9"/>
  <c r="G566" i="9"/>
  <c r="K565" i="9"/>
  <c r="L565" i="9"/>
  <c r="G562" i="9"/>
  <c r="K561" i="9"/>
  <c r="L561" i="9"/>
  <c r="G558" i="9"/>
  <c r="K557" i="9"/>
  <c r="L557" i="9"/>
  <c r="G554" i="9"/>
  <c r="K553" i="9"/>
  <c r="L553" i="9"/>
  <c r="G550" i="9"/>
  <c r="K549" i="9"/>
  <c r="L549" i="9"/>
  <c r="G546" i="9"/>
  <c r="K545" i="9"/>
  <c r="L545" i="9"/>
  <c r="G542" i="9"/>
  <c r="K541" i="9"/>
  <c r="L541" i="9"/>
  <c r="G538" i="9"/>
  <c r="K537" i="9"/>
  <c r="L537" i="9"/>
  <c r="G534" i="9"/>
  <c r="K533" i="9"/>
  <c r="L533" i="9"/>
  <c r="G530" i="9"/>
  <c r="K529" i="9"/>
  <c r="L529" i="9"/>
  <c r="G526" i="9"/>
  <c r="H526" i="9"/>
  <c r="K522" i="9"/>
  <c r="L522" i="9"/>
  <c r="G518" i="9"/>
  <c r="H518" i="9"/>
  <c r="K514" i="9"/>
  <c r="L514" i="9"/>
  <c r="G510" i="9"/>
  <c r="H510" i="9"/>
  <c r="K506" i="9"/>
  <c r="L506" i="9"/>
  <c r="G502" i="9"/>
  <c r="H502" i="9"/>
  <c r="K498" i="9"/>
  <c r="L498" i="9"/>
  <c r="G494" i="9"/>
  <c r="H494" i="9"/>
  <c r="K490" i="9"/>
  <c r="L490" i="9"/>
  <c r="G486" i="9"/>
  <c r="H486" i="9"/>
  <c r="K482" i="9"/>
  <c r="L482" i="9"/>
  <c r="G478" i="9"/>
  <c r="H478" i="9"/>
  <c r="K474" i="9"/>
  <c r="L474" i="9"/>
  <c r="G470" i="9"/>
  <c r="H470" i="9"/>
  <c r="K466" i="9"/>
  <c r="L466" i="9"/>
  <c r="K2019" i="9"/>
  <c r="L2019" i="9"/>
  <c r="K2017" i="9"/>
  <c r="L2017" i="9"/>
  <c r="K2015" i="9"/>
  <c r="L2015" i="9"/>
  <c r="K2013" i="9"/>
  <c r="L2013" i="9"/>
  <c r="K2011" i="9"/>
  <c r="L2011" i="9"/>
  <c r="K2009" i="9"/>
  <c r="L2009" i="9"/>
  <c r="K2007" i="9"/>
  <c r="L2007" i="9"/>
  <c r="K2005" i="9"/>
  <c r="L2005" i="9"/>
  <c r="K2003" i="9"/>
  <c r="L2003" i="9"/>
  <c r="K2001" i="9"/>
  <c r="L2001" i="9"/>
  <c r="K1999" i="9"/>
  <c r="L1999" i="9"/>
  <c r="K1997" i="9"/>
  <c r="L1997" i="9"/>
  <c r="K1995" i="9"/>
  <c r="L1995" i="9"/>
  <c r="K1993" i="9"/>
  <c r="L1993" i="9"/>
  <c r="K1991" i="9"/>
  <c r="L1991" i="9"/>
  <c r="K1989" i="9"/>
  <c r="L1989" i="9"/>
  <c r="K1987" i="9"/>
  <c r="L1987" i="9"/>
  <c r="K1985" i="9"/>
  <c r="L1985" i="9"/>
  <c r="K1983" i="9"/>
  <c r="L1983" i="9"/>
  <c r="K1981" i="9"/>
  <c r="L1981" i="9"/>
  <c r="K1979" i="9"/>
  <c r="L1979" i="9"/>
  <c r="K1977" i="9"/>
  <c r="L1977" i="9"/>
  <c r="K1975" i="9"/>
  <c r="L1975" i="9"/>
  <c r="K1973" i="9"/>
  <c r="L1973" i="9"/>
  <c r="K1971" i="9"/>
  <c r="L1971" i="9"/>
  <c r="K1969" i="9"/>
  <c r="L1969" i="9"/>
  <c r="K1967" i="9"/>
  <c r="L1967" i="9"/>
  <c r="K1965" i="9"/>
  <c r="L1965" i="9"/>
  <c r="K1963" i="9"/>
  <c r="L1963" i="9"/>
  <c r="K1961" i="9"/>
  <c r="L1961" i="9"/>
  <c r="K1959" i="9"/>
  <c r="L1959" i="9"/>
  <c r="K1957" i="9"/>
  <c r="L1957" i="9"/>
  <c r="K1955" i="9"/>
  <c r="L1955" i="9"/>
  <c r="K1953" i="9"/>
  <c r="L1953" i="9"/>
  <c r="K1951" i="9"/>
  <c r="L1951" i="9"/>
  <c r="K1949" i="9"/>
  <c r="L1949" i="9"/>
  <c r="K1947" i="9"/>
  <c r="L1947" i="9"/>
  <c r="K1945" i="9"/>
  <c r="L1945" i="9"/>
  <c r="K1943" i="9"/>
  <c r="L1943" i="9"/>
  <c r="K1941" i="9"/>
  <c r="L1941" i="9"/>
  <c r="K1939" i="9"/>
  <c r="L1939" i="9"/>
  <c r="K1937" i="9"/>
  <c r="L1937" i="9"/>
  <c r="K1935" i="9"/>
  <c r="L1935" i="9"/>
  <c r="K1933" i="9"/>
  <c r="L1933" i="9"/>
  <c r="K1931" i="9"/>
  <c r="L1931" i="9"/>
  <c r="K1929" i="9"/>
  <c r="L1929" i="9"/>
  <c r="K1927" i="9"/>
  <c r="L1927" i="9"/>
  <c r="K1925" i="9"/>
  <c r="L1925" i="9"/>
  <c r="K1923" i="9"/>
  <c r="L1923" i="9"/>
  <c r="K1921" i="9"/>
  <c r="L1921" i="9"/>
  <c r="K1919" i="9"/>
  <c r="L1919" i="9"/>
  <c r="K1917" i="9"/>
  <c r="L1917" i="9"/>
  <c r="K1915" i="9"/>
  <c r="L1915" i="9"/>
  <c r="K1913" i="9"/>
  <c r="L1913" i="9"/>
  <c r="K1911" i="9"/>
  <c r="L1911" i="9"/>
  <c r="K1909" i="9"/>
  <c r="L1909" i="9"/>
  <c r="K1907" i="9"/>
  <c r="L1907" i="9"/>
  <c r="K1905" i="9"/>
  <c r="L1905" i="9"/>
  <c r="K1903" i="9"/>
  <c r="L1903" i="9"/>
  <c r="K1901" i="9"/>
  <c r="L1901" i="9"/>
  <c r="K1899" i="9"/>
  <c r="L1899" i="9"/>
  <c r="K1897" i="9"/>
  <c r="L1897" i="9"/>
  <c r="K1895" i="9"/>
  <c r="L1895" i="9"/>
  <c r="K1893" i="9"/>
  <c r="L1893" i="9"/>
  <c r="K1891" i="9"/>
  <c r="L1891" i="9"/>
  <c r="K1889" i="9"/>
  <c r="L1889" i="9"/>
  <c r="K1887" i="9"/>
  <c r="L1887" i="9"/>
  <c r="K1885" i="9"/>
  <c r="L1885" i="9"/>
  <c r="K1883" i="9"/>
  <c r="L1883" i="9"/>
  <c r="K1881" i="9"/>
  <c r="L1881" i="9"/>
  <c r="K1879" i="9"/>
  <c r="L1879" i="9"/>
  <c r="K1877" i="9"/>
  <c r="L1877" i="9"/>
  <c r="K1875" i="9"/>
  <c r="L1875" i="9"/>
  <c r="K1873" i="9"/>
  <c r="L1873" i="9"/>
  <c r="K1871" i="9"/>
  <c r="L1871" i="9"/>
  <c r="K1869" i="9"/>
  <c r="L1869" i="9"/>
  <c r="K1867" i="9"/>
  <c r="L1867" i="9"/>
  <c r="K1865" i="9"/>
  <c r="L1865" i="9"/>
  <c r="K1863" i="9"/>
  <c r="L1863" i="9"/>
  <c r="K1861" i="9"/>
  <c r="L1861" i="9"/>
  <c r="K1859" i="9"/>
  <c r="L1859" i="9"/>
  <c r="K1857" i="9"/>
  <c r="L1857" i="9"/>
  <c r="K1855" i="9"/>
  <c r="L1855" i="9"/>
  <c r="K1853" i="9"/>
  <c r="L1853" i="9"/>
  <c r="K1851" i="9"/>
  <c r="L1851" i="9"/>
  <c r="K1849" i="9"/>
  <c r="L1849" i="9"/>
  <c r="K1847" i="9"/>
  <c r="L1847" i="9"/>
  <c r="K1845" i="9"/>
  <c r="L1845" i="9"/>
  <c r="K1843" i="9"/>
  <c r="L1843" i="9"/>
  <c r="K1841" i="9"/>
  <c r="L1841" i="9"/>
  <c r="K1839" i="9"/>
  <c r="L1839" i="9"/>
  <c r="K1837" i="9"/>
  <c r="L1837" i="9"/>
  <c r="K1835" i="9"/>
  <c r="L1835" i="9"/>
  <c r="K1833" i="9"/>
  <c r="L1833" i="9"/>
  <c r="K1831" i="9"/>
  <c r="L1831" i="9"/>
  <c r="K1829" i="9"/>
  <c r="L1829" i="9"/>
  <c r="K1827" i="9"/>
  <c r="L1827" i="9"/>
  <c r="K1825" i="9"/>
  <c r="L1825" i="9"/>
  <c r="K1823" i="9"/>
  <c r="L1823" i="9"/>
  <c r="K1821" i="9"/>
  <c r="L1821" i="9"/>
  <c r="K1819" i="9"/>
  <c r="L1819" i="9"/>
  <c r="K1817" i="9"/>
  <c r="L1817" i="9"/>
  <c r="K1815" i="9"/>
  <c r="L1815" i="9"/>
  <c r="K1813" i="9"/>
  <c r="L1813" i="9"/>
  <c r="K1811" i="9"/>
  <c r="L1811" i="9"/>
  <c r="K1809" i="9"/>
  <c r="L1809" i="9"/>
  <c r="K1807" i="9"/>
  <c r="L1807" i="9"/>
  <c r="K1805" i="9"/>
  <c r="L1805" i="9"/>
  <c r="K1803" i="9"/>
  <c r="L1803" i="9"/>
  <c r="K1801" i="9"/>
  <c r="L1801" i="9"/>
  <c r="K1799" i="9"/>
  <c r="L1799" i="9"/>
  <c r="K1797" i="9"/>
  <c r="L1797" i="9"/>
  <c r="K1795" i="9"/>
  <c r="L1795" i="9"/>
  <c r="K1793" i="9"/>
  <c r="L1793" i="9"/>
  <c r="K1791" i="9"/>
  <c r="L1791" i="9"/>
  <c r="K1789" i="9"/>
  <c r="L1789" i="9"/>
  <c r="K1787" i="9"/>
  <c r="L1787" i="9"/>
  <c r="K1785" i="9"/>
  <c r="L1785" i="9"/>
  <c r="K1783" i="9"/>
  <c r="L1783" i="9"/>
  <c r="K1781" i="9"/>
  <c r="L1781" i="9"/>
  <c r="K1779" i="9"/>
  <c r="L1779" i="9"/>
  <c r="K1777" i="9"/>
  <c r="L1777" i="9"/>
  <c r="K1775" i="9"/>
  <c r="L1775" i="9"/>
  <c r="K1773" i="9"/>
  <c r="L1773" i="9"/>
  <c r="K1771" i="9"/>
  <c r="L1771" i="9"/>
  <c r="K1769" i="9"/>
  <c r="L1769" i="9"/>
  <c r="K1767" i="9"/>
  <c r="L1767" i="9"/>
  <c r="K1765" i="9"/>
  <c r="L1765" i="9"/>
  <c r="K1739" i="9"/>
  <c r="L1739" i="9"/>
  <c r="L1738" i="9"/>
  <c r="K1738" i="9"/>
  <c r="K1735" i="9"/>
  <c r="L1735" i="9"/>
  <c r="L1734" i="9"/>
  <c r="K1734" i="9"/>
  <c r="K1731" i="9"/>
  <c r="L1731" i="9"/>
  <c r="L1730" i="9"/>
  <c r="K1730" i="9"/>
  <c r="K1725" i="9"/>
  <c r="L1725" i="9"/>
  <c r="K1723" i="9"/>
  <c r="L1723" i="9"/>
  <c r="L1720" i="9"/>
  <c r="K1720" i="9"/>
  <c r="L1718" i="9"/>
  <c r="K1718" i="9"/>
  <c r="K1709" i="9"/>
  <c r="L1709" i="9"/>
  <c r="K1707" i="9"/>
  <c r="L1707" i="9"/>
  <c r="L1704" i="9"/>
  <c r="K1704" i="9"/>
  <c r="L1702" i="9"/>
  <c r="K1702" i="9"/>
  <c r="K1693" i="9"/>
  <c r="L1693" i="9"/>
  <c r="K1691" i="9"/>
  <c r="L1691" i="9"/>
  <c r="L1688" i="9"/>
  <c r="K1688" i="9"/>
  <c r="L1686" i="9"/>
  <c r="K1686" i="9"/>
  <c r="K1677" i="9"/>
  <c r="L1677" i="9"/>
  <c r="K1675" i="9"/>
  <c r="L1675" i="9"/>
  <c r="L1672" i="9"/>
  <c r="K1672" i="9"/>
  <c r="L1670" i="9"/>
  <c r="K1670" i="9"/>
  <c r="K1661" i="9"/>
  <c r="L1661" i="9"/>
  <c r="K1659" i="9"/>
  <c r="L1659" i="9"/>
  <c r="L1656" i="9"/>
  <c r="K1656" i="9"/>
  <c r="L1654" i="9"/>
  <c r="K1654" i="9"/>
  <c r="K1645" i="9"/>
  <c r="L1645" i="9"/>
  <c r="K1643" i="9"/>
  <c r="L1643" i="9"/>
  <c r="L1640" i="9"/>
  <c r="K1640" i="9"/>
  <c r="L1638" i="9"/>
  <c r="K1638" i="9"/>
  <c r="L1636" i="9"/>
  <c r="K1636" i="9"/>
  <c r="L1634" i="9"/>
  <c r="K1634" i="9"/>
  <c r="L1584" i="9"/>
  <c r="K1584" i="9"/>
  <c r="K1575" i="9"/>
  <c r="L1575" i="9"/>
  <c r="L1572" i="9"/>
  <c r="K1572" i="9"/>
  <c r="L1570" i="9"/>
  <c r="K1570" i="9"/>
  <c r="L1568" i="9"/>
  <c r="K1568" i="9"/>
  <c r="L1566" i="9"/>
  <c r="K1566" i="9"/>
  <c r="L1534" i="9"/>
  <c r="K1534" i="9"/>
  <c r="L1532" i="9"/>
  <c r="K1532" i="9"/>
  <c r="L1530" i="9"/>
  <c r="K1530" i="9"/>
  <c r="L1528" i="9"/>
  <c r="K1528" i="9"/>
  <c r="L1526" i="9"/>
  <c r="K1526" i="9"/>
  <c r="L1524" i="9"/>
  <c r="K1524" i="9"/>
  <c r="K1521" i="9"/>
  <c r="L1521" i="9"/>
  <c r="L1508" i="9"/>
  <c r="K1508" i="9"/>
  <c r="L1506" i="9"/>
  <c r="K1506" i="9"/>
  <c r="L1504" i="9"/>
  <c r="K1504" i="9"/>
  <c r="L1502" i="9"/>
  <c r="K1502" i="9"/>
  <c r="L1500" i="9"/>
  <c r="K1500" i="9"/>
  <c r="L1498" i="9"/>
  <c r="K1498" i="9"/>
  <c r="L1496" i="9"/>
  <c r="K1496" i="9"/>
  <c r="L1494" i="9"/>
  <c r="K1494" i="9"/>
  <c r="L1492" i="9"/>
  <c r="K1492" i="9"/>
  <c r="L1490" i="9"/>
  <c r="K1490" i="9"/>
  <c r="L1488" i="9"/>
  <c r="K1488" i="9"/>
  <c r="L1486" i="9"/>
  <c r="K1486" i="9"/>
  <c r="K1469" i="9"/>
  <c r="L1469" i="9"/>
  <c r="K1467" i="9"/>
  <c r="L1467" i="9"/>
  <c r="K1465" i="9"/>
  <c r="L1465" i="9"/>
  <c r="K1463" i="9"/>
  <c r="L1463" i="9"/>
  <c r="K1461" i="9"/>
  <c r="L1461" i="9"/>
  <c r="K1459" i="9"/>
  <c r="L1459" i="9"/>
  <c r="K1457" i="9"/>
  <c r="L1457" i="9"/>
  <c r="K1455" i="9"/>
  <c r="L1455" i="9"/>
  <c r="K1453" i="9"/>
  <c r="L1453" i="9"/>
  <c r="K1451" i="9"/>
  <c r="L1451" i="9"/>
  <c r="K1449" i="9"/>
  <c r="L1449" i="9"/>
  <c r="K1447" i="9"/>
  <c r="L1447" i="9"/>
  <c r="K1430" i="9"/>
  <c r="L1430" i="9"/>
  <c r="K1428" i="9"/>
  <c r="L1428" i="9"/>
  <c r="K1426" i="9"/>
  <c r="L1426" i="9"/>
  <c r="K1424" i="9"/>
  <c r="L1424" i="9"/>
  <c r="K1422" i="9"/>
  <c r="L1422" i="9"/>
  <c r="K1420" i="9"/>
  <c r="L1420" i="9"/>
  <c r="K1411" i="9"/>
  <c r="L1411" i="9"/>
  <c r="K1409" i="9"/>
  <c r="L1409" i="9"/>
  <c r="K1394" i="9"/>
  <c r="L1394" i="9"/>
  <c r="K1387" i="9"/>
  <c r="L1387" i="9"/>
  <c r="K1385" i="9"/>
  <c r="L1385" i="9"/>
  <c r="K1383" i="9"/>
  <c r="L1383" i="9"/>
  <c r="K1381" i="9"/>
  <c r="L1381" i="9"/>
  <c r="K1379" i="9"/>
  <c r="L1379" i="9"/>
  <c r="K1364" i="9"/>
  <c r="L1364" i="9"/>
  <c r="K1362" i="9"/>
  <c r="L1362" i="9"/>
  <c r="K1357" i="9"/>
  <c r="L1357" i="9"/>
  <c r="K1355" i="9"/>
  <c r="L1355" i="9"/>
  <c r="K1353" i="9"/>
  <c r="L1353" i="9"/>
  <c r="K1351" i="9"/>
  <c r="L1351" i="9"/>
  <c r="K1349" i="9"/>
  <c r="L1349" i="9"/>
  <c r="K1347" i="9"/>
  <c r="L1347" i="9"/>
  <c r="K1345" i="9"/>
  <c r="L1345" i="9"/>
  <c r="K1343" i="9"/>
  <c r="L1343" i="9"/>
  <c r="K1341" i="9"/>
  <c r="L1341" i="9"/>
  <c r="K1339" i="9"/>
  <c r="L1339" i="9"/>
  <c r="K1295" i="9"/>
  <c r="L1295" i="9"/>
  <c r="K1292" i="9"/>
  <c r="L1292" i="9"/>
  <c r="K1290" i="9"/>
  <c r="L1290" i="9"/>
  <c r="K1288" i="9"/>
  <c r="L1288" i="9"/>
  <c r="K1269" i="9"/>
  <c r="L1269" i="9"/>
  <c r="K1267" i="9"/>
  <c r="L1267" i="9"/>
  <c r="K1265" i="9"/>
  <c r="L1265" i="9"/>
  <c r="K1263" i="9"/>
  <c r="L1263" i="9"/>
  <c r="K1261" i="9"/>
  <c r="L1261" i="9"/>
  <c r="K1238" i="9"/>
  <c r="L1238" i="9"/>
  <c r="K1236" i="9"/>
  <c r="L1236" i="9"/>
  <c r="K1234" i="9"/>
  <c r="L1234" i="9"/>
  <c r="K1232" i="9"/>
  <c r="L1232" i="9"/>
  <c r="K1230" i="9"/>
  <c r="L1230" i="9"/>
  <c r="K1228" i="9"/>
  <c r="L1228" i="9"/>
  <c r="K1226" i="9"/>
  <c r="L1226" i="9"/>
  <c r="K1224" i="9"/>
  <c r="L1224" i="9"/>
  <c r="K1213" i="9"/>
  <c r="L1213" i="9"/>
  <c r="K568" i="9"/>
  <c r="L568" i="9"/>
  <c r="K564" i="9"/>
  <c r="L564" i="9"/>
  <c r="K560" i="9"/>
  <c r="L560" i="9"/>
  <c r="K556" i="9"/>
  <c r="L556" i="9"/>
  <c r="K552" i="9"/>
  <c r="L552" i="9"/>
  <c r="K548" i="9"/>
  <c r="L548" i="9"/>
  <c r="K544" i="9"/>
  <c r="L544" i="9"/>
  <c r="K540" i="9"/>
  <c r="L540" i="9"/>
  <c r="K536" i="9"/>
  <c r="L536" i="9"/>
  <c r="K532" i="9"/>
  <c r="L532" i="9"/>
  <c r="K528" i="9"/>
  <c r="L528" i="9"/>
  <c r="G524" i="9"/>
  <c r="H524" i="9"/>
  <c r="K520" i="9"/>
  <c r="L520" i="9"/>
  <c r="G516" i="9"/>
  <c r="H516" i="9"/>
  <c r="K512" i="9"/>
  <c r="L512" i="9"/>
  <c r="G508" i="9"/>
  <c r="H508" i="9"/>
  <c r="K504" i="9"/>
  <c r="L504" i="9"/>
  <c r="G500" i="9"/>
  <c r="H500" i="9"/>
  <c r="K496" i="9"/>
  <c r="L496" i="9"/>
  <c r="G492" i="9"/>
  <c r="H492" i="9"/>
  <c r="K488" i="9"/>
  <c r="L488" i="9"/>
  <c r="G484" i="9"/>
  <c r="H484" i="9"/>
  <c r="K480" i="9"/>
  <c r="L480" i="9"/>
  <c r="G476" i="9"/>
  <c r="H476" i="9"/>
  <c r="K472" i="9"/>
  <c r="L472" i="9"/>
  <c r="G468" i="9"/>
  <c r="H468" i="9"/>
  <c r="K464" i="9"/>
  <c r="L464" i="9"/>
  <c r="H462" i="9"/>
  <c r="H460" i="9"/>
  <c r="H458" i="9"/>
  <c r="H456" i="9"/>
  <c r="H454" i="9"/>
  <c r="H452" i="9"/>
  <c r="H450" i="9"/>
  <c r="H448" i="9"/>
  <c r="H446" i="9"/>
  <c r="H444" i="9"/>
  <c r="H442" i="9"/>
  <c r="H440" i="9"/>
  <c r="H438" i="9"/>
  <c r="H436" i="9"/>
  <c r="H434" i="9"/>
  <c r="H432" i="9"/>
  <c r="H430" i="9"/>
  <c r="H428" i="9"/>
  <c r="H426" i="9"/>
  <c r="H424" i="9"/>
  <c r="H422" i="9"/>
  <c r="H420" i="9"/>
  <c r="H418" i="9"/>
  <c r="H416" i="9"/>
  <c r="H414" i="9"/>
  <c r="H412" i="9"/>
  <c r="H410" i="9"/>
  <c r="H408" i="9"/>
  <c r="H406" i="9"/>
  <c r="H404" i="9"/>
  <c r="H402" i="9"/>
  <c r="H400" i="9"/>
  <c r="H398" i="9"/>
  <c r="H396" i="9"/>
  <c r="H394" i="9"/>
  <c r="H392" i="9"/>
  <c r="H390" i="9"/>
  <c r="H388" i="9"/>
  <c r="H386" i="9"/>
  <c r="H384" i="9"/>
  <c r="H382" i="9"/>
  <c r="H380" i="9"/>
  <c r="H378" i="9"/>
  <c r="H376" i="9"/>
  <c r="H374" i="9"/>
  <c r="H372" i="9"/>
  <c r="H370" i="9"/>
  <c r="H368" i="9"/>
  <c r="H366" i="9"/>
  <c r="H364" i="9"/>
  <c r="H362" i="9"/>
  <c r="H360" i="9"/>
  <c r="H358" i="9"/>
  <c r="H356" i="9"/>
  <c r="H354" i="9"/>
  <c r="H352" i="9"/>
  <c r="H350" i="9"/>
  <c r="H348" i="9"/>
  <c r="H346" i="9"/>
  <c r="H344" i="9"/>
  <c r="H342" i="9"/>
  <c r="H340" i="9"/>
  <c r="H338" i="9"/>
  <c r="H336" i="9"/>
  <c r="H334" i="9"/>
  <c r="H332" i="9"/>
  <c r="H330" i="9"/>
  <c r="H328" i="9"/>
  <c r="H326" i="9"/>
  <c r="H324" i="9"/>
  <c r="H322" i="9"/>
  <c r="H320" i="9"/>
  <c r="H318" i="9"/>
  <c r="H316" i="9"/>
  <c r="H314" i="9"/>
  <c r="H312" i="9"/>
  <c r="H310" i="9"/>
  <c r="H308" i="9"/>
  <c r="H306" i="9"/>
  <c r="H304" i="9"/>
  <c r="H302" i="9"/>
  <c r="H300" i="9"/>
  <c r="H298" i="9"/>
  <c r="H296" i="9"/>
  <c r="H294" i="9"/>
  <c r="H292" i="9"/>
  <c r="H290" i="9"/>
  <c r="H288" i="9"/>
  <c r="H286" i="9"/>
  <c r="H284" i="9"/>
  <c r="H282" i="9"/>
  <c r="H280" i="9"/>
  <c r="H278" i="9"/>
  <c r="H276" i="9"/>
  <c r="H274" i="9"/>
  <c r="H272" i="9"/>
  <c r="H270" i="9"/>
  <c r="H268" i="9"/>
  <c r="H266" i="9"/>
  <c r="H264" i="9"/>
  <c r="H262" i="9"/>
  <c r="H260" i="9"/>
  <c r="H258" i="9"/>
  <c r="H256" i="9"/>
  <c r="H254" i="9"/>
  <c r="H252" i="9"/>
  <c r="H250" i="9"/>
  <c r="H248" i="9"/>
  <c r="H246" i="9"/>
  <c r="H244" i="9"/>
  <c r="H242" i="9"/>
  <c r="H240" i="9"/>
  <c r="H238" i="9"/>
  <c r="H236" i="9"/>
  <c r="H234" i="9"/>
  <c r="H232" i="9"/>
  <c r="H230" i="9"/>
  <c r="H228" i="9"/>
  <c r="H226" i="9"/>
  <c r="H224" i="9"/>
  <c r="H222" i="9"/>
  <c r="H220" i="9"/>
  <c r="H218" i="9"/>
  <c r="H216" i="9"/>
  <c r="H214" i="9"/>
  <c r="H212" i="9"/>
  <c r="H210" i="9"/>
  <c r="H208" i="9"/>
  <c r="H206" i="9"/>
  <c r="H204" i="9"/>
  <c r="H202" i="9"/>
  <c r="H200" i="9"/>
  <c r="H198" i="9"/>
  <c r="H196" i="9"/>
  <c r="H194" i="9"/>
  <c r="H192" i="9"/>
  <c r="H190" i="9"/>
  <c r="H188" i="9"/>
  <c r="H186" i="9"/>
  <c r="H184" i="9"/>
  <c r="H182" i="9"/>
  <c r="H180" i="9"/>
  <c r="H178" i="9"/>
  <c r="H176" i="9"/>
  <c r="H174" i="9"/>
  <c r="H172" i="9"/>
  <c r="H170" i="9"/>
  <c r="H168" i="9"/>
  <c r="H166" i="9"/>
  <c r="H164" i="9"/>
  <c r="H162" i="9"/>
  <c r="H160" i="9"/>
  <c r="H158" i="9"/>
  <c r="H156" i="9"/>
  <c r="H154" i="9"/>
  <c r="H152" i="9"/>
  <c r="H150" i="9"/>
  <c r="H148" i="9"/>
  <c r="H146" i="9"/>
  <c r="H144" i="9"/>
  <c r="H142" i="9"/>
  <c r="H140" i="9"/>
  <c r="H138" i="9"/>
  <c r="H136" i="9"/>
  <c r="H134" i="9"/>
  <c r="H132" i="9"/>
  <c r="H130" i="9"/>
  <c r="H128" i="9"/>
  <c r="H126" i="9"/>
  <c r="H124" i="9"/>
  <c r="H122" i="9"/>
  <c r="H120" i="9"/>
  <c r="H118" i="9"/>
  <c r="H116" i="9"/>
  <c r="H114" i="9"/>
  <c r="H112" i="9"/>
  <c r="H110" i="9"/>
  <c r="H108" i="9"/>
  <c r="H106" i="9"/>
  <c r="H104" i="9"/>
  <c r="H102" i="9"/>
  <c r="H100" i="9"/>
  <c r="H98" i="9"/>
  <c r="H96" i="9"/>
  <c r="H94" i="9"/>
  <c r="H92" i="9"/>
  <c r="H90" i="9"/>
  <c r="H88" i="9"/>
  <c r="H86" i="9"/>
  <c r="H84" i="9"/>
  <c r="H82" i="9"/>
  <c r="H80" i="9"/>
  <c r="H78" i="9"/>
  <c r="H76" i="9"/>
  <c r="H74" i="9"/>
  <c r="H72" i="9"/>
  <c r="H70" i="9"/>
  <c r="H68" i="9"/>
  <c r="H66" i="9"/>
  <c r="H64" i="9"/>
  <c r="H62" i="9"/>
  <c r="H60" i="9"/>
  <c r="H58" i="9"/>
  <c r="H56" i="9"/>
  <c r="H54" i="9"/>
  <c r="H52" i="9"/>
  <c r="H50" i="9"/>
  <c r="H48" i="9"/>
  <c r="H46" i="9"/>
  <c r="H44" i="9"/>
  <c r="H42" i="9"/>
  <c r="H40" i="9"/>
  <c r="H38" i="9"/>
  <c r="H36" i="9"/>
  <c r="H34" i="9"/>
  <c r="H32" i="9"/>
  <c r="H30" i="9"/>
  <c r="H28" i="9"/>
  <c r="H26" i="9"/>
  <c r="H24" i="9"/>
  <c r="H22" i="9"/>
  <c r="H20" i="9"/>
  <c r="H18" i="9"/>
  <c r="K527" i="9"/>
  <c r="L527" i="9"/>
  <c r="K525" i="9"/>
  <c r="L525" i="9"/>
  <c r="K523" i="9"/>
  <c r="L523" i="9"/>
  <c r="K521" i="9"/>
  <c r="L521" i="9"/>
  <c r="K519" i="9"/>
  <c r="L519" i="9"/>
  <c r="K517" i="9"/>
  <c r="L517" i="9"/>
  <c r="K515" i="9"/>
  <c r="L515" i="9"/>
  <c r="K513" i="9"/>
  <c r="L513" i="9"/>
  <c r="K511" i="9"/>
  <c r="L511" i="9"/>
  <c r="K509" i="9"/>
  <c r="L509" i="9"/>
  <c r="K507" i="9"/>
  <c r="L507" i="9"/>
  <c r="K505" i="9"/>
  <c r="L505" i="9"/>
  <c r="K503" i="9"/>
  <c r="L503" i="9"/>
  <c r="K501" i="9"/>
  <c r="L501" i="9"/>
  <c r="K499" i="9"/>
  <c r="L499" i="9"/>
  <c r="K497" i="9"/>
  <c r="L497" i="9"/>
  <c r="K495" i="9"/>
  <c r="L495" i="9"/>
  <c r="K493" i="9"/>
  <c r="L493" i="9"/>
  <c r="K491" i="9"/>
  <c r="L491" i="9"/>
  <c r="K489" i="9"/>
  <c r="L489" i="9"/>
  <c r="K487" i="9"/>
  <c r="L487" i="9"/>
  <c r="K485" i="9"/>
  <c r="L485" i="9"/>
  <c r="K483" i="9"/>
  <c r="L483" i="9"/>
  <c r="K481" i="9"/>
  <c r="L481" i="9"/>
  <c r="K479" i="9"/>
  <c r="L479" i="9"/>
  <c r="K477" i="9"/>
  <c r="L477" i="9"/>
  <c r="K475" i="9"/>
  <c r="L475" i="9"/>
  <c r="K473" i="9"/>
  <c r="L473" i="9"/>
  <c r="K471" i="9"/>
  <c r="L471" i="9"/>
  <c r="K469" i="9"/>
  <c r="L469" i="9"/>
  <c r="K467" i="9"/>
  <c r="L467" i="9"/>
  <c r="K465" i="9"/>
  <c r="L465" i="9"/>
  <c r="K463" i="9"/>
  <c r="L463" i="9"/>
  <c r="K461" i="9"/>
  <c r="L461" i="9"/>
  <c r="K459" i="9"/>
  <c r="L459" i="9"/>
  <c r="K457" i="9"/>
  <c r="L457" i="9"/>
  <c r="K455" i="9"/>
  <c r="L455" i="9"/>
  <c r="K453" i="9"/>
  <c r="L453" i="9"/>
  <c r="L451" i="9"/>
  <c r="K451" i="9"/>
  <c r="L449" i="9"/>
  <c r="K449" i="9"/>
  <c r="K447" i="9"/>
  <c r="L447" i="9"/>
  <c r="K445" i="9"/>
  <c r="L445" i="9"/>
  <c r="K443" i="9"/>
  <c r="L443" i="9"/>
  <c r="K441" i="9"/>
  <c r="L441" i="9"/>
  <c r="K439" i="9"/>
  <c r="L439" i="9"/>
  <c r="K437" i="9"/>
  <c r="L437" i="9"/>
  <c r="K435" i="9"/>
  <c r="L435" i="9"/>
  <c r="K433" i="9"/>
  <c r="L433" i="9"/>
  <c r="K431" i="9"/>
  <c r="L431" i="9"/>
  <c r="K429" i="9"/>
  <c r="L429" i="9"/>
  <c r="K427" i="9"/>
  <c r="L427" i="9"/>
  <c r="K425" i="9"/>
  <c r="L425" i="9"/>
  <c r="K423" i="9"/>
  <c r="L423" i="9"/>
  <c r="K421" i="9"/>
  <c r="L421" i="9"/>
  <c r="K419" i="9"/>
  <c r="L419" i="9"/>
  <c r="K417" i="9"/>
  <c r="L417" i="9"/>
  <c r="K415" i="9"/>
  <c r="L415" i="9"/>
  <c r="K413" i="9"/>
  <c r="L413" i="9"/>
  <c r="K411" i="9"/>
  <c r="L411" i="9"/>
  <c r="K409" i="9"/>
  <c r="L409" i="9"/>
  <c r="K407" i="9"/>
  <c r="L407" i="9"/>
  <c r="K405" i="9"/>
  <c r="L405" i="9"/>
  <c r="K403" i="9"/>
  <c r="L403" i="9"/>
  <c r="K401" i="9"/>
  <c r="L401" i="9"/>
  <c r="K399" i="9"/>
  <c r="L399" i="9"/>
  <c r="K397" i="9"/>
  <c r="L397" i="9"/>
  <c r="K395" i="9"/>
  <c r="L395" i="9"/>
  <c r="K393" i="9"/>
  <c r="L393" i="9"/>
  <c r="K391" i="9"/>
  <c r="L391" i="9"/>
  <c r="K389" i="9"/>
  <c r="L389" i="9"/>
  <c r="K387" i="9"/>
  <c r="L387" i="9"/>
  <c r="K385" i="9"/>
  <c r="L385" i="9"/>
  <c r="K383" i="9"/>
  <c r="L383" i="9"/>
  <c r="K381" i="9"/>
  <c r="L381" i="9"/>
  <c r="K379" i="9"/>
  <c r="L379" i="9"/>
  <c r="K377" i="9"/>
  <c r="L377" i="9"/>
  <c r="K375" i="9"/>
  <c r="L375" i="9"/>
  <c r="K373" i="9"/>
  <c r="L373" i="9"/>
  <c r="K371" i="9"/>
  <c r="L371" i="9"/>
  <c r="K369" i="9"/>
  <c r="L369" i="9"/>
  <c r="K367" i="9"/>
  <c r="L367" i="9"/>
  <c r="K365" i="9"/>
  <c r="L365" i="9"/>
  <c r="K363" i="9"/>
  <c r="L363" i="9"/>
  <c r="K361" i="9"/>
  <c r="L361" i="9"/>
  <c r="K359" i="9"/>
  <c r="L359" i="9"/>
  <c r="K357" i="9"/>
  <c r="L357" i="9"/>
  <c r="K355" i="9"/>
  <c r="L355" i="9"/>
  <c r="K353" i="9"/>
  <c r="L353" i="9"/>
  <c r="K351" i="9"/>
  <c r="L351" i="9"/>
  <c r="K349" i="9"/>
  <c r="L349" i="9"/>
  <c r="K347" i="9"/>
  <c r="L347" i="9"/>
  <c r="K345" i="9"/>
  <c r="L345" i="9"/>
  <c r="K343" i="9"/>
  <c r="L343" i="9"/>
  <c r="K341" i="9"/>
  <c r="L341" i="9"/>
  <c r="K339" i="9"/>
  <c r="L339" i="9"/>
  <c r="K337" i="9"/>
  <c r="L337" i="9"/>
  <c r="K335" i="9"/>
  <c r="L335" i="9"/>
  <c r="K333" i="9"/>
  <c r="L333" i="9"/>
  <c r="K331" i="9"/>
  <c r="L331" i="9"/>
  <c r="K329" i="9"/>
  <c r="L329" i="9"/>
  <c r="K327" i="9"/>
  <c r="L327" i="9"/>
  <c r="K325" i="9"/>
  <c r="L325" i="9"/>
  <c r="K323" i="9"/>
  <c r="L323" i="9"/>
  <c r="K321" i="9"/>
  <c r="L321" i="9"/>
  <c r="K319" i="9"/>
  <c r="L319" i="9"/>
  <c r="K317" i="9"/>
  <c r="L317" i="9"/>
  <c r="K315" i="9"/>
  <c r="L315" i="9"/>
  <c r="K313" i="9"/>
  <c r="L313" i="9"/>
  <c r="K311" i="9"/>
  <c r="L311" i="9"/>
  <c r="K309" i="9"/>
  <c r="L309" i="9"/>
  <c r="K307" i="9"/>
  <c r="L307" i="9"/>
  <c r="K305" i="9"/>
  <c r="L305" i="9"/>
  <c r="K303" i="9"/>
  <c r="L303" i="9"/>
  <c r="K301" i="9"/>
  <c r="L301" i="9"/>
  <c r="K299" i="9"/>
  <c r="L299" i="9"/>
  <c r="K297" i="9"/>
  <c r="L297" i="9"/>
  <c r="K295" i="9"/>
  <c r="L295" i="9"/>
  <c r="K293" i="9"/>
  <c r="L293" i="9"/>
  <c r="K291" i="9"/>
  <c r="L291" i="9"/>
  <c r="K289" i="9"/>
  <c r="L289" i="9"/>
  <c r="K287" i="9"/>
  <c r="L287" i="9"/>
  <c r="K285" i="9"/>
  <c r="L285" i="9"/>
  <c r="K283" i="9"/>
  <c r="L283" i="9"/>
  <c r="K281" i="9"/>
  <c r="L281" i="9"/>
  <c r="K279" i="9"/>
  <c r="L279" i="9"/>
  <c r="K277" i="9"/>
  <c r="L277" i="9"/>
  <c r="K275" i="9"/>
  <c r="L275" i="9"/>
  <c r="K273" i="9"/>
  <c r="L273" i="9"/>
  <c r="K271" i="9"/>
  <c r="L271" i="9"/>
  <c r="K269" i="9"/>
  <c r="L269" i="9"/>
  <c r="K267" i="9"/>
  <c r="L267" i="9"/>
  <c r="K265" i="9"/>
  <c r="L265" i="9"/>
  <c r="K263" i="9"/>
  <c r="L263" i="9"/>
  <c r="K261" i="9"/>
  <c r="L261" i="9"/>
  <c r="K259" i="9"/>
  <c r="L259" i="9"/>
  <c r="K257" i="9"/>
  <c r="L257" i="9"/>
  <c r="K255" i="9"/>
  <c r="L255" i="9"/>
  <c r="K253" i="9"/>
  <c r="L253" i="9"/>
  <c r="K251" i="9"/>
  <c r="L251" i="9"/>
  <c r="K249" i="9"/>
  <c r="L249" i="9"/>
  <c r="K247" i="9"/>
  <c r="L247" i="9"/>
  <c r="K245" i="9"/>
  <c r="L245" i="9"/>
  <c r="K243" i="9"/>
  <c r="L243" i="9"/>
  <c r="K241" i="9"/>
  <c r="L241" i="9"/>
  <c r="K239" i="9"/>
  <c r="L239" i="9"/>
  <c r="K237" i="9"/>
  <c r="L237" i="9"/>
  <c r="K235" i="9"/>
  <c r="L235" i="9"/>
  <c r="K233" i="9"/>
  <c r="L233" i="9"/>
  <c r="K231" i="9"/>
  <c r="L231" i="9"/>
  <c r="K229" i="9"/>
  <c r="L229" i="9"/>
  <c r="K227" i="9"/>
  <c r="L227" i="9"/>
  <c r="K225" i="9"/>
  <c r="L225" i="9"/>
  <c r="K223" i="9"/>
  <c r="L223" i="9"/>
  <c r="K221" i="9"/>
  <c r="L221" i="9"/>
  <c r="K219" i="9"/>
  <c r="L219" i="9"/>
  <c r="K217" i="9"/>
  <c r="L217" i="9"/>
  <c r="K215" i="9"/>
  <c r="L215" i="9"/>
  <c r="K213" i="9"/>
  <c r="L213" i="9"/>
  <c r="K211" i="9"/>
  <c r="L211" i="9"/>
  <c r="K209" i="9"/>
  <c r="L209" i="9"/>
  <c r="K207" i="9"/>
  <c r="L207" i="9"/>
  <c r="K205" i="9"/>
  <c r="L205" i="9"/>
  <c r="K203" i="9"/>
  <c r="L203" i="9"/>
  <c r="K201" i="9"/>
  <c r="L201" i="9"/>
  <c r="K199" i="9"/>
  <c r="L199" i="9"/>
  <c r="K197" i="9"/>
  <c r="L197" i="9"/>
  <c r="K195" i="9"/>
  <c r="L195" i="9"/>
  <c r="K193" i="9"/>
  <c r="L193" i="9"/>
  <c r="K191" i="9"/>
  <c r="L191" i="9"/>
  <c r="K189" i="9"/>
  <c r="L189" i="9"/>
  <c r="K187" i="9"/>
  <c r="L187" i="9"/>
  <c r="K185" i="9"/>
  <c r="L185" i="9"/>
  <c r="K183" i="9"/>
  <c r="L183" i="9"/>
  <c r="K181" i="9"/>
  <c r="L181" i="9"/>
  <c r="K179" i="9"/>
  <c r="L179" i="9"/>
  <c r="K177" i="9"/>
  <c r="L177" i="9"/>
  <c r="K175" i="9"/>
  <c r="L175" i="9"/>
  <c r="K173" i="9"/>
  <c r="L173" i="9"/>
  <c r="K171" i="9"/>
  <c r="L171" i="9"/>
  <c r="K169" i="9"/>
  <c r="L169" i="9"/>
  <c r="K167" i="9"/>
  <c r="L167" i="9"/>
  <c r="K165" i="9"/>
  <c r="L165" i="9"/>
  <c r="K163" i="9"/>
  <c r="L163" i="9"/>
  <c r="K161" i="9"/>
  <c r="L161" i="9"/>
  <c r="K159" i="9"/>
  <c r="L159" i="9"/>
  <c r="K157" i="9"/>
  <c r="L157" i="9"/>
  <c r="K155" i="9"/>
  <c r="L155" i="9"/>
  <c r="K153" i="9"/>
  <c r="L153" i="9"/>
  <c r="K151" i="9"/>
  <c r="L151" i="9"/>
  <c r="K149" i="9"/>
  <c r="L149" i="9"/>
  <c r="K147" i="9"/>
  <c r="L147" i="9"/>
  <c r="K145" i="9"/>
  <c r="L145" i="9"/>
  <c r="K143" i="9"/>
  <c r="L143" i="9"/>
  <c r="K141" i="9"/>
  <c r="L141" i="9"/>
  <c r="K139" i="9"/>
  <c r="L139" i="9"/>
  <c r="K137" i="9"/>
  <c r="L137" i="9"/>
  <c r="K135" i="9"/>
  <c r="L135" i="9"/>
  <c r="K133" i="9"/>
  <c r="L133" i="9"/>
  <c r="K131" i="9"/>
  <c r="L131" i="9"/>
  <c r="K129" i="9"/>
  <c r="L129" i="9"/>
  <c r="K127" i="9"/>
  <c r="L127" i="9"/>
  <c r="K125" i="9"/>
  <c r="L125" i="9"/>
  <c r="K123" i="9"/>
  <c r="L123" i="9"/>
  <c r="K121" i="9"/>
  <c r="L121" i="9"/>
  <c r="K119" i="9"/>
  <c r="L119" i="9"/>
  <c r="K117" i="9"/>
  <c r="L117" i="9"/>
  <c r="K115" i="9"/>
  <c r="L115" i="9"/>
  <c r="K113" i="9"/>
  <c r="L113" i="9"/>
  <c r="K111" i="9"/>
  <c r="L111" i="9"/>
  <c r="K109" i="9"/>
  <c r="L109" i="9"/>
  <c r="K107" i="9"/>
  <c r="L107" i="9"/>
  <c r="K105" i="9"/>
  <c r="L105" i="9"/>
  <c r="K103" i="9"/>
  <c r="L103" i="9"/>
  <c r="K101" i="9"/>
  <c r="L101" i="9"/>
  <c r="K99" i="9"/>
  <c r="L99" i="9"/>
  <c r="K97" i="9"/>
  <c r="L97" i="9"/>
  <c r="K95" i="9"/>
  <c r="L95" i="9"/>
  <c r="K93" i="9"/>
  <c r="L93" i="9"/>
  <c r="K91" i="9"/>
  <c r="L91" i="9"/>
  <c r="K89" i="9"/>
  <c r="L89" i="9"/>
  <c r="K87" i="9"/>
  <c r="L87" i="9"/>
  <c r="K85" i="9"/>
  <c r="L85" i="9"/>
  <c r="K83" i="9"/>
  <c r="L83" i="9"/>
  <c r="K81" i="9"/>
  <c r="L81" i="9"/>
  <c r="K79" i="9"/>
  <c r="L79" i="9"/>
  <c r="K77" i="9"/>
  <c r="L77" i="9"/>
  <c r="K75" i="9"/>
  <c r="L75" i="9"/>
  <c r="K73" i="9"/>
  <c r="L73" i="9"/>
  <c r="K71" i="9"/>
  <c r="L71" i="9"/>
  <c r="K69" i="9"/>
  <c r="L69" i="9"/>
  <c r="K67" i="9"/>
  <c r="L67" i="9"/>
  <c r="K65" i="9"/>
  <c r="L65" i="9"/>
  <c r="K63" i="9"/>
  <c r="L63" i="9"/>
  <c r="K61" i="9"/>
  <c r="L61" i="9"/>
  <c r="K59" i="9"/>
  <c r="L59" i="9"/>
  <c r="K57" i="9"/>
  <c r="L57" i="9"/>
  <c r="K55" i="9"/>
  <c r="L55" i="9"/>
  <c r="K53" i="9"/>
  <c r="L53" i="9"/>
  <c r="K51" i="9"/>
  <c r="L51" i="9"/>
  <c r="K49" i="9"/>
  <c r="L49" i="9"/>
  <c r="K47" i="9"/>
  <c r="L47" i="9"/>
  <c r="K45" i="9"/>
  <c r="L45" i="9"/>
  <c r="K43" i="9"/>
  <c r="L43" i="9"/>
  <c r="K41" i="9"/>
  <c r="L41" i="9"/>
  <c r="K39" i="9"/>
  <c r="L39" i="9"/>
  <c r="K37" i="9"/>
  <c r="L37" i="9"/>
  <c r="K35" i="9"/>
  <c r="L35" i="9"/>
  <c r="K33" i="9"/>
  <c r="L33" i="9"/>
  <c r="K31" i="9"/>
  <c r="L31" i="9"/>
  <c r="K29" i="9"/>
  <c r="L29" i="9"/>
  <c r="K27" i="9"/>
  <c r="L27" i="9"/>
  <c r="K25" i="9"/>
  <c r="L25" i="9"/>
  <c r="K23" i="9"/>
  <c r="L23" i="9"/>
  <c r="K21" i="9"/>
  <c r="D50" i="10" s="1"/>
  <c r="L21" i="9"/>
  <c r="K19" i="9"/>
  <c r="D31" i="10" s="1"/>
  <c r="L19" i="9"/>
  <c r="K460" i="9"/>
  <c r="L460" i="9"/>
  <c r="K458" i="9"/>
  <c r="L458" i="9"/>
  <c r="K456" i="9"/>
  <c r="L456" i="9"/>
  <c r="K454" i="9"/>
  <c r="L454" i="9"/>
  <c r="L452" i="9"/>
  <c r="K452" i="9"/>
  <c r="L450" i="9"/>
  <c r="K450" i="9"/>
  <c r="L448" i="9"/>
  <c r="K448" i="9"/>
  <c r="L446" i="9"/>
  <c r="K446" i="9"/>
  <c r="L444" i="9"/>
  <c r="K444" i="9"/>
  <c r="L442" i="9"/>
  <c r="K442" i="9"/>
  <c r="L440" i="9"/>
  <c r="K440" i="9"/>
  <c r="L438" i="9"/>
  <c r="K438" i="9"/>
  <c r="L436" i="9"/>
  <c r="K436" i="9"/>
  <c r="L434" i="9"/>
  <c r="K434" i="9"/>
  <c r="L432" i="9"/>
  <c r="K432" i="9"/>
  <c r="L430" i="9"/>
  <c r="K430" i="9"/>
  <c r="L428" i="9"/>
  <c r="K428" i="9"/>
  <c r="L426" i="9"/>
  <c r="K426" i="9"/>
  <c r="L424" i="9"/>
  <c r="K424" i="9"/>
  <c r="L422" i="9"/>
  <c r="K422" i="9"/>
  <c r="L420" i="9"/>
  <c r="K420" i="9"/>
  <c r="L418" i="9"/>
  <c r="K418" i="9"/>
  <c r="L416" i="9"/>
  <c r="K416" i="9"/>
  <c r="L414" i="9"/>
  <c r="K414" i="9"/>
  <c r="L412" i="9"/>
  <c r="K412" i="9"/>
  <c r="L410" i="9"/>
  <c r="K410" i="9"/>
  <c r="L408" i="9"/>
  <c r="K408" i="9"/>
  <c r="L406" i="9"/>
  <c r="K406" i="9"/>
  <c r="L404" i="9"/>
  <c r="K404" i="9"/>
  <c r="L402" i="9"/>
  <c r="K402" i="9"/>
  <c r="L400" i="9"/>
  <c r="K400" i="9"/>
  <c r="L398" i="9"/>
  <c r="K398" i="9"/>
  <c r="L396" i="9"/>
  <c r="K396" i="9"/>
  <c r="L394" i="9"/>
  <c r="K394" i="9"/>
  <c r="L392" i="9"/>
  <c r="K392" i="9"/>
  <c r="L390" i="9"/>
  <c r="K390" i="9"/>
  <c r="L388" i="9"/>
  <c r="K388" i="9"/>
  <c r="L386" i="9"/>
  <c r="K386" i="9"/>
  <c r="L384" i="9"/>
  <c r="K384" i="9"/>
  <c r="L382" i="9"/>
  <c r="K382" i="9"/>
  <c r="L380" i="9"/>
  <c r="K380" i="9"/>
  <c r="L378" i="9"/>
  <c r="K378" i="9"/>
  <c r="L376" i="9"/>
  <c r="K376" i="9"/>
  <c r="L374" i="9"/>
  <c r="K374" i="9"/>
  <c r="L372" i="9"/>
  <c r="K372" i="9"/>
  <c r="L370" i="9"/>
  <c r="K370" i="9"/>
  <c r="L368" i="9"/>
  <c r="K368" i="9"/>
  <c r="L366" i="9"/>
  <c r="K366" i="9"/>
  <c r="L364" i="9"/>
  <c r="K364" i="9"/>
  <c r="L362" i="9"/>
  <c r="K362" i="9"/>
  <c r="L360" i="9"/>
  <c r="K360" i="9"/>
  <c r="L358" i="9"/>
  <c r="K358" i="9"/>
  <c r="K356" i="9"/>
  <c r="L356" i="9"/>
  <c r="K354" i="9"/>
  <c r="L354" i="9"/>
  <c r="K352" i="9"/>
  <c r="L352" i="9"/>
  <c r="L350" i="9"/>
  <c r="K350" i="9"/>
  <c r="K348" i="9"/>
  <c r="L348" i="9"/>
  <c r="K346" i="9"/>
  <c r="L346" i="9"/>
  <c r="K344" i="9"/>
  <c r="L344" i="9"/>
  <c r="L342" i="9"/>
  <c r="K342" i="9"/>
  <c r="K340" i="9"/>
  <c r="L340" i="9"/>
  <c r="K338" i="9"/>
  <c r="L338" i="9"/>
  <c r="K336" i="9"/>
  <c r="L336" i="9"/>
  <c r="L334" i="9"/>
  <c r="K334" i="9"/>
  <c r="K332" i="9"/>
  <c r="L332" i="9"/>
  <c r="K330" i="9"/>
  <c r="L330" i="9"/>
  <c r="K328" i="9"/>
  <c r="L328" i="9"/>
  <c r="L326" i="9"/>
  <c r="K326" i="9"/>
  <c r="K324" i="9"/>
  <c r="L324" i="9"/>
  <c r="K322" i="9"/>
  <c r="L322" i="9"/>
  <c r="K320" i="9"/>
  <c r="L320" i="9"/>
  <c r="L318" i="9"/>
  <c r="K318" i="9"/>
  <c r="K316" i="9"/>
  <c r="L316" i="9"/>
  <c r="K314" i="9"/>
  <c r="L314" i="9"/>
  <c r="K312" i="9"/>
  <c r="L312" i="9"/>
  <c r="K310" i="9"/>
  <c r="L310" i="9"/>
  <c r="K308" i="9"/>
  <c r="L308" i="9"/>
  <c r="K306" i="9"/>
  <c r="L306" i="9"/>
  <c r="K304" i="9"/>
  <c r="L304" i="9"/>
  <c r="K302" i="9"/>
  <c r="L302" i="9"/>
  <c r="K300" i="9"/>
  <c r="L300" i="9"/>
  <c r="K298" i="9"/>
  <c r="L298" i="9"/>
  <c r="K296" i="9"/>
  <c r="L296" i="9"/>
  <c r="K294" i="9"/>
  <c r="L294" i="9"/>
  <c r="K292" i="9"/>
  <c r="L292" i="9"/>
  <c r="K290" i="9"/>
  <c r="L290" i="9"/>
  <c r="K288" i="9"/>
  <c r="L288" i="9"/>
  <c r="K286" i="9"/>
  <c r="L286" i="9"/>
  <c r="K284" i="9"/>
  <c r="L284" i="9"/>
  <c r="K282" i="9"/>
  <c r="L282" i="9"/>
  <c r="K280" i="9"/>
  <c r="L280" i="9"/>
  <c r="K278" i="9"/>
  <c r="L278" i="9"/>
  <c r="K276" i="9"/>
  <c r="L276" i="9"/>
  <c r="K274" i="9"/>
  <c r="L274" i="9"/>
  <c r="K272" i="9"/>
  <c r="L272" i="9"/>
  <c r="K270" i="9"/>
  <c r="L270" i="9"/>
  <c r="K268" i="9"/>
  <c r="L268" i="9"/>
  <c r="K266" i="9"/>
  <c r="L266" i="9"/>
  <c r="K264" i="9"/>
  <c r="L264" i="9"/>
  <c r="K262" i="9"/>
  <c r="L262" i="9"/>
  <c r="K260" i="9"/>
  <c r="L260" i="9"/>
  <c r="K258" i="9"/>
  <c r="L258" i="9"/>
  <c r="K256" i="9"/>
  <c r="L256" i="9"/>
  <c r="K254" i="9"/>
  <c r="L254" i="9"/>
  <c r="K252" i="9"/>
  <c r="L252" i="9"/>
  <c r="K250" i="9"/>
  <c r="L250" i="9"/>
  <c r="K248" i="9"/>
  <c r="L248" i="9"/>
  <c r="K246" i="9"/>
  <c r="L246" i="9"/>
  <c r="K244" i="9"/>
  <c r="L244" i="9"/>
  <c r="K242" i="9"/>
  <c r="L242" i="9"/>
  <c r="K240" i="9"/>
  <c r="L240" i="9"/>
  <c r="K238" i="9"/>
  <c r="L238" i="9"/>
  <c r="K236" i="9"/>
  <c r="L236" i="9"/>
  <c r="K234" i="9"/>
  <c r="L234" i="9"/>
  <c r="K232" i="9"/>
  <c r="L232" i="9"/>
  <c r="K230" i="9"/>
  <c r="L230" i="9"/>
  <c r="K228" i="9"/>
  <c r="L228" i="9"/>
  <c r="K226" i="9"/>
  <c r="L226" i="9"/>
  <c r="K224" i="9"/>
  <c r="L224" i="9"/>
  <c r="K222" i="9"/>
  <c r="L222" i="9"/>
  <c r="K220" i="9"/>
  <c r="L220" i="9"/>
  <c r="K218" i="9"/>
  <c r="L218" i="9"/>
  <c r="K216" i="9"/>
  <c r="L216" i="9"/>
  <c r="K214" i="9"/>
  <c r="L214" i="9"/>
  <c r="K212" i="9"/>
  <c r="L212" i="9"/>
  <c r="K210" i="9"/>
  <c r="L210" i="9"/>
  <c r="K208" i="9"/>
  <c r="L208" i="9"/>
  <c r="K206" i="9"/>
  <c r="L206" i="9"/>
  <c r="K204" i="9"/>
  <c r="L204" i="9"/>
  <c r="K202" i="9"/>
  <c r="L202" i="9"/>
  <c r="K200" i="9"/>
  <c r="L200" i="9"/>
  <c r="K198" i="9"/>
  <c r="L198" i="9"/>
  <c r="K196" i="9"/>
  <c r="L196" i="9"/>
  <c r="K194" i="9"/>
  <c r="L194" i="9"/>
  <c r="K192" i="9"/>
  <c r="L192" i="9"/>
  <c r="K190" i="9"/>
  <c r="L190" i="9"/>
  <c r="K188" i="9"/>
  <c r="L188" i="9"/>
  <c r="L186" i="9"/>
  <c r="K186" i="9"/>
  <c r="L184" i="9"/>
  <c r="K184" i="9"/>
  <c r="L182" i="9"/>
  <c r="K182" i="9"/>
  <c r="L180" i="9"/>
  <c r="K180" i="9"/>
  <c r="L178" i="9"/>
  <c r="K178" i="9"/>
  <c r="L176" i="9"/>
  <c r="K176" i="9"/>
  <c r="L174" i="9"/>
  <c r="K174" i="9"/>
  <c r="L172" i="9"/>
  <c r="K172" i="9"/>
  <c r="L170" i="9"/>
  <c r="K170" i="9"/>
  <c r="L168" i="9"/>
  <c r="K168" i="9"/>
  <c r="L166" i="9"/>
  <c r="K166" i="9"/>
  <c r="L164" i="9"/>
  <c r="K164" i="9"/>
  <c r="L162" i="9"/>
  <c r="K162" i="9"/>
  <c r="L160" i="9"/>
  <c r="K160" i="9"/>
  <c r="L158" i="9"/>
  <c r="K158" i="9"/>
  <c r="L156" i="9"/>
  <c r="K156" i="9"/>
  <c r="L154" i="9"/>
  <c r="K154" i="9"/>
  <c r="L152" i="9"/>
  <c r="K152" i="9"/>
  <c r="L150" i="9"/>
  <c r="K150" i="9"/>
  <c r="L148" i="9"/>
  <c r="K148" i="9"/>
  <c r="L146" i="9"/>
  <c r="K146" i="9"/>
  <c r="L144" i="9"/>
  <c r="K144" i="9"/>
  <c r="L142" i="9"/>
  <c r="K142" i="9"/>
  <c r="L140" i="9"/>
  <c r="K140" i="9"/>
  <c r="L138" i="9"/>
  <c r="K138" i="9"/>
  <c r="L136" i="9"/>
  <c r="K136" i="9"/>
  <c r="L134" i="9"/>
  <c r="K134" i="9"/>
  <c r="L132" i="9"/>
  <c r="K132" i="9"/>
  <c r="L130" i="9"/>
  <c r="K130" i="9"/>
  <c r="L128" i="9"/>
  <c r="K128" i="9"/>
  <c r="L126" i="9"/>
  <c r="K126" i="9"/>
  <c r="L124" i="9"/>
  <c r="K124" i="9"/>
  <c r="L122" i="9"/>
  <c r="K122" i="9"/>
  <c r="L120" i="9"/>
  <c r="K120" i="9"/>
  <c r="L118" i="9"/>
  <c r="K118" i="9"/>
  <c r="L116" i="9"/>
  <c r="K116" i="9"/>
  <c r="L114" i="9"/>
  <c r="K114" i="9"/>
  <c r="L112" i="9"/>
  <c r="K112" i="9"/>
  <c r="L110" i="9"/>
  <c r="K110" i="9"/>
  <c r="L108" i="9"/>
  <c r="K108" i="9"/>
  <c r="L106" i="9"/>
  <c r="K106" i="9"/>
  <c r="L104" i="9"/>
  <c r="K104" i="9"/>
  <c r="L102" i="9"/>
  <c r="K102" i="9"/>
  <c r="L100" i="9"/>
  <c r="K100" i="9"/>
  <c r="L98" i="9"/>
  <c r="K98" i="9"/>
  <c r="L96" i="9"/>
  <c r="K96" i="9"/>
  <c r="L94" i="9"/>
  <c r="K94" i="9"/>
  <c r="L92" i="9"/>
  <c r="K92" i="9"/>
  <c r="L90" i="9"/>
  <c r="K90" i="9"/>
  <c r="L88" i="9"/>
  <c r="K88" i="9"/>
  <c r="L86" i="9"/>
  <c r="K86" i="9"/>
  <c r="L84" i="9"/>
  <c r="K84" i="9"/>
  <c r="L82" i="9"/>
  <c r="K82" i="9"/>
  <c r="L80" i="9"/>
  <c r="K80" i="9"/>
  <c r="L78" i="9"/>
  <c r="K78" i="9"/>
  <c r="L76" i="9"/>
  <c r="K76" i="9"/>
  <c r="L74" i="9"/>
  <c r="K74" i="9"/>
  <c r="L72" i="9"/>
  <c r="K72" i="9"/>
  <c r="L70" i="9"/>
  <c r="K70" i="9"/>
  <c r="L68" i="9"/>
  <c r="K68" i="9"/>
  <c r="L66" i="9"/>
  <c r="K66" i="9"/>
  <c r="L64" i="9"/>
  <c r="K64" i="9"/>
  <c r="L62" i="9"/>
  <c r="K62" i="9"/>
  <c r="L60" i="9"/>
  <c r="K60" i="9"/>
  <c r="L58" i="9"/>
  <c r="K58" i="9"/>
  <c r="L56" i="9"/>
  <c r="K56" i="9"/>
  <c r="L54" i="9"/>
  <c r="K54" i="9"/>
  <c r="L52" i="9"/>
  <c r="K52" i="9"/>
  <c r="L50" i="9"/>
  <c r="K50" i="9"/>
  <c r="L48" i="9"/>
  <c r="K48" i="9"/>
  <c r="L46" i="9"/>
  <c r="K46" i="9"/>
  <c r="L44" i="9"/>
  <c r="K44" i="9"/>
  <c r="L42" i="9"/>
  <c r="K42" i="9"/>
  <c r="L40" i="9"/>
  <c r="K40" i="9"/>
  <c r="L38" i="9"/>
  <c r="K38" i="9"/>
  <c r="L36" i="9"/>
  <c r="K36" i="9"/>
  <c r="L34" i="9"/>
  <c r="K34" i="9"/>
  <c r="L32" i="9"/>
  <c r="K32" i="9"/>
  <c r="L30" i="9"/>
  <c r="K30" i="9"/>
  <c r="L28" i="9"/>
  <c r="K28" i="9"/>
  <c r="L26" i="9"/>
  <c r="K26" i="9"/>
  <c r="L24" i="9"/>
  <c r="K24" i="9"/>
  <c r="L22" i="9"/>
  <c r="K22" i="9"/>
  <c r="L20" i="9"/>
  <c r="K20" i="9"/>
  <c r="L18" i="9"/>
  <c r="K18" i="9"/>
  <c r="K16" i="9"/>
  <c r="L16" i="9"/>
  <c r="F18" i="3"/>
  <c r="L17" i="9"/>
  <c r="K17" i="9"/>
  <c r="C6" i="12"/>
  <c r="K7" i="9"/>
  <c r="D11" i="13" s="1"/>
  <c r="L7" i="9"/>
  <c r="K15" i="9"/>
  <c r="L15" i="9"/>
  <c r="G11" i="9"/>
  <c r="C13" i="11"/>
  <c r="C14" i="11"/>
  <c r="C6" i="11"/>
  <c r="C8" i="11"/>
  <c r="C9" i="11"/>
  <c r="C12" i="11"/>
  <c r="C11" i="11"/>
  <c r="C10" i="11"/>
  <c r="G12" i="9"/>
  <c r="D14" i="11"/>
  <c r="L6" i="9"/>
  <c r="D6" i="12" s="1"/>
  <c r="K6" i="9"/>
  <c r="G8" i="9"/>
  <c r="G7" i="9"/>
  <c r="C11" i="9"/>
  <c r="C10" i="9"/>
  <c r="D8" i="9"/>
  <c r="C7" i="9"/>
  <c r="D7" i="9"/>
  <c r="K14" i="9"/>
  <c r="L14" i="9"/>
  <c r="K13" i="9"/>
  <c r="L13" i="9"/>
  <c r="K12" i="9"/>
  <c r="D13" i="11" s="1"/>
  <c r="L12" i="9"/>
  <c r="K11" i="9"/>
  <c r="L11" i="9"/>
  <c r="K10" i="9"/>
  <c r="L10" i="9"/>
  <c r="K9" i="9"/>
  <c r="D10" i="11" s="1"/>
  <c r="L9" i="9"/>
  <c r="K8" i="9"/>
  <c r="D12" i="13" s="1"/>
  <c r="L8" i="9"/>
  <c r="F30" i="12"/>
  <c r="C30" i="12" s="1"/>
  <c r="F26" i="12"/>
  <c r="C26" i="12" s="1"/>
  <c r="F23" i="12"/>
  <c r="C23" i="12" s="1"/>
  <c r="F29" i="12"/>
  <c r="BB28" i="8" s="1"/>
  <c r="F27" i="12"/>
  <c r="D27" i="12" s="1"/>
  <c r="F31" i="12"/>
  <c r="F24" i="12"/>
  <c r="C24" i="12" s="1"/>
  <c r="F28" i="12"/>
  <c r="C28" i="12" s="1"/>
  <c r="F35" i="12"/>
  <c r="F39" i="12"/>
  <c r="D39" i="12" s="1"/>
  <c r="F25" i="12"/>
  <c r="C25" i="12" s="1"/>
  <c r="F36" i="12"/>
  <c r="D36" i="12" s="1"/>
  <c r="F37" i="12"/>
  <c r="D37" i="12" s="1"/>
  <c r="F33" i="12"/>
  <c r="D33" i="12" s="1"/>
  <c r="F38" i="12"/>
  <c r="BB37" i="8" s="1"/>
  <c r="D2500" i="9"/>
  <c r="G1737" i="9"/>
  <c r="H1737" i="9"/>
  <c r="G1729" i="9"/>
  <c r="H1729" i="9"/>
  <c r="C1352" i="9"/>
  <c r="D1352" i="9"/>
  <c r="G1309" i="9"/>
  <c r="H1309" i="9"/>
  <c r="D1271" i="9"/>
  <c r="C1271" i="9"/>
  <c r="C1740" i="9"/>
  <c r="D1740" i="9"/>
  <c r="D1521" i="9"/>
  <c r="C1521" i="9"/>
  <c r="H1509" i="9"/>
  <c r="G1509" i="9"/>
  <c r="G1341" i="9"/>
  <c r="H1341" i="9"/>
  <c r="D1242" i="9"/>
  <c r="C1242" i="9"/>
  <c r="C1732" i="9"/>
  <c r="D1732" i="9"/>
  <c r="G1762" i="9"/>
  <c r="C1761" i="9"/>
  <c r="G1758" i="9"/>
  <c r="C1757" i="9"/>
  <c r="G1754" i="9"/>
  <c r="C1753" i="9"/>
  <c r="G1750" i="9"/>
  <c r="C1737" i="9"/>
  <c r="D1737" i="9"/>
  <c r="C1736" i="9"/>
  <c r="D1736" i="9"/>
  <c r="G1734" i="9"/>
  <c r="H1734" i="9"/>
  <c r="G1733" i="9"/>
  <c r="H1733" i="9"/>
  <c r="C1729" i="9"/>
  <c r="D1729" i="9"/>
  <c r="G1738" i="9"/>
  <c r="H1738" i="9"/>
  <c r="C1733" i="9"/>
  <c r="D1733" i="9"/>
  <c r="G1730" i="9"/>
  <c r="H1730" i="9"/>
  <c r="H1541" i="9"/>
  <c r="G1541" i="9"/>
  <c r="C1764" i="9"/>
  <c r="G1761" i="9"/>
  <c r="C1760" i="9"/>
  <c r="G1757" i="9"/>
  <c r="C1756" i="9"/>
  <c r="G1753" i="9"/>
  <c r="C1752" i="9"/>
  <c r="G1295" i="9"/>
  <c r="H1295" i="9"/>
  <c r="H1625" i="9"/>
  <c r="G1625" i="9"/>
  <c r="G1474" i="9"/>
  <c r="D1639" i="9"/>
  <c r="G1636" i="9"/>
  <c r="G1513" i="9"/>
  <c r="C1404" i="9"/>
  <c r="H1377" i="9"/>
  <c r="C1612" i="9"/>
  <c r="C1556" i="9"/>
  <c r="G1465" i="9"/>
  <c r="G1458" i="9"/>
  <c r="C1428" i="9"/>
  <c r="G1425" i="9"/>
  <c r="C1412" i="9"/>
  <c r="D1310" i="9"/>
  <c r="H1290" i="9"/>
  <c r="H6" i="9"/>
  <c r="D1616" i="9"/>
  <c r="C1616" i="9"/>
  <c r="G1357" i="9"/>
  <c r="H1357" i="9"/>
  <c r="C1324" i="9"/>
  <c r="D1324" i="9"/>
  <c r="C1320" i="9"/>
  <c r="D1320" i="9"/>
  <c r="G1313" i="9"/>
  <c r="H1313" i="9"/>
  <c r="G1311" i="9"/>
  <c r="H1311" i="9"/>
  <c r="C1207" i="9"/>
  <c r="D1207" i="9"/>
  <c r="C1308" i="9"/>
  <c r="D1308" i="9"/>
  <c r="C1306" i="9"/>
  <c r="D1306" i="9"/>
  <c r="D1267" i="9"/>
  <c r="C1267" i="9"/>
  <c r="H1251" i="9"/>
  <c r="G1251" i="9"/>
  <c r="H1231" i="9"/>
  <c r="G1231" i="9"/>
  <c r="C1210" i="9"/>
  <c r="D1210" i="9"/>
  <c r="H1607" i="9"/>
  <c r="G1607" i="9"/>
  <c r="C1353" i="9"/>
  <c r="D1353" i="9"/>
  <c r="C1304" i="9"/>
  <c r="D1304" i="9"/>
  <c r="C1292" i="9"/>
  <c r="D1292" i="9"/>
  <c r="C1290" i="9"/>
  <c r="D1290" i="9"/>
  <c r="C1211" i="9"/>
  <c r="D1211" i="9"/>
  <c r="D11" i="9"/>
  <c r="H8" i="9"/>
  <c r="H1639" i="9"/>
  <c r="G1629" i="9"/>
  <c r="C1609" i="9"/>
  <c r="G1599" i="9"/>
  <c r="C1560" i="9"/>
  <c r="H1542" i="9"/>
  <c r="G1542" i="9"/>
  <c r="G1540" i="9"/>
  <c r="C1453" i="9"/>
  <c r="C1420" i="9"/>
  <c r="G1401" i="9"/>
  <c r="H1330" i="9"/>
  <c r="H1263" i="9"/>
  <c r="G1263" i="9"/>
  <c r="H1254" i="9"/>
  <c r="G1254" i="9"/>
  <c r="D1233" i="9"/>
  <c r="C1233" i="9"/>
  <c r="C1593" i="9"/>
  <c r="C1585" i="9"/>
  <c r="C1551" i="9"/>
  <c r="C1533" i="9"/>
  <c r="C1528" i="9"/>
  <c r="C1519" i="9"/>
  <c r="G1508" i="9"/>
  <c r="C1496" i="9"/>
  <c r="C1460" i="9"/>
  <c r="G1449" i="9"/>
  <c r="C1396" i="9"/>
  <c r="D1370" i="9"/>
  <c r="D1357" i="9"/>
  <c r="H1331" i="9"/>
  <c r="H1298" i="9"/>
  <c r="C1281" i="9"/>
  <c r="G1270" i="9"/>
  <c r="C1254" i="9"/>
  <c r="D1358" i="9"/>
  <c r="H1346" i="9"/>
  <c r="H1322" i="9"/>
  <c r="H1318" i="9"/>
  <c r="D1317" i="9"/>
  <c r="H1302" i="9"/>
  <c r="D1301" i="9"/>
  <c r="H1299" i="9"/>
  <c r="D1297" i="9"/>
  <c r="C1282" i="9"/>
  <c r="C1274" i="9"/>
  <c r="G1271" i="9"/>
  <c r="G1258" i="9"/>
  <c r="D1628" i="9"/>
  <c r="C1628" i="9"/>
  <c r="H1578" i="9"/>
  <c r="G1578" i="9"/>
  <c r="D1473" i="9"/>
  <c r="C1473" i="9"/>
  <c r="H1408" i="9"/>
  <c r="G1408" i="9"/>
  <c r="D1387" i="9"/>
  <c r="C1387" i="9"/>
  <c r="G1342" i="9"/>
  <c r="H1342" i="9"/>
  <c r="D1262" i="9"/>
  <c r="C1262" i="9"/>
  <c r="H1624" i="9"/>
  <c r="G1624" i="9"/>
  <c r="D1582" i="9"/>
  <c r="C1582" i="9"/>
  <c r="H1462" i="9"/>
  <c r="G1462" i="9"/>
  <c r="D1286" i="9"/>
  <c r="C1286" i="9"/>
  <c r="G14" i="9"/>
  <c r="G10" i="9"/>
  <c r="H1591" i="9"/>
  <c r="G1591" i="9"/>
  <c r="H1567" i="9"/>
  <c r="G1567" i="9"/>
  <c r="D1564" i="9"/>
  <c r="C1564" i="9"/>
  <c r="D1537" i="9"/>
  <c r="C1537" i="9"/>
  <c r="H1536" i="9"/>
  <c r="G1536" i="9"/>
  <c r="H1529" i="9"/>
  <c r="G1529" i="9"/>
  <c r="H1525" i="9"/>
  <c r="G1525" i="9"/>
  <c r="H1521" i="9"/>
  <c r="G1521" i="9"/>
  <c r="D1435" i="9"/>
  <c r="C1435" i="9"/>
  <c r="C1369" i="9"/>
  <c r="D1369" i="9"/>
  <c r="C1366" i="9"/>
  <c r="C1336" i="9"/>
  <c r="D1336" i="9"/>
  <c r="G1324" i="9"/>
  <c r="H1324" i="9"/>
  <c r="G1323" i="9"/>
  <c r="H1323" i="9"/>
  <c r="G1304" i="9"/>
  <c r="H1304" i="9"/>
  <c r="D1260" i="9"/>
  <c r="G1220" i="9"/>
  <c r="H1220" i="9"/>
  <c r="G1215" i="9"/>
  <c r="H1215" i="9"/>
  <c r="D1602" i="9"/>
  <c r="C1602" i="9"/>
  <c r="H1472" i="9"/>
  <c r="G1472" i="9"/>
  <c r="C1338" i="9"/>
  <c r="D1338" i="9"/>
  <c r="D1269" i="9"/>
  <c r="C1269" i="9"/>
  <c r="G1204" i="9"/>
  <c r="H1204" i="9"/>
  <c r="C13" i="9"/>
  <c r="H1728" i="9"/>
  <c r="D1723" i="9"/>
  <c r="H1720" i="9"/>
  <c r="H1716" i="9"/>
  <c r="D1711" i="9"/>
  <c r="H1708" i="9"/>
  <c r="D1703" i="9"/>
  <c r="H1700" i="9"/>
  <c r="D1695" i="9"/>
  <c r="H1692" i="9"/>
  <c r="D1687" i="9"/>
  <c r="H1684" i="9"/>
  <c r="D1679" i="9"/>
  <c r="H1676" i="9"/>
  <c r="D1671" i="9"/>
  <c r="H1668" i="9"/>
  <c r="D1663" i="9"/>
  <c r="H1660" i="9"/>
  <c r="D1655" i="9"/>
  <c r="H1652" i="9"/>
  <c r="D1647" i="9"/>
  <c r="H1644" i="9"/>
  <c r="H1632" i="9"/>
  <c r="G1632" i="9"/>
  <c r="H1617" i="9"/>
  <c r="G1617" i="9"/>
  <c r="D1598" i="9"/>
  <c r="D1589" i="9"/>
  <c r="C1589" i="9"/>
  <c r="H1538" i="9"/>
  <c r="G1538" i="9"/>
  <c r="D1515" i="9"/>
  <c r="C1515" i="9"/>
  <c r="D1508" i="9"/>
  <c r="C1508" i="9"/>
  <c r="D1504" i="9"/>
  <c r="C1504" i="9"/>
  <c r="H1437" i="9"/>
  <c r="G1437" i="9"/>
  <c r="G1373" i="9"/>
  <c r="H1373" i="9"/>
  <c r="C1333" i="9"/>
  <c r="D1333" i="9"/>
  <c r="G1325" i="9"/>
  <c r="H1325" i="9"/>
  <c r="G1305" i="9"/>
  <c r="H1305" i="9"/>
  <c r="D1265" i="9"/>
  <c r="C1265" i="9"/>
  <c r="D14" i="9"/>
  <c r="G13" i="9"/>
  <c r="C12" i="9"/>
  <c r="H11" i="9"/>
  <c r="D10" i="9"/>
  <c r="G9" i="9"/>
  <c r="C8" i="9"/>
  <c r="H7" i="9"/>
  <c r="C1728" i="9"/>
  <c r="H1727" i="9"/>
  <c r="D1726" i="9"/>
  <c r="G1725" i="9"/>
  <c r="C1724" i="9"/>
  <c r="H1723" i="9"/>
  <c r="D1722" i="9"/>
  <c r="G1721" i="9"/>
  <c r="C1720" i="9"/>
  <c r="H1719" i="9"/>
  <c r="D1718" i="9"/>
  <c r="G1717" i="9"/>
  <c r="C1716" i="9"/>
  <c r="H1715" i="9"/>
  <c r="D1714" i="9"/>
  <c r="G1713" i="9"/>
  <c r="C1712" i="9"/>
  <c r="H1711" i="9"/>
  <c r="D1710" i="9"/>
  <c r="G1709" i="9"/>
  <c r="C1708" i="9"/>
  <c r="H1707" i="9"/>
  <c r="D1706" i="9"/>
  <c r="G1705" i="9"/>
  <c r="C1704" i="9"/>
  <c r="H1703" i="9"/>
  <c r="D1702" i="9"/>
  <c r="G1701" i="9"/>
  <c r="C1700" i="9"/>
  <c r="H1699" i="9"/>
  <c r="D1698" i="9"/>
  <c r="G1697" i="9"/>
  <c r="C1696" i="9"/>
  <c r="H1695" i="9"/>
  <c r="D1694" i="9"/>
  <c r="G1693" i="9"/>
  <c r="C1692" i="9"/>
  <c r="H1691" i="9"/>
  <c r="D1690" i="9"/>
  <c r="G1689" i="9"/>
  <c r="C1688" i="9"/>
  <c r="H1687" i="9"/>
  <c r="D1686" i="9"/>
  <c r="G1685" i="9"/>
  <c r="C1684" i="9"/>
  <c r="H1683" i="9"/>
  <c r="D1682" i="9"/>
  <c r="G1681" i="9"/>
  <c r="C1680" i="9"/>
  <c r="H1679" i="9"/>
  <c r="D1678" i="9"/>
  <c r="G1677" i="9"/>
  <c r="C1676" i="9"/>
  <c r="H1675" i="9"/>
  <c r="D1674" i="9"/>
  <c r="G1673" i="9"/>
  <c r="C1672" i="9"/>
  <c r="H1671" i="9"/>
  <c r="D1670" i="9"/>
  <c r="G1669" i="9"/>
  <c r="C1668" i="9"/>
  <c r="H1667" i="9"/>
  <c r="D1666" i="9"/>
  <c r="G1665" i="9"/>
  <c r="C1664" i="9"/>
  <c r="H1663" i="9"/>
  <c r="D1662" i="9"/>
  <c r="G1661" i="9"/>
  <c r="C1660" i="9"/>
  <c r="H1659" i="9"/>
  <c r="D1658" i="9"/>
  <c r="G1657" i="9"/>
  <c r="C1656" i="9"/>
  <c r="H1655" i="9"/>
  <c r="D1654" i="9"/>
  <c r="G1653" i="9"/>
  <c r="C1652" i="9"/>
  <c r="H1651" i="9"/>
  <c r="D1650" i="9"/>
  <c r="G1649" i="9"/>
  <c r="C1648" i="9"/>
  <c r="H1647" i="9"/>
  <c r="D1646" i="9"/>
  <c r="G1645" i="9"/>
  <c r="C1644" i="9"/>
  <c r="H1643" i="9"/>
  <c r="D1642" i="9"/>
  <c r="G1641" i="9"/>
  <c r="C1640" i="9"/>
  <c r="G1637" i="9"/>
  <c r="C1632" i="9"/>
  <c r="D1630" i="9"/>
  <c r="D1624" i="9"/>
  <c r="C1624" i="9"/>
  <c r="H1618" i="9"/>
  <c r="G1606" i="9"/>
  <c r="G1603" i="9"/>
  <c r="H1602" i="9"/>
  <c r="G1602" i="9"/>
  <c r="C1594" i="9"/>
  <c r="D1578" i="9"/>
  <c r="C1578" i="9"/>
  <c r="D1574" i="9"/>
  <c r="C1574" i="9"/>
  <c r="H1573" i="9"/>
  <c r="H1499" i="9"/>
  <c r="H1494" i="9"/>
  <c r="G1494" i="9"/>
  <c r="D1489" i="9"/>
  <c r="C1489" i="9"/>
  <c r="H1488" i="9"/>
  <c r="G1488" i="9"/>
  <c r="D1483" i="9"/>
  <c r="C1483" i="9"/>
  <c r="H1478" i="9"/>
  <c r="G1478" i="9"/>
  <c r="D1467" i="9"/>
  <c r="C1467" i="9"/>
  <c r="D1457" i="9"/>
  <c r="C1457" i="9"/>
  <c r="H1456" i="9"/>
  <c r="G1456" i="9"/>
  <c r="H1440" i="9"/>
  <c r="G1440" i="9"/>
  <c r="H1421" i="9"/>
  <c r="G1421" i="9"/>
  <c r="D1419" i="9"/>
  <c r="C1419" i="9"/>
  <c r="D1400" i="9"/>
  <c r="C1400" i="9"/>
  <c r="C1377" i="9"/>
  <c r="D1377" i="9"/>
  <c r="G1374" i="9"/>
  <c r="H1374" i="9"/>
  <c r="D1451" i="9"/>
  <c r="C1451" i="9"/>
  <c r="D1432" i="9"/>
  <c r="C1432" i="9"/>
  <c r="H1389" i="9"/>
  <c r="G1389" i="9"/>
  <c r="G1307" i="9"/>
  <c r="H1307" i="9"/>
  <c r="H1275" i="9"/>
  <c r="G1275" i="9"/>
  <c r="C9" i="9"/>
  <c r="D1727" i="9"/>
  <c r="H1724" i="9"/>
  <c r="D1719" i="9"/>
  <c r="D1715" i="9"/>
  <c r="H1712" i="9"/>
  <c r="D1707" i="9"/>
  <c r="H1704" i="9"/>
  <c r="D1699" i="9"/>
  <c r="H1696" i="9"/>
  <c r="D1691" i="9"/>
  <c r="H1688" i="9"/>
  <c r="D1683" i="9"/>
  <c r="H1680" i="9"/>
  <c r="D1675" i="9"/>
  <c r="H1672" i="9"/>
  <c r="D1667" i="9"/>
  <c r="H1664" i="9"/>
  <c r="D1659" i="9"/>
  <c r="H1656" i="9"/>
  <c r="D1651" i="9"/>
  <c r="H1648" i="9"/>
  <c r="D1643" i="9"/>
  <c r="H1640" i="9"/>
  <c r="D1629" i="9"/>
  <c r="D1619" i="9"/>
  <c r="C1619" i="9"/>
  <c r="H1558" i="9"/>
  <c r="G1558" i="9"/>
  <c r="D1517" i="9"/>
  <c r="C1517" i="9"/>
  <c r="D1500" i="9"/>
  <c r="C1500" i="9"/>
  <c r="D1416" i="9"/>
  <c r="C1416" i="9"/>
  <c r="H1392" i="9"/>
  <c r="G1392" i="9"/>
  <c r="G1334" i="9"/>
  <c r="H1334" i="9"/>
  <c r="G1303" i="9"/>
  <c r="H1303" i="9"/>
  <c r="G1300" i="9"/>
  <c r="H1300" i="9"/>
  <c r="G1209" i="9"/>
  <c r="H1209" i="9"/>
  <c r="H14" i="9"/>
  <c r="D13" i="9"/>
  <c r="H10" i="9"/>
  <c r="G53" i="4" s="1"/>
  <c r="D9" i="9"/>
  <c r="G1728" i="9"/>
  <c r="C1727" i="9"/>
  <c r="H1726" i="9"/>
  <c r="D1725" i="9"/>
  <c r="G1724" i="9"/>
  <c r="C1723" i="9"/>
  <c r="H1722" i="9"/>
  <c r="D1721" i="9"/>
  <c r="G1720" i="9"/>
  <c r="C1719" i="9"/>
  <c r="H1718" i="9"/>
  <c r="D1717" i="9"/>
  <c r="G1716" i="9"/>
  <c r="C1715" i="9"/>
  <c r="H1714" i="9"/>
  <c r="D1713" i="9"/>
  <c r="G1712" i="9"/>
  <c r="C1711" i="9"/>
  <c r="H1710" i="9"/>
  <c r="D1709" i="9"/>
  <c r="G1708" i="9"/>
  <c r="C1707" i="9"/>
  <c r="H1706" i="9"/>
  <c r="D1705" i="9"/>
  <c r="G1704" i="9"/>
  <c r="C1703" i="9"/>
  <c r="H1702" i="9"/>
  <c r="D1701" i="9"/>
  <c r="G1700" i="9"/>
  <c r="C1699" i="9"/>
  <c r="H1698" i="9"/>
  <c r="D1697" i="9"/>
  <c r="G1696" i="9"/>
  <c r="C1695" i="9"/>
  <c r="H1694" i="9"/>
  <c r="D1693" i="9"/>
  <c r="G1692" i="9"/>
  <c r="C1691" i="9"/>
  <c r="H1690" i="9"/>
  <c r="D1689" i="9"/>
  <c r="G1688" i="9"/>
  <c r="C1687" i="9"/>
  <c r="H1686" i="9"/>
  <c r="D1685" i="9"/>
  <c r="G1684" i="9"/>
  <c r="C1683" i="9"/>
  <c r="H1682" i="9"/>
  <c r="D1681" i="9"/>
  <c r="G1680" i="9"/>
  <c r="C1679" i="9"/>
  <c r="H1678" i="9"/>
  <c r="D1677" i="9"/>
  <c r="G1676" i="9"/>
  <c r="C1675" i="9"/>
  <c r="H1674" i="9"/>
  <c r="D1673" i="9"/>
  <c r="G1672" i="9"/>
  <c r="C1671" i="9"/>
  <c r="H1670" i="9"/>
  <c r="D1669" i="9"/>
  <c r="G1668" i="9"/>
  <c r="C1667" i="9"/>
  <c r="H1666" i="9"/>
  <c r="D1665" i="9"/>
  <c r="G1664" i="9"/>
  <c r="C1663" i="9"/>
  <c r="H1662" i="9"/>
  <c r="D1661" i="9"/>
  <c r="G1660" i="9"/>
  <c r="C1659" i="9"/>
  <c r="H1658" i="9"/>
  <c r="D1657" i="9"/>
  <c r="G1656" i="9"/>
  <c r="C1655" i="9"/>
  <c r="H1654" i="9"/>
  <c r="D1653" i="9"/>
  <c r="G1652" i="9"/>
  <c r="C1651" i="9"/>
  <c r="H1650" i="9"/>
  <c r="D1649" i="9"/>
  <c r="G1648" i="9"/>
  <c r="C1647" i="9"/>
  <c r="H1646" i="9"/>
  <c r="D1645" i="9"/>
  <c r="G1644" i="9"/>
  <c r="C1643" i="9"/>
  <c r="H1642" i="9"/>
  <c r="D1641" i="9"/>
  <c r="G1640" i="9"/>
  <c r="C1639" i="9"/>
  <c r="D1638" i="9"/>
  <c r="C1636" i="9"/>
  <c r="D1635" i="9"/>
  <c r="C1635" i="9"/>
  <c r="G1621" i="9"/>
  <c r="D1621" i="9"/>
  <c r="D1620" i="9"/>
  <c r="H1619" i="9"/>
  <c r="H1613" i="9"/>
  <c r="G1613" i="9"/>
  <c r="D1611" i="9"/>
  <c r="C1611" i="9"/>
  <c r="C1605" i="9"/>
  <c r="C1598" i="9"/>
  <c r="D1597" i="9"/>
  <c r="C1597" i="9"/>
  <c r="H1595" i="9"/>
  <c r="G1595" i="9"/>
  <c r="H1586" i="9"/>
  <c r="G1586" i="9"/>
  <c r="D1584" i="9"/>
  <c r="H1571" i="9"/>
  <c r="G1571" i="9"/>
  <c r="D1570" i="9"/>
  <c r="C1570" i="9"/>
  <c r="H1561" i="9"/>
  <c r="G1561" i="9"/>
  <c r="H1557" i="9"/>
  <c r="G1557" i="9"/>
  <c r="H1553" i="9"/>
  <c r="G1553" i="9"/>
  <c r="D1549" i="9"/>
  <c r="C1549" i="9"/>
  <c r="D1547" i="9"/>
  <c r="C1547" i="9"/>
  <c r="D1540" i="9"/>
  <c r="C1540" i="9"/>
  <c r="D1536" i="9"/>
  <c r="C1536" i="9"/>
  <c r="D1532" i="9"/>
  <c r="C1532" i="9"/>
  <c r="H1526" i="9"/>
  <c r="G1526" i="9"/>
  <c r="H1506" i="9"/>
  <c r="G1506" i="9"/>
  <c r="D1505" i="9"/>
  <c r="C1505" i="9"/>
  <c r="H1504" i="9"/>
  <c r="G1504" i="9"/>
  <c r="H1497" i="9"/>
  <c r="G1497" i="9"/>
  <c r="D1448" i="9"/>
  <c r="C1448" i="9"/>
  <c r="H1424" i="9"/>
  <c r="G1424" i="9"/>
  <c r="H1405" i="9"/>
  <c r="G1405" i="9"/>
  <c r="D1403" i="9"/>
  <c r="C1403" i="9"/>
  <c r="D1384" i="9"/>
  <c r="C1384" i="9"/>
  <c r="G1382" i="9"/>
  <c r="H1382" i="9"/>
  <c r="H1587" i="9"/>
  <c r="D1581" i="9"/>
  <c r="C1581" i="9"/>
  <c r="D1576" i="9"/>
  <c r="H1570" i="9"/>
  <c r="G1570" i="9"/>
  <c r="D1566" i="9"/>
  <c r="D1565" i="9"/>
  <c r="H1564" i="9"/>
  <c r="D1556" i="9"/>
  <c r="H1554" i="9"/>
  <c r="D1548" i="9"/>
  <c r="C1548" i="9"/>
  <c r="H1545" i="9"/>
  <c r="D1543" i="9"/>
  <c r="H1537" i="9"/>
  <c r="G1537" i="9"/>
  <c r="D1533" i="9"/>
  <c r="H1532" i="9"/>
  <c r="D1524" i="9"/>
  <c r="H1522" i="9"/>
  <c r="D1516" i="9"/>
  <c r="C1516" i="9"/>
  <c r="H1513" i="9"/>
  <c r="D1511" i="9"/>
  <c r="H1505" i="9"/>
  <c r="G1505" i="9"/>
  <c r="D1502" i="9"/>
  <c r="D1501" i="9"/>
  <c r="H1500" i="9"/>
  <c r="H1493" i="9"/>
  <c r="G1493" i="9"/>
  <c r="H1489" i="9"/>
  <c r="G1489" i="9"/>
  <c r="D1488" i="9"/>
  <c r="C1488" i="9"/>
  <c r="D1484" i="9"/>
  <c r="C1484" i="9"/>
  <c r="H1477" i="9"/>
  <c r="G1477" i="9"/>
  <c r="H1473" i="9"/>
  <c r="G1473" i="9"/>
  <c r="D1472" i="9"/>
  <c r="C1472" i="9"/>
  <c r="D1468" i="9"/>
  <c r="C1468" i="9"/>
  <c r="H1461" i="9"/>
  <c r="G1461" i="9"/>
  <c r="H1457" i="9"/>
  <c r="G1457" i="9"/>
  <c r="D1456" i="9"/>
  <c r="C1456" i="9"/>
  <c r="D1452" i="9"/>
  <c r="C1452" i="9"/>
  <c r="H1448" i="9"/>
  <c r="G1448" i="9"/>
  <c r="H1445" i="9"/>
  <c r="G1445" i="9"/>
  <c r="D1443" i="9"/>
  <c r="C1443" i="9"/>
  <c r="D1440" i="9"/>
  <c r="C1440" i="9"/>
  <c r="H1432" i="9"/>
  <c r="G1432" i="9"/>
  <c r="H1429" i="9"/>
  <c r="G1429" i="9"/>
  <c r="D1427" i="9"/>
  <c r="C1427" i="9"/>
  <c r="D1424" i="9"/>
  <c r="C1424" i="9"/>
  <c r="H1416" i="9"/>
  <c r="G1416" i="9"/>
  <c r="H1413" i="9"/>
  <c r="G1413" i="9"/>
  <c r="D1411" i="9"/>
  <c r="C1411" i="9"/>
  <c r="D1408" i="9"/>
  <c r="C1408" i="9"/>
  <c r="H1400" i="9"/>
  <c r="G1400" i="9"/>
  <c r="H1397" i="9"/>
  <c r="G1397" i="9"/>
  <c r="D1395" i="9"/>
  <c r="C1395" i="9"/>
  <c r="D1392" i="9"/>
  <c r="C1392" i="9"/>
  <c r="H1384" i="9"/>
  <c r="G1384" i="9"/>
  <c r="C1379" i="9"/>
  <c r="C1367" i="9"/>
  <c r="C1361" i="9"/>
  <c r="D1361" i="9"/>
  <c r="C1356" i="9"/>
  <c r="D1356" i="9"/>
  <c r="G1345" i="9"/>
  <c r="H1345" i="9"/>
  <c r="C1337" i="9"/>
  <c r="D1337" i="9"/>
  <c r="G1326" i="9"/>
  <c r="H1326" i="9"/>
  <c r="C1318" i="9"/>
  <c r="D1318" i="9"/>
  <c r="G1317" i="9"/>
  <c r="H1317" i="9"/>
  <c r="C1296" i="9"/>
  <c r="D1296" i="9"/>
  <c r="H1634" i="9"/>
  <c r="H1633" i="9"/>
  <c r="D1627" i="9"/>
  <c r="C1627" i="9"/>
  <c r="D1622" i="9"/>
  <c r="H1616" i="9"/>
  <c r="G1616" i="9"/>
  <c r="D1613" i="9"/>
  <c r="D1612" i="9"/>
  <c r="H1611" i="9"/>
  <c r="H1594" i="9"/>
  <c r="G1594" i="9"/>
  <c r="D1590" i="9"/>
  <c r="H1589" i="9"/>
  <c r="H1579" i="9"/>
  <c r="D1573" i="9"/>
  <c r="C1573" i="9"/>
  <c r="D1568" i="9"/>
  <c r="D1563" i="9"/>
  <c r="C1563" i="9"/>
  <c r="H1552" i="9"/>
  <c r="G1552" i="9"/>
  <c r="D1531" i="9"/>
  <c r="C1531" i="9"/>
  <c r="H1520" i="9"/>
  <c r="G1520" i="9"/>
  <c r="D1499" i="9"/>
  <c r="C1499" i="9"/>
  <c r="G1375" i="9"/>
  <c r="H1375" i="9"/>
  <c r="C1365" i="9"/>
  <c r="D1365" i="9"/>
  <c r="G1363" i="9"/>
  <c r="H1363" i="9"/>
  <c r="G1350" i="9"/>
  <c r="H1350" i="9"/>
  <c r="C1340" i="9"/>
  <c r="D1340" i="9"/>
  <c r="G1329" i="9"/>
  <c r="H1329" i="9"/>
  <c r="C1316" i="9"/>
  <c r="D1316" i="9"/>
  <c r="C1315" i="9"/>
  <c r="D1315" i="9"/>
  <c r="C1314" i="9"/>
  <c r="D1314" i="9"/>
  <c r="C1311" i="9"/>
  <c r="D1311" i="9"/>
  <c r="D1495" i="9"/>
  <c r="D1494" i="9"/>
  <c r="D1492" i="9"/>
  <c r="H1491" i="9"/>
  <c r="H1490" i="9"/>
  <c r="D1486" i="9"/>
  <c r="D1485" i="9"/>
  <c r="H1484" i="9"/>
  <c r="H1483" i="9"/>
  <c r="H1481" i="9"/>
  <c r="D1479" i="9"/>
  <c r="D1478" i="9"/>
  <c r="D1476" i="9"/>
  <c r="H1475" i="9"/>
  <c r="H1474" i="9"/>
  <c r="D1470" i="9"/>
  <c r="D1469" i="9"/>
  <c r="H1468" i="9"/>
  <c r="H1467" i="9"/>
  <c r="H1465" i="9"/>
  <c r="D1463" i="9"/>
  <c r="D1462" i="9"/>
  <c r="D1460" i="9"/>
  <c r="H1459" i="9"/>
  <c r="H1458" i="9"/>
  <c r="D1454" i="9"/>
  <c r="D1453" i="9"/>
  <c r="H1452" i="9"/>
  <c r="H1451" i="9"/>
  <c r="H1449" i="9"/>
  <c r="D1446" i="9"/>
  <c r="D1444" i="9"/>
  <c r="H1443" i="9"/>
  <c r="H1441" i="9"/>
  <c r="D1438" i="9"/>
  <c r="D1436" i="9"/>
  <c r="H1435" i="9"/>
  <c r="H1433" i="9"/>
  <c r="D1430" i="9"/>
  <c r="D1428" i="9"/>
  <c r="H1427" i="9"/>
  <c r="H1425" i="9"/>
  <c r="D1422" i="9"/>
  <c r="D1420" i="9"/>
  <c r="H1419" i="9"/>
  <c r="H1417" i="9"/>
  <c r="D1414" i="9"/>
  <c r="D1412" i="9"/>
  <c r="H1411" i="9"/>
  <c r="H1409" i="9"/>
  <c r="D1406" i="9"/>
  <c r="D1404" i="9"/>
  <c r="H1403" i="9"/>
  <c r="H1401" i="9"/>
  <c r="D1398" i="9"/>
  <c r="D1396" i="9"/>
  <c r="H1395" i="9"/>
  <c r="H1393" i="9"/>
  <c r="D1390" i="9"/>
  <c r="D1388" i="9"/>
  <c r="H1387" i="9"/>
  <c r="H1385" i="9"/>
  <c r="C1381" i="9"/>
  <c r="G1377" i="9"/>
  <c r="C1372" i="9"/>
  <c r="G1370" i="9"/>
  <c r="G1354" i="9"/>
  <c r="H1354" i="9"/>
  <c r="C1339" i="9"/>
  <c r="G1327" i="9"/>
  <c r="H1327" i="9"/>
  <c r="C1312" i="9"/>
  <c r="D1312" i="9"/>
  <c r="C1302" i="9"/>
  <c r="D1302" i="9"/>
  <c r="G1301" i="9"/>
  <c r="H1301" i="9"/>
  <c r="G1291" i="9"/>
  <c r="H1291" i="9"/>
  <c r="H1284" i="9"/>
  <c r="G1284" i="9"/>
  <c r="D1283" i="9"/>
  <c r="C1283" i="9"/>
  <c r="H1279" i="9"/>
  <c r="G1279" i="9"/>
  <c r="D1278" i="9"/>
  <c r="C1278" i="9"/>
  <c r="H1272" i="9"/>
  <c r="G1272" i="9"/>
  <c r="H1267" i="9"/>
  <c r="G1267" i="9"/>
  <c r="H1238" i="9"/>
  <c r="G1238" i="9"/>
  <c r="C1226" i="9"/>
  <c r="D1226" i="9"/>
  <c r="G1224" i="9"/>
  <c r="H1224" i="9"/>
  <c r="G1216" i="9"/>
  <c r="H1216" i="9"/>
  <c r="H1636" i="9"/>
  <c r="D1631" i="9"/>
  <c r="H1628" i="9"/>
  <c r="D1623" i="9"/>
  <c r="H1620" i="9"/>
  <c r="D1615" i="9"/>
  <c r="H1612" i="9"/>
  <c r="D1609" i="9"/>
  <c r="H1605" i="9"/>
  <c r="D1601" i="9"/>
  <c r="H1598" i="9"/>
  <c r="D1593" i="9"/>
  <c r="H1590" i="9"/>
  <c r="D1585" i="9"/>
  <c r="H1582" i="9"/>
  <c r="D1577" i="9"/>
  <c r="H1574" i="9"/>
  <c r="D1569" i="9"/>
  <c r="H1566" i="9"/>
  <c r="H1565" i="9"/>
  <c r="D1560" i="9"/>
  <c r="H1556" i="9"/>
  <c r="D1551" i="9"/>
  <c r="H1549" i="9"/>
  <c r="D1544" i="9"/>
  <c r="H1540" i="9"/>
  <c r="D1535" i="9"/>
  <c r="H1533" i="9"/>
  <c r="D1528" i="9"/>
  <c r="H1524" i="9"/>
  <c r="D1519" i="9"/>
  <c r="H1517" i="9"/>
  <c r="D1512" i="9"/>
  <c r="H1508" i="9"/>
  <c r="D1503" i="9"/>
  <c r="H1501" i="9"/>
  <c r="D1496" i="9"/>
  <c r="H1492" i="9"/>
  <c r="D1487" i="9"/>
  <c r="H1485" i="9"/>
  <c r="D1480" i="9"/>
  <c r="H1476" i="9"/>
  <c r="D1471" i="9"/>
  <c r="H1469" i="9"/>
  <c r="D1464" i="9"/>
  <c r="H1460" i="9"/>
  <c r="D1455" i="9"/>
  <c r="H1453" i="9"/>
  <c r="D1447" i="9"/>
  <c r="H1444" i="9"/>
  <c r="D1439" i="9"/>
  <c r="H1436" i="9"/>
  <c r="D1431" i="9"/>
  <c r="H1428" i="9"/>
  <c r="D1423" i="9"/>
  <c r="H1420" i="9"/>
  <c r="D1415" i="9"/>
  <c r="H1412" i="9"/>
  <c r="D1407" i="9"/>
  <c r="H1404" i="9"/>
  <c r="D1399" i="9"/>
  <c r="H1396" i="9"/>
  <c r="D1391" i="9"/>
  <c r="H1388" i="9"/>
  <c r="D1383" i="9"/>
  <c r="C1382" i="9"/>
  <c r="G1380" i="9"/>
  <c r="G1379" i="9"/>
  <c r="G1378" i="9"/>
  <c r="C1375" i="9"/>
  <c r="C1374" i="9"/>
  <c r="C1373" i="9"/>
  <c r="G1372" i="9"/>
  <c r="G1371" i="9"/>
  <c r="C1368" i="9"/>
  <c r="G1362" i="9"/>
  <c r="H1362" i="9"/>
  <c r="G1359" i="9"/>
  <c r="H1359" i="9"/>
  <c r="C1345" i="9"/>
  <c r="D1345" i="9"/>
  <c r="C1329" i="9"/>
  <c r="D1329" i="9"/>
  <c r="G1328" i="9"/>
  <c r="G1321" i="9"/>
  <c r="H1321" i="9"/>
  <c r="G1320" i="9"/>
  <c r="H1320" i="9"/>
  <c r="G1319" i="9"/>
  <c r="H1319" i="9"/>
  <c r="G1316" i="9"/>
  <c r="H1316" i="9"/>
  <c r="C1300" i="9"/>
  <c r="D1300" i="9"/>
  <c r="C1299" i="9"/>
  <c r="D1299" i="9"/>
  <c r="C1298" i="9"/>
  <c r="D1298" i="9"/>
  <c r="C1295" i="9"/>
  <c r="D1295" i="9"/>
  <c r="G1289" i="9"/>
  <c r="H1289" i="9"/>
  <c r="G1288" i="9"/>
  <c r="H1288" i="9"/>
  <c r="G1287" i="9"/>
  <c r="H1287" i="9"/>
  <c r="H1277" i="9"/>
  <c r="D1251" i="9"/>
  <c r="C1251" i="9"/>
  <c r="D1245" i="9"/>
  <c r="C1245" i="9"/>
  <c r="H1239" i="9"/>
  <c r="G1239" i="9"/>
  <c r="C1370" i="9"/>
  <c r="G1369" i="9"/>
  <c r="G1368" i="9"/>
  <c r="G1366" i="9"/>
  <c r="C1364" i="9"/>
  <c r="C1363" i="9"/>
  <c r="C1354" i="9"/>
  <c r="D1354" i="9"/>
  <c r="G1353" i="9"/>
  <c r="G1352" i="9"/>
  <c r="C1349" i="9"/>
  <c r="G1343" i="9"/>
  <c r="H1343" i="9"/>
  <c r="G1338" i="9"/>
  <c r="C1332" i="9"/>
  <c r="C1331" i="9"/>
  <c r="C1323" i="9"/>
  <c r="D1323" i="9"/>
  <c r="G1315" i="9"/>
  <c r="G1312" i="9"/>
  <c r="H1312" i="9"/>
  <c r="C1310" i="9"/>
  <c r="C1307" i="9"/>
  <c r="D1307" i="9"/>
  <c r="G1299" i="9"/>
  <c r="G1296" i="9"/>
  <c r="H1296" i="9"/>
  <c r="C1294" i="9"/>
  <c r="C1291" i="9"/>
  <c r="D1291" i="9"/>
  <c r="H1283" i="9"/>
  <c r="G1283" i="9"/>
  <c r="D1279" i="9"/>
  <c r="H1278" i="9"/>
  <c r="H1268" i="9"/>
  <c r="H1256" i="9"/>
  <c r="G1256" i="9"/>
  <c r="D1249" i="9"/>
  <c r="C1249" i="9"/>
  <c r="H1247" i="9"/>
  <c r="G1247" i="9"/>
  <c r="C1227" i="9"/>
  <c r="D1227" i="9"/>
  <c r="G1219" i="9"/>
  <c r="H1219" i="9"/>
  <c r="G1205" i="9"/>
  <c r="H1205" i="9"/>
  <c r="C1319" i="9"/>
  <c r="D1319" i="9"/>
  <c r="G1308" i="9"/>
  <c r="H1308" i="9"/>
  <c r="C1303" i="9"/>
  <c r="D1303" i="9"/>
  <c r="G1292" i="9"/>
  <c r="H1292" i="9"/>
  <c r="C1287" i="9"/>
  <c r="D1287" i="9"/>
  <c r="D1277" i="9"/>
  <c r="C1277" i="9"/>
  <c r="H1266" i="9"/>
  <c r="G1266" i="9"/>
  <c r="D1258" i="9"/>
  <c r="C1258" i="9"/>
  <c r="H1257" i="9"/>
  <c r="D1250" i="9"/>
  <c r="C1250" i="9"/>
  <c r="H1248" i="9"/>
  <c r="D1246" i="9"/>
  <c r="D1235" i="9"/>
  <c r="C1235" i="9"/>
  <c r="H1234" i="9"/>
  <c r="G1234" i="9"/>
  <c r="D1230" i="9"/>
  <c r="C1230" i="9"/>
  <c r="G1217" i="9"/>
  <c r="H1217" i="9"/>
  <c r="G1208" i="9"/>
  <c r="H1208" i="9"/>
  <c r="H1240" i="9"/>
  <c r="G1240" i="9"/>
  <c r="H1235" i="9"/>
  <c r="C1229" i="9"/>
  <c r="G1227" i="9"/>
  <c r="G1226" i="9"/>
  <c r="G1225" i="9"/>
  <c r="C1223" i="9"/>
  <c r="C1219" i="9"/>
  <c r="D1219" i="9"/>
  <c r="G1218" i="9"/>
  <c r="C1214" i="9"/>
  <c r="C1204" i="9"/>
  <c r="C1203" i="9"/>
  <c r="G1202" i="9"/>
  <c r="C1359" i="9"/>
  <c r="C1358" i="9"/>
  <c r="C1357" i="9"/>
  <c r="G1356" i="9"/>
  <c r="G1355" i="9"/>
  <c r="C1351" i="9"/>
  <c r="C1350" i="9"/>
  <c r="G1348" i="9"/>
  <c r="G1347" i="9"/>
  <c r="G1346" i="9"/>
  <c r="C1343" i="9"/>
  <c r="C1342" i="9"/>
  <c r="C1341" i="9"/>
  <c r="G1340" i="9"/>
  <c r="G1339" i="9"/>
  <c r="C1335" i="9"/>
  <c r="C1334" i="9"/>
  <c r="G1332" i="9"/>
  <c r="G1331" i="9"/>
  <c r="G1330" i="9"/>
  <c r="C1327" i="9"/>
  <c r="C1326" i="9"/>
  <c r="C1325" i="9"/>
  <c r="G1322" i="9"/>
  <c r="C1321" i="9"/>
  <c r="G1318" i="9"/>
  <c r="C1317" i="9"/>
  <c r="G1314" i="9"/>
  <c r="C1313" i="9"/>
  <c r="G1310" i="9"/>
  <c r="C1309" i="9"/>
  <c r="G1306" i="9"/>
  <c r="C1305" i="9"/>
  <c r="G1302" i="9"/>
  <c r="C1301" i="9"/>
  <c r="G1298" i="9"/>
  <c r="C1297" i="9"/>
  <c r="G1294" i="9"/>
  <c r="C1293" i="9"/>
  <c r="G1290" i="9"/>
  <c r="C1289" i="9"/>
  <c r="H1286" i="9"/>
  <c r="D1282" i="9"/>
  <c r="D1281" i="9"/>
  <c r="D1274" i="9"/>
  <c r="H1271" i="9"/>
  <c r="H1270" i="9"/>
  <c r="D1266" i="9"/>
  <c r="C1266" i="9"/>
  <c r="H1265" i="9"/>
  <c r="H1264" i="9"/>
  <c r="H1258" i="9"/>
  <c r="H1255" i="9"/>
  <c r="G1255" i="9"/>
  <c r="D1253" i="9"/>
  <c r="D1252" i="9"/>
  <c r="D1244" i="9"/>
  <c r="D1243" i="9"/>
  <c r="H1242" i="9"/>
  <c r="H1241" i="9"/>
  <c r="D1237" i="9"/>
  <c r="D1234" i="9"/>
  <c r="C1234" i="9"/>
  <c r="H1233" i="9"/>
  <c r="H1232" i="9"/>
  <c r="C1220" i="9"/>
  <c r="D1220" i="9"/>
  <c r="G1207" i="9"/>
  <c r="H1207" i="9"/>
  <c r="C1205" i="9"/>
  <c r="D1264" i="9"/>
  <c r="D1263" i="9"/>
  <c r="H1262" i="9"/>
  <c r="H1261" i="9"/>
  <c r="H1260" i="9"/>
  <c r="H1259" i="9"/>
  <c r="D1257" i="9"/>
  <c r="D1256" i="9"/>
  <c r="D1254" i="9"/>
  <c r="H1253" i="9"/>
  <c r="H1252" i="9"/>
  <c r="D1248" i="9"/>
  <c r="D1247" i="9"/>
  <c r="H1246" i="9"/>
  <c r="H1245" i="9"/>
  <c r="H1243" i="9"/>
  <c r="D1241" i="9"/>
  <c r="D1240" i="9"/>
  <c r="D1239" i="9"/>
  <c r="D1238" i="9"/>
  <c r="H1237" i="9"/>
  <c r="H1236" i="9"/>
  <c r="D1232" i="9"/>
  <c r="D1231" i="9"/>
  <c r="H1230" i="9"/>
  <c r="G1229" i="9"/>
  <c r="G1228" i="9"/>
  <c r="C1225" i="9"/>
  <c r="C1224" i="9"/>
  <c r="G1223" i="9"/>
  <c r="G1222" i="9"/>
  <c r="G1221" i="9"/>
  <c r="C1217" i="9"/>
  <c r="C1216" i="9"/>
  <c r="C1215" i="9"/>
  <c r="G1214" i="9"/>
  <c r="G1213" i="9"/>
  <c r="G1212" i="9"/>
  <c r="G1203" i="9"/>
  <c r="C1344" i="9"/>
  <c r="D1344" i="9"/>
  <c r="C1328" i="9"/>
  <c r="D1328" i="9"/>
  <c r="C1202" i="9"/>
  <c r="D1202" i="9"/>
  <c r="H1608" i="9"/>
  <c r="G1608" i="9"/>
  <c r="D1603" i="9"/>
  <c r="C1603" i="9"/>
  <c r="H1601" i="9"/>
  <c r="G1601" i="9"/>
  <c r="H1600" i="9"/>
  <c r="G1600" i="9"/>
  <c r="D1596" i="9"/>
  <c r="C1596" i="9"/>
  <c r="D1595" i="9"/>
  <c r="C1595" i="9"/>
  <c r="H1593" i="9"/>
  <c r="G1593" i="9"/>
  <c r="H1592" i="9"/>
  <c r="G1592" i="9"/>
  <c r="D1587" i="9"/>
  <c r="C1587" i="9"/>
  <c r="H1584" i="9"/>
  <c r="G1584" i="9"/>
  <c r="D1579" i="9"/>
  <c r="C1579" i="9"/>
  <c r="H1576" i="9"/>
  <c r="G1576" i="9"/>
  <c r="D1571" i="9"/>
  <c r="C1571" i="9"/>
  <c r="H1568" i="9"/>
  <c r="G1568" i="9"/>
  <c r="H1560" i="9"/>
  <c r="G1560" i="9"/>
  <c r="H1559" i="9"/>
  <c r="G1559" i="9"/>
  <c r="D1555" i="9"/>
  <c r="C1555" i="9"/>
  <c r="D1554" i="9"/>
  <c r="C1554" i="9"/>
  <c r="H1544" i="9"/>
  <c r="G1544" i="9"/>
  <c r="H1543" i="9"/>
  <c r="G1543" i="9"/>
  <c r="D1539" i="9"/>
  <c r="C1539" i="9"/>
  <c r="D1538" i="9"/>
  <c r="C1538" i="9"/>
  <c r="H1528" i="9"/>
  <c r="G1528" i="9"/>
  <c r="H1527" i="9"/>
  <c r="G1527" i="9"/>
  <c r="D1523" i="9"/>
  <c r="C1523" i="9"/>
  <c r="D1522" i="9"/>
  <c r="C1522" i="9"/>
  <c r="H1512" i="9"/>
  <c r="G1512" i="9"/>
  <c r="H1511" i="9"/>
  <c r="G1511" i="9"/>
  <c r="D1507" i="9"/>
  <c r="C1507" i="9"/>
  <c r="D1506" i="9"/>
  <c r="C1506" i="9"/>
  <c r="H1496" i="9"/>
  <c r="G1496" i="9"/>
  <c r="D1491" i="9"/>
  <c r="C1491" i="9"/>
  <c r="H1480" i="9"/>
  <c r="G1480" i="9"/>
  <c r="D1475" i="9"/>
  <c r="C1475" i="9"/>
  <c r="H1464" i="9"/>
  <c r="G1464" i="9"/>
  <c r="D1459" i="9"/>
  <c r="C1459" i="9"/>
  <c r="D1607" i="9"/>
  <c r="C1607" i="9"/>
  <c r="G1381" i="9"/>
  <c r="H1381" i="9"/>
  <c r="C1376" i="9"/>
  <c r="D1376" i="9"/>
  <c r="G1349" i="9"/>
  <c r="H1349" i="9"/>
  <c r="G1333" i="9"/>
  <c r="H1333" i="9"/>
  <c r="C1638" i="9"/>
  <c r="G1635" i="9"/>
  <c r="C1634" i="9"/>
  <c r="G1631" i="9"/>
  <c r="C1630" i="9"/>
  <c r="G1627" i="9"/>
  <c r="C1626" i="9"/>
  <c r="G1623" i="9"/>
  <c r="C1622" i="9"/>
  <c r="G1619" i="9"/>
  <c r="C1618" i="9"/>
  <c r="G1615" i="9"/>
  <c r="C1614" i="9"/>
  <c r="G1611" i="9"/>
  <c r="C1610" i="9"/>
  <c r="C1608" i="9"/>
  <c r="H1604" i="9"/>
  <c r="G1604" i="9"/>
  <c r="G1365" i="9"/>
  <c r="H1365" i="9"/>
  <c r="C1360" i="9"/>
  <c r="D1360" i="9"/>
  <c r="G1638" i="9"/>
  <c r="C1637" i="9"/>
  <c r="G1634" i="9"/>
  <c r="C1633" i="9"/>
  <c r="G1630" i="9"/>
  <c r="C1629" i="9"/>
  <c r="G1626" i="9"/>
  <c r="C1625" i="9"/>
  <c r="G1622" i="9"/>
  <c r="C1621" i="9"/>
  <c r="G1618" i="9"/>
  <c r="C1617" i="9"/>
  <c r="G1614" i="9"/>
  <c r="C1613" i="9"/>
  <c r="G1610" i="9"/>
  <c r="G1609" i="9"/>
  <c r="C1606" i="9"/>
  <c r="C1604" i="9"/>
  <c r="D1600" i="9"/>
  <c r="C1600" i="9"/>
  <c r="D1599" i="9"/>
  <c r="C1599" i="9"/>
  <c r="H1597" i="9"/>
  <c r="G1597" i="9"/>
  <c r="H1596" i="9"/>
  <c r="G1596" i="9"/>
  <c r="D1592" i="9"/>
  <c r="C1592" i="9"/>
  <c r="D1591" i="9"/>
  <c r="C1591" i="9"/>
  <c r="H1588" i="9"/>
  <c r="G1588" i="9"/>
  <c r="D1583" i="9"/>
  <c r="C1583" i="9"/>
  <c r="H1580" i="9"/>
  <c r="G1580" i="9"/>
  <c r="D1575" i="9"/>
  <c r="C1575" i="9"/>
  <c r="H1572" i="9"/>
  <c r="G1572" i="9"/>
  <c r="D1567" i="9"/>
  <c r="C1567" i="9"/>
  <c r="H1562" i="9"/>
  <c r="G1562" i="9"/>
  <c r="D1557" i="9"/>
  <c r="C1557" i="9"/>
  <c r="H1546" i="9"/>
  <c r="G1546" i="9"/>
  <c r="D1541" i="9"/>
  <c r="C1541" i="9"/>
  <c r="H1530" i="9"/>
  <c r="G1530" i="9"/>
  <c r="D1525" i="9"/>
  <c r="C1525" i="9"/>
  <c r="H1514" i="9"/>
  <c r="G1514" i="9"/>
  <c r="D1509" i="9"/>
  <c r="C1509" i="9"/>
  <c r="H1498" i="9"/>
  <c r="G1498" i="9"/>
  <c r="D1493" i="9"/>
  <c r="C1493" i="9"/>
  <c r="H1482" i="9"/>
  <c r="G1482" i="9"/>
  <c r="D1477" i="9"/>
  <c r="C1477" i="9"/>
  <c r="H1466" i="9"/>
  <c r="G1466" i="9"/>
  <c r="D1461" i="9"/>
  <c r="C1461" i="9"/>
  <c r="G1589" i="9"/>
  <c r="C1588" i="9"/>
  <c r="G1585" i="9"/>
  <c r="C1584" i="9"/>
  <c r="G1581" i="9"/>
  <c r="C1580" i="9"/>
  <c r="G1577" i="9"/>
  <c r="C1576" i="9"/>
  <c r="G1573" i="9"/>
  <c r="C1572" i="9"/>
  <c r="G1569" i="9"/>
  <c r="C1568" i="9"/>
  <c r="G1564" i="9"/>
  <c r="C1561" i="9"/>
  <c r="C1559" i="9"/>
  <c r="H1555" i="9"/>
  <c r="G1555" i="9"/>
  <c r="G1550" i="9"/>
  <c r="D1550" i="9"/>
  <c r="C1550" i="9"/>
  <c r="G1548" i="9"/>
  <c r="C1545" i="9"/>
  <c r="C1543" i="9"/>
  <c r="H1539" i="9"/>
  <c r="G1539" i="9"/>
  <c r="G1534" i="9"/>
  <c r="D1534" i="9"/>
  <c r="C1534" i="9"/>
  <c r="G1532" i="9"/>
  <c r="C1529" i="9"/>
  <c r="C1527" i="9"/>
  <c r="H1523" i="9"/>
  <c r="G1523" i="9"/>
  <c r="G1518" i="9"/>
  <c r="D1518" i="9"/>
  <c r="C1518" i="9"/>
  <c r="G1516" i="9"/>
  <c r="C1513" i="9"/>
  <c r="C1511" i="9"/>
  <c r="H1507" i="9"/>
  <c r="G1507" i="9"/>
  <c r="G1502" i="9"/>
  <c r="G1500" i="9"/>
  <c r="C1497" i="9"/>
  <c r="C1495" i="9"/>
  <c r="G1486" i="9"/>
  <c r="G1484" i="9"/>
  <c r="C1481" i="9"/>
  <c r="C1479" i="9"/>
  <c r="G1470" i="9"/>
  <c r="G1468" i="9"/>
  <c r="C1465" i="9"/>
  <c r="C1463" i="9"/>
  <c r="G1454" i="9"/>
  <c r="G1452" i="9"/>
  <c r="D1449" i="9"/>
  <c r="C1449" i="9"/>
  <c r="H1446" i="9"/>
  <c r="G1446" i="9"/>
  <c r="D1441" i="9"/>
  <c r="C1441" i="9"/>
  <c r="H1438" i="9"/>
  <c r="G1438" i="9"/>
  <c r="D1433" i="9"/>
  <c r="C1433" i="9"/>
  <c r="H1430" i="9"/>
  <c r="G1430" i="9"/>
  <c r="D1425" i="9"/>
  <c r="C1425" i="9"/>
  <c r="H1422" i="9"/>
  <c r="G1422" i="9"/>
  <c r="D1417" i="9"/>
  <c r="C1417" i="9"/>
  <c r="H1414" i="9"/>
  <c r="G1414" i="9"/>
  <c r="D1409" i="9"/>
  <c r="C1409" i="9"/>
  <c r="H1406" i="9"/>
  <c r="G1406" i="9"/>
  <c r="D1401" i="9"/>
  <c r="C1401" i="9"/>
  <c r="H1398" i="9"/>
  <c r="G1398" i="9"/>
  <c r="D1393" i="9"/>
  <c r="C1393" i="9"/>
  <c r="H1390" i="9"/>
  <c r="G1390" i="9"/>
  <c r="D1385" i="9"/>
  <c r="C1385" i="9"/>
  <c r="H1282" i="9"/>
  <c r="G1282" i="9"/>
  <c r="D1261" i="9"/>
  <c r="C1261" i="9"/>
  <c r="H1250" i="9"/>
  <c r="G1250" i="9"/>
  <c r="C1228" i="9"/>
  <c r="D1228" i="9"/>
  <c r="D1562" i="9"/>
  <c r="C1562" i="9"/>
  <c r="H1551" i="9"/>
  <c r="G1551" i="9"/>
  <c r="D1546" i="9"/>
  <c r="C1546" i="9"/>
  <c r="H1535" i="9"/>
  <c r="G1535" i="9"/>
  <c r="D1530" i="9"/>
  <c r="C1530" i="9"/>
  <c r="H1519" i="9"/>
  <c r="G1519" i="9"/>
  <c r="D1514" i="9"/>
  <c r="C1514" i="9"/>
  <c r="C1378" i="9"/>
  <c r="D1378" i="9"/>
  <c r="G1367" i="9"/>
  <c r="H1367" i="9"/>
  <c r="C1362" i="9"/>
  <c r="D1362" i="9"/>
  <c r="G1351" i="9"/>
  <c r="H1351" i="9"/>
  <c r="C1346" i="9"/>
  <c r="D1346" i="9"/>
  <c r="G1335" i="9"/>
  <c r="H1335" i="9"/>
  <c r="C1330" i="9"/>
  <c r="D1330" i="9"/>
  <c r="H1563" i="9"/>
  <c r="G1563" i="9"/>
  <c r="D1558" i="9"/>
  <c r="C1558" i="9"/>
  <c r="H1547" i="9"/>
  <c r="G1547" i="9"/>
  <c r="D1542" i="9"/>
  <c r="C1542" i="9"/>
  <c r="H1531" i="9"/>
  <c r="G1531" i="9"/>
  <c r="D1526" i="9"/>
  <c r="C1526" i="9"/>
  <c r="H1515" i="9"/>
  <c r="G1515" i="9"/>
  <c r="D1510" i="9"/>
  <c r="C1510" i="9"/>
  <c r="H1450" i="9"/>
  <c r="G1450" i="9"/>
  <c r="D1445" i="9"/>
  <c r="C1445" i="9"/>
  <c r="H1442" i="9"/>
  <c r="G1442" i="9"/>
  <c r="D1437" i="9"/>
  <c r="C1437" i="9"/>
  <c r="H1434" i="9"/>
  <c r="G1434" i="9"/>
  <c r="D1429" i="9"/>
  <c r="C1429" i="9"/>
  <c r="H1426" i="9"/>
  <c r="G1426" i="9"/>
  <c r="D1421" i="9"/>
  <c r="C1421" i="9"/>
  <c r="H1418" i="9"/>
  <c r="G1418" i="9"/>
  <c r="D1413" i="9"/>
  <c r="C1413" i="9"/>
  <c r="H1410" i="9"/>
  <c r="G1410" i="9"/>
  <c r="D1405" i="9"/>
  <c r="C1405" i="9"/>
  <c r="H1402" i="9"/>
  <c r="G1402" i="9"/>
  <c r="D1397" i="9"/>
  <c r="C1397" i="9"/>
  <c r="H1394" i="9"/>
  <c r="G1394" i="9"/>
  <c r="D1389" i="9"/>
  <c r="C1389" i="9"/>
  <c r="H1386" i="9"/>
  <c r="G1386" i="9"/>
  <c r="H1276" i="9"/>
  <c r="G1276" i="9"/>
  <c r="D1255" i="9"/>
  <c r="C1255" i="9"/>
  <c r="H1244" i="9"/>
  <c r="G1244" i="9"/>
  <c r="C1218" i="9"/>
  <c r="D1218" i="9"/>
  <c r="G1503" i="9"/>
  <c r="C1502" i="9"/>
  <c r="G1499" i="9"/>
  <c r="C1498" i="9"/>
  <c r="G1495" i="9"/>
  <c r="C1494" i="9"/>
  <c r="G1491" i="9"/>
  <c r="C1490" i="9"/>
  <c r="G1487" i="9"/>
  <c r="C1486" i="9"/>
  <c r="G1483" i="9"/>
  <c r="C1482" i="9"/>
  <c r="G1479" i="9"/>
  <c r="C1478" i="9"/>
  <c r="G1475" i="9"/>
  <c r="C1474" i="9"/>
  <c r="G1471" i="9"/>
  <c r="C1470" i="9"/>
  <c r="G1467" i="9"/>
  <c r="C1466" i="9"/>
  <c r="G1463" i="9"/>
  <c r="C1462" i="9"/>
  <c r="G1459" i="9"/>
  <c r="C1458" i="9"/>
  <c r="G1455" i="9"/>
  <c r="C1454" i="9"/>
  <c r="G1451" i="9"/>
  <c r="C1450" i="9"/>
  <c r="G1447" i="9"/>
  <c r="C1446" i="9"/>
  <c r="G1443" i="9"/>
  <c r="C1442" i="9"/>
  <c r="G1439" i="9"/>
  <c r="C1438" i="9"/>
  <c r="G1435" i="9"/>
  <c r="C1434" i="9"/>
  <c r="G1431" i="9"/>
  <c r="C1430" i="9"/>
  <c r="G1427" i="9"/>
  <c r="C1426" i="9"/>
  <c r="G1423" i="9"/>
  <c r="C1422" i="9"/>
  <c r="G1419" i="9"/>
  <c r="C1418" i="9"/>
  <c r="G1415" i="9"/>
  <c r="C1414" i="9"/>
  <c r="G1411" i="9"/>
  <c r="C1410" i="9"/>
  <c r="G1407" i="9"/>
  <c r="C1406" i="9"/>
  <c r="G1403" i="9"/>
  <c r="C1402" i="9"/>
  <c r="G1399" i="9"/>
  <c r="C1398" i="9"/>
  <c r="G1395" i="9"/>
  <c r="C1394" i="9"/>
  <c r="G1391" i="9"/>
  <c r="C1390" i="9"/>
  <c r="G1387" i="9"/>
  <c r="C1386" i="9"/>
  <c r="G1383" i="9"/>
  <c r="D1382" i="9"/>
  <c r="D1380" i="9"/>
  <c r="H1371" i="9"/>
  <c r="H1369" i="9"/>
  <c r="D1366" i="9"/>
  <c r="D1364" i="9"/>
  <c r="H1355" i="9"/>
  <c r="H1353" i="9"/>
  <c r="D1350" i="9"/>
  <c r="D1348" i="9"/>
  <c r="H1339" i="9"/>
  <c r="H1337" i="9"/>
  <c r="D1334" i="9"/>
  <c r="D1332" i="9"/>
  <c r="C1285" i="9"/>
  <c r="C1279" i="9"/>
  <c r="G1274" i="9"/>
  <c r="G1268" i="9"/>
  <c r="C1253" i="9"/>
  <c r="C1247" i="9"/>
  <c r="G1242" i="9"/>
  <c r="G1236" i="9"/>
  <c r="H1223" i="9"/>
  <c r="D1212" i="9"/>
  <c r="H1380" i="9"/>
  <c r="D1379" i="9"/>
  <c r="H1376" i="9"/>
  <c r="D1375" i="9"/>
  <c r="H1372" i="9"/>
  <c r="D1371" i="9"/>
  <c r="H1368" i="9"/>
  <c r="D1367" i="9"/>
  <c r="H1364" i="9"/>
  <c r="D1363" i="9"/>
  <c r="H1360" i="9"/>
  <c r="D1359" i="9"/>
  <c r="H1356" i="9"/>
  <c r="D1355" i="9"/>
  <c r="H1352" i="9"/>
  <c r="D1351" i="9"/>
  <c r="H1348" i="9"/>
  <c r="D1347" i="9"/>
  <c r="H1344" i="9"/>
  <c r="D1343" i="9"/>
  <c r="H1340" i="9"/>
  <c r="D1339" i="9"/>
  <c r="H1336" i="9"/>
  <c r="D1335" i="9"/>
  <c r="H1332" i="9"/>
  <c r="D1331" i="9"/>
  <c r="H1328" i="9"/>
  <c r="D1327" i="9"/>
  <c r="G1280" i="9"/>
  <c r="G1278" i="9"/>
  <c r="C1275" i="9"/>
  <c r="C1273" i="9"/>
  <c r="G1264" i="9"/>
  <c r="G1262" i="9"/>
  <c r="C1259" i="9"/>
  <c r="C1257" i="9"/>
  <c r="G1248" i="9"/>
  <c r="G1246" i="9"/>
  <c r="C1243" i="9"/>
  <c r="C1241" i="9"/>
  <c r="G1232" i="9"/>
  <c r="G1230" i="9"/>
  <c r="H1225" i="9"/>
  <c r="D1204" i="9"/>
  <c r="G1285" i="9"/>
  <c r="C1284" i="9"/>
  <c r="G1281" i="9"/>
  <c r="C1280" i="9"/>
  <c r="G1277" i="9"/>
  <c r="C1276" i="9"/>
  <c r="G1273" i="9"/>
  <c r="C1272" i="9"/>
  <c r="G1269" i="9"/>
  <c r="C1268" i="9"/>
  <c r="G1265" i="9"/>
  <c r="C1264" i="9"/>
  <c r="G1261" i="9"/>
  <c r="C1260" i="9"/>
  <c r="G1257" i="9"/>
  <c r="C1256" i="9"/>
  <c r="G1253" i="9"/>
  <c r="C1252" i="9"/>
  <c r="G1249" i="9"/>
  <c r="C1248" i="9"/>
  <c r="G1245" i="9"/>
  <c r="C1244" i="9"/>
  <c r="G1241" i="9"/>
  <c r="C1240" i="9"/>
  <c r="G1237" i="9"/>
  <c r="C1236" i="9"/>
  <c r="G1233" i="9"/>
  <c r="C1232" i="9"/>
  <c r="H1229" i="9"/>
  <c r="H1227" i="9"/>
  <c r="D1224" i="9"/>
  <c r="D1222" i="9"/>
  <c r="H1213" i="9"/>
  <c r="H1211" i="9"/>
  <c r="D1208" i="9"/>
  <c r="D1206" i="9"/>
  <c r="D1229" i="9"/>
  <c r="H1226" i="9"/>
  <c r="D1225" i="9"/>
  <c r="H1222" i="9"/>
  <c r="D1221" i="9"/>
  <c r="H1218" i="9"/>
  <c r="D1217" i="9"/>
  <c r="H1214" i="9"/>
  <c r="D1213" i="9"/>
  <c r="H1210" i="9"/>
  <c r="D1209" i="9"/>
  <c r="H1206" i="9"/>
  <c r="D1205" i="9"/>
  <c r="H1202" i="9"/>
  <c r="D6" i="9"/>
  <c r="C6" i="9"/>
  <c r="F34" i="12"/>
  <c r="BB5" i="8"/>
  <c r="F32" i="12"/>
  <c r="D32" i="12" s="1"/>
  <c r="A21" i="12"/>
  <c r="B21" i="12"/>
  <c r="A20" i="12"/>
  <c r="B20" i="12"/>
  <c r="A19" i="12"/>
  <c r="B19" i="12"/>
  <c r="A18" i="12"/>
  <c r="B18" i="12"/>
  <c r="A17" i="12"/>
  <c r="B17" i="12"/>
  <c r="A16" i="12"/>
  <c r="B16" i="12"/>
  <c r="A15" i="12"/>
  <c r="F22" i="12" s="1"/>
  <c r="C22" i="12" s="1"/>
  <c r="B15" i="12"/>
  <c r="A14" i="12"/>
  <c r="B14" i="12"/>
  <c r="A13" i="12"/>
  <c r="B13" i="12"/>
  <c r="D5" i="1"/>
  <c r="A12" i="12"/>
  <c r="B12" i="12"/>
  <c r="A11" i="12"/>
  <c r="B11" i="12"/>
  <c r="A10" i="12"/>
  <c r="B10" i="12"/>
  <c r="A9" i="12"/>
  <c r="F9" i="12" s="1"/>
  <c r="C9" i="12" s="1"/>
  <c r="B9" i="12"/>
  <c r="A8" i="12"/>
  <c r="B8" i="12"/>
  <c r="A7" i="12"/>
  <c r="F7" i="12" s="1"/>
  <c r="C7" i="12" s="1"/>
  <c r="B7" i="12"/>
  <c r="F53" i="4"/>
  <c r="F47" i="4"/>
  <c r="F45" i="4"/>
  <c r="G45" i="4"/>
  <c r="G43" i="4"/>
  <c r="G44" i="4"/>
  <c r="F43" i="4"/>
  <c r="F44" i="4"/>
  <c r="G22" i="4"/>
  <c r="F22" i="4"/>
  <c r="G23" i="4"/>
  <c r="F23" i="4"/>
  <c r="G19" i="4"/>
  <c r="F19" i="4"/>
  <c r="F18" i="4"/>
  <c r="H3" i="13"/>
  <c r="H3" i="12"/>
  <c r="H3" i="11"/>
  <c r="H3" i="10"/>
  <c r="L3" i="5"/>
  <c r="L3" i="4"/>
  <c r="L3" i="3"/>
  <c r="L3" i="2"/>
  <c r="F17" i="4"/>
  <c r="G17" i="4"/>
  <c r="F15" i="4"/>
  <c r="G15" i="4"/>
  <c r="G11" i="4"/>
  <c r="F11" i="4"/>
  <c r="G8" i="4"/>
  <c r="F8" i="4"/>
  <c r="G9" i="4"/>
  <c r="F9" i="4"/>
  <c r="G7" i="4"/>
  <c r="D5" i="12"/>
  <c r="C5" i="12"/>
  <c r="B3" i="12" s="1"/>
  <c r="C1" i="12"/>
  <c r="A1" i="12"/>
  <c r="G52" i="4"/>
  <c r="G51" i="4"/>
  <c r="G50" i="4"/>
  <c r="F48" i="4"/>
  <c r="G46" i="4"/>
  <c r="I41" i="4"/>
  <c r="G41" i="4" s="1"/>
  <c r="I40" i="4"/>
  <c r="I39" i="4"/>
  <c r="F39" i="4" s="1"/>
  <c r="I38" i="4"/>
  <c r="F38" i="4" s="1"/>
  <c r="I37" i="4"/>
  <c r="G37" i="4" s="1"/>
  <c r="I36" i="4"/>
  <c r="G36" i="4" s="1"/>
  <c r="I35" i="4"/>
  <c r="G35" i="4" s="1"/>
  <c r="I34" i="4"/>
  <c r="F34" i="4" s="1"/>
  <c r="I33" i="4"/>
  <c r="G33" i="4" s="1"/>
  <c r="G27" i="4"/>
  <c r="G26" i="4"/>
  <c r="F25" i="4"/>
  <c r="F24" i="4"/>
  <c r="G21" i="4"/>
  <c r="G20" i="4"/>
  <c r="F13" i="4"/>
  <c r="I10" i="4"/>
  <c r="G10" i="4" s="1"/>
  <c r="G4" i="4"/>
  <c r="F4" i="4"/>
  <c r="A4" i="4" s="1"/>
  <c r="G1" i="4"/>
  <c r="A1" i="4"/>
  <c r="E3" i="3"/>
  <c r="F108" i="2"/>
  <c r="A7" i="11"/>
  <c r="BC4" i="8"/>
  <c r="BB4" i="8"/>
  <c r="BA4" i="8"/>
  <c r="AZ4" i="8"/>
  <c r="H6" i="8"/>
  <c r="G6" i="8"/>
  <c r="AX4" i="8"/>
  <c r="AV4" i="8"/>
  <c r="AT4" i="8"/>
  <c r="AR4" i="8"/>
  <c r="G19" i="3"/>
  <c r="G20" i="3"/>
  <c r="F19" i="3"/>
  <c r="F20" i="3"/>
  <c r="G6" i="3"/>
  <c r="G8" i="3"/>
  <c r="F8" i="3"/>
  <c r="F9" i="3"/>
  <c r="A18" i="11"/>
  <c r="A17" i="11"/>
  <c r="A16" i="11"/>
  <c r="A15" i="11"/>
  <c r="A14" i="11"/>
  <c r="A13" i="11"/>
  <c r="A12" i="11"/>
  <c r="A8" i="11"/>
  <c r="D5" i="11"/>
  <c r="C5" i="11"/>
  <c r="B3" i="11" s="1"/>
  <c r="C1" i="11"/>
  <c r="A1" i="11"/>
  <c r="G11" i="3"/>
  <c r="G4" i="3"/>
  <c r="F4" i="3"/>
  <c r="L1" i="3" s="1"/>
  <c r="G1" i="3"/>
  <c r="A1" i="3"/>
  <c r="B27" i="13"/>
  <c r="A27" i="13"/>
  <c r="F27" i="13" s="1"/>
  <c r="A26" i="13"/>
  <c r="A25" i="13"/>
  <c r="D25" i="13" s="1"/>
  <c r="A24" i="13"/>
  <c r="A23" i="13"/>
  <c r="D23" i="13" s="1"/>
  <c r="A22" i="13"/>
  <c r="D22" i="13" s="1"/>
  <c r="A21" i="13"/>
  <c r="D21" i="13" s="1"/>
  <c r="A20" i="13"/>
  <c r="A19" i="13"/>
  <c r="A18" i="13"/>
  <c r="D18" i="13" s="1"/>
  <c r="A17" i="13"/>
  <c r="A16" i="13"/>
  <c r="A15" i="13"/>
  <c r="A14" i="13"/>
  <c r="A10" i="13"/>
  <c r="D5" i="13"/>
  <c r="C5" i="13"/>
  <c r="B3" i="13" s="1"/>
  <c r="C1" i="13"/>
  <c r="A1" i="13"/>
  <c r="G30" i="5"/>
  <c r="G31" i="5"/>
  <c r="G29" i="5"/>
  <c r="G28" i="5"/>
  <c r="G15" i="5"/>
  <c r="G13" i="5"/>
  <c r="F13" i="5"/>
  <c r="F14" i="5"/>
  <c r="F11" i="5"/>
  <c r="F9" i="5"/>
  <c r="G9" i="5"/>
  <c r="F10" i="5"/>
  <c r="G10" i="5"/>
  <c r="G11" i="5"/>
  <c r="G7" i="5"/>
  <c r="G8" i="5"/>
  <c r="I26" i="5"/>
  <c r="I25" i="5"/>
  <c r="I24" i="5"/>
  <c r="I23" i="5"/>
  <c r="G17" i="5"/>
  <c r="I16" i="5"/>
  <c r="F16" i="5" s="1"/>
  <c r="G4" i="5"/>
  <c r="M1" i="5" s="1"/>
  <c r="F4" i="5"/>
  <c r="A4" i="5" s="1"/>
  <c r="G1" i="5"/>
  <c r="A1" i="5"/>
  <c r="D8" i="11" l="1"/>
  <c r="G14" i="5"/>
  <c r="D8" i="13"/>
  <c r="D7" i="13"/>
  <c r="G47" i="4"/>
  <c r="G18" i="4"/>
  <c r="G9" i="3"/>
  <c r="D11" i="11"/>
  <c r="G18" i="3"/>
  <c r="G7" i="3"/>
  <c r="D6" i="11"/>
  <c r="BB34" i="8"/>
  <c r="D35" i="12"/>
  <c r="D34" i="12"/>
  <c r="C34" i="12"/>
  <c r="D28" i="12"/>
  <c r="D23" i="12"/>
  <c r="D9" i="12"/>
  <c r="D25" i="12"/>
  <c r="D22" i="12"/>
  <c r="D7" i="12"/>
  <c r="D24" i="12"/>
  <c r="D26" i="12"/>
  <c r="D30" i="12"/>
  <c r="D9" i="11"/>
  <c r="C27" i="12"/>
  <c r="BB29" i="8"/>
  <c r="F8" i="12"/>
  <c r="C37" i="12"/>
  <c r="C36" i="12"/>
  <c r="C39" i="12"/>
  <c r="C33" i="12"/>
  <c r="C32" i="12"/>
  <c r="C35" i="12"/>
  <c r="BB6" i="8"/>
  <c r="BB38" i="8"/>
  <c r="D12" i="11"/>
  <c r="BB23" i="8"/>
  <c r="BB31" i="8"/>
  <c r="BB30" i="8"/>
  <c r="BB33" i="8"/>
  <c r="BB25" i="8"/>
  <c r="BB27" i="8"/>
  <c r="BB36" i="8"/>
  <c r="BB35" i="8"/>
  <c r="BB32" i="8"/>
  <c r="BB22" i="8"/>
  <c r="BB21" i="8"/>
  <c r="F20" i="12"/>
  <c r="BB24" i="8"/>
  <c r="F21" i="12"/>
  <c r="F18" i="12"/>
  <c r="F19" i="12"/>
  <c r="F17" i="12"/>
  <c r="F15" i="12"/>
  <c r="F16" i="12"/>
  <c r="F14" i="12"/>
  <c r="F12" i="12"/>
  <c r="F11" i="12"/>
  <c r="F13" i="12"/>
  <c r="BB44" i="8"/>
  <c r="G39" i="4"/>
  <c r="F10" i="4"/>
  <c r="G34" i="4"/>
  <c r="G25" i="4"/>
  <c r="F33" i="4"/>
  <c r="G48" i="4"/>
  <c r="G49" i="4"/>
  <c r="F37" i="4"/>
  <c r="G24" i="4"/>
  <c r="G13" i="4"/>
  <c r="G38" i="4"/>
  <c r="L1" i="4"/>
  <c r="F52" i="4"/>
  <c r="BB26" i="8"/>
  <c r="F10" i="12"/>
  <c r="G14" i="4"/>
  <c r="F14" i="4"/>
  <c r="F12" i="4" s="1"/>
  <c r="M1" i="4"/>
  <c r="F21" i="4"/>
  <c r="F27" i="4"/>
  <c r="F36" i="4"/>
  <c r="F51" i="4"/>
  <c r="F20" i="4"/>
  <c r="F26" i="4"/>
  <c r="F35" i="4"/>
  <c r="F41" i="4"/>
  <c r="F46" i="4"/>
  <c r="F50" i="4"/>
  <c r="F17" i="3"/>
  <c r="G17" i="3"/>
  <c r="F11" i="3"/>
  <c r="M1" i="3"/>
  <c r="A4" i="3"/>
  <c r="G10" i="3"/>
  <c r="F10" i="3"/>
  <c r="F23" i="5"/>
  <c r="F24" i="5"/>
  <c r="F29" i="5"/>
  <c r="F25" i="5"/>
  <c r="D20" i="13"/>
  <c r="G16" i="5"/>
  <c r="F17" i="5"/>
  <c r="L1" i="5"/>
  <c r="G23" i="5"/>
  <c r="G24" i="5"/>
  <c r="G25" i="5"/>
  <c r="D6" i="8"/>
  <c r="C6" i="8"/>
  <c r="F8" i="5" s="1"/>
  <c r="D6" i="13" l="1"/>
  <c r="F7" i="3"/>
  <c r="F6" i="3"/>
  <c r="C12" i="12"/>
  <c r="D12" i="12"/>
  <c r="C17" i="12"/>
  <c r="D17" i="12"/>
  <c r="C14" i="12"/>
  <c r="D14" i="12"/>
  <c r="C20" i="12"/>
  <c r="D20" i="12"/>
  <c r="C13" i="12"/>
  <c r="D13" i="12"/>
  <c r="C16" i="12"/>
  <c r="D16" i="12"/>
  <c r="C18" i="12"/>
  <c r="D18" i="12"/>
  <c r="C11" i="12"/>
  <c r="D11" i="12"/>
  <c r="C15" i="12"/>
  <c r="D15" i="12"/>
  <c r="C21" i="12"/>
  <c r="D21" i="12"/>
  <c r="C8" i="12"/>
  <c r="D8" i="12"/>
  <c r="BB7" i="8"/>
  <c r="BB18" i="8"/>
  <c r="BB19" i="8"/>
  <c r="BB10" i="8"/>
  <c r="BB20" i="8"/>
  <c r="BB8" i="8"/>
  <c r="BB9" i="8"/>
  <c r="BB12" i="8"/>
  <c r="BB15" i="8"/>
  <c r="BB17" i="8"/>
  <c r="BB14" i="8"/>
  <c r="BB11" i="8"/>
  <c r="BB16" i="8"/>
  <c r="BB13" i="8"/>
  <c r="F7" i="4"/>
  <c r="F6" i="4" s="1"/>
  <c r="F49" i="4"/>
  <c r="G12" i="4"/>
  <c r="G6" i="4" s="1"/>
  <c r="D7" i="11"/>
  <c r="D15" i="11" s="1"/>
  <c r="G16" i="3" s="1"/>
  <c r="F7" i="5"/>
  <c r="F6" i="5" s="1"/>
  <c r="D13" i="13"/>
  <c r="D16" i="13"/>
  <c r="D15" i="13"/>
  <c r="G6" i="5"/>
  <c r="D10" i="12" l="1"/>
  <c r="D19" i="12" s="1"/>
  <c r="C10" i="12"/>
  <c r="C19" i="12" s="1"/>
  <c r="C29" i="12"/>
  <c r="C31" i="12" s="1"/>
  <c r="D18" i="11"/>
  <c r="D17" i="11"/>
  <c r="F42" i="4"/>
  <c r="G16" i="4"/>
  <c r="G28" i="4" s="1"/>
  <c r="G42" i="4"/>
  <c r="F16" i="4"/>
  <c r="F28" i="4" s="1"/>
  <c r="C7" i="11"/>
  <c r="D17" i="13"/>
  <c r="C17" i="13"/>
  <c r="C10" i="13"/>
  <c r="F12" i="3"/>
  <c r="G12" i="3"/>
  <c r="D10" i="13"/>
  <c r="D14" i="13" s="1"/>
  <c r="C27" i="13"/>
  <c r="D27" i="13"/>
  <c r="G27" i="5"/>
  <c r="F27" i="5"/>
  <c r="G12" i="5"/>
  <c r="G18" i="5" s="1"/>
  <c r="F12" i="5"/>
  <c r="F18" i="5" s="1"/>
  <c r="A1" i="10"/>
  <c r="C1" i="10"/>
  <c r="D5" i="10"/>
  <c r="C5" i="10"/>
  <c r="B3" i="10" s="1"/>
  <c r="I3" i="1"/>
  <c r="G3" i="1"/>
  <c r="AZ51" i="8"/>
  <c r="F52" i="10"/>
  <c r="F51" i="10"/>
  <c r="B48" i="10"/>
  <c r="A48" i="10"/>
  <c r="B47" i="10"/>
  <c r="A47" i="10"/>
  <c r="B46" i="10"/>
  <c r="A46" i="10"/>
  <c r="B45" i="10"/>
  <c r="A45" i="10"/>
  <c r="B44" i="10"/>
  <c r="A44" i="10"/>
  <c r="B43" i="10"/>
  <c r="A43" i="10"/>
  <c r="B42" i="10"/>
  <c r="A42" i="10"/>
  <c r="B41" i="10"/>
  <c r="A41" i="10"/>
  <c r="B40" i="10"/>
  <c r="A40" i="10"/>
  <c r="B39" i="10"/>
  <c r="A39" i="10"/>
  <c r="B38" i="10"/>
  <c r="A38" i="10"/>
  <c r="B37" i="10"/>
  <c r="A37" i="10"/>
  <c r="B36" i="10"/>
  <c r="A36" i="10"/>
  <c r="B35" i="10"/>
  <c r="A3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F23" i="10" s="1"/>
  <c r="AZ21" i="8" s="1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F10" i="10" s="1"/>
  <c r="AZ8" i="8" s="1"/>
  <c r="F9" i="10"/>
  <c r="B9" i="10"/>
  <c r="F8" i="10"/>
  <c r="F7" i="10"/>
  <c r="F6" i="10"/>
  <c r="G153" i="2"/>
  <c r="G152" i="2"/>
  <c r="G144" i="2"/>
  <c r="G145" i="2"/>
  <c r="G146" i="2"/>
  <c r="G147" i="2"/>
  <c r="G148" i="2"/>
  <c r="G149" i="2"/>
  <c r="G150" i="2"/>
  <c r="G143" i="2"/>
  <c r="G140" i="2"/>
  <c r="G141" i="2"/>
  <c r="G139" i="2"/>
  <c r="G136" i="2"/>
  <c r="G137" i="2"/>
  <c r="G135" i="2"/>
  <c r="G131" i="2"/>
  <c r="G132" i="2"/>
  <c r="G130" i="2"/>
  <c r="G123" i="2"/>
  <c r="G124" i="2"/>
  <c r="G125" i="2"/>
  <c r="G126" i="2"/>
  <c r="G122" i="2"/>
  <c r="G120" i="2"/>
  <c r="G119" i="2"/>
  <c r="G117" i="2"/>
  <c r="G116" i="2"/>
  <c r="G114" i="2"/>
  <c r="G113" i="2"/>
  <c r="G111" i="2"/>
  <c r="G1" i="2"/>
  <c r="G4" i="2"/>
  <c r="F4" i="2"/>
  <c r="G99" i="2"/>
  <c r="G100" i="2"/>
  <c r="G101" i="2"/>
  <c r="G102" i="2"/>
  <c r="G103" i="2"/>
  <c r="G104" i="2"/>
  <c r="G105" i="2"/>
  <c r="G106" i="2"/>
  <c r="G108" i="2"/>
  <c r="G98" i="2"/>
  <c r="G92" i="2"/>
  <c r="G91" i="2"/>
  <c r="G90" i="2"/>
  <c r="G87" i="2"/>
  <c r="G88" i="2"/>
  <c r="G89" i="2"/>
  <c r="G86" i="2"/>
  <c r="G82" i="2"/>
  <c r="G83" i="2"/>
  <c r="G84" i="2"/>
  <c r="G81" i="2"/>
  <c r="G77" i="2"/>
  <c r="G78" i="2"/>
  <c r="G79" i="2"/>
  <c r="G76" i="2"/>
  <c r="G69" i="2"/>
  <c r="G70" i="2"/>
  <c r="G71" i="2"/>
  <c r="G72" i="2"/>
  <c r="G68" i="2"/>
  <c r="G64" i="2"/>
  <c r="G65" i="2"/>
  <c r="G63" i="2"/>
  <c r="G59" i="2"/>
  <c r="G60" i="2"/>
  <c r="G58" i="2"/>
  <c r="G51" i="2"/>
  <c r="G52" i="2"/>
  <c r="G53" i="2"/>
  <c r="G54" i="2"/>
  <c r="G50" i="2"/>
  <c r="G47" i="2"/>
  <c r="G46" i="2"/>
  <c r="C9" i="10" l="1"/>
  <c r="D9" i="10"/>
  <c r="D29" i="12"/>
  <c r="D31" i="12" s="1"/>
  <c r="D38" i="12"/>
  <c r="D40" i="12" s="1"/>
  <c r="G40" i="4" s="1"/>
  <c r="C15" i="11"/>
  <c r="F16" i="3" s="1"/>
  <c r="C18" i="11"/>
  <c r="C17" i="11"/>
  <c r="D7" i="10"/>
  <c r="C7" i="10"/>
  <c r="D8" i="10"/>
  <c r="C8" i="10"/>
  <c r="D52" i="10"/>
  <c r="C52" i="10"/>
  <c r="F50" i="10"/>
  <c r="AZ48" i="8" s="1"/>
  <c r="F49" i="10"/>
  <c r="AZ50" i="8"/>
  <c r="AZ49" i="8"/>
  <c r="C38" i="12"/>
  <c r="C40" i="12" s="1"/>
  <c r="F40" i="4" s="1"/>
  <c r="D19" i="13"/>
  <c r="D24" i="13" s="1"/>
  <c r="D26" i="13" s="1"/>
  <c r="G26" i="5" s="1"/>
  <c r="AZ6" i="8"/>
  <c r="AZ5" i="8"/>
  <c r="AZ7" i="8"/>
  <c r="AN7" i="8" s="1"/>
  <c r="F11" i="10"/>
  <c r="F13" i="10"/>
  <c r="F15" i="10"/>
  <c r="F42" i="10"/>
  <c r="AZ40" i="8" s="1"/>
  <c r="AZ47" i="8"/>
  <c r="F26" i="10"/>
  <c r="C26" i="10" s="1"/>
  <c r="F30" i="10"/>
  <c r="C30" i="10" s="1"/>
  <c r="F32" i="10"/>
  <c r="AZ30" i="8" s="1"/>
  <c r="F35" i="10"/>
  <c r="F39" i="10"/>
  <c r="F22" i="10"/>
  <c r="F21" i="10"/>
  <c r="F25" i="10"/>
  <c r="F27" i="10"/>
  <c r="C27" i="10" s="1"/>
  <c r="F29" i="10"/>
  <c r="F31" i="10"/>
  <c r="F19" i="10"/>
  <c r="F17" i="10"/>
  <c r="AZ15" i="8" s="1"/>
  <c r="F43" i="10"/>
  <c r="AZ41" i="8" s="1"/>
  <c r="F47" i="10"/>
  <c r="C47" i="10" s="1"/>
  <c r="F12" i="10"/>
  <c r="AZ10" i="8" s="1"/>
  <c r="F16" i="10"/>
  <c r="F20" i="10"/>
  <c r="F24" i="10"/>
  <c r="F28" i="10"/>
  <c r="AZ26" i="8" s="1"/>
  <c r="F36" i="10"/>
  <c r="F40" i="10"/>
  <c r="F44" i="10"/>
  <c r="C44" i="10" s="1"/>
  <c r="F48" i="10"/>
  <c r="C48" i="10" s="1"/>
  <c r="F33" i="10"/>
  <c r="AZ31" i="8" s="1"/>
  <c r="F37" i="10"/>
  <c r="F41" i="10"/>
  <c r="F45" i="10"/>
  <c r="C45" i="10" s="1"/>
  <c r="F14" i="10"/>
  <c r="AZ12" i="8" s="1"/>
  <c r="F18" i="10"/>
  <c r="F34" i="10"/>
  <c r="C34" i="10" s="1"/>
  <c r="F38" i="10"/>
  <c r="F46" i="10"/>
  <c r="C46" i="10" s="1"/>
  <c r="G41" i="2"/>
  <c r="G42" i="2"/>
  <c r="G43" i="2"/>
  <c r="G44" i="2"/>
  <c r="G40" i="2"/>
  <c r="G36" i="2"/>
  <c r="G37" i="2"/>
  <c r="G38" i="2"/>
  <c r="G35" i="2"/>
  <c r="G31" i="2"/>
  <c r="G32" i="2"/>
  <c r="G33" i="2"/>
  <c r="G30" i="2"/>
  <c r="G27" i="2"/>
  <c r="G26" i="2"/>
  <c r="G23" i="2"/>
  <c r="G24" i="2"/>
  <c r="G22" i="2"/>
  <c r="G15" i="2"/>
  <c r="G16" i="2"/>
  <c r="G17" i="2"/>
  <c r="G18" i="2"/>
  <c r="G19" i="2"/>
  <c r="G20" i="2"/>
  <c r="G14" i="2"/>
  <c r="G9" i="2"/>
  <c r="G10" i="2"/>
  <c r="G11" i="2"/>
  <c r="G8" i="2"/>
  <c r="F153" i="2"/>
  <c r="F152" i="2"/>
  <c r="F144" i="2"/>
  <c r="F145" i="2"/>
  <c r="F146" i="2"/>
  <c r="F147" i="2"/>
  <c r="F148" i="2"/>
  <c r="F149" i="2"/>
  <c r="F150" i="2"/>
  <c r="F143" i="2"/>
  <c r="F140" i="2"/>
  <c r="F141" i="2"/>
  <c r="F139" i="2"/>
  <c r="F136" i="2"/>
  <c r="F137" i="2"/>
  <c r="F135" i="2"/>
  <c r="F131" i="2"/>
  <c r="F132" i="2"/>
  <c r="F130" i="2"/>
  <c r="F123" i="2"/>
  <c r="F124" i="2"/>
  <c r="F125" i="2"/>
  <c r="F126" i="2"/>
  <c r="F122" i="2"/>
  <c r="F120" i="2"/>
  <c r="F119" i="2"/>
  <c r="F117" i="2"/>
  <c r="F116" i="2"/>
  <c r="F114" i="2"/>
  <c r="F113" i="2"/>
  <c r="F111" i="2"/>
  <c r="F99" i="2"/>
  <c r="F100" i="2"/>
  <c r="F101" i="2"/>
  <c r="F102" i="2"/>
  <c r="F103" i="2"/>
  <c r="F104" i="2"/>
  <c r="F105" i="2"/>
  <c r="F106" i="2"/>
  <c r="F98" i="2"/>
  <c r="F92" i="2"/>
  <c r="F91" i="2"/>
  <c r="F90" i="2"/>
  <c r="F87" i="2"/>
  <c r="F88" i="2"/>
  <c r="F89" i="2"/>
  <c r="F86" i="2"/>
  <c r="F82" i="2"/>
  <c r="F83" i="2"/>
  <c r="F84" i="2"/>
  <c r="F81" i="2"/>
  <c r="F77" i="2"/>
  <c r="F78" i="2"/>
  <c r="F79" i="2"/>
  <c r="F76" i="2"/>
  <c r="F69" i="2"/>
  <c r="F70" i="2"/>
  <c r="F71" i="2"/>
  <c r="F72" i="2"/>
  <c r="F68" i="2"/>
  <c r="F64" i="2"/>
  <c r="F65" i="2"/>
  <c r="F63" i="2"/>
  <c r="F59" i="2"/>
  <c r="F60" i="2"/>
  <c r="F58" i="2"/>
  <c r="F51" i="2"/>
  <c r="F52" i="2"/>
  <c r="F53" i="2"/>
  <c r="F54" i="2"/>
  <c r="F50" i="2"/>
  <c r="F47" i="2"/>
  <c r="F46" i="2"/>
  <c r="F41" i="2"/>
  <c r="F42" i="2"/>
  <c r="F43" i="2"/>
  <c r="F44" i="2"/>
  <c r="F40" i="2"/>
  <c r="F36" i="2"/>
  <c r="F37" i="2"/>
  <c r="F38" i="2"/>
  <c r="F35" i="2"/>
  <c r="F31" i="2"/>
  <c r="F32" i="2"/>
  <c r="F33" i="2"/>
  <c r="F30" i="2"/>
  <c r="F27" i="2"/>
  <c r="F26" i="2"/>
  <c r="F23" i="2"/>
  <c r="F24" i="2"/>
  <c r="F22" i="2"/>
  <c r="F15" i="2"/>
  <c r="F16" i="2"/>
  <c r="F17" i="2"/>
  <c r="F18" i="2"/>
  <c r="F19" i="2"/>
  <c r="F20" i="2"/>
  <c r="F14" i="2"/>
  <c r="F9" i="2"/>
  <c r="F10" i="2"/>
  <c r="F11" i="2"/>
  <c r="F8" i="2"/>
  <c r="A1" i="2"/>
  <c r="I153" i="2"/>
  <c r="I152" i="2"/>
  <c r="I150" i="2"/>
  <c r="I149" i="2"/>
  <c r="I148" i="2"/>
  <c r="I147" i="2"/>
  <c r="I146" i="2"/>
  <c r="I145" i="2"/>
  <c r="I144" i="2"/>
  <c r="I143" i="2"/>
  <c r="I141" i="2"/>
  <c r="I140" i="2"/>
  <c r="I139" i="2"/>
  <c r="I137" i="2"/>
  <c r="I136" i="2"/>
  <c r="I135" i="2"/>
  <c r="I132" i="2"/>
  <c r="I131" i="2"/>
  <c r="I130" i="2"/>
  <c r="I126" i="2"/>
  <c r="I125" i="2"/>
  <c r="I124" i="2"/>
  <c r="I123" i="2"/>
  <c r="I122" i="2"/>
  <c r="I120" i="2"/>
  <c r="I119" i="2"/>
  <c r="I117" i="2"/>
  <c r="I116" i="2"/>
  <c r="I114" i="2"/>
  <c r="I113" i="2"/>
  <c r="I111" i="2"/>
  <c r="I108" i="2"/>
  <c r="I107" i="2"/>
  <c r="I106" i="2"/>
  <c r="I105" i="2"/>
  <c r="I104" i="2"/>
  <c r="I103" i="2"/>
  <c r="I102" i="2"/>
  <c r="I101" i="2"/>
  <c r="I100" i="2"/>
  <c r="I99" i="2"/>
  <c r="I98" i="2"/>
  <c r="I92" i="2"/>
  <c r="I91" i="2"/>
  <c r="I90" i="2"/>
  <c r="I89" i="2"/>
  <c r="I88" i="2"/>
  <c r="I87" i="2"/>
  <c r="I86" i="2"/>
  <c r="I84" i="2"/>
  <c r="I83" i="2"/>
  <c r="I82" i="2"/>
  <c r="I81" i="2"/>
  <c r="I79" i="2"/>
  <c r="I78" i="2"/>
  <c r="I77" i="2"/>
  <c r="I76" i="2"/>
  <c r="I72" i="2"/>
  <c r="I71" i="2"/>
  <c r="I70" i="2"/>
  <c r="I69" i="2"/>
  <c r="I68" i="2"/>
  <c r="I65" i="2"/>
  <c r="I64" i="2"/>
  <c r="I63" i="2"/>
  <c r="I60" i="2"/>
  <c r="I59" i="2"/>
  <c r="I58" i="2"/>
  <c r="I54" i="2"/>
  <c r="I53" i="2"/>
  <c r="I52" i="2"/>
  <c r="I51" i="2"/>
  <c r="I50" i="2"/>
  <c r="I47" i="2"/>
  <c r="I46" i="2"/>
  <c r="I44" i="2"/>
  <c r="I43" i="2"/>
  <c r="I42" i="2"/>
  <c r="I41" i="2"/>
  <c r="I40" i="2"/>
  <c r="I38" i="2"/>
  <c r="I37" i="2"/>
  <c r="I36" i="2"/>
  <c r="I35" i="2"/>
  <c r="I33" i="2"/>
  <c r="I32" i="2"/>
  <c r="I31" i="2"/>
  <c r="I30" i="2"/>
  <c r="I27" i="2"/>
  <c r="I26" i="2"/>
  <c r="I24" i="2"/>
  <c r="I23" i="2"/>
  <c r="I22" i="2"/>
  <c r="I20" i="2"/>
  <c r="I19" i="2"/>
  <c r="I18" i="2"/>
  <c r="I17" i="2"/>
  <c r="I16" i="2"/>
  <c r="I15" i="2"/>
  <c r="I14" i="2"/>
  <c r="I11" i="2"/>
  <c r="I10" i="2"/>
  <c r="I9" i="2"/>
  <c r="I8" i="2"/>
  <c r="A4" i="2"/>
  <c r="M1" i="2"/>
  <c r="L1" i="2"/>
  <c r="C49" i="10" l="1"/>
  <c r="C22" i="10"/>
  <c r="D22" i="10"/>
  <c r="C11" i="10"/>
  <c r="D11" i="10"/>
  <c r="D25" i="10"/>
  <c r="C25" i="10"/>
  <c r="C24" i="10" s="1"/>
  <c r="D37" i="10"/>
  <c r="C37" i="10"/>
  <c r="D20" i="10"/>
  <c r="C20" i="10"/>
  <c r="D19" i="10"/>
  <c r="C19" i="10"/>
  <c r="D35" i="10"/>
  <c r="C35" i="10"/>
  <c r="AZ16" i="8"/>
  <c r="D40" i="10"/>
  <c r="C40" i="10"/>
  <c r="AZ27" i="8"/>
  <c r="D15" i="10"/>
  <c r="C15" i="10"/>
  <c r="D36" i="10"/>
  <c r="C36" i="10"/>
  <c r="D16" i="10"/>
  <c r="C16" i="10"/>
  <c r="D39" i="10"/>
  <c r="C39" i="10"/>
  <c r="D13" i="10"/>
  <c r="C13" i="10"/>
  <c r="D38" i="10"/>
  <c r="C38" i="10"/>
  <c r="D41" i="10"/>
  <c r="C41" i="10"/>
  <c r="D21" i="10"/>
  <c r="C21" i="10"/>
  <c r="C18" i="10" s="1"/>
  <c r="D49" i="10"/>
  <c r="AZ43" i="8"/>
  <c r="D45" i="10"/>
  <c r="AZ46" i="8"/>
  <c r="D48" i="10"/>
  <c r="AZ42" i="8"/>
  <c r="D44" i="10"/>
  <c r="AZ45" i="8"/>
  <c r="D47" i="10"/>
  <c r="AZ44" i="8"/>
  <c r="D46" i="10"/>
  <c r="AZ32" i="8"/>
  <c r="D34" i="10"/>
  <c r="AZ39" i="8"/>
  <c r="AZ22" i="8"/>
  <c r="AZ29" i="8"/>
  <c r="AZ19" i="8"/>
  <c r="AZ36" i="8"/>
  <c r="AZ33" i="8"/>
  <c r="AZ35" i="8"/>
  <c r="AZ38" i="8"/>
  <c r="AZ18" i="8"/>
  <c r="AZ20" i="8"/>
  <c r="AZ28" i="8"/>
  <c r="AZ13" i="8"/>
  <c r="AZ17" i="8"/>
  <c r="AZ23" i="8"/>
  <c r="AZ34" i="8"/>
  <c r="AZ14" i="8"/>
  <c r="AZ25" i="8"/>
  <c r="D27" i="10"/>
  <c r="AZ37" i="8"/>
  <c r="AZ24" i="8"/>
  <c r="D26" i="10"/>
  <c r="AZ11" i="8"/>
  <c r="AZ9" i="8"/>
  <c r="F62" i="2"/>
  <c r="F61" i="2" s="1"/>
  <c r="F151" i="2"/>
  <c r="G25" i="2"/>
  <c r="G62" i="2"/>
  <c r="G61" i="2" s="1"/>
  <c r="F7" i="2"/>
  <c r="F25" i="2"/>
  <c r="G115" i="2"/>
  <c r="G34" i="2"/>
  <c r="G112" i="2"/>
  <c r="F134" i="2"/>
  <c r="F133" i="2" s="1"/>
  <c r="G45" i="2"/>
  <c r="G67" i="2"/>
  <c r="G66" i="2" s="1"/>
  <c r="G75" i="2"/>
  <c r="F21" i="2"/>
  <c r="F29" i="2"/>
  <c r="F34" i="2"/>
  <c r="F39" i="2"/>
  <c r="F45" i="2"/>
  <c r="F49" i="2"/>
  <c r="G57" i="2"/>
  <c r="G56" i="2" s="1"/>
  <c r="G80" i="2"/>
  <c r="F85" i="2"/>
  <c r="F115" i="2"/>
  <c r="F129" i="2"/>
  <c r="F128" i="2" s="1"/>
  <c r="G151" i="2"/>
  <c r="G7" i="2"/>
  <c r="G39" i="2"/>
  <c r="G49" i="2"/>
  <c r="F57" i="2"/>
  <c r="F75" i="2"/>
  <c r="F112" i="2"/>
  <c r="G134" i="2"/>
  <c r="G142" i="2"/>
  <c r="F142" i="2"/>
  <c r="G13" i="2"/>
  <c r="G12" i="2" s="1"/>
  <c r="G21" i="2"/>
  <c r="G29" i="2"/>
  <c r="F67" i="2"/>
  <c r="F66" i="2" s="1"/>
  <c r="G85" i="2"/>
  <c r="G129" i="2"/>
  <c r="G128" i="2" s="1"/>
  <c r="C29" i="10" l="1"/>
  <c r="D29" i="10"/>
  <c r="F110" i="2"/>
  <c r="D24" i="10"/>
  <c r="D18" i="10"/>
  <c r="G28" i="2"/>
  <c r="G110" i="2"/>
  <c r="G133" i="2"/>
  <c r="F80" i="2"/>
  <c r="F74" i="2" s="1"/>
  <c r="F73" i="2" s="1"/>
  <c r="G74" i="2"/>
  <c r="G73" i="2" s="1"/>
  <c r="G55" i="2"/>
  <c r="F13" i="2"/>
  <c r="F12" i="2" s="1"/>
  <c r="F6" i="2" s="1"/>
  <c r="F138" i="2"/>
  <c r="F127" i="2" s="1"/>
  <c r="G138" i="2"/>
  <c r="F28" i="2"/>
  <c r="G6" i="2"/>
  <c r="F121" i="2"/>
  <c r="F118" i="2" s="1"/>
  <c r="G121" i="2"/>
  <c r="G118" i="2" s="1"/>
  <c r="F56" i="2"/>
  <c r="F55" i="2" s="1"/>
  <c r="G127" i="2" l="1"/>
  <c r="G109" i="2" s="1"/>
  <c r="G48" i="2"/>
  <c r="G93" i="2" s="1"/>
  <c r="F109" i="2"/>
  <c r="F48" i="2"/>
  <c r="F93" i="2" s="1"/>
  <c r="G21" i="3" l="1"/>
  <c r="M2" i="3" s="1"/>
  <c r="F21" i="3" l="1"/>
  <c r="L2" i="3" s="1"/>
  <c r="G22" i="5" l="1"/>
  <c r="G32" i="5" s="1"/>
  <c r="M2" i="5" s="1"/>
  <c r="C6" i="13" l="1"/>
  <c r="C14" i="13" s="1"/>
  <c r="C19" i="13" s="1"/>
  <c r="C24" i="13" s="1"/>
  <c r="C26" i="13" s="1"/>
  <c r="F26" i="5" l="1"/>
  <c r="F22" i="5" s="1"/>
  <c r="F32" i="5" s="1"/>
  <c r="L2" i="5" s="1"/>
  <c r="C32" i="13"/>
  <c r="G32" i="4"/>
  <c r="G54" i="4" s="1"/>
  <c r="M2" i="4" s="1"/>
  <c r="F32" i="4" l="1"/>
  <c r="F54" i="4" s="1"/>
  <c r="L2" i="4" s="1"/>
  <c r="D10" i="10" l="1"/>
  <c r="D6" i="10" s="1"/>
  <c r="D14" i="10" s="1"/>
  <c r="D42" i="10"/>
  <c r="D33" i="10" s="1"/>
  <c r="D43" i="10"/>
  <c r="D53" i="10"/>
  <c r="C33" i="10"/>
  <c r="C43" i="10"/>
  <c r="C53" i="10"/>
  <c r="D17" i="10" l="1"/>
  <c r="D28" i="10" s="1"/>
  <c r="D12" i="10"/>
  <c r="D23" i="10" s="1"/>
  <c r="D32" i="10" l="1"/>
  <c r="D51" i="10" s="1"/>
  <c r="D54" i="10" s="1"/>
  <c r="G107" i="2" s="1"/>
  <c r="G97" i="2" s="1"/>
  <c r="G154" i="2" s="1"/>
  <c r="M2" i="2" s="1"/>
  <c r="C10" i="10"/>
  <c r="C6" i="10" s="1"/>
  <c r="C14" i="10"/>
  <c r="C12" i="10" s="1"/>
  <c r="C28" i="10"/>
  <c r="C17" i="10"/>
  <c r="C23" i="10" l="1"/>
  <c r="C32" i="10" s="1"/>
  <c r="C51" i="10" s="1"/>
  <c r="C54" i="10" s="1"/>
  <c r="F107" i="2" s="1"/>
  <c r="F97" i="2" s="1"/>
  <c r="F154" i="2" s="1"/>
  <c r="L2" i="2" l="1"/>
</calcChain>
</file>

<file path=xl/connections.xml><?xml version="1.0" encoding="utf-8"?>
<connections xmlns="http://schemas.openxmlformats.org/spreadsheetml/2006/main">
  <connection id="1" name="JPK_KR_20190101_20190131_9f11988" type="4" refreshedVersion="0" background="1">
    <webPr xml="1" sourceData="1" parsePre="1" consecutive="1" url="C:\BECK\Zamknięcie_roku2019\excel\RAPORTY\JPK_KR_20190101_20191231_3050a22d.xml" htmlTables="1"/>
  </connection>
  <connection id="2" name="JPK_KR_20200101_20200131_9f092c4" type="4" refreshedVersion="0" background="1">
    <webPr xml="1" sourceData="1" parsePre="1" consecutive="1" url="C:\Users\Laptop\Documents\Sage\Jpk\JPK_KR_20190101_20191231_416c9d8.xml" htmlTables="1"/>
  </connection>
</connections>
</file>

<file path=xl/sharedStrings.xml><?xml version="1.0" encoding="utf-8"?>
<sst xmlns="http://schemas.openxmlformats.org/spreadsheetml/2006/main" count="10973" uniqueCount="1080">
  <si>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</si>
  <si>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</si>
  <si>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</si>
  <si>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</si>
  <si>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</si>
  <si>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</si>
  <si>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</si>
  <si>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</si>
  <si>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</si>
  <si>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</si>
  <si>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</si>
  <si>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</si>
  <si>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</si>
  <si>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</si>
  <si>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</si>
  <si>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</si>
  <si>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</si>
  <si>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</si>
  <si>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</si>
  <si>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</si>
  <si>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</si>
  <si>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</si>
  <si>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</si>
  <si>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</si>
  <si>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</si>
  <si>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</si>
  <si>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</si>
  <si>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</si>
  <si>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</si>
  <si>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</si>
  <si>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</si>
  <si>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</si>
  <si>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</si>
  <si>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</si>
  <si>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</si>
  <si>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</si>
  <si>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</si>
  <si>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</si>
  <si>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</si>
  <si>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</si>
  <si>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</si>
  <si>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</si>
  <si>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</si>
  <si>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</si>
  <si>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</si>
  <si>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</si>
  <si>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</si>
  <si>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</si>
  <si>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</si>
  <si>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</si>
  <si>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</si>
  <si>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</si>
  <si>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</si>
  <si>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</si>
  <si>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</si>
  <si>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</si>
  <si>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</si>
  <si>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</si>
  <si>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</si>
  <si>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</si>
  <si>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</si>
  <si>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</si>
  <si>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</si>
  <si>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</si>
  <si>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</si>
  <si>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</si>
  <si>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</si>
  <si>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</si>
  <si>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</si>
  <si>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G</t>
  </si>
  <si>
    <t>010-5</t>
  </si>
  <si>
    <t>020-3</t>
  </si>
  <si>
    <t>070-5</t>
  </si>
  <si>
    <t>130</t>
  </si>
  <si>
    <t>202-3-1-1</t>
  </si>
  <si>
    <t>221-1</t>
  </si>
  <si>
    <t>221-2</t>
  </si>
  <si>
    <t>402-1</t>
  </si>
  <si>
    <t>402-99</t>
  </si>
  <si>
    <t>641-2</t>
  </si>
  <si>
    <t>801</t>
  </si>
  <si>
    <t>860</t>
  </si>
  <si>
    <t>Środki trwałe/Inne środki trwałe</t>
  </si>
  <si>
    <t>Wartości niematerialne i prawne/Inne wartości niematerialne i prawne</t>
  </si>
  <si>
    <t>Umorzenie środków trwałych/Inne środki trwałe</t>
  </si>
  <si>
    <t>Bieżący rachunek bankowy</t>
  </si>
  <si>
    <t>Rozrachunki krajowe z dostawcami z tytułu dostaw i usług/Rozrachunki zobowiązań wobec pozostałych jednostek/Zobowiązania wobec pozostałych jednostek płatne do 12 miesięcy/Sage sp. z o.o.</t>
  </si>
  <si>
    <t>Rozrachunki krajowe z dostawcami z tytułu dostaw i usług/Rozrachunki zobowiązań wobec pozostałych jednostek/Zobowiązania wobec pozostałych jednostek płatne do 12 miesięcy/POLSKI KONCERN NAFTOWY ORLEN SPÓŁKA AKCYJNA</t>
  </si>
  <si>
    <t>Rozrachunki z tytułu VAT/Rozliczenie należnego VAT</t>
  </si>
  <si>
    <t>Rozrachunki z tytułu VAT/Rozliczenie naliczonego VAT</t>
  </si>
  <si>
    <t>Zużycie materiałów i energii /paliwo</t>
  </si>
  <si>
    <t>Zużycie materiałów i energii /NKUP</t>
  </si>
  <si>
    <t>Rozliczenia międzyokresowe czynne kosztów/Krótkoterminowe</t>
  </si>
  <si>
    <t>Kapitał zakładowy</t>
  </si>
  <si>
    <t>Wynik finansowy</t>
  </si>
  <si>
    <t>bilansowe</t>
  </si>
  <si>
    <t>wynikowe</t>
  </si>
  <si>
    <t>Aktywa trwałe</t>
  </si>
  <si>
    <t>Środki pieniężne, rachunki bankowe oraz krótkoterminowe aktywa finansowe</t>
  </si>
  <si>
    <t>Rozrachunki i roszczenia</t>
  </si>
  <si>
    <t>Koszty według rodzajów i ich rozliczenie</t>
  </si>
  <si>
    <t>Produkty i rozliczenia międzyokresowe</t>
  </si>
  <si>
    <t>Przychody i koszty związane z ich osiąganiem</t>
  </si>
  <si>
    <t>Kapitały (fundusz) własne, fundusze specjalne, rezerwy i wynik finansowy</t>
  </si>
  <si>
    <t>Środki trwałe</t>
  </si>
  <si>
    <t>Wartości niematerialne i prawne</t>
  </si>
  <si>
    <t>Umorzenie środków trwałych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</si>
  <si>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</si>
  <si>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</si>
  <si>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</si>
  <si>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 tytułu VAT</t>
  </si>
  <si>
    <t>Zużycie materiałów i energii</t>
  </si>
  <si>
    <t>Rozliczenia międzyokresowe czynne kosztów</t>
  </si>
  <si>
    <t>Sprzedaż usług działalności podstawowej</t>
  </si>
  <si>
    <t>3</t>
  </si>
  <si>
    <t>4</t>
  </si>
  <si>
    <t>5</t>
  </si>
  <si>
    <t>3-1-3</t>
  </si>
  <si>
    <t>3-1-1</t>
  </si>
  <si>
    <t>3-1-2</t>
  </si>
  <si>
    <t>3-1-8</t>
  </si>
  <si>
    <t>3-1-7</t>
  </si>
  <si>
    <t>1</t>
  </si>
  <si>
    <t>2</t>
  </si>
  <si>
    <t>99</t>
  </si>
  <si>
    <t>Inne środki trwałe</t>
  </si>
  <si>
    <t>Inne wartości niematerialne i prawne</t>
  </si>
  <si>
    <t>Sage sp. z o.o.</t>
  </si>
  <si>
    <t>POLSKI KONCERN NAFTOWY ORLEN SPÓŁKA AKCYJNA</t>
  </si>
  <si>
    <t>Rozliczenie należnego VAT</t>
  </si>
  <si>
    <t>Rozliczenie naliczonego VAT</t>
  </si>
  <si>
    <t>paliwo</t>
  </si>
  <si>
    <t>NKUP</t>
  </si>
  <si>
    <t>Krótkoterminowe</t>
  </si>
  <si>
    <t>sprzedaż</t>
  </si>
  <si>
    <t>Faktura VAT zakup</t>
  </si>
  <si>
    <t>Faktura VAT sprzedaż</t>
  </si>
  <si>
    <t>-</t>
  </si>
  <si>
    <t>201-3-1-1</t>
  </si>
  <si>
    <t>202-3-1-4</t>
  </si>
  <si>
    <t>202-3-1-9</t>
  </si>
  <si>
    <t>220-3</t>
  </si>
  <si>
    <t>230</t>
  </si>
  <si>
    <t>401-1</t>
  </si>
  <si>
    <t>403-1</t>
  </si>
  <si>
    <t>Rozrachunki krajowe z odbiorcami z tytułu dostaw i usług/Rozrachunki należności od pozostałych jednostek/Należności od pozostałych jednostek płatne do 12 miesięcy/Sage sp. z o.o.</t>
  </si>
  <si>
    <t>Rozrachunki krajowe z dostawcami z tytułu dostaw i usług/Rozrachunki zobowiązań wobec pozostałych jednostek/Zobowiązania wobec pozostałych jednostek płatne do 12 miesięcy/MEDIA MARKT POLSKA SPÓŁKA Z OGRANICZONĄ ODPOWIEDZIALNOŚCIĄ</t>
  </si>
  <si>
    <t>Rozrachunki krajowe z dostawcami z tytułu dostaw i usług/Rozrachunki zobowiązań wobec pozostałych jednostek/Zobowiązania wobec pozostałych jednostek płatne do 12 miesięcy/WARSAW - APARTMENTS SADYBA WILANÓW SPÓŁKA Z OGRANICZONĄ ODPOWIEDZIALNOŚCIĄ</t>
  </si>
  <si>
    <t>Rozrachunki publicznoprawne/ZUS</t>
  </si>
  <si>
    <t>Rozrachunki z tytułu wypłat wynagrodzeń</t>
  </si>
  <si>
    <t>Amortyzacja/Amortyzacja środków trwałych</t>
  </si>
  <si>
    <t>Różnice kursowe</t>
  </si>
  <si>
    <t>Pozostałe koszty operacyjne</t>
  </si>
  <si>
    <t>Rozrachunki publicznoprawne</t>
  </si>
  <si>
    <t>Amortyzacja</t>
  </si>
  <si>
    <t>Usługi obce</t>
  </si>
  <si>
    <t>Wynagrodzenia</t>
  </si>
  <si>
    <t>Pozostałe przychody operacyjne</t>
  </si>
  <si>
    <t>BRAK</t>
  </si>
  <si>
    <t>3-1-4</t>
  </si>
  <si>
    <t>3-1-9</t>
  </si>
  <si>
    <t>MEDIA MARKT POLSKA SPÓŁKA Z OGRANICZONĄ ODPOWIEDZIALNOŚCIĄ</t>
  </si>
  <si>
    <t>WARSAW - APARTMENTS SADYBA WILANÓW SPÓŁKA Z OGRANICZONĄ ODPOWIEDZIALNOŚCIĄ</t>
  </si>
  <si>
    <t>ZUS</t>
  </si>
  <si>
    <t>Amortyzacja środków trwałych</t>
  </si>
  <si>
    <t>Sprzedaż do pozostałych jednostek</t>
  </si>
  <si>
    <t>2/2019</t>
  </si>
  <si>
    <t>Dokument prosty</t>
  </si>
  <si>
    <t>Wyciąg bankowy</t>
  </si>
  <si>
    <t>NIP:</t>
  </si>
  <si>
    <t>Sprawozdanie w:</t>
  </si>
  <si>
    <t>ZŁ</t>
  </si>
  <si>
    <t>A</t>
  </si>
  <si>
    <t xml:space="preserve"> = P</t>
  </si>
  <si>
    <t>Atrybut</t>
  </si>
  <si>
    <t>A K T Y W A</t>
  </si>
  <si>
    <t>AKTYWA TRWAŁE</t>
  </si>
  <si>
    <t>SUMA AA</t>
  </si>
  <si>
    <t>I</t>
  </si>
  <si>
    <t>SUMA AAI</t>
  </si>
  <si>
    <t>Koszty zakończonych prac rozwojowych</t>
  </si>
  <si>
    <t>Wartość firmy</t>
  </si>
  <si>
    <t>Zaliczki na wartości niematerialne i prawne</t>
  </si>
  <si>
    <t>II</t>
  </si>
  <si>
    <t>Rzeczowe aktywa trwałe</t>
  </si>
  <si>
    <t>SUMA AAII</t>
  </si>
  <si>
    <t>SUMA AAII1</t>
  </si>
  <si>
    <t>a</t>
  </si>
  <si>
    <t>grunty (w tym prawo wieczystego użytkowania gruntu)</t>
  </si>
  <si>
    <t>b</t>
  </si>
  <si>
    <t>budynki, lokale i obiekty inżynierii lądowej i wodnej</t>
  </si>
  <si>
    <t>c</t>
  </si>
  <si>
    <t>urządzenia techniczne i maszyny</t>
  </si>
  <si>
    <t>d</t>
  </si>
  <si>
    <t>środki transportu</t>
  </si>
  <si>
    <t>e</t>
  </si>
  <si>
    <t>inne środki trwałe</t>
  </si>
  <si>
    <t>Środki trwałe w budowie</t>
  </si>
  <si>
    <t>Zaliczki na środki trwałe w budowie</t>
  </si>
  <si>
    <t>III</t>
  </si>
  <si>
    <t>Należności długoterminowe</t>
  </si>
  <si>
    <t>SUMA AAIII</t>
  </si>
  <si>
    <t>Od jednostek powiązanych</t>
  </si>
  <si>
    <t>Od pozostałych jednostek, w których jednostka posiada zaangażowanie w kapitale</t>
  </si>
  <si>
    <t>Od pozostałych jednostek</t>
  </si>
  <si>
    <t>IV</t>
  </si>
  <si>
    <t>Inwestycje długoterminowe</t>
  </si>
  <si>
    <t>SUMA AAIV</t>
  </si>
  <si>
    <t>Nieruchomości</t>
  </si>
  <si>
    <t>Długoterminowe aktywa finansowe</t>
  </si>
  <si>
    <t>SUMA AAIV3</t>
  </si>
  <si>
    <t>w jednostkach powiązanych</t>
  </si>
  <si>
    <t>SUMA AAIV3a</t>
  </si>
  <si>
    <t>- udziały lub akcje</t>
  </si>
  <si>
    <t>- inne papiery wartościowe</t>
  </si>
  <si>
    <t>- udzielone pożyczki</t>
  </si>
  <si>
    <t>- inne długoterminowe aktywa finansowe</t>
  </si>
  <si>
    <t>w pozostałych jednostkach w których jednostka posiada zaangażowanie w kapitale</t>
  </si>
  <si>
    <t>SUMA AAIV3b</t>
  </si>
  <si>
    <t>w pozostałych jednostkach</t>
  </si>
  <si>
    <t>SUMA AAIV3c</t>
  </si>
  <si>
    <t>Inne inwestycje długoterminowe</t>
  </si>
  <si>
    <t>V</t>
  </si>
  <si>
    <t>Długoterminowe rozliczenia okresowe</t>
  </si>
  <si>
    <t>SUMA AAV</t>
  </si>
  <si>
    <t>Aktywa z tytułu odroczonego podatku dochodowego</t>
  </si>
  <si>
    <t>Inne rozliczenia międzyokresowe</t>
  </si>
  <si>
    <t>B</t>
  </si>
  <si>
    <t>AKTYWA OBROTOWE</t>
  </si>
  <si>
    <t>SUMA AB</t>
  </si>
  <si>
    <t>Zapasy</t>
  </si>
  <si>
    <t>SUMA ABI</t>
  </si>
  <si>
    <t>Materiały</t>
  </si>
  <si>
    <t>Półprodukty i produkty w toku</t>
  </si>
  <si>
    <t>Produkty gotowe</t>
  </si>
  <si>
    <t>Towary</t>
  </si>
  <si>
    <t>Zaliczki na poczet dostaw</t>
  </si>
  <si>
    <t>SUMA ABII</t>
  </si>
  <si>
    <t>Należności od jednostek powiązanych</t>
  </si>
  <si>
    <t>SUMA ABII1</t>
  </si>
  <si>
    <t>z tytułu dostaw i usług o okresie spłaty:</t>
  </si>
  <si>
    <t>SUMA ABII1a</t>
  </si>
  <si>
    <t>- do 12 miesięcy</t>
  </si>
  <si>
    <t>- powyżej 12 miesięcy</t>
  </si>
  <si>
    <t>inne</t>
  </si>
  <si>
    <t>Należności od jednostek powiązanych, w których jednostka posiada zaangażowanie w kapitale</t>
  </si>
  <si>
    <t>SUMA ABII2</t>
  </si>
  <si>
    <t>SUMA ABII2a</t>
  </si>
  <si>
    <t>Należności od pozostałych jednostek</t>
  </si>
  <si>
    <t>SUMA ABII3</t>
  </si>
  <si>
    <t>SUMA ABII3a</t>
  </si>
  <si>
    <t>z tytułu podatków,dotacji, ceł, ubezp. społ. i zdrowotnych oraz inych tytułów publiczno-prawnych</t>
  </si>
  <si>
    <t>dochodzone na drodze sądowej</t>
  </si>
  <si>
    <t>Inwestycje krótkoterminowe</t>
  </si>
  <si>
    <t>SUMA ABIII</t>
  </si>
  <si>
    <t>Krótkoterminowe aktywa finansowe</t>
  </si>
  <si>
    <t>SUMA ABIII1</t>
  </si>
  <si>
    <t>SUMA ABIII1a</t>
  </si>
  <si>
    <t>- inne krótkoterminowe aktywa finansowe</t>
  </si>
  <si>
    <t xml:space="preserve">           b. w pozostałych jednostkach</t>
  </si>
  <si>
    <t>SUMA ABIII1b</t>
  </si>
  <si>
    <t>środki pieniężne i inne aktywa pieniężne</t>
  </si>
  <si>
    <t>SUMA ABIII1c</t>
  </si>
  <si>
    <t>- środki pieniężne w kasie i na rachunkach</t>
  </si>
  <si>
    <t xml:space="preserve">- inne środki pieniężne </t>
  </si>
  <si>
    <t xml:space="preserve">- inne aktywa pieniężne </t>
  </si>
  <si>
    <t>Inne inwestycje krótkoterminowe</t>
  </si>
  <si>
    <t>Krótkoterminowe rozliczenia międzyokresowe</t>
  </si>
  <si>
    <t>C</t>
  </si>
  <si>
    <t>Należne wpłaty na kapitał (fundusz) podstawowy</t>
  </si>
  <si>
    <t>D</t>
  </si>
  <si>
    <t>Udziału (akcje) własne</t>
  </si>
  <si>
    <t>S U M A   A K T Y W Ó W</t>
  </si>
  <si>
    <t>SUMA A</t>
  </si>
  <si>
    <t xml:space="preserve">  P A S Y W A</t>
  </si>
  <si>
    <t>KAPITAŁ (FUNDUSZ) WŁASNY</t>
  </si>
  <si>
    <t>SUMA PA</t>
  </si>
  <si>
    <t>Kapitał (fundusz) podstawowy</t>
  </si>
  <si>
    <t>Kapitał (fundusz) zapasowy, w tym:</t>
  </si>
  <si>
    <t>- nadwyżka wartości sprzedaży (wartości emisyjnej) nad wartością nominalną udziałów (akcji)</t>
  </si>
  <si>
    <t>Kapitał (fundusz) z aktualizacji wyceny, w tym:</t>
  </si>
  <si>
    <t>- z tytułu aktualizacji wartości godziwej</t>
  </si>
  <si>
    <t>Pozostałe kapitały (fundusze) rezerwowe, w tm:</t>
  </si>
  <si>
    <t>- tworzone zgodnie z umową (statutem) spółki</t>
  </si>
  <si>
    <t>- na udziały (akcje) własne</t>
  </si>
  <si>
    <t>Zysk (strata) z lat ubiegłych</t>
  </si>
  <si>
    <t>VI</t>
  </si>
  <si>
    <t>Zysk (strata) netto</t>
  </si>
  <si>
    <t>VII</t>
  </si>
  <si>
    <t>Odpisy z zysku netto w ciągu roku obrotowego (wielkość ujemna)</t>
  </si>
  <si>
    <t>ZOBOWIĄZANIA I REZERWY NA ZOBOWIĄZANIA</t>
  </si>
  <si>
    <t>SUMA PB</t>
  </si>
  <si>
    <t>Rezerwy na zobowiązania</t>
  </si>
  <si>
    <t>SUMA PBI</t>
  </si>
  <si>
    <t>Rezerwa z tytułu odroczonego podatku dochodowego</t>
  </si>
  <si>
    <t>Rezerwa na świadczenia emerytalne i podobne</t>
  </si>
  <si>
    <t>SUMA PBI2</t>
  </si>
  <si>
    <t>- długoterminowa</t>
  </si>
  <si>
    <t>- krótkoterminowa</t>
  </si>
  <si>
    <t>Pozostałe rezerwy</t>
  </si>
  <si>
    <t>SUMA PBI3</t>
  </si>
  <si>
    <t>- długoterminowe</t>
  </si>
  <si>
    <t>- krótkoterminowe</t>
  </si>
  <si>
    <t>Zobowiązania długoterminowe</t>
  </si>
  <si>
    <t>SUMA PBII</t>
  </si>
  <si>
    <t>Wobec jednostek powiązanych</t>
  </si>
  <si>
    <t>Wobec pozostałych jednostek, w których jednostaka posiada zaangażownaie w kapitale</t>
  </si>
  <si>
    <t>Wobec pozostałych jednostek</t>
  </si>
  <si>
    <t>SUMA PBII3</t>
  </si>
  <si>
    <t>kredyty i pożyczki</t>
  </si>
  <si>
    <t>z tytułu emisji dłużnych papierów wartościowych</t>
  </si>
  <si>
    <t xml:space="preserve">inne zobowiązania finansowe </t>
  </si>
  <si>
    <t>zobowiązania wekslowe</t>
  </si>
  <si>
    <t>Zobowiązania krótkoterminowe</t>
  </si>
  <si>
    <t>SUMA PBIII</t>
  </si>
  <si>
    <t>SUMA PBIII1</t>
  </si>
  <si>
    <t>z tytułu dostaw i usług o okresie wymagalności:</t>
  </si>
  <si>
    <t>SUMA PBIII1a</t>
  </si>
  <si>
    <t>Wobec pozostałych jednostek, w których jednostak posiada zaangażownaie w kapitale</t>
  </si>
  <si>
    <t>SUMA PBIII2</t>
  </si>
  <si>
    <t>SUMA PBIII2a</t>
  </si>
  <si>
    <t>SUMA PBIII3</t>
  </si>
  <si>
    <t>SYMA PBIII3d</t>
  </si>
  <si>
    <t>zaliczki otrzymane na dostawy</t>
  </si>
  <si>
    <t>f</t>
  </si>
  <si>
    <t>g</t>
  </si>
  <si>
    <t>z tytułu podatków, ceł, ubezpieczeń społecznych i zdrowotnych oraz inych tytułów publiczno-prawnych</t>
  </si>
  <si>
    <t>h</t>
  </si>
  <si>
    <t>z tytułu wynagrodzeń</t>
  </si>
  <si>
    <t>i</t>
  </si>
  <si>
    <t>Fundusze specjalne</t>
  </si>
  <si>
    <t xml:space="preserve">Rozliczenia międzyokresowe </t>
  </si>
  <si>
    <t>SUMA PBIV</t>
  </si>
  <si>
    <t>Ujemna wartość firmy</t>
  </si>
  <si>
    <t>S U M A   P A S Y W Ó W</t>
  </si>
  <si>
    <t>SUMA P</t>
  </si>
  <si>
    <t>TYS ZŁ</t>
  </si>
  <si>
    <t>B I L A N S</t>
  </si>
  <si>
    <t>konto</t>
  </si>
  <si>
    <t>Wn</t>
  </si>
  <si>
    <t>Ma</t>
  </si>
  <si>
    <t>AKTYWA</t>
  </si>
  <si>
    <t>PASYWA</t>
  </si>
  <si>
    <t>Z1</t>
  </si>
  <si>
    <t>Z5</t>
  </si>
  <si>
    <t>Z4</t>
  </si>
  <si>
    <t>Z6</t>
  </si>
  <si>
    <t>wersja</t>
  </si>
  <si>
    <t>AAI1</t>
  </si>
  <si>
    <t>AAI2</t>
  </si>
  <si>
    <t>AAI3</t>
  </si>
  <si>
    <t>AAI4</t>
  </si>
  <si>
    <t>AAII1a</t>
  </si>
  <si>
    <t>AAII1b</t>
  </si>
  <si>
    <t>AAII1c</t>
  </si>
  <si>
    <t>AAII1d</t>
  </si>
  <si>
    <t>AAII1e</t>
  </si>
  <si>
    <t>AAII2</t>
  </si>
  <si>
    <t>AAII3</t>
  </si>
  <si>
    <t>AAIII1</t>
  </si>
  <si>
    <t>AAIII2</t>
  </si>
  <si>
    <t>AAIII3</t>
  </si>
  <si>
    <t>AAIV1</t>
  </si>
  <si>
    <t>AAIV2</t>
  </si>
  <si>
    <t>AAIV3a1</t>
  </si>
  <si>
    <t>AAIV3a2</t>
  </si>
  <si>
    <t>AAIV3a3</t>
  </si>
  <si>
    <t>AAIV3a4</t>
  </si>
  <si>
    <t>AAIV3b1</t>
  </si>
  <si>
    <t>AAIV3b2</t>
  </si>
  <si>
    <t>AAIV3b3</t>
  </si>
  <si>
    <t>AAIV3b4</t>
  </si>
  <si>
    <t>AAIV3c1</t>
  </si>
  <si>
    <t>AAIV3c2</t>
  </si>
  <si>
    <t>AAIV3c3</t>
  </si>
  <si>
    <t>AAIV3c4</t>
  </si>
  <si>
    <t>AAIV4</t>
  </si>
  <si>
    <t>AAV1</t>
  </si>
  <si>
    <t>AAV2</t>
  </si>
  <si>
    <t>ABI1</t>
  </si>
  <si>
    <t>ABI2</t>
  </si>
  <si>
    <t>ABI3</t>
  </si>
  <si>
    <t>ABI4</t>
  </si>
  <si>
    <t>ABI5</t>
  </si>
  <si>
    <t>ABII1a1</t>
  </si>
  <si>
    <t>ABII1a2</t>
  </si>
  <si>
    <t>ABII1b</t>
  </si>
  <si>
    <t>ABII2a1</t>
  </si>
  <si>
    <t>ABII2a2</t>
  </si>
  <si>
    <t>ABII2b</t>
  </si>
  <si>
    <t>ABII3a1</t>
  </si>
  <si>
    <t>ABII3a2</t>
  </si>
  <si>
    <t>ABII3b</t>
  </si>
  <si>
    <t>ABII3c</t>
  </si>
  <si>
    <t>ABII3d</t>
  </si>
  <si>
    <t>ABIII1a1</t>
  </si>
  <si>
    <t>ABIII1a2</t>
  </si>
  <si>
    <t>ABIII1a3</t>
  </si>
  <si>
    <t>ABIII1a4</t>
  </si>
  <si>
    <t>ABIII1b1</t>
  </si>
  <si>
    <t>ABIII1b2</t>
  </si>
  <si>
    <t>ABIII1b3</t>
  </si>
  <si>
    <t>ABIII1b4</t>
  </si>
  <si>
    <t>ABIII1c1</t>
  </si>
  <si>
    <t>ABIII1c2</t>
  </si>
  <si>
    <t>ABIII1c3</t>
  </si>
  <si>
    <t>ABIII1c</t>
  </si>
  <si>
    <t>ABIV</t>
  </si>
  <si>
    <t>AC</t>
  </si>
  <si>
    <t>AD</t>
  </si>
  <si>
    <t>PAI</t>
  </si>
  <si>
    <t>PAII</t>
  </si>
  <si>
    <t>PAI1</t>
  </si>
  <si>
    <t>PAIII</t>
  </si>
  <si>
    <t>PAIII1</t>
  </si>
  <si>
    <t>PAIV</t>
  </si>
  <si>
    <t>PAIV1</t>
  </si>
  <si>
    <t>PAIV2</t>
  </si>
  <si>
    <t>PAV</t>
  </si>
  <si>
    <t>PAVI</t>
  </si>
  <si>
    <t>PAVII</t>
  </si>
  <si>
    <t>PBI1</t>
  </si>
  <si>
    <t>PBI21</t>
  </si>
  <si>
    <t>PBI22</t>
  </si>
  <si>
    <t>PBI31</t>
  </si>
  <si>
    <t>PBI32</t>
  </si>
  <si>
    <t>PBII1</t>
  </si>
  <si>
    <t>PBII2</t>
  </si>
  <si>
    <t>PBII3a</t>
  </si>
  <si>
    <t>PBII3b</t>
  </si>
  <si>
    <t>PBII3c</t>
  </si>
  <si>
    <t>PBII3d</t>
  </si>
  <si>
    <t>PBII3e</t>
  </si>
  <si>
    <t>PBIII1a1</t>
  </si>
  <si>
    <t>PBIII1a2</t>
  </si>
  <si>
    <t>PBIII1b</t>
  </si>
  <si>
    <t>PBIII2a1</t>
  </si>
  <si>
    <t>PBIII2a2</t>
  </si>
  <si>
    <t>PBIII2b</t>
  </si>
  <si>
    <t>PBIII3a</t>
  </si>
  <si>
    <t>PBIII3b</t>
  </si>
  <si>
    <t>PBIII3c</t>
  </si>
  <si>
    <t>PBIII3d1</t>
  </si>
  <si>
    <t>PBIII3d2</t>
  </si>
  <si>
    <t>PBIII3e</t>
  </si>
  <si>
    <t>PBIII3f</t>
  </si>
  <si>
    <t>PBIII3g</t>
  </si>
  <si>
    <t>PBIII3h</t>
  </si>
  <si>
    <t>PBIII3i</t>
  </si>
  <si>
    <t>PBIII4</t>
  </si>
  <si>
    <t>PBIV1</t>
  </si>
  <si>
    <t>PBIV2</t>
  </si>
  <si>
    <t>wariant porównawczy</t>
  </si>
  <si>
    <t>Pozycja</t>
  </si>
  <si>
    <t>Wyszczególnienie</t>
  </si>
  <si>
    <t>Atrubut</t>
  </si>
  <si>
    <t xml:space="preserve">Przychody netto ze sprzedaży i zrównane z nimi, w tym: </t>
  </si>
  <si>
    <t>od jednostek powiązanych</t>
  </si>
  <si>
    <t>Przychody netto ze sprzedaży produktów  </t>
  </si>
  <si>
    <t>wariant kalkulacyjny</t>
  </si>
  <si>
    <t>w książce: Podatkowe i bilansowe zamknięcie 2019 roku</t>
  </si>
  <si>
    <t>Autor: Magdalena Chomuszko</t>
  </si>
  <si>
    <t>Wydawnictwo C.H. Beck</t>
  </si>
  <si>
    <t>Bilans</t>
  </si>
  <si>
    <t>okres:</t>
  </si>
  <si>
    <t xml:space="preserve">do </t>
  </si>
  <si>
    <t>R Z i S</t>
  </si>
  <si>
    <t>AA</t>
  </si>
  <si>
    <t>AAI</t>
  </si>
  <si>
    <t>AAII</t>
  </si>
  <si>
    <t>AAIII</t>
  </si>
  <si>
    <t>AAIV</t>
  </si>
  <si>
    <t>AAV</t>
  </si>
  <si>
    <t>Należności krótkoterminowe</t>
  </si>
  <si>
    <t>ABI</t>
  </si>
  <si>
    <t>ABII</t>
  </si>
  <si>
    <t>ABIII</t>
  </si>
  <si>
    <t>SUMA AC</t>
  </si>
  <si>
    <t>FUNDUSZ WŁASNY</t>
  </si>
  <si>
    <t>Fundusz statutowy</t>
  </si>
  <si>
    <t>Pozostałe fundusze</t>
  </si>
  <si>
    <t>PBI</t>
  </si>
  <si>
    <t>PBII</t>
  </si>
  <si>
    <t>PBIII</t>
  </si>
  <si>
    <t>PBIV</t>
  </si>
  <si>
    <t>Przychody z działalności statutowej</t>
  </si>
  <si>
    <t>Przychody z nieodpłatnej działalności pożytku publicznego</t>
  </si>
  <si>
    <t>Przychody z odpłatnej działalności pożytku publicznego</t>
  </si>
  <si>
    <t>AI</t>
  </si>
  <si>
    <t>AII</t>
  </si>
  <si>
    <t>AIII</t>
  </si>
  <si>
    <t>Przychody z pozostałej działalności statutowej</t>
  </si>
  <si>
    <t>Koszty działalności statutowej</t>
  </si>
  <si>
    <t>Koszty nieodpłatnej działalności pożytku publicznego</t>
  </si>
  <si>
    <t>Koszty odpłatnej działalności pożytku publicznego</t>
  </si>
  <si>
    <t>Koszty pozostałej działalności statutowej</t>
  </si>
  <si>
    <t>Zysk (strata) z działalności statutowej (A -B)</t>
  </si>
  <si>
    <t>Przychody z działalności gospodarczej</t>
  </si>
  <si>
    <t>Koszty działalności gospodarczej</t>
  </si>
  <si>
    <t>Zysk (strata) z działalności gospodarczej (D -E)</t>
  </si>
  <si>
    <t>Koszty ogólnego zarządu</t>
  </si>
  <si>
    <t>Zysk (strata) z działalności operacyjnej (C+F -G)</t>
  </si>
  <si>
    <t>Przychody finansowe</t>
  </si>
  <si>
    <t>Koszty finansowe</t>
  </si>
  <si>
    <t>Zysk (strata) brutto (H+I-J+K-L</t>
  </si>
  <si>
    <t>Zysk (strata) netto (M-N)</t>
  </si>
  <si>
    <t>SUMA B</t>
  </si>
  <si>
    <t>Jednostka inna</t>
  </si>
  <si>
    <t>Jednostka Pożytku Publicznego</t>
  </si>
  <si>
    <t>Jendostka Pożytku Publicznego</t>
  </si>
  <si>
    <t>Jednostka MIKRO</t>
  </si>
  <si>
    <t>AKTYWA TRWAŁE W TYM ŚRODKI TRWAŁE</t>
  </si>
  <si>
    <t>AKTYWA OBROTOWE w tym:</t>
  </si>
  <si>
    <t>AB</t>
  </si>
  <si>
    <t>KAPITAŁ (FUNDUSZ) WŁASNY w tym:</t>
  </si>
  <si>
    <t>ZOBOWIĄZANIA I REZERWY NA ZOBOWIĄZANIA, w tym:</t>
  </si>
  <si>
    <t>Zobowiązania z tytułu kredytów i pożyczek</t>
  </si>
  <si>
    <t>PA</t>
  </si>
  <si>
    <t>PB</t>
  </si>
  <si>
    <t>b i l a n s</t>
  </si>
  <si>
    <t>r z i s</t>
  </si>
  <si>
    <t>BI</t>
  </si>
  <si>
    <t>BIII</t>
  </si>
  <si>
    <t>BII</t>
  </si>
  <si>
    <t>E</t>
  </si>
  <si>
    <t>F</t>
  </si>
  <si>
    <t>H</t>
  </si>
  <si>
    <t>J</t>
  </si>
  <si>
    <t>I.</t>
  </si>
  <si>
    <t>K</t>
  </si>
  <si>
    <t>L</t>
  </si>
  <si>
    <t>M</t>
  </si>
  <si>
    <t>N</t>
  </si>
  <si>
    <t>O</t>
  </si>
  <si>
    <t>Przychody podstawowej działalności operacyjnej i zrównane z nimi, w tym zmiana stanu produktów (zwiększenie – wartość dodatnia, zmniejszenie – wartość ujemna)</t>
  </si>
  <si>
    <t>Koszty podstawowej działalności operacyjnej:</t>
  </si>
  <si>
    <t>Wynagrodzenia, ubezpieczenia społeczne i inne świadczenia</t>
  </si>
  <si>
    <t>Pozostałe koszty</t>
  </si>
  <si>
    <t>BIV</t>
  </si>
  <si>
    <t>Pozostałe przychody i zyski, w tym aktualizacja wartości aktywów</t>
  </si>
  <si>
    <t>Pozostałe koszty i straty, w tym aktualizacja wartości aktywów</t>
  </si>
  <si>
    <t>Podatek dochodowy</t>
  </si>
  <si>
    <t>Zysk/strata netto (A−B+C−D−E) (dla jednostek mikro, o których mowa w art. 3 ust. 1a pkt 1, 3 i 4 oraz ust. 1b ustawy)</t>
  </si>
  <si>
    <t>Nadwyżka przychodów nad kosztami (wartość dodatnia)</t>
  </si>
  <si>
    <t>Nadwyżka kosztów nad przychodami (wartość ujemna)</t>
  </si>
  <si>
    <t>Wynik finansowy netto ogółem (A−B+C−D−E), (dla jednostek mikro, o których mowa w art. 3 ust. 1a pkt 2 ustawy), w tym:</t>
  </si>
  <si>
    <t>GII</t>
  </si>
  <si>
    <t>art. 3 ust. 1a pkt 1, 3 i 4 oraz ust. 1b</t>
  </si>
  <si>
    <t>art. 3 ust. 1a pkt 2 ustawy</t>
  </si>
  <si>
    <t>wariant:</t>
  </si>
  <si>
    <t>Rzeczowe aktywa trwałe, w tym:</t>
  </si>
  <si>
    <t>AAII1</t>
  </si>
  <si>
    <t>Jednostka MAŁA</t>
  </si>
  <si>
    <t>Należności krótkoterminowe, w tym:</t>
  </si>
  <si>
    <t>z tytułu dostaw i usług w tym:</t>
  </si>
  <si>
    <t>ABIIa</t>
  </si>
  <si>
    <t>ABIIa1</t>
  </si>
  <si>
    <t>ABIIa2</t>
  </si>
  <si>
    <t>Inwestycje krótkoterminowe, w tym:</t>
  </si>
  <si>
    <t>Krótkoterminowe aktywa finansowe, w tym:</t>
  </si>
  <si>
    <t>ABIIIa</t>
  </si>
  <si>
    <t>ABIIIa1</t>
  </si>
  <si>
    <t>Pozostałe kapitały (fundusze) rezerwowe</t>
  </si>
  <si>
    <t>Rezerwy na zobowiązania, w tym:</t>
  </si>
  <si>
    <t>Zobowiązania długoterminowe, w tym:</t>
  </si>
  <si>
    <t>z tytułu kredytów i pożyczek</t>
  </si>
  <si>
    <t>Zobowiązania krótkoterminowe, w tym:</t>
  </si>
  <si>
    <t>z tytułu dostaw i usług o okresie wymagalności, w tym:</t>
  </si>
  <si>
    <t>PBIIa</t>
  </si>
  <si>
    <t>PBIIIa</t>
  </si>
  <si>
    <t>PBIIIb</t>
  </si>
  <si>
    <t>PBIIIb1</t>
  </si>
  <si>
    <t>PBIIIb2</t>
  </si>
  <si>
    <t>PBIIIc</t>
  </si>
  <si>
    <t>GI</t>
  </si>
  <si>
    <t>133</t>
  </si>
  <si>
    <t>202-3-1-5</t>
  </si>
  <si>
    <t>403-2</t>
  </si>
  <si>
    <t>Rozrachunki krajowe z odbiorcami z tytułu dostaw i usług/Rozrachunki należności od pozostałych jednostek/Należności od pozostałych jednostek płatne do 12 miesięcy/"ABILE SPÓŁKA Z OGRANICZONĄ ODPOWIEDZIALNOŚCIĄ"</t>
  </si>
  <si>
    <t>3-1-6</t>
  </si>
  <si>
    <t>3-1-5</t>
  </si>
  <si>
    <t>"ABILE SPÓŁKA Z OGRANICZONĄ ODPOWIEDZIALNOŚCIĄ"</t>
  </si>
  <si>
    <t>zakup paliwa</t>
  </si>
  <si>
    <t>34</t>
  </si>
  <si>
    <t>Dokument eksportowy</t>
  </si>
  <si>
    <t>702*</t>
  </si>
  <si>
    <t>401*</t>
  </si>
  <si>
    <t>402*</t>
  </si>
  <si>
    <t>403*</t>
  </si>
  <si>
    <t>405*</t>
  </si>
  <si>
    <t>221*</t>
  </si>
  <si>
    <t>130*</t>
  </si>
  <si>
    <t>133*</t>
  </si>
  <si>
    <t>801*</t>
  </si>
  <si>
    <t>220*</t>
  </si>
  <si>
    <t>230*</t>
  </si>
  <si>
    <t>402-2</t>
  </si>
  <si>
    <t>Rozrachunki krajowe z odbiorcami z tytułu dostaw i usług/Rozrachunki należności od pozostałych jednostek/Należności od pozostałych jednostek płatne do 12 miesięcy/"ALTKOM AKADEMIA" SPÓŁKA AKCYJNA</t>
  </si>
  <si>
    <t>Rozrachunki krajowe z dostawcami z tytułu dostaw i usług/Rozrachunki zobowiązań wobec pozostałych jednostek/Zobowiązania wobec pozostałych jednostek płatne do 12 miesięcy/WYDAWNICTWO PODATKOWE "GOFIN" SPÓŁKA Z OGRANICZONĄ ODPOWIEDZIALNOŚCIĄ</t>
  </si>
  <si>
    <t>"ALTKOM AKADEMIA" SPÓŁKA AKCYJNA</t>
  </si>
  <si>
    <t>WYDAWNICTWO PODATKOWE "GOFIN" SPÓŁKA Z OGRANICZONĄ ODPOWIEDZIALNOŚCIĄ</t>
  </si>
  <si>
    <t>2/01-19/Lp.1</t>
  </si>
  <si>
    <t>4/01-19/Lp.1</t>
  </si>
  <si>
    <t>1/01-19/Lp.1</t>
  </si>
  <si>
    <t>3/01-19/Lp.1</t>
  </si>
  <si>
    <t>5/01-19/Lp.1</t>
  </si>
  <si>
    <t>6</t>
  </si>
  <si>
    <t>010-3</t>
  </si>
  <si>
    <t>010-4</t>
  </si>
  <si>
    <t>070-3</t>
  </si>
  <si>
    <t>070-4</t>
  </si>
  <si>
    <t>075-3</t>
  </si>
  <si>
    <t>100</t>
  </si>
  <si>
    <t>132</t>
  </si>
  <si>
    <t>149</t>
  </si>
  <si>
    <t>200</t>
  </si>
  <si>
    <t>201-3-1-3</t>
  </si>
  <si>
    <t>201-3-1-5</t>
  </si>
  <si>
    <t>201-3-1-9</t>
  </si>
  <si>
    <t>201-3-1-13</t>
  </si>
  <si>
    <t>201-3-1-14</t>
  </si>
  <si>
    <t>201-3-1-15</t>
  </si>
  <si>
    <t>202-3-1-2</t>
  </si>
  <si>
    <t>202-3-1-6</t>
  </si>
  <si>
    <t>202-3-1-10</t>
  </si>
  <si>
    <t>202-3-1-11</t>
  </si>
  <si>
    <t>202-3-1-13</t>
  </si>
  <si>
    <t>202-3-1-16</t>
  </si>
  <si>
    <t>202-3-1-21</t>
  </si>
  <si>
    <t>203-3-1-8</t>
  </si>
  <si>
    <t>203-3-1-17</t>
  </si>
  <si>
    <t>203-3-1-19</t>
  </si>
  <si>
    <t>203-3-1-20</t>
  </si>
  <si>
    <t>204-3-1-7</t>
  </si>
  <si>
    <t>204-3-1-18</t>
  </si>
  <si>
    <t>204-3-1-19</t>
  </si>
  <si>
    <t>220-2</t>
  </si>
  <si>
    <t>220-4</t>
  </si>
  <si>
    <t>221-5</t>
  </si>
  <si>
    <t>234-1-1</t>
  </si>
  <si>
    <t>234-1-2</t>
  </si>
  <si>
    <t>310-1</t>
  </si>
  <si>
    <t>310-2</t>
  </si>
  <si>
    <t>330</t>
  </si>
  <si>
    <t>402-3</t>
  </si>
  <si>
    <t>402-4</t>
  </si>
  <si>
    <t>403-4</t>
  </si>
  <si>
    <t>403-6</t>
  </si>
  <si>
    <t>403-7</t>
  </si>
  <si>
    <t>405-1</t>
  </si>
  <si>
    <t>490</t>
  </si>
  <si>
    <t>501-2</t>
  </si>
  <si>
    <t>530</t>
  </si>
  <si>
    <t>550-2</t>
  </si>
  <si>
    <t>660</t>
  </si>
  <si>
    <t>702-2-1</t>
  </si>
  <si>
    <t>702-2-2</t>
  </si>
  <si>
    <t>702-2-3</t>
  </si>
  <si>
    <t>703</t>
  </si>
  <si>
    <t>713</t>
  </si>
  <si>
    <t>731-2</t>
  </si>
  <si>
    <t>732-2</t>
  </si>
  <si>
    <t>755</t>
  </si>
  <si>
    <t>763-1</t>
  </si>
  <si>
    <t>763-2</t>
  </si>
  <si>
    <t>764</t>
  </si>
  <si>
    <t>805</t>
  </si>
  <si>
    <t>821</t>
  </si>
  <si>
    <t>916</t>
  </si>
  <si>
    <t>999</t>
  </si>
  <si>
    <t>Środki trwałe/Urządzenia techniczne i maszyny</t>
  </si>
  <si>
    <t>Środki trwałe/Środki transportu</t>
  </si>
  <si>
    <t>Umorzenie środków trwałych/Urządzenia techniczne i maszyny</t>
  </si>
  <si>
    <t>Umorzenie środków trwałych/Środki transportu</t>
  </si>
  <si>
    <t>Umorzenie wartości niematerialnych i prawnych/Inne wartości niematerialne i prawne</t>
  </si>
  <si>
    <t>Kasa krajowych środków pieniężnych</t>
  </si>
  <si>
    <t>Rachunek walutowy EUR</t>
  </si>
  <si>
    <t>Rachunek walutowy USD</t>
  </si>
  <si>
    <t>Środki pieniężne w dordze</t>
  </si>
  <si>
    <t>Rozrachunki bieżące, nieterminowe</t>
  </si>
  <si>
    <t>Rozrachunki krajowe z odbiorcami z tytułu dostaw i usług/Rozrachunki należności od pozostałych jednostek/Należności od pozostałych jednostek płatne do 12 miesięcy/ORANGE POLSKA SPÓŁKA AKCYJNA</t>
  </si>
  <si>
    <t>Rozrachunki krajowe z odbiorcami z tytułu dostaw i usług/Rozrachunki należności od pozostałych jednostek/Należności od pozostałych jednostek płatne do 12 miesięcy/"PKP INTERCITY" SPÓŁKA AKCYJNA</t>
  </si>
  <si>
    <t>Rozrachunki krajowe z odbiorcami z tytułu dostaw i usług/Rozrachunki należności od pozostałych jednostek/Należności od pozostałych jednostek płatne do 12 miesięcy/WARSAW - APARTMENTS SADYBA WILANÓW SPÓŁKA Z OGRANICZONĄ ODPOWIEDZIALNOŚCIĄ</t>
  </si>
  <si>
    <t>Rozrachunki krajowe z odbiorcami z tytułu dostaw i usług/Rozrachunki należności od pozostałych jednostek/Należności od pozostałych jednostek płatne do 12 miesięcy/ANT Consulting Magdalena Chomuszko</t>
  </si>
  <si>
    <t>Rozrachunki krajowe z dostawcami z tytułu dostaw i usług/Rozrachunki zobowiązań wobec pozostałych jednostek/Zobowiązania wobec pozostałych jednostek płatne do 12 miesięcy/"PKP INTERCITY" SPÓŁKA AKCYJNA</t>
  </si>
  <si>
    <t>Rozrachunki krajowe z dostawcami z tytułu dostaw i usług/Rozrachunki zobowiązań wobec pozostałych jednostek/Zobowiązania wobec pozostałych jednostek płatne do 12 miesięcy/OFFICE DEPOT POLAND SPÓŁKA Z OGRANICZONĄ ODPOWIEDZIALNOŚCIĄ W LIKWIDACJI</t>
  </si>
  <si>
    <t>Rozrachunki krajowe z dostawcami z tytułu dostaw i usług/Rozrachunki zobowiązań wobec pozostałych jednostek/Zobowiązania wobec pozostałych jednostek płatne do 12 miesięcy/MAKRO CASH AND CARRY POLSKA SPÓŁKA AKCYJNA</t>
  </si>
  <si>
    <t>Rozrachunki krajowe z dostawcami z tytułu dostaw i usług/Rozrachunki zobowiązań wobec pozostałych jednostek/Zobowiązania wobec pozostałych jednostek płatne do 12 miesięcy/ANT Consulting Magdalena Chomuszko</t>
  </si>
  <si>
    <t>Rozrachunki krajowe z dostawcami z tytułu dostaw i usług/Rozrachunki zobowiązań wobec pozostałych jednostek/Zobowiązania wobec pozostałych jednostek płatne do 12 miesięcy/"FUTURA" SPÓŁKA Z OGRANICZONĄ ODPOWIEDZIALNOŚCIĄ</t>
  </si>
  <si>
    <t>Rozrachunki krajowe z dostawcami z tytułu dostaw i usług/Rozrachunki zobowiązań wobec pozostałych jednostek/Zobowiązania wobec pozostałych jednostek płatne do 12 miesięcy/TOYOTA KATOWICE SPÓŁKA Z OGRANICZONĄ ODPOWIEDZIALNOŚCIĄ</t>
  </si>
  <si>
    <t>Rozrachunki zagranicz. z odbiorcami z tytułu dostaw i usług/Rozrachunki należności od pozostałych jednostek/Należności od pozostałych jednostek płatne do 12 miesięcy/Allfood Lebensmittel-Handels-GmbH</t>
  </si>
  <si>
    <t>Rozrachunki zagranicz. z odbiorcami z tytułu dostaw i usług/Rozrachunki należności od pozostałych jednostek/Należności od pozostałych jednostek płatne do 12 miesięcy/The Procter &amp; Gamble Company, 1 P&amp;G Plaza</t>
  </si>
  <si>
    <t>Rozrachunki zagranicz. z odbiorcami z tytułu dostaw i usług/Rozrachunki należności od pozostałych jednostek/Należności od pozostałych jednostek płatne do 12 miesięcy/Clever Age</t>
  </si>
  <si>
    <t>Rozrachunki zagranicz. z odbiorcami z tytułu dostaw i usług/Rozrachunki należności od pozostałych jednostek/Należności od pozostałych jednostek płatne do 12 miesięcy/American Productivity i Quality Center</t>
  </si>
  <si>
    <t>Rozrachunki zagranicz. z dostawcami z tytułu dostaw i usług/Rozrachunki zobowiązań wobec pozostałych jednostek/Zobowiązania wobec pozostałych jednostek płatne do 12 miesięcy/Impresa Pizzarotti &amp; C.S.P.A.</t>
  </si>
  <si>
    <t>Rozrachunki zagranicz. z dostawcami z tytułu dostaw i usług/Rozrachunki zobowiązań wobec pozostałych jednostek/Zobowiązania wobec pozostałych jednostek płatne do 12 miesięcy/The Boohoo</t>
  </si>
  <si>
    <t>Rozrachunki zagranicz. z dostawcami z tytułu dostaw i usług/Rozrachunki zobowiązań wobec pozostałych jednostek/Zobowiązania wobec pozostałych jednostek płatne do 12 miesięcy/Clever Age</t>
  </si>
  <si>
    <t>Rozrachunki publicznoprawne/Podatek od dochodów osobistych</t>
  </si>
  <si>
    <t>Rozrachunki publicznoprawne/Urząd Celny</t>
  </si>
  <si>
    <t>Rozrachunki z tytułu VAT/Rozrachunki z Urzędem Skarbowym z tytułu VAT</t>
  </si>
  <si>
    <t>Inne rozrachunki z pracownikami/Zaliczki/Kowalski Jan</t>
  </si>
  <si>
    <t>Inne rozrachunki z pracownikami/Zaliczki/Malinowski Józef</t>
  </si>
  <si>
    <t>Materiały w magazynach/Materiały podstawowe</t>
  </si>
  <si>
    <t>Materiały w magazynach/Materiały pomocnicze</t>
  </si>
  <si>
    <t>Zużycie materiałów i energii /materiały biurowe</t>
  </si>
  <si>
    <t>Zużycie materiałów i energii /materiały do realizacji projektów</t>
  </si>
  <si>
    <t>Zużycie materiałów i energii /środki czystości</t>
  </si>
  <si>
    <t>Usługi obce/Usługi bankowe</t>
  </si>
  <si>
    <t>Usługi obce/usługi transportowe</t>
  </si>
  <si>
    <t>Usługi obce/usługi najmu</t>
  </si>
  <si>
    <t>Usługi obce/tłumacz</t>
  </si>
  <si>
    <t>Usługi obce/Usługi consultingowe</t>
  </si>
  <si>
    <t>Wynagrodzenia/Etat</t>
  </si>
  <si>
    <t>Rozliczenie kosztów zespołu 4</t>
  </si>
  <si>
    <t>Koszty działalności podstawowej/Inne koszty</t>
  </si>
  <si>
    <t>Koszty działalności pomocniczej</t>
  </si>
  <si>
    <t>Koszty zarządu/Inne koszty</t>
  </si>
  <si>
    <t>Rozliczenia międzyokresowe różnic przejściowych pod. doch.</t>
  </si>
  <si>
    <t>Sprzedaż usług działalności podstawowej/Sprzedaż do pozostałych jednostek/Projekt 1 - AB</t>
  </si>
  <si>
    <t>Sprzedaż usług działalności podstawowej/Sprzedaż do pozostałych jednostek/Projekt 1 - AZ</t>
  </si>
  <si>
    <t>Sprzedaż usług działalności podstawowej/Sprzedaż do pozostałych jednostek/Projekt 2 - CCC</t>
  </si>
  <si>
    <t>Przychody z zysków kapitałowych</t>
  </si>
  <si>
    <t>Koszty uzyskania przychodów z zysków kapitałwych</t>
  </si>
  <si>
    <t>Sprzedaż towarów/Sprzedaż do pozostałych jednostek</t>
  </si>
  <si>
    <t>Sprzedaż materiałów/Sprzedaż do pozostałych jednostek</t>
  </si>
  <si>
    <t>Pozostałe przychody operacyjne/Sprzedaż złomu</t>
  </si>
  <si>
    <t>BŁĘDNE KONTO: Pozostałe przychody operacyjne</t>
  </si>
  <si>
    <t>Kapitał zapasowy</t>
  </si>
  <si>
    <t>Rozliczenie wyniku finansowego lat ubiegłych</t>
  </si>
  <si>
    <t>strata 2016</t>
  </si>
  <si>
    <t>BŁĘDNE KONTO:</t>
  </si>
  <si>
    <t>pozabilansowe</t>
  </si>
  <si>
    <t>Materiały i towary</t>
  </si>
  <si>
    <t>Koszty według typów działalności i ich rozliczenie</t>
  </si>
  <si>
    <t>Zespół 9</t>
  </si>
  <si>
    <t>Umorzenie wartości niematerialnych i prawnych</t>
  </si>
  <si>
    <t>Rozrachunki zagranicz. z dostawcami z tytułu dostaw i usług</t>
  </si>
  <si>
    <t>Inne rozrachunki z pracownikami</t>
  </si>
  <si>
    <t>Materiały w magazynach</t>
  </si>
  <si>
    <t>Koszty działalności podstawowej</t>
  </si>
  <si>
    <t>Koszty zarządu</t>
  </si>
  <si>
    <t>Sprzedaż towarów</t>
  </si>
  <si>
    <t>Sprzedaż materiałów</t>
  </si>
  <si>
    <t>3-1-13</t>
  </si>
  <si>
    <t>3-1-14</t>
  </si>
  <si>
    <t>3-1-15</t>
  </si>
  <si>
    <t>3-1-10</t>
  </si>
  <si>
    <t>3-1-11</t>
  </si>
  <si>
    <t>3-1-16</t>
  </si>
  <si>
    <t>3-1-21</t>
  </si>
  <si>
    <t>3-1-17</t>
  </si>
  <si>
    <t>3-1-19</t>
  </si>
  <si>
    <t>3-1-20</t>
  </si>
  <si>
    <t>3-1-18</t>
  </si>
  <si>
    <t>1-1</t>
  </si>
  <si>
    <t>1-2</t>
  </si>
  <si>
    <t>7</t>
  </si>
  <si>
    <t>2-1</t>
  </si>
  <si>
    <t>2-2</t>
  </si>
  <si>
    <t>2-3</t>
  </si>
  <si>
    <t>Urządzenia techniczne i maszyny</t>
  </si>
  <si>
    <t>Środki transportu</t>
  </si>
  <si>
    <t>ORANGE POLSKA SPÓŁKA AKCYJNA</t>
  </si>
  <si>
    <t>"PKP INTERCITY" SPÓŁKA AKCYJNA</t>
  </si>
  <si>
    <t>ANT Consulting Magdalena Chomuszko</t>
  </si>
  <si>
    <t>OFFICE DEPOT POLAND SPÓŁKA Z OGRANICZONĄ ODPOWIEDZIALNOŚCIĄ W LIKWIDACJI</t>
  </si>
  <si>
    <t>MAKRO CASH AND CARRY POLSKA SPÓŁKA AKCYJNA</t>
  </si>
  <si>
    <t>"FUTURA" SPÓŁKA Z OGRANICZONĄ ODPOWIEDZIALNOŚCIĄ</t>
  </si>
  <si>
    <t>TOYOTA KATOWICE SPÓŁKA Z OGRANICZONĄ ODPOWIEDZIALNOŚCIĄ</t>
  </si>
  <si>
    <t>Allfood Lebensmittel-Handels-GmbH</t>
  </si>
  <si>
    <t>The Procter &amp; Gamble Company, 1 P&amp;G Plaza</t>
  </si>
  <si>
    <t>Clever Age</t>
  </si>
  <si>
    <t>American Productivity i Quality Center</t>
  </si>
  <si>
    <t>Impresa Pizzarotti &amp; C.S.P.A.</t>
  </si>
  <si>
    <t>The Boohoo</t>
  </si>
  <si>
    <t>Podatek od dochodów osobistych</t>
  </si>
  <si>
    <t>Urząd Celny</t>
  </si>
  <si>
    <t>Rozrachunki z Urzędem Skarbowym z tytułu VAT</t>
  </si>
  <si>
    <t>Kowalski Jan</t>
  </si>
  <si>
    <t>Malinowski Józef</t>
  </si>
  <si>
    <t>Materiały podstawowe</t>
  </si>
  <si>
    <t>Materiały pomocnicze</t>
  </si>
  <si>
    <t>materiały biurowe</t>
  </si>
  <si>
    <t>materiały do realizacji projektów</t>
  </si>
  <si>
    <t>środki czystości</t>
  </si>
  <si>
    <t>Usługi bankowe</t>
  </si>
  <si>
    <t>usługi transportowe</t>
  </si>
  <si>
    <t>usługi najmu</t>
  </si>
  <si>
    <t>tłumacz</t>
  </si>
  <si>
    <t>Usługi consultingowe</t>
  </si>
  <si>
    <t>Etat</t>
  </si>
  <si>
    <t>Inne koszty</t>
  </si>
  <si>
    <t>Projekt 1 - AB</t>
  </si>
  <si>
    <t>Projekt 1 - AZ</t>
  </si>
  <si>
    <t>Projekt 2 - CCC</t>
  </si>
  <si>
    <t>Sprzedaż złomu</t>
  </si>
  <si>
    <t>10/01-19/Lp.1</t>
  </si>
  <si>
    <t>7/01-19/Lp.1</t>
  </si>
  <si>
    <t>9/01-19/Lp.1</t>
  </si>
  <si>
    <t>11/01-19/Lp.1</t>
  </si>
  <si>
    <t>BUFOR/WB 004/01/19/01-19/Lp.1</t>
  </si>
  <si>
    <t>1/01-19/Lp.2</t>
  </si>
  <si>
    <t>2/01-19/Lp.2</t>
  </si>
  <si>
    <t>2/01-19/Lp.3</t>
  </si>
  <si>
    <t>2/01-19/Lp.4</t>
  </si>
  <si>
    <t>2/01-19/Lp.5</t>
  </si>
  <si>
    <t>4/01-19/Lp.2</t>
  </si>
  <si>
    <t>5/01-19/Lp.2</t>
  </si>
  <si>
    <t>5/01-19/Lp.3</t>
  </si>
  <si>
    <t>5/01-19/Lp.4</t>
  </si>
  <si>
    <t>5/01-19/Lp.5</t>
  </si>
  <si>
    <t>6/01-19/Lp.1</t>
  </si>
  <si>
    <t>8/01-19/Lp.1</t>
  </si>
  <si>
    <t>8/01-19/Lp.2</t>
  </si>
  <si>
    <t>8/01-19/Lp.3</t>
  </si>
  <si>
    <t>8/01-19/Lp.4</t>
  </si>
  <si>
    <t>12/01-19/Lp.1</t>
  </si>
  <si>
    <t>12/01-19/Lp.2</t>
  </si>
  <si>
    <t>13/01-19/Lp.1</t>
  </si>
  <si>
    <t>13/01-19/Lp.2</t>
  </si>
  <si>
    <t>14/01-19/Lp.1</t>
  </si>
  <si>
    <t>14/01-19/Lp.2</t>
  </si>
  <si>
    <t>14/01-19/Lp.3</t>
  </si>
  <si>
    <t>14/01-19/Lp.4</t>
  </si>
  <si>
    <t>15/01-19/Lp.1</t>
  </si>
  <si>
    <t>16/01-19/Lp.1</t>
  </si>
  <si>
    <t>16/01-19/Lp.2</t>
  </si>
  <si>
    <t>17/01-19/Lp.1</t>
  </si>
  <si>
    <t>P 1/01-19/Lp.1</t>
  </si>
  <si>
    <t>BUFOR/ROPR 001/02/19/02-19/Lp.1</t>
  </si>
  <si>
    <t>BUFOR/ROPR 001/02/19/02-19/Lp.2</t>
  </si>
  <si>
    <t>BUFOR/FVZ 001/02/19/02-19/Lp.1</t>
  </si>
  <si>
    <t>BUFOR/FVS 002/02/19/02-19/Lp.1</t>
  </si>
  <si>
    <t>BUFOR/WB 001/02/19/02-19/Lp.1</t>
  </si>
  <si>
    <t>BUFOR/FVZ 002/02/19/02-19/Lp.1</t>
  </si>
  <si>
    <t>BUFOR/FVZ 002/02/19/02-19/Lp.2</t>
  </si>
  <si>
    <t>BUFOR/DS 001/02/19/02-19/Lp.1</t>
  </si>
  <si>
    <t>BUFOR/FVZ 003/02/19/02-19/Lp.1</t>
  </si>
  <si>
    <t>BUFOR/FVZ 003/02/19/02-19/Lp.2</t>
  </si>
  <si>
    <t>BUFOR/AMRT 001/02/19/02-19/Lp.1</t>
  </si>
  <si>
    <t>BUFOR/AMRT 001/02/19/02-19/Lp.2</t>
  </si>
  <si>
    <t>BUFOR/LP 001/02/19/02-19/Lp.1</t>
  </si>
  <si>
    <t>BUFOR/LP 001/02/19/02-19/Lp.2</t>
  </si>
  <si>
    <t>BUFOR/LP 001/02/19/02-19/Lp.3</t>
  </si>
  <si>
    <t>BUFOR/LP 001/02/19/02-19/Lp.4</t>
  </si>
  <si>
    <t>BUFOR/LP 001/02/19/02-19/Lp.5</t>
  </si>
  <si>
    <t>BUFOR/RK 001/02/19/02-19/Lp.1</t>
  </si>
  <si>
    <t>BUFOR/RK 001/02/19/02-19/Lp.2</t>
  </si>
  <si>
    <t>BUFOR/RK 001/02/19/02-19/Lp.3</t>
  </si>
  <si>
    <t>BUFOR/RK 001/02/19/02-19/Lp.4</t>
  </si>
  <si>
    <t>BUFOR/RK 001/02/19/02-19/Lp.5</t>
  </si>
  <si>
    <t>BUFOR/RK 001/02/19/02-19/Lp.6</t>
  </si>
  <si>
    <t>BUFOR/RK 001/02/19/02-19/Lp.7</t>
  </si>
  <si>
    <t>BUFOR/FVS 001/02/19/02-19/Lp.1</t>
  </si>
  <si>
    <t>BUFOR/FVS 002/03/19/03-19/Lp.1</t>
  </si>
  <si>
    <t>BUFOR/FVZ 002/03/19/03-19/Lp.1</t>
  </si>
  <si>
    <t>BUFOR/FVZ 002/03/19/03-19/Lp.2</t>
  </si>
  <si>
    <t>BUFOR/FVZ 004/03/19/03-19/Lp.1</t>
  </si>
  <si>
    <t>BUFOR/FVZ 004/03/19/03-19/Lp.2</t>
  </si>
  <si>
    <t>BUFOR/WB 001/03/19/03-19/Lp.1</t>
  </si>
  <si>
    <t>BUFOR/AMRT 001/03/19/03-19/Lp.1</t>
  </si>
  <si>
    <t>BUFOR/AMRT 001/03/19/03-19/Lp.2</t>
  </si>
  <si>
    <t>BUFOR/FVZ 001/03/19/03-19/Lp.1</t>
  </si>
  <si>
    <t>BUFOR/FVZ 001/03/19/03-19/Lp.2</t>
  </si>
  <si>
    <t>BUFOR/FVS 001/03/19/03-19/Lp.1</t>
  </si>
  <si>
    <t>BUFOR/FVZ 003/03/19/03-19/Lp.1</t>
  </si>
  <si>
    <t>BUFOR/FVZ 003/03/19/03-19/Lp.2</t>
  </si>
  <si>
    <t>BUFOR/DP 001/03/19/03-19/Lp.1</t>
  </si>
  <si>
    <t>BUFOR/DP 001/03/19/03-19/Lp.2</t>
  </si>
  <si>
    <t>BUFOR/DP 002/03/19/03-19/Lp.1</t>
  </si>
  <si>
    <t>BUFOR/DP 002/03/19/03-19/Lp.2</t>
  </si>
  <si>
    <t>BUFOR/DEX 001/04/19/04-19/Lp.1</t>
  </si>
  <si>
    <t>BUFOR/DIM 001/04/19/04-19/Lp.1</t>
  </si>
  <si>
    <t>BUFOR/DIM 001/04/19/04-19/Lp.2</t>
  </si>
  <si>
    <t>BUFOR/DIM 001/04/19/04-19/Lp.3</t>
  </si>
  <si>
    <t>BUFOR/DIM 001/04/19/04-19/Lp.4</t>
  </si>
  <si>
    <t>BUFOR/DIM 001/04/19/04-19/Lp.5</t>
  </si>
  <si>
    <t>BUFOR/UUE 1/04-19/Lp.1</t>
  </si>
  <si>
    <t>BUFOR/DEX 002/04/19/04-19/Lp.1</t>
  </si>
  <si>
    <t>BUFOR/WDT 001/04/19/04-19/Lp.1</t>
  </si>
  <si>
    <t>BUFOR/IU 1/04-19/Lp.1</t>
  </si>
  <si>
    <t>BUFOR/IU 1/04-19/Lp.2</t>
  </si>
  <si>
    <t>BUFOR/IU 1/04-19/Lp.3</t>
  </si>
  <si>
    <t>BUFOR/WNT 001/04/19/04-19/Lp.1</t>
  </si>
  <si>
    <t>BUFOR/IU 2/04-19/Lp.1</t>
  </si>
  <si>
    <t>BUFOR/IU 2/04-19/Lp.2</t>
  </si>
  <si>
    <t>BUFOR/IU 2/04-19/Lp.3</t>
  </si>
  <si>
    <t>BUFOR/WBUS 1/05-19/Lp.1</t>
  </si>
  <si>
    <t>BUFOR/WBUS 1/05-19/Lp.2</t>
  </si>
  <si>
    <t>BUFOR/[R]DP 2147483646/05-19/Lp.1</t>
  </si>
  <si>
    <t>BUFOR/[R]DP 2147483645/05-19/Lp.1</t>
  </si>
  <si>
    <t>BUFOR/WBUS 2/05-19/Lp.1</t>
  </si>
  <si>
    <t>BUFOR/WBUS 2/05-19/Lp.2</t>
  </si>
  <si>
    <t>BUFOR/KURS 001/05/19/05-19/Lp.1</t>
  </si>
  <si>
    <t>BUFOR/KURS 002/05/19/05-19/Lp.1</t>
  </si>
  <si>
    <t>BUFOR/KURS 003/05/19/05-19/Lp.1</t>
  </si>
  <si>
    <t>BUFOR/KURS 004/05/19/05-19/Lp.1</t>
  </si>
  <si>
    <t>BUFOR/KURS 005/05/19/05-19/Lp.1</t>
  </si>
  <si>
    <t>BUFOR/DP 002/07/19/07-19/Lp.1</t>
  </si>
  <si>
    <t>BUFOR/DP 002/07/19/07-19/Lp.2</t>
  </si>
  <si>
    <t>BUFOR/DP 003/07/19/07-19/Lp.1</t>
  </si>
  <si>
    <t>BUFOR/DP 001/07/19/07-19/Lp.1</t>
  </si>
  <si>
    <t>BUFOR/FVS 001/07/19/07-19/Lp.1</t>
  </si>
  <si>
    <t>BUFOR/FVZ 001/07/19/07-19/Lp.1</t>
  </si>
  <si>
    <t>BUFOR/FVZ 001/07/19/07-19/Lp.2</t>
  </si>
  <si>
    <t>BUFOR/FVS 001/08/19/08-19/Lp.1</t>
  </si>
  <si>
    <t>BUFOR/FVZ 001/10/19/10-19/Lp.1</t>
  </si>
  <si>
    <t>BUFOR/FVZ 001/10/19/10-19/Lp.2</t>
  </si>
  <si>
    <t>BUFOR/FVS 001/10/19/10-19/Lp.1</t>
  </si>
  <si>
    <t>BUFOR/FVZ 002/10/19/10-19/Lp.1</t>
  </si>
  <si>
    <t>BUFOR/FVZ 003/10/19/10-19/Lp.1</t>
  </si>
  <si>
    <t>BUFOR/FVZ 003/10/19/10-19/Lp.2</t>
  </si>
  <si>
    <t>BUFOR/FVZ 004/10/19/10-19/Lp.1</t>
  </si>
  <si>
    <t>wycofanie wyceny bilansowej walut</t>
  </si>
  <si>
    <t>zakup materiałów do realizacji usług</t>
  </si>
  <si>
    <t>Wyciąg z rach. PL51105010411000009249971335</t>
  </si>
  <si>
    <t>zakup mebli do biura</t>
  </si>
  <si>
    <t>sp</t>
  </si>
  <si>
    <t>wypłata z banku</t>
  </si>
  <si>
    <t>amortyzacja styczeń 2019</t>
  </si>
  <si>
    <t>Wynagrodzenie OFP</t>
  </si>
  <si>
    <t>wynajem pomieszczeń</t>
  </si>
  <si>
    <t>Raport kasowy - styczeń</t>
  </si>
  <si>
    <t>sprzedaż materiałów</t>
  </si>
  <si>
    <t>wyciag bankowy z dnia 23-31.01.2019</t>
  </si>
  <si>
    <t>leasing</t>
  </si>
  <si>
    <t>wyksięgowanie groszy z VAT</t>
  </si>
  <si>
    <t>rr</t>
  </si>
  <si>
    <t>zyski kapitałowe</t>
  </si>
  <si>
    <t>samochód TOYOTA Auris</t>
  </si>
  <si>
    <t>strata do odliczenie</t>
  </si>
  <si>
    <t>rozliczenie zaliczki z dnia 27.12.2018</t>
  </si>
  <si>
    <t>zakup środka trwałego</t>
  </si>
  <si>
    <t>sprzedaż związna z realizacją projektu 1-AB</t>
  </si>
  <si>
    <t>test</t>
  </si>
  <si>
    <t>zakup palia</t>
  </si>
  <si>
    <t>zakup laptopów</t>
  </si>
  <si>
    <t>amortyzacja luty 2019</t>
  </si>
  <si>
    <t>raport kasowy za luty 2019</t>
  </si>
  <si>
    <t>sprzedaż złomu</t>
  </si>
  <si>
    <t>sprzedaż - projekt 1-AZ</t>
  </si>
  <si>
    <t>Tłumaczenie tekstu</t>
  </si>
  <si>
    <t>usługa konsulingowa</t>
  </si>
  <si>
    <t>amortyzacja marzec 2019</t>
  </si>
  <si>
    <t>zakup materiałów biurowych</t>
  </si>
  <si>
    <t>Sprzedaż usług projekt 2</t>
  </si>
  <si>
    <t>Kompensata z kontrahentem ANT Consulting Magdalena Chomuszk</t>
  </si>
  <si>
    <t>przeksięgowanie wyniku finan z 2018 rok</t>
  </si>
  <si>
    <t>export</t>
  </si>
  <si>
    <t>odzież</t>
  </si>
  <si>
    <t>usługa informatyczna projekt 2 CCC</t>
  </si>
  <si>
    <t>materiały do realizacji usług</t>
  </si>
  <si>
    <t>usługa konsultingowa</t>
  </si>
  <si>
    <t>zakup mate</t>
  </si>
  <si>
    <t>wyciąg bankowy z dnia 15-05-2019</t>
  </si>
  <si>
    <t>Różnice kursowe: DEX 001/04/19 / WBUS 1</t>
  </si>
  <si>
    <t>Różnice kursowe: DEX 002/04/19 / WBUS 1</t>
  </si>
  <si>
    <t>wyciąg z dnia 31-05-2019</t>
  </si>
  <si>
    <t>Różnice kursowe: DIM 001/04/19 / WBUS 2</t>
  </si>
  <si>
    <t>Różnice kursowe: IU 1 / WBUS 2</t>
  </si>
  <si>
    <t>Różnice kursowe: WBUS 1 / WBUS 2</t>
  </si>
  <si>
    <t>t</t>
  </si>
  <si>
    <t>test rmk</t>
  </si>
  <si>
    <t>odsetki od pożyczki partycypacyjnej</t>
  </si>
  <si>
    <t>zakupy</t>
  </si>
  <si>
    <t>zakup</t>
  </si>
  <si>
    <t>s</t>
  </si>
  <si>
    <t>za</t>
  </si>
  <si>
    <t>198/1/M/19</t>
  </si>
  <si>
    <t>Wyciąg nr 0020 z dnia 2019-01-22</t>
  </si>
  <si>
    <t>3098/01/2019</t>
  </si>
  <si>
    <t>1/LP/etat</t>
  </si>
  <si>
    <t>370/CZ/2019</t>
  </si>
  <si>
    <t>1/01/2019</t>
  </si>
  <si>
    <t>1/2019/T</t>
  </si>
  <si>
    <t>Wyciąg numer 0021/2019</t>
  </si>
  <si>
    <t>231</t>
  </si>
  <si>
    <t>1/02/19/JK</t>
  </si>
  <si>
    <t>25/02.19</t>
  </si>
  <si>
    <t>2/02/U/P1</t>
  </si>
  <si>
    <t>1/02</t>
  </si>
  <si>
    <t>1298/19</t>
  </si>
  <si>
    <t>198/02/19</t>
  </si>
  <si>
    <t>798464/02</t>
  </si>
  <si>
    <t>2/LP/etat</t>
  </si>
  <si>
    <t>2/02/2019</t>
  </si>
  <si>
    <t>2/02</t>
  </si>
  <si>
    <t>3/03</t>
  </si>
  <si>
    <t>58/T/2019</t>
  </si>
  <si>
    <t>34/03/U</t>
  </si>
  <si>
    <t>11</t>
  </si>
  <si>
    <t>598/III/2019</t>
  </si>
  <si>
    <t>1/03/2019</t>
  </si>
  <si>
    <t>956432/03</t>
  </si>
  <si>
    <t>Komp. DP 001/03/19</t>
  </si>
  <si>
    <t>1/Ex/2019</t>
  </si>
  <si>
    <t>T/701/19</t>
  </si>
  <si>
    <t>1/04</t>
  </si>
  <si>
    <t>2/Ex/2019</t>
  </si>
  <si>
    <t>1/04T</t>
  </si>
  <si>
    <t>4/04U</t>
  </si>
  <si>
    <t>2/04T</t>
  </si>
  <si>
    <t>5/04</t>
  </si>
  <si>
    <t>R.Kurs/DP &lt;bufor&gt;</t>
  </si>
  <si>
    <t>7/07/2019</t>
  </si>
  <si>
    <t>1/08/2019</t>
  </si>
  <si>
    <t>12</t>
  </si>
  <si>
    <t>22</t>
  </si>
  <si>
    <t>4567</t>
  </si>
  <si>
    <t>64325</t>
  </si>
  <si>
    <t>Lista Płac</t>
  </si>
  <si>
    <t>Raport kasowy</t>
  </si>
  <si>
    <t>Rozliczenie z pracownikiem</t>
  </si>
  <si>
    <t>Dokument specjalny</t>
  </si>
  <si>
    <t>Dokument importowy</t>
  </si>
  <si>
    <t>Swiadczenie usług UE</t>
  </si>
  <si>
    <t>Wewnątrzwspólnotowa dostawa towaru</t>
  </si>
  <si>
    <t>Import usług</t>
  </si>
  <si>
    <t>Faktura wewnętrzna WNT</t>
  </si>
  <si>
    <t>Wyciąg bankowy USD</t>
  </si>
  <si>
    <t>admin</t>
  </si>
  <si>
    <t>FAKTURA 17/F/03 FAKTURA 18/F/03</t>
  </si>
  <si>
    <t>amortyzacja styczeń 2019, amortyzacja styczeń 2019 - opis str Ma</t>
  </si>
  <si>
    <t>składka na ubezpiecznie społeczne</t>
  </si>
  <si>
    <t>składka zdrowotna</t>
  </si>
  <si>
    <t>zaliczka na podatek</t>
  </si>
  <si>
    <t>zasilenie kasy</t>
  </si>
  <si>
    <t>zakup środków czystości</t>
  </si>
  <si>
    <t>zaliczka dla Malinowski</t>
  </si>
  <si>
    <t>opłata za prowadzenie rachunku</t>
  </si>
  <si>
    <t>zapłata za fakturę 1/2019/T</t>
  </si>
  <si>
    <t>wypłata wynagrodzenia</t>
  </si>
  <si>
    <t>zobowiązanie do US</t>
  </si>
  <si>
    <t>zapłacenia VAT</t>
  </si>
  <si>
    <t>koszty</t>
  </si>
  <si>
    <t>7010357724</t>
  </si>
  <si>
    <t>zakup materiałów biurowych, rozliczenie zaliczki z dnia 27.12.2018, zakup paliwa</t>
  </si>
  <si>
    <t>paczka DHL (przesyłka-transport)</t>
  </si>
  <si>
    <t>paczka DHL</t>
  </si>
  <si>
    <t>sprzedaż - projekt</t>
  </si>
  <si>
    <t>amortyzacja lmarzec 2019</t>
  </si>
  <si>
    <t>Kompensata FVS 001/01/19. 1/2019/T z WB 002/01/19. Wyciąg n</t>
  </si>
  <si>
    <t>Kompensata FVS 002/03/19. 3/03 z FVZ 004/03/19. 34/03/U</t>
  </si>
  <si>
    <t>cło</t>
  </si>
  <si>
    <t>VAT</t>
  </si>
  <si>
    <t>zapłata za fakturę 1/Ex/2019</t>
  </si>
  <si>
    <t>4/04/U</t>
  </si>
  <si>
    <t>amortyzacja styczeń 2019 - opis str Ma</t>
  </si>
  <si>
    <t>201*</t>
  </si>
  <si>
    <t>200*</t>
  </si>
  <si>
    <t>202*</t>
  </si>
  <si>
    <t>310*</t>
  </si>
  <si>
    <t>330*</t>
  </si>
  <si>
    <t>660*</t>
  </si>
  <si>
    <t>203*</t>
  </si>
  <si>
    <t>234*</t>
  </si>
  <si>
    <t>100*</t>
  </si>
  <si>
    <t>132*</t>
  </si>
  <si>
    <t>805*</t>
  </si>
  <si>
    <t>860*</t>
  </si>
  <si>
    <t>204*</t>
  </si>
  <si>
    <t>703*</t>
  </si>
  <si>
    <t>731*</t>
  </si>
  <si>
    <t>732*</t>
  </si>
  <si>
    <t>490*</t>
  </si>
  <si>
    <t>501*</t>
  </si>
  <si>
    <t>530*</t>
  </si>
  <si>
    <t>550*</t>
  </si>
  <si>
    <t>763*</t>
  </si>
  <si>
    <t>764*</t>
  </si>
  <si>
    <t>713*</t>
  </si>
  <si>
    <t>755*</t>
  </si>
  <si>
    <t>AIV</t>
  </si>
  <si>
    <t>BV</t>
  </si>
  <si>
    <t>DIII</t>
  </si>
  <si>
    <t>EIII</t>
  </si>
  <si>
    <t>HIVi</t>
  </si>
  <si>
    <t xml:space="preserve">Rrachunek zysków i strat </t>
  </si>
  <si>
    <t>Skoroszyt do rozdziału e-Sprawozdania i jednolity plik kontrolny</t>
  </si>
  <si>
    <t>Akademia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</si>
</sst>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0_ ;\-0\ "/>
    <numFmt numFmtId="165" formatCode="#,##0.00;[Red]#,##0.00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color theme="1"/>
      <name val="Times New Roman"/>
      <family val="1"/>
      <charset val="238"/>
    </font>
    <font>
      <sz val="26"/>
      <color theme="1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b/>
      <sz val="16"/>
      <color theme="4" tint="-0.499984740745262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2"/>
      <color theme="4" tint="-0.49998474074526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6" fontId="8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1" fillId="0" borderId="2" xfId="0" applyFont="1" applyBorder="1"/>
    <xf numFmtId="49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Protection="1"/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0" fontId="4" fillId="0" borderId="0" xfId="0" applyFont="1" applyAlignment="1"/>
    <xf numFmtId="14" fontId="4" fillId="0" borderId="0" xfId="0" applyNumberFormat="1" applyFont="1"/>
    <xf numFmtId="49" fontId="4" fillId="0" borderId="0" xfId="0" applyNumberFormat="1" applyFont="1"/>
    <xf numFmtId="43" fontId="4" fillId="3" borderId="2" xfId="0" applyNumberFormat="1" applyFont="1" applyFill="1" applyBorder="1" applyAlignment="1">
      <alignment horizontal="right"/>
    </xf>
    <xf numFmtId="43" fontId="4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5" fillId="2" borderId="6" xfId="0" applyFont="1" applyFill="1" applyBorder="1" applyAlignment="1">
      <alignment horizontal="center"/>
    </xf>
    <xf numFmtId="0" fontId="5" fillId="4" borderId="8" xfId="0" applyFont="1" applyFill="1" applyBorder="1" applyAlignment="1"/>
    <xf numFmtId="49" fontId="5" fillId="5" borderId="9" xfId="0" applyNumberFormat="1" applyFont="1" applyFill="1" applyBorder="1"/>
    <xf numFmtId="43" fontId="5" fillId="5" borderId="2" xfId="0" applyNumberFormat="1" applyFont="1" applyFill="1" applyBorder="1"/>
    <xf numFmtId="0" fontId="5" fillId="5" borderId="2" xfId="0" applyFont="1" applyFill="1" applyBorder="1" applyAlignment="1">
      <alignment horizontal="right"/>
    </xf>
    <xf numFmtId="0" fontId="4" fillId="6" borderId="2" xfId="0" applyFont="1" applyFill="1" applyBorder="1"/>
    <xf numFmtId="49" fontId="5" fillId="6" borderId="9" xfId="0" applyNumberFormat="1" applyFont="1" applyFill="1" applyBorder="1"/>
    <xf numFmtId="43" fontId="5" fillId="6" borderId="2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43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43" fontId="5" fillId="6" borderId="2" xfId="0" applyNumberFormat="1" applyFont="1" applyFill="1" applyBorder="1"/>
    <xf numFmtId="49" fontId="4" fillId="7" borderId="2" xfId="0" applyNumberFormat="1" applyFont="1" applyFill="1" applyBorder="1"/>
    <xf numFmtId="43" fontId="5" fillId="7" borderId="2" xfId="0" applyNumberFormat="1" applyFont="1" applyFill="1" applyBorder="1"/>
    <xf numFmtId="0" fontId="5" fillId="7" borderId="2" xfId="0" applyFont="1" applyFill="1" applyBorder="1" applyAlignment="1">
      <alignment horizontal="right"/>
    </xf>
    <xf numFmtId="0" fontId="4" fillId="0" borderId="2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5" fillId="6" borderId="2" xfId="0" applyFont="1" applyFill="1" applyBorder="1"/>
    <xf numFmtId="49" fontId="5" fillId="6" borderId="2" xfId="0" applyNumberFormat="1" applyFont="1" applyFill="1" applyBorder="1"/>
    <xf numFmtId="0" fontId="4" fillId="8" borderId="2" xfId="0" applyFont="1" applyFill="1" applyBorder="1"/>
    <xf numFmtId="49" fontId="4" fillId="8" borderId="2" xfId="0" applyNumberFormat="1" applyFont="1" applyFill="1" applyBorder="1"/>
    <xf numFmtId="43" fontId="5" fillId="8" borderId="13" xfId="0" applyNumberFormat="1" applyFont="1" applyFill="1" applyBorder="1"/>
    <xf numFmtId="0" fontId="5" fillId="8" borderId="13" xfId="0" applyFont="1" applyFill="1" applyBorder="1" applyAlignment="1">
      <alignment horizontal="right"/>
    </xf>
    <xf numFmtId="49" fontId="4" fillId="8" borderId="9" xfId="0" applyNumberFormat="1" applyFont="1" applyFill="1" applyBorder="1"/>
    <xf numFmtId="43" fontId="5" fillId="8" borderId="2" xfId="0" applyNumberFormat="1" applyFont="1" applyFill="1" applyBorder="1"/>
    <xf numFmtId="0" fontId="5" fillId="8" borderId="2" xfId="0" applyFont="1" applyFill="1" applyBorder="1" applyAlignment="1">
      <alignment horizontal="right"/>
    </xf>
    <xf numFmtId="43" fontId="5" fillId="9" borderId="2" xfId="0" applyNumberFormat="1" applyFont="1" applyFill="1" applyBorder="1"/>
    <xf numFmtId="0" fontId="5" fillId="9" borderId="2" xfId="0" applyFont="1" applyFill="1" applyBorder="1" applyAlignment="1">
      <alignment horizontal="right"/>
    </xf>
    <xf numFmtId="0" fontId="4" fillId="8" borderId="13" xfId="0" applyFont="1" applyFill="1" applyBorder="1"/>
    <xf numFmtId="43" fontId="4" fillId="7" borderId="2" xfId="0" applyNumberFormat="1" applyFont="1" applyFill="1" applyBorder="1"/>
    <xf numFmtId="49" fontId="5" fillId="10" borderId="14" xfId="0" applyNumberFormat="1" applyFont="1" applyFill="1" applyBorder="1" applyAlignment="1" applyProtection="1">
      <alignment horizontal="center" vertical="center"/>
      <protection hidden="1"/>
    </xf>
    <xf numFmtId="43" fontId="5" fillId="10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10" borderId="6" xfId="0" applyNumberFormat="1" applyFont="1" applyFill="1" applyBorder="1" applyAlignment="1" applyProtection="1">
      <alignment horizontal="right" vertical="center" wrapText="1"/>
      <protection hidden="1"/>
    </xf>
    <xf numFmtId="49" fontId="5" fillId="5" borderId="15" xfId="0" applyNumberFormat="1" applyFont="1" applyFill="1" applyBorder="1"/>
    <xf numFmtId="43" fontId="5" fillId="5" borderId="13" xfId="0" applyNumberFormat="1" applyFont="1" applyFill="1" applyBorder="1"/>
    <xf numFmtId="0" fontId="5" fillId="5" borderId="13" xfId="0" applyFont="1" applyFill="1" applyBorder="1" applyAlignment="1">
      <alignment horizontal="right"/>
    </xf>
    <xf numFmtId="49" fontId="5" fillId="0" borderId="0" xfId="0" applyNumberFormat="1" applyFont="1"/>
    <xf numFmtId="43" fontId="5" fillId="5" borderId="9" xfId="0" applyNumberFormat="1" applyFont="1" applyFill="1" applyBorder="1"/>
    <xf numFmtId="0" fontId="5" fillId="5" borderId="9" xfId="0" applyFont="1" applyFill="1" applyBorder="1" applyAlignment="1">
      <alignment horizontal="right"/>
    </xf>
    <xf numFmtId="43" fontId="7" fillId="0" borderId="2" xfId="0" applyNumberFormat="1" applyFont="1" applyFill="1" applyBorder="1"/>
    <xf numFmtId="43" fontId="5" fillId="10" borderId="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7" fillId="0" borderId="0" xfId="1" applyFont="1"/>
    <xf numFmtId="0" fontId="7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3" fillId="11" borderId="2" xfId="1" applyNumberFormat="1" applyFont="1" applyFill="1" applyBorder="1" applyAlignment="1">
      <alignment horizontal="center" wrapText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>
      <alignment wrapText="1"/>
    </xf>
    <xf numFmtId="43" fontId="7" fillId="12" borderId="13" xfId="2" applyNumberFormat="1" applyFont="1" applyFill="1" applyBorder="1"/>
    <xf numFmtId="0" fontId="4" fillId="0" borderId="13" xfId="0" applyFont="1" applyBorder="1" applyAlignment="1">
      <alignment horizontal="right"/>
    </xf>
    <xf numFmtId="0" fontId="3" fillId="0" borderId="2" xfId="1" applyFont="1" applyBorder="1" applyAlignment="1">
      <alignment horizontal="center" vertical="top"/>
    </xf>
    <xf numFmtId="0" fontId="7" fillId="0" borderId="9" xfId="1" applyFont="1" applyBorder="1" applyAlignment="1">
      <alignment wrapText="1"/>
    </xf>
    <xf numFmtId="43" fontId="7" fillId="12" borderId="2" xfId="2" applyNumberFormat="1" applyFont="1" applyFill="1" applyBorder="1"/>
    <xf numFmtId="43" fontId="7" fillId="12" borderId="12" xfId="2" applyNumberFormat="1" applyFont="1" applyFill="1" applyBorder="1"/>
    <xf numFmtId="0" fontId="7" fillId="0" borderId="2" xfId="1" applyFont="1" applyBorder="1" applyAlignment="1">
      <alignment horizontal="center"/>
    </xf>
    <xf numFmtId="43" fontId="7" fillId="12" borderId="2" xfId="1" applyNumberFormat="1" applyFont="1" applyFill="1" applyBorder="1"/>
    <xf numFmtId="0" fontId="7" fillId="0" borderId="12" xfId="1" applyFont="1" applyBorder="1" applyAlignment="1">
      <alignment horizontal="center"/>
    </xf>
    <xf numFmtId="0" fontId="7" fillId="0" borderId="12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vertical="top"/>
    </xf>
    <xf numFmtId="43" fontId="7" fillId="12" borderId="0" xfId="2" applyNumberFormat="1" applyFont="1" applyFill="1" applyBorder="1"/>
    <xf numFmtId="0" fontId="4" fillId="0" borderId="0" xfId="0" applyFont="1" applyBorder="1" applyAlignment="1">
      <alignment horizontal="right"/>
    </xf>
    <xf numFmtId="43" fontId="7" fillId="0" borderId="0" xfId="1" applyNumberFormat="1" applyFont="1"/>
    <xf numFmtId="43" fontId="1" fillId="0" borderId="0" xfId="0" applyNumberFormat="1" applyFont="1"/>
    <xf numFmtId="0" fontId="2" fillId="0" borderId="23" xfId="0" applyFont="1" applyBorder="1" applyAlignment="1">
      <alignment horizontal="center"/>
    </xf>
    <xf numFmtId="49" fontId="12" fillId="0" borderId="0" xfId="0" applyNumberFormat="1" applyFont="1" applyFill="1" applyAlignment="1">
      <alignment horizontal="right"/>
    </xf>
    <xf numFmtId="49" fontId="1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43" fontId="3" fillId="12" borderId="13" xfId="2" applyNumberFormat="1" applyFont="1" applyFill="1" applyBorder="1"/>
    <xf numFmtId="0" fontId="4" fillId="0" borderId="0" xfId="0" applyNumberFormat="1" applyFont="1"/>
    <xf numFmtId="0" fontId="13" fillId="0" borderId="0" xfId="0" applyNumberFormat="1" applyFont="1" applyAlignment="1"/>
    <xf numFmtId="0" fontId="13" fillId="0" borderId="0" xfId="0" applyFont="1"/>
    <xf numFmtId="43" fontId="5" fillId="13" borderId="2" xfId="0" applyNumberFormat="1" applyFont="1" applyFill="1" applyBorder="1"/>
    <xf numFmtId="49" fontId="5" fillId="0" borderId="2" xfId="0" applyNumberFormat="1" applyFont="1" applyFill="1" applyBorder="1"/>
    <xf numFmtId="43" fontId="5" fillId="0" borderId="2" xfId="0" applyNumberFormat="1" applyFont="1" applyFill="1" applyBorder="1"/>
    <xf numFmtId="49" fontId="5" fillId="0" borderId="9" xfId="0" applyNumberFormat="1" applyFont="1" applyFill="1" applyBorder="1"/>
    <xf numFmtId="0" fontId="5" fillId="0" borderId="2" xfId="0" applyFont="1" applyFill="1" applyBorder="1" applyAlignment="1">
      <alignment horizontal="right"/>
    </xf>
    <xf numFmtId="49" fontId="5" fillId="13" borderId="9" xfId="0" applyNumberFormat="1" applyFont="1" applyFill="1" applyBorder="1"/>
    <xf numFmtId="49" fontId="5" fillId="13" borderId="15" xfId="0" applyNumberFormat="1" applyFont="1" applyFill="1" applyBorder="1"/>
    <xf numFmtId="43" fontId="5" fillId="13" borderId="13" xfId="0" applyNumberFormat="1" applyFont="1" applyFill="1" applyBorder="1"/>
    <xf numFmtId="43" fontId="5" fillId="13" borderId="9" xfId="0" applyNumberFormat="1" applyFont="1" applyFill="1" applyBorder="1"/>
    <xf numFmtId="0" fontId="5" fillId="13" borderId="13" xfId="0" applyFont="1" applyFill="1" applyBorder="1" applyAlignment="1">
      <alignment horizontal="right"/>
    </xf>
    <xf numFmtId="0" fontId="5" fillId="13" borderId="9" xfId="0" applyFont="1" applyFill="1" applyBorder="1" applyAlignment="1">
      <alignment horizontal="right"/>
    </xf>
    <xf numFmtId="0" fontId="5" fillId="13" borderId="2" xfId="0" applyFont="1" applyFill="1" applyBorder="1" applyAlignment="1">
      <alignment horizontal="right"/>
    </xf>
    <xf numFmtId="0" fontId="4" fillId="0" borderId="0" xfId="0" applyFont="1" applyBorder="1"/>
    <xf numFmtId="0" fontId="7" fillId="0" borderId="0" xfId="1" applyFont="1" applyBorder="1"/>
    <xf numFmtId="43" fontId="7" fillId="0" borderId="0" xfId="1" applyNumberFormat="1" applyFont="1" applyBorder="1"/>
    <xf numFmtId="43" fontId="4" fillId="0" borderId="0" xfId="0" applyNumberFormat="1" applyFont="1" applyBorder="1"/>
    <xf numFmtId="43" fontId="0" fillId="0" borderId="0" xfId="0" applyNumberFormat="1"/>
    <xf numFmtId="49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13" borderId="9" xfId="0" applyFont="1" applyFill="1" applyBorder="1" applyAlignment="1">
      <alignment horizontal="left"/>
    </xf>
    <xf numFmtId="0" fontId="5" fillId="13" borderId="10" xfId="0" applyFont="1" applyFill="1" applyBorder="1" applyAlignment="1">
      <alignment horizontal="left"/>
    </xf>
    <xf numFmtId="0" fontId="5" fillId="13" borderId="11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11" borderId="9" xfId="1" applyNumberFormat="1" applyFont="1" applyFill="1" applyBorder="1" applyAlignment="1">
      <alignment horizontal="center" wrapText="1"/>
    </xf>
    <xf numFmtId="0" fontId="3" fillId="11" borderId="11" xfId="1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14" fontId="14" fillId="0" borderId="0" xfId="0" applyNumberFormat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8" fillId="0" borderId="0" xfId="0" applyFont="1" applyFill="1" applyProtection="1">
      <protection hidden="1"/>
    </xf>
  </cellXfs>
  <cellStyles count="3">
    <cellStyle name="Dziesiętny 2" xfId="2"/>
    <cellStyle name="Normalny" xfId="0" builtinId="0"/>
    <cellStyle name="Normalny 2" xfId="1"/>
  </cellStyles>
  <dxfs count="590"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8/08/24/eD/DefinicjeTypy/'">
  <Schema ID="Schema1" Namespace="http://crd.gov.pl/xml/schematy/dziedzinowe/mf/2018/08/24/eD/DefinicjeTypy/">
    <xsd:schema xmlns:xsd="http://www.w3.org/2001/XMLSchema" xmlns:ns0="http://crd.gov.pl/xml/schematy/dziedzinowe/mf/2018/08/24/eD/DefinicjeTypy/" xmlns="" targetNamespace="http://crd.gov.pl/xml/schematy/dziedzinowe/mf/2018/08/24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8/08/24/eD/DefinicjeTypy/" xmlns="" targetNamespace="http://jpk.mf.gov.pl/wzor/2016/03/09/03091/">
      <xsd:import namespace="http://crd.gov.pl/xml/schematy/dziedzinowe/mf/2018/08/24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" Namespace="http://crd.gov.pl/xml/schematy/dziedzinowe/mf/2018/08/24/eD/DefinicjeTypy/">
    <xsd:schema xmlns:xsd="http://www.w3.org/2001/XMLSchema" xmlns:ns0="http://crd.gov.pl/xml/schematy/dziedzinowe/mf/2018/08/24/eD/DefinicjeTypy/" xmlns="" targetNamespace="http://crd.gov.pl/xml/schematy/dziedzinowe/mf/2018/08/24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4" SchemaRef="Schema3" Namespace="http://jpk.mf.gov.pl/wzor/2016/03/09/03091/">
    <xsd:schema xmlns:xsd="http://www.w3.org/2001/XMLSchema" xmlns:ns0="http://jpk.mf.gov.pl/wzor/2016/03/09/03091/" xmlns:ns1="http://crd.gov.pl/xml/schematy/dziedzinowe/mf/2018/08/24/eD/DefinicjeTypy/" xmlns="" targetNamespace="http://jpk.mf.gov.pl/wzor/2016/03/09/03091/">
      <xsd:import namespace="http://crd.gov.pl/xml/schematy/dziedzinowe/mf/2018/08/24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2" DataBindingLoadMode="1"/>
  </Map>
  <Map ID="2" Name="JPK_mapa1" RootElement="JPK" SchemaID="Schema4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BM496" tableType="xml" totalsRowShown="0" connectionId="2">
  <autoFilter ref="A1:BM496"/>
  <tableColumns count="65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Miejscowosc" name="ns2:Miejscowosc">
      <xmlColumnPr mapId="1" xpath="/ns1:JPK/ns1:Podmiot1/ns1:AdresPodmiotu/ns2:Miejscowosc" xmlDataType="string"/>
    </tableColumn>
    <tableColumn id="20" uniqueName="ns2:KodPocztowy" name="ns2:KodPocztowy">
      <xmlColumnPr mapId="1" xpath="/ns1:JPK/ns1:Podmiot1/ns1:AdresPodmiotu/ns2:KodPocztowy" xmlDataType="string"/>
    </tableColumn>
    <tableColumn id="21" uniqueName="ns2:Poczta" name="ns2:Poczta">
      <xmlColumnPr mapId="1" xpath="/ns1:JPK/ns1:Podmiot1/ns1:AdresPodmiotu/ns2:Poczta" xmlDataType="string"/>
    </tableColumn>
    <tableColumn id="22" uniqueName="typ" name="typ">
      <xmlColumnPr mapId="1" xpath="/ns1:JPK/ns1:ZOiS/@typ" xmlDataType="string"/>
    </tableColumn>
    <tableColumn id="23" uniqueName="ns1:KodKonta" name="ns1:KodKonta">
      <xmlColumnPr mapId="1" xpath="/ns1:JPK/ns1:ZOiS/ns1:KodKonta" xmlDataType="string"/>
    </tableColumn>
    <tableColumn id="24" uniqueName="ns1:OpisKonta" name="ns1:OpisKonta">
      <xmlColumnPr mapId="1" xpath="/ns1:JPK/ns1:ZOiS/ns1:OpisKonta" xmlDataType="string"/>
    </tableColumn>
    <tableColumn id="25" uniqueName="ns1:TypKonta" name="ns1:TypKonta">
      <xmlColumnPr mapId="1" xpath="/ns1:JPK/ns1:ZOiS/ns1:TypKonta" xmlDataType="string"/>
    </tableColumn>
    <tableColumn id="26" uniqueName="ns1:KodZespolu" name="ns1:KodZespolu">
      <xmlColumnPr mapId="1" xpath="/ns1:JPK/ns1:ZOiS/ns1:KodZespolu" xmlDataType="integer"/>
    </tableColumn>
    <tableColumn id="27" uniqueName="ns1:OpisZespolu" name="ns1:OpisZespolu">
      <xmlColumnPr mapId="1" xpath="/ns1:JPK/ns1:ZOiS/ns1:OpisZespolu" xmlDataType="string"/>
    </tableColumn>
    <tableColumn id="28" uniqueName="ns1:KodKategorii" name="ns1:KodKategorii">
      <xmlColumnPr mapId="1" xpath="/ns1:JPK/ns1:ZOiS/ns1:KodKategorii" xmlDataType="integer"/>
    </tableColumn>
    <tableColumn id="29" uniqueName="ns1:OpisKategorii" name="ns1:OpisKategorii">
      <xmlColumnPr mapId="1" xpath="/ns1:JPK/ns1:ZOiS/ns1:OpisKategorii" xmlDataType="string"/>
    </tableColumn>
    <tableColumn id="30" uniqueName="ns1:KodPodkategorii" name="ns1:KodPodkategorii">
      <xmlColumnPr mapId="1" xpath="/ns1:JPK/ns1:ZOiS/ns1:KodPodkategorii" xmlDataType="string"/>
    </tableColumn>
    <tableColumn id="31" uniqueName="ns1:OpisPodkategorii" name="ns1:OpisPodkategorii">
      <xmlColumnPr mapId="1" xpath="/ns1:JPK/ns1:ZOiS/ns1:OpisPodkategorii" xmlDataType="string"/>
    </tableColumn>
    <tableColumn id="32" uniqueName="ns1:BilansOtwarciaWinien" name="ns1:BilansOtwarciaWinien">
      <xmlColumnPr mapId="1" xpath="/ns1:JPK/ns1:ZOiS/ns1:BilansOtwarciaWinien" xmlDataType="double"/>
    </tableColumn>
    <tableColumn id="33" uniqueName="ns1:BilansOtwarciaMa" name="ns1:BilansOtwarciaMa">
      <xmlColumnPr mapId="1" xpath="/ns1:JPK/ns1:ZOiS/ns1:BilansOtwarciaMa" xmlDataType="double"/>
    </tableColumn>
    <tableColumn id="34" uniqueName="ns1:ObrotyWinien" name="ns1:ObrotyWinien">
      <xmlColumnPr mapId="1" xpath="/ns1:JPK/ns1:ZOiS/ns1:ObrotyWinien" xmlDataType="double"/>
    </tableColumn>
    <tableColumn id="35" uniqueName="ns1:ObrotyMa" name="ns1:ObrotyMa">
      <xmlColumnPr mapId="1" xpath="/ns1:JPK/ns1:ZOiS/ns1:ObrotyMa" xmlDataType="double"/>
    </tableColumn>
    <tableColumn id="36" uniqueName="ns1:ObrotyWinienNarast" name="ns1:ObrotyWinienNarast">
      <xmlColumnPr mapId="1" xpath="/ns1:JPK/ns1:ZOiS/ns1:ObrotyWinienNarast" xmlDataType="double"/>
    </tableColumn>
    <tableColumn id="37" uniqueName="ns1:ObrotyMaNarast" name="ns1:ObrotyMaNarast">
      <xmlColumnPr mapId="1" xpath="/ns1:JPK/ns1:ZOiS/ns1:ObrotyMaNarast" xmlDataType="double"/>
    </tableColumn>
    <tableColumn id="38" uniqueName="ns1:SaldoWinien" name="ns1:SaldoWinien">
      <xmlColumnPr mapId="1" xpath="/ns1:JPK/ns1:ZOiS/ns1:SaldoWinien" xmlDataType="double"/>
    </tableColumn>
    <tableColumn id="39" uniqueName="ns1:SaldoMa" name="ns1:SaldoMa">
      <xmlColumnPr mapId="1" xpath="/ns1:JPK/ns1:ZOiS/ns1:SaldoMa" xmlDataType="double"/>
    </tableColumn>
    <tableColumn id="40" uniqueName="typ" name="typ2">
      <xmlColumnPr mapId="1" xpath="/ns1:JPK/ns1:Dziennik/@typ" xmlDataType="string"/>
    </tableColumn>
    <tableColumn id="41" uniqueName="ns1:LpZapisuDziennika" name="ns1:LpZapisuDziennika">
      <xmlColumnPr mapId="1" xpath="/ns1:JPK/ns1:Dziennik/ns1:LpZapisuDziennika" xmlDataType="integer"/>
    </tableColumn>
    <tableColumn id="42" uniqueName="ns1:NrZapisuDziennika" name="ns1:NrZapisuDziennika">
      <xmlColumnPr mapId="1" xpath="/ns1:JPK/ns1:Dziennik/ns1:NrZapisuDziennika" xmlDataType="string"/>
    </tableColumn>
    <tableColumn id="43" uniqueName="ns1:OpisDziennika" name="ns1:OpisDziennika">
      <xmlColumnPr mapId="1" xpath="/ns1:JPK/ns1:Dziennik/ns1:OpisDziennika" xmlDataType="string"/>
    </tableColumn>
    <tableColumn id="44" uniqueName="ns1:NrDowoduKsiegowego" name="ns1:NrDowoduKsiegowego">
      <xmlColumnPr mapId="1" xpath="/ns1:JPK/ns1:Dziennik/ns1:NrDowoduKsiegowego" xmlDataType="string"/>
    </tableColumn>
    <tableColumn id="45" uniqueName="ns1:RodzajDowodu" name="ns1:RodzajDowodu">
      <xmlColumnPr mapId="1" xpath="/ns1:JPK/ns1:Dziennik/ns1:RodzajDowodu" xmlDataType="string"/>
    </tableColumn>
    <tableColumn id="46" uniqueName="ns1:DataOperacji" name="ns1:DataOperacji">
      <xmlColumnPr mapId="1" xpath="/ns1:JPK/ns1:Dziennik/ns1:DataOperacji" xmlDataType="date"/>
    </tableColumn>
    <tableColumn id="47" uniqueName="ns1:DataDowodu" name="ns1:DataDowodu">
      <xmlColumnPr mapId="1" xpath="/ns1:JPK/ns1:Dziennik/ns1:DataDowodu" xmlDataType="date"/>
    </tableColumn>
    <tableColumn id="48" uniqueName="ns1:DataKsiegowania" name="ns1:DataKsiegowania">
      <xmlColumnPr mapId="1" xpath="/ns1:JPK/ns1:Dziennik/ns1:DataKsiegowania" xmlDataType="date"/>
    </tableColumn>
    <tableColumn id="49" uniqueName="ns1:KodOperatora" name="ns1:KodOperatora">
      <xmlColumnPr mapId="1" xpath="/ns1:JPK/ns1:Dziennik/ns1:KodOperatora" xmlDataType="string"/>
    </tableColumn>
    <tableColumn id="50" uniqueName="ns1:OpisOperacji" name="ns1:OpisOperacji">
      <xmlColumnPr mapId="1" xpath="/ns1:JPK/ns1:Dziennik/ns1:OpisOperacji" xmlDataType="string"/>
    </tableColumn>
    <tableColumn id="51" uniqueName="ns1:DziennikKwotaOperacji" name="ns1:DziennikKwotaOperacji">
      <xmlColumnPr mapId="1" xpath="/ns1:JPK/ns1:Dziennik/ns1:DziennikKwotaOperacji" xmlDataType="double"/>
    </tableColumn>
    <tableColumn id="52" uniqueName="ns1:LiczbaWierszyDziennika" name="ns1:LiczbaWierszyDziennika">
      <xmlColumnPr mapId="1" xpath="/ns1:JPK/ns1:DziennikCtrl/ns1:LiczbaWierszyDziennika" xmlDataType="integer"/>
    </tableColumn>
    <tableColumn id="53" uniqueName="ns1:SumaKwotOperacji" name="ns1:SumaKwotOperacji">
      <xmlColumnPr mapId="1" xpath="/ns1:JPK/ns1:DziennikCtrl/ns1:SumaKwotOperacji" xmlDataType="double"/>
    </tableColumn>
    <tableColumn id="54" uniqueName="typ" name="typ3">
      <xmlColumnPr mapId="1" xpath="/ns1:JPK/ns1:KontoZapis/@typ" xmlDataType="string"/>
    </tableColumn>
    <tableColumn id="55" uniqueName="ns1:LpZapisu" name="ns1:LpZapisu">
      <xmlColumnPr mapId="1" xpath="/ns1:JPK/ns1:KontoZapis/ns1:LpZapisu" xmlDataType="integer"/>
    </tableColumn>
    <tableColumn id="56" uniqueName="ns1:NrZapisu" name="ns1:NrZapisu">
      <xmlColumnPr mapId="1" xpath="/ns1:JPK/ns1:KontoZapis/ns1:NrZapisu" xmlDataType="string"/>
    </tableColumn>
    <tableColumn id="57" uniqueName="ns1:KodKontaWinien" name="ns1:KodKontaWinien">
      <xmlColumnPr mapId="1" xpath="/ns1:JPK/ns1:KontoZapis/ns1:KodKontaWinien" xmlDataType="string"/>
    </tableColumn>
    <tableColumn id="58" uniqueName="ns1:KwotaWinien" name="ns1:KwotaWinien">
      <xmlColumnPr mapId="1" xpath="/ns1:JPK/ns1:KontoZapis/ns1:KwotaWinien" xmlDataType="double"/>
    </tableColumn>
    <tableColumn id="59" uniqueName="ns1:OpisZapisuWinien" name="ns1:OpisZapisuWinien">
      <xmlColumnPr mapId="1" xpath="/ns1:JPK/ns1:KontoZapis/ns1:OpisZapisuWinien" xmlDataType="string"/>
    </tableColumn>
    <tableColumn id="60" uniqueName="ns1:KodKontaMa" name="ns1:KodKontaMa">
      <xmlColumnPr mapId="1" xpath="/ns1:JPK/ns1:KontoZapis/ns1:KodKontaMa" xmlDataType="string"/>
    </tableColumn>
    <tableColumn id="61" uniqueName="ns1:KwotaMa" name="ns1:KwotaMa">
      <xmlColumnPr mapId="1" xpath="/ns1:JPK/ns1:KontoZapis/ns1:KwotaMa" xmlDataType="double"/>
    </tableColumn>
    <tableColumn id="62" uniqueName="ns1:OpisZapisuMa" name="ns1:OpisZapisuMa">
      <xmlColumnPr mapId="1" xpath="/ns1:JPK/ns1:KontoZapis/ns1:OpisZapisuMa" xmlDataType="string"/>
    </tableColumn>
    <tableColumn id="63" uniqueName="ns1:LiczbaWierszyKontoZapisj" name="ns1:LiczbaWierszyKontoZapisj">
      <xmlColumnPr mapId="1" xpath="/ns1:JPK/ns1:KontoZapisCtrl/ns1:LiczbaWierszyKontoZapisj" xmlDataType="integer"/>
    </tableColumn>
    <tableColumn id="64" uniqueName="ns1:SumaWinien" name="ns1:SumaWinien">
      <xmlColumnPr mapId="1" xpath="/ns1:JPK/ns1:KontoZapisCtrl/ns1:SumaWinien" xmlDataType="double"/>
    </tableColumn>
    <tableColumn id="65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BM496" tableType="xml" totalsRowShown="0" connectionId="1">
  <autoFilter ref="A1:BM496"/>
  <tableColumns count="65">
    <tableColumn id="1" uniqueName="ns1:KodFormularza" name="ns1:KodFormularza">
      <xmlColumnPr mapId="2" xpath="/ns1:JPK/ns1:Naglowek/ns1:KodFormularza" xmlDataType="string"/>
    </tableColumn>
    <tableColumn id="2" uniqueName="kodSystemowy" name="kodSystemowy">
      <xmlColumnPr mapId="2" xpath="/ns1:JPK/ns1:Naglowek/ns1:KodFormularza/@kodSystemowy" xmlDataType="string"/>
    </tableColumn>
    <tableColumn id="3" uniqueName="wersjaSchemy" name="wersjaSchemy">
      <xmlColumnPr mapId="2" xpath="/ns1:JPK/ns1:Naglowek/ns1:KodFormularza/@wersjaSchemy" xmlDataType="string"/>
    </tableColumn>
    <tableColumn id="4" uniqueName="ns1:WariantFormularza" name="ns1:WariantFormularza">
      <xmlColumnPr mapId="2" xpath="/ns1:JPK/ns1:Naglowek/ns1:WariantFormularza" xmlDataType="integer"/>
    </tableColumn>
    <tableColumn id="5" uniqueName="ns1:CelZlozenia" name="ns1:CelZlozenia">
      <xmlColumnPr mapId="2" xpath="/ns1:JPK/ns1:Naglowek/ns1:CelZlozenia" xmlDataType="integer"/>
    </tableColumn>
    <tableColumn id="6" uniqueName="ns1:DataWytworzeniaJPK" name="ns1:DataWytworzeniaJPK">
      <xmlColumnPr mapId="2" xpath="/ns1:JPK/ns1:Naglowek/ns1:DataWytworzeniaJPK" xmlDataType="dateTime"/>
    </tableColumn>
    <tableColumn id="7" uniqueName="ns1:DataOd" name="ns1:DataOd">
      <xmlColumnPr mapId="2" xpath="/ns1:JPK/ns1:Naglowek/ns1:DataOd" xmlDataType="date"/>
    </tableColumn>
    <tableColumn id="8" uniqueName="ns1:DataDo" name="ns1:DataDo">
      <xmlColumnPr mapId="2" xpath="/ns1:JPK/ns1:Naglowek/ns1:DataDo" xmlDataType="date"/>
    </tableColumn>
    <tableColumn id="9" uniqueName="ns1:DomyslnyKodWaluty" name="ns1:DomyslnyKodWaluty">
      <xmlColumnPr mapId="2" xpath="/ns1:JPK/ns1:Naglowek/ns1:DomyslnyKodWaluty" xmlDataType="string"/>
    </tableColumn>
    <tableColumn id="10" uniqueName="ns1:KodUrzedu" name="ns1:KodUrzedu">
      <xmlColumnPr mapId="2" xpath="/ns1:JPK/ns1:Naglowek/ns1:KodUrzedu" xmlDataType="integer"/>
    </tableColumn>
    <tableColumn id="11" uniqueName="ns2:NIP" name="ns2:NIP">
      <xmlColumnPr mapId="2" xpath="/ns1:JPK/ns1:Podmiot1/ns1:IdentyfikatorPodmiotu/ns2:NIP" xmlDataType="integer"/>
    </tableColumn>
    <tableColumn id="12" uniqueName="ns2:PelnaNazwa" name="ns2:PelnaNazwa">
      <xmlColumnPr mapId="2" xpath="/ns1:JPK/ns1:Podmiot1/ns1:IdentyfikatorPodmiotu/ns2:PelnaNazwa" xmlDataType="string"/>
    </tableColumn>
    <tableColumn id="13" uniqueName="ns2:KodKraju" name="ns2:KodKraju">
      <xmlColumnPr mapId="2" xpath="/ns1:JPK/ns1:Podmiot1/ns1:AdresPodmiotu/ns2:KodKraju" xmlDataType="string"/>
    </tableColumn>
    <tableColumn id="14" uniqueName="ns2:Wojewodztwo" name="ns2:Wojewodztwo">
      <xmlColumnPr mapId="2" xpath="/ns1:JPK/ns1:Podmiot1/ns1:AdresPodmiotu/ns2:Wojewodztwo" xmlDataType="string"/>
    </tableColumn>
    <tableColumn id="15" uniqueName="ns2:Powiat" name="ns2:Powiat">
      <xmlColumnPr mapId="2" xpath="/ns1:JPK/ns1:Podmiot1/ns1:AdresPodmiotu/ns2:Powiat" xmlDataType="string"/>
    </tableColumn>
    <tableColumn id="16" uniqueName="ns2:Gmina" name="ns2:Gmina">
      <xmlColumnPr mapId="2" xpath="/ns1:JPK/ns1:Podmiot1/ns1:AdresPodmiotu/ns2:Gmina" xmlDataType="string"/>
    </tableColumn>
    <tableColumn id="17" uniqueName="ns2:Ulica" name="ns2:Ulica">
      <xmlColumnPr mapId="2" xpath="/ns1:JPK/ns1:Podmiot1/ns1:AdresPodmiotu/ns2:Ulica" xmlDataType="string"/>
    </tableColumn>
    <tableColumn id="18" uniqueName="ns2:NrDomu" name="ns2:NrDomu">
      <xmlColumnPr mapId="2" xpath="/ns1:JPK/ns1:Podmiot1/ns1:AdresPodmiotu/ns2:NrDomu" xmlDataType="integer"/>
    </tableColumn>
    <tableColumn id="19" uniqueName="ns2:Miejscowosc" name="ns2:Miejscowosc">
      <xmlColumnPr mapId="2" xpath="/ns1:JPK/ns1:Podmiot1/ns1:AdresPodmiotu/ns2:Miejscowosc" xmlDataType="string"/>
    </tableColumn>
    <tableColumn id="20" uniqueName="ns2:KodPocztowy" name="ns2:KodPocztowy">
      <xmlColumnPr mapId="2" xpath="/ns1:JPK/ns1:Podmiot1/ns1:AdresPodmiotu/ns2:KodPocztowy" xmlDataType="string"/>
    </tableColumn>
    <tableColumn id="21" uniqueName="ns2:Poczta" name="ns2:Poczta">
      <xmlColumnPr mapId="2" xpath="/ns1:JPK/ns1:Podmiot1/ns1:AdresPodmiotu/ns2:Poczta" xmlDataType="string"/>
    </tableColumn>
    <tableColumn id="22" uniqueName="typ" name="typ">
      <xmlColumnPr mapId="2" xpath="/ns1:JPK/ns1:ZOiS/@typ" xmlDataType="string"/>
    </tableColumn>
    <tableColumn id="23" uniqueName="ns1:KodKonta" name="ns1:KodKonta">
      <xmlColumnPr mapId="2" xpath="/ns1:JPK/ns1:ZOiS/ns1:KodKonta" xmlDataType="string"/>
    </tableColumn>
    <tableColumn id="24" uniqueName="ns1:OpisKonta" name="ns1:OpisKonta">
      <xmlColumnPr mapId="2" xpath="/ns1:JPK/ns1:ZOiS/ns1:OpisKonta" xmlDataType="string"/>
    </tableColumn>
    <tableColumn id="25" uniqueName="ns1:TypKonta" name="ns1:TypKonta">
      <xmlColumnPr mapId="2" xpath="/ns1:JPK/ns1:ZOiS/ns1:TypKonta" xmlDataType="string"/>
    </tableColumn>
    <tableColumn id="26" uniqueName="ns1:KodZespolu" name="ns1:KodZespolu">
      <xmlColumnPr mapId="2" xpath="/ns1:JPK/ns1:ZOiS/ns1:KodZespolu" xmlDataType="integer"/>
    </tableColumn>
    <tableColumn id="27" uniqueName="ns1:OpisZespolu" name="ns1:OpisZespolu">
      <xmlColumnPr mapId="2" xpath="/ns1:JPK/ns1:ZOiS/ns1:OpisZespolu" xmlDataType="string"/>
    </tableColumn>
    <tableColumn id="28" uniqueName="ns1:KodKategorii" name="ns1:KodKategorii">
      <xmlColumnPr mapId="2" xpath="/ns1:JPK/ns1:ZOiS/ns1:KodKategorii" xmlDataType="integer"/>
    </tableColumn>
    <tableColumn id="29" uniqueName="ns1:OpisKategorii" name="ns1:OpisKategorii">
      <xmlColumnPr mapId="2" xpath="/ns1:JPK/ns1:ZOiS/ns1:OpisKategorii" xmlDataType="string"/>
    </tableColumn>
    <tableColumn id="30" uniqueName="ns1:KodPodkategorii" name="ns1:KodPodkategorii">
      <xmlColumnPr mapId="2" xpath="/ns1:JPK/ns1:ZOiS/ns1:KodPodkategorii" xmlDataType="string"/>
    </tableColumn>
    <tableColumn id="31" uniqueName="ns1:OpisPodkategorii" name="ns1:OpisPodkategorii">
      <xmlColumnPr mapId="2" xpath="/ns1:JPK/ns1:ZOiS/ns1:OpisPodkategorii" xmlDataType="string"/>
    </tableColumn>
    <tableColumn id="32" uniqueName="ns1:BilansOtwarciaWinien" name="ns1:BilansOtwarciaWinien">
      <xmlColumnPr mapId="2" xpath="/ns1:JPK/ns1:ZOiS/ns1:BilansOtwarciaWinien" xmlDataType="double"/>
    </tableColumn>
    <tableColumn id="33" uniqueName="ns1:BilansOtwarciaMa" name="ns1:BilansOtwarciaMa">
      <xmlColumnPr mapId="2" xpath="/ns1:JPK/ns1:ZOiS/ns1:BilansOtwarciaMa" xmlDataType="double"/>
    </tableColumn>
    <tableColumn id="34" uniqueName="ns1:ObrotyWinien" name="ns1:ObrotyWinien">
      <xmlColumnPr mapId="2" xpath="/ns1:JPK/ns1:ZOiS/ns1:ObrotyWinien" xmlDataType="double"/>
    </tableColumn>
    <tableColumn id="35" uniqueName="ns1:ObrotyMa" name="ns1:ObrotyMa">
      <xmlColumnPr mapId="2" xpath="/ns1:JPK/ns1:ZOiS/ns1:ObrotyMa" xmlDataType="double"/>
    </tableColumn>
    <tableColumn id="36" uniqueName="ns1:ObrotyWinienNarast" name="ns1:ObrotyWinienNarast">
      <xmlColumnPr mapId="2" xpath="/ns1:JPK/ns1:ZOiS/ns1:ObrotyWinienNarast" xmlDataType="double"/>
    </tableColumn>
    <tableColumn id="37" uniqueName="ns1:ObrotyMaNarast" name="ns1:ObrotyMaNarast">
      <xmlColumnPr mapId="2" xpath="/ns1:JPK/ns1:ZOiS/ns1:ObrotyMaNarast" xmlDataType="double"/>
    </tableColumn>
    <tableColumn id="38" uniqueName="ns1:SaldoWinien" name="ns1:SaldoWinien">
      <xmlColumnPr mapId="2" xpath="/ns1:JPK/ns1:ZOiS/ns1:SaldoWinien" xmlDataType="double"/>
    </tableColumn>
    <tableColumn id="39" uniqueName="ns1:SaldoMa" name="ns1:SaldoMa">
      <xmlColumnPr mapId="2" xpath="/ns1:JPK/ns1:ZOiS/ns1:SaldoMa" xmlDataType="double"/>
    </tableColumn>
    <tableColumn id="40" uniqueName="typ" name="typ2">
      <xmlColumnPr mapId="2" xpath="/ns1:JPK/ns1:Dziennik/@typ" xmlDataType="string"/>
    </tableColumn>
    <tableColumn id="41" uniqueName="ns1:LpZapisuDziennika" name="ns1:LpZapisuDziennika">
      <xmlColumnPr mapId="2" xpath="/ns1:JPK/ns1:Dziennik/ns1:LpZapisuDziennika" xmlDataType="integer"/>
    </tableColumn>
    <tableColumn id="42" uniqueName="ns1:NrZapisuDziennika" name="ns1:NrZapisuDziennika">
      <xmlColumnPr mapId="2" xpath="/ns1:JPK/ns1:Dziennik/ns1:NrZapisuDziennika" xmlDataType="string"/>
    </tableColumn>
    <tableColumn id="43" uniqueName="ns1:OpisDziennika" name="ns1:OpisDziennika">
      <xmlColumnPr mapId="2" xpath="/ns1:JPK/ns1:Dziennik/ns1:OpisDziennika" xmlDataType="string"/>
    </tableColumn>
    <tableColumn id="44" uniqueName="ns1:NrDowoduKsiegowego" name="ns1:NrDowoduKsiegowego">
      <xmlColumnPr mapId="2" xpath="/ns1:JPK/ns1:Dziennik/ns1:NrDowoduKsiegowego" xmlDataType="string"/>
    </tableColumn>
    <tableColumn id="45" uniqueName="ns1:RodzajDowodu" name="ns1:RodzajDowodu">
      <xmlColumnPr mapId="2" xpath="/ns1:JPK/ns1:Dziennik/ns1:RodzajDowodu" xmlDataType="string"/>
    </tableColumn>
    <tableColumn id="46" uniqueName="ns1:DataOperacji" name="ns1:DataOperacji">
      <xmlColumnPr mapId="2" xpath="/ns1:JPK/ns1:Dziennik/ns1:DataOperacji" xmlDataType="date"/>
    </tableColumn>
    <tableColumn id="47" uniqueName="ns1:DataDowodu" name="ns1:DataDowodu">
      <xmlColumnPr mapId="2" xpath="/ns1:JPK/ns1:Dziennik/ns1:DataDowodu" xmlDataType="date"/>
    </tableColumn>
    <tableColumn id="48" uniqueName="ns1:DataKsiegowania" name="ns1:DataKsiegowania">
      <xmlColumnPr mapId="2" xpath="/ns1:JPK/ns1:Dziennik/ns1:DataKsiegowania" xmlDataType="date"/>
    </tableColumn>
    <tableColumn id="49" uniqueName="ns1:KodOperatora" name="ns1:KodOperatora">
      <xmlColumnPr mapId="2" xpath="/ns1:JPK/ns1:Dziennik/ns1:KodOperatora" xmlDataType="string"/>
    </tableColumn>
    <tableColumn id="50" uniqueName="ns1:OpisOperacji" name="ns1:OpisOperacji">
      <xmlColumnPr mapId="2" xpath="/ns1:JPK/ns1:Dziennik/ns1:OpisOperacji" xmlDataType="string"/>
    </tableColumn>
    <tableColumn id="51" uniqueName="ns1:DziennikKwotaOperacji" name="ns1:DziennikKwotaOperacji">
      <xmlColumnPr mapId="2" xpath="/ns1:JPK/ns1:Dziennik/ns1:DziennikKwotaOperacji" xmlDataType="double"/>
    </tableColumn>
    <tableColumn id="52" uniqueName="ns1:LiczbaWierszyDziennika" name="ns1:LiczbaWierszyDziennika">
      <xmlColumnPr mapId="2" xpath="/ns1:JPK/ns1:DziennikCtrl/ns1:LiczbaWierszyDziennika" xmlDataType="integer"/>
    </tableColumn>
    <tableColumn id="53" uniqueName="ns1:SumaKwotOperacji" name="ns1:SumaKwotOperacji">
      <xmlColumnPr mapId="2" xpath="/ns1:JPK/ns1:DziennikCtrl/ns1:SumaKwotOperacji" xmlDataType="double"/>
    </tableColumn>
    <tableColumn id="54" uniqueName="typ" name="typ3">
      <xmlColumnPr mapId="2" xpath="/ns1:JPK/ns1:KontoZapis/@typ" xmlDataType="string"/>
    </tableColumn>
    <tableColumn id="55" uniqueName="ns1:LpZapisu" name="ns1:LpZapisu">
      <xmlColumnPr mapId="2" xpath="/ns1:JPK/ns1:KontoZapis/ns1:LpZapisu" xmlDataType="integer"/>
    </tableColumn>
    <tableColumn id="56" uniqueName="ns1:NrZapisu" name="ns1:NrZapisu">
      <xmlColumnPr mapId="2" xpath="/ns1:JPK/ns1:KontoZapis/ns1:NrZapisu" xmlDataType="string"/>
    </tableColumn>
    <tableColumn id="57" uniqueName="ns1:KodKontaWinien" name="ns1:KodKontaWinien">
      <xmlColumnPr mapId="2" xpath="/ns1:JPK/ns1:KontoZapis/ns1:KodKontaWinien" xmlDataType="string"/>
    </tableColumn>
    <tableColumn id="58" uniqueName="ns1:KwotaWinien" name="ns1:KwotaWinien">
      <xmlColumnPr mapId="2" xpath="/ns1:JPK/ns1:KontoZapis/ns1:KwotaWinien" xmlDataType="double"/>
    </tableColumn>
    <tableColumn id="59" uniqueName="ns1:OpisZapisuWinien" name="ns1:OpisZapisuWinien">
      <xmlColumnPr mapId="2" xpath="/ns1:JPK/ns1:KontoZapis/ns1:OpisZapisuWinien" xmlDataType="string"/>
    </tableColumn>
    <tableColumn id="60" uniqueName="ns1:KodKontaMa" name="ns1:KodKontaMa">
      <xmlColumnPr mapId="2" xpath="/ns1:JPK/ns1:KontoZapis/ns1:KodKontaMa" xmlDataType="string"/>
    </tableColumn>
    <tableColumn id="61" uniqueName="ns1:KwotaMa" name="ns1:KwotaMa">
      <xmlColumnPr mapId="2" xpath="/ns1:JPK/ns1:KontoZapis/ns1:KwotaMa" xmlDataType="double"/>
    </tableColumn>
    <tableColumn id="62" uniqueName="ns1:OpisZapisuMa" name="ns1:OpisZapisuMa">
      <xmlColumnPr mapId="2" xpath="/ns1:JPK/ns1:KontoZapis/ns1:OpisZapisuMa" xmlDataType="string"/>
    </tableColumn>
    <tableColumn id="63" uniqueName="ns1:LiczbaWierszyKontoZapisj" name="ns1:LiczbaWierszyKontoZapisj">
      <xmlColumnPr mapId="2" xpath="/ns1:JPK/ns1:KontoZapisCtrl/ns1:LiczbaWierszyKontoZapisj" xmlDataType="integer"/>
    </tableColumn>
    <tableColumn id="64" uniqueName="ns1:SumaWinien" name="ns1:SumaWinien">
      <xmlColumnPr mapId="2" xpath="/ns1:JPK/ns1:KontoZapisCtrl/ns1:SumaWinien" xmlDataType="double"/>
    </tableColumn>
    <tableColumn id="65" uniqueName="ns1:SumaMa" name="ns1:SumaMa">
      <xmlColumnPr mapId="2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L12"/>
  <sheetViews>
    <sheetView showGridLines="0" tabSelected="1" workbookViewId="0">
      <selection activeCell="B28" sqref="B28"/>
    </sheetView>
  </sheetViews>
  <sheetFormatPr defaultRowHeight="14.5" x14ac:dyDescent="0.35"/>
  <cols>
    <col min="1" max="1" width="8.7265625" style="176"/>
    <col min="2" max="2" width="34.90625" style="176" bestFit="1" customWidth="1"/>
    <col min="3" max="3" width="6.08984375" style="176" bestFit="1" customWidth="1"/>
    <col min="4" max="4" width="35.7265625" style="176" bestFit="1" customWidth="1"/>
    <col min="5" max="5" width="3.453125" style="176" bestFit="1" customWidth="1"/>
    <col min="6" max="6" width="6.08984375" style="176" bestFit="1" customWidth="1"/>
    <col min="7" max="7" width="9.90625" style="176" bestFit="1" customWidth="1"/>
    <col min="8" max="8" width="4.08984375" style="176" customWidth="1"/>
    <col min="9" max="9" width="9.90625" style="176" bestFit="1" customWidth="1"/>
    <col min="10" max="16384" width="8.7265625" style="176"/>
  </cols>
  <sheetData>
    <row r="1" spans="2:12" s="175" customFormat="1" x14ac:dyDescent="0.35"/>
    <row r="2" spans="2:12" x14ac:dyDescent="0.35">
      <c r="B2" s="175"/>
      <c r="G2" s="175"/>
      <c r="H2" s="175"/>
      <c r="I2" s="175"/>
      <c r="J2" s="175"/>
      <c r="K2" s="175"/>
      <c r="L2" s="175"/>
    </row>
    <row r="3" spans="2:12" x14ac:dyDescent="0.35">
      <c r="B3" s="175"/>
      <c r="C3" s="175"/>
      <c r="D3" s="175"/>
      <c r="E3" s="175"/>
      <c r="F3" s="177" t="s">
        <v>464</v>
      </c>
      <c r="G3" s="178">
        <f>Tabela1[[#This Row],[ns1:DataOd]]</f>
        <v>43466</v>
      </c>
      <c r="H3" s="179" t="s">
        <v>465</v>
      </c>
      <c r="I3" s="178">
        <f>Tabela1[[#This Row],[ns1:DataDo]]</f>
        <v>43830</v>
      </c>
      <c r="J3" s="175"/>
      <c r="K3" s="175"/>
      <c r="L3" s="175"/>
    </row>
    <row r="4" spans="2:12" ht="33.5" x14ac:dyDescent="0.75">
      <c r="B4" s="180" t="s">
        <v>463</v>
      </c>
      <c r="C4" s="181"/>
      <c r="D4" s="181"/>
      <c r="E4" s="181"/>
      <c r="F4" s="181"/>
      <c r="G4" s="175"/>
      <c r="H4" s="175"/>
      <c r="I4" s="175"/>
      <c r="J4" s="175"/>
      <c r="K4" s="175"/>
      <c r="L4" s="175"/>
    </row>
    <row r="5" spans="2:12" ht="33.5" x14ac:dyDescent="0.75">
      <c r="B5" s="180" t="s">
        <v>1077</v>
      </c>
      <c r="C5" s="181"/>
      <c r="D5" s="182" t="str">
        <f>IF(KOKPIT!B1="Z1",RZiSZ1!C3,IF(KOKPIT!B1="Z5",RZiSZ5!C3,"wg załącznika:"&amp;" "&amp;KOKPIT!B1&amp;" "&amp;"Ustawy o Rachunkowości"))</f>
        <v>wariant porównawczy</v>
      </c>
      <c r="E5" s="175"/>
      <c r="F5" s="181"/>
      <c r="G5" s="175"/>
      <c r="H5" s="175"/>
      <c r="I5" s="175"/>
      <c r="J5" s="175"/>
      <c r="K5" s="175"/>
      <c r="L5" s="175"/>
    </row>
    <row r="6" spans="2:12" x14ac:dyDescent="0.35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2:12" x14ac:dyDescent="0.3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2:12" x14ac:dyDescent="0.3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2:12" ht="15.5" x14ac:dyDescent="0.35">
      <c r="B9" s="184" t="str">
        <f>IF(JPK_KR!L2&lt;&gt;"",JPK_KR!L2,"")</f>
        <v>Akademia sp. z o.o.</v>
      </c>
      <c r="C9" s="175"/>
      <c r="D9" s="175"/>
      <c r="E9" s="175"/>
      <c r="F9" s="175"/>
      <c r="G9" s="175"/>
      <c r="H9" s="183" t="s">
        <v>1078</v>
      </c>
      <c r="I9" s="175"/>
      <c r="J9" s="175"/>
      <c r="K9" s="175"/>
      <c r="L9" s="175"/>
    </row>
    <row r="10" spans="2:12" x14ac:dyDescent="0.35">
      <c r="B10" s="175"/>
      <c r="C10" s="175"/>
      <c r="D10" s="175"/>
      <c r="E10" s="175"/>
      <c r="F10" s="175"/>
      <c r="G10" s="175"/>
      <c r="H10" s="183" t="s">
        <v>460</v>
      </c>
      <c r="I10" s="175"/>
      <c r="J10" s="175"/>
      <c r="K10" s="175"/>
      <c r="L10" s="175"/>
    </row>
    <row r="11" spans="2:12" x14ac:dyDescent="0.35">
      <c r="B11" s="175"/>
      <c r="C11" s="175"/>
      <c r="D11" s="175"/>
      <c r="E11" s="175"/>
      <c r="F11" s="175"/>
      <c r="G11" s="175"/>
      <c r="H11" s="183" t="s">
        <v>461</v>
      </c>
      <c r="I11" s="175"/>
      <c r="J11" s="175"/>
      <c r="K11" s="175"/>
      <c r="L11" s="175"/>
    </row>
    <row r="12" spans="2:12" x14ac:dyDescent="0.35">
      <c r="B12" s="175"/>
      <c r="C12" s="175"/>
      <c r="D12" s="175"/>
      <c r="E12" s="175"/>
      <c r="F12" s="175"/>
      <c r="G12" s="175"/>
      <c r="H12" s="183" t="s">
        <v>462</v>
      </c>
      <c r="I12" s="175"/>
      <c r="J12" s="175"/>
      <c r="K12" s="175"/>
      <c r="L12" s="175"/>
    </row>
  </sheetData>
  <sheetProtection formatColumns="0" formatRows="0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96"/>
  <sheetViews>
    <sheetView topLeftCell="F1" workbookViewId="0">
      <selection activeCell="L5" sqref="L5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bestFit="1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66.36328125" bestFit="1" customWidth="1"/>
    <col min="28" max="28" width="17.36328125" bestFit="1" customWidth="1"/>
    <col min="29" max="29" width="52.08984375" bestFit="1" customWidth="1"/>
    <col min="30" max="30" width="20.6328125" bestFit="1" customWidth="1"/>
    <col min="31" max="31" width="80.6328125" bestFit="1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32.6328125" bestFit="1" customWidth="1"/>
    <col min="43" max="43" width="57.6328125" bestFit="1" customWidth="1"/>
    <col min="44" max="44" width="28.90625" bestFit="1" customWidth="1"/>
    <col min="45" max="45" width="35.1796875" bestFit="1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68.54296875" bestFit="1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2.6328125" bestFit="1" customWidth="1"/>
    <col min="57" max="57" width="20.90625" bestFit="1" customWidth="1"/>
    <col min="58" max="58" width="17.90625" bestFit="1" customWidth="1"/>
    <col min="59" max="59" width="55.453125" bestFit="1" customWidth="1"/>
    <col min="60" max="60" width="17.6328125" bestFit="1" customWidth="1"/>
    <col min="61" max="61" width="14.6328125" bestFit="1" customWidth="1"/>
    <col min="62" max="62" width="55.453125" bestFit="1" customWidth="1"/>
    <col min="63" max="63" width="28.453125" bestFit="1" customWidth="1"/>
    <col min="64" max="64" width="17.1796875" bestFit="1" customWidth="1"/>
    <col min="65" max="65" width="13.90625" bestFit="1" customWidth="1"/>
  </cols>
  <sheetData>
    <row r="1" spans="1:6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63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64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</row>
    <row r="2" spans="1:65" x14ac:dyDescent="0.35">
      <c r="A2" s="2" t="s">
        <v>65</v>
      </c>
      <c r="B2" s="2" t="s">
        <v>66</v>
      </c>
      <c r="C2" s="2" t="s">
        <v>67</v>
      </c>
      <c r="D2">
        <v>1</v>
      </c>
      <c r="E2">
        <v>1</v>
      </c>
      <c r="F2" s="3">
        <v>43772.507835648146</v>
      </c>
      <c r="G2" s="4">
        <v>43466</v>
      </c>
      <c r="H2" s="4">
        <v>43830</v>
      </c>
      <c r="I2" s="2" t="s">
        <v>68</v>
      </c>
      <c r="J2">
        <v>1440</v>
      </c>
      <c r="L2" s="2" t="s">
        <v>1079</v>
      </c>
      <c r="M2" s="2"/>
      <c r="N2" s="2"/>
      <c r="O2" s="2"/>
      <c r="P2" s="2"/>
      <c r="Q2" s="2"/>
      <c r="S2" s="2"/>
      <c r="T2" s="2"/>
      <c r="U2" s="2"/>
      <c r="V2" s="2" t="s">
        <v>69</v>
      </c>
      <c r="W2" s="2" t="s">
        <v>607</v>
      </c>
      <c r="X2" s="2" t="s">
        <v>670</v>
      </c>
      <c r="Y2" s="2" t="s">
        <v>95</v>
      </c>
      <c r="Z2">
        <v>0</v>
      </c>
      <c r="AA2" s="2" t="s">
        <v>97</v>
      </c>
      <c r="AB2">
        <v>10</v>
      </c>
      <c r="AC2" s="2" t="s">
        <v>104</v>
      </c>
      <c r="AD2" s="2" t="s">
        <v>114</v>
      </c>
      <c r="AE2" s="2" t="s">
        <v>760</v>
      </c>
      <c r="AF2">
        <v>17900</v>
      </c>
      <c r="AG2">
        <v>0</v>
      </c>
      <c r="AH2">
        <v>0</v>
      </c>
      <c r="AI2">
        <v>0</v>
      </c>
      <c r="AJ2">
        <v>0</v>
      </c>
      <c r="AK2">
        <v>0</v>
      </c>
      <c r="AL2">
        <v>17900</v>
      </c>
      <c r="AM2">
        <v>0</v>
      </c>
      <c r="AN2" s="2"/>
      <c r="AP2" s="2"/>
      <c r="AQ2" s="2"/>
      <c r="AR2" s="2"/>
      <c r="AS2" s="2"/>
      <c r="AT2" s="4"/>
      <c r="AU2" s="4"/>
      <c r="AV2" s="4"/>
      <c r="AW2" s="2"/>
      <c r="AX2" s="2"/>
      <c r="AZ2">
        <v>122</v>
      </c>
      <c r="BA2">
        <v>863850.29</v>
      </c>
      <c r="BB2" s="2"/>
      <c r="BD2" s="2"/>
      <c r="BE2" s="2"/>
      <c r="BG2" s="2"/>
      <c r="BH2" s="2"/>
      <c r="BJ2" s="2"/>
      <c r="BK2">
        <v>287</v>
      </c>
      <c r="BL2">
        <v>863850.29</v>
      </c>
      <c r="BM2">
        <v>863850.29</v>
      </c>
    </row>
    <row r="3" spans="1:65" x14ac:dyDescent="0.35">
      <c r="A3" s="2" t="s">
        <v>65</v>
      </c>
      <c r="B3" s="2" t="s">
        <v>66</v>
      </c>
      <c r="C3" s="2" t="s">
        <v>67</v>
      </c>
      <c r="D3">
        <v>1</v>
      </c>
      <c r="E3">
        <v>1</v>
      </c>
      <c r="F3" s="3">
        <v>43772.507835648146</v>
      </c>
      <c r="G3" s="4">
        <v>43466</v>
      </c>
      <c r="H3" s="4">
        <v>43830</v>
      </c>
      <c r="I3" s="2" t="s">
        <v>68</v>
      </c>
      <c r="J3">
        <v>1440</v>
      </c>
      <c r="L3" s="2"/>
      <c r="M3" s="2"/>
      <c r="N3" s="2"/>
      <c r="O3" s="2"/>
      <c r="P3" s="2"/>
      <c r="Q3" s="2"/>
      <c r="S3" s="2"/>
      <c r="T3" s="2"/>
      <c r="U3" s="2"/>
      <c r="V3" s="2" t="s">
        <v>69</v>
      </c>
      <c r="W3" s="2" t="s">
        <v>608</v>
      </c>
      <c r="X3" s="2" t="s">
        <v>671</v>
      </c>
      <c r="Y3" s="2" t="s">
        <v>95</v>
      </c>
      <c r="Z3">
        <v>0</v>
      </c>
      <c r="AA3" s="2" t="s">
        <v>97</v>
      </c>
      <c r="AB3">
        <v>10</v>
      </c>
      <c r="AC3" s="2" t="s">
        <v>104</v>
      </c>
      <c r="AD3" s="2" t="s">
        <v>115</v>
      </c>
      <c r="AE3" s="2" t="s">
        <v>761</v>
      </c>
      <c r="AF3">
        <v>34500</v>
      </c>
      <c r="AG3">
        <v>0</v>
      </c>
      <c r="AH3">
        <v>59000</v>
      </c>
      <c r="AI3">
        <v>0</v>
      </c>
      <c r="AJ3">
        <v>59000</v>
      </c>
      <c r="AK3">
        <v>0</v>
      </c>
      <c r="AL3">
        <v>93500</v>
      </c>
      <c r="AM3">
        <v>0</v>
      </c>
      <c r="AN3" s="2"/>
      <c r="AP3" s="2"/>
      <c r="AQ3" s="2"/>
      <c r="AR3" s="2"/>
      <c r="AS3" s="2"/>
      <c r="AT3" s="4"/>
      <c r="AU3" s="4"/>
      <c r="AV3" s="4"/>
      <c r="AW3" s="2"/>
      <c r="AX3" s="2"/>
      <c r="AZ3">
        <v>122</v>
      </c>
      <c r="BA3">
        <v>863850.29</v>
      </c>
      <c r="BB3" s="2"/>
      <c r="BD3" s="2"/>
      <c r="BE3" s="2"/>
      <c r="BG3" s="2"/>
      <c r="BH3" s="2"/>
      <c r="BJ3" s="2"/>
      <c r="BK3">
        <v>287</v>
      </c>
      <c r="BL3">
        <v>863850.29</v>
      </c>
      <c r="BM3">
        <v>863850.29</v>
      </c>
    </row>
    <row r="4" spans="1:65" x14ac:dyDescent="0.35">
      <c r="A4" s="2" t="s">
        <v>65</v>
      </c>
      <c r="B4" s="2" t="s">
        <v>66</v>
      </c>
      <c r="C4" s="2" t="s">
        <v>67</v>
      </c>
      <c r="D4">
        <v>1</v>
      </c>
      <c r="E4">
        <v>1</v>
      </c>
      <c r="F4" s="3">
        <v>43772.507835648146</v>
      </c>
      <c r="G4" s="4">
        <v>43466</v>
      </c>
      <c r="H4" s="4">
        <v>43830</v>
      </c>
      <c r="I4" s="2" t="s">
        <v>68</v>
      </c>
      <c r="J4">
        <v>1440</v>
      </c>
      <c r="L4" s="2"/>
      <c r="M4" s="2"/>
      <c r="N4" s="2"/>
      <c r="O4" s="2"/>
      <c r="P4" s="2"/>
      <c r="Q4" s="2"/>
      <c r="S4" s="2"/>
      <c r="T4" s="2"/>
      <c r="U4" s="2"/>
      <c r="V4" s="2" t="s">
        <v>69</v>
      </c>
      <c r="W4" s="2" t="s">
        <v>70</v>
      </c>
      <c r="X4" s="2" t="s">
        <v>82</v>
      </c>
      <c r="Y4" s="2" t="s">
        <v>95</v>
      </c>
      <c r="Z4">
        <v>0</v>
      </c>
      <c r="AA4" s="2" t="s">
        <v>97</v>
      </c>
      <c r="AB4">
        <v>10</v>
      </c>
      <c r="AC4" s="2" t="s">
        <v>104</v>
      </c>
      <c r="AD4" s="2" t="s">
        <v>116</v>
      </c>
      <c r="AE4" s="2" t="s">
        <v>125</v>
      </c>
      <c r="AF4">
        <v>10890</v>
      </c>
      <c r="AG4">
        <v>0</v>
      </c>
      <c r="AH4">
        <v>66300.81</v>
      </c>
      <c r="AI4">
        <v>0</v>
      </c>
      <c r="AJ4">
        <v>66300.81</v>
      </c>
      <c r="AK4">
        <v>0</v>
      </c>
      <c r="AL4">
        <v>77190.81</v>
      </c>
      <c r="AM4">
        <v>0</v>
      </c>
      <c r="AN4" s="2"/>
      <c r="AP4" s="2"/>
      <c r="AQ4" s="2"/>
      <c r="AR4" s="2"/>
      <c r="AS4" s="2"/>
      <c r="AT4" s="4"/>
      <c r="AU4" s="4"/>
      <c r="AV4" s="4"/>
      <c r="AW4" s="2"/>
      <c r="AX4" s="2"/>
      <c r="AZ4">
        <v>122</v>
      </c>
      <c r="BA4">
        <v>863850.29</v>
      </c>
      <c r="BB4" s="2"/>
      <c r="BD4" s="2"/>
      <c r="BE4" s="2"/>
      <c r="BG4" s="2"/>
      <c r="BH4" s="2"/>
      <c r="BJ4" s="2"/>
      <c r="BK4">
        <v>287</v>
      </c>
      <c r="BL4">
        <v>863850.29</v>
      </c>
      <c r="BM4">
        <v>863850.29</v>
      </c>
    </row>
    <row r="5" spans="1:65" x14ac:dyDescent="0.35">
      <c r="A5" s="2" t="s">
        <v>65</v>
      </c>
      <c r="B5" s="2" t="s">
        <v>66</v>
      </c>
      <c r="C5" s="2" t="s">
        <v>67</v>
      </c>
      <c r="D5">
        <v>1</v>
      </c>
      <c r="E5">
        <v>1</v>
      </c>
      <c r="F5" s="3">
        <v>43772.507835648146</v>
      </c>
      <c r="G5" s="4">
        <v>43466</v>
      </c>
      <c r="H5" s="4">
        <v>43830</v>
      </c>
      <c r="I5" s="2" t="s">
        <v>68</v>
      </c>
      <c r="J5">
        <v>1440</v>
      </c>
      <c r="L5" s="2"/>
      <c r="M5" s="2"/>
      <c r="N5" s="2"/>
      <c r="O5" s="2"/>
      <c r="P5" s="2"/>
      <c r="Q5" s="2"/>
      <c r="S5" s="2"/>
      <c r="T5" s="2"/>
      <c r="U5" s="2"/>
      <c r="V5" s="2" t="s">
        <v>69</v>
      </c>
      <c r="W5" s="2" t="s">
        <v>71</v>
      </c>
      <c r="X5" s="2" t="s">
        <v>83</v>
      </c>
      <c r="Y5" s="2" t="s">
        <v>95</v>
      </c>
      <c r="Z5">
        <v>0</v>
      </c>
      <c r="AA5" s="2" t="s">
        <v>97</v>
      </c>
      <c r="AB5">
        <v>20</v>
      </c>
      <c r="AC5" s="2" t="s">
        <v>105</v>
      </c>
      <c r="AD5" s="2" t="s">
        <v>114</v>
      </c>
      <c r="AE5" s="2" t="s">
        <v>126</v>
      </c>
      <c r="AF5">
        <v>8500</v>
      </c>
      <c r="AG5">
        <v>0</v>
      </c>
      <c r="AH5">
        <v>0</v>
      </c>
      <c r="AI5">
        <v>0</v>
      </c>
      <c r="AJ5">
        <v>0</v>
      </c>
      <c r="AK5">
        <v>0</v>
      </c>
      <c r="AL5">
        <v>8500</v>
      </c>
      <c r="AM5">
        <v>0</v>
      </c>
      <c r="AN5" s="2"/>
      <c r="AP5" s="2"/>
      <c r="AQ5" s="2"/>
      <c r="AR5" s="2"/>
      <c r="AS5" s="2"/>
      <c r="AT5" s="4"/>
      <c r="AU5" s="4"/>
      <c r="AV5" s="4"/>
      <c r="AW5" s="2"/>
      <c r="AX5" s="2"/>
      <c r="AZ5">
        <v>122</v>
      </c>
      <c r="BA5">
        <v>863850.29</v>
      </c>
      <c r="BB5" s="2"/>
      <c r="BD5" s="2"/>
      <c r="BE5" s="2"/>
      <c r="BG5" s="2"/>
      <c r="BH5" s="2"/>
      <c r="BJ5" s="2"/>
      <c r="BK5">
        <v>287</v>
      </c>
      <c r="BL5">
        <v>863850.29</v>
      </c>
      <c r="BM5">
        <v>863850.29</v>
      </c>
    </row>
    <row r="6" spans="1:65" x14ac:dyDescent="0.35">
      <c r="A6" s="2" t="s">
        <v>65</v>
      </c>
      <c r="B6" s="2" t="s">
        <v>66</v>
      </c>
      <c r="C6" s="2" t="s">
        <v>67</v>
      </c>
      <c r="D6">
        <v>1</v>
      </c>
      <c r="E6">
        <v>1</v>
      </c>
      <c r="F6" s="3">
        <v>43772.507835648146</v>
      </c>
      <c r="G6" s="4">
        <v>43466</v>
      </c>
      <c r="H6" s="4">
        <v>43830</v>
      </c>
      <c r="I6" s="2" t="s">
        <v>68</v>
      </c>
      <c r="J6">
        <v>1440</v>
      </c>
      <c r="L6" s="2"/>
      <c r="M6" s="2"/>
      <c r="N6" s="2"/>
      <c r="O6" s="2"/>
      <c r="P6" s="2"/>
      <c r="Q6" s="2"/>
      <c r="S6" s="2"/>
      <c r="T6" s="2"/>
      <c r="U6" s="2"/>
      <c r="V6" s="2" t="s">
        <v>69</v>
      </c>
      <c r="W6" s="2" t="s">
        <v>609</v>
      </c>
      <c r="X6" s="2" t="s">
        <v>672</v>
      </c>
      <c r="Y6" s="2" t="s">
        <v>95</v>
      </c>
      <c r="Z6">
        <v>0</v>
      </c>
      <c r="AA6" s="2" t="s">
        <v>97</v>
      </c>
      <c r="AB6">
        <v>70</v>
      </c>
      <c r="AC6" s="2" t="s">
        <v>106</v>
      </c>
      <c r="AD6" s="2" t="s">
        <v>114</v>
      </c>
      <c r="AE6" s="2" t="s">
        <v>760</v>
      </c>
      <c r="AF6">
        <v>0</v>
      </c>
      <c r="AG6">
        <v>11200</v>
      </c>
      <c r="AH6">
        <v>0</v>
      </c>
      <c r="AI6">
        <v>2370</v>
      </c>
      <c r="AJ6">
        <v>0</v>
      </c>
      <c r="AK6">
        <v>2370</v>
      </c>
      <c r="AL6">
        <v>0</v>
      </c>
      <c r="AM6">
        <v>13570</v>
      </c>
      <c r="AN6" s="2"/>
      <c r="AP6" s="2"/>
      <c r="AQ6" s="2"/>
      <c r="AR6" s="2"/>
      <c r="AS6" s="2"/>
      <c r="AT6" s="4"/>
      <c r="AU6" s="4"/>
      <c r="AV6" s="4"/>
      <c r="AW6" s="2"/>
      <c r="AX6" s="2"/>
      <c r="AZ6">
        <v>122</v>
      </c>
      <c r="BA6">
        <v>863850.29</v>
      </c>
      <c r="BB6" s="2"/>
      <c r="BD6" s="2"/>
      <c r="BE6" s="2"/>
      <c r="BG6" s="2"/>
      <c r="BH6" s="2"/>
      <c r="BJ6" s="2"/>
      <c r="BK6">
        <v>287</v>
      </c>
      <c r="BL6">
        <v>863850.29</v>
      </c>
      <c r="BM6">
        <v>863850.29</v>
      </c>
    </row>
    <row r="7" spans="1:65" x14ac:dyDescent="0.35">
      <c r="A7" s="2" t="s">
        <v>65</v>
      </c>
      <c r="B7" s="2" t="s">
        <v>66</v>
      </c>
      <c r="C7" s="2" t="s">
        <v>67</v>
      </c>
      <c r="D7">
        <v>1</v>
      </c>
      <c r="E7">
        <v>1</v>
      </c>
      <c r="F7" s="3">
        <v>43772.507835648146</v>
      </c>
      <c r="G7" s="4">
        <v>43466</v>
      </c>
      <c r="H7" s="4">
        <v>43830</v>
      </c>
      <c r="I7" s="2" t="s">
        <v>68</v>
      </c>
      <c r="J7">
        <v>1440</v>
      </c>
      <c r="L7" s="2"/>
      <c r="M7" s="2"/>
      <c r="N7" s="2"/>
      <c r="O7" s="2"/>
      <c r="P7" s="2"/>
      <c r="Q7" s="2"/>
      <c r="S7" s="2"/>
      <c r="T7" s="2"/>
      <c r="U7" s="2"/>
      <c r="V7" s="2" t="s">
        <v>69</v>
      </c>
      <c r="W7" s="2" t="s">
        <v>610</v>
      </c>
      <c r="X7" s="2" t="s">
        <v>673</v>
      </c>
      <c r="Y7" s="2" t="s">
        <v>95</v>
      </c>
      <c r="Z7">
        <v>0</v>
      </c>
      <c r="AA7" s="2" t="s">
        <v>97</v>
      </c>
      <c r="AB7">
        <v>70</v>
      </c>
      <c r="AC7" s="2" t="s">
        <v>106</v>
      </c>
      <c r="AD7" s="2" t="s">
        <v>115</v>
      </c>
      <c r="AE7" s="2" t="s">
        <v>761</v>
      </c>
      <c r="AF7">
        <v>0</v>
      </c>
      <c r="AG7">
        <v>13450</v>
      </c>
      <c r="AH7">
        <v>0</v>
      </c>
      <c r="AI7">
        <v>2740</v>
      </c>
      <c r="AJ7">
        <v>0</v>
      </c>
      <c r="AK7">
        <v>2740</v>
      </c>
      <c r="AL7">
        <v>0</v>
      </c>
      <c r="AM7">
        <v>16190</v>
      </c>
      <c r="AN7" s="2"/>
      <c r="AP7" s="2"/>
      <c r="AQ7" s="2"/>
      <c r="AR7" s="2"/>
      <c r="AS7" s="2"/>
      <c r="AT7" s="4"/>
      <c r="AU7" s="4"/>
      <c r="AV7" s="4"/>
      <c r="AW7" s="2"/>
      <c r="AX7" s="2"/>
      <c r="AZ7">
        <v>122</v>
      </c>
      <c r="BA7">
        <v>863850.29</v>
      </c>
      <c r="BB7" s="2"/>
      <c r="BD7" s="2"/>
      <c r="BE7" s="2"/>
      <c r="BG7" s="2"/>
      <c r="BH7" s="2"/>
      <c r="BJ7" s="2"/>
      <c r="BK7">
        <v>287</v>
      </c>
      <c r="BL7">
        <v>863850.29</v>
      </c>
      <c r="BM7">
        <v>863850.29</v>
      </c>
    </row>
    <row r="8" spans="1:65" x14ac:dyDescent="0.35">
      <c r="A8" s="2" t="s">
        <v>65</v>
      </c>
      <c r="B8" s="2" t="s">
        <v>66</v>
      </c>
      <c r="C8" s="2" t="s">
        <v>67</v>
      </c>
      <c r="D8">
        <v>1</v>
      </c>
      <c r="E8">
        <v>1</v>
      </c>
      <c r="F8" s="3">
        <v>43772.507835648146</v>
      </c>
      <c r="G8" s="4">
        <v>43466</v>
      </c>
      <c r="H8" s="4">
        <v>43830</v>
      </c>
      <c r="I8" s="2" t="s">
        <v>68</v>
      </c>
      <c r="J8">
        <v>1440</v>
      </c>
      <c r="L8" s="2"/>
      <c r="M8" s="2"/>
      <c r="N8" s="2"/>
      <c r="O8" s="2"/>
      <c r="P8" s="2"/>
      <c r="Q8" s="2"/>
      <c r="S8" s="2"/>
      <c r="T8" s="2"/>
      <c r="U8" s="2"/>
      <c r="V8" s="2" t="s">
        <v>69</v>
      </c>
      <c r="W8" s="2" t="s">
        <v>72</v>
      </c>
      <c r="X8" s="2" t="s">
        <v>84</v>
      </c>
      <c r="Y8" s="2" t="s">
        <v>95</v>
      </c>
      <c r="Z8">
        <v>0</v>
      </c>
      <c r="AA8" s="2" t="s">
        <v>97</v>
      </c>
      <c r="AB8">
        <v>70</v>
      </c>
      <c r="AC8" s="2" t="s">
        <v>106</v>
      </c>
      <c r="AD8" s="2" t="s">
        <v>116</v>
      </c>
      <c r="AE8" s="2" t="s">
        <v>125</v>
      </c>
      <c r="AF8">
        <v>0</v>
      </c>
      <c r="AG8">
        <v>7340</v>
      </c>
      <c r="AH8">
        <v>0</v>
      </c>
      <c r="AI8">
        <v>2380</v>
      </c>
      <c r="AJ8">
        <v>0</v>
      </c>
      <c r="AK8">
        <v>2380</v>
      </c>
      <c r="AL8">
        <v>0</v>
      </c>
      <c r="AM8">
        <v>9720</v>
      </c>
      <c r="AN8" s="2"/>
      <c r="AP8" s="2"/>
      <c r="AQ8" s="2"/>
      <c r="AR8" s="2"/>
      <c r="AS8" s="2"/>
      <c r="AT8" s="4"/>
      <c r="AU8" s="4"/>
      <c r="AV8" s="4"/>
      <c r="AW8" s="2"/>
      <c r="AX8" s="2"/>
      <c r="AZ8">
        <v>122</v>
      </c>
      <c r="BA8">
        <v>863850.29</v>
      </c>
      <c r="BB8" s="2"/>
      <c r="BD8" s="2"/>
      <c r="BE8" s="2"/>
      <c r="BG8" s="2"/>
      <c r="BH8" s="2"/>
      <c r="BJ8" s="2"/>
      <c r="BK8">
        <v>287</v>
      </c>
      <c r="BL8">
        <v>863850.29</v>
      </c>
      <c r="BM8">
        <v>863850.29</v>
      </c>
    </row>
    <row r="9" spans="1:65" x14ac:dyDescent="0.35">
      <c r="A9" s="2" t="s">
        <v>65</v>
      </c>
      <c r="B9" s="2" t="s">
        <v>66</v>
      </c>
      <c r="C9" s="2" t="s">
        <v>67</v>
      </c>
      <c r="D9">
        <v>1</v>
      </c>
      <c r="E9">
        <v>1</v>
      </c>
      <c r="F9" s="3">
        <v>43772.507835648146</v>
      </c>
      <c r="G9" s="4">
        <v>43466</v>
      </c>
      <c r="H9" s="4">
        <v>43830</v>
      </c>
      <c r="I9" s="2" t="s">
        <v>68</v>
      </c>
      <c r="J9">
        <v>1440</v>
      </c>
      <c r="L9" s="2"/>
      <c r="M9" s="2"/>
      <c r="N9" s="2"/>
      <c r="O9" s="2"/>
      <c r="P9" s="2"/>
      <c r="Q9" s="2"/>
      <c r="S9" s="2"/>
      <c r="T9" s="2"/>
      <c r="U9" s="2"/>
      <c r="V9" s="2" t="s">
        <v>69</v>
      </c>
      <c r="W9" s="2" t="s">
        <v>611</v>
      </c>
      <c r="X9" s="2" t="s">
        <v>674</v>
      </c>
      <c r="Y9" s="2" t="s">
        <v>95</v>
      </c>
      <c r="Z9">
        <v>0</v>
      </c>
      <c r="AA9" s="2" t="s">
        <v>97</v>
      </c>
      <c r="AB9">
        <v>75</v>
      </c>
      <c r="AC9" s="2" t="s">
        <v>735</v>
      </c>
      <c r="AD9" s="2" t="s">
        <v>114</v>
      </c>
      <c r="AE9" s="2" t="s">
        <v>126</v>
      </c>
      <c r="AF9">
        <v>0</v>
      </c>
      <c r="AG9">
        <v>4250</v>
      </c>
      <c r="AH9">
        <v>0</v>
      </c>
      <c r="AI9">
        <v>0</v>
      </c>
      <c r="AJ9">
        <v>0</v>
      </c>
      <c r="AK9">
        <v>0</v>
      </c>
      <c r="AL9">
        <v>0</v>
      </c>
      <c r="AM9">
        <v>4250</v>
      </c>
      <c r="AN9" s="2"/>
      <c r="AP9" s="2"/>
      <c r="AQ9" s="2"/>
      <c r="AR9" s="2"/>
      <c r="AS9" s="2"/>
      <c r="AT9" s="4"/>
      <c r="AU9" s="4"/>
      <c r="AV9" s="4"/>
      <c r="AW9" s="2"/>
      <c r="AX9" s="2"/>
      <c r="AZ9">
        <v>122</v>
      </c>
      <c r="BA9">
        <v>863850.29</v>
      </c>
      <c r="BB9" s="2"/>
      <c r="BD9" s="2"/>
      <c r="BE9" s="2"/>
      <c r="BG9" s="2"/>
      <c r="BH9" s="2"/>
      <c r="BJ9" s="2"/>
      <c r="BK9">
        <v>287</v>
      </c>
      <c r="BL9">
        <v>863850.29</v>
      </c>
      <c r="BM9">
        <v>863850.29</v>
      </c>
    </row>
    <row r="10" spans="1:65" x14ac:dyDescent="0.35">
      <c r="A10" s="2" t="s">
        <v>65</v>
      </c>
      <c r="B10" s="2" t="s">
        <v>66</v>
      </c>
      <c r="C10" s="2" t="s">
        <v>67</v>
      </c>
      <c r="D10">
        <v>1</v>
      </c>
      <c r="E10">
        <v>1</v>
      </c>
      <c r="F10" s="3">
        <v>43772.507835648146</v>
      </c>
      <c r="G10" s="4">
        <v>43466</v>
      </c>
      <c r="H10" s="4">
        <v>43830</v>
      </c>
      <c r="I10" s="2" t="s">
        <v>68</v>
      </c>
      <c r="J10">
        <v>1440</v>
      </c>
      <c r="L10" s="2"/>
      <c r="M10" s="2"/>
      <c r="N10" s="2"/>
      <c r="O10" s="2"/>
      <c r="P10" s="2"/>
      <c r="Q10" s="2"/>
      <c r="S10" s="2"/>
      <c r="T10" s="2"/>
      <c r="U10" s="2"/>
      <c r="V10" s="2" t="s">
        <v>69</v>
      </c>
      <c r="W10" s="2" t="s">
        <v>612</v>
      </c>
      <c r="X10" s="2" t="s">
        <v>675</v>
      </c>
      <c r="Y10" s="2" t="s">
        <v>95</v>
      </c>
      <c r="Z10">
        <v>1</v>
      </c>
      <c r="AA10" s="2" t="s">
        <v>98</v>
      </c>
      <c r="AB10">
        <v>100</v>
      </c>
      <c r="AC10" s="2" t="s">
        <v>675</v>
      </c>
      <c r="AD10" s="2"/>
      <c r="AE10" s="2" t="s">
        <v>675</v>
      </c>
      <c r="AF10">
        <v>870.9</v>
      </c>
      <c r="AG10">
        <v>0</v>
      </c>
      <c r="AH10">
        <v>2500</v>
      </c>
      <c r="AI10">
        <v>2865</v>
      </c>
      <c r="AJ10">
        <v>2500</v>
      </c>
      <c r="AK10">
        <v>2865</v>
      </c>
      <c r="AL10">
        <v>505.9</v>
      </c>
      <c r="AM10">
        <v>0</v>
      </c>
      <c r="AN10" s="2"/>
      <c r="AP10" s="2"/>
      <c r="AQ10" s="2"/>
      <c r="AR10" s="2"/>
      <c r="AS10" s="2"/>
      <c r="AT10" s="4"/>
      <c r="AU10" s="4"/>
      <c r="AV10" s="4"/>
      <c r="AW10" s="2"/>
      <c r="AX10" s="2"/>
      <c r="AZ10">
        <v>122</v>
      </c>
      <c r="BA10">
        <v>863850.29</v>
      </c>
      <c r="BB10" s="2"/>
      <c r="BD10" s="2"/>
      <c r="BE10" s="2"/>
      <c r="BG10" s="2"/>
      <c r="BH10" s="2"/>
      <c r="BJ10" s="2"/>
      <c r="BK10">
        <v>287</v>
      </c>
      <c r="BL10">
        <v>863850.29</v>
      </c>
      <c r="BM10">
        <v>863850.29</v>
      </c>
    </row>
    <row r="11" spans="1:65" x14ac:dyDescent="0.35">
      <c r="A11" s="2" t="s">
        <v>65</v>
      </c>
      <c r="B11" s="2" t="s">
        <v>66</v>
      </c>
      <c r="C11" s="2" t="s">
        <v>67</v>
      </c>
      <c r="D11">
        <v>1</v>
      </c>
      <c r="E11">
        <v>1</v>
      </c>
      <c r="F11" s="3">
        <v>43772.507835648146</v>
      </c>
      <c r="G11" s="4">
        <v>43466</v>
      </c>
      <c r="H11" s="4">
        <v>43830</v>
      </c>
      <c r="I11" s="2" t="s">
        <v>68</v>
      </c>
      <c r="J11">
        <v>1440</v>
      </c>
      <c r="L11" s="2"/>
      <c r="M11" s="2"/>
      <c r="N11" s="2"/>
      <c r="O11" s="2"/>
      <c r="P11" s="2"/>
      <c r="Q11" s="2"/>
      <c r="S11" s="2"/>
      <c r="T11" s="2"/>
      <c r="U11" s="2"/>
      <c r="V11" s="2" t="s">
        <v>69</v>
      </c>
      <c r="W11" s="2" t="s">
        <v>73</v>
      </c>
      <c r="X11" s="2" t="s">
        <v>85</v>
      </c>
      <c r="Y11" s="2" t="s">
        <v>95</v>
      </c>
      <c r="Z11">
        <v>1</v>
      </c>
      <c r="AA11" s="2" t="s">
        <v>98</v>
      </c>
      <c r="AB11">
        <v>130</v>
      </c>
      <c r="AC11" s="2" t="s">
        <v>85</v>
      </c>
      <c r="AD11" s="2"/>
      <c r="AE11" s="2" t="s">
        <v>85</v>
      </c>
      <c r="AF11">
        <v>21940</v>
      </c>
      <c r="AG11">
        <v>0</v>
      </c>
      <c r="AH11">
        <v>9300</v>
      </c>
      <c r="AI11">
        <v>40736.75</v>
      </c>
      <c r="AJ11">
        <v>9300</v>
      </c>
      <c r="AK11">
        <v>40736.75</v>
      </c>
      <c r="AL11">
        <v>0</v>
      </c>
      <c r="AM11">
        <v>9496.75</v>
      </c>
      <c r="AN11" s="2"/>
      <c r="AP11" s="2"/>
      <c r="AQ11" s="2"/>
      <c r="AR11" s="2"/>
      <c r="AS11" s="2"/>
      <c r="AT11" s="4"/>
      <c r="AU11" s="4"/>
      <c r="AV11" s="4"/>
      <c r="AW11" s="2"/>
      <c r="AX11" s="2"/>
      <c r="AZ11">
        <v>122</v>
      </c>
      <c r="BA11">
        <v>863850.29</v>
      </c>
      <c r="BB11" s="2"/>
      <c r="BD11" s="2"/>
      <c r="BE11" s="2"/>
      <c r="BG11" s="2"/>
      <c r="BH11" s="2"/>
      <c r="BJ11" s="2"/>
      <c r="BK11">
        <v>287</v>
      </c>
      <c r="BL11">
        <v>863850.29</v>
      </c>
      <c r="BM11">
        <v>863850.29</v>
      </c>
    </row>
    <row r="12" spans="1:65" x14ac:dyDescent="0.35">
      <c r="A12" s="2" t="s">
        <v>65</v>
      </c>
      <c r="B12" s="2" t="s">
        <v>66</v>
      </c>
      <c r="C12" s="2" t="s">
        <v>67</v>
      </c>
      <c r="D12">
        <v>1</v>
      </c>
      <c r="E12">
        <v>1</v>
      </c>
      <c r="F12" s="3">
        <v>43772.507835648146</v>
      </c>
      <c r="G12" s="4">
        <v>43466</v>
      </c>
      <c r="H12" s="4">
        <v>43830</v>
      </c>
      <c r="I12" s="2" t="s">
        <v>68</v>
      </c>
      <c r="J12">
        <v>1440</v>
      </c>
      <c r="L12" s="2"/>
      <c r="M12" s="2"/>
      <c r="N12" s="2"/>
      <c r="O12" s="2"/>
      <c r="P12" s="2"/>
      <c r="Q12" s="2"/>
      <c r="S12" s="2"/>
      <c r="T12" s="2"/>
      <c r="U12" s="2"/>
      <c r="V12" s="2" t="s">
        <v>69</v>
      </c>
      <c r="W12" s="2" t="s">
        <v>613</v>
      </c>
      <c r="X12" s="2" t="s">
        <v>676</v>
      </c>
      <c r="Y12" s="2" t="s">
        <v>95</v>
      </c>
      <c r="Z12">
        <v>1</v>
      </c>
      <c r="AA12" s="2" t="s">
        <v>98</v>
      </c>
      <c r="AB12">
        <v>132</v>
      </c>
      <c r="AC12" s="2" t="s">
        <v>676</v>
      </c>
      <c r="AD12" s="2"/>
      <c r="AE12" s="2" t="s">
        <v>676</v>
      </c>
      <c r="AF12">
        <v>4300</v>
      </c>
      <c r="AG12">
        <v>0</v>
      </c>
      <c r="AH12">
        <v>-13.61</v>
      </c>
      <c r="AI12">
        <v>0</v>
      </c>
      <c r="AJ12">
        <v>-13.61</v>
      </c>
      <c r="AK12">
        <v>0</v>
      </c>
      <c r="AL12">
        <v>4286.3900000000003</v>
      </c>
      <c r="AM12">
        <v>0</v>
      </c>
      <c r="AN12" s="2"/>
      <c r="AP12" s="2"/>
      <c r="AQ12" s="2"/>
      <c r="AR12" s="2"/>
      <c r="AS12" s="2"/>
      <c r="AT12" s="4"/>
      <c r="AU12" s="4"/>
      <c r="AV12" s="4"/>
      <c r="AW12" s="2"/>
      <c r="AX12" s="2"/>
      <c r="AZ12">
        <v>122</v>
      </c>
      <c r="BA12">
        <v>863850.29</v>
      </c>
      <c r="BB12" s="2"/>
      <c r="BD12" s="2"/>
      <c r="BE12" s="2"/>
      <c r="BG12" s="2"/>
      <c r="BH12" s="2"/>
      <c r="BJ12" s="2"/>
      <c r="BK12">
        <v>287</v>
      </c>
      <c r="BL12">
        <v>863850.29</v>
      </c>
      <c r="BM12">
        <v>863850.29</v>
      </c>
    </row>
    <row r="13" spans="1:65" x14ac:dyDescent="0.35">
      <c r="A13" s="2" t="s">
        <v>65</v>
      </c>
      <c r="B13" s="2" t="s">
        <v>66</v>
      </c>
      <c r="C13" s="2" t="s">
        <v>67</v>
      </c>
      <c r="D13">
        <v>1</v>
      </c>
      <c r="E13">
        <v>1</v>
      </c>
      <c r="F13" s="3">
        <v>43772.507835648146</v>
      </c>
      <c r="G13" s="4">
        <v>43466</v>
      </c>
      <c r="H13" s="4">
        <v>43830</v>
      </c>
      <c r="I13" s="2" t="s">
        <v>68</v>
      </c>
      <c r="J13">
        <v>1440</v>
      </c>
      <c r="L13" s="2"/>
      <c r="M13" s="2"/>
      <c r="N13" s="2"/>
      <c r="O13" s="2"/>
      <c r="P13" s="2"/>
      <c r="Q13" s="2"/>
      <c r="S13" s="2"/>
      <c r="T13" s="2"/>
      <c r="U13" s="2"/>
      <c r="V13" s="2" t="s">
        <v>69</v>
      </c>
      <c r="W13" s="2" t="s">
        <v>575</v>
      </c>
      <c r="X13" s="2" t="s">
        <v>677</v>
      </c>
      <c r="Y13" s="2" t="s">
        <v>95</v>
      </c>
      <c r="Z13">
        <v>1</v>
      </c>
      <c r="AA13" s="2" t="s">
        <v>98</v>
      </c>
      <c r="AB13">
        <v>133</v>
      </c>
      <c r="AC13" s="2" t="s">
        <v>677</v>
      </c>
      <c r="AD13" s="2"/>
      <c r="AE13" s="2" t="s">
        <v>677</v>
      </c>
      <c r="AF13">
        <v>0</v>
      </c>
      <c r="AG13">
        <v>0</v>
      </c>
      <c r="AH13">
        <v>10819.01</v>
      </c>
      <c r="AI13">
        <v>2043.04</v>
      </c>
      <c r="AJ13">
        <v>10819.01</v>
      </c>
      <c r="AK13">
        <v>2043.04</v>
      </c>
      <c r="AL13">
        <v>8775.9699999999993</v>
      </c>
      <c r="AM13">
        <v>0</v>
      </c>
      <c r="AN13" s="2"/>
      <c r="AP13" s="2"/>
      <c r="AQ13" s="2"/>
      <c r="AR13" s="2"/>
      <c r="AS13" s="2"/>
      <c r="AT13" s="4"/>
      <c r="AU13" s="4"/>
      <c r="AV13" s="4"/>
      <c r="AW13" s="2"/>
      <c r="AX13" s="2"/>
      <c r="AZ13">
        <v>122</v>
      </c>
      <c r="BA13">
        <v>863850.29</v>
      </c>
      <c r="BB13" s="2"/>
      <c r="BD13" s="2"/>
      <c r="BE13" s="2"/>
      <c r="BG13" s="2"/>
      <c r="BH13" s="2"/>
      <c r="BJ13" s="2"/>
      <c r="BK13">
        <v>287</v>
      </c>
      <c r="BL13">
        <v>863850.29</v>
      </c>
      <c r="BM13">
        <v>863850.29</v>
      </c>
    </row>
    <row r="14" spans="1:65" x14ac:dyDescent="0.35">
      <c r="A14" s="2" t="s">
        <v>65</v>
      </c>
      <c r="B14" s="2" t="s">
        <v>66</v>
      </c>
      <c r="C14" s="2" t="s">
        <v>67</v>
      </c>
      <c r="D14">
        <v>1</v>
      </c>
      <c r="E14">
        <v>1</v>
      </c>
      <c r="F14" s="3">
        <v>43772.507835648146</v>
      </c>
      <c r="G14" s="4">
        <v>43466</v>
      </c>
      <c r="H14" s="4">
        <v>43830</v>
      </c>
      <c r="I14" s="2" t="s">
        <v>68</v>
      </c>
      <c r="J14">
        <v>1440</v>
      </c>
      <c r="L14" s="2"/>
      <c r="M14" s="2"/>
      <c r="N14" s="2"/>
      <c r="O14" s="2"/>
      <c r="P14" s="2"/>
      <c r="Q14" s="2"/>
      <c r="S14" s="2"/>
      <c r="T14" s="2"/>
      <c r="U14" s="2"/>
      <c r="V14" s="2" t="s">
        <v>69</v>
      </c>
      <c r="W14" s="2" t="s">
        <v>614</v>
      </c>
      <c r="X14" s="2" t="s">
        <v>678</v>
      </c>
      <c r="Y14" s="2" t="s">
        <v>95</v>
      </c>
      <c r="Z14">
        <v>1</v>
      </c>
      <c r="AA14" s="2" t="s">
        <v>98</v>
      </c>
      <c r="AB14">
        <v>149</v>
      </c>
      <c r="AC14" s="2" t="s">
        <v>678</v>
      </c>
      <c r="AD14" s="2"/>
      <c r="AE14" s="2" t="s">
        <v>678</v>
      </c>
      <c r="AF14">
        <v>0</v>
      </c>
      <c r="AG14">
        <v>0</v>
      </c>
      <c r="AH14">
        <v>2500</v>
      </c>
      <c r="AI14">
        <v>2500</v>
      </c>
      <c r="AJ14">
        <v>2500</v>
      </c>
      <c r="AK14">
        <v>2500</v>
      </c>
      <c r="AL14">
        <v>0</v>
      </c>
      <c r="AM14">
        <v>0</v>
      </c>
      <c r="AN14" s="2"/>
      <c r="AP14" s="2"/>
      <c r="AQ14" s="2"/>
      <c r="AR14" s="2"/>
      <c r="AS14" s="2"/>
      <c r="AT14" s="4"/>
      <c r="AU14" s="4"/>
      <c r="AV14" s="4"/>
      <c r="AW14" s="2"/>
      <c r="AX14" s="2"/>
      <c r="AZ14">
        <v>122</v>
      </c>
      <c r="BA14">
        <v>863850.29</v>
      </c>
      <c r="BB14" s="2"/>
      <c r="BD14" s="2"/>
      <c r="BE14" s="2"/>
      <c r="BG14" s="2"/>
      <c r="BH14" s="2"/>
      <c r="BJ14" s="2"/>
      <c r="BK14">
        <v>287</v>
      </c>
      <c r="BL14">
        <v>863850.29</v>
      </c>
      <c r="BM14">
        <v>863850.29</v>
      </c>
    </row>
    <row r="15" spans="1:65" x14ac:dyDescent="0.35">
      <c r="A15" s="2" t="s">
        <v>65</v>
      </c>
      <c r="B15" s="2" t="s">
        <v>66</v>
      </c>
      <c r="C15" s="2" t="s">
        <v>67</v>
      </c>
      <c r="D15">
        <v>1</v>
      </c>
      <c r="E15">
        <v>1</v>
      </c>
      <c r="F15" s="3">
        <v>43772.507835648146</v>
      </c>
      <c r="G15" s="4">
        <v>43466</v>
      </c>
      <c r="H15" s="4">
        <v>43830</v>
      </c>
      <c r="I15" s="2" t="s">
        <v>68</v>
      </c>
      <c r="J15">
        <v>1440</v>
      </c>
      <c r="L15" s="2"/>
      <c r="M15" s="2"/>
      <c r="N15" s="2"/>
      <c r="O15" s="2"/>
      <c r="P15" s="2"/>
      <c r="Q15" s="2"/>
      <c r="S15" s="2"/>
      <c r="T15" s="2"/>
      <c r="U15" s="2"/>
      <c r="V15" s="2" t="s">
        <v>69</v>
      </c>
      <c r="W15" s="2" t="s">
        <v>615</v>
      </c>
      <c r="X15" s="2" t="s">
        <v>679</v>
      </c>
      <c r="Y15" s="2" t="s">
        <v>95</v>
      </c>
      <c r="Z15">
        <v>2</v>
      </c>
      <c r="AA15" s="2" t="s">
        <v>99</v>
      </c>
      <c r="AB15">
        <v>200</v>
      </c>
      <c r="AC15" s="2" t="s">
        <v>679</v>
      </c>
      <c r="AD15" s="2"/>
      <c r="AE15" s="2" t="s">
        <v>679</v>
      </c>
      <c r="AF15">
        <v>0</v>
      </c>
      <c r="AG15">
        <v>0</v>
      </c>
      <c r="AH15">
        <v>1200</v>
      </c>
      <c r="AI15">
        <v>2012</v>
      </c>
      <c r="AJ15">
        <v>1200</v>
      </c>
      <c r="AK15">
        <v>2012</v>
      </c>
      <c r="AL15">
        <v>0</v>
      </c>
      <c r="AM15">
        <v>812</v>
      </c>
      <c r="AN15" s="2"/>
      <c r="AP15" s="2"/>
      <c r="AQ15" s="2"/>
      <c r="AR15" s="2"/>
      <c r="AS15" s="2"/>
      <c r="AT15" s="4"/>
      <c r="AU15" s="4"/>
      <c r="AV15" s="4"/>
      <c r="AW15" s="2"/>
      <c r="AX15" s="2"/>
      <c r="AZ15">
        <v>122</v>
      </c>
      <c r="BA15">
        <v>863850.29</v>
      </c>
      <c r="BB15" s="2"/>
      <c r="BD15" s="2"/>
      <c r="BE15" s="2"/>
      <c r="BG15" s="2"/>
      <c r="BH15" s="2"/>
      <c r="BJ15" s="2"/>
      <c r="BK15">
        <v>287</v>
      </c>
      <c r="BL15">
        <v>863850.29</v>
      </c>
      <c r="BM15">
        <v>863850.29</v>
      </c>
    </row>
    <row r="16" spans="1:65" x14ac:dyDescent="0.35">
      <c r="A16" s="2" t="s">
        <v>65</v>
      </c>
      <c r="B16" s="2" t="s">
        <v>66</v>
      </c>
      <c r="C16" s="2" t="s">
        <v>67</v>
      </c>
      <c r="D16">
        <v>1</v>
      </c>
      <c r="E16">
        <v>1</v>
      </c>
      <c r="F16" s="3">
        <v>43772.507835648146</v>
      </c>
      <c r="G16" s="4">
        <v>43466</v>
      </c>
      <c r="H16" s="4">
        <v>43830</v>
      </c>
      <c r="I16" s="2" t="s">
        <v>68</v>
      </c>
      <c r="J16">
        <v>1440</v>
      </c>
      <c r="L16" s="2"/>
      <c r="M16" s="2"/>
      <c r="N16" s="2"/>
      <c r="O16" s="2"/>
      <c r="P16" s="2"/>
      <c r="Q16" s="2"/>
      <c r="S16" s="2"/>
      <c r="T16" s="2"/>
      <c r="U16" s="2"/>
      <c r="V16" s="2" t="s">
        <v>69</v>
      </c>
      <c r="W16" s="2" t="s">
        <v>138</v>
      </c>
      <c r="X16" s="2" t="s">
        <v>145</v>
      </c>
      <c r="Y16" s="2" t="s">
        <v>95</v>
      </c>
      <c r="Z16">
        <v>2</v>
      </c>
      <c r="AA16" s="2" t="s">
        <v>99</v>
      </c>
      <c r="AB16">
        <v>201</v>
      </c>
      <c r="AC16" s="2" t="s">
        <v>107</v>
      </c>
      <c r="AD16" s="2" t="s">
        <v>118</v>
      </c>
      <c r="AE16" s="2" t="s">
        <v>127</v>
      </c>
      <c r="AF16">
        <v>0</v>
      </c>
      <c r="AG16">
        <v>0</v>
      </c>
      <c r="AH16">
        <v>73596</v>
      </c>
      <c r="AI16">
        <v>0</v>
      </c>
      <c r="AJ16">
        <v>73596</v>
      </c>
      <c r="AK16">
        <v>0</v>
      </c>
      <c r="AL16">
        <v>73596</v>
      </c>
      <c r="AM16">
        <v>0</v>
      </c>
      <c r="AN16" s="2"/>
      <c r="AP16" s="2"/>
      <c r="AQ16" s="2"/>
      <c r="AR16" s="2"/>
      <c r="AS16" s="2"/>
      <c r="AT16" s="4"/>
      <c r="AU16" s="4"/>
      <c r="AV16" s="4"/>
      <c r="AW16" s="2"/>
      <c r="AX16" s="2"/>
      <c r="AZ16">
        <v>122</v>
      </c>
      <c r="BA16">
        <v>863850.29</v>
      </c>
      <c r="BB16" s="2"/>
      <c r="BD16" s="2"/>
      <c r="BE16" s="2"/>
      <c r="BG16" s="2"/>
      <c r="BH16" s="2"/>
      <c r="BJ16" s="2"/>
      <c r="BK16">
        <v>287</v>
      </c>
      <c r="BL16">
        <v>863850.29</v>
      </c>
      <c r="BM16">
        <v>863850.29</v>
      </c>
    </row>
    <row r="17" spans="1:65" x14ac:dyDescent="0.35">
      <c r="A17" s="2" t="s">
        <v>65</v>
      </c>
      <c r="B17" s="2" t="s">
        <v>66</v>
      </c>
      <c r="C17" s="2" t="s">
        <v>67</v>
      </c>
      <c r="D17">
        <v>1</v>
      </c>
      <c r="E17">
        <v>1</v>
      </c>
      <c r="F17" s="3">
        <v>43772.507835648146</v>
      </c>
      <c r="G17" s="4">
        <v>43466</v>
      </c>
      <c r="H17" s="4">
        <v>43830</v>
      </c>
      <c r="I17" s="2" t="s">
        <v>68</v>
      </c>
      <c r="J17">
        <v>1440</v>
      </c>
      <c r="L17" s="2"/>
      <c r="M17" s="2"/>
      <c r="N17" s="2"/>
      <c r="O17" s="2"/>
      <c r="P17" s="2"/>
      <c r="Q17" s="2"/>
      <c r="S17" s="2"/>
      <c r="T17" s="2"/>
      <c r="U17" s="2"/>
      <c r="V17" s="2" t="s">
        <v>69</v>
      </c>
      <c r="W17" s="2" t="s">
        <v>616</v>
      </c>
      <c r="X17" s="2" t="s">
        <v>680</v>
      </c>
      <c r="Y17" s="2" t="s">
        <v>95</v>
      </c>
      <c r="Z17">
        <v>2</v>
      </c>
      <c r="AA17" s="2" t="s">
        <v>99</v>
      </c>
      <c r="AB17">
        <v>201</v>
      </c>
      <c r="AC17" s="2" t="s">
        <v>107</v>
      </c>
      <c r="AD17" s="2" t="s">
        <v>117</v>
      </c>
      <c r="AE17" s="2" t="s">
        <v>762</v>
      </c>
      <c r="AF17">
        <v>1010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1010</v>
      </c>
      <c r="AM17">
        <v>0</v>
      </c>
      <c r="AN17" s="2"/>
      <c r="AP17" s="2"/>
      <c r="AQ17" s="2"/>
      <c r="AR17" s="2"/>
      <c r="AS17" s="2"/>
      <c r="AT17" s="4"/>
      <c r="AU17" s="4"/>
      <c r="AV17" s="4"/>
      <c r="AW17" s="2"/>
      <c r="AX17" s="2"/>
      <c r="AZ17">
        <v>122</v>
      </c>
      <c r="BA17">
        <v>863850.29</v>
      </c>
      <c r="BB17" s="2"/>
      <c r="BD17" s="2"/>
      <c r="BE17" s="2"/>
      <c r="BG17" s="2"/>
      <c r="BH17" s="2"/>
      <c r="BJ17" s="2"/>
      <c r="BK17">
        <v>287</v>
      </c>
      <c r="BL17">
        <v>863850.29</v>
      </c>
      <c r="BM17">
        <v>863850.29</v>
      </c>
    </row>
    <row r="18" spans="1:65" x14ac:dyDescent="0.35">
      <c r="A18" s="2" t="s">
        <v>65</v>
      </c>
      <c r="B18" s="2" t="s">
        <v>66</v>
      </c>
      <c r="C18" s="2" t="s">
        <v>67</v>
      </c>
      <c r="D18">
        <v>1</v>
      </c>
      <c r="E18">
        <v>1</v>
      </c>
      <c r="F18" s="3">
        <v>43772.507835648146</v>
      </c>
      <c r="G18" s="4">
        <v>43466</v>
      </c>
      <c r="H18" s="4">
        <v>43830</v>
      </c>
      <c r="I18" s="2" t="s">
        <v>68</v>
      </c>
      <c r="J18">
        <v>1440</v>
      </c>
      <c r="L18" s="2"/>
      <c r="M18" s="2"/>
      <c r="N18" s="2"/>
      <c r="O18" s="2"/>
      <c r="P18" s="2"/>
      <c r="Q18" s="2"/>
      <c r="S18" s="2"/>
      <c r="T18" s="2"/>
      <c r="U18" s="2"/>
      <c r="V18" s="2" t="s">
        <v>69</v>
      </c>
      <c r="W18" s="2" t="s">
        <v>617</v>
      </c>
      <c r="X18" s="2" t="s">
        <v>681</v>
      </c>
      <c r="Y18" s="2" t="s">
        <v>95</v>
      </c>
      <c r="Z18">
        <v>2</v>
      </c>
      <c r="AA18" s="2" t="s">
        <v>99</v>
      </c>
      <c r="AB18">
        <v>201</v>
      </c>
      <c r="AC18" s="2" t="s">
        <v>107</v>
      </c>
      <c r="AD18" s="2" t="s">
        <v>580</v>
      </c>
      <c r="AE18" s="2" t="s">
        <v>763</v>
      </c>
      <c r="AF18">
        <v>0</v>
      </c>
      <c r="AG18">
        <v>0</v>
      </c>
      <c r="AH18">
        <v>18327</v>
      </c>
      <c r="AI18">
        <v>0</v>
      </c>
      <c r="AJ18">
        <v>18327</v>
      </c>
      <c r="AK18">
        <v>0</v>
      </c>
      <c r="AL18">
        <v>18327</v>
      </c>
      <c r="AM18">
        <v>0</v>
      </c>
      <c r="AN18" s="2"/>
      <c r="AP18" s="2"/>
      <c r="AQ18" s="2"/>
      <c r="AR18" s="2"/>
      <c r="AS18" s="2"/>
      <c r="AT18" s="4"/>
      <c r="AU18" s="4"/>
      <c r="AV18" s="4"/>
      <c r="AW18" s="2"/>
      <c r="AX18" s="2"/>
      <c r="AZ18">
        <v>122</v>
      </c>
      <c r="BA18">
        <v>863850.29</v>
      </c>
      <c r="BB18" s="2"/>
      <c r="BD18" s="2"/>
      <c r="BE18" s="2"/>
      <c r="BG18" s="2"/>
      <c r="BH18" s="2"/>
      <c r="BJ18" s="2"/>
      <c r="BK18">
        <v>287</v>
      </c>
      <c r="BL18">
        <v>863850.29</v>
      </c>
      <c r="BM18">
        <v>863850.29</v>
      </c>
    </row>
    <row r="19" spans="1:65" x14ac:dyDescent="0.35">
      <c r="A19" s="2" t="s">
        <v>65</v>
      </c>
      <c r="B19" s="2" t="s">
        <v>66</v>
      </c>
      <c r="C19" s="2" t="s">
        <v>67</v>
      </c>
      <c r="D19">
        <v>1</v>
      </c>
      <c r="E19">
        <v>1</v>
      </c>
      <c r="F19" s="3">
        <v>43772.507835648146</v>
      </c>
      <c r="G19" s="4">
        <v>43466</v>
      </c>
      <c r="H19" s="4">
        <v>43830</v>
      </c>
      <c r="I19" s="2" t="s">
        <v>68</v>
      </c>
      <c r="J19">
        <v>1440</v>
      </c>
      <c r="L19" s="2"/>
      <c r="M19" s="2"/>
      <c r="N19" s="2"/>
      <c r="O19" s="2"/>
      <c r="P19" s="2"/>
      <c r="Q19" s="2"/>
      <c r="S19" s="2"/>
      <c r="T19" s="2"/>
      <c r="U19" s="2"/>
      <c r="V19" s="2" t="s">
        <v>69</v>
      </c>
      <c r="W19" s="2" t="s">
        <v>618</v>
      </c>
      <c r="X19" s="2" t="s">
        <v>682</v>
      </c>
      <c r="Y19" s="2" t="s">
        <v>95</v>
      </c>
      <c r="Z19">
        <v>2</v>
      </c>
      <c r="AA19" s="2" t="s">
        <v>99</v>
      </c>
      <c r="AB19">
        <v>201</v>
      </c>
      <c r="AC19" s="2" t="s">
        <v>107</v>
      </c>
      <c r="AD19" s="2" t="s">
        <v>160</v>
      </c>
      <c r="AE19" s="2" t="s">
        <v>162</v>
      </c>
      <c r="AF19">
        <v>0</v>
      </c>
      <c r="AG19">
        <v>0</v>
      </c>
      <c r="AH19">
        <v>39237</v>
      </c>
      <c r="AI19">
        <v>0</v>
      </c>
      <c r="AJ19">
        <v>39237</v>
      </c>
      <c r="AK19">
        <v>0</v>
      </c>
      <c r="AL19">
        <v>39237</v>
      </c>
      <c r="AM19">
        <v>0</v>
      </c>
      <c r="AN19" s="2"/>
      <c r="AP19" s="2"/>
      <c r="AQ19" s="2"/>
      <c r="AR19" s="2"/>
      <c r="AS19" s="2"/>
      <c r="AT19" s="4"/>
      <c r="AU19" s="4"/>
      <c r="AV19" s="4"/>
      <c r="AW19" s="2"/>
      <c r="AX19" s="2"/>
      <c r="AZ19">
        <v>122</v>
      </c>
      <c r="BA19">
        <v>863850.29</v>
      </c>
      <c r="BB19" s="2"/>
      <c r="BD19" s="2"/>
      <c r="BE19" s="2"/>
      <c r="BG19" s="2"/>
      <c r="BH19" s="2"/>
      <c r="BJ19" s="2"/>
      <c r="BK19">
        <v>287</v>
      </c>
      <c r="BL19">
        <v>863850.29</v>
      </c>
      <c r="BM19">
        <v>863850.29</v>
      </c>
    </row>
    <row r="20" spans="1:65" x14ac:dyDescent="0.35">
      <c r="A20" s="2" t="s">
        <v>65</v>
      </c>
      <c r="B20" s="2" t="s">
        <v>66</v>
      </c>
      <c r="C20" s="2" t="s">
        <v>67</v>
      </c>
      <c r="D20">
        <v>1</v>
      </c>
      <c r="E20">
        <v>1</v>
      </c>
      <c r="F20" s="3">
        <v>43772.507835648146</v>
      </c>
      <c r="G20" s="4">
        <v>43466</v>
      </c>
      <c r="H20" s="4">
        <v>43830</v>
      </c>
      <c r="I20" s="2" t="s">
        <v>68</v>
      </c>
      <c r="J20">
        <v>1440</v>
      </c>
      <c r="L20" s="2"/>
      <c r="M20" s="2"/>
      <c r="N20" s="2"/>
      <c r="O20" s="2"/>
      <c r="P20" s="2"/>
      <c r="Q20" s="2"/>
      <c r="S20" s="2"/>
      <c r="T20" s="2"/>
      <c r="U20" s="2"/>
      <c r="V20" s="2" t="s">
        <v>69</v>
      </c>
      <c r="W20" s="2" t="s">
        <v>619</v>
      </c>
      <c r="X20" s="2" t="s">
        <v>683</v>
      </c>
      <c r="Y20" s="2" t="s">
        <v>95</v>
      </c>
      <c r="Z20">
        <v>2</v>
      </c>
      <c r="AA20" s="2" t="s">
        <v>99</v>
      </c>
      <c r="AB20">
        <v>201</v>
      </c>
      <c r="AC20" s="2" t="s">
        <v>107</v>
      </c>
      <c r="AD20" s="2" t="s">
        <v>743</v>
      </c>
      <c r="AE20" s="2" t="s">
        <v>764</v>
      </c>
      <c r="AF20">
        <v>0</v>
      </c>
      <c r="AG20">
        <v>0</v>
      </c>
      <c r="AH20">
        <v>110973</v>
      </c>
      <c r="AI20">
        <v>18775</v>
      </c>
      <c r="AJ20">
        <v>110973</v>
      </c>
      <c r="AK20">
        <v>18775</v>
      </c>
      <c r="AL20">
        <v>92198</v>
      </c>
      <c r="AM20">
        <v>0</v>
      </c>
      <c r="AN20" s="2"/>
      <c r="AP20" s="2"/>
      <c r="AQ20" s="2"/>
      <c r="AR20" s="2"/>
      <c r="AS20" s="2"/>
      <c r="AT20" s="4"/>
      <c r="AU20" s="4"/>
      <c r="AV20" s="4"/>
      <c r="AW20" s="2"/>
      <c r="AX20" s="2"/>
      <c r="AZ20">
        <v>122</v>
      </c>
      <c r="BA20">
        <v>863850.29</v>
      </c>
      <c r="BB20" s="2"/>
      <c r="BD20" s="2"/>
      <c r="BE20" s="2"/>
      <c r="BG20" s="2"/>
      <c r="BH20" s="2"/>
      <c r="BJ20" s="2"/>
      <c r="BK20">
        <v>287</v>
      </c>
      <c r="BL20">
        <v>863850.29</v>
      </c>
      <c r="BM20">
        <v>863850.29</v>
      </c>
    </row>
    <row r="21" spans="1:65" x14ac:dyDescent="0.35">
      <c r="A21" s="2" t="s">
        <v>65</v>
      </c>
      <c r="B21" s="2" t="s">
        <v>66</v>
      </c>
      <c r="C21" s="2" t="s">
        <v>67</v>
      </c>
      <c r="D21">
        <v>1</v>
      </c>
      <c r="E21">
        <v>1</v>
      </c>
      <c r="F21" s="3">
        <v>43772.507835648146</v>
      </c>
      <c r="G21" s="4">
        <v>43466</v>
      </c>
      <c r="H21" s="4">
        <v>43830</v>
      </c>
      <c r="I21" s="2" t="s">
        <v>68</v>
      </c>
      <c r="J21">
        <v>1440</v>
      </c>
      <c r="L21" s="2"/>
      <c r="M21" s="2"/>
      <c r="N21" s="2"/>
      <c r="O21" s="2"/>
      <c r="P21" s="2"/>
      <c r="Q21" s="2"/>
      <c r="S21" s="2"/>
      <c r="T21" s="2"/>
      <c r="U21" s="2"/>
      <c r="V21" s="2" t="s">
        <v>69</v>
      </c>
      <c r="W21" s="2" t="s">
        <v>620</v>
      </c>
      <c r="X21" s="2" t="s">
        <v>578</v>
      </c>
      <c r="Y21" s="2" t="s">
        <v>95</v>
      </c>
      <c r="Z21">
        <v>2</v>
      </c>
      <c r="AA21" s="2" t="s">
        <v>99</v>
      </c>
      <c r="AB21">
        <v>201</v>
      </c>
      <c r="AC21" s="2" t="s">
        <v>107</v>
      </c>
      <c r="AD21" s="2" t="s">
        <v>744</v>
      </c>
      <c r="AE21" s="2" t="s">
        <v>581</v>
      </c>
      <c r="AF21">
        <v>0</v>
      </c>
      <c r="AG21">
        <v>0</v>
      </c>
      <c r="AH21">
        <v>6500</v>
      </c>
      <c r="AI21">
        <v>0</v>
      </c>
      <c r="AJ21">
        <v>6500</v>
      </c>
      <c r="AK21">
        <v>0</v>
      </c>
      <c r="AL21">
        <v>6500</v>
      </c>
      <c r="AM21">
        <v>0</v>
      </c>
      <c r="AN21" s="2"/>
      <c r="AP21" s="2"/>
      <c r="AQ21" s="2"/>
      <c r="AR21" s="2"/>
      <c r="AS21" s="2"/>
      <c r="AT21" s="4"/>
      <c r="AU21" s="4"/>
      <c r="AV21" s="4"/>
      <c r="AW21" s="2"/>
      <c r="AX21" s="2"/>
      <c r="AZ21">
        <v>122</v>
      </c>
      <c r="BA21">
        <v>863850.29</v>
      </c>
      <c r="BB21" s="2"/>
      <c r="BD21" s="2"/>
      <c r="BE21" s="2"/>
      <c r="BG21" s="2"/>
      <c r="BH21" s="2"/>
      <c r="BJ21" s="2"/>
      <c r="BK21">
        <v>287</v>
      </c>
      <c r="BL21">
        <v>863850.29</v>
      </c>
      <c r="BM21">
        <v>863850.29</v>
      </c>
    </row>
    <row r="22" spans="1:65" x14ac:dyDescent="0.35">
      <c r="A22" s="2" t="s">
        <v>65</v>
      </c>
      <c r="B22" s="2" t="s">
        <v>66</v>
      </c>
      <c r="C22" s="2" t="s">
        <v>67</v>
      </c>
      <c r="D22">
        <v>1</v>
      </c>
      <c r="E22">
        <v>1</v>
      </c>
      <c r="F22" s="3">
        <v>43772.507835648146</v>
      </c>
      <c r="G22" s="4">
        <v>43466</v>
      </c>
      <c r="H22" s="4">
        <v>43830</v>
      </c>
      <c r="I22" s="2" t="s">
        <v>68</v>
      </c>
      <c r="J22">
        <v>1440</v>
      </c>
      <c r="L22" s="2"/>
      <c r="M22" s="2"/>
      <c r="N22" s="2"/>
      <c r="O22" s="2"/>
      <c r="P22" s="2"/>
      <c r="Q22" s="2"/>
      <c r="S22" s="2"/>
      <c r="T22" s="2"/>
      <c r="U22" s="2"/>
      <c r="V22" s="2" t="s">
        <v>69</v>
      </c>
      <c r="W22" s="2" t="s">
        <v>621</v>
      </c>
      <c r="X22" s="2" t="s">
        <v>597</v>
      </c>
      <c r="Y22" s="2" t="s">
        <v>95</v>
      </c>
      <c r="Z22">
        <v>2</v>
      </c>
      <c r="AA22" s="2" t="s">
        <v>99</v>
      </c>
      <c r="AB22">
        <v>201</v>
      </c>
      <c r="AC22" s="2" t="s">
        <v>107</v>
      </c>
      <c r="AD22" s="2" t="s">
        <v>745</v>
      </c>
      <c r="AE22" s="2" t="s">
        <v>599</v>
      </c>
      <c r="AF22">
        <v>0</v>
      </c>
      <c r="AG22">
        <v>0</v>
      </c>
      <c r="AH22">
        <v>12054</v>
      </c>
      <c r="AI22">
        <v>0</v>
      </c>
      <c r="AJ22">
        <v>12054</v>
      </c>
      <c r="AK22">
        <v>0</v>
      </c>
      <c r="AL22">
        <v>12054</v>
      </c>
      <c r="AM22">
        <v>0</v>
      </c>
      <c r="AN22" s="2"/>
      <c r="AP22" s="2"/>
      <c r="AQ22" s="2"/>
      <c r="AR22" s="2"/>
      <c r="AS22" s="2"/>
      <c r="AT22" s="4"/>
      <c r="AU22" s="4"/>
      <c r="AV22" s="4"/>
      <c r="AW22" s="2"/>
      <c r="AX22" s="2"/>
      <c r="AZ22">
        <v>122</v>
      </c>
      <c r="BA22">
        <v>863850.29</v>
      </c>
      <c r="BB22" s="2"/>
      <c r="BD22" s="2"/>
      <c r="BE22" s="2"/>
      <c r="BG22" s="2"/>
      <c r="BH22" s="2"/>
      <c r="BJ22" s="2"/>
      <c r="BK22">
        <v>287</v>
      </c>
      <c r="BL22">
        <v>863850.29</v>
      </c>
      <c r="BM22">
        <v>863850.29</v>
      </c>
    </row>
    <row r="23" spans="1:65" x14ac:dyDescent="0.35">
      <c r="A23" s="2" t="s">
        <v>65</v>
      </c>
      <c r="B23" s="2" t="s">
        <v>66</v>
      </c>
      <c r="C23" s="2" t="s">
        <v>67</v>
      </c>
      <c r="D23">
        <v>1</v>
      </c>
      <c r="E23">
        <v>1</v>
      </c>
      <c r="F23" s="3">
        <v>43772.507835648146</v>
      </c>
      <c r="G23" s="4">
        <v>43466</v>
      </c>
      <c r="H23" s="4">
        <v>43830</v>
      </c>
      <c r="I23" s="2" t="s">
        <v>68</v>
      </c>
      <c r="J23">
        <v>1440</v>
      </c>
      <c r="L23" s="2"/>
      <c r="M23" s="2"/>
      <c r="N23" s="2"/>
      <c r="O23" s="2"/>
      <c r="P23" s="2"/>
      <c r="Q23" s="2"/>
      <c r="S23" s="2"/>
      <c r="T23" s="2"/>
      <c r="U23" s="2"/>
      <c r="V23" s="2" t="s">
        <v>69</v>
      </c>
      <c r="W23" s="2" t="s">
        <v>74</v>
      </c>
      <c r="X23" s="2" t="s">
        <v>86</v>
      </c>
      <c r="Y23" s="2" t="s">
        <v>95</v>
      </c>
      <c r="Z23">
        <v>2</v>
      </c>
      <c r="AA23" s="2" t="s">
        <v>99</v>
      </c>
      <c r="AB23">
        <v>202</v>
      </c>
      <c r="AC23" s="2" t="s">
        <v>108</v>
      </c>
      <c r="AD23" s="2" t="s">
        <v>118</v>
      </c>
      <c r="AE23" s="2" t="s">
        <v>127</v>
      </c>
      <c r="AF23">
        <v>0</v>
      </c>
      <c r="AG23">
        <v>700</v>
      </c>
      <c r="AH23">
        <v>700</v>
      </c>
      <c r="AI23">
        <v>4476</v>
      </c>
      <c r="AJ23">
        <v>700</v>
      </c>
      <c r="AK23">
        <v>4476</v>
      </c>
      <c r="AL23">
        <v>0</v>
      </c>
      <c r="AM23">
        <v>4476</v>
      </c>
      <c r="AN23" s="2"/>
      <c r="AP23" s="2"/>
      <c r="AQ23" s="2"/>
      <c r="AR23" s="2"/>
      <c r="AS23" s="2"/>
      <c r="AT23" s="4"/>
      <c r="AU23" s="4"/>
      <c r="AV23" s="4"/>
      <c r="AW23" s="2"/>
      <c r="AX23" s="2"/>
      <c r="AZ23">
        <v>122</v>
      </c>
      <c r="BA23">
        <v>863850.29</v>
      </c>
      <c r="BB23" s="2"/>
      <c r="BD23" s="2"/>
      <c r="BE23" s="2"/>
      <c r="BG23" s="2"/>
      <c r="BH23" s="2"/>
      <c r="BJ23" s="2"/>
      <c r="BK23">
        <v>287</v>
      </c>
      <c r="BL23">
        <v>863850.29</v>
      </c>
      <c r="BM23">
        <v>863850.29</v>
      </c>
    </row>
    <row r="24" spans="1:65" x14ac:dyDescent="0.35">
      <c r="A24" s="2" t="s">
        <v>65</v>
      </c>
      <c r="B24" s="2" t="s">
        <v>66</v>
      </c>
      <c r="C24" s="2" t="s">
        <v>67</v>
      </c>
      <c r="D24">
        <v>1</v>
      </c>
      <c r="E24">
        <v>1</v>
      </c>
      <c r="F24" s="3">
        <v>43772.507835648146</v>
      </c>
      <c r="G24" s="4">
        <v>43466</v>
      </c>
      <c r="H24" s="4">
        <v>43830</v>
      </c>
      <c r="I24" s="2" t="s">
        <v>68</v>
      </c>
      <c r="J24">
        <v>1440</v>
      </c>
      <c r="L24" s="2"/>
      <c r="M24" s="2"/>
      <c r="N24" s="2"/>
      <c r="O24" s="2"/>
      <c r="P24" s="2"/>
      <c r="Q24" s="2"/>
      <c r="S24" s="2"/>
      <c r="T24" s="2"/>
      <c r="U24" s="2"/>
      <c r="V24" s="2" t="s">
        <v>69</v>
      </c>
      <c r="W24" s="2" t="s">
        <v>622</v>
      </c>
      <c r="X24" s="2" t="s">
        <v>87</v>
      </c>
      <c r="Y24" s="2" t="s">
        <v>95</v>
      </c>
      <c r="Z24">
        <v>2</v>
      </c>
      <c r="AA24" s="2" t="s">
        <v>99</v>
      </c>
      <c r="AB24">
        <v>202</v>
      </c>
      <c r="AC24" s="2" t="s">
        <v>108</v>
      </c>
      <c r="AD24" s="2" t="s">
        <v>119</v>
      </c>
      <c r="AE24" s="2" t="s">
        <v>128</v>
      </c>
      <c r="AF24">
        <v>0</v>
      </c>
      <c r="AG24">
        <v>0</v>
      </c>
      <c r="AH24">
        <v>0</v>
      </c>
      <c r="AI24">
        <v>990</v>
      </c>
      <c r="AJ24">
        <v>0</v>
      </c>
      <c r="AK24">
        <v>990</v>
      </c>
      <c r="AL24">
        <v>0</v>
      </c>
      <c r="AM24">
        <v>990</v>
      </c>
      <c r="AN24" s="2"/>
      <c r="AP24" s="2"/>
      <c r="AQ24" s="2"/>
      <c r="AR24" s="2"/>
      <c r="AS24" s="2"/>
      <c r="AT24" s="4"/>
      <c r="AU24" s="4"/>
      <c r="AV24" s="4"/>
      <c r="AW24" s="2"/>
      <c r="AX24" s="2"/>
      <c r="AZ24">
        <v>122</v>
      </c>
      <c r="BA24">
        <v>863850.29</v>
      </c>
      <c r="BB24" s="2"/>
      <c r="BD24" s="2"/>
      <c r="BE24" s="2"/>
      <c r="BG24" s="2"/>
      <c r="BH24" s="2"/>
      <c r="BJ24" s="2"/>
      <c r="BK24">
        <v>287</v>
      </c>
      <c r="BL24">
        <v>863850.29</v>
      </c>
      <c r="BM24">
        <v>863850.29</v>
      </c>
    </row>
    <row r="25" spans="1:65" x14ac:dyDescent="0.35">
      <c r="A25" s="2" t="s">
        <v>65</v>
      </c>
      <c r="B25" s="2" t="s">
        <v>66</v>
      </c>
      <c r="C25" s="2" t="s">
        <v>67</v>
      </c>
      <c r="D25">
        <v>1</v>
      </c>
      <c r="E25">
        <v>1</v>
      </c>
      <c r="F25" s="3">
        <v>43772.507835648146</v>
      </c>
      <c r="G25" s="4">
        <v>43466</v>
      </c>
      <c r="H25" s="4">
        <v>43830</v>
      </c>
      <c r="I25" s="2" t="s">
        <v>68</v>
      </c>
      <c r="J25">
        <v>1440</v>
      </c>
      <c r="L25" s="2"/>
      <c r="M25" s="2"/>
      <c r="N25" s="2"/>
      <c r="O25" s="2"/>
      <c r="P25" s="2"/>
      <c r="Q25" s="2"/>
      <c r="S25" s="2"/>
      <c r="T25" s="2"/>
      <c r="U25" s="2"/>
      <c r="V25" s="2" t="s">
        <v>69</v>
      </c>
      <c r="W25" s="2" t="s">
        <v>139</v>
      </c>
      <c r="X25" s="2" t="s">
        <v>146</v>
      </c>
      <c r="Y25" s="2" t="s">
        <v>95</v>
      </c>
      <c r="Z25">
        <v>2</v>
      </c>
      <c r="AA25" s="2" t="s">
        <v>99</v>
      </c>
      <c r="AB25">
        <v>202</v>
      </c>
      <c r="AC25" s="2" t="s">
        <v>108</v>
      </c>
      <c r="AD25" s="2" t="s">
        <v>159</v>
      </c>
      <c r="AE25" s="2" t="s">
        <v>161</v>
      </c>
      <c r="AF25">
        <v>0</v>
      </c>
      <c r="AG25">
        <v>0</v>
      </c>
      <c r="AH25">
        <v>1350</v>
      </c>
      <c r="AI25">
        <v>61875</v>
      </c>
      <c r="AJ25">
        <v>1350</v>
      </c>
      <c r="AK25">
        <v>61875</v>
      </c>
      <c r="AL25">
        <v>0</v>
      </c>
      <c r="AM25">
        <v>60525</v>
      </c>
      <c r="AN25" s="2"/>
      <c r="AP25" s="2"/>
      <c r="AQ25" s="2"/>
      <c r="AR25" s="2"/>
      <c r="AS25" s="2"/>
      <c r="AT25" s="4"/>
      <c r="AU25" s="4"/>
      <c r="AV25" s="4"/>
      <c r="AW25" s="2"/>
      <c r="AX25" s="2"/>
      <c r="AZ25">
        <v>122</v>
      </c>
      <c r="BA25">
        <v>863850.29</v>
      </c>
      <c r="BB25" s="2"/>
      <c r="BD25" s="2"/>
      <c r="BE25" s="2"/>
      <c r="BG25" s="2"/>
      <c r="BH25" s="2"/>
      <c r="BJ25" s="2"/>
      <c r="BK25">
        <v>287</v>
      </c>
      <c r="BL25">
        <v>863850.29</v>
      </c>
      <c r="BM25">
        <v>863850.29</v>
      </c>
    </row>
    <row r="26" spans="1:65" x14ac:dyDescent="0.35">
      <c r="A26" s="2" t="s">
        <v>65</v>
      </c>
      <c r="B26" s="2" t="s">
        <v>66</v>
      </c>
      <c r="C26" s="2" t="s">
        <v>67</v>
      </c>
      <c r="D26">
        <v>1</v>
      </c>
      <c r="E26">
        <v>1</v>
      </c>
      <c r="F26" s="3">
        <v>43772.507835648146</v>
      </c>
      <c r="G26" s="4">
        <v>43466</v>
      </c>
      <c r="H26" s="4">
        <v>43830</v>
      </c>
      <c r="I26" s="2" t="s">
        <v>68</v>
      </c>
      <c r="J26">
        <v>1440</v>
      </c>
      <c r="L26" s="2"/>
      <c r="M26" s="2"/>
      <c r="N26" s="2"/>
      <c r="O26" s="2"/>
      <c r="P26" s="2"/>
      <c r="Q26" s="2"/>
      <c r="S26" s="2"/>
      <c r="T26" s="2"/>
      <c r="U26" s="2"/>
      <c r="V26" s="2" t="s">
        <v>69</v>
      </c>
      <c r="W26" s="2" t="s">
        <v>576</v>
      </c>
      <c r="X26" s="2" t="s">
        <v>684</v>
      </c>
      <c r="Y26" s="2" t="s">
        <v>95</v>
      </c>
      <c r="Z26">
        <v>2</v>
      </c>
      <c r="AA26" s="2" t="s">
        <v>99</v>
      </c>
      <c r="AB26">
        <v>202</v>
      </c>
      <c r="AC26" s="2" t="s">
        <v>108</v>
      </c>
      <c r="AD26" s="2" t="s">
        <v>580</v>
      </c>
      <c r="AE26" s="2" t="s">
        <v>763</v>
      </c>
      <c r="AF26">
        <v>0</v>
      </c>
      <c r="AG26">
        <v>0</v>
      </c>
      <c r="AH26">
        <v>0</v>
      </c>
      <c r="AI26">
        <v>18081</v>
      </c>
      <c r="AJ26">
        <v>0</v>
      </c>
      <c r="AK26">
        <v>18081</v>
      </c>
      <c r="AL26">
        <v>0</v>
      </c>
      <c r="AM26">
        <v>18081</v>
      </c>
      <c r="AN26" s="2"/>
      <c r="AP26" s="2"/>
      <c r="AQ26" s="2"/>
      <c r="AR26" s="2"/>
      <c r="AS26" s="2"/>
      <c r="AT26" s="4"/>
      <c r="AU26" s="4"/>
      <c r="AV26" s="4"/>
      <c r="AW26" s="2"/>
      <c r="AX26" s="2"/>
      <c r="AZ26">
        <v>122</v>
      </c>
      <c r="BA26">
        <v>863850.29</v>
      </c>
      <c r="BB26" s="2"/>
      <c r="BD26" s="2"/>
      <c r="BE26" s="2"/>
      <c r="BG26" s="2"/>
      <c r="BH26" s="2"/>
      <c r="BJ26" s="2"/>
      <c r="BK26">
        <v>287</v>
      </c>
      <c r="BL26">
        <v>863850.29</v>
      </c>
      <c r="BM26">
        <v>863850.29</v>
      </c>
    </row>
    <row r="27" spans="1:65" x14ac:dyDescent="0.35">
      <c r="A27" s="2" t="s">
        <v>65</v>
      </c>
      <c r="B27" s="2" t="s">
        <v>66</v>
      </c>
      <c r="C27" s="2" t="s">
        <v>67</v>
      </c>
      <c r="D27">
        <v>1</v>
      </c>
      <c r="E27">
        <v>1</v>
      </c>
      <c r="F27" s="3">
        <v>43772.507835648146</v>
      </c>
      <c r="G27" s="4">
        <v>43466</v>
      </c>
      <c r="H27" s="4">
        <v>43830</v>
      </c>
      <c r="I27" s="2" t="s">
        <v>68</v>
      </c>
      <c r="J27">
        <v>1440</v>
      </c>
      <c r="L27" s="2"/>
      <c r="M27" s="2"/>
      <c r="N27" s="2"/>
      <c r="O27" s="2"/>
      <c r="P27" s="2"/>
      <c r="Q27" s="2"/>
      <c r="S27" s="2"/>
      <c r="T27" s="2"/>
      <c r="U27" s="2"/>
      <c r="V27" s="2" t="s">
        <v>69</v>
      </c>
      <c r="W27" s="2" t="s">
        <v>623</v>
      </c>
      <c r="X27" s="2" t="s">
        <v>598</v>
      </c>
      <c r="Y27" s="2" t="s">
        <v>95</v>
      </c>
      <c r="Z27">
        <v>2</v>
      </c>
      <c r="AA27" s="2" t="s">
        <v>99</v>
      </c>
      <c r="AB27">
        <v>202</v>
      </c>
      <c r="AC27" s="2" t="s">
        <v>108</v>
      </c>
      <c r="AD27" s="2" t="s">
        <v>579</v>
      </c>
      <c r="AE27" s="2" t="s">
        <v>600</v>
      </c>
      <c r="AF27">
        <v>0</v>
      </c>
      <c r="AG27">
        <v>0</v>
      </c>
      <c r="AH27">
        <v>0</v>
      </c>
      <c r="AI27">
        <v>123</v>
      </c>
      <c r="AJ27">
        <v>0</v>
      </c>
      <c r="AK27">
        <v>123</v>
      </c>
      <c r="AL27">
        <v>0</v>
      </c>
      <c r="AM27">
        <v>123</v>
      </c>
      <c r="AN27" s="2"/>
      <c r="AP27" s="2"/>
      <c r="AQ27" s="2"/>
      <c r="AR27" s="2"/>
      <c r="AS27" s="2"/>
      <c r="AT27" s="4"/>
      <c r="AU27" s="4"/>
      <c r="AV27" s="4"/>
      <c r="AW27" s="2"/>
      <c r="AX27" s="2"/>
      <c r="AZ27">
        <v>122</v>
      </c>
      <c r="BA27">
        <v>863850.29</v>
      </c>
      <c r="BB27" s="2"/>
      <c r="BD27" s="2"/>
      <c r="BE27" s="2"/>
      <c r="BG27" s="2"/>
      <c r="BH27" s="2"/>
      <c r="BJ27" s="2"/>
      <c r="BK27">
        <v>287</v>
      </c>
      <c r="BL27">
        <v>863850.29</v>
      </c>
      <c r="BM27">
        <v>863850.29</v>
      </c>
    </row>
    <row r="28" spans="1:65" x14ac:dyDescent="0.35">
      <c r="A28" s="2" t="s">
        <v>65</v>
      </c>
      <c r="B28" s="2" t="s">
        <v>66</v>
      </c>
      <c r="C28" s="2" t="s">
        <v>67</v>
      </c>
      <c r="D28">
        <v>1</v>
      </c>
      <c r="E28">
        <v>1</v>
      </c>
      <c r="F28" s="3">
        <v>43772.507835648146</v>
      </c>
      <c r="G28" s="4">
        <v>43466</v>
      </c>
      <c r="H28" s="4">
        <v>43830</v>
      </c>
      <c r="I28" s="2" t="s">
        <v>68</v>
      </c>
      <c r="J28">
        <v>1440</v>
      </c>
      <c r="L28" s="2"/>
      <c r="M28" s="2"/>
      <c r="N28" s="2"/>
      <c r="O28" s="2"/>
      <c r="P28" s="2"/>
      <c r="Q28" s="2"/>
      <c r="S28" s="2"/>
      <c r="T28" s="2"/>
      <c r="U28" s="2"/>
      <c r="V28" s="2" t="s">
        <v>69</v>
      </c>
      <c r="W28" s="2" t="s">
        <v>140</v>
      </c>
      <c r="X28" s="2" t="s">
        <v>147</v>
      </c>
      <c r="Y28" s="2" t="s">
        <v>95</v>
      </c>
      <c r="Z28">
        <v>2</v>
      </c>
      <c r="AA28" s="2" t="s">
        <v>99</v>
      </c>
      <c r="AB28">
        <v>202</v>
      </c>
      <c r="AC28" s="2" t="s">
        <v>108</v>
      </c>
      <c r="AD28" s="2" t="s">
        <v>160</v>
      </c>
      <c r="AE28" s="2" t="s">
        <v>162</v>
      </c>
      <c r="AF28">
        <v>0</v>
      </c>
      <c r="AG28">
        <v>0</v>
      </c>
      <c r="AH28">
        <v>2500</v>
      </c>
      <c r="AI28">
        <v>2500</v>
      </c>
      <c r="AJ28">
        <v>2500</v>
      </c>
      <c r="AK28">
        <v>2500</v>
      </c>
      <c r="AL28">
        <v>0</v>
      </c>
      <c r="AM28">
        <v>0</v>
      </c>
      <c r="AN28" s="2"/>
      <c r="AP28" s="2"/>
      <c r="AQ28" s="2"/>
      <c r="AR28" s="2"/>
      <c r="AS28" s="2"/>
      <c r="AT28" s="4"/>
      <c r="AU28" s="4"/>
      <c r="AV28" s="4"/>
      <c r="AW28" s="2"/>
      <c r="AX28" s="2"/>
      <c r="AZ28">
        <v>122</v>
      </c>
      <c r="BA28">
        <v>863850.29</v>
      </c>
      <c r="BB28" s="2"/>
      <c r="BD28" s="2"/>
      <c r="BE28" s="2"/>
      <c r="BG28" s="2"/>
      <c r="BH28" s="2"/>
      <c r="BJ28" s="2"/>
      <c r="BK28">
        <v>287</v>
      </c>
      <c r="BL28">
        <v>863850.29</v>
      </c>
      <c r="BM28">
        <v>863850.29</v>
      </c>
    </row>
    <row r="29" spans="1:65" x14ac:dyDescent="0.35">
      <c r="A29" s="2" t="s">
        <v>65</v>
      </c>
      <c r="B29" s="2" t="s">
        <v>66</v>
      </c>
      <c r="C29" s="2" t="s">
        <v>67</v>
      </c>
      <c r="D29">
        <v>1</v>
      </c>
      <c r="E29">
        <v>1</v>
      </c>
      <c r="F29" s="3">
        <v>43772.507835648146</v>
      </c>
      <c r="G29" s="4">
        <v>43466</v>
      </c>
      <c r="H29" s="4">
        <v>43830</v>
      </c>
      <c r="I29" s="2" t="s">
        <v>68</v>
      </c>
      <c r="J29">
        <v>1440</v>
      </c>
      <c r="L29" s="2"/>
      <c r="M29" s="2"/>
      <c r="N29" s="2"/>
      <c r="O29" s="2"/>
      <c r="P29" s="2"/>
      <c r="Q29" s="2"/>
      <c r="S29" s="2"/>
      <c r="T29" s="2"/>
      <c r="U29" s="2"/>
      <c r="V29" s="2" t="s">
        <v>69</v>
      </c>
      <c r="W29" s="2" t="s">
        <v>624</v>
      </c>
      <c r="X29" s="2" t="s">
        <v>685</v>
      </c>
      <c r="Y29" s="2" t="s">
        <v>95</v>
      </c>
      <c r="Z29">
        <v>2</v>
      </c>
      <c r="AA29" s="2" t="s">
        <v>99</v>
      </c>
      <c r="AB29">
        <v>202</v>
      </c>
      <c r="AC29" s="2" t="s">
        <v>108</v>
      </c>
      <c r="AD29" s="2" t="s">
        <v>746</v>
      </c>
      <c r="AE29" s="2" t="s">
        <v>765</v>
      </c>
      <c r="AF29">
        <v>0</v>
      </c>
      <c r="AG29">
        <v>0</v>
      </c>
      <c r="AH29">
        <v>0</v>
      </c>
      <c r="AI29">
        <v>491</v>
      </c>
      <c r="AJ29">
        <v>0</v>
      </c>
      <c r="AK29">
        <v>491</v>
      </c>
      <c r="AL29">
        <v>0</v>
      </c>
      <c r="AM29">
        <v>491</v>
      </c>
      <c r="AN29" s="2"/>
      <c r="AP29" s="2"/>
      <c r="AQ29" s="2"/>
      <c r="AR29" s="2"/>
      <c r="AS29" s="2"/>
      <c r="AT29" s="4"/>
      <c r="AU29" s="4"/>
      <c r="AV29" s="4"/>
      <c r="AW29" s="2"/>
      <c r="AX29" s="2"/>
      <c r="AZ29">
        <v>122</v>
      </c>
      <c r="BA29">
        <v>863850.29</v>
      </c>
      <c r="BB29" s="2"/>
      <c r="BD29" s="2"/>
      <c r="BE29" s="2"/>
      <c r="BG29" s="2"/>
      <c r="BH29" s="2"/>
      <c r="BJ29" s="2"/>
      <c r="BK29">
        <v>287</v>
      </c>
      <c r="BL29">
        <v>863850.29</v>
      </c>
      <c r="BM29">
        <v>863850.29</v>
      </c>
    </row>
    <row r="30" spans="1:65" x14ac:dyDescent="0.35">
      <c r="A30" s="2" t="s">
        <v>65</v>
      </c>
      <c r="B30" s="2" t="s">
        <v>66</v>
      </c>
      <c r="C30" s="2" t="s">
        <v>67</v>
      </c>
      <c r="D30">
        <v>1</v>
      </c>
      <c r="E30">
        <v>1</v>
      </c>
      <c r="F30" s="3">
        <v>43772.507835648146</v>
      </c>
      <c r="G30" s="4">
        <v>43466</v>
      </c>
      <c r="H30" s="4">
        <v>43830</v>
      </c>
      <c r="I30" s="2" t="s">
        <v>68</v>
      </c>
      <c r="J30">
        <v>1440</v>
      </c>
      <c r="L30" s="2"/>
      <c r="M30" s="2"/>
      <c r="N30" s="2"/>
      <c r="O30" s="2"/>
      <c r="P30" s="2"/>
      <c r="Q30" s="2"/>
      <c r="S30" s="2"/>
      <c r="T30" s="2"/>
      <c r="U30" s="2"/>
      <c r="V30" s="2" t="s">
        <v>69</v>
      </c>
      <c r="W30" s="2" t="s">
        <v>625</v>
      </c>
      <c r="X30" s="2" t="s">
        <v>686</v>
      </c>
      <c r="Y30" s="2" t="s">
        <v>95</v>
      </c>
      <c r="Z30">
        <v>2</v>
      </c>
      <c r="AA30" s="2" t="s">
        <v>99</v>
      </c>
      <c r="AB30">
        <v>202</v>
      </c>
      <c r="AC30" s="2" t="s">
        <v>108</v>
      </c>
      <c r="AD30" s="2" t="s">
        <v>747</v>
      </c>
      <c r="AE30" s="2" t="s">
        <v>766</v>
      </c>
      <c r="AF30">
        <v>0</v>
      </c>
      <c r="AG30">
        <v>0</v>
      </c>
      <c r="AH30">
        <v>0</v>
      </c>
      <c r="AI30">
        <v>16851</v>
      </c>
      <c r="AJ30">
        <v>0</v>
      </c>
      <c r="AK30">
        <v>16851</v>
      </c>
      <c r="AL30">
        <v>0</v>
      </c>
      <c r="AM30">
        <v>16851</v>
      </c>
      <c r="AN30" s="2"/>
      <c r="AP30" s="2"/>
      <c r="AQ30" s="2"/>
      <c r="AR30" s="2"/>
      <c r="AS30" s="2"/>
      <c r="AT30" s="4"/>
      <c r="AU30" s="4"/>
      <c r="AV30" s="4"/>
      <c r="AW30" s="2"/>
      <c r="AX30" s="2"/>
      <c r="AZ30">
        <v>122</v>
      </c>
      <c r="BA30">
        <v>863850.29</v>
      </c>
      <c r="BB30" s="2"/>
      <c r="BD30" s="2"/>
      <c r="BE30" s="2"/>
      <c r="BG30" s="2"/>
      <c r="BH30" s="2"/>
      <c r="BJ30" s="2"/>
      <c r="BK30">
        <v>287</v>
      </c>
      <c r="BL30">
        <v>863850.29</v>
      </c>
      <c r="BM30">
        <v>863850.29</v>
      </c>
    </row>
    <row r="31" spans="1:65" x14ac:dyDescent="0.35">
      <c r="A31" s="2" t="s">
        <v>65</v>
      </c>
      <c r="B31" s="2" t="s">
        <v>66</v>
      </c>
      <c r="C31" s="2" t="s">
        <v>67</v>
      </c>
      <c r="D31">
        <v>1</v>
      </c>
      <c r="E31">
        <v>1</v>
      </c>
      <c r="F31" s="3">
        <v>43772.507835648146</v>
      </c>
      <c r="G31" s="4">
        <v>43466</v>
      </c>
      <c r="H31" s="4">
        <v>43830</v>
      </c>
      <c r="I31" s="2" t="s">
        <v>68</v>
      </c>
      <c r="J31">
        <v>1440</v>
      </c>
      <c r="L31" s="2"/>
      <c r="M31" s="2"/>
      <c r="N31" s="2"/>
      <c r="O31" s="2"/>
      <c r="P31" s="2"/>
      <c r="Q31" s="2"/>
      <c r="S31" s="2"/>
      <c r="T31" s="2"/>
      <c r="U31" s="2"/>
      <c r="V31" s="2" t="s">
        <v>69</v>
      </c>
      <c r="W31" s="2" t="s">
        <v>626</v>
      </c>
      <c r="X31" s="2" t="s">
        <v>687</v>
      </c>
      <c r="Y31" s="2" t="s">
        <v>95</v>
      </c>
      <c r="Z31">
        <v>2</v>
      </c>
      <c r="AA31" s="2" t="s">
        <v>99</v>
      </c>
      <c r="AB31">
        <v>202</v>
      </c>
      <c r="AC31" s="2" t="s">
        <v>108</v>
      </c>
      <c r="AD31" s="2" t="s">
        <v>743</v>
      </c>
      <c r="AE31" s="2" t="s">
        <v>764</v>
      </c>
      <c r="AF31">
        <v>0</v>
      </c>
      <c r="AG31">
        <v>0</v>
      </c>
      <c r="AH31">
        <v>175</v>
      </c>
      <c r="AI31">
        <v>175</v>
      </c>
      <c r="AJ31">
        <v>175</v>
      </c>
      <c r="AK31">
        <v>175</v>
      </c>
      <c r="AL31">
        <v>0</v>
      </c>
      <c r="AM31">
        <v>0</v>
      </c>
      <c r="AN31" s="2"/>
      <c r="AP31" s="2"/>
      <c r="AQ31" s="2"/>
      <c r="AR31" s="2"/>
      <c r="AS31" s="2"/>
      <c r="AT31" s="4"/>
      <c r="AU31" s="4"/>
      <c r="AV31" s="4"/>
      <c r="AW31" s="2"/>
      <c r="AX31" s="2"/>
      <c r="AZ31">
        <v>122</v>
      </c>
      <c r="BA31">
        <v>863850.29</v>
      </c>
      <c r="BB31" s="2"/>
      <c r="BD31" s="2"/>
      <c r="BE31" s="2"/>
      <c r="BG31" s="2"/>
      <c r="BH31" s="2"/>
      <c r="BJ31" s="2"/>
      <c r="BK31">
        <v>287</v>
      </c>
      <c r="BL31">
        <v>863850.29</v>
      </c>
      <c r="BM31">
        <v>863850.29</v>
      </c>
    </row>
    <row r="32" spans="1:65" x14ac:dyDescent="0.35">
      <c r="A32" s="2" t="s">
        <v>65</v>
      </c>
      <c r="B32" s="2" t="s">
        <v>66</v>
      </c>
      <c r="C32" s="2" t="s">
        <v>67</v>
      </c>
      <c r="D32">
        <v>1</v>
      </c>
      <c r="E32">
        <v>1</v>
      </c>
      <c r="F32" s="3">
        <v>43772.507835648146</v>
      </c>
      <c r="G32" s="4">
        <v>43466</v>
      </c>
      <c r="H32" s="4">
        <v>43830</v>
      </c>
      <c r="I32" s="2" t="s">
        <v>68</v>
      </c>
      <c r="J32">
        <v>1440</v>
      </c>
      <c r="L32" s="2"/>
      <c r="M32" s="2"/>
      <c r="N32" s="2"/>
      <c r="O32" s="2"/>
      <c r="P32" s="2"/>
      <c r="Q32" s="2"/>
      <c r="S32" s="2"/>
      <c r="T32" s="2"/>
      <c r="U32" s="2"/>
      <c r="V32" s="2" t="s">
        <v>69</v>
      </c>
      <c r="W32" s="2" t="s">
        <v>627</v>
      </c>
      <c r="X32" s="2" t="s">
        <v>688</v>
      </c>
      <c r="Y32" s="2" t="s">
        <v>95</v>
      </c>
      <c r="Z32">
        <v>2</v>
      </c>
      <c r="AA32" s="2" t="s">
        <v>99</v>
      </c>
      <c r="AB32">
        <v>202</v>
      </c>
      <c r="AC32" s="2" t="s">
        <v>108</v>
      </c>
      <c r="AD32" s="2" t="s">
        <v>748</v>
      </c>
      <c r="AE32" s="2" t="s">
        <v>767</v>
      </c>
      <c r="AF32">
        <v>0</v>
      </c>
      <c r="AG32">
        <v>0</v>
      </c>
      <c r="AH32">
        <v>0</v>
      </c>
      <c r="AI32">
        <v>510</v>
      </c>
      <c r="AJ32">
        <v>0</v>
      </c>
      <c r="AK32">
        <v>510</v>
      </c>
      <c r="AL32">
        <v>0</v>
      </c>
      <c r="AM32">
        <v>510</v>
      </c>
      <c r="AN32" s="2"/>
      <c r="AP32" s="2"/>
      <c r="AQ32" s="2"/>
      <c r="AR32" s="2"/>
      <c r="AS32" s="2"/>
      <c r="AT32" s="4"/>
      <c r="AU32" s="4"/>
      <c r="AV32" s="4"/>
      <c r="AW32" s="2"/>
      <c r="AX32" s="2"/>
      <c r="AZ32">
        <v>122</v>
      </c>
      <c r="BA32">
        <v>863850.29</v>
      </c>
      <c r="BB32" s="2"/>
      <c r="BD32" s="2"/>
      <c r="BE32" s="2"/>
      <c r="BG32" s="2"/>
      <c r="BH32" s="2"/>
      <c r="BJ32" s="2"/>
      <c r="BK32">
        <v>287</v>
      </c>
      <c r="BL32">
        <v>863850.29</v>
      </c>
      <c r="BM32">
        <v>863850.29</v>
      </c>
    </row>
    <row r="33" spans="1:65" x14ac:dyDescent="0.35">
      <c r="A33" s="2" t="s">
        <v>65</v>
      </c>
      <c r="B33" s="2" t="s">
        <v>66</v>
      </c>
      <c r="C33" s="2" t="s">
        <v>67</v>
      </c>
      <c r="D33">
        <v>1</v>
      </c>
      <c r="E33">
        <v>1</v>
      </c>
      <c r="F33" s="3">
        <v>43772.507835648146</v>
      </c>
      <c r="G33" s="4">
        <v>43466</v>
      </c>
      <c r="H33" s="4">
        <v>43830</v>
      </c>
      <c r="I33" s="2" t="s">
        <v>68</v>
      </c>
      <c r="J33">
        <v>1440</v>
      </c>
      <c r="L33" s="2"/>
      <c r="M33" s="2"/>
      <c r="N33" s="2"/>
      <c r="O33" s="2"/>
      <c r="P33" s="2"/>
      <c r="Q33" s="2"/>
      <c r="S33" s="2"/>
      <c r="T33" s="2"/>
      <c r="U33" s="2"/>
      <c r="V33" s="2" t="s">
        <v>69</v>
      </c>
      <c r="W33" s="2" t="s">
        <v>628</v>
      </c>
      <c r="X33" s="2" t="s">
        <v>689</v>
      </c>
      <c r="Y33" s="2" t="s">
        <v>95</v>
      </c>
      <c r="Z33">
        <v>2</v>
      </c>
      <c r="AA33" s="2" t="s">
        <v>99</v>
      </c>
      <c r="AB33">
        <v>202</v>
      </c>
      <c r="AC33" s="2" t="s">
        <v>108</v>
      </c>
      <c r="AD33" s="2" t="s">
        <v>749</v>
      </c>
      <c r="AE33" s="2" t="s">
        <v>768</v>
      </c>
      <c r="AF33">
        <v>0</v>
      </c>
      <c r="AG33">
        <v>0</v>
      </c>
      <c r="AH33">
        <v>0</v>
      </c>
      <c r="AI33">
        <v>72570</v>
      </c>
      <c r="AJ33">
        <v>0</v>
      </c>
      <c r="AK33">
        <v>72570</v>
      </c>
      <c r="AL33">
        <v>0</v>
      </c>
      <c r="AM33">
        <v>72570</v>
      </c>
      <c r="AN33" s="2"/>
      <c r="AP33" s="2"/>
      <c r="AQ33" s="2"/>
      <c r="AR33" s="2"/>
      <c r="AS33" s="2"/>
      <c r="AT33" s="4"/>
      <c r="AU33" s="4"/>
      <c r="AV33" s="4"/>
      <c r="AW33" s="2"/>
      <c r="AX33" s="2"/>
      <c r="AZ33">
        <v>122</v>
      </c>
      <c r="BA33">
        <v>863850.29</v>
      </c>
      <c r="BB33" s="2"/>
      <c r="BD33" s="2"/>
      <c r="BE33" s="2"/>
      <c r="BG33" s="2"/>
      <c r="BH33" s="2"/>
      <c r="BJ33" s="2"/>
      <c r="BK33">
        <v>287</v>
      </c>
      <c r="BL33">
        <v>863850.29</v>
      </c>
      <c r="BM33">
        <v>863850.29</v>
      </c>
    </row>
    <row r="34" spans="1:65" x14ac:dyDescent="0.35">
      <c r="A34" s="2" t="s">
        <v>65</v>
      </c>
      <c r="B34" s="2" t="s">
        <v>66</v>
      </c>
      <c r="C34" s="2" t="s">
        <v>67</v>
      </c>
      <c r="D34">
        <v>1</v>
      </c>
      <c r="E34">
        <v>1</v>
      </c>
      <c r="F34" s="3">
        <v>43772.507835648146</v>
      </c>
      <c r="G34" s="4">
        <v>43466</v>
      </c>
      <c r="H34" s="4">
        <v>43830</v>
      </c>
      <c r="I34" s="2" t="s">
        <v>68</v>
      </c>
      <c r="J34">
        <v>1440</v>
      </c>
      <c r="L34" s="2"/>
      <c r="M34" s="2"/>
      <c r="N34" s="2"/>
      <c r="O34" s="2"/>
      <c r="P34" s="2"/>
      <c r="Q34" s="2"/>
      <c r="S34" s="2"/>
      <c r="T34" s="2"/>
      <c r="U34" s="2"/>
      <c r="V34" s="2" t="s">
        <v>69</v>
      </c>
      <c r="W34" s="2" t="s">
        <v>629</v>
      </c>
      <c r="X34" s="2" t="s">
        <v>690</v>
      </c>
      <c r="Y34" s="2" t="s">
        <v>95</v>
      </c>
      <c r="Z34">
        <v>2</v>
      </c>
      <c r="AA34" s="2" t="s">
        <v>99</v>
      </c>
      <c r="AB34">
        <v>203</v>
      </c>
      <c r="AC34" s="2" t="s">
        <v>109</v>
      </c>
      <c r="AD34" s="2" t="s">
        <v>120</v>
      </c>
      <c r="AE34" s="2" t="s">
        <v>769</v>
      </c>
      <c r="AF34">
        <v>21930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21930</v>
      </c>
      <c r="AM34">
        <v>0</v>
      </c>
      <c r="AN34" s="2"/>
      <c r="AP34" s="2"/>
      <c r="AQ34" s="2"/>
      <c r="AR34" s="2"/>
      <c r="AS34" s="2"/>
      <c r="AT34" s="4"/>
      <c r="AU34" s="4"/>
      <c r="AV34" s="4"/>
      <c r="AW34" s="2"/>
      <c r="AX34" s="2"/>
      <c r="AZ34">
        <v>122</v>
      </c>
      <c r="BA34">
        <v>863850.29</v>
      </c>
      <c r="BB34" s="2"/>
      <c r="BD34" s="2"/>
      <c r="BE34" s="2"/>
      <c r="BG34" s="2"/>
      <c r="BH34" s="2"/>
      <c r="BJ34" s="2"/>
      <c r="BK34">
        <v>287</v>
      </c>
      <c r="BL34">
        <v>863850.29</v>
      </c>
      <c r="BM34">
        <v>863850.29</v>
      </c>
    </row>
    <row r="35" spans="1:65" x14ac:dyDescent="0.35">
      <c r="A35" s="2" t="s">
        <v>65</v>
      </c>
      <c r="B35" s="2" t="s">
        <v>66</v>
      </c>
      <c r="C35" s="2" t="s">
        <v>67</v>
      </c>
      <c r="D35">
        <v>1</v>
      </c>
      <c r="E35">
        <v>1</v>
      </c>
      <c r="F35" s="3">
        <v>43772.507835648146</v>
      </c>
      <c r="G35" s="4">
        <v>43466</v>
      </c>
      <c r="H35" s="4">
        <v>43830</v>
      </c>
      <c r="I35" s="2" t="s">
        <v>68</v>
      </c>
      <c r="J35">
        <v>1440</v>
      </c>
      <c r="L35" s="2"/>
      <c r="M35" s="2"/>
      <c r="N35" s="2"/>
      <c r="O35" s="2"/>
      <c r="P35" s="2"/>
      <c r="Q35" s="2"/>
      <c r="S35" s="2"/>
      <c r="T35" s="2"/>
      <c r="U35" s="2"/>
      <c r="V35" s="2" t="s">
        <v>69</v>
      </c>
      <c r="W35" s="2" t="s">
        <v>630</v>
      </c>
      <c r="X35" s="2" t="s">
        <v>691</v>
      </c>
      <c r="Y35" s="2" t="s">
        <v>95</v>
      </c>
      <c r="Z35">
        <v>2</v>
      </c>
      <c r="AA35" s="2" t="s">
        <v>99</v>
      </c>
      <c r="AB35">
        <v>203</v>
      </c>
      <c r="AC35" s="2" t="s">
        <v>109</v>
      </c>
      <c r="AD35" s="2" t="s">
        <v>750</v>
      </c>
      <c r="AE35" s="2" t="s">
        <v>770</v>
      </c>
      <c r="AF35">
        <v>0</v>
      </c>
      <c r="AG35">
        <v>0</v>
      </c>
      <c r="AH35">
        <v>6528.51</v>
      </c>
      <c r="AI35">
        <v>6528.51</v>
      </c>
      <c r="AJ35">
        <v>6528.51</v>
      </c>
      <c r="AK35">
        <v>6528.51</v>
      </c>
      <c r="AL35">
        <v>0</v>
      </c>
      <c r="AM35">
        <v>0</v>
      </c>
      <c r="AN35" s="2"/>
      <c r="AP35" s="2"/>
      <c r="AQ35" s="2"/>
      <c r="AR35" s="2"/>
      <c r="AS35" s="2"/>
      <c r="AT35" s="4"/>
      <c r="AU35" s="4"/>
      <c r="AV35" s="4"/>
      <c r="AW35" s="2"/>
      <c r="AX35" s="2"/>
      <c r="AZ35">
        <v>122</v>
      </c>
      <c r="BA35">
        <v>863850.29</v>
      </c>
      <c r="BB35" s="2"/>
      <c r="BD35" s="2"/>
      <c r="BE35" s="2"/>
      <c r="BG35" s="2"/>
      <c r="BH35" s="2"/>
      <c r="BJ35" s="2"/>
      <c r="BK35">
        <v>287</v>
      </c>
      <c r="BL35">
        <v>863850.29</v>
      </c>
      <c r="BM35">
        <v>863850.29</v>
      </c>
    </row>
    <row r="36" spans="1:65" x14ac:dyDescent="0.35">
      <c r="A36" s="2" t="s">
        <v>65</v>
      </c>
      <c r="B36" s="2" t="s">
        <v>66</v>
      </c>
      <c r="C36" s="2" t="s">
        <v>67</v>
      </c>
      <c r="D36">
        <v>1</v>
      </c>
      <c r="E36">
        <v>1</v>
      </c>
      <c r="F36" s="3">
        <v>43772.507835648146</v>
      </c>
      <c r="G36" s="4">
        <v>43466</v>
      </c>
      <c r="H36" s="4">
        <v>43830</v>
      </c>
      <c r="I36" s="2" t="s">
        <v>68</v>
      </c>
      <c r="J36">
        <v>1440</v>
      </c>
      <c r="L36" s="2"/>
      <c r="M36" s="2"/>
      <c r="N36" s="2"/>
      <c r="O36" s="2"/>
      <c r="P36" s="2"/>
      <c r="Q36" s="2"/>
      <c r="S36" s="2"/>
      <c r="T36" s="2"/>
      <c r="U36" s="2"/>
      <c r="V36" s="2" t="s">
        <v>69</v>
      </c>
      <c r="W36" s="2" t="s">
        <v>631</v>
      </c>
      <c r="X36" s="2" t="s">
        <v>692</v>
      </c>
      <c r="Y36" s="2" t="s">
        <v>95</v>
      </c>
      <c r="Z36">
        <v>2</v>
      </c>
      <c r="AA36" s="2" t="s">
        <v>99</v>
      </c>
      <c r="AB36">
        <v>203</v>
      </c>
      <c r="AC36" s="2" t="s">
        <v>109</v>
      </c>
      <c r="AD36" s="2" t="s">
        <v>751</v>
      </c>
      <c r="AE36" s="2" t="s">
        <v>771</v>
      </c>
      <c r="AF36">
        <v>0</v>
      </c>
      <c r="AG36">
        <v>0</v>
      </c>
      <c r="AH36">
        <v>5709.23</v>
      </c>
      <c r="AI36">
        <v>0</v>
      </c>
      <c r="AJ36">
        <v>5709.23</v>
      </c>
      <c r="AK36">
        <v>0</v>
      </c>
      <c r="AL36">
        <v>5709.23</v>
      </c>
      <c r="AM36">
        <v>0</v>
      </c>
      <c r="AN36" s="2"/>
      <c r="AP36" s="2"/>
      <c r="AQ36" s="2"/>
      <c r="AR36" s="2"/>
      <c r="AS36" s="2"/>
      <c r="AT36" s="4"/>
      <c r="AU36" s="4"/>
      <c r="AV36" s="4"/>
      <c r="AW36" s="2"/>
      <c r="AX36" s="2"/>
      <c r="AZ36">
        <v>122</v>
      </c>
      <c r="BA36">
        <v>863850.29</v>
      </c>
      <c r="BB36" s="2"/>
      <c r="BD36" s="2"/>
      <c r="BE36" s="2"/>
      <c r="BG36" s="2"/>
      <c r="BH36" s="2"/>
      <c r="BJ36" s="2"/>
      <c r="BK36">
        <v>287</v>
      </c>
      <c r="BL36">
        <v>863850.29</v>
      </c>
      <c r="BM36">
        <v>863850.29</v>
      </c>
    </row>
    <row r="37" spans="1:65" x14ac:dyDescent="0.35">
      <c r="A37" s="2" t="s">
        <v>65</v>
      </c>
      <c r="B37" s="2" t="s">
        <v>66</v>
      </c>
      <c r="C37" s="2" t="s">
        <v>67</v>
      </c>
      <c r="D37">
        <v>1</v>
      </c>
      <c r="E37">
        <v>1</v>
      </c>
      <c r="F37" s="3">
        <v>43772.507835648146</v>
      </c>
      <c r="G37" s="4">
        <v>43466</v>
      </c>
      <c r="H37" s="4">
        <v>43830</v>
      </c>
      <c r="I37" s="2" t="s">
        <v>68</v>
      </c>
      <c r="J37">
        <v>1440</v>
      </c>
      <c r="L37" s="2"/>
      <c r="M37" s="2"/>
      <c r="N37" s="2"/>
      <c r="O37" s="2"/>
      <c r="P37" s="2"/>
      <c r="Q37" s="2"/>
      <c r="S37" s="2"/>
      <c r="T37" s="2"/>
      <c r="U37" s="2"/>
      <c r="V37" s="2" t="s">
        <v>69</v>
      </c>
      <c r="W37" s="2" t="s">
        <v>632</v>
      </c>
      <c r="X37" s="2" t="s">
        <v>693</v>
      </c>
      <c r="Y37" s="2" t="s">
        <v>95</v>
      </c>
      <c r="Z37">
        <v>2</v>
      </c>
      <c r="AA37" s="2" t="s">
        <v>99</v>
      </c>
      <c r="AB37">
        <v>203</v>
      </c>
      <c r="AC37" s="2" t="s">
        <v>109</v>
      </c>
      <c r="AD37" s="2" t="s">
        <v>752</v>
      </c>
      <c r="AE37" s="2" t="s">
        <v>772</v>
      </c>
      <c r="AF37">
        <v>0</v>
      </c>
      <c r="AG37">
        <v>0</v>
      </c>
      <c r="AH37">
        <v>4292.18</v>
      </c>
      <c r="AI37">
        <v>4292.18</v>
      </c>
      <c r="AJ37">
        <v>4292.18</v>
      </c>
      <c r="AK37">
        <v>4292.18</v>
      </c>
      <c r="AL37">
        <v>0</v>
      </c>
      <c r="AM37">
        <v>0</v>
      </c>
      <c r="AN37" s="2"/>
      <c r="AP37" s="2"/>
      <c r="AQ37" s="2"/>
      <c r="AR37" s="2"/>
      <c r="AS37" s="2"/>
      <c r="AT37" s="4"/>
      <c r="AU37" s="4"/>
      <c r="AV37" s="4"/>
      <c r="AW37" s="2"/>
      <c r="AX37" s="2"/>
      <c r="AZ37">
        <v>122</v>
      </c>
      <c r="BA37">
        <v>863850.29</v>
      </c>
      <c r="BB37" s="2"/>
      <c r="BD37" s="2"/>
      <c r="BE37" s="2"/>
      <c r="BG37" s="2"/>
      <c r="BH37" s="2"/>
      <c r="BJ37" s="2"/>
      <c r="BK37">
        <v>287</v>
      </c>
      <c r="BL37">
        <v>863850.29</v>
      </c>
      <c r="BM37">
        <v>863850.29</v>
      </c>
    </row>
    <row r="38" spans="1:65" x14ac:dyDescent="0.35">
      <c r="A38" s="2" t="s">
        <v>65</v>
      </c>
      <c r="B38" s="2" t="s">
        <v>66</v>
      </c>
      <c r="C38" s="2" t="s">
        <v>67</v>
      </c>
      <c r="D38">
        <v>1</v>
      </c>
      <c r="E38">
        <v>1</v>
      </c>
      <c r="F38" s="3">
        <v>43772.507835648146</v>
      </c>
      <c r="G38" s="4">
        <v>43466</v>
      </c>
      <c r="H38" s="4">
        <v>43830</v>
      </c>
      <c r="I38" s="2" t="s">
        <v>68</v>
      </c>
      <c r="J38">
        <v>1440</v>
      </c>
      <c r="L38" s="2"/>
      <c r="M38" s="2"/>
      <c r="N38" s="2"/>
      <c r="O38" s="2"/>
      <c r="P38" s="2"/>
      <c r="Q38" s="2"/>
      <c r="S38" s="2"/>
      <c r="T38" s="2"/>
      <c r="U38" s="2"/>
      <c r="V38" s="2" t="s">
        <v>69</v>
      </c>
      <c r="W38" s="2" t="s">
        <v>633</v>
      </c>
      <c r="X38" s="2" t="s">
        <v>694</v>
      </c>
      <c r="Y38" s="2" t="s">
        <v>95</v>
      </c>
      <c r="Z38">
        <v>2</v>
      </c>
      <c r="AA38" s="2" t="s">
        <v>99</v>
      </c>
      <c r="AB38">
        <v>204</v>
      </c>
      <c r="AC38" s="2" t="s">
        <v>736</v>
      </c>
      <c r="AD38" s="2" t="s">
        <v>121</v>
      </c>
      <c r="AE38" s="2" t="s">
        <v>773</v>
      </c>
      <c r="AF38">
        <v>0</v>
      </c>
      <c r="AG38">
        <v>5160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5160</v>
      </c>
      <c r="AN38" s="2"/>
      <c r="AP38" s="2"/>
      <c r="AQ38" s="2"/>
      <c r="AR38" s="2"/>
      <c r="AS38" s="2"/>
      <c r="AT38" s="4"/>
      <c r="AU38" s="4"/>
      <c r="AV38" s="4"/>
      <c r="AW38" s="2"/>
      <c r="AX38" s="2"/>
      <c r="AZ38">
        <v>122</v>
      </c>
      <c r="BA38">
        <v>863850.29</v>
      </c>
      <c r="BB38" s="2"/>
      <c r="BD38" s="2"/>
      <c r="BE38" s="2"/>
      <c r="BG38" s="2"/>
      <c r="BH38" s="2"/>
      <c r="BJ38" s="2"/>
      <c r="BK38">
        <v>287</v>
      </c>
      <c r="BL38">
        <v>863850.29</v>
      </c>
      <c r="BM38">
        <v>863850.29</v>
      </c>
    </row>
    <row r="39" spans="1:65" x14ac:dyDescent="0.35">
      <c r="A39" s="2" t="s">
        <v>65</v>
      </c>
      <c r="B39" s="2" t="s">
        <v>66</v>
      </c>
      <c r="C39" s="2" t="s">
        <v>67</v>
      </c>
      <c r="D39">
        <v>1</v>
      </c>
      <c r="E39">
        <v>1</v>
      </c>
      <c r="F39" s="3">
        <v>43772.507835648146</v>
      </c>
      <c r="G39" s="4">
        <v>43466</v>
      </c>
      <c r="H39" s="4">
        <v>43830</v>
      </c>
      <c r="I39" s="2" t="s">
        <v>68</v>
      </c>
      <c r="J39">
        <v>1440</v>
      </c>
      <c r="L39" s="2"/>
      <c r="M39" s="2"/>
      <c r="N39" s="2"/>
      <c r="O39" s="2"/>
      <c r="P39" s="2"/>
      <c r="Q39" s="2"/>
      <c r="S39" s="2"/>
      <c r="T39" s="2"/>
      <c r="U39" s="2"/>
      <c r="V39" s="2" t="s">
        <v>69</v>
      </c>
      <c r="W39" s="2" t="s">
        <v>634</v>
      </c>
      <c r="X39" s="2" t="s">
        <v>695</v>
      </c>
      <c r="Y39" s="2" t="s">
        <v>95</v>
      </c>
      <c r="Z39">
        <v>2</v>
      </c>
      <c r="AA39" s="2" t="s">
        <v>99</v>
      </c>
      <c r="AB39">
        <v>204</v>
      </c>
      <c r="AC39" s="2" t="s">
        <v>736</v>
      </c>
      <c r="AD39" s="2" t="s">
        <v>753</v>
      </c>
      <c r="AE39" s="2" t="s">
        <v>774</v>
      </c>
      <c r="AF39">
        <v>0</v>
      </c>
      <c r="AG39">
        <v>0</v>
      </c>
      <c r="AH39">
        <v>2043.04</v>
      </c>
      <c r="AI39">
        <v>2043.04</v>
      </c>
      <c r="AJ39">
        <v>2043.04</v>
      </c>
      <c r="AK39">
        <v>2043.04</v>
      </c>
      <c r="AL39">
        <v>0</v>
      </c>
      <c r="AM39">
        <v>0</v>
      </c>
      <c r="AN39" s="2"/>
      <c r="AP39" s="2"/>
      <c r="AQ39" s="2"/>
      <c r="AR39" s="2"/>
      <c r="AS39" s="2"/>
      <c r="AT39" s="4"/>
      <c r="AU39" s="4"/>
      <c r="AV39" s="4"/>
      <c r="AW39" s="2"/>
      <c r="AX39" s="2"/>
      <c r="AZ39">
        <v>122</v>
      </c>
      <c r="BA39">
        <v>863850.29</v>
      </c>
      <c r="BB39" s="2"/>
      <c r="BD39" s="2"/>
      <c r="BE39" s="2"/>
      <c r="BG39" s="2"/>
      <c r="BH39" s="2"/>
      <c r="BJ39" s="2"/>
      <c r="BK39">
        <v>287</v>
      </c>
      <c r="BL39">
        <v>863850.29</v>
      </c>
      <c r="BM39">
        <v>863850.29</v>
      </c>
    </row>
    <row r="40" spans="1:65" x14ac:dyDescent="0.35">
      <c r="A40" s="2" t="s">
        <v>65</v>
      </c>
      <c r="B40" s="2" t="s">
        <v>66</v>
      </c>
      <c r="C40" s="2" t="s">
        <v>67</v>
      </c>
      <c r="D40">
        <v>1</v>
      </c>
      <c r="E40">
        <v>1</v>
      </c>
      <c r="F40" s="3">
        <v>43772.507835648146</v>
      </c>
      <c r="G40" s="4">
        <v>43466</v>
      </c>
      <c r="H40" s="4">
        <v>43830</v>
      </c>
      <c r="I40" s="2" t="s">
        <v>68</v>
      </c>
      <c r="J40">
        <v>1440</v>
      </c>
      <c r="L40" s="2"/>
      <c r="M40" s="2"/>
      <c r="N40" s="2"/>
      <c r="O40" s="2"/>
      <c r="P40" s="2"/>
      <c r="Q40" s="2"/>
      <c r="S40" s="2"/>
      <c r="T40" s="2"/>
      <c r="U40" s="2"/>
      <c r="V40" s="2" t="s">
        <v>69</v>
      </c>
      <c r="W40" s="2" t="s">
        <v>635</v>
      </c>
      <c r="X40" s="2" t="s">
        <v>696</v>
      </c>
      <c r="Y40" s="2" t="s">
        <v>95</v>
      </c>
      <c r="Z40">
        <v>2</v>
      </c>
      <c r="AA40" s="2" t="s">
        <v>99</v>
      </c>
      <c r="AB40">
        <v>204</v>
      </c>
      <c r="AC40" s="2" t="s">
        <v>736</v>
      </c>
      <c r="AD40" s="2" t="s">
        <v>751</v>
      </c>
      <c r="AE40" s="2" t="s">
        <v>771</v>
      </c>
      <c r="AF40">
        <v>0</v>
      </c>
      <c r="AG40">
        <v>0</v>
      </c>
      <c r="AH40">
        <v>0</v>
      </c>
      <c r="AI40">
        <v>3104.94</v>
      </c>
      <c r="AJ40">
        <v>0</v>
      </c>
      <c r="AK40">
        <v>3104.94</v>
      </c>
      <c r="AL40">
        <v>0</v>
      </c>
      <c r="AM40">
        <v>3104.94</v>
      </c>
      <c r="AN40" s="2"/>
      <c r="AP40" s="2"/>
      <c r="AQ40" s="2"/>
      <c r="AR40" s="2"/>
      <c r="AS40" s="2"/>
      <c r="AT40" s="4"/>
      <c r="AU40" s="4"/>
      <c r="AV40" s="4"/>
      <c r="AW40" s="2"/>
      <c r="AX40" s="2"/>
      <c r="AZ40">
        <v>122</v>
      </c>
      <c r="BA40">
        <v>863850.29</v>
      </c>
      <c r="BB40" s="2"/>
      <c r="BD40" s="2"/>
      <c r="BE40" s="2"/>
      <c r="BG40" s="2"/>
      <c r="BH40" s="2"/>
      <c r="BJ40" s="2"/>
      <c r="BK40">
        <v>287</v>
      </c>
      <c r="BL40">
        <v>863850.29</v>
      </c>
      <c r="BM40">
        <v>863850.29</v>
      </c>
    </row>
    <row r="41" spans="1:65" x14ac:dyDescent="0.35">
      <c r="A41" s="2" t="s">
        <v>65</v>
      </c>
      <c r="B41" s="2" t="s">
        <v>66</v>
      </c>
      <c r="C41" s="2" t="s">
        <v>67</v>
      </c>
      <c r="D41">
        <v>1</v>
      </c>
      <c r="E41">
        <v>1</v>
      </c>
      <c r="F41" s="3">
        <v>43772.507835648146</v>
      </c>
      <c r="G41" s="4">
        <v>43466</v>
      </c>
      <c r="H41" s="4">
        <v>43830</v>
      </c>
      <c r="I41" s="2" t="s">
        <v>68</v>
      </c>
      <c r="J41">
        <v>1440</v>
      </c>
      <c r="L41" s="2"/>
      <c r="M41" s="2"/>
      <c r="N41" s="2"/>
      <c r="O41" s="2"/>
      <c r="P41" s="2"/>
      <c r="Q41" s="2"/>
      <c r="S41" s="2"/>
      <c r="T41" s="2"/>
      <c r="U41" s="2"/>
      <c r="V41" s="2" t="s">
        <v>69</v>
      </c>
      <c r="W41" s="2" t="s">
        <v>636</v>
      </c>
      <c r="X41" s="2" t="s">
        <v>697</v>
      </c>
      <c r="Y41" s="2" t="s">
        <v>95</v>
      </c>
      <c r="Z41">
        <v>2</v>
      </c>
      <c r="AA41" s="2" t="s">
        <v>99</v>
      </c>
      <c r="AB41">
        <v>220</v>
      </c>
      <c r="AC41" s="2" t="s">
        <v>153</v>
      </c>
      <c r="AD41" s="2" t="s">
        <v>123</v>
      </c>
      <c r="AE41" s="2" t="s">
        <v>775</v>
      </c>
      <c r="AF41">
        <v>0</v>
      </c>
      <c r="AG41">
        <v>0</v>
      </c>
      <c r="AH41">
        <v>0</v>
      </c>
      <c r="AI41">
        <v>6565</v>
      </c>
      <c r="AJ41">
        <v>0</v>
      </c>
      <c r="AK41">
        <v>6565</v>
      </c>
      <c r="AL41">
        <v>0</v>
      </c>
      <c r="AM41">
        <v>6565</v>
      </c>
      <c r="AN41" s="2"/>
      <c r="AP41" s="2"/>
      <c r="AQ41" s="2"/>
      <c r="AR41" s="2"/>
      <c r="AS41" s="2"/>
      <c r="AT41" s="4"/>
      <c r="AU41" s="4"/>
      <c r="AV41" s="4"/>
      <c r="AW41" s="2"/>
      <c r="AX41" s="2"/>
      <c r="AZ41">
        <v>122</v>
      </c>
      <c r="BA41">
        <v>863850.29</v>
      </c>
      <c r="BB41" s="2"/>
      <c r="BD41" s="2"/>
      <c r="BE41" s="2"/>
      <c r="BG41" s="2"/>
      <c r="BH41" s="2"/>
      <c r="BJ41" s="2"/>
      <c r="BK41">
        <v>287</v>
      </c>
      <c r="BL41">
        <v>863850.29</v>
      </c>
      <c r="BM41">
        <v>863850.29</v>
      </c>
    </row>
    <row r="42" spans="1:65" x14ac:dyDescent="0.35">
      <c r="A42" s="2" t="s">
        <v>65</v>
      </c>
      <c r="B42" s="2" t="s">
        <v>66</v>
      </c>
      <c r="C42" s="2" t="s">
        <v>67</v>
      </c>
      <c r="D42">
        <v>1</v>
      </c>
      <c r="E42">
        <v>1</v>
      </c>
      <c r="F42" s="3">
        <v>43772.507835648146</v>
      </c>
      <c r="G42" s="4">
        <v>43466</v>
      </c>
      <c r="H42" s="4">
        <v>43830</v>
      </c>
      <c r="I42" s="2" t="s">
        <v>68</v>
      </c>
      <c r="J42">
        <v>1440</v>
      </c>
      <c r="L42" s="2"/>
      <c r="M42" s="2"/>
      <c r="N42" s="2"/>
      <c r="O42" s="2"/>
      <c r="P42" s="2"/>
      <c r="Q42" s="2"/>
      <c r="S42" s="2"/>
      <c r="T42" s="2"/>
      <c r="U42" s="2"/>
      <c r="V42" s="2" t="s">
        <v>69</v>
      </c>
      <c r="W42" s="2" t="s">
        <v>141</v>
      </c>
      <c r="X42" s="2" t="s">
        <v>148</v>
      </c>
      <c r="Y42" s="2" t="s">
        <v>95</v>
      </c>
      <c r="Z42">
        <v>2</v>
      </c>
      <c r="AA42" s="2" t="s">
        <v>99</v>
      </c>
      <c r="AB42">
        <v>220</v>
      </c>
      <c r="AC42" s="2" t="s">
        <v>153</v>
      </c>
      <c r="AD42" s="2" t="s">
        <v>114</v>
      </c>
      <c r="AE42" s="2" t="s">
        <v>163</v>
      </c>
      <c r="AF42">
        <v>0</v>
      </c>
      <c r="AG42">
        <v>0</v>
      </c>
      <c r="AH42">
        <v>0</v>
      </c>
      <c r="AI42">
        <v>16263.84</v>
      </c>
      <c r="AJ42">
        <v>0</v>
      </c>
      <c r="AK42">
        <v>16263.84</v>
      </c>
      <c r="AL42">
        <v>0</v>
      </c>
      <c r="AM42">
        <v>16263.84</v>
      </c>
      <c r="AN42" s="2"/>
      <c r="AP42" s="2"/>
      <c r="AQ42" s="2"/>
      <c r="AR42" s="2"/>
      <c r="AS42" s="2"/>
      <c r="AT42" s="4"/>
      <c r="AU42" s="4"/>
      <c r="AV42" s="4"/>
      <c r="AW42" s="2"/>
      <c r="AX42" s="2"/>
      <c r="AZ42">
        <v>122</v>
      </c>
      <c r="BA42">
        <v>863850.29</v>
      </c>
      <c r="BB42" s="2"/>
      <c r="BD42" s="2"/>
      <c r="BE42" s="2"/>
      <c r="BG42" s="2"/>
      <c r="BH42" s="2"/>
      <c r="BJ42" s="2"/>
      <c r="BK42">
        <v>287</v>
      </c>
      <c r="BL42">
        <v>863850.29</v>
      </c>
      <c r="BM42">
        <v>863850.29</v>
      </c>
    </row>
    <row r="43" spans="1:65" x14ac:dyDescent="0.35">
      <c r="A43" s="2" t="s">
        <v>65</v>
      </c>
      <c r="B43" s="2" t="s">
        <v>66</v>
      </c>
      <c r="C43" s="2" t="s">
        <v>67</v>
      </c>
      <c r="D43">
        <v>1</v>
      </c>
      <c r="E43">
        <v>1</v>
      </c>
      <c r="F43" s="3">
        <v>43772.507835648146</v>
      </c>
      <c r="G43" s="4">
        <v>43466</v>
      </c>
      <c r="H43" s="4">
        <v>43830</v>
      </c>
      <c r="I43" s="2" t="s">
        <v>68</v>
      </c>
      <c r="J43">
        <v>1440</v>
      </c>
      <c r="L43" s="2"/>
      <c r="M43" s="2"/>
      <c r="N43" s="2"/>
      <c r="O43" s="2"/>
      <c r="P43" s="2"/>
      <c r="Q43" s="2"/>
      <c r="S43" s="2"/>
      <c r="T43" s="2"/>
      <c r="U43" s="2"/>
      <c r="V43" s="2" t="s">
        <v>69</v>
      </c>
      <c r="W43" s="2" t="s">
        <v>637</v>
      </c>
      <c r="X43" s="2" t="s">
        <v>698</v>
      </c>
      <c r="Y43" s="2" t="s">
        <v>95</v>
      </c>
      <c r="Z43">
        <v>2</v>
      </c>
      <c r="AA43" s="2" t="s">
        <v>99</v>
      </c>
      <c r="AB43">
        <v>220</v>
      </c>
      <c r="AC43" s="2" t="s">
        <v>153</v>
      </c>
      <c r="AD43" s="2" t="s">
        <v>115</v>
      </c>
      <c r="AE43" s="2" t="s">
        <v>776</v>
      </c>
      <c r="AF43">
        <v>0</v>
      </c>
      <c r="AG43">
        <v>0</v>
      </c>
      <c r="AH43">
        <v>0</v>
      </c>
      <c r="AI43">
        <v>447.24</v>
      </c>
      <c r="AJ43">
        <v>0</v>
      </c>
      <c r="AK43">
        <v>447.24</v>
      </c>
      <c r="AL43">
        <v>0</v>
      </c>
      <c r="AM43">
        <v>447.24</v>
      </c>
      <c r="AN43" s="2"/>
      <c r="AP43" s="2"/>
      <c r="AQ43" s="2"/>
      <c r="AR43" s="2"/>
      <c r="AS43" s="2"/>
      <c r="AT43" s="4"/>
      <c r="AU43" s="4"/>
      <c r="AV43" s="4"/>
      <c r="AW43" s="2"/>
      <c r="AX43" s="2"/>
      <c r="AZ43">
        <v>122</v>
      </c>
      <c r="BA43">
        <v>863850.29</v>
      </c>
      <c r="BB43" s="2"/>
      <c r="BD43" s="2"/>
      <c r="BE43" s="2"/>
      <c r="BG43" s="2"/>
      <c r="BH43" s="2"/>
      <c r="BJ43" s="2"/>
      <c r="BK43">
        <v>287</v>
      </c>
      <c r="BL43">
        <v>863850.29</v>
      </c>
      <c r="BM43">
        <v>863850.29</v>
      </c>
    </row>
    <row r="44" spans="1:65" x14ac:dyDescent="0.35">
      <c r="A44" s="2" t="s">
        <v>65</v>
      </c>
      <c r="B44" s="2" t="s">
        <v>66</v>
      </c>
      <c r="C44" s="2" t="s">
        <v>67</v>
      </c>
      <c r="D44">
        <v>1</v>
      </c>
      <c r="E44">
        <v>1</v>
      </c>
      <c r="F44" s="3">
        <v>43772.507835648146</v>
      </c>
      <c r="G44" s="4">
        <v>43466</v>
      </c>
      <c r="H44" s="4">
        <v>43830</v>
      </c>
      <c r="I44" s="2" t="s">
        <v>68</v>
      </c>
      <c r="J44">
        <v>1440</v>
      </c>
      <c r="L44" s="2"/>
      <c r="M44" s="2"/>
      <c r="N44" s="2"/>
      <c r="O44" s="2"/>
      <c r="P44" s="2"/>
      <c r="Q44" s="2"/>
      <c r="S44" s="2"/>
      <c r="T44" s="2"/>
      <c r="U44" s="2"/>
      <c r="V44" s="2" t="s">
        <v>69</v>
      </c>
      <c r="W44" s="2" t="s">
        <v>75</v>
      </c>
      <c r="X44" s="2" t="s">
        <v>88</v>
      </c>
      <c r="Y44" s="2" t="s">
        <v>95</v>
      </c>
      <c r="Z44">
        <v>2</v>
      </c>
      <c r="AA44" s="2" t="s">
        <v>99</v>
      </c>
      <c r="AB44">
        <v>221</v>
      </c>
      <c r="AC44" s="2" t="s">
        <v>110</v>
      </c>
      <c r="AD44" s="2" t="s">
        <v>122</v>
      </c>
      <c r="AE44" s="2" t="s">
        <v>129</v>
      </c>
      <c r="AF44">
        <v>0</v>
      </c>
      <c r="AG44">
        <v>0</v>
      </c>
      <c r="AH44">
        <v>13239.02</v>
      </c>
      <c r="AI44">
        <v>51242.39</v>
      </c>
      <c r="AJ44">
        <v>13239.02</v>
      </c>
      <c r="AK44">
        <v>51242.39</v>
      </c>
      <c r="AL44">
        <v>0</v>
      </c>
      <c r="AM44">
        <v>38003.370000000003</v>
      </c>
      <c r="AN44" s="2"/>
      <c r="AP44" s="2"/>
      <c r="AQ44" s="2"/>
      <c r="AR44" s="2"/>
      <c r="AS44" s="2"/>
      <c r="AT44" s="4"/>
      <c r="AU44" s="4"/>
      <c r="AV44" s="4"/>
      <c r="AW44" s="2"/>
      <c r="AX44" s="2"/>
      <c r="AZ44">
        <v>122</v>
      </c>
      <c r="BA44">
        <v>863850.29</v>
      </c>
      <c r="BB44" s="2"/>
      <c r="BD44" s="2"/>
      <c r="BE44" s="2"/>
      <c r="BG44" s="2"/>
      <c r="BH44" s="2"/>
      <c r="BJ44" s="2"/>
      <c r="BK44">
        <v>287</v>
      </c>
      <c r="BL44">
        <v>863850.29</v>
      </c>
      <c r="BM44">
        <v>863850.29</v>
      </c>
    </row>
    <row r="45" spans="1:65" x14ac:dyDescent="0.35">
      <c r="A45" s="2" t="s">
        <v>65</v>
      </c>
      <c r="B45" s="2" t="s">
        <v>66</v>
      </c>
      <c r="C45" s="2" t="s">
        <v>67</v>
      </c>
      <c r="D45">
        <v>1</v>
      </c>
      <c r="E45">
        <v>1</v>
      </c>
      <c r="F45" s="3">
        <v>43772.507835648146</v>
      </c>
      <c r="G45" s="4">
        <v>43466</v>
      </c>
      <c r="H45" s="4">
        <v>43830</v>
      </c>
      <c r="I45" s="2" t="s">
        <v>68</v>
      </c>
      <c r="J45">
        <v>1440</v>
      </c>
      <c r="L45" s="2"/>
      <c r="M45" s="2"/>
      <c r="N45" s="2"/>
      <c r="O45" s="2"/>
      <c r="P45" s="2"/>
      <c r="Q45" s="2"/>
      <c r="S45" s="2"/>
      <c r="T45" s="2"/>
      <c r="U45" s="2"/>
      <c r="V45" s="2" t="s">
        <v>69</v>
      </c>
      <c r="W45" s="2" t="s">
        <v>76</v>
      </c>
      <c r="X45" s="2" t="s">
        <v>89</v>
      </c>
      <c r="Y45" s="2" t="s">
        <v>95</v>
      </c>
      <c r="Z45">
        <v>2</v>
      </c>
      <c r="AA45" s="2" t="s">
        <v>99</v>
      </c>
      <c r="AB45">
        <v>221</v>
      </c>
      <c r="AC45" s="2" t="s">
        <v>110</v>
      </c>
      <c r="AD45" s="2" t="s">
        <v>123</v>
      </c>
      <c r="AE45" s="2" t="s">
        <v>130</v>
      </c>
      <c r="AF45">
        <v>0</v>
      </c>
      <c r="AG45">
        <v>0</v>
      </c>
      <c r="AH45">
        <v>34888.86</v>
      </c>
      <c r="AI45">
        <v>3678.32</v>
      </c>
      <c r="AJ45">
        <v>34888.86</v>
      </c>
      <c r="AK45">
        <v>3678.32</v>
      </c>
      <c r="AL45">
        <v>31210.54</v>
      </c>
      <c r="AM45">
        <v>0</v>
      </c>
      <c r="AN45" s="2"/>
      <c r="AP45" s="2"/>
      <c r="AQ45" s="2"/>
      <c r="AR45" s="2"/>
      <c r="AS45" s="2"/>
      <c r="AT45" s="4"/>
      <c r="AU45" s="4"/>
      <c r="AV45" s="4"/>
      <c r="AW45" s="2"/>
      <c r="AX45" s="2"/>
      <c r="AZ45">
        <v>122</v>
      </c>
      <c r="BA45">
        <v>863850.29</v>
      </c>
      <c r="BB45" s="2"/>
      <c r="BD45" s="2"/>
      <c r="BE45" s="2"/>
      <c r="BG45" s="2"/>
      <c r="BH45" s="2"/>
      <c r="BJ45" s="2"/>
      <c r="BK45">
        <v>287</v>
      </c>
      <c r="BL45">
        <v>863850.29</v>
      </c>
      <c r="BM45">
        <v>863850.29</v>
      </c>
    </row>
    <row r="46" spans="1:65" x14ac:dyDescent="0.35">
      <c r="A46" s="2" t="s">
        <v>65</v>
      </c>
      <c r="B46" s="2" t="s">
        <v>66</v>
      </c>
      <c r="C46" s="2" t="s">
        <v>67</v>
      </c>
      <c r="D46">
        <v>1</v>
      </c>
      <c r="E46">
        <v>1</v>
      </c>
      <c r="F46" s="3">
        <v>43772.507835648146</v>
      </c>
      <c r="G46" s="4">
        <v>43466</v>
      </c>
      <c r="H46" s="4">
        <v>43830</v>
      </c>
      <c r="I46" s="2" t="s">
        <v>68</v>
      </c>
      <c r="J46">
        <v>1440</v>
      </c>
      <c r="L46" s="2"/>
      <c r="M46" s="2"/>
      <c r="N46" s="2"/>
      <c r="O46" s="2"/>
      <c r="P46" s="2"/>
      <c r="Q46" s="2"/>
      <c r="S46" s="2"/>
      <c r="T46" s="2"/>
      <c r="U46" s="2"/>
      <c r="V46" s="2" t="s">
        <v>69</v>
      </c>
      <c r="W46" s="2" t="s">
        <v>638</v>
      </c>
      <c r="X46" s="2" t="s">
        <v>699</v>
      </c>
      <c r="Y46" s="2" t="s">
        <v>95</v>
      </c>
      <c r="Z46">
        <v>2</v>
      </c>
      <c r="AA46" s="2" t="s">
        <v>99</v>
      </c>
      <c r="AB46">
        <v>221</v>
      </c>
      <c r="AC46" s="2" t="s">
        <v>110</v>
      </c>
      <c r="AD46" s="2" t="s">
        <v>116</v>
      </c>
      <c r="AE46" s="2" t="s">
        <v>777</v>
      </c>
      <c r="AF46">
        <v>0</v>
      </c>
      <c r="AG46">
        <v>0</v>
      </c>
      <c r="AH46">
        <v>13239</v>
      </c>
      <c r="AI46">
        <v>13239</v>
      </c>
      <c r="AJ46">
        <v>13239</v>
      </c>
      <c r="AK46">
        <v>13239</v>
      </c>
      <c r="AL46">
        <v>0</v>
      </c>
      <c r="AM46">
        <v>0</v>
      </c>
      <c r="AN46" s="2"/>
      <c r="AP46" s="2"/>
      <c r="AQ46" s="2"/>
      <c r="AR46" s="2"/>
      <c r="AS46" s="2"/>
      <c r="AT46" s="4"/>
      <c r="AU46" s="4"/>
      <c r="AV46" s="4"/>
      <c r="AW46" s="2"/>
      <c r="AX46" s="2"/>
      <c r="AZ46">
        <v>122</v>
      </c>
      <c r="BA46">
        <v>863850.29</v>
      </c>
      <c r="BB46" s="2"/>
      <c r="BD46" s="2"/>
      <c r="BE46" s="2"/>
      <c r="BG46" s="2"/>
      <c r="BH46" s="2"/>
      <c r="BJ46" s="2"/>
      <c r="BK46">
        <v>287</v>
      </c>
      <c r="BL46">
        <v>863850.29</v>
      </c>
      <c r="BM46">
        <v>863850.29</v>
      </c>
    </row>
    <row r="47" spans="1:65" x14ac:dyDescent="0.35">
      <c r="A47" s="2" t="s">
        <v>65</v>
      </c>
      <c r="B47" s="2" t="s">
        <v>66</v>
      </c>
      <c r="C47" s="2" t="s">
        <v>67</v>
      </c>
      <c r="D47">
        <v>1</v>
      </c>
      <c r="E47">
        <v>1</v>
      </c>
      <c r="F47" s="3">
        <v>43772.507835648146</v>
      </c>
      <c r="G47" s="4">
        <v>43466</v>
      </c>
      <c r="H47" s="4">
        <v>43830</v>
      </c>
      <c r="I47" s="2" t="s">
        <v>68</v>
      </c>
      <c r="J47">
        <v>1440</v>
      </c>
      <c r="L47" s="2"/>
      <c r="M47" s="2"/>
      <c r="N47" s="2"/>
      <c r="O47" s="2"/>
      <c r="P47" s="2"/>
      <c r="Q47" s="2"/>
      <c r="S47" s="2"/>
      <c r="T47" s="2"/>
      <c r="U47" s="2"/>
      <c r="V47" s="2" t="s">
        <v>69</v>
      </c>
      <c r="W47" s="2" t="s">
        <v>142</v>
      </c>
      <c r="X47" s="2" t="s">
        <v>149</v>
      </c>
      <c r="Y47" s="2" t="s">
        <v>95</v>
      </c>
      <c r="Z47">
        <v>2</v>
      </c>
      <c r="AA47" s="2" t="s">
        <v>99</v>
      </c>
      <c r="AB47">
        <v>230</v>
      </c>
      <c r="AC47" s="2" t="s">
        <v>149</v>
      </c>
      <c r="AD47" s="2"/>
      <c r="AE47" s="2" t="s">
        <v>149</v>
      </c>
      <c r="AF47">
        <v>0</v>
      </c>
      <c r="AG47">
        <v>0</v>
      </c>
      <c r="AH47">
        <v>49034.59</v>
      </c>
      <c r="AI47">
        <v>75730</v>
      </c>
      <c r="AJ47">
        <v>49034.59</v>
      </c>
      <c r="AK47">
        <v>75730</v>
      </c>
      <c r="AL47">
        <v>0</v>
      </c>
      <c r="AM47">
        <v>26695.41</v>
      </c>
      <c r="AN47" s="2"/>
      <c r="AP47" s="2"/>
      <c r="AQ47" s="2"/>
      <c r="AR47" s="2"/>
      <c r="AS47" s="2"/>
      <c r="AT47" s="4"/>
      <c r="AU47" s="4"/>
      <c r="AV47" s="4"/>
      <c r="AW47" s="2"/>
      <c r="AX47" s="2"/>
      <c r="AZ47">
        <v>122</v>
      </c>
      <c r="BA47">
        <v>863850.29</v>
      </c>
      <c r="BB47" s="2"/>
      <c r="BD47" s="2"/>
      <c r="BE47" s="2"/>
      <c r="BG47" s="2"/>
      <c r="BH47" s="2"/>
      <c r="BJ47" s="2"/>
      <c r="BK47">
        <v>287</v>
      </c>
      <c r="BL47">
        <v>863850.29</v>
      </c>
      <c r="BM47">
        <v>863850.29</v>
      </c>
    </row>
    <row r="48" spans="1:65" x14ac:dyDescent="0.35">
      <c r="A48" s="2" t="s">
        <v>65</v>
      </c>
      <c r="B48" s="2" t="s">
        <v>66</v>
      </c>
      <c r="C48" s="2" t="s">
        <v>67</v>
      </c>
      <c r="D48">
        <v>1</v>
      </c>
      <c r="E48">
        <v>1</v>
      </c>
      <c r="F48" s="3">
        <v>43772.507835648146</v>
      </c>
      <c r="G48" s="4">
        <v>43466</v>
      </c>
      <c r="H48" s="4">
        <v>43830</v>
      </c>
      <c r="I48" s="2" t="s">
        <v>68</v>
      </c>
      <c r="J48">
        <v>1440</v>
      </c>
      <c r="L48" s="2"/>
      <c r="M48" s="2"/>
      <c r="N48" s="2"/>
      <c r="O48" s="2"/>
      <c r="P48" s="2"/>
      <c r="Q48" s="2"/>
      <c r="S48" s="2"/>
      <c r="T48" s="2"/>
      <c r="U48" s="2"/>
      <c r="V48" s="2" t="s">
        <v>69</v>
      </c>
      <c r="W48" s="2" t="s">
        <v>639</v>
      </c>
      <c r="X48" s="2" t="s">
        <v>700</v>
      </c>
      <c r="Y48" s="2" t="s">
        <v>95</v>
      </c>
      <c r="Z48">
        <v>2</v>
      </c>
      <c r="AA48" s="2" t="s">
        <v>99</v>
      </c>
      <c r="AB48">
        <v>234</v>
      </c>
      <c r="AC48" s="2" t="s">
        <v>737</v>
      </c>
      <c r="AD48" s="2" t="s">
        <v>754</v>
      </c>
      <c r="AE48" s="2" t="s">
        <v>778</v>
      </c>
      <c r="AF48">
        <v>500</v>
      </c>
      <c r="AG48">
        <v>0</v>
      </c>
      <c r="AH48">
        <v>0</v>
      </c>
      <c r="AI48">
        <v>487</v>
      </c>
      <c r="AJ48">
        <v>0</v>
      </c>
      <c r="AK48">
        <v>487</v>
      </c>
      <c r="AL48">
        <v>13</v>
      </c>
      <c r="AM48">
        <v>0</v>
      </c>
      <c r="AN48" s="2"/>
      <c r="AP48" s="2"/>
      <c r="AQ48" s="2"/>
      <c r="AR48" s="2"/>
      <c r="AS48" s="2"/>
      <c r="AT48" s="4"/>
      <c r="AU48" s="4"/>
      <c r="AV48" s="4"/>
      <c r="AW48" s="2"/>
      <c r="AX48" s="2"/>
      <c r="AZ48">
        <v>122</v>
      </c>
      <c r="BA48">
        <v>863850.29</v>
      </c>
      <c r="BB48" s="2"/>
      <c r="BD48" s="2"/>
      <c r="BE48" s="2"/>
      <c r="BG48" s="2"/>
      <c r="BH48" s="2"/>
      <c r="BJ48" s="2"/>
      <c r="BK48">
        <v>287</v>
      </c>
      <c r="BL48">
        <v>863850.29</v>
      </c>
      <c r="BM48">
        <v>863850.29</v>
      </c>
    </row>
    <row r="49" spans="1:65" x14ac:dyDescent="0.35">
      <c r="A49" s="2" t="s">
        <v>65</v>
      </c>
      <c r="B49" s="2" t="s">
        <v>66</v>
      </c>
      <c r="C49" s="2" t="s">
        <v>67</v>
      </c>
      <c r="D49">
        <v>1</v>
      </c>
      <c r="E49">
        <v>1</v>
      </c>
      <c r="F49" s="3">
        <v>43772.507835648146</v>
      </c>
      <c r="G49" s="4">
        <v>43466</v>
      </c>
      <c r="H49" s="4">
        <v>43830</v>
      </c>
      <c r="I49" s="2" t="s">
        <v>68</v>
      </c>
      <c r="J49">
        <v>1440</v>
      </c>
      <c r="L49" s="2"/>
      <c r="M49" s="2"/>
      <c r="N49" s="2"/>
      <c r="O49" s="2"/>
      <c r="P49" s="2"/>
      <c r="Q49" s="2"/>
      <c r="S49" s="2"/>
      <c r="T49" s="2"/>
      <c r="U49" s="2"/>
      <c r="V49" s="2" t="s">
        <v>69</v>
      </c>
      <c r="W49" s="2" t="s">
        <v>640</v>
      </c>
      <c r="X49" s="2" t="s">
        <v>701</v>
      </c>
      <c r="Y49" s="2" t="s">
        <v>95</v>
      </c>
      <c r="Z49">
        <v>2</v>
      </c>
      <c r="AA49" s="2" t="s">
        <v>99</v>
      </c>
      <c r="AB49">
        <v>234</v>
      </c>
      <c r="AC49" s="2" t="s">
        <v>737</v>
      </c>
      <c r="AD49" s="2" t="s">
        <v>755</v>
      </c>
      <c r="AE49" s="2" t="s">
        <v>779</v>
      </c>
      <c r="AF49">
        <v>0</v>
      </c>
      <c r="AG49">
        <v>0</v>
      </c>
      <c r="AH49">
        <v>250</v>
      </c>
      <c r="AI49">
        <v>0</v>
      </c>
      <c r="AJ49">
        <v>250</v>
      </c>
      <c r="AK49">
        <v>0</v>
      </c>
      <c r="AL49">
        <v>250</v>
      </c>
      <c r="AM49">
        <v>0</v>
      </c>
      <c r="AN49" s="2"/>
      <c r="AP49" s="2"/>
      <c r="AQ49" s="2"/>
      <c r="AR49" s="2"/>
      <c r="AS49" s="2"/>
      <c r="AT49" s="4"/>
      <c r="AU49" s="4"/>
      <c r="AV49" s="4"/>
      <c r="AW49" s="2"/>
      <c r="AX49" s="2"/>
      <c r="AZ49">
        <v>122</v>
      </c>
      <c r="BA49">
        <v>863850.29</v>
      </c>
      <c r="BB49" s="2"/>
      <c r="BD49" s="2"/>
      <c r="BE49" s="2"/>
      <c r="BG49" s="2"/>
      <c r="BH49" s="2"/>
      <c r="BJ49" s="2"/>
      <c r="BK49">
        <v>287</v>
      </c>
      <c r="BL49">
        <v>863850.29</v>
      </c>
      <c r="BM49">
        <v>863850.29</v>
      </c>
    </row>
    <row r="50" spans="1:65" x14ac:dyDescent="0.35">
      <c r="A50" s="2" t="s">
        <v>65</v>
      </c>
      <c r="B50" s="2" t="s">
        <v>66</v>
      </c>
      <c r="C50" s="2" t="s">
        <v>67</v>
      </c>
      <c r="D50">
        <v>1</v>
      </c>
      <c r="E50">
        <v>1</v>
      </c>
      <c r="F50" s="3">
        <v>43772.507835648146</v>
      </c>
      <c r="G50" s="4">
        <v>43466</v>
      </c>
      <c r="H50" s="4">
        <v>43830</v>
      </c>
      <c r="I50" s="2" t="s">
        <v>68</v>
      </c>
      <c r="J50">
        <v>1440</v>
      </c>
      <c r="L50" s="2"/>
      <c r="M50" s="2"/>
      <c r="N50" s="2"/>
      <c r="O50" s="2"/>
      <c r="P50" s="2"/>
      <c r="Q50" s="2"/>
      <c r="S50" s="2"/>
      <c r="T50" s="2"/>
      <c r="U50" s="2"/>
      <c r="V50" s="2" t="s">
        <v>69</v>
      </c>
      <c r="W50" s="2" t="s">
        <v>641</v>
      </c>
      <c r="X50" s="2" t="s">
        <v>702</v>
      </c>
      <c r="Y50" s="2" t="s">
        <v>95</v>
      </c>
      <c r="Z50">
        <v>3</v>
      </c>
      <c r="AA50" s="2" t="s">
        <v>732</v>
      </c>
      <c r="AB50">
        <v>310</v>
      </c>
      <c r="AC50" s="2" t="s">
        <v>738</v>
      </c>
      <c r="AD50" s="2" t="s">
        <v>122</v>
      </c>
      <c r="AE50" s="2" t="s">
        <v>780</v>
      </c>
      <c r="AF50">
        <v>2780</v>
      </c>
      <c r="AG50">
        <v>0</v>
      </c>
      <c r="AH50">
        <v>1097.56</v>
      </c>
      <c r="AI50">
        <v>0</v>
      </c>
      <c r="AJ50">
        <v>1097.56</v>
      </c>
      <c r="AK50">
        <v>0</v>
      </c>
      <c r="AL50">
        <v>3877.56</v>
      </c>
      <c r="AM50">
        <v>0</v>
      </c>
      <c r="AN50" s="2"/>
      <c r="AP50" s="2"/>
      <c r="AQ50" s="2"/>
      <c r="AR50" s="2"/>
      <c r="AS50" s="2"/>
      <c r="AT50" s="4"/>
      <c r="AU50" s="4"/>
      <c r="AV50" s="4"/>
      <c r="AW50" s="2"/>
      <c r="AX50" s="2"/>
      <c r="AZ50">
        <v>122</v>
      </c>
      <c r="BA50">
        <v>863850.29</v>
      </c>
      <c r="BB50" s="2"/>
      <c r="BD50" s="2"/>
      <c r="BE50" s="2"/>
      <c r="BG50" s="2"/>
      <c r="BH50" s="2"/>
      <c r="BJ50" s="2"/>
      <c r="BK50">
        <v>287</v>
      </c>
      <c r="BL50">
        <v>863850.29</v>
      </c>
      <c r="BM50">
        <v>863850.29</v>
      </c>
    </row>
    <row r="51" spans="1:65" x14ac:dyDescent="0.35">
      <c r="A51" s="2" t="s">
        <v>65</v>
      </c>
      <c r="B51" s="2" t="s">
        <v>66</v>
      </c>
      <c r="C51" s="2" t="s">
        <v>67</v>
      </c>
      <c r="D51">
        <v>1</v>
      </c>
      <c r="E51">
        <v>1</v>
      </c>
      <c r="F51" s="3">
        <v>43772.507835648146</v>
      </c>
      <c r="G51" s="4">
        <v>43466</v>
      </c>
      <c r="H51" s="4">
        <v>43830</v>
      </c>
      <c r="I51" s="2" t="s">
        <v>68</v>
      </c>
      <c r="J51">
        <v>1440</v>
      </c>
      <c r="L51" s="2"/>
      <c r="M51" s="2"/>
      <c r="N51" s="2"/>
      <c r="O51" s="2"/>
      <c r="P51" s="2"/>
      <c r="Q51" s="2"/>
      <c r="S51" s="2"/>
      <c r="T51" s="2"/>
      <c r="U51" s="2"/>
      <c r="V51" s="2" t="s">
        <v>69</v>
      </c>
      <c r="W51" s="2" t="s">
        <v>642</v>
      </c>
      <c r="X51" s="2" t="s">
        <v>703</v>
      </c>
      <c r="Y51" s="2" t="s">
        <v>95</v>
      </c>
      <c r="Z51">
        <v>3</v>
      </c>
      <c r="AA51" s="2" t="s">
        <v>732</v>
      </c>
      <c r="AB51">
        <v>310</v>
      </c>
      <c r="AC51" s="2" t="s">
        <v>738</v>
      </c>
      <c r="AD51" s="2" t="s">
        <v>123</v>
      </c>
      <c r="AE51" s="2" t="s">
        <v>781</v>
      </c>
      <c r="AF51">
        <v>0</v>
      </c>
      <c r="AG51">
        <v>0</v>
      </c>
      <c r="AH51">
        <v>1243.69</v>
      </c>
      <c r="AI51">
        <v>0</v>
      </c>
      <c r="AJ51">
        <v>1243.69</v>
      </c>
      <c r="AK51">
        <v>0</v>
      </c>
      <c r="AL51">
        <v>1243.69</v>
      </c>
      <c r="AM51">
        <v>0</v>
      </c>
      <c r="AN51" s="2"/>
      <c r="AP51" s="2"/>
      <c r="AQ51" s="2"/>
      <c r="AR51" s="2"/>
      <c r="AS51" s="2"/>
      <c r="AT51" s="4"/>
      <c r="AU51" s="4"/>
      <c r="AV51" s="4"/>
      <c r="AW51" s="2"/>
      <c r="AX51" s="2"/>
      <c r="AZ51">
        <v>122</v>
      </c>
      <c r="BA51">
        <v>863850.29</v>
      </c>
      <c r="BB51" s="2"/>
      <c r="BD51" s="2"/>
      <c r="BE51" s="2"/>
      <c r="BG51" s="2"/>
      <c r="BH51" s="2"/>
      <c r="BJ51" s="2"/>
      <c r="BK51">
        <v>287</v>
      </c>
      <c r="BL51">
        <v>863850.29</v>
      </c>
      <c r="BM51">
        <v>863850.29</v>
      </c>
    </row>
    <row r="52" spans="1:65" x14ac:dyDescent="0.35">
      <c r="A52" s="2" t="s">
        <v>65</v>
      </c>
      <c r="B52" s="2" t="s">
        <v>66</v>
      </c>
      <c r="C52" s="2" t="s">
        <v>67</v>
      </c>
      <c r="D52">
        <v>1</v>
      </c>
      <c r="E52">
        <v>1</v>
      </c>
      <c r="F52" s="3">
        <v>43772.507835648146</v>
      </c>
      <c r="G52" s="4">
        <v>43466</v>
      </c>
      <c r="H52" s="4">
        <v>43830</v>
      </c>
      <c r="I52" s="2" t="s">
        <v>68</v>
      </c>
      <c r="J52">
        <v>1440</v>
      </c>
      <c r="L52" s="2"/>
      <c r="M52" s="2"/>
      <c r="N52" s="2"/>
      <c r="O52" s="2"/>
      <c r="P52" s="2"/>
      <c r="Q52" s="2"/>
      <c r="S52" s="2"/>
      <c r="T52" s="2"/>
      <c r="U52" s="2"/>
      <c r="V52" s="2" t="s">
        <v>69</v>
      </c>
      <c r="W52" s="2" t="s">
        <v>643</v>
      </c>
      <c r="X52" s="2" t="s">
        <v>235</v>
      </c>
      <c r="Y52" s="2" t="s">
        <v>95</v>
      </c>
      <c r="Z52">
        <v>3</v>
      </c>
      <c r="AA52" s="2" t="s">
        <v>732</v>
      </c>
      <c r="AB52">
        <v>330</v>
      </c>
      <c r="AC52" s="2" t="s">
        <v>235</v>
      </c>
      <c r="AD52" s="2"/>
      <c r="AE52" s="2" t="s">
        <v>235</v>
      </c>
      <c r="AF52">
        <v>0</v>
      </c>
      <c r="AG52">
        <v>0</v>
      </c>
      <c r="AH52">
        <v>1266.8599999999999</v>
      </c>
      <c r="AI52">
        <v>0</v>
      </c>
      <c r="AJ52">
        <v>1266.8599999999999</v>
      </c>
      <c r="AK52">
        <v>0</v>
      </c>
      <c r="AL52">
        <v>1266.8599999999999</v>
      </c>
      <c r="AM52">
        <v>0</v>
      </c>
      <c r="AN52" s="2"/>
      <c r="AP52" s="2"/>
      <c r="AQ52" s="2"/>
      <c r="AR52" s="2"/>
      <c r="AS52" s="2"/>
      <c r="AT52" s="4"/>
      <c r="AU52" s="4"/>
      <c r="AV52" s="4"/>
      <c r="AW52" s="2"/>
      <c r="AX52" s="2"/>
      <c r="AZ52">
        <v>122</v>
      </c>
      <c r="BA52">
        <v>863850.29</v>
      </c>
      <c r="BB52" s="2"/>
      <c r="BD52" s="2"/>
      <c r="BE52" s="2"/>
      <c r="BG52" s="2"/>
      <c r="BH52" s="2"/>
      <c r="BJ52" s="2"/>
      <c r="BK52">
        <v>287</v>
      </c>
      <c r="BL52">
        <v>863850.29</v>
      </c>
      <c r="BM52">
        <v>863850.29</v>
      </c>
    </row>
    <row r="53" spans="1:65" x14ac:dyDescent="0.35">
      <c r="A53" s="2" t="s">
        <v>65</v>
      </c>
      <c r="B53" s="2" t="s">
        <v>66</v>
      </c>
      <c r="C53" s="2" t="s">
        <v>67</v>
      </c>
      <c r="D53">
        <v>1</v>
      </c>
      <c r="E53">
        <v>1</v>
      </c>
      <c r="F53" s="3">
        <v>43772.507835648146</v>
      </c>
      <c r="G53" s="4">
        <v>43466</v>
      </c>
      <c r="H53" s="4">
        <v>43830</v>
      </c>
      <c r="I53" s="2" t="s">
        <v>68</v>
      </c>
      <c r="J53">
        <v>1440</v>
      </c>
      <c r="L53" s="2"/>
      <c r="M53" s="2"/>
      <c r="N53" s="2"/>
      <c r="O53" s="2"/>
      <c r="P53" s="2"/>
      <c r="Q53" s="2"/>
      <c r="S53" s="2"/>
      <c r="T53" s="2"/>
      <c r="U53" s="2"/>
      <c r="V53" s="2" t="s">
        <v>69</v>
      </c>
      <c r="W53" s="2" t="s">
        <v>143</v>
      </c>
      <c r="X53" s="2" t="s">
        <v>150</v>
      </c>
      <c r="Y53" s="2" t="s">
        <v>96</v>
      </c>
      <c r="Z53">
        <v>4</v>
      </c>
      <c r="AA53" s="2" t="s">
        <v>100</v>
      </c>
      <c r="AB53">
        <v>401</v>
      </c>
      <c r="AC53" s="2" t="s">
        <v>154</v>
      </c>
      <c r="AD53" s="2" t="s">
        <v>122</v>
      </c>
      <c r="AE53" s="2" t="s">
        <v>164</v>
      </c>
      <c r="AF53">
        <v>0</v>
      </c>
      <c r="AG53">
        <v>0</v>
      </c>
      <c r="AH53">
        <v>7590</v>
      </c>
      <c r="AI53">
        <v>0</v>
      </c>
      <c r="AJ53">
        <v>7590</v>
      </c>
      <c r="AK53">
        <v>0</v>
      </c>
      <c r="AL53">
        <v>7590</v>
      </c>
      <c r="AM53">
        <v>0</v>
      </c>
      <c r="AN53" s="2"/>
      <c r="AP53" s="2"/>
      <c r="AQ53" s="2"/>
      <c r="AR53" s="2"/>
      <c r="AS53" s="2"/>
      <c r="AT53" s="4"/>
      <c r="AU53" s="4"/>
      <c r="AV53" s="4"/>
      <c r="AW53" s="2"/>
      <c r="AX53" s="2"/>
      <c r="AZ53">
        <v>122</v>
      </c>
      <c r="BA53">
        <v>863850.29</v>
      </c>
      <c r="BB53" s="2"/>
      <c r="BD53" s="2"/>
      <c r="BE53" s="2"/>
      <c r="BG53" s="2"/>
      <c r="BH53" s="2"/>
      <c r="BJ53" s="2"/>
      <c r="BK53">
        <v>287</v>
      </c>
      <c r="BL53">
        <v>863850.29</v>
      </c>
      <c r="BM53">
        <v>863850.29</v>
      </c>
    </row>
    <row r="54" spans="1:65" x14ac:dyDescent="0.35">
      <c r="A54" s="2" t="s">
        <v>65</v>
      </c>
      <c r="B54" s="2" t="s">
        <v>66</v>
      </c>
      <c r="C54" s="2" t="s">
        <v>67</v>
      </c>
      <c r="D54">
        <v>1</v>
      </c>
      <c r="E54">
        <v>1</v>
      </c>
      <c r="F54" s="3">
        <v>43772.507835648146</v>
      </c>
      <c r="G54" s="4">
        <v>43466</v>
      </c>
      <c r="H54" s="4">
        <v>43830</v>
      </c>
      <c r="I54" s="2" t="s">
        <v>68</v>
      </c>
      <c r="J54">
        <v>1440</v>
      </c>
      <c r="L54" s="2"/>
      <c r="M54" s="2"/>
      <c r="N54" s="2"/>
      <c r="O54" s="2"/>
      <c r="P54" s="2"/>
      <c r="Q54" s="2"/>
      <c r="S54" s="2"/>
      <c r="T54" s="2"/>
      <c r="U54" s="2"/>
      <c r="V54" s="2" t="s">
        <v>69</v>
      </c>
      <c r="W54" s="2" t="s">
        <v>77</v>
      </c>
      <c r="X54" s="2" t="s">
        <v>90</v>
      </c>
      <c r="Y54" s="2" t="s">
        <v>96</v>
      </c>
      <c r="Z54">
        <v>4</v>
      </c>
      <c r="AA54" s="2" t="s">
        <v>100</v>
      </c>
      <c r="AB54">
        <v>402</v>
      </c>
      <c r="AC54" s="2" t="s">
        <v>111</v>
      </c>
      <c r="AD54" s="2" t="s">
        <v>122</v>
      </c>
      <c r="AE54" s="2" t="s">
        <v>131</v>
      </c>
      <c r="AF54">
        <v>0</v>
      </c>
      <c r="AG54">
        <v>0</v>
      </c>
      <c r="AH54">
        <v>4173.04</v>
      </c>
      <c r="AI54">
        <v>0</v>
      </c>
      <c r="AJ54">
        <v>4173.04</v>
      </c>
      <c r="AK54">
        <v>0</v>
      </c>
      <c r="AL54">
        <v>4173.04</v>
      </c>
      <c r="AM54">
        <v>0</v>
      </c>
      <c r="AN54" s="2"/>
      <c r="AP54" s="2"/>
      <c r="AQ54" s="2"/>
      <c r="AR54" s="2"/>
      <c r="AS54" s="2"/>
      <c r="AT54" s="4"/>
      <c r="AU54" s="4"/>
      <c r="AV54" s="4"/>
      <c r="AW54" s="2"/>
      <c r="AX54" s="2"/>
      <c r="AZ54">
        <v>122</v>
      </c>
      <c r="BA54">
        <v>863850.29</v>
      </c>
      <c r="BB54" s="2"/>
      <c r="BD54" s="2"/>
      <c r="BE54" s="2"/>
      <c r="BG54" s="2"/>
      <c r="BH54" s="2"/>
      <c r="BJ54" s="2"/>
      <c r="BK54">
        <v>287</v>
      </c>
      <c r="BL54">
        <v>863850.29</v>
      </c>
      <c r="BM54">
        <v>863850.29</v>
      </c>
    </row>
    <row r="55" spans="1:65" x14ac:dyDescent="0.35">
      <c r="A55" s="2" t="s">
        <v>65</v>
      </c>
      <c r="B55" s="2" t="s">
        <v>66</v>
      </c>
      <c r="C55" s="2" t="s">
        <v>67</v>
      </c>
      <c r="D55">
        <v>1</v>
      </c>
      <c r="E55">
        <v>1</v>
      </c>
      <c r="F55" s="3">
        <v>43772.507835648146</v>
      </c>
      <c r="G55" s="4">
        <v>43466</v>
      </c>
      <c r="H55" s="4">
        <v>43830</v>
      </c>
      <c r="I55" s="2" t="s">
        <v>68</v>
      </c>
      <c r="J55">
        <v>1440</v>
      </c>
      <c r="L55" s="2"/>
      <c r="M55" s="2"/>
      <c r="N55" s="2"/>
      <c r="O55" s="2"/>
      <c r="P55" s="2"/>
      <c r="Q55" s="2"/>
      <c r="S55" s="2"/>
      <c r="T55" s="2"/>
      <c r="U55" s="2"/>
      <c r="V55" s="2" t="s">
        <v>69</v>
      </c>
      <c r="W55" s="2" t="s">
        <v>596</v>
      </c>
      <c r="X55" s="2" t="s">
        <v>704</v>
      </c>
      <c r="Y55" s="2" t="s">
        <v>96</v>
      </c>
      <c r="Z55">
        <v>4</v>
      </c>
      <c r="AA55" s="2" t="s">
        <v>100</v>
      </c>
      <c r="AB55">
        <v>402</v>
      </c>
      <c r="AC55" s="2" t="s">
        <v>111</v>
      </c>
      <c r="AD55" s="2" t="s">
        <v>123</v>
      </c>
      <c r="AE55" s="2" t="s">
        <v>782</v>
      </c>
      <c r="AF55">
        <v>0</v>
      </c>
      <c r="AG55">
        <v>0</v>
      </c>
      <c r="AH55">
        <v>640.65</v>
      </c>
      <c r="AI55">
        <v>0</v>
      </c>
      <c r="AJ55">
        <v>640.65</v>
      </c>
      <c r="AK55">
        <v>0</v>
      </c>
      <c r="AL55">
        <v>640.65</v>
      </c>
      <c r="AM55">
        <v>0</v>
      </c>
      <c r="AN55" s="2"/>
      <c r="AP55" s="2"/>
      <c r="AQ55" s="2"/>
      <c r="AR55" s="2"/>
      <c r="AS55" s="2"/>
      <c r="AT55" s="4"/>
      <c r="AU55" s="4"/>
      <c r="AV55" s="4"/>
      <c r="AW55" s="2"/>
      <c r="AX55" s="2"/>
      <c r="AZ55">
        <v>122</v>
      </c>
      <c r="BA55">
        <v>863850.29</v>
      </c>
      <c r="BB55" s="2"/>
      <c r="BD55" s="2"/>
      <c r="BE55" s="2"/>
      <c r="BG55" s="2"/>
      <c r="BH55" s="2"/>
      <c r="BJ55" s="2"/>
      <c r="BK55">
        <v>287</v>
      </c>
      <c r="BL55">
        <v>863850.29</v>
      </c>
      <c r="BM55">
        <v>863850.29</v>
      </c>
    </row>
    <row r="56" spans="1:65" x14ac:dyDescent="0.35">
      <c r="A56" s="2" t="s">
        <v>65</v>
      </c>
      <c r="B56" s="2" t="s">
        <v>66</v>
      </c>
      <c r="C56" s="2" t="s">
        <v>67</v>
      </c>
      <c r="D56">
        <v>1</v>
      </c>
      <c r="E56">
        <v>1</v>
      </c>
      <c r="F56" s="3">
        <v>43772.507835648146</v>
      </c>
      <c r="G56" s="4">
        <v>43466</v>
      </c>
      <c r="H56" s="4">
        <v>43830</v>
      </c>
      <c r="I56" s="2" t="s">
        <v>68</v>
      </c>
      <c r="J56">
        <v>1440</v>
      </c>
      <c r="L56" s="2"/>
      <c r="M56" s="2"/>
      <c r="N56" s="2"/>
      <c r="O56" s="2"/>
      <c r="P56" s="2"/>
      <c r="Q56" s="2"/>
      <c r="S56" s="2"/>
      <c r="T56" s="2"/>
      <c r="U56" s="2"/>
      <c r="V56" s="2" t="s">
        <v>69</v>
      </c>
      <c r="W56" s="2" t="s">
        <v>644</v>
      </c>
      <c r="X56" s="2" t="s">
        <v>705</v>
      </c>
      <c r="Y56" s="2" t="s">
        <v>96</v>
      </c>
      <c r="Z56">
        <v>4</v>
      </c>
      <c r="AA56" s="2" t="s">
        <v>100</v>
      </c>
      <c r="AB56">
        <v>402</v>
      </c>
      <c r="AC56" s="2" t="s">
        <v>111</v>
      </c>
      <c r="AD56" s="2" t="s">
        <v>114</v>
      </c>
      <c r="AE56" s="2" t="s">
        <v>783</v>
      </c>
      <c r="AF56">
        <v>0</v>
      </c>
      <c r="AG56">
        <v>0</v>
      </c>
      <c r="AH56">
        <v>2800</v>
      </c>
      <c r="AI56">
        <v>0</v>
      </c>
      <c r="AJ56">
        <v>2800</v>
      </c>
      <c r="AK56">
        <v>0</v>
      </c>
      <c r="AL56">
        <v>2800</v>
      </c>
      <c r="AM56">
        <v>0</v>
      </c>
      <c r="AN56" s="2"/>
      <c r="AP56" s="2"/>
      <c r="AQ56" s="2"/>
      <c r="AR56" s="2"/>
      <c r="AS56" s="2"/>
      <c r="AT56" s="4"/>
      <c r="AU56" s="4"/>
      <c r="AV56" s="4"/>
      <c r="AW56" s="2"/>
      <c r="AX56" s="2"/>
      <c r="AZ56">
        <v>122</v>
      </c>
      <c r="BA56">
        <v>863850.29</v>
      </c>
      <c r="BB56" s="2"/>
      <c r="BD56" s="2"/>
      <c r="BE56" s="2"/>
      <c r="BG56" s="2"/>
      <c r="BH56" s="2"/>
      <c r="BJ56" s="2"/>
      <c r="BK56">
        <v>287</v>
      </c>
      <c r="BL56">
        <v>863850.29</v>
      </c>
      <c r="BM56">
        <v>863850.29</v>
      </c>
    </row>
    <row r="57" spans="1:65" x14ac:dyDescent="0.35">
      <c r="A57" s="2" t="s">
        <v>65</v>
      </c>
      <c r="B57" s="2" t="s">
        <v>66</v>
      </c>
      <c r="C57" s="2" t="s">
        <v>67</v>
      </c>
      <c r="D57">
        <v>1</v>
      </c>
      <c r="E57">
        <v>1</v>
      </c>
      <c r="F57" s="3">
        <v>43772.507835648146</v>
      </c>
      <c r="G57" s="4">
        <v>43466</v>
      </c>
      <c r="H57" s="4">
        <v>43830</v>
      </c>
      <c r="I57" s="2" t="s">
        <v>68</v>
      </c>
      <c r="J57">
        <v>1440</v>
      </c>
      <c r="L57" s="2"/>
      <c r="M57" s="2"/>
      <c r="N57" s="2"/>
      <c r="O57" s="2"/>
      <c r="P57" s="2"/>
      <c r="Q57" s="2"/>
      <c r="S57" s="2"/>
      <c r="T57" s="2"/>
      <c r="U57" s="2"/>
      <c r="V57" s="2" t="s">
        <v>69</v>
      </c>
      <c r="W57" s="2" t="s">
        <v>645</v>
      </c>
      <c r="X57" s="2" t="s">
        <v>706</v>
      </c>
      <c r="Y57" s="2" t="s">
        <v>96</v>
      </c>
      <c r="Z57">
        <v>4</v>
      </c>
      <c r="AA57" s="2" t="s">
        <v>100</v>
      </c>
      <c r="AB57">
        <v>402</v>
      </c>
      <c r="AC57" s="2" t="s">
        <v>111</v>
      </c>
      <c r="AD57" s="2" t="s">
        <v>115</v>
      </c>
      <c r="AE57" s="2" t="s">
        <v>784</v>
      </c>
      <c r="AF57">
        <v>0</v>
      </c>
      <c r="AG57">
        <v>0</v>
      </c>
      <c r="AH57">
        <v>143.09</v>
      </c>
      <c r="AI57">
        <v>0</v>
      </c>
      <c r="AJ57">
        <v>143.09</v>
      </c>
      <c r="AK57">
        <v>0</v>
      </c>
      <c r="AL57">
        <v>143.09</v>
      </c>
      <c r="AM57">
        <v>0</v>
      </c>
      <c r="AN57" s="2"/>
      <c r="AP57" s="2"/>
      <c r="AQ57" s="2"/>
      <c r="AR57" s="2"/>
      <c r="AS57" s="2"/>
      <c r="AT57" s="4"/>
      <c r="AU57" s="4"/>
      <c r="AV57" s="4"/>
      <c r="AW57" s="2"/>
      <c r="AX57" s="2"/>
      <c r="AZ57">
        <v>122</v>
      </c>
      <c r="BA57">
        <v>863850.29</v>
      </c>
      <c r="BB57" s="2"/>
      <c r="BD57" s="2"/>
      <c r="BE57" s="2"/>
      <c r="BG57" s="2"/>
      <c r="BH57" s="2"/>
      <c r="BJ57" s="2"/>
      <c r="BK57">
        <v>287</v>
      </c>
      <c r="BL57">
        <v>863850.29</v>
      </c>
      <c r="BM57">
        <v>863850.29</v>
      </c>
    </row>
    <row r="58" spans="1:65" x14ac:dyDescent="0.35">
      <c r="A58" s="2" t="s">
        <v>65</v>
      </c>
      <c r="B58" s="2" t="s">
        <v>66</v>
      </c>
      <c r="C58" s="2" t="s">
        <v>67</v>
      </c>
      <c r="D58">
        <v>1</v>
      </c>
      <c r="E58">
        <v>1</v>
      </c>
      <c r="F58" s="3">
        <v>43772.507835648146</v>
      </c>
      <c r="G58" s="4">
        <v>43466</v>
      </c>
      <c r="H58" s="4">
        <v>43830</v>
      </c>
      <c r="I58" s="2" t="s">
        <v>68</v>
      </c>
      <c r="J58">
        <v>1440</v>
      </c>
      <c r="L58" s="2"/>
      <c r="M58" s="2"/>
      <c r="N58" s="2"/>
      <c r="O58" s="2"/>
      <c r="P58" s="2"/>
      <c r="Q58" s="2"/>
      <c r="S58" s="2"/>
      <c r="T58" s="2"/>
      <c r="U58" s="2"/>
      <c r="V58" s="2" t="s">
        <v>69</v>
      </c>
      <c r="W58" s="2" t="s">
        <v>78</v>
      </c>
      <c r="X58" s="2" t="s">
        <v>91</v>
      </c>
      <c r="Y58" s="2" t="s">
        <v>96</v>
      </c>
      <c r="Z58">
        <v>4</v>
      </c>
      <c r="AA58" s="2" t="s">
        <v>100</v>
      </c>
      <c r="AB58">
        <v>402</v>
      </c>
      <c r="AC58" s="2" t="s">
        <v>111</v>
      </c>
      <c r="AD58" s="2" t="s">
        <v>124</v>
      </c>
      <c r="AE58" s="2" t="s">
        <v>132</v>
      </c>
      <c r="AF58">
        <v>0</v>
      </c>
      <c r="AG58">
        <v>0</v>
      </c>
      <c r="AH58">
        <v>1235.3900000000001</v>
      </c>
      <c r="AI58">
        <v>0</v>
      </c>
      <c r="AJ58">
        <v>1235.3900000000001</v>
      </c>
      <c r="AK58">
        <v>0</v>
      </c>
      <c r="AL58">
        <v>1235.3900000000001</v>
      </c>
      <c r="AM58">
        <v>0</v>
      </c>
      <c r="AN58" s="2"/>
      <c r="AP58" s="2"/>
      <c r="AQ58" s="2"/>
      <c r="AR58" s="2"/>
      <c r="AS58" s="2"/>
      <c r="AT58" s="4"/>
      <c r="AU58" s="4"/>
      <c r="AV58" s="4"/>
      <c r="AW58" s="2"/>
      <c r="AX58" s="2"/>
      <c r="AZ58">
        <v>122</v>
      </c>
      <c r="BA58">
        <v>863850.29</v>
      </c>
      <c r="BB58" s="2"/>
      <c r="BD58" s="2"/>
      <c r="BE58" s="2"/>
      <c r="BG58" s="2"/>
      <c r="BH58" s="2"/>
      <c r="BJ58" s="2"/>
      <c r="BK58">
        <v>287</v>
      </c>
      <c r="BL58">
        <v>863850.29</v>
      </c>
      <c r="BM58">
        <v>863850.29</v>
      </c>
    </row>
    <row r="59" spans="1:65" x14ac:dyDescent="0.35">
      <c r="A59" s="2" t="s">
        <v>65</v>
      </c>
      <c r="B59" s="2" t="s">
        <v>66</v>
      </c>
      <c r="C59" s="2" t="s">
        <v>67</v>
      </c>
      <c r="D59">
        <v>1</v>
      </c>
      <c r="E59">
        <v>1</v>
      </c>
      <c r="F59" s="3">
        <v>43772.507835648146</v>
      </c>
      <c r="G59" s="4">
        <v>43466</v>
      </c>
      <c r="H59" s="4">
        <v>43830</v>
      </c>
      <c r="I59" s="2" t="s">
        <v>68</v>
      </c>
      <c r="J59">
        <v>1440</v>
      </c>
      <c r="L59" s="2"/>
      <c r="M59" s="2"/>
      <c r="N59" s="2"/>
      <c r="O59" s="2"/>
      <c r="P59" s="2"/>
      <c r="Q59" s="2"/>
      <c r="S59" s="2"/>
      <c r="T59" s="2"/>
      <c r="U59" s="2"/>
      <c r="V59" s="2" t="s">
        <v>69</v>
      </c>
      <c r="W59" s="2" t="s">
        <v>144</v>
      </c>
      <c r="X59" s="2" t="s">
        <v>707</v>
      </c>
      <c r="Y59" s="2" t="s">
        <v>96</v>
      </c>
      <c r="Z59">
        <v>4</v>
      </c>
      <c r="AA59" s="2" t="s">
        <v>100</v>
      </c>
      <c r="AB59">
        <v>403</v>
      </c>
      <c r="AC59" s="2" t="s">
        <v>155</v>
      </c>
      <c r="AD59" s="2" t="s">
        <v>122</v>
      </c>
      <c r="AE59" s="2" t="s">
        <v>785</v>
      </c>
      <c r="AF59">
        <v>0</v>
      </c>
      <c r="AG59">
        <v>0</v>
      </c>
      <c r="AH59">
        <v>20</v>
      </c>
      <c r="AI59">
        <v>0</v>
      </c>
      <c r="AJ59">
        <v>20</v>
      </c>
      <c r="AK59">
        <v>0</v>
      </c>
      <c r="AL59">
        <v>20</v>
      </c>
      <c r="AM59">
        <v>0</v>
      </c>
      <c r="AN59" s="2"/>
      <c r="AP59" s="2"/>
      <c r="AQ59" s="2"/>
      <c r="AR59" s="2"/>
      <c r="AS59" s="2"/>
      <c r="AT59" s="4"/>
      <c r="AU59" s="4"/>
      <c r="AV59" s="4"/>
      <c r="AW59" s="2"/>
      <c r="AX59" s="2"/>
      <c r="AZ59">
        <v>122</v>
      </c>
      <c r="BA59">
        <v>863850.29</v>
      </c>
      <c r="BB59" s="2"/>
      <c r="BD59" s="2"/>
      <c r="BE59" s="2"/>
      <c r="BG59" s="2"/>
      <c r="BH59" s="2"/>
      <c r="BJ59" s="2"/>
      <c r="BK59">
        <v>287</v>
      </c>
      <c r="BL59">
        <v>863850.29</v>
      </c>
      <c r="BM59">
        <v>863850.29</v>
      </c>
    </row>
    <row r="60" spans="1:65" x14ac:dyDescent="0.35">
      <c r="A60" s="2" t="s">
        <v>65</v>
      </c>
      <c r="B60" s="2" t="s">
        <v>66</v>
      </c>
      <c r="C60" s="2" t="s">
        <v>67</v>
      </c>
      <c r="D60">
        <v>1</v>
      </c>
      <c r="E60">
        <v>1</v>
      </c>
      <c r="F60" s="3">
        <v>43772.507835648146</v>
      </c>
      <c r="G60" s="4">
        <v>43466</v>
      </c>
      <c r="H60" s="4">
        <v>43830</v>
      </c>
      <c r="I60" s="2" t="s">
        <v>68</v>
      </c>
      <c r="J60">
        <v>1440</v>
      </c>
      <c r="L60" s="2"/>
      <c r="M60" s="2"/>
      <c r="N60" s="2"/>
      <c r="O60" s="2"/>
      <c r="P60" s="2"/>
      <c r="Q60" s="2"/>
      <c r="S60" s="2"/>
      <c r="T60" s="2"/>
      <c r="U60" s="2"/>
      <c r="V60" s="2" t="s">
        <v>69</v>
      </c>
      <c r="W60" s="2" t="s">
        <v>577</v>
      </c>
      <c r="X60" s="2" t="s">
        <v>708</v>
      </c>
      <c r="Y60" s="2" t="s">
        <v>96</v>
      </c>
      <c r="Z60">
        <v>4</v>
      </c>
      <c r="AA60" s="2" t="s">
        <v>100</v>
      </c>
      <c r="AB60">
        <v>403</v>
      </c>
      <c r="AC60" s="2" t="s">
        <v>155</v>
      </c>
      <c r="AD60" s="2" t="s">
        <v>123</v>
      </c>
      <c r="AE60" s="2" t="s">
        <v>786</v>
      </c>
      <c r="AF60">
        <v>0</v>
      </c>
      <c r="AG60">
        <v>0</v>
      </c>
      <c r="AH60">
        <v>298.76</v>
      </c>
      <c r="AI60">
        <v>0</v>
      </c>
      <c r="AJ60">
        <v>298.76</v>
      </c>
      <c r="AK60">
        <v>0</v>
      </c>
      <c r="AL60">
        <v>298.76</v>
      </c>
      <c r="AM60">
        <v>0</v>
      </c>
      <c r="AN60" s="2"/>
      <c r="AP60" s="2"/>
      <c r="AQ60" s="2"/>
      <c r="AR60" s="2"/>
      <c r="AS60" s="2"/>
      <c r="AT60" s="4"/>
      <c r="AU60" s="4"/>
      <c r="AV60" s="4"/>
      <c r="AW60" s="2"/>
      <c r="AX60" s="2"/>
      <c r="AZ60">
        <v>122</v>
      </c>
      <c r="BA60">
        <v>863850.29</v>
      </c>
      <c r="BB60" s="2"/>
      <c r="BD60" s="2"/>
      <c r="BE60" s="2"/>
      <c r="BG60" s="2"/>
      <c r="BH60" s="2"/>
      <c r="BJ60" s="2"/>
      <c r="BK60">
        <v>287</v>
      </c>
      <c r="BL60">
        <v>863850.29</v>
      </c>
      <c r="BM60">
        <v>863850.29</v>
      </c>
    </row>
    <row r="61" spans="1:65" x14ac:dyDescent="0.35">
      <c r="A61" s="2" t="s">
        <v>65</v>
      </c>
      <c r="B61" s="2" t="s">
        <v>66</v>
      </c>
      <c r="C61" s="2" t="s">
        <v>67</v>
      </c>
      <c r="D61">
        <v>1</v>
      </c>
      <c r="E61">
        <v>1</v>
      </c>
      <c r="F61" s="3">
        <v>43772.507835648146</v>
      </c>
      <c r="G61" s="4">
        <v>43466</v>
      </c>
      <c r="H61" s="4">
        <v>43830</v>
      </c>
      <c r="I61" s="2" t="s">
        <v>68</v>
      </c>
      <c r="J61">
        <v>1440</v>
      </c>
      <c r="L61" s="2"/>
      <c r="M61" s="2"/>
      <c r="N61" s="2"/>
      <c r="O61" s="2"/>
      <c r="P61" s="2"/>
      <c r="Q61" s="2"/>
      <c r="S61" s="2"/>
      <c r="T61" s="2"/>
      <c r="U61" s="2"/>
      <c r="V61" s="2" t="s">
        <v>69</v>
      </c>
      <c r="W61" s="2" t="s">
        <v>646</v>
      </c>
      <c r="X61" s="2" t="s">
        <v>709</v>
      </c>
      <c r="Y61" s="2" t="s">
        <v>96</v>
      </c>
      <c r="Z61">
        <v>4</v>
      </c>
      <c r="AA61" s="2" t="s">
        <v>100</v>
      </c>
      <c r="AB61">
        <v>403</v>
      </c>
      <c r="AC61" s="2" t="s">
        <v>155</v>
      </c>
      <c r="AD61" s="2" t="s">
        <v>115</v>
      </c>
      <c r="AE61" s="2" t="s">
        <v>787</v>
      </c>
      <c r="AF61">
        <v>0</v>
      </c>
      <c r="AG61">
        <v>0</v>
      </c>
      <c r="AH61">
        <v>14634.15</v>
      </c>
      <c r="AI61">
        <v>0</v>
      </c>
      <c r="AJ61">
        <v>14634.15</v>
      </c>
      <c r="AK61">
        <v>0</v>
      </c>
      <c r="AL61">
        <v>14634.15</v>
      </c>
      <c r="AM61">
        <v>0</v>
      </c>
      <c r="AN61" s="2"/>
      <c r="AP61" s="2"/>
      <c r="AQ61" s="2"/>
      <c r="AR61" s="2"/>
      <c r="AS61" s="2"/>
      <c r="AT61" s="4"/>
      <c r="AU61" s="4"/>
      <c r="AV61" s="4"/>
      <c r="AW61" s="2"/>
      <c r="AX61" s="2"/>
      <c r="AZ61">
        <v>122</v>
      </c>
      <c r="BA61">
        <v>863850.29</v>
      </c>
      <c r="BB61" s="2"/>
      <c r="BD61" s="2"/>
      <c r="BE61" s="2"/>
      <c r="BG61" s="2"/>
      <c r="BH61" s="2"/>
      <c r="BJ61" s="2"/>
      <c r="BK61">
        <v>287</v>
      </c>
      <c r="BL61">
        <v>863850.29</v>
      </c>
      <c r="BM61">
        <v>863850.29</v>
      </c>
    </row>
    <row r="62" spans="1:65" x14ac:dyDescent="0.35">
      <c r="A62" s="2" t="s">
        <v>65</v>
      </c>
      <c r="B62" s="2" t="s">
        <v>66</v>
      </c>
      <c r="C62" s="2" t="s">
        <v>67</v>
      </c>
      <c r="D62">
        <v>1</v>
      </c>
      <c r="E62">
        <v>1</v>
      </c>
      <c r="F62" s="3">
        <v>43772.507835648146</v>
      </c>
      <c r="G62" s="4">
        <v>43466</v>
      </c>
      <c r="H62" s="4">
        <v>43830</v>
      </c>
      <c r="I62" s="2" t="s">
        <v>68</v>
      </c>
      <c r="J62">
        <v>1440</v>
      </c>
      <c r="L62" s="2"/>
      <c r="M62" s="2"/>
      <c r="N62" s="2"/>
      <c r="O62" s="2"/>
      <c r="P62" s="2"/>
      <c r="Q62" s="2"/>
      <c r="S62" s="2"/>
      <c r="T62" s="2"/>
      <c r="U62" s="2"/>
      <c r="V62" s="2" t="s">
        <v>69</v>
      </c>
      <c r="W62" s="2" t="s">
        <v>647</v>
      </c>
      <c r="X62" s="2" t="s">
        <v>710</v>
      </c>
      <c r="Y62" s="2" t="s">
        <v>96</v>
      </c>
      <c r="Z62">
        <v>4</v>
      </c>
      <c r="AA62" s="2" t="s">
        <v>100</v>
      </c>
      <c r="AB62">
        <v>403</v>
      </c>
      <c r="AC62" s="2" t="s">
        <v>155</v>
      </c>
      <c r="AD62" s="2" t="s">
        <v>606</v>
      </c>
      <c r="AE62" s="2" t="s">
        <v>788</v>
      </c>
      <c r="AF62">
        <v>0</v>
      </c>
      <c r="AG62">
        <v>0</v>
      </c>
      <c r="AH62">
        <v>414.63</v>
      </c>
      <c r="AI62">
        <v>0</v>
      </c>
      <c r="AJ62">
        <v>414.63</v>
      </c>
      <c r="AK62">
        <v>0</v>
      </c>
      <c r="AL62">
        <v>414.63</v>
      </c>
      <c r="AM62">
        <v>0</v>
      </c>
      <c r="AN62" s="2"/>
      <c r="AP62" s="2"/>
      <c r="AQ62" s="2"/>
      <c r="AR62" s="2"/>
      <c r="AS62" s="2"/>
      <c r="AT62" s="4"/>
      <c r="AU62" s="4"/>
      <c r="AV62" s="4"/>
      <c r="AW62" s="2"/>
      <c r="AX62" s="2"/>
      <c r="AZ62">
        <v>122</v>
      </c>
      <c r="BA62">
        <v>863850.29</v>
      </c>
      <c r="BB62" s="2"/>
      <c r="BD62" s="2"/>
      <c r="BE62" s="2"/>
      <c r="BG62" s="2"/>
      <c r="BH62" s="2"/>
      <c r="BJ62" s="2"/>
      <c r="BK62">
        <v>287</v>
      </c>
      <c r="BL62">
        <v>863850.29</v>
      </c>
      <c r="BM62">
        <v>863850.29</v>
      </c>
    </row>
    <row r="63" spans="1:65" x14ac:dyDescent="0.35">
      <c r="A63" s="2" t="s">
        <v>65</v>
      </c>
      <c r="B63" s="2" t="s">
        <v>66</v>
      </c>
      <c r="C63" s="2" t="s">
        <v>67</v>
      </c>
      <c r="D63">
        <v>1</v>
      </c>
      <c r="E63">
        <v>1</v>
      </c>
      <c r="F63" s="3">
        <v>43772.507835648146</v>
      </c>
      <c r="G63" s="4">
        <v>43466</v>
      </c>
      <c r="H63" s="4">
        <v>43830</v>
      </c>
      <c r="I63" s="2" t="s">
        <v>68</v>
      </c>
      <c r="J63">
        <v>1440</v>
      </c>
      <c r="L63" s="2"/>
      <c r="M63" s="2"/>
      <c r="N63" s="2"/>
      <c r="O63" s="2"/>
      <c r="P63" s="2"/>
      <c r="Q63" s="2"/>
      <c r="S63" s="2"/>
      <c r="T63" s="2"/>
      <c r="U63" s="2"/>
      <c r="V63" s="2" t="s">
        <v>69</v>
      </c>
      <c r="W63" s="2" t="s">
        <v>648</v>
      </c>
      <c r="X63" s="2" t="s">
        <v>711</v>
      </c>
      <c r="Y63" s="2" t="s">
        <v>96</v>
      </c>
      <c r="Z63">
        <v>4</v>
      </c>
      <c r="AA63" s="2" t="s">
        <v>100</v>
      </c>
      <c r="AB63">
        <v>403</v>
      </c>
      <c r="AC63" s="2" t="s">
        <v>155</v>
      </c>
      <c r="AD63" s="2" t="s">
        <v>756</v>
      </c>
      <c r="AE63" s="2" t="s">
        <v>789</v>
      </c>
      <c r="AF63">
        <v>0</v>
      </c>
      <c r="AG63">
        <v>0</v>
      </c>
      <c r="AH63">
        <v>2574.3000000000002</v>
      </c>
      <c r="AI63">
        <v>0</v>
      </c>
      <c r="AJ63">
        <v>2574.3000000000002</v>
      </c>
      <c r="AK63">
        <v>0</v>
      </c>
      <c r="AL63">
        <v>2574.3000000000002</v>
      </c>
      <c r="AM63">
        <v>0</v>
      </c>
      <c r="AN63" s="2"/>
      <c r="AP63" s="2"/>
      <c r="AQ63" s="2"/>
      <c r="AR63" s="2"/>
      <c r="AS63" s="2"/>
      <c r="AT63" s="4"/>
      <c r="AU63" s="4"/>
      <c r="AV63" s="4"/>
      <c r="AW63" s="2"/>
      <c r="AX63" s="2"/>
      <c r="AZ63">
        <v>122</v>
      </c>
      <c r="BA63">
        <v>863850.29</v>
      </c>
      <c r="BB63" s="2"/>
      <c r="BD63" s="2"/>
      <c r="BE63" s="2"/>
      <c r="BG63" s="2"/>
      <c r="BH63" s="2"/>
      <c r="BJ63" s="2"/>
      <c r="BK63">
        <v>287</v>
      </c>
      <c r="BL63">
        <v>863850.29</v>
      </c>
      <c r="BM63">
        <v>863850.29</v>
      </c>
    </row>
    <row r="64" spans="1:65" x14ac:dyDescent="0.35">
      <c r="A64" s="2" t="s">
        <v>65</v>
      </c>
      <c r="B64" s="2" t="s">
        <v>66</v>
      </c>
      <c r="C64" s="2" t="s">
        <v>67</v>
      </c>
      <c r="D64">
        <v>1</v>
      </c>
      <c r="E64">
        <v>1</v>
      </c>
      <c r="F64" s="3">
        <v>43772.507835648146</v>
      </c>
      <c r="G64" s="4">
        <v>43466</v>
      </c>
      <c r="H64" s="4">
        <v>43830</v>
      </c>
      <c r="I64" s="2" t="s">
        <v>68</v>
      </c>
      <c r="J64">
        <v>1440</v>
      </c>
      <c r="L64" s="2"/>
      <c r="M64" s="2"/>
      <c r="N64" s="2"/>
      <c r="O64" s="2"/>
      <c r="P64" s="2"/>
      <c r="Q64" s="2"/>
      <c r="S64" s="2"/>
      <c r="T64" s="2"/>
      <c r="U64" s="2"/>
      <c r="V64" s="2" t="s">
        <v>69</v>
      </c>
      <c r="W64" s="2" t="s">
        <v>649</v>
      </c>
      <c r="X64" s="2" t="s">
        <v>712</v>
      </c>
      <c r="Y64" s="2" t="s">
        <v>96</v>
      </c>
      <c r="Z64">
        <v>4</v>
      </c>
      <c r="AA64" s="2" t="s">
        <v>100</v>
      </c>
      <c r="AB64">
        <v>405</v>
      </c>
      <c r="AC64" s="2" t="s">
        <v>156</v>
      </c>
      <c r="AD64" s="2" t="s">
        <v>122</v>
      </c>
      <c r="AE64" s="2" t="s">
        <v>790</v>
      </c>
      <c r="AF64">
        <v>0</v>
      </c>
      <c r="AG64">
        <v>0</v>
      </c>
      <c r="AH64">
        <v>75730</v>
      </c>
      <c r="AI64">
        <v>0</v>
      </c>
      <c r="AJ64">
        <v>75730</v>
      </c>
      <c r="AK64">
        <v>0</v>
      </c>
      <c r="AL64">
        <v>75730</v>
      </c>
      <c r="AM64">
        <v>0</v>
      </c>
      <c r="AN64" s="2"/>
      <c r="AP64" s="2"/>
      <c r="AQ64" s="2"/>
      <c r="AR64" s="2"/>
      <c r="AS64" s="2"/>
      <c r="AT64" s="4"/>
      <c r="AU64" s="4"/>
      <c r="AV64" s="4"/>
      <c r="AW64" s="2"/>
      <c r="AX64" s="2"/>
      <c r="AZ64">
        <v>122</v>
      </c>
      <c r="BA64">
        <v>863850.29</v>
      </c>
      <c r="BB64" s="2"/>
      <c r="BD64" s="2"/>
      <c r="BE64" s="2"/>
      <c r="BG64" s="2"/>
      <c r="BH64" s="2"/>
      <c r="BJ64" s="2"/>
      <c r="BK64">
        <v>287</v>
      </c>
      <c r="BL64">
        <v>863850.29</v>
      </c>
      <c r="BM64">
        <v>863850.29</v>
      </c>
    </row>
    <row r="65" spans="1:65" x14ac:dyDescent="0.35">
      <c r="A65" s="2" t="s">
        <v>65</v>
      </c>
      <c r="B65" s="2" t="s">
        <v>66</v>
      </c>
      <c r="C65" s="2" t="s">
        <v>67</v>
      </c>
      <c r="D65">
        <v>1</v>
      </c>
      <c r="E65">
        <v>1</v>
      </c>
      <c r="F65" s="3">
        <v>43772.507835648146</v>
      </c>
      <c r="G65" s="4">
        <v>43466</v>
      </c>
      <c r="H65" s="4">
        <v>43830</v>
      </c>
      <c r="I65" s="2" t="s">
        <v>68</v>
      </c>
      <c r="J65">
        <v>1440</v>
      </c>
      <c r="L65" s="2"/>
      <c r="M65" s="2"/>
      <c r="N65" s="2"/>
      <c r="O65" s="2"/>
      <c r="P65" s="2"/>
      <c r="Q65" s="2"/>
      <c r="S65" s="2"/>
      <c r="T65" s="2"/>
      <c r="U65" s="2"/>
      <c r="V65" s="2" t="s">
        <v>69</v>
      </c>
      <c r="W65" s="2" t="s">
        <v>650</v>
      </c>
      <c r="X65" s="2" t="s">
        <v>713</v>
      </c>
      <c r="Y65" s="2" t="s">
        <v>96</v>
      </c>
      <c r="Z65">
        <v>4</v>
      </c>
      <c r="AA65" s="2" t="s">
        <v>100</v>
      </c>
      <c r="AB65">
        <v>490</v>
      </c>
      <c r="AC65" s="2" t="s">
        <v>713</v>
      </c>
      <c r="AD65" s="2"/>
      <c r="AE65" s="2" t="s">
        <v>713</v>
      </c>
      <c r="AF65">
        <v>0</v>
      </c>
      <c r="AG65">
        <v>0</v>
      </c>
      <c r="AH65">
        <v>0</v>
      </c>
      <c r="AI65">
        <v>110254.01</v>
      </c>
      <c r="AJ65">
        <v>0</v>
      </c>
      <c r="AK65">
        <v>110254.01</v>
      </c>
      <c r="AL65">
        <v>0</v>
      </c>
      <c r="AM65">
        <v>110254.01</v>
      </c>
      <c r="AN65" s="2"/>
      <c r="AP65" s="2"/>
      <c r="AQ65" s="2"/>
      <c r="AR65" s="2"/>
      <c r="AS65" s="2"/>
      <c r="AT65" s="4"/>
      <c r="AU65" s="4"/>
      <c r="AV65" s="4"/>
      <c r="AW65" s="2"/>
      <c r="AX65" s="2"/>
      <c r="AZ65">
        <v>122</v>
      </c>
      <c r="BA65">
        <v>863850.29</v>
      </c>
      <c r="BB65" s="2"/>
      <c r="BD65" s="2"/>
      <c r="BE65" s="2"/>
      <c r="BG65" s="2"/>
      <c r="BH65" s="2"/>
      <c r="BJ65" s="2"/>
      <c r="BK65">
        <v>287</v>
      </c>
      <c r="BL65">
        <v>863850.29</v>
      </c>
      <c r="BM65">
        <v>863850.29</v>
      </c>
    </row>
    <row r="66" spans="1:65" x14ac:dyDescent="0.35">
      <c r="A66" s="2" t="s">
        <v>65</v>
      </c>
      <c r="B66" s="2" t="s">
        <v>66</v>
      </c>
      <c r="C66" s="2" t="s">
        <v>67</v>
      </c>
      <c r="D66">
        <v>1</v>
      </c>
      <c r="E66">
        <v>1</v>
      </c>
      <c r="F66" s="3">
        <v>43772.507835648146</v>
      </c>
      <c r="G66" s="4">
        <v>43466</v>
      </c>
      <c r="H66" s="4">
        <v>43830</v>
      </c>
      <c r="I66" s="2" t="s">
        <v>68</v>
      </c>
      <c r="J66">
        <v>1440</v>
      </c>
      <c r="L66" s="2"/>
      <c r="M66" s="2"/>
      <c r="N66" s="2"/>
      <c r="O66" s="2"/>
      <c r="P66" s="2"/>
      <c r="Q66" s="2"/>
      <c r="S66" s="2"/>
      <c r="T66" s="2"/>
      <c r="U66" s="2"/>
      <c r="V66" s="2" t="s">
        <v>69</v>
      </c>
      <c r="W66" s="2" t="s">
        <v>651</v>
      </c>
      <c r="X66" s="2" t="s">
        <v>714</v>
      </c>
      <c r="Y66" s="2" t="s">
        <v>96</v>
      </c>
      <c r="Z66">
        <v>5</v>
      </c>
      <c r="AA66" s="2" t="s">
        <v>733</v>
      </c>
      <c r="AB66">
        <v>501</v>
      </c>
      <c r="AC66" s="2" t="s">
        <v>739</v>
      </c>
      <c r="AD66" s="2" t="s">
        <v>123</v>
      </c>
      <c r="AE66" s="2" t="s">
        <v>791</v>
      </c>
      <c r="AF66">
        <v>0</v>
      </c>
      <c r="AG66">
        <v>0</v>
      </c>
      <c r="AH66">
        <v>2125.86</v>
      </c>
      <c r="AI66">
        <v>0</v>
      </c>
      <c r="AJ66">
        <v>2125.86</v>
      </c>
      <c r="AK66">
        <v>0</v>
      </c>
      <c r="AL66">
        <v>2125.86</v>
      </c>
      <c r="AM66">
        <v>0</v>
      </c>
      <c r="AN66" s="2"/>
      <c r="AP66" s="2"/>
      <c r="AQ66" s="2"/>
      <c r="AR66" s="2"/>
      <c r="AS66" s="2"/>
      <c r="AT66" s="4"/>
      <c r="AU66" s="4"/>
      <c r="AV66" s="4"/>
      <c r="AW66" s="2"/>
      <c r="AX66" s="2"/>
      <c r="AZ66">
        <v>122</v>
      </c>
      <c r="BA66">
        <v>863850.29</v>
      </c>
      <c r="BB66" s="2"/>
      <c r="BD66" s="2"/>
      <c r="BE66" s="2"/>
      <c r="BG66" s="2"/>
      <c r="BH66" s="2"/>
      <c r="BJ66" s="2"/>
      <c r="BK66">
        <v>287</v>
      </c>
      <c r="BL66">
        <v>863850.29</v>
      </c>
      <c r="BM66">
        <v>863850.29</v>
      </c>
    </row>
    <row r="67" spans="1:65" x14ac:dyDescent="0.35">
      <c r="A67" s="2" t="s">
        <v>65</v>
      </c>
      <c r="B67" s="2" t="s">
        <v>66</v>
      </c>
      <c r="C67" s="2" t="s">
        <v>67</v>
      </c>
      <c r="D67">
        <v>1</v>
      </c>
      <c r="E67">
        <v>1</v>
      </c>
      <c r="F67" s="3">
        <v>43772.507835648146</v>
      </c>
      <c r="G67" s="4">
        <v>43466</v>
      </c>
      <c r="H67" s="4">
        <v>43830</v>
      </c>
      <c r="I67" s="2" t="s">
        <v>68</v>
      </c>
      <c r="J67">
        <v>1440</v>
      </c>
      <c r="L67" s="2"/>
      <c r="M67" s="2"/>
      <c r="N67" s="2"/>
      <c r="O67" s="2"/>
      <c r="P67" s="2"/>
      <c r="Q67" s="2"/>
      <c r="S67" s="2"/>
      <c r="T67" s="2"/>
      <c r="U67" s="2"/>
      <c r="V67" s="2" t="s">
        <v>69</v>
      </c>
      <c r="W67" s="2" t="s">
        <v>652</v>
      </c>
      <c r="X67" s="2" t="s">
        <v>715</v>
      </c>
      <c r="Y67" s="2" t="s">
        <v>96</v>
      </c>
      <c r="Z67">
        <v>5</v>
      </c>
      <c r="AA67" s="2" t="s">
        <v>733</v>
      </c>
      <c r="AB67">
        <v>530</v>
      </c>
      <c r="AC67" s="2" t="s">
        <v>715</v>
      </c>
      <c r="AD67" s="2"/>
      <c r="AE67" s="2" t="s">
        <v>715</v>
      </c>
      <c r="AF67">
        <v>0</v>
      </c>
      <c r="AG67">
        <v>0</v>
      </c>
      <c r="AH67">
        <v>12601.63</v>
      </c>
      <c r="AI67">
        <v>0</v>
      </c>
      <c r="AJ67">
        <v>12601.63</v>
      </c>
      <c r="AK67">
        <v>0</v>
      </c>
      <c r="AL67">
        <v>12601.63</v>
      </c>
      <c r="AM67">
        <v>0</v>
      </c>
      <c r="AN67" s="2"/>
      <c r="AP67" s="2"/>
      <c r="AQ67" s="2"/>
      <c r="AR67" s="2"/>
      <c r="AS67" s="2"/>
      <c r="AT67" s="4"/>
      <c r="AU67" s="4"/>
      <c r="AV67" s="4"/>
      <c r="AW67" s="2"/>
      <c r="AX67" s="2"/>
      <c r="AZ67">
        <v>122</v>
      </c>
      <c r="BA67">
        <v>863850.29</v>
      </c>
      <c r="BB67" s="2"/>
      <c r="BD67" s="2"/>
      <c r="BE67" s="2"/>
      <c r="BG67" s="2"/>
      <c r="BH67" s="2"/>
      <c r="BJ67" s="2"/>
      <c r="BK67">
        <v>287</v>
      </c>
      <c r="BL67">
        <v>863850.29</v>
      </c>
      <c r="BM67">
        <v>863850.29</v>
      </c>
    </row>
    <row r="68" spans="1:65" x14ac:dyDescent="0.35">
      <c r="A68" s="2" t="s">
        <v>65</v>
      </c>
      <c r="B68" s="2" t="s">
        <v>66</v>
      </c>
      <c r="C68" s="2" t="s">
        <v>67</v>
      </c>
      <c r="D68">
        <v>1</v>
      </c>
      <c r="E68">
        <v>1</v>
      </c>
      <c r="F68" s="3">
        <v>43772.507835648146</v>
      </c>
      <c r="G68" s="4">
        <v>43466</v>
      </c>
      <c r="H68" s="4">
        <v>43830</v>
      </c>
      <c r="I68" s="2" t="s">
        <v>68</v>
      </c>
      <c r="J68">
        <v>1440</v>
      </c>
      <c r="L68" s="2"/>
      <c r="M68" s="2"/>
      <c r="N68" s="2"/>
      <c r="O68" s="2"/>
      <c r="P68" s="2"/>
      <c r="Q68" s="2"/>
      <c r="S68" s="2"/>
      <c r="T68" s="2"/>
      <c r="U68" s="2"/>
      <c r="V68" s="2" t="s">
        <v>69</v>
      </c>
      <c r="W68" s="2" t="s">
        <v>653</v>
      </c>
      <c r="X68" s="2" t="s">
        <v>716</v>
      </c>
      <c r="Y68" s="2" t="s">
        <v>96</v>
      </c>
      <c r="Z68">
        <v>5</v>
      </c>
      <c r="AA68" s="2" t="s">
        <v>733</v>
      </c>
      <c r="AB68">
        <v>550</v>
      </c>
      <c r="AC68" s="2" t="s">
        <v>740</v>
      </c>
      <c r="AD68" s="2" t="s">
        <v>123</v>
      </c>
      <c r="AE68" s="2" t="s">
        <v>791</v>
      </c>
      <c r="AF68">
        <v>0</v>
      </c>
      <c r="AG68">
        <v>0</v>
      </c>
      <c r="AH68">
        <v>95514.52</v>
      </c>
      <c r="AI68">
        <v>0</v>
      </c>
      <c r="AJ68">
        <v>95514.52</v>
      </c>
      <c r="AK68">
        <v>0</v>
      </c>
      <c r="AL68">
        <v>95514.52</v>
      </c>
      <c r="AM68">
        <v>0</v>
      </c>
      <c r="AN68" s="2"/>
      <c r="AP68" s="2"/>
      <c r="AQ68" s="2"/>
      <c r="AR68" s="2"/>
      <c r="AS68" s="2"/>
      <c r="AT68" s="4"/>
      <c r="AU68" s="4"/>
      <c r="AV68" s="4"/>
      <c r="AW68" s="2"/>
      <c r="AX68" s="2"/>
      <c r="AZ68">
        <v>122</v>
      </c>
      <c r="BA68">
        <v>863850.29</v>
      </c>
      <c r="BB68" s="2"/>
      <c r="BD68" s="2"/>
      <c r="BE68" s="2"/>
      <c r="BG68" s="2"/>
      <c r="BH68" s="2"/>
      <c r="BJ68" s="2"/>
      <c r="BK68">
        <v>287</v>
      </c>
      <c r="BL68">
        <v>863850.29</v>
      </c>
      <c r="BM68">
        <v>863850.29</v>
      </c>
    </row>
    <row r="69" spans="1:65" x14ac:dyDescent="0.35">
      <c r="A69" s="2" t="s">
        <v>65</v>
      </c>
      <c r="B69" s="2" t="s">
        <v>66</v>
      </c>
      <c r="C69" s="2" t="s">
        <v>67</v>
      </c>
      <c r="D69">
        <v>1</v>
      </c>
      <c r="E69">
        <v>1</v>
      </c>
      <c r="F69" s="3">
        <v>43772.507835648146</v>
      </c>
      <c r="G69" s="4">
        <v>43466</v>
      </c>
      <c r="H69" s="4">
        <v>43830</v>
      </c>
      <c r="I69" s="2" t="s">
        <v>68</v>
      </c>
      <c r="J69">
        <v>1440</v>
      </c>
      <c r="L69" s="2"/>
      <c r="M69" s="2"/>
      <c r="N69" s="2"/>
      <c r="O69" s="2"/>
      <c r="P69" s="2"/>
      <c r="Q69" s="2"/>
      <c r="S69" s="2"/>
      <c r="T69" s="2"/>
      <c r="U69" s="2"/>
      <c r="V69" s="2" t="s">
        <v>69</v>
      </c>
      <c r="W69" s="2" t="s">
        <v>79</v>
      </c>
      <c r="X69" s="2" t="s">
        <v>92</v>
      </c>
      <c r="Y69" s="2" t="s">
        <v>95</v>
      </c>
      <c r="Z69">
        <v>6</v>
      </c>
      <c r="AA69" s="2" t="s">
        <v>101</v>
      </c>
      <c r="AB69">
        <v>641</v>
      </c>
      <c r="AC69" s="2" t="s">
        <v>112</v>
      </c>
      <c r="AD69" s="2" t="s">
        <v>123</v>
      </c>
      <c r="AE69" s="2" t="s">
        <v>133</v>
      </c>
      <c r="AF69">
        <v>1200</v>
      </c>
      <c r="AG69">
        <v>0</v>
      </c>
      <c r="AH69">
        <v>1200</v>
      </c>
      <c r="AI69">
        <v>0</v>
      </c>
      <c r="AJ69">
        <v>1200</v>
      </c>
      <c r="AK69">
        <v>0</v>
      </c>
      <c r="AL69">
        <v>2400</v>
      </c>
      <c r="AM69">
        <v>0</v>
      </c>
      <c r="AN69" s="2"/>
      <c r="AP69" s="2"/>
      <c r="AQ69" s="2"/>
      <c r="AR69" s="2"/>
      <c r="AS69" s="2"/>
      <c r="AT69" s="4"/>
      <c r="AU69" s="4"/>
      <c r="AV69" s="4"/>
      <c r="AW69" s="2"/>
      <c r="AX69" s="2"/>
      <c r="AZ69">
        <v>122</v>
      </c>
      <c r="BA69">
        <v>863850.29</v>
      </c>
      <c r="BB69" s="2"/>
      <c r="BD69" s="2"/>
      <c r="BE69" s="2"/>
      <c r="BG69" s="2"/>
      <c r="BH69" s="2"/>
      <c r="BJ69" s="2"/>
      <c r="BK69">
        <v>287</v>
      </c>
      <c r="BL69">
        <v>863850.29</v>
      </c>
      <c r="BM69">
        <v>863850.29</v>
      </c>
    </row>
    <row r="70" spans="1:65" x14ac:dyDescent="0.35">
      <c r="A70" s="2" t="s">
        <v>65</v>
      </c>
      <c r="B70" s="2" t="s">
        <v>66</v>
      </c>
      <c r="C70" s="2" t="s">
        <v>67</v>
      </c>
      <c r="D70">
        <v>1</v>
      </c>
      <c r="E70">
        <v>1</v>
      </c>
      <c r="F70" s="3">
        <v>43772.507835648146</v>
      </c>
      <c r="G70" s="4">
        <v>43466</v>
      </c>
      <c r="H70" s="4">
        <v>43830</v>
      </c>
      <c r="I70" s="2" t="s">
        <v>68</v>
      </c>
      <c r="J70">
        <v>1440</v>
      </c>
      <c r="L70" s="2"/>
      <c r="M70" s="2"/>
      <c r="N70" s="2"/>
      <c r="O70" s="2"/>
      <c r="P70" s="2"/>
      <c r="Q70" s="2"/>
      <c r="S70" s="2"/>
      <c r="T70" s="2"/>
      <c r="U70" s="2"/>
      <c r="V70" s="2" t="s">
        <v>69</v>
      </c>
      <c r="W70" s="2" t="s">
        <v>654</v>
      </c>
      <c r="X70" s="2" t="s">
        <v>717</v>
      </c>
      <c r="Y70" s="2" t="s">
        <v>95</v>
      </c>
      <c r="Z70">
        <v>6</v>
      </c>
      <c r="AA70" s="2" t="s">
        <v>101</v>
      </c>
      <c r="AB70">
        <v>660</v>
      </c>
      <c r="AC70" s="2" t="s">
        <v>717</v>
      </c>
      <c r="AD70" s="2"/>
      <c r="AE70" s="2" t="s">
        <v>717</v>
      </c>
      <c r="AF70">
        <v>0</v>
      </c>
      <c r="AG70">
        <v>0</v>
      </c>
      <c r="AH70">
        <v>12</v>
      </c>
      <c r="AI70">
        <v>0</v>
      </c>
      <c r="AJ70">
        <v>12</v>
      </c>
      <c r="AK70">
        <v>0</v>
      </c>
      <c r="AL70">
        <v>12</v>
      </c>
      <c r="AM70">
        <v>0</v>
      </c>
      <c r="AN70" s="2"/>
      <c r="AP70" s="2"/>
      <c r="AQ70" s="2"/>
      <c r="AR70" s="2"/>
      <c r="AS70" s="2"/>
      <c r="AT70" s="4"/>
      <c r="AU70" s="4"/>
      <c r="AV70" s="4"/>
      <c r="AW70" s="2"/>
      <c r="AX70" s="2"/>
      <c r="AZ70">
        <v>122</v>
      </c>
      <c r="BA70">
        <v>863850.29</v>
      </c>
      <c r="BB70" s="2"/>
      <c r="BD70" s="2"/>
      <c r="BE70" s="2"/>
      <c r="BG70" s="2"/>
      <c r="BH70" s="2"/>
      <c r="BJ70" s="2"/>
      <c r="BK70">
        <v>287</v>
      </c>
      <c r="BL70">
        <v>863850.29</v>
      </c>
      <c r="BM70">
        <v>863850.29</v>
      </c>
    </row>
    <row r="71" spans="1:65" x14ac:dyDescent="0.35">
      <c r="A71" s="2" t="s">
        <v>65</v>
      </c>
      <c r="B71" s="2" t="s">
        <v>66</v>
      </c>
      <c r="C71" s="2" t="s">
        <v>67</v>
      </c>
      <c r="D71">
        <v>1</v>
      </c>
      <c r="E71">
        <v>1</v>
      </c>
      <c r="F71" s="3">
        <v>43772.507835648146</v>
      </c>
      <c r="G71" s="4">
        <v>43466</v>
      </c>
      <c r="H71" s="4">
        <v>43830</v>
      </c>
      <c r="I71" s="2" t="s">
        <v>68</v>
      </c>
      <c r="J71">
        <v>1440</v>
      </c>
      <c r="L71" s="2"/>
      <c r="M71" s="2"/>
      <c r="N71" s="2"/>
      <c r="O71" s="2"/>
      <c r="P71" s="2"/>
      <c r="Q71" s="2"/>
      <c r="S71" s="2"/>
      <c r="T71" s="2"/>
      <c r="U71" s="2"/>
      <c r="V71" s="2" t="s">
        <v>69</v>
      </c>
      <c r="W71" s="2" t="s">
        <v>655</v>
      </c>
      <c r="X71" s="2" t="s">
        <v>718</v>
      </c>
      <c r="Y71" s="2" t="s">
        <v>96</v>
      </c>
      <c r="Z71">
        <v>7</v>
      </c>
      <c r="AA71" s="2" t="s">
        <v>102</v>
      </c>
      <c r="AB71">
        <v>702</v>
      </c>
      <c r="AC71" s="2" t="s">
        <v>113</v>
      </c>
      <c r="AD71" s="2" t="s">
        <v>757</v>
      </c>
      <c r="AE71" s="2" t="s">
        <v>792</v>
      </c>
      <c r="AF71">
        <v>0</v>
      </c>
      <c r="AG71">
        <v>0</v>
      </c>
      <c r="AH71">
        <v>0</v>
      </c>
      <c r="AI71">
        <v>74700</v>
      </c>
      <c r="AJ71">
        <v>0</v>
      </c>
      <c r="AK71">
        <v>74700</v>
      </c>
      <c r="AL71">
        <v>0</v>
      </c>
      <c r="AM71">
        <v>74700</v>
      </c>
      <c r="AN71" s="2"/>
      <c r="AP71" s="2"/>
      <c r="AQ71" s="2"/>
      <c r="AR71" s="2"/>
      <c r="AS71" s="2"/>
      <c r="AT71" s="4"/>
      <c r="AU71" s="4"/>
      <c r="AV71" s="4"/>
      <c r="AW71" s="2"/>
      <c r="AX71" s="2"/>
      <c r="AZ71">
        <v>122</v>
      </c>
      <c r="BA71">
        <v>863850.29</v>
      </c>
      <c r="BB71" s="2"/>
      <c r="BD71" s="2"/>
      <c r="BE71" s="2"/>
      <c r="BG71" s="2"/>
      <c r="BH71" s="2"/>
      <c r="BJ71" s="2"/>
      <c r="BK71">
        <v>287</v>
      </c>
      <c r="BL71">
        <v>863850.29</v>
      </c>
      <c r="BM71">
        <v>863850.29</v>
      </c>
    </row>
    <row r="72" spans="1:65" x14ac:dyDescent="0.35">
      <c r="A72" s="2" t="s">
        <v>65</v>
      </c>
      <c r="B72" s="2" t="s">
        <v>66</v>
      </c>
      <c r="C72" s="2" t="s">
        <v>67</v>
      </c>
      <c r="D72">
        <v>1</v>
      </c>
      <c r="E72">
        <v>1</v>
      </c>
      <c r="F72" s="3">
        <v>43772.507835648146</v>
      </c>
      <c r="G72" s="4">
        <v>43466</v>
      </c>
      <c r="H72" s="4">
        <v>43830</v>
      </c>
      <c r="I72" s="2" t="s">
        <v>68</v>
      </c>
      <c r="J72">
        <v>1440</v>
      </c>
      <c r="L72" s="2"/>
      <c r="M72" s="2"/>
      <c r="N72" s="2"/>
      <c r="O72" s="2"/>
      <c r="P72" s="2"/>
      <c r="Q72" s="2"/>
      <c r="S72" s="2"/>
      <c r="T72" s="2"/>
      <c r="U72" s="2"/>
      <c r="V72" s="2" t="s">
        <v>69</v>
      </c>
      <c r="W72" s="2" t="s">
        <v>656</v>
      </c>
      <c r="X72" s="2" t="s">
        <v>719</v>
      </c>
      <c r="Y72" s="2" t="s">
        <v>96</v>
      </c>
      <c r="Z72">
        <v>7</v>
      </c>
      <c r="AA72" s="2" t="s">
        <v>102</v>
      </c>
      <c r="AB72">
        <v>702</v>
      </c>
      <c r="AC72" s="2" t="s">
        <v>113</v>
      </c>
      <c r="AD72" s="2" t="s">
        <v>758</v>
      </c>
      <c r="AE72" s="2" t="s">
        <v>793</v>
      </c>
      <c r="AF72">
        <v>0</v>
      </c>
      <c r="AG72">
        <v>0</v>
      </c>
      <c r="AH72">
        <v>0</v>
      </c>
      <c r="AI72">
        <v>116200</v>
      </c>
      <c r="AJ72">
        <v>0</v>
      </c>
      <c r="AK72">
        <v>116200</v>
      </c>
      <c r="AL72">
        <v>0</v>
      </c>
      <c r="AM72">
        <v>116200</v>
      </c>
      <c r="AN72" s="2"/>
      <c r="AP72" s="2"/>
      <c r="AQ72" s="2"/>
      <c r="AR72" s="2"/>
      <c r="AS72" s="2"/>
      <c r="AT72" s="4"/>
      <c r="AU72" s="4"/>
      <c r="AV72" s="4"/>
      <c r="AW72" s="2"/>
      <c r="AX72" s="2"/>
      <c r="AZ72">
        <v>122</v>
      </c>
      <c r="BA72">
        <v>863850.29</v>
      </c>
      <c r="BB72" s="2"/>
      <c r="BD72" s="2"/>
      <c r="BE72" s="2"/>
      <c r="BG72" s="2"/>
      <c r="BH72" s="2"/>
      <c r="BJ72" s="2"/>
      <c r="BK72">
        <v>287</v>
      </c>
      <c r="BL72">
        <v>863850.29</v>
      </c>
      <c r="BM72">
        <v>863850.29</v>
      </c>
    </row>
    <row r="73" spans="1:65" x14ac:dyDescent="0.35">
      <c r="A73" s="2" t="s">
        <v>65</v>
      </c>
      <c r="B73" s="2" t="s">
        <v>66</v>
      </c>
      <c r="C73" s="2" t="s">
        <v>67</v>
      </c>
      <c r="D73">
        <v>1</v>
      </c>
      <c r="E73">
        <v>1</v>
      </c>
      <c r="F73" s="3">
        <v>43772.507835648146</v>
      </c>
      <c r="G73" s="4">
        <v>43466</v>
      </c>
      <c r="H73" s="4">
        <v>43830</v>
      </c>
      <c r="I73" s="2" t="s">
        <v>68</v>
      </c>
      <c r="J73">
        <v>1440</v>
      </c>
      <c r="L73" s="2"/>
      <c r="M73" s="2"/>
      <c r="N73" s="2"/>
      <c r="O73" s="2"/>
      <c r="P73" s="2"/>
      <c r="Q73" s="2"/>
      <c r="S73" s="2"/>
      <c r="T73" s="2"/>
      <c r="U73" s="2"/>
      <c r="V73" s="2" t="s">
        <v>69</v>
      </c>
      <c r="W73" s="2" t="s">
        <v>657</v>
      </c>
      <c r="X73" s="2" t="s">
        <v>720</v>
      </c>
      <c r="Y73" s="2" t="s">
        <v>96</v>
      </c>
      <c r="Z73">
        <v>7</v>
      </c>
      <c r="AA73" s="2" t="s">
        <v>102</v>
      </c>
      <c r="AB73">
        <v>702</v>
      </c>
      <c r="AC73" s="2" t="s">
        <v>113</v>
      </c>
      <c r="AD73" s="2" t="s">
        <v>759</v>
      </c>
      <c r="AE73" s="2" t="s">
        <v>794</v>
      </c>
      <c r="AF73">
        <v>0</v>
      </c>
      <c r="AG73">
        <v>0</v>
      </c>
      <c r="AH73">
        <v>0</v>
      </c>
      <c r="AI73">
        <v>8231.9699999999993</v>
      </c>
      <c r="AJ73">
        <v>0</v>
      </c>
      <c r="AK73">
        <v>8231.9699999999993</v>
      </c>
      <c r="AL73">
        <v>0</v>
      </c>
      <c r="AM73">
        <v>8231.9699999999993</v>
      </c>
      <c r="AN73" s="2"/>
      <c r="AP73" s="2"/>
      <c r="AQ73" s="2"/>
      <c r="AR73" s="2"/>
      <c r="AS73" s="2"/>
      <c r="AT73" s="4"/>
      <c r="AU73" s="4"/>
      <c r="AV73" s="4"/>
      <c r="AW73" s="2"/>
      <c r="AX73" s="2"/>
      <c r="AZ73">
        <v>122</v>
      </c>
      <c r="BA73">
        <v>863850.29</v>
      </c>
      <c r="BB73" s="2"/>
      <c r="BD73" s="2"/>
      <c r="BE73" s="2"/>
      <c r="BG73" s="2"/>
      <c r="BH73" s="2"/>
      <c r="BJ73" s="2"/>
      <c r="BK73">
        <v>287</v>
      </c>
      <c r="BL73">
        <v>863850.29</v>
      </c>
      <c r="BM73">
        <v>863850.29</v>
      </c>
    </row>
    <row r="74" spans="1:65" x14ac:dyDescent="0.35">
      <c r="A74" s="2" t="s">
        <v>65</v>
      </c>
      <c r="B74" s="2" t="s">
        <v>66</v>
      </c>
      <c r="C74" s="2" t="s">
        <v>67</v>
      </c>
      <c r="D74">
        <v>1</v>
      </c>
      <c r="E74">
        <v>1</v>
      </c>
      <c r="F74" s="3">
        <v>43772.507835648146</v>
      </c>
      <c r="G74" s="4">
        <v>43466</v>
      </c>
      <c r="H74" s="4">
        <v>43830</v>
      </c>
      <c r="I74" s="2" t="s">
        <v>68</v>
      </c>
      <c r="J74">
        <v>1440</v>
      </c>
      <c r="L74" s="2"/>
      <c r="M74" s="2"/>
      <c r="N74" s="2"/>
      <c r="O74" s="2"/>
      <c r="P74" s="2"/>
      <c r="Q74" s="2"/>
      <c r="S74" s="2"/>
      <c r="T74" s="2"/>
      <c r="U74" s="2"/>
      <c r="V74" s="2" t="s">
        <v>69</v>
      </c>
      <c r="W74" s="2" t="s">
        <v>658</v>
      </c>
      <c r="X74" s="2" t="s">
        <v>721</v>
      </c>
      <c r="Y74" s="2" t="s">
        <v>96</v>
      </c>
      <c r="Z74">
        <v>7</v>
      </c>
      <c r="AA74" s="2" t="s">
        <v>102</v>
      </c>
      <c r="AB74">
        <v>703</v>
      </c>
      <c r="AC74" s="2" t="s">
        <v>721</v>
      </c>
      <c r="AD74" s="2"/>
      <c r="AE74" s="2" t="s">
        <v>721</v>
      </c>
      <c r="AF74">
        <v>0</v>
      </c>
      <c r="AG74">
        <v>0</v>
      </c>
      <c r="AH74">
        <v>0</v>
      </c>
      <c r="AI74">
        <v>1980</v>
      </c>
      <c r="AJ74">
        <v>0</v>
      </c>
      <c r="AK74">
        <v>1980</v>
      </c>
      <c r="AL74">
        <v>0</v>
      </c>
      <c r="AM74">
        <v>1980</v>
      </c>
      <c r="AN74" s="2"/>
      <c r="AP74" s="2"/>
      <c r="AQ74" s="2"/>
      <c r="AR74" s="2"/>
      <c r="AS74" s="2"/>
      <c r="AT74" s="4"/>
      <c r="AU74" s="4"/>
      <c r="AV74" s="4"/>
      <c r="AW74" s="2"/>
      <c r="AX74" s="2"/>
      <c r="AZ74">
        <v>122</v>
      </c>
      <c r="BA74">
        <v>863850.29</v>
      </c>
      <c r="BB74" s="2"/>
      <c r="BD74" s="2"/>
      <c r="BE74" s="2"/>
      <c r="BG74" s="2"/>
      <c r="BH74" s="2"/>
      <c r="BJ74" s="2"/>
      <c r="BK74">
        <v>287</v>
      </c>
      <c r="BL74">
        <v>863850.29</v>
      </c>
      <c r="BM74">
        <v>863850.29</v>
      </c>
    </row>
    <row r="75" spans="1:65" x14ac:dyDescent="0.35">
      <c r="A75" s="2" t="s">
        <v>65</v>
      </c>
      <c r="B75" s="2" t="s">
        <v>66</v>
      </c>
      <c r="C75" s="2" t="s">
        <v>67</v>
      </c>
      <c r="D75">
        <v>1</v>
      </c>
      <c r="E75">
        <v>1</v>
      </c>
      <c r="F75" s="3">
        <v>43772.507835648146</v>
      </c>
      <c r="G75" s="4">
        <v>43466</v>
      </c>
      <c r="H75" s="4">
        <v>43830</v>
      </c>
      <c r="I75" s="2" t="s">
        <v>68</v>
      </c>
      <c r="J75">
        <v>1440</v>
      </c>
      <c r="L75" s="2"/>
      <c r="M75" s="2"/>
      <c r="N75" s="2"/>
      <c r="O75" s="2"/>
      <c r="P75" s="2"/>
      <c r="Q75" s="2"/>
      <c r="S75" s="2"/>
      <c r="T75" s="2"/>
      <c r="U75" s="2"/>
      <c r="V75" s="2" t="s">
        <v>69</v>
      </c>
      <c r="W75" s="2" t="s">
        <v>659</v>
      </c>
      <c r="X75" s="2" t="s">
        <v>722</v>
      </c>
      <c r="Y75" s="2" t="s">
        <v>96</v>
      </c>
      <c r="Z75">
        <v>7</v>
      </c>
      <c r="AA75" s="2" t="s">
        <v>102</v>
      </c>
      <c r="AB75">
        <v>713</v>
      </c>
      <c r="AC75" s="2" t="s">
        <v>722</v>
      </c>
      <c r="AD75" s="2"/>
      <c r="AE75" s="2" t="s">
        <v>722</v>
      </c>
      <c r="AF75">
        <v>0</v>
      </c>
      <c r="AG75">
        <v>0</v>
      </c>
      <c r="AH75">
        <v>800</v>
      </c>
      <c r="AI75">
        <v>0</v>
      </c>
      <c r="AJ75">
        <v>800</v>
      </c>
      <c r="AK75">
        <v>0</v>
      </c>
      <c r="AL75">
        <v>800</v>
      </c>
      <c r="AM75">
        <v>0</v>
      </c>
      <c r="AN75" s="2"/>
      <c r="AP75" s="2"/>
      <c r="AQ75" s="2"/>
      <c r="AR75" s="2"/>
      <c r="AS75" s="2"/>
      <c r="AT75" s="4"/>
      <c r="AU75" s="4"/>
      <c r="AV75" s="4"/>
      <c r="AW75" s="2"/>
      <c r="AX75" s="2"/>
      <c r="AZ75">
        <v>122</v>
      </c>
      <c r="BA75">
        <v>863850.29</v>
      </c>
      <c r="BB75" s="2"/>
      <c r="BD75" s="2"/>
      <c r="BE75" s="2"/>
      <c r="BG75" s="2"/>
      <c r="BH75" s="2"/>
      <c r="BJ75" s="2"/>
      <c r="BK75">
        <v>287</v>
      </c>
      <c r="BL75">
        <v>863850.29</v>
      </c>
      <c r="BM75">
        <v>863850.29</v>
      </c>
    </row>
    <row r="76" spans="1:65" x14ac:dyDescent="0.35">
      <c r="A76" s="2" t="s">
        <v>65</v>
      </c>
      <c r="B76" s="2" t="s">
        <v>66</v>
      </c>
      <c r="C76" s="2" t="s">
        <v>67</v>
      </c>
      <c r="D76">
        <v>1</v>
      </c>
      <c r="E76">
        <v>1</v>
      </c>
      <c r="F76" s="3">
        <v>43772.507835648146</v>
      </c>
      <c r="G76" s="4">
        <v>43466</v>
      </c>
      <c r="H76" s="4">
        <v>43830</v>
      </c>
      <c r="I76" s="2" t="s">
        <v>68</v>
      </c>
      <c r="J76">
        <v>1440</v>
      </c>
      <c r="L76" s="2"/>
      <c r="M76" s="2"/>
      <c r="N76" s="2"/>
      <c r="O76" s="2"/>
      <c r="P76" s="2"/>
      <c r="Q76" s="2"/>
      <c r="S76" s="2"/>
      <c r="T76" s="2"/>
      <c r="U76" s="2"/>
      <c r="V76" s="2" t="s">
        <v>69</v>
      </c>
      <c r="W76" s="2" t="s">
        <v>660</v>
      </c>
      <c r="X76" s="2" t="s">
        <v>723</v>
      </c>
      <c r="Y76" s="2" t="s">
        <v>96</v>
      </c>
      <c r="Z76">
        <v>7</v>
      </c>
      <c r="AA76" s="2" t="s">
        <v>102</v>
      </c>
      <c r="AB76">
        <v>731</v>
      </c>
      <c r="AC76" s="2" t="s">
        <v>741</v>
      </c>
      <c r="AD76" s="2" t="s">
        <v>123</v>
      </c>
      <c r="AE76" s="2" t="s">
        <v>165</v>
      </c>
      <c r="AF76">
        <v>0</v>
      </c>
      <c r="AG76">
        <v>0</v>
      </c>
      <c r="AH76">
        <v>0</v>
      </c>
      <c r="AI76">
        <v>1733.48</v>
      </c>
      <c r="AJ76">
        <v>0</v>
      </c>
      <c r="AK76">
        <v>1733.48</v>
      </c>
      <c r="AL76">
        <v>0</v>
      </c>
      <c r="AM76">
        <v>1733.48</v>
      </c>
      <c r="AN76" s="2"/>
      <c r="AP76" s="2"/>
      <c r="AQ76" s="2"/>
      <c r="AR76" s="2"/>
      <c r="AS76" s="2"/>
      <c r="AT76" s="4"/>
      <c r="AU76" s="4"/>
      <c r="AV76" s="4"/>
      <c r="AW76" s="2"/>
      <c r="AX76" s="2"/>
      <c r="AZ76">
        <v>122</v>
      </c>
      <c r="BA76">
        <v>863850.29</v>
      </c>
      <c r="BB76" s="2"/>
      <c r="BD76" s="2"/>
      <c r="BE76" s="2"/>
      <c r="BG76" s="2"/>
      <c r="BH76" s="2"/>
      <c r="BJ76" s="2"/>
      <c r="BK76">
        <v>287</v>
      </c>
      <c r="BL76">
        <v>863850.29</v>
      </c>
      <c r="BM76">
        <v>863850.29</v>
      </c>
    </row>
    <row r="77" spans="1:65" x14ac:dyDescent="0.35">
      <c r="A77" s="2" t="s">
        <v>65</v>
      </c>
      <c r="B77" s="2" t="s">
        <v>66</v>
      </c>
      <c r="C77" s="2" t="s">
        <v>67</v>
      </c>
      <c r="D77">
        <v>1</v>
      </c>
      <c r="E77">
        <v>1</v>
      </c>
      <c r="F77" s="3">
        <v>43772.507835648146</v>
      </c>
      <c r="G77" s="4">
        <v>43466</v>
      </c>
      <c r="H77" s="4">
        <v>43830</v>
      </c>
      <c r="I77" s="2" t="s">
        <v>68</v>
      </c>
      <c r="J77">
        <v>1440</v>
      </c>
      <c r="L77" s="2"/>
      <c r="M77" s="2"/>
      <c r="N77" s="2"/>
      <c r="O77" s="2"/>
      <c r="P77" s="2"/>
      <c r="Q77" s="2"/>
      <c r="S77" s="2"/>
      <c r="T77" s="2"/>
      <c r="U77" s="2"/>
      <c r="V77" s="2" t="s">
        <v>69</v>
      </c>
      <c r="W77" s="2" t="s">
        <v>661</v>
      </c>
      <c r="X77" s="2" t="s">
        <v>724</v>
      </c>
      <c r="Y77" s="2" t="s">
        <v>96</v>
      </c>
      <c r="Z77">
        <v>7</v>
      </c>
      <c r="AA77" s="2" t="s">
        <v>102</v>
      </c>
      <c r="AB77">
        <v>732</v>
      </c>
      <c r="AC77" s="2" t="s">
        <v>742</v>
      </c>
      <c r="AD77" s="2" t="s">
        <v>123</v>
      </c>
      <c r="AE77" s="2" t="s">
        <v>165</v>
      </c>
      <c r="AF77">
        <v>0</v>
      </c>
      <c r="AG77">
        <v>0</v>
      </c>
      <c r="AH77">
        <v>0</v>
      </c>
      <c r="AI77">
        <v>14089.49</v>
      </c>
      <c r="AJ77">
        <v>0</v>
      </c>
      <c r="AK77">
        <v>14089.49</v>
      </c>
      <c r="AL77">
        <v>0</v>
      </c>
      <c r="AM77">
        <v>14089.49</v>
      </c>
      <c r="AN77" s="2"/>
      <c r="AP77" s="2"/>
      <c r="AQ77" s="2"/>
      <c r="AR77" s="2"/>
      <c r="AS77" s="2"/>
      <c r="AT77" s="4"/>
      <c r="AU77" s="4"/>
      <c r="AV77" s="4"/>
      <c r="AW77" s="2"/>
      <c r="AX77" s="2"/>
      <c r="AZ77">
        <v>122</v>
      </c>
      <c r="BA77">
        <v>863850.29</v>
      </c>
      <c r="BB77" s="2"/>
      <c r="BD77" s="2"/>
      <c r="BE77" s="2"/>
      <c r="BG77" s="2"/>
      <c r="BH77" s="2"/>
      <c r="BJ77" s="2"/>
      <c r="BK77">
        <v>287</v>
      </c>
      <c r="BL77">
        <v>863850.29</v>
      </c>
      <c r="BM77">
        <v>863850.29</v>
      </c>
    </row>
    <row r="78" spans="1:65" x14ac:dyDescent="0.35">
      <c r="A78" s="2" t="s">
        <v>65</v>
      </c>
      <c r="B78" s="2" t="s">
        <v>66</v>
      </c>
      <c r="C78" s="2" t="s">
        <v>67</v>
      </c>
      <c r="D78">
        <v>1</v>
      </c>
      <c r="E78">
        <v>1</v>
      </c>
      <c r="F78" s="3">
        <v>43772.507835648146</v>
      </c>
      <c r="G78" s="4">
        <v>43466</v>
      </c>
      <c r="H78" s="4">
        <v>43830</v>
      </c>
      <c r="I78" s="2" t="s">
        <v>68</v>
      </c>
      <c r="J78">
        <v>1440</v>
      </c>
      <c r="L78" s="2"/>
      <c r="M78" s="2"/>
      <c r="N78" s="2"/>
      <c r="O78" s="2"/>
      <c r="P78" s="2"/>
      <c r="Q78" s="2"/>
      <c r="S78" s="2"/>
      <c r="T78" s="2"/>
      <c r="U78" s="2"/>
      <c r="V78" s="2" t="s">
        <v>69</v>
      </c>
      <c r="W78" s="2" t="s">
        <v>662</v>
      </c>
      <c r="X78" s="2" t="s">
        <v>151</v>
      </c>
      <c r="Y78" s="2" t="s">
        <v>96</v>
      </c>
      <c r="Z78">
        <v>7</v>
      </c>
      <c r="AA78" s="2" t="s">
        <v>102</v>
      </c>
      <c r="AB78">
        <v>755</v>
      </c>
      <c r="AC78" s="2" t="s">
        <v>151</v>
      </c>
      <c r="AD78" s="2"/>
      <c r="AE78" s="2" t="s">
        <v>151</v>
      </c>
      <c r="AF78">
        <v>0</v>
      </c>
      <c r="AG78">
        <v>0</v>
      </c>
      <c r="AH78">
        <v>49.4</v>
      </c>
      <c r="AI78">
        <v>34.270000000000003</v>
      </c>
      <c r="AJ78">
        <v>49.4</v>
      </c>
      <c r="AK78">
        <v>34.270000000000003</v>
      </c>
      <c r="AL78">
        <v>15.13</v>
      </c>
      <c r="AM78">
        <v>0</v>
      </c>
      <c r="AN78" s="2"/>
      <c r="AP78" s="2"/>
      <c r="AQ78" s="2"/>
      <c r="AR78" s="2"/>
      <c r="AS78" s="2"/>
      <c r="AT78" s="4"/>
      <c r="AU78" s="4"/>
      <c r="AV78" s="4"/>
      <c r="AW78" s="2"/>
      <c r="AX78" s="2"/>
      <c r="AZ78">
        <v>122</v>
      </c>
      <c r="BA78">
        <v>863850.29</v>
      </c>
      <c r="BB78" s="2"/>
      <c r="BD78" s="2"/>
      <c r="BE78" s="2"/>
      <c r="BG78" s="2"/>
      <c r="BH78" s="2"/>
      <c r="BJ78" s="2"/>
      <c r="BK78">
        <v>287</v>
      </c>
      <c r="BL78">
        <v>863850.29</v>
      </c>
      <c r="BM78">
        <v>863850.29</v>
      </c>
    </row>
    <row r="79" spans="1:65" x14ac:dyDescent="0.35">
      <c r="A79" s="2" t="s">
        <v>65</v>
      </c>
      <c r="B79" s="2" t="s">
        <v>66</v>
      </c>
      <c r="C79" s="2" t="s">
        <v>67</v>
      </c>
      <c r="D79">
        <v>1</v>
      </c>
      <c r="E79">
        <v>1</v>
      </c>
      <c r="F79" s="3">
        <v>43772.507835648146</v>
      </c>
      <c r="G79" s="4">
        <v>43466</v>
      </c>
      <c r="H79" s="4">
        <v>43830</v>
      </c>
      <c r="I79" s="2" t="s">
        <v>68</v>
      </c>
      <c r="J79">
        <v>1440</v>
      </c>
      <c r="L79" s="2"/>
      <c r="M79" s="2"/>
      <c r="N79" s="2"/>
      <c r="O79" s="2"/>
      <c r="P79" s="2"/>
      <c r="Q79" s="2"/>
      <c r="S79" s="2"/>
      <c r="T79" s="2"/>
      <c r="U79" s="2"/>
      <c r="V79" s="2" t="s">
        <v>69</v>
      </c>
      <c r="W79" s="2" t="s">
        <v>663</v>
      </c>
      <c r="X79" s="2" t="s">
        <v>725</v>
      </c>
      <c r="Y79" s="2" t="s">
        <v>96</v>
      </c>
      <c r="Z79">
        <v>7</v>
      </c>
      <c r="AA79" s="2" t="s">
        <v>102</v>
      </c>
      <c r="AB79">
        <v>763</v>
      </c>
      <c r="AC79" s="2" t="s">
        <v>157</v>
      </c>
      <c r="AD79" s="2" t="s">
        <v>122</v>
      </c>
      <c r="AE79" s="2" t="s">
        <v>795</v>
      </c>
      <c r="AF79">
        <v>0</v>
      </c>
      <c r="AG79">
        <v>0</v>
      </c>
      <c r="AH79">
        <v>0</v>
      </c>
      <c r="AI79">
        <v>6500</v>
      </c>
      <c r="AJ79">
        <v>0</v>
      </c>
      <c r="AK79">
        <v>6500</v>
      </c>
      <c r="AL79">
        <v>0</v>
      </c>
      <c r="AM79">
        <v>6500</v>
      </c>
      <c r="AN79" s="2"/>
      <c r="AP79" s="2"/>
      <c r="AQ79" s="2"/>
      <c r="AR79" s="2"/>
      <c r="AS79" s="2"/>
      <c r="AT79" s="4"/>
      <c r="AU79" s="4"/>
      <c r="AV79" s="4"/>
      <c r="AW79" s="2"/>
      <c r="AX79" s="2"/>
      <c r="AZ79">
        <v>122</v>
      </c>
      <c r="BA79">
        <v>863850.29</v>
      </c>
      <c r="BB79" s="2"/>
      <c r="BD79" s="2"/>
      <c r="BE79" s="2"/>
      <c r="BG79" s="2"/>
      <c r="BH79" s="2"/>
      <c r="BJ79" s="2"/>
      <c r="BK79">
        <v>287</v>
      </c>
      <c r="BL79">
        <v>863850.29</v>
      </c>
      <c r="BM79">
        <v>863850.29</v>
      </c>
    </row>
    <row r="80" spans="1:65" x14ac:dyDescent="0.35">
      <c r="A80" s="2" t="s">
        <v>65</v>
      </c>
      <c r="B80" s="2" t="s">
        <v>66</v>
      </c>
      <c r="C80" s="2" t="s">
        <v>67</v>
      </c>
      <c r="D80">
        <v>1</v>
      </c>
      <c r="E80">
        <v>1</v>
      </c>
      <c r="F80" s="3">
        <v>43772.507835648146</v>
      </c>
      <c r="G80" s="4">
        <v>43466</v>
      </c>
      <c r="H80" s="4">
        <v>43830</v>
      </c>
      <c r="I80" s="2" t="s">
        <v>68</v>
      </c>
      <c r="J80">
        <v>1440</v>
      </c>
      <c r="L80" s="2"/>
      <c r="M80" s="2"/>
      <c r="N80" s="2"/>
      <c r="O80" s="2"/>
      <c r="P80" s="2"/>
      <c r="Q80" s="2"/>
      <c r="S80" s="2"/>
      <c r="T80" s="2"/>
      <c r="U80" s="2"/>
      <c r="V80" s="2" t="s">
        <v>69</v>
      </c>
      <c r="W80" s="2" t="s">
        <v>664</v>
      </c>
      <c r="X80" s="2" t="s">
        <v>726</v>
      </c>
      <c r="Y80" s="2" t="s">
        <v>96</v>
      </c>
      <c r="Z80">
        <v>7</v>
      </c>
      <c r="AA80" s="2" t="s">
        <v>102</v>
      </c>
      <c r="AB80">
        <v>763</v>
      </c>
      <c r="AC80" s="2" t="s">
        <v>157</v>
      </c>
      <c r="AD80" s="2" t="s">
        <v>123</v>
      </c>
      <c r="AE80" s="2" t="s">
        <v>158</v>
      </c>
      <c r="AF80">
        <v>0</v>
      </c>
      <c r="AG80">
        <v>0</v>
      </c>
      <c r="AH80">
        <v>0</v>
      </c>
      <c r="AI80">
        <v>0.02</v>
      </c>
      <c r="AJ80">
        <v>0</v>
      </c>
      <c r="AK80">
        <v>0.02</v>
      </c>
      <c r="AL80">
        <v>0</v>
      </c>
      <c r="AM80">
        <v>0.02</v>
      </c>
      <c r="AN80" s="2"/>
      <c r="AP80" s="2"/>
      <c r="AQ80" s="2"/>
      <c r="AR80" s="2"/>
      <c r="AS80" s="2"/>
      <c r="AT80" s="4"/>
      <c r="AU80" s="4"/>
      <c r="AV80" s="4"/>
      <c r="AW80" s="2"/>
      <c r="AX80" s="2"/>
      <c r="AZ80">
        <v>122</v>
      </c>
      <c r="BA80">
        <v>863850.29</v>
      </c>
      <c r="BB80" s="2"/>
      <c r="BD80" s="2"/>
      <c r="BE80" s="2"/>
      <c r="BG80" s="2"/>
      <c r="BH80" s="2"/>
      <c r="BJ80" s="2"/>
      <c r="BK80">
        <v>287</v>
      </c>
      <c r="BL80">
        <v>863850.29</v>
      </c>
      <c r="BM80">
        <v>863850.29</v>
      </c>
    </row>
    <row r="81" spans="1:65" x14ac:dyDescent="0.35">
      <c r="A81" s="2" t="s">
        <v>65</v>
      </c>
      <c r="B81" s="2" t="s">
        <v>66</v>
      </c>
      <c r="C81" s="2" t="s">
        <v>67</v>
      </c>
      <c r="D81">
        <v>1</v>
      </c>
      <c r="E81">
        <v>1</v>
      </c>
      <c r="F81" s="3">
        <v>43772.507835648146</v>
      </c>
      <c r="G81" s="4">
        <v>43466</v>
      </c>
      <c r="H81" s="4">
        <v>43830</v>
      </c>
      <c r="I81" s="2" t="s">
        <v>68</v>
      </c>
      <c r="J81">
        <v>1440</v>
      </c>
      <c r="L81" s="2"/>
      <c r="M81" s="2"/>
      <c r="N81" s="2"/>
      <c r="O81" s="2"/>
      <c r="P81" s="2"/>
      <c r="Q81" s="2"/>
      <c r="S81" s="2"/>
      <c r="T81" s="2"/>
      <c r="U81" s="2"/>
      <c r="V81" s="2" t="s">
        <v>69</v>
      </c>
      <c r="W81" s="2" t="s">
        <v>665</v>
      </c>
      <c r="X81" s="2" t="s">
        <v>152</v>
      </c>
      <c r="Y81" s="2" t="s">
        <v>96</v>
      </c>
      <c r="Z81">
        <v>7</v>
      </c>
      <c r="AA81" s="2" t="s">
        <v>102</v>
      </c>
      <c r="AB81">
        <v>764</v>
      </c>
      <c r="AC81" s="2" t="s">
        <v>152</v>
      </c>
      <c r="AD81" s="2"/>
      <c r="AE81" s="2" t="s">
        <v>152</v>
      </c>
      <c r="AF81">
        <v>0</v>
      </c>
      <c r="AG81">
        <v>0</v>
      </c>
      <c r="AH81">
        <v>0.32</v>
      </c>
      <c r="AI81">
        <v>0</v>
      </c>
      <c r="AJ81">
        <v>0.32</v>
      </c>
      <c r="AK81">
        <v>0</v>
      </c>
      <c r="AL81">
        <v>0.32</v>
      </c>
      <c r="AM81">
        <v>0</v>
      </c>
      <c r="AN81" s="2"/>
      <c r="AP81" s="2"/>
      <c r="AQ81" s="2"/>
      <c r="AR81" s="2"/>
      <c r="AS81" s="2"/>
      <c r="AT81" s="4"/>
      <c r="AU81" s="4"/>
      <c r="AV81" s="4"/>
      <c r="AW81" s="2"/>
      <c r="AX81" s="2"/>
      <c r="AZ81">
        <v>122</v>
      </c>
      <c r="BA81">
        <v>863850.29</v>
      </c>
      <c r="BB81" s="2"/>
      <c r="BD81" s="2"/>
      <c r="BE81" s="2"/>
      <c r="BG81" s="2"/>
      <c r="BH81" s="2"/>
      <c r="BJ81" s="2"/>
      <c r="BK81">
        <v>287</v>
      </c>
      <c r="BL81">
        <v>863850.29</v>
      </c>
      <c r="BM81">
        <v>863850.29</v>
      </c>
    </row>
    <row r="82" spans="1:65" x14ac:dyDescent="0.35">
      <c r="A82" s="2" t="s">
        <v>65</v>
      </c>
      <c r="B82" s="2" t="s">
        <v>66</v>
      </c>
      <c r="C82" s="2" t="s">
        <v>67</v>
      </c>
      <c r="D82">
        <v>1</v>
      </c>
      <c r="E82">
        <v>1</v>
      </c>
      <c r="F82" s="3">
        <v>43772.507835648146</v>
      </c>
      <c r="G82" s="4">
        <v>43466</v>
      </c>
      <c r="H82" s="4">
        <v>43830</v>
      </c>
      <c r="I82" s="2" t="s">
        <v>68</v>
      </c>
      <c r="J82">
        <v>1440</v>
      </c>
      <c r="L82" s="2"/>
      <c r="M82" s="2"/>
      <c r="N82" s="2"/>
      <c r="O82" s="2"/>
      <c r="P82" s="2"/>
      <c r="Q82" s="2"/>
      <c r="S82" s="2"/>
      <c r="T82" s="2"/>
      <c r="U82" s="2"/>
      <c r="V82" s="2" t="s">
        <v>69</v>
      </c>
      <c r="W82" s="2" t="s">
        <v>80</v>
      </c>
      <c r="X82" s="2" t="s">
        <v>93</v>
      </c>
      <c r="Y82" s="2" t="s">
        <v>95</v>
      </c>
      <c r="Z82">
        <v>8</v>
      </c>
      <c r="AA82" s="2" t="s">
        <v>103</v>
      </c>
      <c r="AB82">
        <v>801</v>
      </c>
      <c r="AC82" s="2" t="s">
        <v>93</v>
      </c>
      <c r="AD82" s="2"/>
      <c r="AE82" s="2" t="s">
        <v>93</v>
      </c>
      <c r="AF82">
        <v>0</v>
      </c>
      <c r="AG82">
        <v>50000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50000</v>
      </c>
      <c r="AN82" s="2"/>
      <c r="AP82" s="2"/>
      <c r="AQ82" s="2"/>
      <c r="AR82" s="2"/>
      <c r="AS82" s="2"/>
      <c r="AT82" s="4"/>
      <c r="AU82" s="4"/>
      <c r="AV82" s="4"/>
      <c r="AW82" s="2"/>
      <c r="AX82" s="2"/>
      <c r="AZ82">
        <v>122</v>
      </c>
      <c r="BA82">
        <v>863850.29</v>
      </c>
      <c r="BB82" s="2"/>
      <c r="BD82" s="2"/>
      <c r="BE82" s="2"/>
      <c r="BG82" s="2"/>
      <c r="BH82" s="2"/>
      <c r="BJ82" s="2"/>
      <c r="BK82">
        <v>287</v>
      </c>
      <c r="BL82">
        <v>863850.29</v>
      </c>
      <c r="BM82">
        <v>863850.29</v>
      </c>
    </row>
    <row r="83" spans="1:65" x14ac:dyDescent="0.35">
      <c r="A83" s="2" t="s">
        <v>65</v>
      </c>
      <c r="B83" s="2" t="s">
        <v>66</v>
      </c>
      <c r="C83" s="2" t="s">
        <v>67</v>
      </c>
      <c r="D83">
        <v>1</v>
      </c>
      <c r="E83">
        <v>1</v>
      </c>
      <c r="F83" s="3">
        <v>43772.507835648146</v>
      </c>
      <c r="G83" s="4">
        <v>43466</v>
      </c>
      <c r="H83" s="4">
        <v>43830</v>
      </c>
      <c r="I83" s="2" t="s">
        <v>68</v>
      </c>
      <c r="J83">
        <v>1440</v>
      </c>
      <c r="L83" s="2"/>
      <c r="M83" s="2"/>
      <c r="N83" s="2"/>
      <c r="O83" s="2"/>
      <c r="P83" s="2"/>
      <c r="Q83" s="2"/>
      <c r="S83" s="2"/>
      <c r="T83" s="2"/>
      <c r="U83" s="2"/>
      <c r="V83" s="2" t="s">
        <v>69</v>
      </c>
      <c r="W83" s="2" t="s">
        <v>666</v>
      </c>
      <c r="X83" s="2" t="s">
        <v>727</v>
      </c>
      <c r="Y83" s="2" t="s">
        <v>95</v>
      </c>
      <c r="Z83">
        <v>8</v>
      </c>
      <c r="AA83" s="2" t="s">
        <v>103</v>
      </c>
      <c r="AB83">
        <v>805</v>
      </c>
      <c r="AC83" s="2" t="s">
        <v>727</v>
      </c>
      <c r="AD83" s="2"/>
      <c r="AE83" s="2" t="s">
        <v>727</v>
      </c>
      <c r="AF83">
        <v>0</v>
      </c>
      <c r="AG83">
        <v>0</v>
      </c>
      <c r="AH83">
        <v>0</v>
      </c>
      <c r="AI83">
        <v>34220.9</v>
      </c>
      <c r="AJ83">
        <v>0</v>
      </c>
      <c r="AK83">
        <v>34220.9</v>
      </c>
      <c r="AL83">
        <v>0</v>
      </c>
      <c r="AM83">
        <v>34220.9</v>
      </c>
      <c r="AN83" s="2"/>
      <c r="AP83" s="2"/>
      <c r="AQ83" s="2"/>
      <c r="AR83" s="2"/>
      <c r="AS83" s="2"/>
      <c r="AT83" s="4"/>
      <c r="AU83" s="4"/>
      <c r="AV83" s="4"/>
      <c r="AW83" s="2"/>
      <c r="AX83" s="2"/>
      <c r="AZ83">
        <v>122</v>
      </c>
      <c r="BA83">
        <v>863850.29</v>
      </c>
      <c r="BB83" s="2"/>
      <c r="BD83" s="2"/>
      <c r="BE83" s="2"/>
      <c r="BG83" s="2"/>
      <c r="BH83" s="2"/>
      <c r="BJ83" s="2"/>
      <c r="BK83">
        <v>287</v>
      </c>
      <c r="BL83">
        <v>863850.29</v>
      </c>
      <c r="BM83">
        <v>863850.29</v>
      </c>
    </row>
    <row r="84" spans="1:65" x14ac:dyDescent="0.35">
      <c r="A84" s="2" t="s">
        <v>65</v>
      </c>
      <c r="B84" s="2" t="s">
        <v>66</v>
      </c>
      <c r="C84" s="2" t="s">
        <v>67</v>
      </c>
      <c r="D84">
        <v>1</v>
      </c>
      <c r="E84">
        <v>1</v>
      </c>
      <c r="F84" s="3">
        <v>43772.507835648146</v>
      </c>
      <c r="G84" s="4">
        <v>43466</v>
      </c>
      <c r="H84" s="4">
        <v>43830</v>
      </c>
      <c r="I84" s="2" t="s">
        <v>68</v>
      </c>
      <c r="J84">
        <v>1440</v>
      </c>
      <c r="L84" s="2"/>
      <c r="M84" s="2"/>
      <c r="N84" s="2"/>
      <c r="O84" s="2"/>
      <c r="P84" s="2"/>
      <c r="Q84" s="2"/>
      <c r="S84" s="2"/>
      <c r="T84" s="2"/>
      <c r="U84" s="2"/>
      <c r="V84" s="2" t="s">
        <v>69</v>
      </c>
      <c r="W84" s="2" t="s">
        <v>667</v>
      </c>
      <c r="X84" s="2" t="s">
        <v>728</v>
      </c>
      <c r="Y84" s="2" t="s">
        <v>95</v>
      </c>
      <c r="Z84">
        <v>8</v>
      </c>
      <c r="AA84" s="2" t="s">
        <v>103</v>
      </c>
      <c r="AB84">
        <v>821</v>
      </c>
      <c r="AC84" s="2" t="s">
        <v>728</v>
      </c>
      <c r="AD84" s="2"/>
      <c r="AE84" s="2" t="s">
        <v>728</v>
      </c>
      <c r="AF84">
        <v>0</v>
      </c>
      <c r="AG84">
        <v>0</v>
      </c>
      <c r="AH84">
        <v>34220.9</v>
      </c>
      <c r="AI84">
        <v>34220.9</v>
      </c>
      <c r="AJ84">
        <v>34220.9</v>
      </c>
      <c r="AK84">
        <v>34220.9</v>
      </c>
      <c r="AL84">
        <v>0</v>
      </c>
      <c r="AM84">
        <v>0</v>
      </c>
      <c r="AN84" s="2"/>
      <c r="AP84" s="2"/>
      <c r="AQ84" s="2"/>
      <c r="AR84" s="2"/>
      <c r="AS84" s="2"/>
      <c r="AT84" s="4"/>
      <c r="AU84" s="4"/>
      <c r="AV84" s="4"/>
      <c r="AW84" s="2"/>
      <c r="AX84" s="2"/>
      <c r="AZ84">
        <v>122</v>
      </c>
      <c r="BA84">
        <v>863850.29</v>
      </c>
      <c r="BB84" s="2"/>
      <c r="BD84" s="2"/>
      <c r="BE84" s="2"/>
      <c r="BG84" s="2"/>
      <c r="BH84" s="2"/>
      <c r="BJ84" s="2"/>
      <c r="BK84">
        <v>287</v>
      </c>
      <c r="BL84">
        <v>863850.29</v>
      </c>
      <c r="BM84">
        <v>863850.29</v>
      </c>
    </row>
    <row r="85" spans="1:65" x14ac:dyDescent="0.35">
      <c r="A85" s="2" t="s">
        <v>65</v>
      </c>
      <c r="B85" s="2" t="s">
        <v>66</v>
      </c>
      <c r="C85" s="2" t="s">
        <v>67</v>
      </c>
      <c r="D85">
        <v>1</v>
      </c>
      <c r="E85">
        <v>1</v>
      </c>
      <c r="F85" s="3">
        <v>43772.507835648146</v>
      </c>
      <c r="G85" s="4">
        <v>43466</v>
      </c>
      <c r="H85" s="4">
        <v>43830</v>
      </c>
      <c r="I85" s="2" t="s">
        <v>68</v>
      </c>
      <c r="J85">
        <v>1440</v>
      </c>
      <c r="L85" s="2"/>
      <c r="M85" s="2"/>
      <c r="N85" s="2"/>
      <c r="O85" s="2"/>
      <c r="P85" s="2"/>
      <c r="Q85" s="2"/>
      <c r="S85" s="2"/>
      <c r="T85" s="2"/>
      <c r="U85" s="2"/>
      <c r="V85" s="2" t="s">
        <v>69</v>
      </c>
      <c r="W85" s="2" t="s">
        <v>81</v>
      </c>
      <c r="X85" s="2" t="s">
        <v>94</v>
      </c>
      <c r="Y85" s="2" t="s">
        <v>95</v>
      </c>
      <c r="Z85">
        <v>8</v>
      </c>
      <c r="AA85" s="2" t="s">
        <v>103</v>
      </c>
      <c r="AB85">
        <v>860</v>
      </c>
      <c r="AC85" s="2" t="s">
        <v>94</v>
      </c>
      <c r="AD85" s="2"/>
      <c r="AE85" s="2" t="s">
        <v>94</v>
      </c>
      <c r="AF85">
        <v>0</v>
      </c>
      <c r="AG85">
        <v>34220.9</v>
      </c>
      <c r="AH85">
        <v>34220.9</v>
      </c>
      <c r="AI85">
        <v>0</v>
      </c>
      <c r="AJ85">
        <v>34220.9</v>
      </c>
      <c r="AK85">
        <v>0</v>
      </c>
      <c r="AL85">
        <v>0</v>
      </c>
      <c r="AM85">
        <v>0</v>
      </c>
      <c r="AN85" s="2"/>
      <c r="AP85" s="2"/>
      <c r="AQ85" s="2"/>
      <c r="AR85" s="2"/>
      <c r="AS85" s="2"/>
      <c r="AT85" s="4"/>
      <c r="AU85" s="4"/>
      <c r="AV85" s="4"/>
      <c r="AW85" s="2"/>
      <c r="AX85" s="2"/>
      <c r="AZ85">
        <v>122</v>
      </c>
      <c r="BA85">
        <v>863850.29</v>
      </c>
      <c r="BB85" s="2"/>
      <c r="BD85" s="2"/>
      <c r="BE85" s="2"/>
      <c r="BG85" s="2"/>
      <c r="BH85" s="2"/>
      <c r="BJ85" s="2"/>
      <c r="BK85">
        <v>287</v>
      </c>
      <c r="BL85">
        <v>863850.29</v>
      </c>
      <c r="BM85">
        <v>863850.29</v>
      </c>
    </row>
    <row r="86" spans="1:65" x14ac:dyDescent="0.35">
      <c r="A86" s="2" t="s">
        <v>65</v>
      </c>
      <c r="B86" s="2" t="s">
        <v>66</v>
      </c>
      <c r="C86" s="2" t="s">
        <v>67</v>
      </c>
      <c r="D86">
        <v>1</v>
      </c>
      <c r="E86">
        <v>1</v>
      </c>
      <c r="F86" s="3">
        <v>43772.507835648146</v>
      </c>
      <c r="G86" s="4">
        <v>43466</v>
      </c>
      <c r="H86" s="4">
        <v>43830</v>
      </c>
      <c r="I86" s="2" t="s">
        <v>68</v>
      </c>
      <c r="J86">
        <v>1440</v>
      </c>
      <c r="L86" s="2"/>
      <c r="M86" s="2"/>
      <c r="N86" s="2"/>
      <c r="O86" s="2"/>
      <c r="P86" s="2"/>
      <c r="Q86" s="2"/>
      <c r="S86" s="2"/>
      <c r="T86" s="2"/>
      <c r="U86" s="2"/>
      <c r="V86" s="2" t="s">
        <v>69</v>
      </c>
      <c r="W86" s="2" t="s">
        <v>668</v>
      </c>
      <c r="X86" s="2" t="s">
        <v>729</v>
      </c>
      <c r="Y86" s="2" t="s">
        <v>731</v>
      </c>
      <c r="Z86">
        <v>9</v>
      </c>
      <c r="AA86" s="2" t="s">
        <v>734</v>
      </c>
      <c r="AB86">
        <v>916</v>
      </c>
      <c r="AC86" s="2" t="s">
        <v>729</v>
      </c>
      <c r="AD86" s="2"/>
      <c r="AE86" s="2" t="s">
        <v>729</v>
      </c>
      <c r="AF86">
        <v>0</v>
      </c>
      <c r="AG86">
        <v>0</v>
      </c>
      <c r="AH86">
        <v>23000</v>
      </c>
      <c r="AI86">
        <v>0</v>
      </c>
      <c r="AJ86">
        <v>23000</v>
      </c>
      <c r="AK86">
        <v>0</v>
      </c>
      <c r="AL86">
        <v>23000</v>
      </c>
      <c r="AM86">
        <v>0</v>
      </c>
      <c r="AN86" s="2"/>
      <c r="AP86" s="2"/>
      <c r="AQ86" s="2"/>
      <c r="AR86" s="2"/>
      <c r="AS86" s="2"/>
      <c r="AT86" s="4"/>
      <c r="AU86" s="4"/>
      <c r="AV86" s="4"/>
      <c r="AW86" s="2"/>
      <c r="AX86" s="2"/>
      <c r="AZ86">
        <v>122</v>
      </c>
      <c r="BA86">
        <v>863850.29</v>
      </c>
      <c r="BB86" s="2"/>
      <c r="BD86" s="2"/>
      <c r="BE86" s="2"/>
      <c r="BG86" s="2"/>
      <c r="BH86" s="2"/>
      <c r="BJ86" s="2"/>
      <c r="BK86">
        <v>287</v>
      </c>
      <c r="BL86">
        <v>863850.29</v>
      </c>
      <c r="BM86">
        <v>863850.29</v>
      </c>
    </row>
    <row r="87" spans="1:65" x14ac:dyDescent="0.35">
      <c r="A87" s="2" t="s">
        <v>65</v>
      </c>
      <c r="B87" s="2" t="s">
        <v>66</v>
      </c>
      <c r="C87" s="2" t="s">
        <v>67</v>
      </c>
      <c r="D87">
        <v>1</v>
      </c>
      <c r="E87">
        <v>1</v>
      </c>
      <c r="F87" s="3">
        <v>43772.507835648146</v>
      </c>
      <c r="G87" s="4">
        <v>43466</v>
      </c>
      <c r="H87" s="4">
        <v>43830</v>
      </c>
      <c r="I87" s="2" t="s">
        <v>68</v>
      </c>
      <c r="J87">
        <v>1440</v>
      </c>
      <c r="L87" s="2"/>
      <c r="M87" s="2"/>
      <c r="N87" s="2"/>
      <c r="O87" s="2"/>
      <c r="P87" s="2"/>
      <c r="Q87" s="2"/>
      <c r="S87" s="2"/>
      <c r="T87" s="2"/>
      <c r="U87" s="2"/>
      <c r="V87" s="2" t="s">
        <v>69</v>
      </c>
      <c r="W87" s="2" t="s">
        <v>669</v>
      </c>
      <c r="X87" s="2" t="s">
        <v>730</v>
      </c>
      <c r="Y87" s="2" t="s">
        <v>731</v>
      </c>
      <c r="Z87">
        <v>9</v>
      </c>
      <c r="AA87" s="2" t="s">
        <v>734</v>
      </c>
      <c r="AB87">
        <v>999</v>
      </c>
      <c r="AC87" s="2" t="s">
        <v>158</v>
      </c>
      <c r="AD87" s="2"/>
      <c r="AE87" s="2"/>
      <c r="AF87">
        <v>0</v>
      </c>
      <c r="AG87">
        <v>0</v>
      </c>
      <c r="AH87">
        <v>0</v>
      </c>
      <c r="AI87">
        <v>23000</v>
      </c>
      <c r="AJ87">
        <v>0</v>
      </c>
      <c r="AK87">
        <v>23000</v>
      </c>
      <c r="AL87">
        <v>0</v>
      </c>
      <c r="AM87">
        <v>23000</v>
      </c>
      <c r="AN87" s="2"/>
      <c r="AP87" s="2"/>
      <c r="AQ87" s="2"/>
      <c r="AR87" s="2"/>
      <c r="AS87" s="2"/>
      <c r="AT87" s="4"/>
      <c r="AU87" s="4"/>
      <c r="AV87" s="4"/>
      <c r="AW87" s="2"/>
      <c r="AX87" s="2"/>
      <c r="AZ87">
        <v>122</v>
      </c>
      <c r="BA87">
        <v>863850.29</v>
      </c>
      <c r="BB87" s="2"/>
      <c r="BD87" s="2"/>
      <c r="BE87" s="2"/>
      <c r="BG87" s="2"/>
      <c r="BH87" s="2"/>
      <c r="BJ87" s="2"/>
      <c r="BK87">
        <v>287</v>
      </c>
      <c r="BL87">
        <v>863850.29</v>
      </c>
      <c r="BM87">
        <v>863850.29</v>
      </c>
    </row>
    <row r="88" spans="1:65" x14ac:dyDescent="0.35">
      <c r="A88" s="2" t="s">
        <v>65</v>
      </c>
      <c r="B88" s="2" t="s">
        <v>66</v>
      </c>
      <c r="C88" s="2" t="s">
        <v>67</v>
      </c>
      <c r="D88">
        <v>1</v>
      </c>
      <c r="E88">
        <v>1</v>
      </c>
      <c r="F88" s="3">
        <v>43772.507835648146</v>
      </c>
      <c r="G88" s="4">
        <v>43466</v>
      </c>
      <c r="H88" s="4">
        <v>43830</v>
      </c>
      <c r="I88" s="2" t="s">
        <v>68</v>
      </c>
      <c r="J88">
        <v>1440</v>
      </c>
      <c r="L88" s="2"/>
      <c r="M88" s="2"/>
      <c r="N88" s="2"/>
      <c r="O88" s="2"/>
      <c r="P88" s="2"/>
      <c r="Q88" s="2"/>
      <c r="S88" s="2"/>
      <c r="T88" s="2"/>
      <c r="U88" s="2"/>
      <c r="V88" s="2"/>
      <c r="W88" s="2"/>
      <c r="X88" s="2"/>
      <c r="Y88" s="2"/>
      <c r="AA88" s="2"/>
      <c r="AC88" s="2"/>
      <c r="AD88" s="2"/>
      <c r="AE88" s="2"/>
      <c r="AN88" s="2" t="s">
        <v>69</v>
      </c>
      <c r="AO88">
        <v>1</v>
      </c>
      <c r="AP88" s="2" t="s">
        <v>796</v>
      </c>
      <c r="AQ88" s="2" t="s">
        <v>913</v>
      </c>
      <c r="AR88" s="2" t="s">
        <v>122</v>
      </c>
      <c r="AS88" s="2" t="s">
        <v>167</v>
      </c>
      <c r="AT88" s="4">
        <v>43467</v>
      </c>
      <c r="AU88" s="4">
        <v>43467</v>
      </c>
      <c r="AV88" s="4">
        <v>43496</v>
      </c>
      <c r="AW88" s="2" t="s">
        <v>1020</v>
      </c>
      <c r="AX88" s="2" t="s">
        <v>913</v>
      </c>
      <c r="AY88">
        <v>-13.61</v>
      </c>
      <c r="AZ88">
        <v>122</v>
      </c>
      <c r="BA88">
        <v>863850.29</v>
      </c>
      <c r="BB88" s="2"/>
      <c r="BD88" s="2"/>
      <c r="BE88" s="2"/>
      <c r="BG88" s="2"/>
      <c r="BH88" s="2"/>
      <c r="BJ88" s="2"/>
      <c r="BK88">
        <v>287</v>
      </c>
      <c r="BL88">
        <v>863850.29</v>
      </c>
      <c r="BM88">
        <v>863850.29</v>
      </c>
    </row>
    <row r="89" spans="1:65" x14ac:dyDescent="0.35">
      <c r="A89" s="2" t="s">
        <v>65</v>
      </c>
      <c r="B89" s="2" t="s">
        <v>66</v>
      </c>
      <c r="C89" s="2" t="s">
        <v>67</v>
      </c>
      <c r="D89">
        <v>1</v>
      </c>
      <c r="E89">
        <v>1</v>
      </c>
      <c r="F89" s="3">
        <v>43772.507835648146</v>
      </c>
      <c r="G89" s="4">
        <v>43466</v>
      </c>
      <c r="H89" s="4">
        <v>43830</v>
      </c>
      <c r="I89" s="2" t="s">
        <v>68</v>
      </c>
      <c r="J89">
        <v>1440</v>
      </c>
      <c r="L89" s="2"/>
      <c r="M89" s="2"/>
      <c r="N89" s="2"/>
      <c r="O89" s="2"/>
      <c r="P89" s="2"/>
      <c r="Q89" s="2"/>
      <c r="S89" s="2"/>
      <c r="T89" s="2"/>
      <c r="U89" s="2"/>
      <c r="V89" s="2"/>
      <c r="W89" s="2"/>
      <c r="X89" s="2"/>
      <c r="Y89" s="2"/>
      <c r="AA89" s="2"/>
      <c r="AC89" s="2"/>
      <c r="AD89" s="2"/>
      <c r="AE89" s="2"/>
      <c r="AN89" s="2" t="s">
        <v>69</v>
      </c>
      <c r="AO89">
        <v>2</v>
      </c>
      <c r="AP89" s="2" t="s">
        <v>604</v>
      </c>
      <c r="AQ89" s="2" t="s">
        <v>914</v>
      </c>
      <c r="AR89" s="2" t="s">
        <v>968</v>
      </c>
      <c r="AS89" s="2" t="s">
        <v>135</v>
      </c>
      <c r="AT89" s="4">
        <v>43475</v>
      </c>
      <c r="AU89" s="4">
        <v>43475</v>
      </c>
      <c r="AV89" s="4">
        <v>43496</v>
      </c>
      <c r="AW89" s="2" t="s">
        <v>1020</v>
      </c>
      <c r="AX89" s="2" t="s">
        <v>914</v>
      </c>
      <c r="AY89">
        <v>1350</v>
      </c>
      <c r="AZ89">
        <v>122</v>
      </c>
      <c r="BA89">
        <v>863850.29</v>
      </c>
      <c r="BB89" s="2"/>
      <c r="BD89" s="2"/>
      <c r="BE89" s="2"/>
      <c r="BG89" s="2"/>
      <c r="BH89" s="2"/>
      <c r="BJ89" s="2"/>
      <c r="BK89">
        <v>287</v>
      </c>
      <c r="BL89">
        <v>863850.29</v>
      </c>
      <c r="BM89">
        <v>863850.29</v>
      </c>
    </row>
    <row r="90" spans="1:65" x14ac:dyDescent="0.35">
      <c r="A90" s="2" t="s">
        <v>65</v>
      </c>
      <c r="B90" s="2" t="s">
        <v>66</v>
      </c>
      <c r="C90" s="2" t="s">
        <v>67</v>
      </c>
      <c r="D90">
        <v>1</v>
      </c>
      <c r="E90">
        <v>1</v>
      </c>
      <c r="F90" s="3">
        <v>43772.507835648146</v>
      </c>
      <c r="G90" s="4">
        <v>43466</v>
      </c>
      <c r="H90" s="4">
        <v>43830</v>
      </c>
      <c r="I90" s="2" t="s">
        <v>68</v>
      </c>
      <c r="J90">
        <v>1440</v>
      </c>
      <c r="L90" s="2"/>
      <c r="M90" s="2"/>
      <c r="N90" s="2"/>
      <c r="O90" s="2"/>
      <c r="P90" s="2"/>
      <c r="Q90" s="2"/>
      <c r="S90" s="2"/>
      <c r="T90" s="2"/>
      <c r="U90" s="2"/>
      <c r="V90" s="2"/>
      <c r="W90" s="2"/>
      <c r="X90" s="2"/>
      <c r="Y90" s="2"/>
      <c r="AA90" s="2"/>
      <c r="AC90" s="2"/>
      <c r="AD90" s="2"/>
      <c r="AE90" s="2"/>
      <c r="AN90" s="2" t="s">
        <v>69</v>
      </c>
      <c r="AO90">
        <v>3</v>
      </c>
      <c r="AP90" s="2" t="s">
        <v>797</v>
      </c>
      <c r="AQ90" s="2" t="s">
        <v>915</v>
      </c>
      <c r="AR90" s="2" t="s">
        <v>969</v>
      </c>
      <c r="AS90" s="2" t="s">
        <v>168</v>
      </c>
      <c r="AT90" s="4">
        <v>43487</v>
      </c>
      <c r="AU90" s="4">
        <v>43487</v>
      </c>
      <c r="AV90" s="4">
        <v>43496</v>
      </c>
      <c r="AW90" s="2" t="s">
        <v>1020</v>
      </c>
      <c r="AX90" s="2" t="s">
        <v>1021</v>
      </c>
      <c r="AY90">
        <v>700</v>
      </c>
      <c r="AZ90">
        <v>122</v>
      </c>
      <c r="BA90">
        <v>863850.29</v>
      </c>
      <c r="BB90" s="2"/>
      <c r="BD90" s="2"/>
      <c r="BE90" s="2"/>
      <c r="BG90" s="2"/>
      <c r="BH90" s="2"/>
      <c r="BJ90" s="2"/>
      <c r="BK90">
        <v>287</v>
      </c>
      <c r="BL90">
        <v>863850.29</v>
      </c>
      <c r="BM90">
        <v>863850.29</v>
      </c>
    </row>
    <row r="91" spans="1:65" x14ac:dyDescent="0.35">
      <c r="A91" s="2" t="s">
        <v>65</v>
      </c>
      <c r="B91" s="2" t="s">
        <v>66</v>
      </c>
      <c r="C91" s="2" t="s">
        <v>67</v>
      </c>
      <c r="D91">
        <v>1</v>
      </c>
      <c r="E91">
        <v>1</v>
      </c>
      <c r="F91" s="3">
        <v>43772.507835648146</v>
      </c>
      <c r="G91" s="4">
        <v>43466</v>
      </c>
      <c r="H91" s="4">
        <v>43830</v>
      </c>
      <c r="I91" s="2" t="s">
        <v>68</v>
      </c>
      <c r="J91">
        <v>1440</v>
      </c>
      <c r="L91" s="2"/>
      <c r="M91" s="2"/>
      <c r="N91" s="2"/>
      <c r="O91" s="2"/>
      <c r="P91" s="2"/>
      <c r="Q91" s="2"/>
      <c r="S91" s="2"/>
      <c r="T91" s="2"/>
      <c r="U91" s="2"/>
      <c r="V91" s="2"/>
      <c r="W91" s="2"/>
      <c r="X91" s="2"/>
      <c r="Y91" s="2"/>
      <c r="AA91" s="2"/>
      <c r="AC91" s="2"/>
      <c r="AD91" s="2"/>
      <c r="AE91" s="2"/>
      <c r="AN91" s="2" t="s">
        <v>69</v>
      </c>
      <c r="AO91">
        <v>4</v>
      </c>
      <c r="AP91" s="2" t="s">
        <v>798</v>
      </c>
      <c r="AQ91" s="2" t="s">
        <v>916</v>
      </c>
      <c r="AR91" s="2" t="s">
        <v>970</v>
      </c>
      <c r="AS91" s="2" t="s">
        <v>135</v>
      </c>
      <c r="AT91" s="4">
        <v>43489</v>
      </c>
      <c r="AU91" s="4">
        <v>43489</v>
      </c>
      <c r="AV91" s="4">
        <v>43496</v>
      </c>
      <c r="AW91" s="2" t="s">
        <v>1020</v>
      </c>
      <c r="AX91" s="2" t="s">
        <v>916</v>
      </c>
      <c r="AY91">
        <v>13407</v>
      </c>
      <c r="AZ91">
        <v>122</v>
      </c>
      <c r="BA91">
        <v>863850.29</v>
      </c>
      <c r="BB91" s="2"/>
      <c r="BD91" s="2"/>
      <c r="BE91" s="2"/>
      <c r="BG91" s="2"/>
      <c r="BH91" s="2"/>
      <c r="BJ91" s="2"/>
      <c r="BK91">
        <v>287</v>
      </c>
      <c r="BL91">
        <v>863850.29</v>
      </c>
      <c r="BM91">
        <v>863850.29</v>
      </c>
    </row>
    <row r="92" spans="1:65" x14ac:dyDescent="0.35">
      <c r="A92" s="2" t="s">
        <v>65</v>
      </c>
      <c r="B92" s="2" t="s">
        <v>66</v>
      </c>
      <c r="C92" s="2" t="s">
        <v>67</v>
      </c>
      <c r="D92">
        <v>1</v>
      </c>
      <c r="E92">
        <v>1</v>
      </c>
      <c r="F92" s="3">
        <v>43772.507835648146</v>
      </c>
      <c r="G92" s="4">
        <v>43466</v>
      </c>
      <c r="H92" s="4">
        <v>43830</v>
      </c>
      <c r="I92" s="2" t="s">
        <v>68</v>
      </c>
      <c r="J92">
        <v>1440</v>
      </c>
      <c r="L92" s="2"/>
      <c r="M92" s="2"/>
      <c r="N92" s="2"/>
      <c r="O92" s="2"/>
      <c r="P92" s="2"/>
      <c r="Q92" s="2"/>
      <c r="S92" s="2"/>
      <c r="T92" s="2"/>
      <c r="U92" s="2"/>
      <c r="V92" s="2"/>
      <c r="W92" s="2"/>
      <c r="X92" s="2"/>
      <c r="Y92" s="2"/>
      <c r="AA92" s="2"/>
      <c r="AC92" s="2"/>
      <c r="AD92" s="2"/>
      <c r="AE92" s="2"/>
      <c r="AN92" s="2" t="s">
        <v>69</v>
      </c>
      <c r="AO92">
        <v>5</v>
      </c>
      <c r="AP92" s="2" t="s">
        <v>799</v>
      </c>
      <c r="AQ92" s="2" t="s">
        <v>917</v>
      </c>
      <c r="AR92" s="2" t="s">
        <v>166</v>
      </c>
      <c r="AS92" s="2" t="s">
        <v>136</v>
      </c>
      <c r="AT92" s="4">
        <v>43494</v>
      </c>
      <c r="AU92" s="4">
        <v>43494</v>
      </c>
      <c r="AV92" s="4">
        <v>43496</v>
      </c>
      <c r="AW92" s="2" t="s">
        <v>1020</v>
      </c>
      <c r="AX92" s="2" t="s">
        <v>917</v>
      </c>
      <c r="AY92">
        <v>61500</v>
      </c>
      <c r="AZ92">
        <v>122</v>
      </c>
      <c r="BA92">
        <v>863850.29</v>
      </c>
      <c r="BB92" s="2"/>
      <c r="BD92" s="2"/>
      <c r="BE92" s="2"/>
      <c r="BG92" s="2"/>
      <c r="BH92" s="2"/>
      <c r="BJ92" s="2"/>
      <c r="BK92">
        <v>287</v>
      </c>
      <c r="BL92">
        <v>863850.29</v>
      </c>
      <c r="BM92">
        <v>863850.29</v>
      </c>
    </row>
    <row r="93" spans="1:65" x14ac:dyDescent="0.35">
      <c r="A93" s="2" t="s">
        <v>65</v>
      </c>
      <c r="B93" s="2" t="s">
        <v>66</v>
      </c>
      <c r="C93" s="2" t="s">
        <v>67</v>
      </c>
      <c r="D93">
        <v>1</v>
      </c>
      <c r="E93">
        <v>1</v>
      </c>
      <c r="F93" s="3">
        <v>43772.507835648146</v>
      </c>
      <c r="G93" s="4">
        <v>43466</v>
      </c>
      <c r="H93" s="4">
        <v>43830</v>
      </c>
      <c r="I93" s="2" t="s">
        <v>68</v>
      </c>
      <c r="J93">
        <v>1440</v>
      </c>
      <c r="L93" s="2"/>
      <c r="M93" s="2"/>
      <c r="N93" s="2"/>
      <c r="O93" s="2"/>
      <c r="P93" s="2"/>
      <c r="Q93" s="2"/>
      <c r="S93" s="2"/>
      <c r="T93" s="2"/>
      <c r="U93" s="2"/>
      <c r="V93" s="2"/>
      <c r="W93" s="2"/>
      <c r="X93" s="2"/>
      <c r="Y93" s="2"/>
      <c r="AA93" s="2"/>
      <c r="AC93" s="2"/>
      <c r="AD93" s="2"/>
      <c r="AE93" s="2"/>
      <c r="AN93" s="2" t="s">
        <v>69</v>
      </c>
      <c r="AO93">
        <v>6</v>
      </c>
      <c r="AP93" s="2" t="s">
        <v>800</v>
      </c>
      <c r="AQ93" s="2" t="s">
        <v>918</v>
      </c>
      <c r="AR93" s="2" t="s">
        <v>115</v>
      </c>
      <c r="AS93" s="2" t="s">
        <v>168</v>
      </c>
      <c r="AT93" s="4">
        <v>43496</v>
      </c>
      <c r="AU93" s="4">
        <v>43496</v>
      </c>
      <c r="AV93" s="4">
        <v>43496</v>
      </c>
      <c r="AW93" s="2" t="s">
        <v>1020</v>
      </c>
      <c r="AX93" s="2" t="s">
        <v>918</v>
      </c>
      <c r="AY93">
        <v>2500</v>
      </c>
      <c r="AZ93">
        <v>122</v>
      </c>
      <c r="BA93">
        <v>863850.29</v>
      </c>
      <c r="BB93" s="2"/>
      <c r="BD93" s="2"/>
      <c r="BE93" s="2"/>
      <c r="BG93" s="2"/>
      <c r="BH93" s="2"/>
      <c r="BJ93" s="2"/>
      <c r="BK93">
        <v>287</v>
      </c>
      <c r="BL93">
        <v>863850.29</v>
      </c>
      <c r="BM93">
        <v>863850.29</v>
      </c>
    </row>
    <row r="94" spans="1:65" x14ac:dyDescent="0.35">
      <c r="A94" s="2" t="s">
        <v>65</v>
      </c>
      <c r="B94" s="2" t="s">
        <v>66</v>
      </c>
      <c r="C94" s="2" t="s">
        <v>67</v>
      </c>
      <c r="D94">
        <v>1</v>
      </c>
      <c r="E94">
        <v>1</v>
      </c>
      <c r="F94" s="3">
        <v>43772.507835648146</v>
      </c>
      <c r="G94" s="4">
        <v>43466</v>
      </c>
      <c r="H94" s="4">
        <v>43830</v>
      </c>
      <c r="I94" s="2" t="s">
        <v>68</v>
      </c>
      <c r="J94">
        <v>1440</v>
      </c>
      <c r="L94" s="2"/>
      <c r="M94" s="2"/>
      <c r="N94" s="2"/>
      <c r="O94" s="2"/>
      <c r="P94" s="2"/>
      <c r="Q94" s="2"/>
      <c r="S94" s="2"/>
      <c r="T94" s="2"/>
      <c r="U94" s="2"/>
      <c r="V94" s="2"/>
      <c r="W94" s="2"/>
      <c r="X94" s="2"/>
      <c r="Y94" s="2"/>
      <c r="AA94" s="2"/>
      <c r="AC94" s="2"/>
      <c r="AD94" s="2"/>
      <c r="AE94" s="2"/>
      <c r="AN94" s="2" t="s">
        <v>69</v>
      </c>
      <c r="AO94">
        <v>7</v>
      </c>
      <c r="AP94" s="2" t="s">
        <v>603</v>
      </c>
      <c r="AQ94" s="2" t="s">
        <v>919</v>
      </c>
      <c r="AR94" s="2" t="s">
        <v>122</v>
      </c>
      <c r="AS94" s="2" t="s">
        <v>154</v>
      </c>
      <c r="AT94" s="4">
        <v>43496</v>
      </c>
      <c r="AU94" s="4">
        <v>43496</v>
      </c>
      <c r="AV94" s="4">
        <v>43496</v>
      </c>
      <c r="AW94" s="2" t="s">
        <v>1020</v>
      </c>
      <c r="AX94" s="2" t="s">
        <v>1022</v>
      </c>
      <c r="AY94">
        <v>2140</v>
      </c>
      <c r="AZ94">
        <v>122</v>
      </c>
      <c r="BA94">
        <v>863850.29</v>
      </c>
      <c r="BB94" s="2"/>
      <c r="BD94" s="2"/>
      <c r="BE94" s="2"/>
      <c r="BG94" s="2"/>
      <c r="BH94" s="2"/>
      <c r="BJ94" s="2"/>
      <c r="BK94">
        <v>287</v>
      </c>
      <c r="BL94">
        <v>863850.29</v>
      </c>
      <c r="BM94">
        <v>863850.29</v>
      </c>
    </row>
    <row r="95" spans="1:65" x14ac:dyDescent="0.35">
      <c r="A95" s="2" t="s">
        <v>65</v>
      </c>
      <c r="B95" s="2" t="s">
        <v>66</v>
      </c>
      <c r="C95" s="2" t="s">
        <v>67</v>
      </c>
      <c r="D95">
        <v>1</v>
      </c>
      <c r="E95">
        <v>1</v>
      </c>
      <c r="F95" s="3">
        <v>43772.507835648146</v>
      </c>
      <c r="G95" s="4">
        <v>43466</v>
      </c>
      <c r="H95" s="4">
        <v>43830</v>
      </c>
      <c r="I95" s="2" t="s">
        <v>68</v>
      </c>
      <c r="J95">
        <v>1440</v>
      </c>
      <c r="L95" s="2"/>
      <c r="M95" s="2"/>
      <c r="N95" s="2"/>
      <c r="O95" s="2"/>
      <c r="P95" s="2"/>
      <c r="Q95" s="2"/>
      <c r="S95" s="2"/>
      <c r="T95" s="2"/>
      <c r="U95" s="2"/>
      <c r="V95" s="2"/>
      <c r="W95" s="2"/>
      <c r="X95" s="2"/>
      <c r="Y95" s="2"/>
      <c r="AA95" s="2"/>
      <c r="AC95" s="2"/>
      <c r="AD95" s="2"/>
      <c r="AE95" s="2"/>
      <c r="AN95" s="2" t="s">
        <v>69</v>
      </c>
      <c r="AO95">
        <v>8</v>
      </c>
      <c r="AP95" s="2" t="s">
        <v>801</v>
      </c>
      <c r="AQ95" s="2" t="s">
        <v>919</v>
      </c>
      <c r="AR95" s="2" t="s">
        <v>122</v>
      </c>
      <c r="AS95" s="2" t="s">
        <v>154</v>
      </c>
      <c r="AT95" s="4">
        <v>43496</v>
      </c>
      <c r="AU95" s="4">
        <v>43496</v>
      </c>
      <c r="AV95" s="4">
        <v>43496</v>
      </c>
      <c r="AW95" s="2" t="s">
        <v>1020</v>
      </c>
      <c r="AX95" s="2" t="s">
        <v>919</v>
      </c>
      <c r="AY95">
        <v>2140</v>
      </c>
      <c r="AZ95">
        <v>122</v>
      </c>
      <c r="BA95">
        <v>863850.29</v>
      </c>
      <c r="BB95" s="2"/>
      <c r="BD95" s="2"/>
      <c r="BE95" s="2"/>
      <c r="BG95" s="2"/>
      <c r="BH95" s="2"/>
      <c r="BJ95" s="2"/>
      <c r="BK95">
        <v>287</v>
      </c>
      <c r="BL95">
        <v>863850.29</v>
      </c>
      <c r="BM95">
        <v>863850.29</v>
      </c>
    </row>
    <row r="96" spans="1:65" x14ac:dyDescent="0.35">
      <c r="A96" s="2" t="s">
        <v>65</v>
      </c>
      <c r="B96" s="2" t="s">
        <v>66</v>
      </c>
      <c r="C96" s="2" t="s">
        <v>67</v>
      </c>
      <c r="D96">
        <v>1</v>
      </c>
      <c r="E96">
        <v>1</v>
      </c>
      <c r="F96" s="3">
        <v>43772.507835648146</v>
      </c>
      <c r="G96" s="4">
        <v>43466</v>
      </c>
      <c r="H96" s="4">
        <v>43830</v>
      </c>
      <c r="I96" s="2" t="s">
        <v>68</v>
      </c>
      <c r="J96">
        <v>1440</v>
      </c>
      <c r="L96" s="2"/>
      <c r="M96" s="2"/>
      <c r="N96" s="2"/>
      <c r="O96" s="2"/>
      <c r="P96" s="2"/>
      <c r="Q96" s="2"/>
      <c r="S96" s="2"/>
      <c r="T96" s="2"/>
      <c r="U96" s="2"/>
      <c r="V96" s="2"/>
      <c r="W96" s="2"/>
      <c r="X96" s="2"/>
      <c r="Y96" s="2"/>
      <c r="AA96" s="2"/>
      <c r="AC96" s="2"/>
      <c r="AD96" s="2"/>
      <c r="AE96" s="2"/>
      <c r="AN96" s="2" t="s">
        <v>69</v>
      </c>
      <c r="AO96">
        <v>9</v>
      </c>
      <c r="AP96" s="2" t="s">
        <v>601</v>
      </c>
      <c r="AQ96" s="2" t="s">
        <v>920</v>
      </c>
      <c r="AR96" s="2" t="s">
        <v>971</v>
      </c>
      <c r="AS96" s="2" t="s">
        <v>1010</v>
      </c>
      <c r="AT96" s="4">
        <v>43496</v>
      </c>
      <c r="AU96" s="4">
        <v>43496</v>
      </c>
      <c r="AV96" s="4">
        <v>43496</v>
      </c>
      <c r="AW96" s="2" t="s">
        <v>1020</v>
      </c>
      <c r="AX96" s="2" t="s">
        <v>920</v>
      </c>
      <c r="AY96">
        <v>34500</v>
      </c>
      <c r="AZ96">
        <v>122</v>
      </c>
      <c r="BA96">
        <v>863850.29</v>
      </c>
      <c r="BB96" s="2"/>
      <c r="BD96" s="2"/>
      <c r="BE96" s="2"/>
      <c r="BG96" s="2"/>
      <c r="BH96" s="2"/>
      <c r="BJ96" s="2"/>
      <c r="BK96">
        <v>287</v>
      </c>
      <c r="BL96">
        <v>863850.29</v>
      </c>
      <c r="BM96">
        <v>863850.29</v>
      </c>
    </row>
    <row r="97" spans="1:65" x14ac:dyDescent="0.35">
      <c r="A97" s="2" t="s">
        <v>65</v>
      </c>
      <c r="B97" s="2" t="s">
        <v>66</v>
      </c>
      <c r="C97" s="2" t="s">
        <v>67</v>
      </c>
      <c r="D97">
        <v>1</v>
      </c>
      <c r="E97">
        <v>1</v>
      </c>
      <c r="F97" s="3">
        <v>43772.507835648146</v>
      </c>
      <c r="G97" s="4">
        <v>43466</v>
      </c>
      <c r="H97" s="4">
        <v>43830</v>
      </c>
      <c r="I97" s="2" t="s">
        <v>68</v>
      </c>
      <c r="J97">
        <v>1440</v>
      </c>
      <c r="L97" s="2"/>
      <c r="M97" s="2"/>
      <c r="N97" s="2"/>
      <c r="O97" s="2"/>
      <c r="P97" s="2"/>
      <c r="Q97" s="2"/>
      <c r="S97" s="2"/>
      <c r="T97" s="2"/>
      <c r="U97" s="2"/>
      <c r="V97" s="2"/>
      <c r="W97" s="2"/>
      <c r="X97" s="2"/>
      <c r="Y97" s="2"/>
      <c r="AA97" s="2"/>
      <c r="AC97" s="2"/>
      <c r="AD97" s="2"/>
      <c r="AE97" s="2"/>
      <c r="AN97" s="2" t="s">
        <v>69</v>
      </c>
      <c r="AO97">
        <v>10</v>
      </c>
      <c r="AP97" s="2" t="s">
        <v>802</v>
      </c>
      <c r="AQ97" s="2" t="s">
        <v>920</v>
      </c>
      <c r="AR97" s="2" t="s">
        <v>971</v>
      </c>
      <c r="AS97" s="2" t="s">
        <v>1010</v>
      </c>
      <c r="AT97" s="4">
        <v>43496</v>
      </c>
      <c r="AU97" s="4">
        <v>43496</v>
      </c>
      <c r="AV97" s="4">
        <v>43496</v>
      </c>
      <c r="AW97" s="2" t="s">
        <v>1020</v>
      </c>
      <c r="AX97" s="2" t="s">
        <v>1023</v>
      </c>
      <c r="AY97">
        <v>4729.95</v>
      </c>
      <c r="AZ97">
        <v>122</v>
      </c>
      <c r="BA97">
        <v>863850.29</v>
      </c>
      <c r="BB97" s="2"/>
      <c r="BD97" s="2"/>
      <c r="BE97" s="2"/>
      <c r="BG97" s="2"/>
      <c r="BH97" s="2"/>
      <c r="BJ97" s="2"/>
      <c r="BK97">
        <v>287</v>
      </c>
      <c r="BL97">
        <v>863850.29</v>
      </c>
      <c r="BM97">
        <v>863850.29</v>
      </c>
    </row>
    <row r="98" spans="1:65" x14ac:dyDescent="0.35">
      <c r="A98" s="2" t="s">
        <v>65</v>
      </c>
      <c r="B98" s="2" t="s">
        <v>66</v>
      </c>
      <c r="C98" s="2" t="s">
        <v>67</v>
      </c>
      <c r="D98">
        <v>1</v>
      </c>
      <c r="E98">
        <v>1</v>
      </c>
      <c r="F98" s="3">
        <v>43772.507835648146</v>
      </c>
      <c r="G98" s="4">
        <v>43466</v>
      </c>
      <c r="H98" s="4">
        <v>43830</v>
      </c>
      <c r="I98" s="2" t="s">
        <v>68</v>
      </c>
      <c r="J98">
        <v>1440</v>
      </c>
      <c r="L98" s="2"/>
      <c r="M98" s="2"/>
      <c r="N98" s="2"/>
      <c r="O98" s="2"/>
      <c r="P98" s="2"/>
      <c r="Q98" s="2"/>
      <c r="S98" s="2"/>
      <c r="T98" s="2"/>
      <c r="U98" s="2"/>
      <c r="V98" s="2"/>
      <c r="W98" s="2"/>
      <c r="X98" s="2"/>
      <c r="Y98" s="2"/>
      <c r="AA98" s="2"/>
      <c r="AC98" s="2"/>
      <c r="AD98" s="2"/>
      <c r="AE98" s="2"/>
      <c r="AN98" s="2" t="s">
        <v>69</v>
      </c>
      <c r="AO98">
        <v>11</v>
      </c>
      <c r="AP98" s="2" t="s">
        <v>803</v>
      </c>
      <c r="AQ98" s="2" t="s">
        <v>920</v>
      </c>
      <c r="AR98" s="2" t="s">
        <v>971</v>
      </c>
      <c r="AS98" s="2" t="s">
        <v>1010</v>
      </c>
      <c r="AT98" s="4">
        <v>43496</v>
      </c>
      <c r="AU98" s="4">
        <v>43496</v>
      </c>
      <c r="AV98" s="4">
        <v>43496</v>
      </c>
      <c r="AW98" s="2" t="s">
        <v>1020</v>
      </c>
      <c r="AX98" s="2" t="s">
        <v>1024</v>
      </c>
      <c r="AY98">
        <v>2679.3</v>
      </c>
      <c r="AZ98">
        <v>122</v>
      </c>
      <c r="BA98">
        <v>863850.29</v>
      </c>
      <c r="BB98" s="2"/>
      <c r="BD98" s="2"/>
      <c r="BE98" s="2"/>
      <c r="BG98" s="2"/>
      <c r="BH98" s="2"/>
      <c r="BJ98" s="2"/>
      <c r="BK98">
        <v>287</v>
      </c>
      <c r="BL98">
        <v>863850.29</v>
      </c>
      <c r="BM98">
        <v>863850.29</v>
      </c>
    </row>
    <row r="99" spans="1:65" x14ac:dyDescent="0.35">
      <c r="A99" s="2" t="s">
        <v>65</v>
      </c>
      <c r="B99" s="2" t="s">
        <v>66</v>
      </c>
      <c r="C99" s="2" t="s">
        <v>67</v>
      </c>
      <c r="D99">
        <v>1</v>
      </c>
      <c r="E99">
        <v>1</v>
      </c>
      <c r="F99" s="3">
        <v>43772.507835648146</v>
      </c>
      <c r="G99" s="4">
        <v>43466</v>
      </c>
      <c r="H99" s="4">
        <v>43830</v>
      </c>
      <c r="I99" s="2" t="s">
        <v>68</v>
      </c>
      <c r="J99">
        <v>1440</v>
      </c>
      <c r="L99" s="2"/>
      <c r="M99" s="2"/>
      <c r="N99" s="2"/>
      <c r="O99" s="2"/>
      <c r="P99" s="2"/>
      <c r="Q99" s="2"/>
      <c r="S99" s="2"/>
      <c r="T99" s="2"/>
      <c r="U99" s="2"/>
      <c r="V99" s="2"/>
      <c r="W99" s="2"/>
      <c r="X99" s="2"/>
      <c r="Y99" s="2"/>
      <c r="AA99" s="2"/>
      <c r="AC99" s="2"/>
      <c r="AD99" s="2"/>
      <c r="AE99" s="2"/>
      <c r="AN99" s="2" t="s">
        <v>69</v>
      </c>
      <c r="AO99">
        <v>12</v>
      </c>
      <c r="AP99" s="2" t="s">
        <v>804</v>
      </c>
      <c r="AQ99" s="2" t="s">
        <v>920</v>
      </c>
      <c r="AR99" s="2" t="s">
        <v>971</v>
      </c>
      <c r="AS99" s="2" t="s">
        <v>1010</v>
      </c>
      <c r="AT99" s="4">
        <v>43496</v>
      </c>
      <c r="AU99" s="4">
        <v>43496</v>
      </c>
      <c r="AV99" s="4">
        <v>43496</v>
      </c>
      <c r="AW99" s="2" t="s">
        <v>1020</v>
      </c>
      <c r="AX99" s="2" t="s">
        <v>1025</v>
      </c>
      <c r="AY99">
        <v>2985</v>
      </c>
      <c r="AZ99">
        <v>122</v>
      </c>
      <c r="BA99">
        <v>863850.29</v>
      </c>
      <c r="BB99" s="2"/>
      <c r="BD99" s="2"/>
      <c r="BE99" s="2"/>
      <c r="BG99" s="2"/>
      <c r="BH99" s="2"/>
      <c r="BJ99" s="2"/>
      <c r="BK99">
        <v>287</v>
      </c>
      <c r="BL99">
        <v>863850.29</v>
      </c>
      <c r="BM99">
        <v>863850.29</v>
      </c>
    </row>
    <row r="100" spans="1:65" x14ac:dyDescent="0.35">
      <c r="A100" s="2" t="s">
        <v>65</v>
      </c>
      <c r="B100" s="2" t="s">
        <v>66</v>
      </c>
      <c r="C100" s="2" t="s">
        <v>67</v>
      </c>
      <c r="D100">
        <v>1</v>
      </c>
      <c r="E100">
        <v>1</v>
      </c>
      <c r="F100" s="3">
        <v>43772.507835648146</v>
      </c>
      <c r="G100" s="4">
        <v>43466</v>
      </c>
      <c r="H100" s="4">
        <v>43830</v>
      </c>
      <c r="I100" s="2" t="s">
        <v>68</v>
      </c>
      <c r="J100">
        <v>1440</v>
      </c>
      <c r="L100" s="2"/>
      <c r="M100" s="2"/>
      <c r="N100" s="2"/>
      <c r="O100" s="2"/>
      <c r="P100" s="2"/>
      <c r="Q100" s="2"/>
      <c r="S100" s="2"/>
      <c r="T100" s="2"/>
      <c r="U100" s="2"/>
      <c r="V100" s="2"/>
      <c r="W100" s="2"/>
      <c r="X100" s="2"/>
      <c r="Y100" s="2"/>
      <c r="AA100" s="2"/>
      <c r="AC100" s="2"/>
      <c r="AD100" s="2"/>
      <c r="AE100" s="2"/>
      <c r="AN100" s="2" t="s">
        <v>69</v>
      </c>
      <c r="AO100">
        <v>13</v>
      </c>
      <c r="AP100" s="2" t="s">
        <v>805</v>
      </c>
      <c r="AQ100" s="2" t="s">
        <v>920</v>
      </c>
      <c r="AR100" s="2" t="s">
        <v>971</v>
      </c>
      <c r="AS100" s="2" t="s">
        <v>1010</v>
      </c>
      <c r="AT100" s="4">
        <v>43496</v>
      </c>
      <c r="AU100" s="4">
        <v>43496</v>
      </c>
      <c r="AV100" s="4">
        <v>43496</v>
      </c>
      <c r="AW100" s="2" t="s">
        <v>1020</v>
      </c>
      <c r="AX100" s="2" t="s">
        <v>920</v>
      </c>
      <c r="AY100">
        <v>34500</v>
      </c>
      <c r="AZ100">
        <v>122</v>
      </c>
      <c r="BA100">
        <v>863850.29</v>
      </c>
      <c r="BB100" s="2"/>
      <c r="BD100" s="2"/>
      <c r="BE100" s="2"/>
      <c r="BG100" s="2"/>
      <c r="BH100" s="2"/>
      <c r="BJ100" s="2"/>
      <c r="BK100">
        <v>287</v>
      </c>
      <c r="BL100">
        <v>863850.29</v>
      </c>
      <c r="BM100">
        <v>863850.29</v>
      </c>
    </row>
    <row r="101" spans="1:65" x14ac:dyDescent="0.35">
      <c r="A101" s="2" t="s">
        <v>65</v>
      </c>
      <c r="B101" s="2" t="s">
        <v>66</v>
      </c>
      <c r="C101" s="2" t="s">
        <v>67</v>
      </c>
      <c r="D101">
        <v>1</v>
      </c>
      <c r="E101">
        <v>1</v>
      </c>
      <c r="F101" s="3">
        <v>43772.507835648146</v>
      </c>
      <c r="G101" s="4">
        <v>43466</v>
      </c>
      <c r="H101" s="4">
        <v>43830</v>
      </c>
      <c r="I101" s="2" t="s">
        <v>68</v>
      </c>
      <c r="J101">
        <v>1440</v>
      </c>
      <c r="L101" s="2"/>
      <c r="M101" s="2"/>
      <c r="N101" s="2"/>
      <c r="O101" s="2"/>
      <c r="P101" s="2"/>
      <c r="Q101" s="2"/>
      <c r="S101" s="2"/>
      <c r="T101" s="2"/>
      <c r="U101" s="2"/>
      <c r="V101" s="2"/>
      <c r="W101" s="2"/>
      <c r="X101" s="2"/>
      <c r="Y101" s="2"/>
      <c r="AA101" s="2"/>
      <c r="AC101" s="2"/>
      <c r="AD101" s="2"/>
      <c r="AE101" s="2"/>
      <c r="AN101" s="2" t="s">
        <v>69</v>
      </c>
      <c r="AO101">
        <v>14</v>
      </c>
      <c r="AP101" s="2" t="s">
        <v>602</v>
      </c>
      <c r="AQ101" s="2" t="s">
        <v>921</v>
      </c>
      <c r="AR101" s="2" t="s">
        <v>972</v>
      </c>
      <c r="AS101" s="2" t="s">
        <v>135</v>
      </c>
      <c r="AT101" s="4">
        <v>43496</v>
      </c>
      <c r="AU101" s="4">
        <v>43496</v>
      </c>
      <c r="AV101" s="4">
        <v>43496</v>
      </c>
      <c r="AW101" s="2" t="s">
        <v>1020</v>
      </c>
      <c r="AX101" s="2" t="s">
        <v>921</v>
      </c>
      <c r="AY101">
        <v>2500</v>
      </c>
      <c r="AZ101">
        <v>122</v>
      </c>
      <c r="BA101">
        <v>863850.29</v>
      </c>
      <c r="BB101" s="2"/>
      <c r="BD101" s="2"/>
      <c r="BE101" s="2"/>
      <c r="BG101" s="2"/>
      <c r="BH101" s="2"/>
      <c r="BJ101" s="2"/>
      <c r="BK101">
        <v>287</v>
      </c>
      <c r="BL101">
        <v>863850.29</v>
      </c>
      <c r="BM101">
        <v>863850.29</v>
      </c>
    </row>
    <row r="102" spans="1:65" x14ac:dyDescent="0.35">
      <c r="A102" s="2" t="s">
        <v>65</v>
      </c>
      <c r="B102" s="2" t="s">
        <v>66</v>
      </c>
      <c r="C102" s="2" t="s">
        <v>67</v>
      </c>
      <c r="D102">
        <v>1</v>
      </c>
      <c r="E102">
        <v>1</v>
      </c>
      <c r="F102" s="3">
        <v>43772.507835648146</v>
      </c>
      <c r="G102" s="4">
        <v>43466</v>
      </c>
      <c r="H102" s="4">
        <v>43830</v>
      </c>
      <c r="I102" s="2" t="s">
        <v>68</v>
      </c>
      <c r="J102">
        <v>1440</v>
      </c>
      <c r="L102" s="2"/>
      <c r="M102" s="2"/>
      <c r="N102" s="2"/>
      <c r="O102" s="2"/>
      <c r="P102" s="2"/>
      <c r="Q102" s="2"/>
      <c r="S102" s="2"/>
      <c r="T102" s="2"/>
      <c r="U102" s="2"/>
      <c r="V102" s="2"/>
      <c r="W102" s="2"/>
      <c r="X102" s="2"/>
      <c r="Y102" s="2"/>
      <c r="AA102" s="2"/>
      <c r="AC102" s="2"/>
      <c r="AD102" s="2"/>
      <c r="AE102" s="2"/>
      <c r="AN102" s="2" t="s">
        <v>69</v>
      </c>
      <c r="AO102">
        <v>15</v>
      </c>
      <c r="AP102" s="2" t="s">
        <v>806</v>
      </c>
      <c r="AQ102" s="2" t="s">
        <v>921</v>
      </c>
      <c r="AR102" s="2" t="s">
        <v>972</v>
      </c>
      <c r="AS102" s="2" t="s">
        <v>135</v>
      </c>
      <c r="AT102" s="4">
        <v>43496</v>
      </c>
      <c r="AU102" s="4">
        <v>43496</v>
      </c>
      <c r="AV102" s="4">
        <v>43496</v>
      </c>
      <c r="AW102" s="2" t="s">
        <v>1020</v>
      </c>
      <c r="AX102" s="2" t="s">
        <v>921</v>
      </c>
      <c r="AY102">
        <v>2032.52</v>
      </c>
      <c r="AZ102">
        <v>122</v>
      </c>
      <c r="BA102">
        <v>863850.29</v>
      </c>
      <c r="BB102" s="2"/>
      <c r="BD102" s="2"/>
      <c r="BE102" s="2"/>
      <c r="BG102" s="2"/>
      <c r="BH102" s="2"/>
      <c r="BJ102" s="2"/>
      <c r="BK102">
        <v>287</v>
      </c>
      <c r="BL102">
        <v>863850.29</v>
      </c>
      <c r="BM102">
        <v>863850.29</v>
      </c>
    </row>
    <row r="103" spans="1:65" x14ac:dyDescent="0.35">
      <c r="A103" s="2" t="s">
        <v>65</v>
      </c>
      <c r="B103" s="2" t="s">
        <v>66</v>
      </c>
      <c r="C103" s="2" t="s">
        <v>67</v>
      </c>
      <c r="D103">
        <v>1</v>
      </c>
      <c r="E103">
        <v>1</v>
      </c>
      <c r="F103" s="3">
        <v>43772.507835648146</v>
      </c>
      <c r="G103" s="4">
        <v>43466</v>
      </c>
      <c r="H103" s="4">
        <v>43830</v>
      </c>
      <c r="I103" s="2" t="s">
        <v>68</v>
      </c>
      <c r="J103">
        <v>1440</v>
      </c>
      <c r="L103" s="2"/>
      <c r="M103" s="2"/>
      <c r="N103" s="2"/>
      <c r="O103" s="2"/>
      <c r="P103" s="2"/>
      <c r="Q103" s="2"/>
      <c r="S103" s="2"/>
      <c r="T103" s="2"/>
      <c r="U103" s="2"/>
      <c r="V103" s="2"/>
      <c r="W103" s="2"/>
      <c r="X103" s="2"/>
      <c r="Y103" s="2"/>
      <c r="AA103" s="2"/>
      <c r="AC103" s="2"/>
      <c r="AD103" s="2"/>
      <c r="AE103" s="2"/>
      <c r="AN103" s="2" t="s">
        <v>69</v>
      </c>
      <c r="AO103">
        <v>16</v>
      </c>
      <c r="AP103" s="2" t="s">
        <v>605</v>
      </c>
      <c r="AQ103" s="2" t="s">
        <v>922</v>
      </c>
      <c r="AR103" s="2" t="s">
        <v>973</v>
      </c>
      <c r="AS103" s="2" t="s">
        <v>1011</v>
      </c>
      <c r="AT103" s="4">
        <v>43496</v>
      </c>
      <c r="AU103" s="4">
        <v>43496</v>
      </c>
      <c r="AV103" s="4">
        <v>43496</v>
      </c>
      <c r="AW103" s="2" t="s">
        <v>1020</v>
      </c>
      <c r="AX103" s="2" t="s">
        <v>1026</v>
      </c>
      <c r="AY103">
        <v>2500</v>
      </c>
      <c r="AZ103">
        <v>122</v>
      </c>
      <c r="BA103">
        <v>863850.29</v>
      </c>
      <c r="BB103" s="2"/>
      <c r="BD103" s="2"/>
      <c r="BE103" s="2"/>
      <c r="BG103" s="2"/>
      <c r="BH103" s="2"/>
      <c r="BJ103" s="2"/>
      <c r="BK103">
        <v>287</v>
      </c>
      <c r="BL103">
        <v>863850.29</v>
      </c>
      <c r="BM103">
        <v>863850.29</v>
      </c>
    </row>
    <row r="104" spans="1:65" x14ac:dyDescent="0.35">
      <c r="A104" s="2" t="s">
        <v>65</v>
      </c>
      <c r="B104" s="2" t="s">
        <v>66</v>
      </c>
      <c r="C104" s="2" t="s">
        <v>67</v>
      </c>
      <c r="D104">
        <v>1</v>
      </c>
      <c r="E104">
        <v>1</v>
      </c>
      <c r="F104" s="3">
        <v>43772.507835648146</v>
      </c>
      <c r="G104" s="4">
        <v>43466</v>
      </c>
      <c r="H104" s="4">
        <v>43830</v>
      </c>
      <c r="I104" s="2" t="s">
        <v>68</v>
      </c>
      <c r="J104">
        <v>1440</v>
      </c>
      <c r="L104" s="2"/>
      <c r="M104" s="2"/>
      <c r="N104" s="2"/>
      <c r="O104" s="2"/>
      <c r="P104" s="2"/>
      <c r="Q104" s="2"/>
      <c r="S104" s="2"/>
      <c r="T104" s="2"/>
      <c r="U104" s="2"/>
      <c r="V104" s="2"/>
      <c r="W104" s="2"/>
      <c r="X104" s="2"/>
      <c r="Y104" s="2"/>
      <c r="AA104" s="2"/>
      <c r="AC104" s="2"/>
      <c r="AD104" s="2"/>
      <c r="AE104" s="2"/>
      <c r="AN104" s="2" t="s">
        <v>69</v>
      </c>
      <c r="AO104">
        <v>17</v>
      </c>
      <c r="AP104" s="2" t="s">
        <v>807</v>
      </c>
      <c r="AQ104" s="2" t="s">
        <v>922</v>
      </c>
      <c r="AR104" s="2" t="s">
        <v>973</v>
      </c>
      <c r="AS104" s="2" t="s">
        <v>1011</v>
      </c>
      <c r="AT104" s="4">
        <v>43496</v>
      </c>
      <c r="AU104" s="4">
        <v>43496</v>
      </c>
      <c r="AV104" s="4">
        <v>43496</v>
      </c>
      <c r="AW104" s="2" t="s">
        <v>1020</v>
      </c>
      <c r="AX104" s="2" t="s">
        <v>1027</v>
      </c>
      <c r="AY104">
        <v>143.09</v>
      </c>
      <c r="AZ104">
        <v>122</v>
      </c>
      <c r="BA104">
        <v>863850.29</v>
      </c>
      <c r="BB104" s="2"/>
      <c r="BD104" s="2"/>
      <c r="BE104" s="2"/>
      <c r="BG104" s="2"/>
      <c r="BH104" s="2"/>
      <c r="BJ104" s="2"/>
      <c r="BK104">
        <v>287</v>
      </c>
      <c r="BL104">
        <v>863850.29</v>
      </c>
      <c r="BM104">
        <v>863850.29</v>
      </c>
    </row>
    <row r="105" spans="1:65" x14ac:dyDescent="0.35">
      <c r="A105" s="2" t="s">
        <v>65</v>
      </c>
      <c r="B105" s="2" t="s">
        <v>66</v>
      </c>
      <c r="C105" s="2" t="s">
        <v>67</v>
      </c>
      <c r="D105">
        <v>1</v>
      </c>
      <c r="E105">
        <v>1</v>
      </c>
      <c r="F105" s="3">
        <v>43772.507835648146</v>
      </c>
      <c r="G105" s="4">
        <v>43466</v>
      </c>
      <c r="H105" s="4">
        <v>43830</v>
      </c>
      <c r="I105" s="2" t="s">
        <v>68</v>
      </c>
      <c r="J105">
        <v>1440</v>
      </c>
      <c r="L105" s="2"/>
      <c r="M105" s="2"/>
      <c r="N105" s="2"/>
      <c r="O105" s="2"/>
      <c r="P105" s="2"/>
      <c r="Q105" s="2"/>
      <c r="S105" s="2"/>
      <c r="T105" s="2"/>
      <c r="U105" s="2"/>
      <c r="V105" s="2"/>
      <c r="W105" s="2"/>
      <c r="X105" s="2"/>
      <c r="Y105" s="2"/>
      <c r="AA105" s="2"/>
      <c r="AC105" s="2"/>
      <c r="AD105" s="2"/>
      <c r="AE105" s="2"/>
      <c r="AN105" s="2" t="s">
        <v>69</v>
      </c>
      <c r="AO105">
        <v>18</v>
      </c>
      <c r="AP105" s="2" t="s">
        <v>808</v>
      </c>
      <c r="AQ105" s="2" t="s">
        <v>922</v>
      </c>
      <c r="AR105" s="2" t="s">
        <v>973</v>
      </c>
      <c r="AS105" s="2" t="s">
        <v>1011</v>
      </c>
      <c r="AT105" s="4">
        <v>43496</v>
      </c>
      <c r="AU105" s="4">
        <v>43496</v>
      </c>
      <c r="AV105" s="4">
        <v>43496</v>
      </c>
      <c r="AW105" s="2" t="s">
        <v>1020</v>
      </c>
      <c r="AX105" s="2" t="s">
        <v>1027</v>
      </c>
      <c r="AY105">
        <v>32.909999999999997</v>
      </c>
      <c r="AZ105">
        <v>122</v>
      </c>
      <c r="BA105">
        <v>863850.29</v>
      </c>
      <c r="BB105" s="2"/>
      <c r="BD105" s="2"/>
      <c r="BE105" s="2"/>
      <c r="BG105" s="2"/>
      <c r="BH105" s="2"/>
      <c r="BJ105" s="2"/>
      <c r="BK105">
        <v>287</v>
      </c>
      <c r="BL105">
        <v>863850.29</v>
      </c>
      <c r="BM105">
        <v>863850.29</v>
      </c>
    </row>
    <row r="106" spans="1:65" x14ac:dyDescent="0.35">
      <c r="A106" s="2" t="s">
        <v>65</v>
      </c>
      <c r="B106" s="2" t="s">
        <v>66</v>
      </c>
      <c r="C106" s="2" t="s">
        <v>67</v>
      </c>
      <c r="D106">
        <v>1</v>
      </c>
      <c r="E106">
        <v>1</v>
      </c>
      <c r="F106" s="3">
        <v>43772.507835648146</v>
      </c>
      <c r="G106" s="4">
        <v>43466</v>
      </c>
      <c r="H106" s="4">
        <v>43830</v>
      </c>
      <c r="I106" s="2" t="s">
        <v>68</v>
      </c>
      <c r="J106">
        <v>1440</v>
      </c>
      <c r="L106" s="2"/>
      <c r="M106" s="2"/>
      <c r="N106" s="2"/>
      <c r="O106" s="2"/>
      <c r="P106" s="2"/>
      <c r="Q106" s="2"/>
      <c r="S106" s="2"/>
      <c r="T106" s="2"/>
      <c r="U106" s="2"/>
      <c r="V106" s="2"/>
      <c r="W106" s="2"/>
      <c r="X106" s="2"/>
      <c r="Y106" s="2"/>
      <c r="AA106" s="2"/>
      <c r="AC106" s="2"/>
      <c r="AD106" s="2"/>
      <c r="AE106" s="2"/>
      <c r="AN106" s="2" t="s">
        <v>69</v>
      </c>
      <c r="AO106">
        <v>19</v>
      </c>
      <c r="AP106" s="2" t="s">
        <v>809</v>
      </c>
      <c r="AQ106" s="2" t="s">
        <v>922</v>
      </c>
      <c r="AR106" s="2" t="s">
        <v>973</v>
      </c>
      <c r="AS106" s="2" t="s">
        <v>1011</v>
      </c>
      <c r="AT106" s="4">
        <v>43496</v>
      </c>
      <c r="AU106" s="4">
        <v>43496</v>
      </c>
      <c r="AV106" s="4">
        <v>43496</v>
      </c>
      <c r="AW106" s="2" t="s">
        <v>1020</v>
      </c>
      <c r="AX106" s="2" t="s">
        <v>1028</v>
      </c>
      <c r="AY106">
        <v>250</v>
      </c>
      <c r="AZ106">
        <v>122</v>
      </c>
      <c r="BA106">
        <v>863850.29</v>
      </c>
      <c r="BB106" s="2"/>
      <c r="BD106" s="2"/>
      <c r="BE106" s="2"/>
      <c r="BG106" s="2"/>
      <c r="BH106" s="2"/>
      <c r="BJ106" s="2"/>
      <c r="BK106">
        <v>287</v>
      </c>
      <c r="BL106">
        <v>863850.29</v>
      </c>
      <c r="BM106">
        <v>863850.29</v>
      </c>
    </row>
    <row r="107" spans="1:65" x14ac:dyDescent="0.35">
      <c r="A107" s="2" t="s">
        <v>65</v>
      </c>
      <c r="B107" s="2" t="s">
        <v>66</v>
      </c>
      <c r="C107" s="2" t="s">
        <v>67</v>
      </c>
      <c r="D107">
        <v>1</v>
      </c>
      <c r="E107">
        <v>1</v>
      </c>
      <c r="F107" s="3">
        <v>43772.507835648146</v>
      </c>
      <c r="G107" s="4">
        <v>43466</v>
      </c>
      <c r="H107" s="4">
        <v>43830</v>
      </c>
      <c r="I107" s="2" t="s">
        <v>68</v>
      </c>
      <c r="J107">
        <v>1440</v>
      </c>
      <c r="L107" s="2"/>
      <c r="M107" s="2"/>
      <c r="N107" s="2"/>
      <c r="O107" s="2"/>
      <c r="P107" s="2"/>
      <c r="Q107" s="2"/>
      <c r="S107" s="2"/>
      <c r="T107" s="2"/>
      <c r="U107" s="2"/>
      <c r="V107" s="2"/>
      <c r="W107" s="2"/>
      <c r="X107" s="2"/>
      <c r="Y107" s="2"/>
      <c r="AA107" s="2"/>
      <c r="AC107" s="2"/>
      <c r="AD107" s="2"/>
      <c r="AE107" s="2"/>
      <c r="AN107" s="2" t="s">
        <v>69</v>
      </c>
      <c r="AO107">
        <v>20</v>
      </c>
      <c r="AP107" s="2" t="s">
        <v>810</v>
      </c>
      <c r="AQ107" s="2" t="s">
        <v>922</v>
      </c>
      <c r="AR107" s="2" t="s">
        <v>973</v>
      </c>
      <c r="AS107" s="2" t="s">
        <v>1011</v>
      </c>
      <c r="AT107" s="4">
        <v>43496</v>
      </c>
      <c r="AU107" s="4">
        <v>43496</v>
      </c>
      <c r="AV107" s="4">
        <v>43496</v>
      </c>
      <c r="AW107" s="2" t="s">
        <v>1020</v>
      </c>
      <c r="AX107" s="2" t="s">
        <v>1027</v>
      </c>
      <c r="AY107">
        <v>143.09</v>
      </c>
      <c r="AZ107">
        <v>122</v>
      </c>
      <c r="BA107">
        <v>863850.29</v>
      </c>
      <c r="BB107" s="2"/>
      <c r="BD107" s="2"/>
      <c r="BE107" s="2"/>
      <c r="BG107" s="2"/>
      <c r="BH107" s="2"/>
      <c r="BJ107" s="2"/>
      <c r="BK107">
        <v>287</v>
      </c>
      <c r="BL107">
        <v>863850.29</v>
      </c>
      <c r="BM107">
        <v>863850.29</v>
      </c>
    </row>
    <row r="108" spans="1:65" x14ac:dyDescent="0.35">
      <c r="A108" s="2" t="s">
        <v>65</v>
      </c>
      <c r="B108" s="2" t="s">
        <v>66</v>
      </c>
      <c r="C108" s="2" t="s">
        <v>67</v>
      </c>
      <c r="D108">
        <v>1</v>
      </c>
      <c r="E108">
        <v>1</v>
      </c>
      <c r="F108" s="3">
        <v>43772.507835648146</v>
      </c>
      <c r="G108" s="4">
        <v>43466</v>
      </c>
      <c r="H108" s="4">
        <v>43830</v>
      </c>
      <c r="I108" s="2" t="s">
        <v>68</v>
      </c>
      <c r="J108">
        <v>1440</v>
      </c>
      <c r="L108" s="2"/>
      <c r="M108" s="2"/>
      <c r="N108" s="2"/>
      <c r="O108" s="2"/>
      <c r="P108" s="2"/>
      <c r="Q108" s="2"/>
      <c r="S108" s="2"/>
      <c r="T108" s="2"/>
      <c r="U108" s="2"/>
      <c r="V108" s="2"/>
      <c r="W108" s="2"/>
      <c r="X108" s="2"/>
      <c r="Y108" s="2"/>
      <c r="AA108" s="2"/>
      <c r="AC108" s="2"/>
      <c r="AD108" s="2"/>
      <c r="AE108" s="2"/>
      <c r="AN108" s="2" t="s">
        <v>69</v>
      </c>
      <c r="AO108">
        <v>21</v>
      </c>
      <c r="AP108" s="2" t="s">
        <v>811</v>
      </c>
      <c r="AQ108" s="2" t="s">
        <v>923</v>
      </c>
      <c r="AR108" s="2" t="s">
        <v>974</v>
      </c>
      <c r="AS108" s="2" t="s">
        <v>136</v>
      </c>
      <c r="AT108" s="4">
        <v>43496</v>
      </c>
      <c r="AU108" s="4">
        <v>43496</v>
      </c>
      <c r="AV108" s="4">
        <v>43496</v>
      </c>
      <c r="AW108" s="2" t="s">
        <v>1020</v>
      </c>
      <c r="AX108" s="2" t="s">
        <v>923</v>
      </c>
      <c r="AY108">
        <v>9300</v>
      </c>
      <c r="AZ108">
        <v>122</v>
      </c>
      <c r="BA108">
        <v>863850.29</v>
      </c>
      <c r="BB108" s="2"/>
      <c r="BD108" s="2"/>
      <c r="BE108" s="2"/>
      <c r="BG108" s="2"/>
      <c r="BH108" s="2"/>
      <c r="BJ108" s="2"/>
      <c r="BK108">
        <v>287</v>
      </c>
      <c r="BL108">
        <v>863850.29</v>
      </c>
      <c r="BM108">
        <v>863850.29</v>
      </c>
    </row>
    <row r="109" spans="1:65" x14ac:dyDescent="0.35">
      <c r="A109" s="2" t="s">
        <v>65</v>
      </c>
      <c r="B109" s="2" t="s">
        <v>66</v>
      </c>
      <c r="C109" s="2" t="s">
        <v>67</v>
      </c>
      <c r="D109">
        <v>1</v>
      </c>
      <c r="E109">
        <v>1</v>
      </c>
      <c r="F109" s="3">
        <v>43772.507835648146</v>
      </c>
      <c r="G109" s="4">
        <v>43466</v>
      </c>
      <c r="H109" s="4">
        <v>43830</v>
      </c>
      <c r="I109" s="2" t="s">
        <v>68</v>
      </c>
      <c r="J109">
        <v>1440</v>
      </c>
      <c r="L109" s="2"/>
      <c r="M109" s="2"/>
      <c r="N109" s="2"/>
      <c r="O109" s="2"/>
      <c r="P109" s="2"/>
      <c r="Q109" s="2"/>
      <c r="S109" s="2"/>
      <c r="T109" s="2"/>
      <c r="U109" s="2"/>
      <c r="V109" s="2"/>
      <c r="W109" s="2"/>
      <c r="X109" s="2"/>
      <c r="Y109" s="2"/>
      <c r="AA109" s="2"/>
      <c r="AC109" s="2"/>
      <c r="AD109" s="2"/>
      <c r="AE109" s="2"/>
      <c r="AN109" s="2" t="s">
        <v>69</v>
      </c>
      <c r="AO109">
        <v>22</v>
      </c>
      <c r="AP109" s="2" t="s">
        <v>812</v>
      </c>
      <c r="AQ109" s="2" t="s">
        <v>924</v>
      </c>
      <c r="AR109" s="2" t="s">
        <v>975</v>
      </c>
      <c r="AS109" s="2" t="s">
        <v>168</v>
      </c>
      <c r="AT109" s="4">
        <v>43496</v>
      </c>
      <c r="AU109" s="4">
        <v>43496</v>
      </c>
      <c r="AV109" s="4">
        <v>43496</v>
      </c>
      <c r="AW109" s="2" t="s">
        <v>1020</v>
      </c>
      <c r="AX109" s="2" t="s">
        <v>1029</v>
      </c>
      <c r="AY109">
        <v>20</v>
      </c>
      <c r="AZ109">
        <v>122</v>
      </c>
      <c r="BA109">
        <v>863850.29</v>
      </c>
      <c r="BB109" s="2"/>
      <c r="BD109" s="2"/>
      <c r="BE109" s="2"/>
      <c r="BG109" s="2"/>
      <c r="BH109" s="2"/>
      <c r="BJ109" s="2"/>
      <c r="BK109">
        <v>287</v>
      </c>
      <c r="BL109">
        <v>863850.29</v>
      </c>
      <c r="BM109">
        <v>863850.29</v>
      </c>
    </row>
    <row r="110" spans="1:65" x14ac:dyDescent="0.35">
      <c r="A110" s="2" t="s">
        <v>65</v>
      </c>
      <c r="B110" s="2" t="s">
        <v>66</v>
      </c>
      <c r="C110" s="2" t="s">
        <v>67</v>
      </c>
      <c r="D110">
        <v>1</v>
      </c>
      <c r="E110">
        <v>1</v>
      </c>
      <c r="F110" s="3">
        <v>43772.507835648146</v>
      </c>
      <c r="G110" s="4">
        <v>43466</v>
      </c>
      <c r="H110" s="4">
        <v>43830</v>
      </c>
      <c r="I110" s="2" t="s">
        <v>68</v>
      </c>
      <c r="J110">
        <v>1440</v>
      </c>
      <c r="L110" s="2"/>
      <c r="M110" s="2"/>
      <c r="N110" s="2"/>
      <c r="O110" s="2"/>
      <c r="P110" s="2"/>
      <c r="Q110" s="2"/>
      <c r="S110" s="2"/>
      <c r="T110" s="2"/>
      <c r="U110" s="2"/>
      <c r="V110" s="2"/>
      <c r="W110" s="2"/>
      <c r="X110" s="2"/>
      <c r="Y110" s="2"/>
      <c r="AA110" s="2"/>
      <c r="AC110" s="2"/>
      <c r="AD110" s="2"/>
      <c r="AE110" s="2"/>
      <c r="AN110" s="2" t="s">
        <v>69</v>
      </c>
      <c r="AO110">
        <v>23</v>
      </c>
      <c r="AP110" s="2" t="s">
        <v>813</v>
      </c>
      <c r="AQ110" s="2" t="s">
        <v>924</v>
      </c>
      <c r="AR110" s="2" t="s">
        <v>975</v>
      </c>
      <c r="AS110" s="2" t="s">
        <v>168</v>
      </c>
      <c r="AT110" s="4">
        <v>43496</v>
      </c>
      <c r="AU110" s="4">
        <v>43496</v>
      </c>
      <c r="AV110" s="4">
        <v>43496</v>
      </c>
      <c r="AW110" s="2" t="s">
        <v>1020</v>
      </c>
      <c r="AX110" s="2" t="s">
        <v>1030</v>
      </c>
      <c r="AY110">
        <v>9300</v>
      </c>
      <c r="AZ110">
        <v>122</v>
      </c>
      <c r="BA110">
        <v>863850.29</v>
      </c>
      <c r="BB110" s="2"/>
      <c r="BD110" s="2"/>
      <c r="BE110" s="2"/>
      <c r="BG110" s="2"/>
      <c r="BH110" s="2"/>
      <c r="BJ110" s="2"/>
      <c r="BK110">
        <v>287</v>
      </c>
      <c r="BL110">
        <v>863850.29</v>
      </c>
      <c r="BM110">
        <v>863850.29</v>
      </c>
    </row>
    <row r="111" spans="1:65" x14ac:dyDescent="0.35">
      <c r="A111" s="2" t="s">
        <v>65</v>
      </c>
      <c r="B111" s="2" t="s">
        <v>66</v>
      </c>
      <c r="C111" s="2" t="s">
        <v>67</v>
      </c>
      <c r="D111">
        <v>1</v>
      </c>
      <c r="E111">
        <v>1</v>
      </c>
      <c r="F111" s="3">
        <v>43772.507835648146</v>
      </c>
      <c r="G111" s="4">
        <v>43466</v>
      </c>
      <c r="H111" s="4">
        <v>43830</v>
      </c>
      <c r="I111" s="2" t="s">
        <v>68</v>
      </c>
      <c r="J111">
        <v>1440</v>
      </c>
      <c r="L111" s="2"/>
      <c r="M111" s="2"/>
      <c r="N111" s="2"/>
      <c r="O111" s="2"/>
      <c r="P111" s="2"/>
      <c r="Q111" s="2"/>
      <c r="S111" s="2"/>
      <c r="T111" s="2"/>
      <c r="U111" s="2"/>
      <c r="V111" s="2"/>
      <c r="W111" s="2"/>
      <c r="X111" s="2"/>
      <c r="Y111" s="2"/>
      <c r="AA111" s="2"/>
      <c r="AC111" s="2"/>
      <c r="AD111" s="2"/>
      <c r="AE111" s="2"/>
      <c r="AN111" s="2" t="s">
        <v>69</v>
      </c>
      <c r="AO111">
        <v>24</v>
      </c>
      <c r="AP111" s="2" t="s">
        <v>814</v>
      </c>
      <c r="AQ111" s="2" t="s">
        <v>924</v>
      </c>
      <c r="AR111" s="2" t="s">
        <v>975</v>
      </c>
      <c r="AS111" s="2" t="s">
        <v>168</v>
      </c>
      <c r="AT111" s="4">
        <v>43496</v>
      </c>
      <c r="AU111" s="4">
        <v>43496</v>
      </c>
      <c r="AV111" s="4">
        <v>43496</v>
      </c>
      <c r="AW111" s="2" t="s">
        <v>1020</v>
      </c>
      <c r="AX111" s="2" t="s">
        <v>1031</v>
      </c>
      <c r="AY111">
        <v>24105.75</v>
      </c>
      <c r="AZ111">
        <v>122</v>
      </c>
      <c r="BA111">
        <v>863850.29</v>
      </c>
      <c r="BB111" s="2"/>
      <c r="BD111" s="2"/>
      <c r="BE111" s="2"/>
      <c r="BG111" s="2"/>
      <c r="BH111" s="2"/>
      <c r="BJ111" s="2"/>
      <c r="BK111">
        <v>287</v>
      </c>
      <c r="BL111">
        <v>863850.29</v>
      </c>
      <c r="BM111">
        <v>863850.29</v>
      </c>
    </row>
    <row r="112" spans="1:65" x14ac:dyDescent="0.35">
      <c r="A112" s="2" t="s">
        <v>65</v>
      </c>
      <c r="B112" s="2" t="s">
        <v>66</v>
      </c>
      <c r="C112" s="2" t="s">
        <v>67</v>
      </c>
      <c r="D112">
        <v>1</v>
      </c>
      <c r="E112">
        <v>1</v>
      </c>
      <c r="F112" s="3">
        <v>43772.507835648146</v>
      </c>
      <c r="G112" s="4">
        <v>43466</v>
      </c>
      <c r="H112" s="4">
        <v>43830</v>
      </c>
      <c r="I112" s="2" t="s">
        <v>68</v>
      </c>
      <c r="J112">
        <v>1440</v>
      </c>
      <c r="L112" s="2"/>
      <c r="M112" s="2"/>
      <c r="N112" s="2"/>
      <c r="O112" s="2"/>
      <c r="P112" s="2"/>
      <c r="Q112" s="2"/>
      <c r="S112" s="2"/>
      <c r="T112" s="2"/>
      <c r="U112" s="2"/>
      <c r="V112" s="2"/>
      <c r="W112" s="2"/>
      <c r="X112" s="2"/>
      <c r="Y112" s="2"/>
      <c r="AA112" s="2"/>
      <c r="AC112" s="2"/>
      <c r="AD112" s="2"/>
      <c r="AE112" s="2"/>
      <c r="AN112" s="2" t="s">
        <v>69</v>
      </c>
      <c r="AO112">
        <v>25</v>
      </c>
      <c r="AP112" s="2" t="s">
        <v>815</v>
      </c>
      <c r="AQ112" s="2" t="s">
        <v>924</v>
      </c>
      <c r="AR112" s="2" t="s">
        <v>975</v>
      </c>
      <c r="AS112" s="2" t="s">
        <v>168</v>
      </c>
      <c r="AT112" s="4">
        <v>43496</v>
      </c>
      <c r="AU112" s="4">
        <v>43496</v>
      </c>
      <c r="AV112" s="4">
        <v>43496</v>
      </c>
      <c r="AW112" s="2" t="s">
        <v>1020</v>
      </c>
      <c r="AX112" s="2" t="s">
        <v>1029</v>
      </c>
      <c r="AY112">
        <v>20</v>
      </c>
      <c r="AZ112">
        <v>122</v>
      </c>
      <c r="BA112">
        <v>863850.29</v>
      </c>
      <c r="BB112" s="2"/>
      <c r="BD112" s="2"/>
      <c r="BE112" s="2"/>
      <c r="BG112" s="2"/>
      <c r="BH112" s="2"/>
      <c r="BJ112" s="2"/>
      <c r="BK112">
        <v>287</v>
      </c>
      <c r="BL112">
        <v>863850.29</v>
      </c>
      <c r="BM112">
        <v>863850.29</v>
      </c>
    </row>
    <row r="113" spans="1:65" x14ac:dyDescent="0.35">
      <c r="A113" s="2" t="s">
        <v>65</v>
      </c>
      <c r="B113" s="2" t="s">
        <v>66</v>
      </c>
      <c r="C113" s="2" t="s">
        <v>67</v>
      </c>
      <c r="D113">
        <v>1</v>
      </c>
      <c r="E113">
        <v>1</v>
      </c>
      <c r="F113" s="3">
        <v>43772.507835648146</v>
      </c>
      <c r="G113" s="4">
        <v>43466</v>
      </c>
      <c r="H113" s="4">
        <v>43830</v>
      </c>
      <c r="I113" s="2" t="s">
        <v>68</v>
      </c>
      <c r="J113">
        <v>1440</v>
      </c>
      <c r="L113" s="2"/>
      <c r="M113" s="2"/>
      <c r="N113" s="2"/>
      <c r="O113" s="2"/>
      <c r="P113" s="2"/>
      <c r="Q113" s="2"/>
      <c r="S113" s="2"/>
      <c r="T113" s="2"/>
      <c r="U113" s="2"/>
      <c r="V113" s="2"/>
      <c r="W113" s="2"/>
      <c r="X113" s="2"/>
      <c r="Y113" s="2"/>
      <c r="AA113" s="2"/>
      <c r="AC113" s="2"/>
      <c r="AD113" s="2"/>
      <c r="AE113" s="2"/>
      <c r="AN113" s="2" t="s">
        <v>69</v>
      </c>
      <c r="AO113">
        <v>26</v>
      </c>
      <c r="AP113" s="2" t="s">
        <v>816</v>
      </c>
      <c r="AQ113" s="2" t="s">
        <v>925</v>
      </c>
      <c r="AR113" s="2" t="s">
        <v>123</v>
      </c>
      <c r="AS113" s="2" t="s">
        <v>135</v>
      </c>
      <c r="AT113" s="4">
        <v>43496</v>
      </c>
      <c r="AU113" s="4">
        <v>43496</v>
      </c>
      <c r="AV113" s="4">
        <v>43496</v>
      </c>
      <c r="AW113" s="2" t="s">
        <v>1020</v>
      </c>
      <c r="AX113" s="2" t="s">
        <v>925</v>
      </c>
      <c r="AY113">
        <v>1476</v>
      </c>
      <c r="AZ113">
        <v>122</v>
      </c>
      <c r="BA113">
        <v>863850.29</v>
      </c>
      <c r="BB113" s="2"/>
      <c r="BD113" s="2"/>
      <c r="BE113" s="2"/>
      <c r="BG113" s="2"/>
      <c r="BH113" s="2"/>
      <c r="BJ113" s="2"/>
      <c r="BK113">
        <v>287</v>
      </c>
      <c r="BL113">
        <v>863850.29</v>
      </c>
      <c r="BM113">
        <v>863850.29</v>
      </c>
    </row>
    <row r="114" spans="1:65" x14ac:dyDescent="0.35">
      <c r="A114" s="2" t="s">
        <v>65</v>
      </c>
      <c r="B114" s="2" t="s">
        <v>66</v>
      </c>
      <c r="C114" s="2" t="s">
        <v>67</v>
      </c>
      <c r="D114">
        <v>1</v>
      </c>
      <c r="E114">
        <v>1</v>
      </c>
      <c r="F114" s="3">
        <v>43772.507835648146</v>
      </c>
      <c r="G114" s="4">
        <v>43466</v>
      </c>
      <c r="H114" s="4">
        <v>43830</v>
      </c>
      <c r="I114" s="2" t="s">
        <v>68</v>
      </c>
      <c r="J114">
        <v>1440</v>
      </c>
      <c r="L114" s="2"/>
      <c r="M114" s="2"/>
      <c r="N114" s="2"/>
      <c r="O114" s="2"/>
      <c r="P114" s="2"/>
      <c r="Q114" s="2"/>
      <c r="S114" s="2"/>
      <c r="T114" s="2"/>
      <c r="U114" s="2"/>
      <c r="V114" s="2"/>
      <c r="W114" s="2"/>
      <c r="X114" s="2"/>
      <c r="Y114" s="2"/>
      <c r="AA114" s="2"/>
      <c r="AC114" s="2"/>
      <c r="AD114" s="2"/>
      <c r="AE114" s="2"/>
      <c r="AN114" s="2" t="s">
        <v>69</v>
      </c>
      <c r="AO114">
        <v>27</v>
      </c>
      <c r="AP114" s="2" t="s">
        <v>817</v>
      </c>
      <c r="AQ114" s="2" t="s">
        <v>925</v>
      </c>
      <c r="AR114" s="2" t="s">
        <v>123</v>
      </c>
      <c r="AS114" s="2" t="s">
        <v>135</v>
      </c>
      <c r="AT114" s="4">
        <v>43496</v>
      </c>
      <c r="AU114" s="4">
        <v>43496</v>
      </c>
      <c r="AV114" s="4">
        <v>43496</v>
      </c>
      <c r="AW114" s="2" t="s">
        <v>1020</v>
      </c>
      <c r="AX114" s="2" t="s">
        <v>925</v>
      </c>
      <c r="AY114">
        <v>1338</v>
      </c>
      <c r="AZ114">
        <v>122</v>
      </c>
      <c r="BA114">
        <v>863850.29</v>
      </c>
      <c r="BB114" s="2"/>
      <c r="BD114" s="2"/>
      <c r="BE114" s="2"/>
      <c r="BG114" s="2"/>
      <c r="BH114" s="2"/>
      <c r="BJ114" s="2"/>
      <c r="BK114">
        <v>287</v>
      </c>
      <c r="BL114">
        <v>863850.29</v>
      </c>
      <c r="BM114">
        <v>863850.29</v>
      </c>
    </row>
    <row r="115" spans="1:65" x14ac:dyDescent="0.35">
      <c r="A115" s="2" t="s">
        <v>65</v>
      </c>
      <c r="B115" s="2" t="s">
        <v>66</v>
      </c>
      <c r="C115" s="2" t="s">
        <v>67</v>
      </c>
      <c r="D115">
        <v>1</v>
      </c>
      <c r="E115">
        <v>1</v>
      </c>
      <c r="F115" s="3">
        <v>43772.507835648146</v>
      </c>
      <c r="G115" s="4">
        <v>43466</v>
      </c>
      <c r="H115" s="4">
        <v>43830</v>
      </c>
      <c r="I115" s="2" t="s">
        <v>68</v>
      </c>
      <c r="J115">
        <v>1440</v>
      </c>
      <c r="L115" s="2"/>
      <c r="M115" s="2"/>
      <c r="N115" s="2"/>
      <c r="O115" s="2"/>
      <c r="P115" s="2"/>
      <c r="Q115" s="2"/>
      <c r="S115" s="2"/>
      <c r="T115" s="2"/>
      <c r="U115" s="2"/>
      <c r="V115" s="2"/>
      <c r="W115" s="2"/>
      <c r="X115" s="2"/>
      <c r="Y115" s="2"/>
      <c r="AA115" s="2"/>
      <c r="AC115" s="2"/>
      <c r="AD115" s="2"/>
      <c r="AE115" s="2"/>
      <c r="AN115" s="2" t="s">
        <v>69</v>
      </c>
      <c r="AO115">
        <v>28</v>
      </c>
      <c r="AP115" s="2" t="s">
        <v>818</v>
      </c>
      <c r="AQ115" s="2" t="s">
        <v>925</v>
      </c>
      <c r="AR115" s="2" t="s">
        <v>123</v>
      </c>
      <c r="AS115" s="2" t="s">
        <v>135</v>
      </c>
      <c r="AT115" s="4">
        <v>43496</v>
      </c>
      <c r="AU115" s="4">
        <v>43496</v>
      </c>
      <c r="AV115" s="4">
        <v>43496</v>
      </c>
      <c r="AW115" s="2" t="s">
        <v>1020</v>
      </c>
      <c r="AX115" s="2" t="s">
        <v>925</v>
      </c>
      <c r="AY115">
        <v>3000</v>
      </c>
      <c r="AZ115">
        <v>122</v>
      </c>
      <c r="BA115">
        <v>863850.29</v>
      </c>
      <c r="BB115" s="2"/>
      <c r="BD115" s="2"/>
      <c r="BE115" s="2"/>
      <c r="BG115" s="2"/>
      <c r="BH115" s="2"/>
      <c r="BJ115" s="2"/>
      <c r="BK115">
        <v>287</v>
      </c>
      <c r="BL115">
        <v>863850.29</v>
      </c>
      <c r="BM115">
        <v>863850.29</v>
      </c>
    </row>
    <row r="116" spans="1:65" x14ac:dyDescent="0.35">
      <c r="A116" s="2" t="s">
        <v>65</v>
      </c>
      <c r="B116" s="2" t="s">
        <v>66</v>
      </c>
      <c r="C116" s="2" t="s">
        <v>67</v>
      </c>
      <c r="D116">
        <v>1</v>
      </c>
      <c r="E116">
        <v>1</v>
      </c>
      <c r="F116" s="3">
        <v>43772.507835648146</v>
      </c>
      <c r="G116" s="4">
        <v>43466</v>
      </c>
      <c r="H116" s="4">
        <v>43830</v>
      </c>
      <c r="I116" s="2" t="s">
        <v>68</v>
      </c>
      <c r="J116">
        <v>1440</v>
      </c>
      <c r="L116" s="2"/>
      <c r="M116" s="2"/>
      <c r="N116" s="2"/>
      <c r="O116" s="2"/>
      <c r="P116" s="2"/>
      <c r="Q116" s="2"/>
      <c r="S116" s="2"/>
      <c r="T116" s="2"/>
      <c r="U116" s="2"/>
      <c r="V116" s="2"/>
      <c r="W116" s="2"/>
      <c r="X116" s="2"/>
      <c r="Y116" s="2"/>
      <c r="AA116" s="2"/>
      <c r="AC116" s="2"/>
      <c r="AD116" s="2"/>
      <c r="AE116" s="2"/>
      <c r="AN116" s="2" t="s">
        <v>69</v>
      </c>
      <c r="AO116">
        <v>29</v>
      </c>
      <c r="AP116" s="2" t="s">
        <v>819</v>
      </c>
      <c r="AQ116" s="2" t="s">
        <v>925</v>
      </c>
      <c r="AR116" s="2" t="s">
        <v>123</v>
      </c>
      <c r="AS116" s="2" t="s">
        <v>135</v>
      </c>
      <c r="AT116" s="4">
        <v>43496</v>
      </c>
      <c r="AU116" s="4">
        <v>43496</v>
      </c>
      <c r="AV116" s="4">
        <v>43496</v>
      </c>
      <c r="AW116" s="2" t="s">
        <v>1020</v>
      </c>
      <c r="AX116" s="2" t="s">
        <v>925</v>
      </c>
      <c r="AY116">
        <v>2719.51</v>
      </c>
      <c r="AZ116">
        <v>122</v>
      </c>
      <c r="BA116">
        <v>863850.29</v>
      </c>
      <c r="BB116" s="2"/>
      <c r="BD116" s="2"/>
      <c r="BE116" s="2"/>
      <c r="BG116" s="2"/>
      <c r="BH116" s="2"/>
      <c r="BJ116" s="2"/>
      <c r="BK116">
        <v>287</v>
      </c>
      <c r="BL116">
        <v>863850.29</v>
      </c>
      <c r="BM116">
        <v>863850.29</v>
      </c>
    </row>
    <row r="117" spans="1:65" x14ac:dyDescent="0.35">
      <c r="A117" s="2" t="s">
        <v>65</v>
      </c>
      <c r="B117" s="2" t="s">
        <v>66</v>
      </c>
      <c r="C117" s="2" t="s">
        <v>67</v>
      </c>
      <c r="D117">
        <v>1</v>
      </c>
      <c r="E117">
        <v>1</v>
      </c>
      <c r="F117" s="3">
        <v>43772.507835648146</v>
      </c>
      <c r="G117" s="4">
        <v>43466</v>
      </c>
      <c r="H117" s="4">
        <v>43830</v>
      </c>
      <c r="I117" s="2" t="s">
        <v>68</v>
      </c>
      <c r="J117">
        <v>1440</v>
      </c>
      <c r="L117" s="2"/>
      <c r="M117" s="2"/>
      <c r="N117" s="2"/>
      <c r="O117" s="2"/>
      <c r="P117" s="2"/>
      <c r="Q117" s="2"/>
      <c r="S117" s="2"/>
      <c r="T117" s="2"/>
      <c r="U117" s="2"/>
      <c r="V117" s="2"/>
      <c r="W117" s="2"/>
      <c r="X117" s="2"/>
      <c r="Y117" s="2"/>
      <c r="AA117" s="2"/>
      <c r="AC117" s="2"/>
      <c r="AD117" s="2"/>
      <c r="AE117" s="2"/>
      <c r="AN117" s="2" t="s">
        <v>69</v>
      </c>
      <c r="AO117">
        <v>30</v>
      </c>
      <c r="AP117" s="2" t="s">
        <v>820</v>
      </c>
      <c r="AQ117" s="2" t="s">
        <v>926</v>
      </c>
      <c r="AR117" s="2" t="s">
        <v>114</v>
      </c>
      <c r="AS117" s="2" t="s">
        <v>167</v>
      </c>
      <c r="AT117" s="4">
        <v>43496</v>
      </c>
      <c r="AU117" s="4">
        <v>43496</v>
      </c>
      <c r="AV117" s="4">
        <v>43496</v>
      </c>
      <c r="AW117" s="2" t="s">
        <v>1020</v>
      </c>
      <c r="AX117" s="2" t="s">
        <v>926</v>
      </c>
      <c r="AY117">
        <v>0.32</v>
      </c>
      <c r="AZ117">
        <v>122</v>
      </c>
      <c r="BA117">
        <v>863850.29</v>
      </c>
      <c r="BB117" s="2"/>
      <c r="BD117" s="2"/>
      <c r="BE117" s="2"/>
      <c r="BG117" s="2"/>
      <c r="BH117" s="2"/>
      <c r="BJ117" s="2"/>
      <c r="BK117">
        <v>287</v>
      </c>
      <c r="BL117">
        <v>863850.29</v>
      </c>
      <c r="BM117">
        <v>863850.29</v>
      </c>
    </row>
    <row r="118" spans="1:65" x14ac:dyDescent="0.35">
      <c r="A118" s="2" t="s">
        <v>65</v>
      </c>
      <c r="B118" s="2" t="s">
        <v>66</v>
      </c>
      <c r="C118" s="2" t="s">
        <v>67</v>
      </c>
      <c r="D118">
        <v>1</v>
      </c>
      <c r="E118">
        <v>1</v>
      </c>
      <c r="F118" s="3">
        <v>43772.507835648146</v>
      </c>
      <c r="G118" s="4">
        <v>43466</v>
      </c>
      <c r="H118" s="4">
        <v>43830</v>
      </c>
      <c r="I118" s="2" t="s">
        <v>68</v>
      </c>
      <c r="J118">
        <v>1440</v>
      </c>
      <c r="L118" s="2"/>
      <c r="M118" s="2"/>
      <c r="N118" s="2"/>
      <c r="O118" s="2"/>
      <c r="P118" s="2"/>
      <c r="Q118" s="2"/>
      <c r="S118" s="2"/>
      <c r="T118" s="2"/>
      <c r="U118" s="2"/>
      <c r="V118" s="2"/>
      <c r="W118" s="2"/>
      <c r="X118" s="2"/>
      <c r="Y118" s="2"/>
      <c r="AA118" s="2"/>
      <c r="AC118" s="2"/>
      <c r="AD118" s="2"/>
      <c r="AE118" s="2"/>
      <c r="AN118" s="2" t="s">
        <v>69</v>
      </c>
      <c r="AO118">
        <v>31</v>
      </c>
      <c r="AP118" s="2" t="s">
        <v>821</v>
      </c>
      <c r="AQ118" s="2" t="s">
        <v>926</v>
      </c>
      <c r="AR118" s="2" t="s">
        <v>114</v>
      </c>
      <c r="AS118" s="2" t="s">
        <v>167</v>
      </c>
      <c r="AT118" s="4">
        <v>43496</v>
      </c>
      <c r="AU118" s="4">
        <v>43496</v>
      </c>
      <c r="AV118" s="4">
        <v>43496</v>
      </c>
      <c r="AW118" s="2" t="s">
        <v>1020</v>
      </c>
      <c r="AX118" s="2" t="s">
        <v>926</v>
      </c>
      <c r="AY118">
        <v>0.02</v>
      </c>
      <c r="AZ118">
        <v>122</v>
      </c>
      <c r="BA118">
        <v>863850.29</v>
      </c>
      <c r="BB118" s="2"/>
      <c r="BD118" s="2"/>
      <c r="BE118" s="2"/>
      <c r="BG118" s="2"/>
      <c r="BH118" s="2"/>
      <c r="BJ118" s="2"/>
      <c r="BK118">
        <v>287</v>
      </c>
      <c r="BL118">
        <v>863850.29</v>
      </c>
      <c r="BM118">
        <v>863850.29</v>
      </c>
    </row>
    <row r="119" spans="1:65" x14ac:dyDescent="0.35">
      <c r="A119" s="2" t="s">
        <v>65</v>
      </c>
      <c r="B119" s="2" t="s">
        <v>66</v>
      </c>
      <c r="C119" s="2" t="s">
        <v>67</v>
      </c>
      <c r="D119">
        <v>1</v>
      </c>
      <c r="E119">
        <v>1</v>
      </c>
      <c r="F119" s="3">
        <v>43772.507835648146</v>
      </c>
      <c r="G119" s="4">
        <v>43466</v>
      </c>
      <c r="H119" s="4">
        <v>43830</v>
      </c>
      <c r="I119" s="2" t="s">
        <v>68</v>
      </c>
      <c r="J119">
        <v>1440</v>
      </c>
      <c r="L119" s="2"/>
      <c r="M119" s="2"/>
      <c r="N119" s="2"/>
      <c r="O119" s="2"/>
      <c r="P119" s="2"/>
      <c r="Q119" s="2"/>
      <c r="S119" s="2"/>
      <c r="T119" s="2"/>
      <c r="U119" s="2"/>
      <c r="V119" s="2"/>
      <c r="W119" s="2"/>
      <c r="X119" s="2"/>
      <c r="Y119" s="2"/>
      <c r="AA119" s="2"/>
      <c r="AC119" s="2"/>
      <c r="AD119" s="2"/>
      <c r="AE119" s="2"/>
      <c r="AN119" s="2" t="s">
        <v>69</v>
      </c>
      <c r="AO119">
        <v>32</v>
      </c>
      <c r="AP119" s="2" t="s">
        <v>822</v>
      </c>
      <c r="AQ119" s="2" t="s">
        <v>926</v>
      </c>
      <c r="AR119" s="2" t="s">
        <v>114</v>
      </c>
      <c r="AS119" s="2" t="s">
        <v>167</v>
      </c>
      <c r="AT119" s="4">
        <v>43496</v>
      </c>
      <c r="AU119" s="4">
        <v>43496</v>
      </c>
      <c r="AV119" s="4">
        <v>43496</v>
      </c>
      <c r="AW119" s="2" t="s">
        <v>1020</v>
      </c>
      <c r="AX119" s="2" t="s">
        <v>1032</v>
      </c>
      <c r="AY119">
        <v>13239</v>
      </c>
      <c r="AZ119">
        <v>122</v>
      </c>
      <c r="BA119">
        <v>863850.29</v>
      </c>
      <c r="BB119" s="2"/>
      <c r="BD119" s="2"/>
      <c r="BE119" s="2"/>
      <c r="BG119" s="2"/>
      <c r="BH119" s="2"/>
      <c r="BJ119" s="2"/>
      <c r="BK119">
        <v>287</v>
      </c>
      <c r="BL119">
        <v>863850.29</v>
      </c>
      <c r="BM119">
        <v>863850.29</v>
      </c>
    </row>
    <row r="120" spans="1:65" x14ac:dyDescent="0.35">
      <c r="A120" s="2" t="s">
        <v>65</v>
      </c>
      <c r="B120" s="2" t="s">
        <v>66</v>
      </c>
      <c r="C120" s="2" t="s">
        <v>67</v>
      </c>
      <c r="D120">
        <v>1</v>
      </c>
      <c r="E120">
        <v>1</v>
      </c>
      <c r="F120" s="3">
        <v>43772.507835648146</v>
      </c>
      <c r="G120" s="4">
        <v>43466</v>
      </c>
      <c r="H120" s="4">
        <v>43830</v>
      </c>
      <c r="I120" s="2" t="s">
        <v>68</v>
      </c>
      <c r="J120">
        <v>1440</v>
      </c>
      <c r="L120" s="2"/>
      <c r="M120" s="2"/>
      <c r="N120" s="2"/>
      <c r="O120" s="2"/>
      <c r="P120" s="2"/>
      <c r="Q120" s="2"/>
      <c r="S120" s="2"/>
      <c r="T120" s="2"/>
      <c r="U120" s="2"/>
      <c r="V120" s="2"/>
      <c r="W120" s="2"/>
      <c r="X120" s="2"/>
      <c r="Y120" s="2"/>
      <c r="AA120" s="2"/>
      <c r="AC120" s="2"/>
      <c r="AD120" s="2"/>
      <c r="AE120" s="2"/>
      <c r="AN120" s="2" t="s">
        <v>69</v>
      </c>
      <c r="AO120">
        <v>33</v>
      </c>
      <c r="AP120" s="2" t="s">
        <v>823</v>
      </c>
      <c r="AQ120" s="2" t="s">
        <v>926</v>
      </c>
      <c r="AR120" s="2" t="s">
        <v>114</v>
      </c>
      <c r="AS120" s="2" t="s">
        <v>167</v>
      </c>
      <c r="AT120" s="4">
        <v>43496</v>
      </c>
      <c r="AU120" s="4">
        <v>43496</v>
      </c>
      <c r="AV120" s="4">
        <v>43496</v>
      </c>
      <c r="AW120" s="2" t="s">
        <v>1020</v>
      </c>
      <c r="AX120" s="2" t="s">
        <v>1032</v>
      </c>
      <c r="AY120">
        <v>3678</v>
      </c>
      <c r="AZ120">
        <v>122</v>
      </c>
      <c r="BA120">
        <v>863850.29</v>
      </c>
      <c r="BB120" s="2"/>
      <c r="BD120" s="2"/>
      <c r="BE120" s="2"/>
      <c r="BG120" s="2"/>
      <c r="BH120" s="2"/>
      <c r="BJ120" s="2"/>
      <c r="BK120">
        <v>287</v>
      </c>
      <c r="BL120">
        <v>863850.29</v>
      </c>
      <c r="BM120">
        <v>863850.29</v>
      </c>
    </row>
    <row r="121" spans="1:65" x14ac:dyDescent="0.35">
      <c r="A121" s="2" t="s">
        <v>65</v>
      </c>
      <c r="B121" s="2" t="s">
        <v>66</v>
      </c>
      <c r="C121" s="2" t="s">
        <v>67</v>
      </c>
      <c r="D121">
        <v>1</v>
      </c>
      <c r="E121">
        <v>1</v>
      </c>
      <c r="F121" s="3">
        <v>43772.507835648146</v>
      </c>
      <c r="G121" s="4">
        <v>43466</v>
      </c>
      <c r="H121" s="4">
        <v>43830</v>
      </c>
      <c r="I121" s="2" t="s">
        <v>68</v>
      </c>
      <c r="J121">
        <v>1440</v>
      </c>
      <c r="L121" s="2"/>
      <c r="M121" s="2"/>
      <c r="N121" s="2"/>
      <c r="O121" s="2"/>
      <c r="P121" s="2"/>
      <c r="Q121" s="2"/>
      <c r="S121" s="2"/>
      <c r="T121" s="2"/>
      <c r="U121" s="2"/>
      <c r="V121" s="2"/>
      <c r="W121" s="2"/>
      <c r="X121" s="2"/>
      <c r="Y121" s="2"/>
      <c r="AA121" s="2"/>
      <c r="AC121" s="2"/>
      <c r="AD121" s="2"/>
      <c r="AE121" s="2"/>
      <c r="AN121" s="2" t="s">
        <v>69</v>
      </c>
      <c r="AO121">
        <v>34</v>
      </c>
      <c r="AP121" s="2" t="s">
        <v>824</v>
      </c>
      <c r="AQ121" s="2" t="s">
        <v>927</v>
      </c>
      <c r="AR121" s="2" t="s">
        <v>114</v>
      </c>
      <c r="AS121" s="2" t="s">
        <v>168</v>
      </c>
      <c r="AT121" s="4">
        <v>43496</v>
      </c>
      <c r="AU121" s="4">
        <v>43496</v>
      </c>
      <c r="AV121" s="4">
        <v>43496</v>
      </c>
      <c r="AW121" s="2" t="s">
        <v>1020</v>
      </c>
      <c r="AX121" s="2" t="s">
        <v>1033</v>
      </c>
      <c r="AY121">
        <v>9561</v>
      </c>
      <c r="AZ121">
        <v>122</v>
      </c>
      <c r="BA121">
        <v>863850.29</v>
      </c>
      <c r="BB121" s="2"/>
      <c r="BD121" s="2"/>
      <c r="BE121" s="2"/>
      <c r="BG121" s="2"/>
      <c r="BH121" s="2"/>
      <c r="BJ121" s="2"/>
      <c r="BK121">
        <v>287</v>
      </c>
      <c r="BL121">
        <v>863850.29</v>
      </c>
      <c r="BM121">
        <v>863850.29</v>
      </c>
    </row>
    <row r="122" spans="1:65" x14ac:dyDescent="0.35">
      <c r="A122" s="2" t="s">
        <v>65</v>
      </c>
      <c r="B122" s="2" t="s">
        <v>66</v>
      </c>
      <c r="C122" s="2" t="s">
        <v>67</v>
      </c>
      <c r="D122">
        <v>1</v>
      </c>
      <c r="E122">
        <v>1</v>
      </c>
      <c r="F122" s="3">
        <v>43772.507835648146</v>
      </c>
      <c r="G122" s="4">
        <v>43466</v>
      </c>
      <c r="H122" s="4">
        <v>43830</v>
      </c>
      <c r="I122" s="2" t="s">
        <v>68</v>
      </c>
      <c r="J122">
        <v>1440</v>
      </c>
      <c r="L122" s="2"/>
      <c r="M122" s="2"/>
      <c r="N122" s="2"/>
      <c r="O122" s="2"/>
      <c r="P122" s="2"/>
      <c r="Q122" s="2"/>
      <c r="S122" s="2"/>
      <c r="T122" s="2"/>
      <c r="U122" s="2"/>
      <c r="V122" s="2"/>
      <c r="W122" s="2"/>
      <c r="X122" s="2"/>
      <c r="Y122" s="2"/>
      <c r="AA122" s="2"/>
      <c r="AC122" s="2"/>
      <c r="AD122" s="2"/>
      <c r="AE122" s="2"/>
      <c r="AN122" s="2" t="s">
        <v>69</v>
      </c>
      <c r="AO122">
        <v>35</v>
      </c>
      <c r="AP122" s="2" t="s">
        <v>825</v>
      </c>
      <c r="AQ122" s="2" t="s">
        <v>928</v>
      </c>
      <c r="AR122" s="2" t="s">
        <v>115</v>
      </c>
      <c r="AS122" s="2" t="s">
        <v>167</v>
      </c>
      <c r="AT122" s="4">
        <v>43496</v>
      </c>
      <c r="AU122" s="4">
        <v>43496</v>
      </c>
      <c r="AV122" s="4">
        <v>43496</v>
      </c>
      <c r="AW122" s="2" t="s">
        <v>1020</v>
      </c>
      <c r="AX122" s="2" t="s">
        <v>928</v>
      </c>
      <c r="AY122">
        <v>1200</v>
      </c>
      <c r="AZ122">
        <v>122</v>
      </c>
      <c r="BA122">
        <v>863850.29</v>
      </c>
      <c r="BB122" s="2"/>
      <c r="BD122" s="2"/>
      <c r="BE122" s="2"/>
      <c r="BG122" s="2"/>
      <c r="BH122" s="2"/>
      <c r="BJ122" s="2"/>
      <c r="BK122">
        <v>287</v>
      </c>
      <c r="BL122">
        <v>863850.29</v>
      </c>
      <c r="BM122">
        <v>863850.29</v>
      </c>
    </row>
    <row r="123" spans="1:65" x14ac:dyDescent="0.35">
      <c r="A123" s="2" t="s">
        <v>65</v>
      </c>
      <c r="B123" s="2" t="s">
        <v>66</v>
      </c>
      <c r="C123" s="2" t="s">
        <v>67</v>
      </c>
      <c r="D123">
        <v>1</v>
      </c>
      <c r="E123">
        <v>1</v>
      </c>
      <c r="F123" s="3">
        <v>43772.507835648146</v>
      </c>
      <c r="G123" s="4">
        <v>43466</v>
      </c>
      <c r="H123" s="4">
        <v>43830</v>
      </c>
      <c r="I123" s="2" t="s">
        <v>68</v>
      </c>
      <c r="J123">
        <v>1440</v>
      </c>
      <c r="L123" s="2"/>
      <c r="M123" s="2"/>
      <c r="N123" s="2"/>
      <c r="O123" s="2"/>
      <c r="P123" s="2"/>
      <c r="Q123" s="2"/>
      <c r="S123" s="2"/>
      <c r="T123" s="2"/>
      <c r="U123" s="2"/>
      <c r="V123" s="2"/>
      <c r="W123" s="2"/>
      <c r="X123" s="2"/>
      <c r="Y123" s="2"/>
      <c r="AA123" s="2"/>
      <c r="AC123" s="2"/>
      <c r="AD123" s="2"/>
      <c r="AE123" s="2"/>
      <c r="AN123" s="2" t="s">
        <v>69</v>
      </c>
      <c r="AO123">
        <v>36</v>
      </c>
      <c r="AP123" s="2" t="s">
        <v>826</v>
      </c>
      <c r="AQ123" s="2" t="s">
        <v>928</v>
      </c>
      <c r="AR123" s="2" t="s">
        <v>115</v>
      </c>
      <c r="AS123" s="2" t="s">
        <v>167</v>
      </c>
      <c r="AT123" s="4">
        <v>43496</v>
      </c>
      <c r="AU123" s="4">
        <v>43496</v>
      </c>
      <c r="AV123" s="4">
        <v>43496</v>
      </c>
      <c r="AW123" s="2" t="s">
        <v>1020</v>
      </c>
      <c r="AX123" s="2" t="s">
        <v>1034</v>
      </c>
      <c r="AY123">
        <v>800</v>
      </c>
      <c r="AZ123">
        <v>122</v>
      </c>
      <c r="BA123">
        <v>863850.29</v>
      </c>
      <c r="BB123" s="2"/>
      <c r="BD123" s="2"/>
      <c r="BE123" s="2"/>
      <c r="BG123" s="2"/>
      <c r="BH123" s="2"/>
      <c r="BJ123" s="2"/>
      <c r="BK123">
        <v>287</v>
      </c>
      <c r="BL123">
        <v>863850.29</v>
      </c>
      <c r="BM123">
        <v>863850.29</v>
      </c>
    </row>
    <row r="124" spans="1:65" x14ac:dyDescent="0.35">
      <c r="A124" s="2" t="s">
        <v>65</v>
      </c>
      <c r="B124" s="2" t="s">
        <v>66</v>
      </c>
      <c r="C124" s="2" t="s">
        <v>67</v>
      </c>
      <c r="D124">
        <v>1</v>
      </c>
      <c r="E124">
        <v>1</v>
      </c>
      <c r="F124" s="3">
        <v>43772.507835648146</v>
      </c>
      <c r="G124" s="4">
        <v>43466</v>
      </c>
      <c r="H124" s="4">
        <v>43830</v>
      </c>
      <c r="I124" s="2" t="s">
        <v>68</v>
      </c>
      <c r="J124">
        <v>1440</v>
      </c>
      <c r="L124" s="2"/>
      <c r="M124" s="2"/>
      <c r="N124" s="2"/>
      <c r="O124" s="2"/>
      <c r="P124" s="2"/>
      <c r="Q124" s="2"/>
      <c r="S124" s="2"/>
      <c r="T124" s="2"/>
      <c r="U124" s="2"/>
      <c r="V124" s="2"/>
      <c r="W124" s="2"/>
      <c r="X124" s="2"/>
      <c r="Y124" s="2"/>
      <c r="AA124" s="2"/>
      <c r="AC124" s="2"/>
      <c r="AD124" s="2"/>
      <c r="AE124" s="2"/>
      <c r="AN124" s="2" t="s">
        <v>69</v>
      </c>
      <c r="AO124">
        <v>37</v>
      </c>
      <c r="AP124" s="2" t="s">
        <v>827</v>
      </c>
      <c r="AQ124" s="2" t="s">
        <v>929</v>
      </c>
      <c r="AR124" s="2" t="s">
        <v>976</v>
      </c>
      <c r="AS124" s="2" t="s">
        <v>135</v>
      </c>
      <c r="AT124" s="4">
        <v>43496</v>
      </c>
      <c r="AU124" s="4">
        <v>43496</v>
      </c>
      <c r="AV124" s="4">
        <v>43496</v>
      </c>
      <c r="AW124" s="2" t="s">
        <v>1020</v>
      </c>
      <c r="AX124" s="2" t="s">
        <v>1035</v>
      </c>
      <c r="AY124">
        <v>72570</v>
      </c>
      <c r="AZ124">
        <v>122</v>
      </c>
      <c r="BA124">
        <v>863850.29</v>
      </c>
      <c r="BB124" s="2"/>
      <c r="BD124" s="2"/>
      <c r="BE124" s="2"/>
      <c r="BG124" s="2"/>
      <c r="BH124" s="2"/>
      <c r="BJ124" s="2"/>
      <c r="BK124">
        <v>287</v>
      </c>
      <c r="BL124">
        <v>863850.29</v>
      </c>
      <c r="BM124">
        <v>863850.29</v>
      </c>
    </row>
    <row r="125" spans="1:65" x14ac:dyDescent="0.35">
      <c r="A125" s="2" t="s">
        <v>65</v>
      </c>
      <c r="B125" s="2" t="s">
        <v>66</v>
      </c>
      <c r="C125" s="2" t="s">
        <v>67</v>
      </c>
      <c r="D125">
        <v>1</v>
      </c>
      <c r="E125">
        <v>1</v>
      </c>
      <c r="F125" s="3">
        <v>43772.507835648146</v>
      </c>
      <c r="G125" s="4">
        <v>43466</v>
      </c>
      <c r="H125" s="4">
        <v>43830</v>
      </c>
      <c r="I125" s="2" t="s">
        <v>68</v>
      </c>
      <c r="J125">
        <v>1440</v>
      </c>
      <c r="L125" s="2"/>
      <c r="M125" s="2"/>
      <c r="N125" s="2"/>
      <c r="O125" s="2"/>
      <c r="P125" s="2"/>
      <c r="Q125" s="2"/>
      <c r="S125" s="2"/>
      <c r="T125" s="2"/>
      <c r="U125" s="2"/>
      <c r="V125" s="2"/>
      <c r="W125" s="2"/>
      <c r="X125" s="2"/>
      <c r="Y125" s="2"/>
      <c r="AA125" s="2"/>
      <c r="AC125" s="2"/>
      <c r="AD125" s="2"/>
      <c r="AE125" s="2"/>
      <c r="AN125" s="2" t="s">
        <v>69</v>
      </c>
      <c r="AO125">
        <v>38</v>
      </c>
      <c r="AP125" s="2" t="s">
        <v>828</v>
      </c>
      <c r="AQ125" s="2" t="s">
        <v>930</v>
      </c>
      <c r="AR125" s="2" t="s">
        <v>123</v>
      </c>
      <c r="AS125" s="2" t="s">
        <v>167</v>
      </c>
      <c r="AT125" s="4">
        <v>43496</v>
      </c>
      <c r="AU125" s="4">
        <v>43496</v>
      </c>
      <c r="AV125" s="4">
        <v>43496</v>
      </c>
      <c r="AW125" s="2" t="s">
        <v>1020</v>
      </c>
      <c r="AX125" s="2" t="s">
        <v>930</v>
      </c>
      <c r="AY125">
        <v>23000</v>
      </c>
      <c r="AZ125">
        <v>122</v>
      </c>
      <c r="BA125">
        <v>863850.29</v>
      </c>
      <c r="BB125" s="2"/>
      <c r="BD125" s="2"/>
      <c r="BE125" s="2"/>
      <c r="BG125" s="2"/>
      <c r="BH125" s="2"/>
      <c r="BJ125" s="2"/>
      <c r="BK125">
        <v>287</v>
      </c>
      <c r="BL125">
        <v>863850.29</v>
      </c>
      <c r="BM125">
        <v>863850.29</v>
      </c>
    </row>
    <row r="126" spans="1:65" x14ac:dyDescent="0.35">
      <c r="A126" s="2" t="s">
        <v>65</v>
      </c>
      <c r="B126" s="2" t="s">
        <v>66</v>
      </c>
      <c r="C126" s="2" t="s">
        <v>67</v>
      </c>
      <c r="D126">
        <v>1</v>
      </c>
      <c r="E126">
        <v>1</v>
      </c>
      <c r="F126" s="3">
        <v>43772.507835648146</v>
      </c>
      <c r="G126" s="4">
        <v>43466</v>
      </c>
      <c r="H126" s="4">
        <v>43830</v>
      </c>
      <c r="I126" s="2" t="s">
        <v>68</v>
      </c>
      <c r="J126">
        <v>1440</v>
      </c>
      <c r="L126" s="2"/>
      <c r="M126" s="2"/>
      <c r="N126" s="2"/>
      <c r="O126" s="2"/>
      <c r="P126" s="2"/>
      <c r="Q126" s="2"/>
      <c r="S126" s="2"/>
      <c r="T126" s="2"/>
      <c r="U126" s="2"/>
      <c r="V126" s="2"/>
      <c r="W126" s="2"/>
      <c r="X126" s="2"/>
      <c r="Y126" s="2"/>
      <c r="AA126" s="2"/>
      <c r="AC126" s="2"/>
      <c r="AD126" s="2"/>
      <c r="AE126" s="2"/>
      <c r="AN126" s="2" t="s">
        <v>69</v>
      </c>
      <c r="AO126">
        <v>39</v>
      </c>
      <c r="AP126" s="2" t="s">
        <v>829</v>
      </c>
      <c r="AQ126" s="2" t="s">
        <v>931</v>
      </c>
      <c r="AR126" s="2" t="s">
        <v>977</v>
      </c>
      <c r="AS126" s="2" t="s">
        <v>1012</v>
      </c>
      <c r="AT126" s="4">
        <v>43506</v>
      </c>
      <c r="AU126" s="4">
        <v>43506</v>
      </c>
      <c r="AV126" s="4">
        <v>43524</v>
      </c>
      <c r="AW126" s="2" t="s">
        <v>1020</v>
      </c>
      <c r="AX126" s="2" t="s">
        <v>1036</v>
      </c>
      <c r="AY126">
        <v>487</v>
      </c>
      <c r="AZ126">
        <v>122</v>
      </c>
      <c r="BA126">
        <v>863850.29</v>
      </c>
      <c r="BB126" s="2"/>
      <c r="BD126" s="2"/>
      <c r="BE126" s="2"/>
      <c r="BG126" s="2"/>
      <c r="BH126" s="2"/>
      <c r="BJ126" s="2"/>
      <c r="BK126">
        <v>287</v>
      </c>
      <c r="BL126">
        <v>863850.29</v>
      </c>
      <c r="BM126">
        <v>863850.29</v>
      </c>
    </row>
    <row r="127" spans="1:65" x14ac:dyDescent="0.35">
      <c r="A127" s="2" t="s">
        <v>65</v>
      </c>
      <c r="B127" s="2" t="s">
        <v>66</v>
      </c>
      <c r="C127" s="2" t="s">
        <v>67</v>
      </c>
      <c r="D127">
        <v>1</v>
      </c>
      <c r="E127">
        <v>1</v>
      </c>
      <c r="F127" s="3">
        <v>43772.507835648146</v>
      </c>
      <c r="G127" s="4">
        <v>43466</v>
      </c>
      <c r="H127" s="4">
        <v>43830</v>
      </c>
      <c r="I127" s="2" t="s">
        <v>68</v>
      </c>
      <c r="J127">
        <v>1440</v>
      </c>
      <c r="L127" s="2"/>
      <c r="M127" s="2"/>
      <c r="N127" s="2"/>
      <c r="O127" s="2"/>
      <c r="P127" s="2"/>
      <c r="Q127" s="2"/>
      <c r="S127" s="2"/>
      <c r="T127" s="2"/>
      <c r="U127" s="2"/>
      <c r="V127" s="2"/>
      <c r="W127" s="2"/>
      <c r="X127" s="2"/>
      <c r="Y127" s="2"/>
      <c r="AA127" s="2"/>
      <c r="AC127" s="2"/>
      <c r="AD127" s="2"/>
      <c r="AE127" s="2"/>
      <c r="AN127" s="2" t="s">
        <v>69</v>
      </c>
      <c r="AO127">
        <v>40</v>
      </c>
      <c r="AP127" s="2" t="s">
        <v>830</v>
      </c>
      <c r="AQ127" s="2" t="s">
        <v>931</v>
      </c>
      <c r="AR127" s="2" t="s">
        <v>977</v>
      </c>
      <c r="AS127" s="2" t="s">
        <v>1012</v>
      </c>
      <c r="AT127" s="4">
        <v>43506</v>
      </c>
      <c r="AU127" s="4">
        <v>43506</v>
      </c>
      <c r="AV127" s="4">
        <v>43524</v>
      </c>
      <c r="AW127" s="2" t="s">
        <v>1020</v>
      </c>
      <c r="AX127" s="2" t="s">
        <v>944</v>
      </c>
      <c r="AY127">
        <v>413.7</v>
      </c>
      <c r="AZ127">
        <v>122</v>
      </c>
      <c r="BA127">
        <v>863850.29</v>
      </c>
      <c r="BB127" s="2"/>
      <c r="BD127" s="2"/>
      <c r="BE127" s="2"/>
      <c r="BG127" s="2"/>
      <c r="BH127" s="2"/>
      <c r="BJ127" s="2"/>
      <c r="BK127">
        <v>287</v>
      </c>
      <c r="BL127">
        <v>863850.29</v>
      </c>
      <c r="BM127">
        <v>863850.29</v>
      </c>
    </row>
    <row r="128" spans="1:65" x14ac:dyDescent="0.35">
      <c r="A128" s="2" t="s">
        <v>65</v>
      </c>
      <c r="B128" s="2" t="s">
        <v>66</v>
      </c>
      <c r="C128" s="2" t="s">
        <v>67</v>
      </c>
      <c r="D128">
        <v>1</v>
      </c>
      <c r="E128">
        <v>1</v>
      </c>
      <c r="F128" s="3">
        <v>43772.507835648146</v>
      </c>
      <c r="G128" s="4">
        <v>43466</v>
      </c>
      <c r="H128" s="4">
        <v>43830</v>
      </c>
      <c r="I128" s="2" t="s">
        <v>68</v>
      </c>
      <c r="J128">
        <v>1440</v>
      </c>
      <c r="L128" s="2"/>
      <c r="M128" s="2"/>
      <c r="N128" s="2"/>
      <c r="O128" s="2"/>
      <c r="P128" s="2"/>
      <c r="Q128" s="2"/>
      <c r="S128" s="2"/>
      <c r="T128" s="2"/>
      <c r="U128" s="2"/>
      <c r="V128" s="2"/>
      <c r="W128" s="2"/>
      <c r="X128" s="2"/>
      <c r="Y128" s="2"/>
      <c r="AA128" s="2"/>
      <c r="AC128" s="2"/>
      <c r="AD128" s="2"/>
      <c r="AE128" s="2"/>
      <c r="AN128" s="2" t="s">
        <v>69</v>
      </c>
      <c r="AO128">
        <v>41</v>
      </c>
      <c r="AP128" s="2" t="s">
        <v>831</v>
      </c>
      <c r="AQ128" s="2" t="s">
        <v>932</v>
      </c>
      <c r="AR128" s="2" t="s">
        <v>978</v>
      </c>
      <c r="AS128" s="2" t="s">
        <v>135</v>
      </c>
      <c r="AT128" s="4">
        <v>43511</v>
      </c>
      <c r="AU128" s="4">
        <v>43511</v>
      </c>
      <c r="AV128" s="4">
        <v>43524</v>
      </c>
      <c r="AW128" s="2" t="s">
        <v>1020</v>
      </c>
      <c r="AX128" s="2" t="s">
        <v>932</v>
      </c>
      <c r="AY128">
        <v>5290</v>
      </c>
      <c r="AZ128">
        <v>122</v>
      </c>
      <c r="BA128">
        <v>863850.29</v>
      </c>
      <c r="BB128" s="2"/>
      <c r="BD128" s="2"/>
      <c r="BE128" s="2"/>
      <c r="BG128" s="2"/>
      <c r="BH128" s="2"/>
      <c r="BJ128" s="2"/>
      <c r="BK128">
        <v>287</v>
      </c>
      <c r="BL128">
        <v>863850.29</v>
      </c>
      <c r="BM128">
        <v>863850.29</v>
      </c>
    </row>
    <row r="129" spans="1:65" x14ac:dyDescent="0.35">
      <c r="A129" s="2" t="s">
        <v>65</v>
      </c>
      <c r="B129" s="2" t="s">
        <v>66</v>
      </c>
      <c r="C129" s="2" t="s">
        <v>67</v>
      </c>
      <c r="D129">
        <v>1</v>
      </c>
      <c r="E129">
        <v>1</v>
      </c>
      <c r="F129" s="3">
        <v>43772.507835648146</v>
      </c>
      <c r="G129" s="4">
        <v>43466</v>
      </c>
      <c r="H129" s="4">
        <v>43830</v>
      </c>
      <c r="I129" s="2" t="s">
        <v>68</v>
      </c>
      <c r="J129">
        <v>1440</v>
      </c>
      <c r="L129" s="2"/>
      <c r="M129" s="2"/>
      <c r="N129" s="2"/>
      <c r="O129" s="2"/>
      <c r="P129" s="2"/>
      <c r="Q129" s="2"/>
      <c r="S129" s="2"/>
      <c r="T129" s="2"/>
      <c r="U129" s="2"/>
      <c r="V129" s="2"/>
      <c r="W129" s="2"/>
      <c r="X129" s="2"/>
      <c r="Y129" s="2"/>
      <c r="AA129" s="2"/>
      <c r="AC129" s="2"/>
      <c r="AD129" s="2"/>
      <c r="AE129" s="2"/>
      <c r="AN129" s="2" t="s">
        <v>69</v>
      </c>
      <c r="AO129">
        <v>42</v>
      </c>
      <c r="AP129" s="2" t="s">
        <v>832</v>
      </c>
      <c r="AQ129" s="2" t="s">
        <v>933</v>
      </c>
      <c r="AR129" s="2" t="s">
        <v>979</v>
      </c>
      <c r="AS129" s="2" t="s">
        <v>136</v>
      </c>
      <c r="AT129" s="4">
        <v>43516</v>
      </c>
      <c r="AU129" s="4">
        <v>43516</v>
      </c>
      <c r="AV129" s="4">
        <v>43524</v>
      </c>
      <c r="AW129" s="2" t="s">
        <v>1020</v>
      </c>
      <c r="AX129" s="2" t="s">
        <v>933</v>
      </c>
      <c r="AY129">
        <v>12054</v>
      </c>
      <c r="AZ129">
        <v>122</v>
      </c>
      <c r="BA129">
        <v>863850.29</v>
      </c>
      <c r="BB129" s="2"/>
      <c r="BD129" s="2"/>
      <c r="BE129" s="2"/>
      <c r="BG129" s="2"/>
      <c r="BH129" s="2"/>
      <c r="BJ129" s="2"/>
      <c r="BK129">
        <v>287</v>
      </c>
      <c r="BL129">
        <v>863850.29</v>
      </c>
      <c r="BM129">
        <v>863850.29</v>
      </c>
    </row>
    <row r="130" spans="1:65" x14ac:dyDescent="0.35">
      <c r="A130" s="2" t="s">
        <v>65</v>
      </c>
      <c r="B130" s="2" t="s">
        <v>66</v>
      </c>
      <c r="C130" s="2" t="s">
        <v>67</v>
      </c>
      <c r="D130">
        <v>1</v>
      </c>
      <c r="E130">
        <v>1</v>
      </c>
      <c r="F130" s="3">
        <v>43772.507835648146</v>
      </c>
      <c r="G130" s="4">
        <v>43466</v>
      </c>
      <c r="H130" s="4">
        <v>43830</v>
      </c>
      <c r="I130" s="2" t="s">
        <v>68</v>
      </c>
      <c r="J130">
        <v>1440</v>
      </c>
      <c r="L130" s="2"/>
      <c r="M130" s="2"/>
      <c r="N130" s="2"/>
      <c r="O130" s="2"/>
      <c r="P130" s="2"/>
      <c r="Q130" s="2"/>
      <c r="S130" s="2"/>
      <c r="T130" s="2"/>
      <c r="U130" s="2"/>
      <c r="V130" s="2"/>
      <c r="W130" s="2"/>
      <c r="X130" s="2"/>
      <c r="Y130" s="2"/>
      <c r="AA130" s="2"/>
      <c r="AC130" s="2"/>
      <c r="AD130" s="2"/>
      <c r="AE130" s="2"/>
      <c r="AN130" s="2" t="s">
        <v>69</v>
      </c>
      <c r="AO130">
        <v>43</v>
      </c>
      <c r="AP130" s="2" t="s">
        <v>833</v>
      </c>
      <c r="AQ130" s="2" t="s">
        <v>934</v>
      </c>
      <c r="AR130" s="2" t="s">
        <v>980</v>
      </c>
      <c r="AS130" s="2" t="s">
        <v>168</v>
      </c>
      <c r="AT130" s="4">
        <v>43516</v>
      </c>
      <c r="AU130" s="4">
        <v>43516</v>
      </c>
      <c r="AV130" s="4">
        <v>43516</v>
      </c>
      <c r="AW130" s="2" t="s">
        <v>1020</v>
      </c>
      <c r="AX130" s="2" t="s">
        <v>934</v>
      </c>
      <c r="AY130">
        <v>1350</v>
      </c>
      <c r="AZ130">
        <v>122</v>
      </c>
      <c r="BA130">
        <v>863850.29</v>
      </c>
      <c r="BB130" s="2"/>
      <c r="BD130" s="2"/>
      <c r="BE130" s="2"/>
      <c r="BG130" s="2"/>
      <c r="BH130" s="2"/>
      <c r="BJ130" s="2"/>
      <c r="BK130">
        <v>287</v>
      </c>
      <c r="BL130">
        <v>863850.29</v>
      </c>
      <c r="BM130">
        <v>863850.29</v>
      </c>
    </row>
    <row r="131" spans="1:65" x14ac:dyDescent="0.35">
      <c r="A131" s="2" t="s">
        <v>65</v>
      </c>
      <c r="B131" s="2" t="s">
        <v>66</v>
      </c>
      <c r="C131" s="2" t="s">
        <v>67</v>
      </c>
      <c r="D131">
        <v>1</v>
      </c>
      <c r="E131">
        <v>1</v>
      </c>
      <c r="F131" s="3">
        <v>43772.507835648146</v>
      </c>
      <c r="G131" s="4">
        <v>43466</v>
      </c>
      <c r="H131" s="4">
        <v>43830</v>
      </c>
      <c r="I131" s="2" t="s">
        <v>68</v>
      </c>
      <c r="J131">
        <v>1440</v>
      </c>
      <c r="L131" s="2"/>
      <c r="M131" s="2"/>
      <c r="N131" s="2"/>
      <c r="O131" s="2"/>
      <c r="P131" s="2"/>
      <c r="Q131" s="2"/>
      <c r="S131" s="2"/>
      <c r="T131" s="2"/>
      <c r="U131" s="2"/>
      <c r="V131" s="2"/>
      <c r="W131" s="2"/>
      <c r="X131" s="2"/>
      <c r="Y131" s="2"/>
      <c r="AA131" s="2"/>
      <c r="AC131" s="2"/>
      <c r="AD131" s="2"/>
      <c r="AE131" s="2"/>
      <c r="AN131" s="2" t="s">
        <v>69</v>
      </c>
      <c r="AO131">
        <v>44</v>
      </c>
      <c r="AP131" s="2" t="s">
        <v>834</v>
      </c>
      <c r="AQ131" s="2" t="s">
        <v>935</v>
      </c>
      <c r="AR131" s="2" t="s">
        <v>981</v>
      </c>
      <c r="AS131" s="2" t="s">
        <v>135</v>
      </c>
      <c r="AT131" s="4">
        <v>43518</v>
      </c>
      <c r="AU131" s="4">
        <v>43518</v>
      </c>
      <c r="AV131" s="4">
        <v>43524</v>
      </c>
      <c r="AW131" s="2" t="s">
        <v>1020</v>
      </c>
      <c r="AX131" s="2" t="s">
        <v>935</v>
      </c>
      <c r="AY131">
        <v>350</v>
      </c>
      <c r="AZ131">
        <v>122</v>
      </c>
      <c r="BA131">
        <v>863850.29</v>
      </c>
      <c r="BB131" s="2"/>
      <c r="BD131" s="2"/>
      <c r="BE131" s="2"/>
      <c r="BG131" s="2"/>
      <c r="BH131" s="2"/>
      <c r="BJ131" s="2"/>
      <c r="BK131">
        <v>287</v>
      </c>
      <c r="BL131">
        <v>863850.29</v>
      </c>
      <c r="BM131">
        <v>863850.29</v>
      </c>
    </row>
    <row r="132" spans="1:65" x14ac:dyDescent="0.35">
      <c r="A132" s="2" t="s">
        <v>65</v>
      </c>
      <c r="B132" s="2" t="s">
        <v>66</v>
      </c>
      <c r="C132" s="2" t="s">
        <v>67</v>
      </c>
      <c r="D132">
        <v>1</v>
      </c>
      <c r="E132">
        <v>1</v>
      </c>
      <c r="F132" s="3">
        <v>43772.507835648146</v>
      </c>
      <c r="G132" s="4">
        <v>43466</v>
      </c>
      <c r="H132" s="4">
        <v>43830</v>
      </c>
      <c r="I132" s="2" t="s">
        <v>68</v>
      </c>
      <c r="J132">
        <v>1440</v>
      </c>
      <c r="L132" s="2"/>
      <c r="M132" s="2"/>
      <c r="N132" s="2"/>
      <c r="O132" s="2"/>
      <c r="P132" s="2"/>
      <c r="Q132" s="2"/>
      <c r="S132" s="2"/>
      <c r="T132" s="2"/>
      <c r="U132" s="2"/>
      <c r="V132" s="2"/>
      <c r="W132" s="2"/>
      <c r="X132" s="2"/>
      <c r="Y132" s="2"/>
      <c r="AA132" s="2"/>
      <c r="AC132" s="2"/>
      <c r="AD132" s="2"/>
      <c r="AE132" s="2"/>
      <c r="AN132" s="2" t="s">
        <v>69</v>
      </c>
      <c r="AO132">
        <v>45</v>
      </c>
      <c r="AP132" s="2" t="s">
        <v>835</v>
      </c>
      <c r="AQ132" s="2" t="s">
        <v>935</v>
      </c>
      <c r="AR132" s="2" t="s">
        <v>981</v>
      </c>
      <c r="AS132" s="2" t="s">
        <v>135</v>
      </c>
      <c r="AT132" s="4">
        <v>43518</v>
      </c>
      <c r="AU132" s="4">
        <v>43518</v>
      </c>
      <c r="AV132" s="4">
        <v>43524</v>
      </c>
      <c r="AW132" s="2" t="s">
        <v>1020</v>
      </c>
      <c r="AX132" s="2" t="s">
        <v>935</v>
      </c>
      <c r="AY132">
        <v>317.27999999999997</v>
      </c>
      <c r="AZ132">
        <v>122</v>
      </c>
      <c r="BA132">
        <v>863850.29</v>
      </c>
      <c r="BB132" s="2"/>
      <c r="BD132" s="2"/>
      <c r="BE132" s="2"/>
      <c r="BG132" s="2"/>
      <c r="BH132" s="2"/>
      <c r="BJ132" s="2"/>
      <c r="BK132">
        <v>287</v>
      </c>
      <c r="BL132">
        <v>863850.29</v>
      </c>
      <c r="BM132">
        <v>863850.29</v>
      </c>
    </row>
    <row r="133" spans="1:65" x14ac:dyDescent="0.35">
      <c r="A133" s="2" t="s">
        <v>65</v>
      </c>
      <c r="B133" s="2" t="s">
        <v>66</v>
      </c>
      <c r="C133" s="2" t="s">
        <v>67</v>
      </c>
      <c r="D133">
        <v>1</v>
      </c>
      <c r="E133">
        <v>1</v>
      </c>
      <c r="F133" s="3">
        <v>43772.507835648146</v>
      </c>
      <c r="G133" s="4">
        <v>43466</v>
      </c>
      <c r="H133" s="4">
        <v>43830</v>
      </c>
      <c r="I133" s="2" t="s">
        <v>68</v>
      </c>
      <c r="J133">
        <v>1440</v>
      </c>
      <c r="L133" s="2"/>
      <c r="M133" s="2"/>
      <c r="N133" s="2"/>
      <c r="O133" s="2"/>
      <c r="P133" s="2"/>
      <c r="Q133" s="2"/>
      <c r="S133" s="2"/>
      <c r="T133" s="2"/>
      <c r="U133" s="2"/>
      <c r="V133" s="2"/>
      <c r="W133" s="2"/>
      <c r="X133" s="2"/>
      <c r="Y133" s="2"/>
      <c r="AA133" s="2"/>
      <c r="AC133" s="2"/>
      <c r="AD133" s="2"/>
      <c r="AE133" s="2"/>
      <c r="AN133" s="2" t="s">
        <v>69</v>
      </c>
      <c r="AO133">
        <v>46</v>
      </c>
      <c r="AP133" s="2" t="s">
        <v>836</v>
      </c>
      <c r="AQ133" s="2" t="s">
        <v>936</v>
      </c>
      <c r="AR133" s="2" t="s">
        <v>982</v>
      </c>
      <c r="AS133" s="2" t="s">
        <v>1013</v>
      </c>
      <c r="AT133" s="4">
        <v>43521</v>
      </c>
      <c r="AU133" s="4">
        <v>43521</v>
      </c>
      <c r="AV133" s="4">
        <v>43524</v>
      </c>
      <c r="AW133" s="2" t="s">
        <v>1020</v>
      </c>
      <c r="AX133" s="2" t="s">
        <v>936</v>
      </c>
      <c r="AY133">
        <v>26937</v>
      </c>
      <c r="AZ133">
        <v>122</v>
      </c>
      <c r="BA133">
        <v>863850.29</v>
      </c>
      <c r="BB133" s="2"/>
      <c r="BD133" s="2"/>
      <c r="BE133" s="2"/>
      <c r="BG133" s="2"/>
      <c r="BH133" s="2"/>
      <c r="BJ133" s="2"/>
      <c r="BK133">
        <v>287</v>
      </c>
      <c r="BL133">
        <v>863850.29</v>
      </c>
      <c r="BM133">
        <v>863850.29</v>
      </c>
    </row>
    <row r="134" spans="1:65" x14ac:dyDescent="0.35">
      <c r="A134" s="2" t="s">
        <v>65</v>
      </c>
      <c r="B134" s="2" t="s">
        <v>66</v>
      </c>
      <c r="C134" s="2" t="s">
        <v>67</v>
      </c>
      <c r="D134">
        <v>1</v>
      </c>
      <c r="E134">
        <v>1</v>
      </c>
      <c r="F134" s="3">
        <v>43772.507835648146</v>
      </c>
      <c r="G134" s="4">
        <v>43466</v>
      </c>
      <c r="H134" s="4">
        <v>43830</v>
      </c>
      <c r="I134" s="2" t="s">
        <v>68</v>
      </c>
      <c r="J134">
        <v>1440</v>
      </c>
      <c r="L134" s="2"/>
      <c r="M134" s="2"/>
      <c r="N134" s="2"/>
      <c r="O134" s="2"/>
      <c r="P134" s="2"/>
      <c r="Q134" s="2"/>
      <c r="S134" s="2"/>
      <c r="T134" s="2"/>
      <c r="U134" s="2"/>
      <c r="V134" s="2"/>
      <c r="W134" s="2"/>
      <c r="X134" s="2"/>
      <c r="Y134" s="2"/>
      <c r="AA134" s="2"/>
      <c r="AC134" s="2"/>
      <c r="AD134" s="2"/>
      <c r="AE134" s="2"/>
      <c r="AN134" s="2" t="s">
        <v>69</v>
      </c>
      <c r="AO134">
        <v>47</v>
      </c>
      <c r="AP134" s="2" t="s">
        <v>837</v>
      </c>
      <c r="AQ134" s="2" t="s">
        <v>582</v>
      </c>
      <c r="AR134" s="2" t="s">
        <v>983</v>
      </c>
      <c r="AS134" s="2" t="s">
        <v>135</v>
      </c>
      <c r="AT134" s="4">
        <v>43521</v>
      </c>
      <c r="AU134" s="4">
        <v>43521</v>
      </c>
      <c r="AV134" s="4">
        <v>43524</v>
      </c>
      <c r="AW134" s="2" t="s">
        <v>1020</v>
      </c>
      <c r="AX134" s="2" t="s">
        <v>582</v>
      </c>
      <c r="AY134">
        <v>350</v>
      </c>
      <c r="AZ134">
        <v>122</v>
      </c>
      <c r="BA134">
        <v>863850.29</v>
      </c>
      <c r="BB134" s="2"/>
      <c r="BD134" s="2"/>
      <c r="BE134" s="2"/>
      <c r="BG134" s="2"/>
      <c r="BH134" s="2"/>
      <c r="BJ134" s="2"/>
      <c r="BK134">
        <v>287</v>
      </c>
      <c r="BL134">
        <v>863850.29</v>
      </c>
      <c r="BM134">
        <v>863850.29</v>
      </c>
    </row>
    <row r="135" spans="1:65" x14ac:dyDescent="0.35">
      <c r="A135" s="2" t="s">
        <v>65</v>
      </c>
      <c r="B135" s="2" t="s">
        <v>66</v>
      </c>
      <c r="C135" s="2" t="s">
        <v>67</v>
      </c>
      <c r="D135">
        <v>1</v>
      </c>
      <c r="E135">
        <v>1</v>
      </c>
      <c r="F135" s="3">
        <v>43772.507835648146</v>
      </c>
      <c r="G135" s="4">
        <v>43466</v>
      </c>
      <c r="H135" s="4">
        <v>43830</v>
      </c>
      <c r="I135" s="2" t="s">
        <v>68</v>
      </c>
      <c r="J135">
        <v>1440</v>
      </c>
      <c r="L135" s="2"/>
      <c r="M135" s="2"/>
      <c r="N135" s="2"/>
      <c r="O135" s="2"/>
      <c r="P135" s="2"/>
      <c r="Q135" s="2"/>
      <c r="S135" s="2"/>
      <c r="T135" s="2"/>
      <c r="U135" s="2"/>
      <c r="V135" s="2"/>
      <c r="W135" s="2"/>
      <c r="X135" s="2"/>
      <c r="Y135" s="2"/>
      <c r="AA135" s="2"/>
      <c r="AC135" s="2"/>
      <c r="AD135" s="2"/>
      <c r="AE135" s="2"/>
      <c r="AN135" s="2" t="s">
        <v>69</v>
      </c>
      <c r="AO135">
        <v>48</v>
      </c>
      <c r="AP135" s="2" t="s">
        <v>838</v>
      </c>
      <c r="AQ135" s="2" t="s">
        <v>582</v>
      </c>
      <c r="AR135" s="2" t="s">
        <v>983</v>
      </c>
      <c r="AS135" s="2" t="s">
        <v>135</v>
      </c>
      <c r="AT135" s="4">
        <v>43521</v>
      </c>
      <c r="AU135" s="4">
        <v>43521</v>
      </c>
      <c r="AV135" s="4">
        <v>43524</v>
      </c>
      <c r="AW135" s="2" t="s">
        <v>1020</v>
      </c>
      <c r="AX135" s="2" t="s">
        <v>582</v>
      </c>
      <c r="AY135">
        <v>317.27999999999997</v>
      </c>
      <c r="AZ135">
        <v>122</v>
      </c>
      <c r="BA135">
        <v>863850.29</v>
      </c>
      <c r="BB135" s="2"/>
      <c r="BD135" s="2"/>
      <c r="BE135" s="2"/>
      <c r="BG135" s="2"/>
      <c r="BH135" s="2"/>
      <c r="BJ135" s="2"/>
      <c r="BK135">
        <v>287</v>
      </c>
      <c r="BL135">
        <v>863850.29</v>
      </c>
      <c r="BM135">
        <v>863850.29</v>
      </c>
    </row>
    <row r="136" spans="1:65" x14ac:dyDescent="0.35">
      <c r="A136" s="2" t="s">
        <v>65</v>
      </c>
      <c r="B136" s="2" t="s">
        <v>66</v>
      </c>
      <c r="C136" s="2" t="s">
        <v>67</v>
      </c>
      <c r="D136">
        <v>1</v>
      </c>
      <c r="E136">
        <v>1</v>
      </c>
      <c r="F136" s="3">
        <v>43772.507835648146</v>
      </c>
      <c r="G136" s="4">
        <v>43466</v>
      </c>
      <c r="H136" s="4">
        <v>43830</v>
      </c>
      <c r="I136" s="2" t="s">
        <v>68</v>
      </c>
      <c r="J136">
        <v>1440</v>
      </c>
      <c r="L136" s="2"/>
      <c r="M136" s="2"/>
      <c r="N136" s="2"/>
      <c r="O136" s="2"/>
      <c r="P136" s="2"/>
      <c r="Q136" s="2"/>
      <c r="S136" s="2"/>
      <c r="T136" s="2"/>
      <c r="U136" s="2"/>
      <c r="V136" s="2"/>
      <c r="W136" s="2"/>
      <c r="X136" s="2"/>
      <c r="Y136" s="2"/>
      <c r="AA136" s="2"/>
      <c r="AC136" s="2"/>
      <c r="AD136" s="2"/>
      <c r="AE136" s="2"/>
      <c r="AN136" s="2" t="s">
        <v>69</v>
      </c>
      <c r="AO136">
        <v>49</v>
      </c>
      <c r="AP136" s="2" t="s">
        <v>839</v>
      </c>
      <c r="AQ136" s="2" t="s">
        <v>937</v>
      </c>
      <c r="AR136" s="2" t="s">
        <v>123</v>
      </c>
      <c r="AS136" s="2" t="s">
        <v>154</v>
      </c>
      <c r="AT136" s="4">
        <v>43524</v>
      </c>
      <c r="AU136" s="4">
        <v>43524</v>
      </c>
      <c r="AV136" s="4">
        <v>43524</v>
      </c>
      <c r="AW136" s="2" t="s">
        <v>1020</v>
      </c>
      <c r="AX136" s="2" t="s">
        <v>937</v>
      </c>
      <c r="AY136">
        <v>2140</v>
      </c>
      <c r="AZ136">
        <v>122</v>
      </c>
      <c r="BA136">
        <v>863850.29</v>
      </c>
      <c r="BB136" s="2"/>
      <c r="BD136" s="2"/>
      <c r="BE136" s="2"/>
      <c r="BG136" s="2"/>
      <c r="BH136" s="2"/>
      <c r="BJ136" s="2"/>
      <c r="BK136">
        <v>287</v>
      </c>
      <c r="BL136">
        <v>863850.29</v>
      </c>
      <c r="BM136">
        <v>863850.29</v>
      </c>
    </row>
    <row r="137" spans="1:65" x14ac:dyDescent="0.35">
      <c r="A137" s="2" t="s">
        <v>65</v>
      </c>
      <c r="B137" s="2" t="s">
        <v>66</v>
      </c>
      <c r="C137" s="2" t="s">
        <v>67</v>
      </c>
      <c r="D137">
        <v>1</v>
      </c>
      <c r="E137">
        <v>1</v>
      </c>
      <c r="F137" s="3">
        <v>43772.507835648146</v>
      </c>
      <c r="G137" s="4">
        <v>43466</v>
      </c>
      <c r="H137" s="4">
        <v>43830</v>
      </c>
      <c r="I137" s="2" t="s">
        <v>68</v>
      </c>
      <c r="J137">
        <v>1440</v>
      </c>
      <c r="L137" s="2"/>
      <c r="M137" s="2"/>
      <c r="N137" s="2"/>
      <c r="O137" s="2"/>
      <c r="P137" s="2"/>
      <c r="Q137" s="2"/>
      <c r="S137" s="2"/>
      <c r="T137" s="2"/>
      <c r="U137" s="2"/>
      <c r="V137" s="2"/>
      <c r="W137" s="2"/>
      <c r="X137" s="2"/>
      <c r="Y137" s="2"/>
      <c r="AA137" s="2"/>
      <c r="AC137" s="2"/>
      <c r="AD137" s="2"/>
      <c r="AE137" s="2"/>
      <c r="AN137" s="2" t="s">
        <v>69</v>
      </c>
      <c r="AO137">
        <v>50</v>
      </c>
      <c r="AP137" s="2" t="s">
        <v>840</v>
      </c>
      <c r="AQ137" s="2" t="s">
        <v>937</v>
      </c>
      <c r="AR137" s="2" t="s">
        <v>123</v>
      </c>
      <c r="AS137" s="2" t="s">
        <v>154</v>
      </c>
      <c r="AT137" s="4">
        <v>43524</v>
      </c>
      <c r="AU137" s="4">
        <v>43524</v>
      </c>
      <c r="AV137" s="4">
        <v>43524</v>
      </c>
      <c r="AW137" s="2" t="s">
        <v>1020</v>
      </c>
      <c r="AX137" s="2" t="s">
        <v>937</v>
      </c>
      <c r="AY137">
        <v>2140</v>
      </c>
      <c r="AZ137">
        <v>122</v>
      </c>
      <c r="BA137">
        <v>863850.29</v>
      </c>
      <c r="BB137" s="2"/>
      <c r="BD137" s="2"/>
      <c r="BE137" s="2"/>
      <c r="BG137" s="2"/>
      <c r="BH137" s="2"/>
      <c r="BJ137" s="2"/>
      <c r="BK137">
        <v>287</v>
      </c>
      <c r="BL137">
        <v>863850.29</v>
      </c>
      <c r="BM137">
        <v>863850.29</v>
      </c>
    </row>
    <row r="138" spans="1:65" x14ac:dyDescent="0.35">
      <c r="A138" s="2" t="s">
        <v>65</v>
      </c>
      <c r="B138" s="2" t="s">
        <v>66</v>
      </c>
      <c r="C138" s="2" t="s">
        <v>67</v>
      </c>
      <c r="D138">
        <v>1</v>
      </c>
      <c r="E138">
        <v>1</v>
      </c>
      <c r="F138" s="3">
        <v>43772.507835648146</v>
      </c>
      <c r="G138" s="4">
        <v>43466</v>
      </c>
      <c r="H138" s="4">
        <v>43830</v>
      </c>
      <c r="I138" s="2" t="s">
        <v>68</v>
      </c>
      <c r="J138">
        <v>1440</v>
      </c>
      <c r="L138" s="2"/>
      <c r="M138" s="2"/>
      <c r="N138" s="2"/>
      <c r="O138" s="2"/>
      <c r="P138" s="2"/>
      <c r="Q138" s="2"/>
      <c r="S138" s="2"/>
      <c r="T138" s="2"/>
      <c r="U138" s="2"/>
      <c r="V138" s="2"/>
      <c r="W138" s="2"/>
      <c r="X138" s="2"/>
      <c r="Y138" s="2"/>
      <c r="AA138" s="2"/>
      <c r="AC138" s="2"/>
      <c r="AD138" s="2"/>
      <c r="AE138" s="2"/>
      <c r="AN138" s="2" t="s">
        <v>69</v>
      </c>
      <c r="AO138">
        <v>51</v>
      </c>
      <c r="AP138" s="2" t="s">
        <v>841</v>
      </c>
      <c r="AQ138" s="2" t="s">
        <v>920</v>
      </c>
      <c r="AR138" s="2" t="s">
        <v>984</v>
      </c>
      <c r="AS138" s="2" t="s">
        <v>1010</v>
      </c>
      <c r="AT138" s="4">
        <v>43524</v>
      </c>
      <c r="AU138" s="4">
        <v>43524</v>
      </c>
      <c r="AV138" s="4">
        <v>43524</v>
      </c>
      <c r="AW138" s="2" t="s">
        <v>1020</v>
      </c>
      <c r="AX138" s="2" t="s">
        <v>920</v>
      </c>
      <c r="AY138">
        <v>41230</v>
      </c>
      <c r="AZ138">
        <v>122</v>
      </c>
      <c r="BA138">
        <v>863850.29</v>
      </c>
      <c r="BB138" s="2"/>
      <c r="BD138" s="2"/>
      <c r="BE138" s="2"/>
      <c r="BG138" s="2"/>
      <c r="BH138" s="2"/>
      <c r="BJ138" s="2"/>
      <c r="BK138">
        <v>287</v>
      </c>
      <c r="BL138">
        <v>863850.29</v>
      </c>
      <c r="BM138">
        <v>863850.29</v>
      </c>
    </row>
    <row r="139" spans="1:65" x14ac:dyDescent="0.35">
      <c r="A139" s="2" t="s">
        <v>65</v>
      </c>
      <c r="B139" s="2" t="s">
        <v>66</v>
      </c>
      <c r="C139" s="2" t="s">
        <v>67</v>
      </c>
      <c r="D139">
        <v>1</v>
      </c>
      <c r="E139">
        <v>1</v>
      </c>
      <c r="F139" s="3">
        <v>43772.507835648146</v>
      </c>
      <c r="G139" s="4">
        <v>43466</v>
      </c>
      <c r="H139" s="4">
        <v>43830</v>
      </c>
      <c r="I139" s="2" t="s">
        <v>68</v>
      </c>
      <c r="J139">
        <v>1440</v>
      </c>
      <c r="L139" s="2"/>
      <c r="M139" s="2"/>
      <c r="N139" s="2"/>
      <c r="O139" s="2"/>
      <c r="P139" s="2"/>
      <c r="Q139" s="2"/>
      <c r="S139" s="2"/>
      <c r="T139" s="2"/>
      <c r="U139" s="2"/>
      <c r="V139" s="2"/>
      <c r="W139" s="2"/>
      <c r="X139" s="2"/>
      <c r="Y139" s="2"/>
      <c r="AA139" s="2"/>
      <c r="AC139" s="2"/>
      <c r="AD139" s="2"/>
      <c r="AE139" s="2"/>
      <c r="AN139" s="2" t="s">
        <v>69</v>
      </c>
      <c r="AO139">
        <v>52</v>
      </c>
      <c r="AP139" s="2" t="s">
        <v>842</v>
      </c>
      <c r="AQ139" s="2" t="s">
        <v>920</v>
      </c>
      <c r="AR139" s="2" t="s">
        <v>984</v>
      </c>
      <c r="AS139" s="2" t="s">
        <v>1010</v>
      </c>
      <c r="AT139" s="4">
        <v>43524</v>
      </c>
      <c r="AU139" s="4">
        <v>43524</v>
      </c>
      <c r="AV139" s="4">
        <v>43524</v>
      </c>
      <c r="AW139" s="2" t="s">
        <v>1020</v>
      </c>
      <c r="AX139" s="2" t="s">
        <v>1023</v>
      </c>
      <c r="AY139">
        <v>5652.63</v>
      </c>
      <c r="AZ139">
        <v>122</v>
      </c>
      <c r="BA139">
        <v>863850.29</v>
      </c>
      <c r="BB139" s="2"/>
      <c r="BD139" s="2"/>
      <c r="BE139" s="2"/>
      <c r="BG139" s="2"/>
      <c r="BH139" s="2"/>
      <c r="BJ139" s="2"/>
      <c r="BK139">
        <v>287</v>
      </c>
      <c r="BL139">
        <v>863850.29</v>
      </c>
      <c r="BM139">
        <v>863850.29</v>
      </c>
    </row>
    <row r="140" spans="1:65" x14ac:dyDescent="0.35">
      <c r="A140" s="2" t="s">
        <v>65</v>
      </c>
      <c r="B140" s="2" t="s">
        <v>66</v>
      </c>
      <c r="C140" s="2" t="s">
        <v>67</v>
      </c>
      <c r="D140">
        <v>1</v>
      </c>
      <c r="E140">
        <v>1</v>
      </c>
      <c r="F140" s="3">
        <v>43772.507835648146</v>
      </c>
      <c r="G140" s="4">
        <v>43466</v>
      </c>
      <c r="H140" s="4">
        <v>43830</v>
      </c>
      <c r="I140" s="2" t="s">
        <v>68</v>
      </c>
      <c r="J140">
        <v>1440</v>
      </c>
      <c r="L140" s="2"/>
      <c r="M140" s="2"/>
      <c r="N140" s="2"/>
      <c r="O140" s="2"/>
      <c r="P140" s="2"/>
      <c r="Q140" s="2"/>
      <c r="S140" s="2"/>
      <c r="T140" s="2"/>
      <c r="U140" s="2"/>
      <c r="V140" s="2"/>
      <c r="W140" s="2"/>
      <c r="X140" s="2"/>
      <c r="Y140" s="2"/>
      <c r="AA140" s="2"/>
      <c r="AC140" s="2"/>
      <c r="AD140" s="2"/>
      <c r="AE140" s="2"/>
      <c r="AN140" s="2" t="s">
        <v>69</v>
      </c>
      <c r="AO140">
        <v>53</v>
      </c>
      <c r="AP140" s="2" t="s">
        <v>843</v>
      </c>
      <c r="AQ140" s="2" t="s">
        <v>920</v>
      </c>
      <c r="AR140" s="2" t="s">
        <v>984</v>
      </c>
      <c r="AS140" s="2" t="s">
        <v>1010</v>
      </c>
      <c r="AT140" s="4">
        <v>43524</v>
      </c>
      <c r="AU140" s="4">
        <v>43524</v>
      </c>
      <c r="AV140" s="4">
        <v>43524</v>
      </c>
      <c r="AW140" s="2" t="s">
        <v>1020</v>
      </c>
      <c r="AX140" s="2" t="s">
        <v>1024</v>
      </c>
      <c r="AY140">
        <v>3201.96</v>
      </c>
      <c r="AZ140">
        <v>122</v>
      </c>
      <c r="BA140">
        <v>863850.29</v>
      </c>
      <c r="BB140" s="2"/>
      <c r="BD140" s="2"/>
      <c r="BE140" s="2"/>
      <c r="BG140" s="2"/>
      <c r="BH140" s="2"/>
      <c r="BJ140" s="2"/>
      <c r="BK140">
        <v>287</v>
      </c>
      <c r="BL140">
        <v>863850.29</v>
      </c>
      <c r="BM140">
        <v>863850.29</v>
      </c>
    </row>
    <row r="141" spans="1:65" x14ac:dyDescent="0.35">
      <c r="A141" s="2" t="s">
        <v>65</v>
      </c>
      <c r="B141" s="2" t="s">
        <v>66</v>
      </c>
      <c r="C141" s="2" t="s">
        <v>67</v>
      </c>
      <c r="D141">
        <v>1</v>
      </c>
      <c r="E141">
        <v>1</v>
      </c>
      <c r="F141" s="3">
        <v>43772.507835648146</v>
      </c>
      <c r="G141" s="4">
        <v>43466</v>
      </c>
      <c r="H141" s="4">
        <v>43830</v>
      </c>
      <c r="I141" s="2" t="s">
        <v>68</v>
      </c>
      <c r="J141">
        <v>1440</v>
      </c>
      <c r="L141" s="2"/>
      <c r="M141" s="2"/>
      <c r="N141" s="2"/>
      <c r="O141" s="2"/>
      <c r="P141" s="2"/>
      <c r="Q141" s="2"/>
      <c r="S141" s="2"/>
      <c r="T141" s="2"/>
      <c r="U141" s="2"/>
      <c r="V141" s="2"/>
      <c r="W141" s="2"/>
      <c r="X141" s="2"/>
      <c r="Y141" s="2"/>
      <c r="AA141" s="2"/>
      <c r="AC141" s="2"/>
      <c r="AD141" s="2"/>
      <c r="AE141" s="2"/>
      <c r="AN141" s="2" t="s">
        <v>69</v>
      </c>
      <c r="AO141">
        <v>54</v>
      </c>
      <c r="AP141" s="2" t="s">
        <v>844</v>
      </c>
      <c r="AQ141" s="2" t="s">
        <v>920</v>
      </c>
      <c r="AR141" s="2" t="s">
        <v>984</v>
      </c>
      <c r="AS141" s="2" t="s">
        <v>1010</v>
      </c>
      <c r="AT141" s="4">
        <v>43524</v>
      </c>
      <c r="AU141" s="4">
        <v>43524</v>
      </c>
      <c r="AV141" s="4">
        <v>43524</v>
      </c>
      <c r="AW141" s="2" t="s">
        <v>1020</v>
      </c>
      <c r="AX141" s="2" t="s">
        <v>1025</v>
      </c>
      <c r="AY141">
        <v>3580</v>
      </c>
      <c r="AZ141">
        <v>122</v>
      </c>
      <c r="BA141">
        <v>863850.29</v>
      </c>
      <c r="BB141" s="2"/>
      <c r="BD141" s="2"/>
      <c r="BE141" s="2"/>
      <c r="BG141" s="2"/>
      <c r="BH141" s="2"/>
      <c r="BJ141" s="2"/>
      <c r="BK141">
        <v>287</v>
      </c>
      <c r="BL141">
        <v>863850.29</v>
      </c>
      <c r="BM141">
        <v>863850.29</v>
      </c>
    </row>
    <row r="142" spans="1:65" x14ac:dyDescent="0.35">
      <c r="A142" s="2" t="s">
        <v>65</v>
      </c>
      <c r="B142" s="2" t="s">
        <v>66</v>
      </c>
      <c r="C142" s="2" t="s">
        <v>67</v>
      </c>
      <c r="D142">
        <v>1</v>
      </c>
      <c r="E142">
        <v>1</v>
      </c>
      <c r="F142" s="3">
        <v>43772.507835648146</v>
      </c>
      <c r="G142" s="4">
        <v>43466</v>
      </c>
      <c r="H142" s="4">
        <v>43830</v>
      </c>
      <c r="I142" s="2" t="s">
        <v>68</v>
      </c>
      <c r="J142">
        <v>1440</v>
      </c>
      <c r="L142" s="2"/>
      <c r="M142" s="2"/>
      <c r="N142" s="2"/>
      <c r="O142" s="2"/>
      <c r="P142" s="2"/>
      <c r="Q142" s="2"/>
      <c r="S142" s="2"/>
      <c r="T142" s="2"/>
      <c r="U142" s="2"/>
      <c r="V142" s="2"/>
      <c r="W142" s="2"/>
      <c r="X142" s="2"/>
      <c r="Y142" s="2"/>
      <c r="AA142" s="2"/>
      <c r="AC142" s="2"/>
      <c r="AD142" s="2"/>
      <c r="AE142" s="2"/>
      <c r="AN142" s="2" t="s">
        <v>69</v>
      </c>
      <c r="AO142">
        <v>55</v>
      </c>
      <c r="AP142" s="2" t="s">
        <v>845</v>
      </c>
      <c r="AQ142" s="2" t="s">
        <v>920</v>
      </c>
      <c r="AR142" s="2" t="s">
        <v>984</v>
      </c>
      <c r="AS142" s="2" t="s">
        <v>1010</v>
      </c>
      <c r="AT142" s="4">
        <v>43524</v>
      </c>
      <c r="AU142" s="4">
        <v>43524</v>
      </c>
      <c r="AV142" s="4">
        <v>43524</v>
      </c>
      <c r="AW142" s="2" t="s">
        <v>1020</v>
      </c>
      <c r="AX142" s="2" t="s">
        <v>920</v>
      </c>
      <c r="AY142">
        <v>41230</v>
      </c>
      <c r="AZ142">
        <v>122</v>
      </c>
      <c r="BA142">
        <v>863850.29</v>
      </c>
      <c r="BB142" s="2"/>
      <c r="BD142" s="2"/>
      <c r="BE142" s="2"/>
      <c r="BG142" s="2"/>
      <c r="BH142" s="2"/>
      <c r="BJ142" s="2"/>
      <c r="BK142">
        <v>287</v>
      </c>
      <c r="BL142">
        <v>863850.29</v>
      </c>
      <c r="BM142">
        <v>863850.29</v>
      </c>
    </row>
    <row r="143" spans="1:65" x14ac:dyDescent="0.35">
      <c r="A143" s="2" t="s">
        <v>65</v>
      </c>
      <c r="B143" s="2" t="s">
        <v>66</v>
      </c>
      <c r="C143" s="2" t="s">
        <v>67</v>
      </c>
      <c r="D143">
        <v>1</v>
      </c>
      <c r="E143">
        <v>1</v>
      </c>
      <c r="F143" s="3">
        <v>43772.507835648146</v>
      </c>
      <c r="G143" s="4">
        <v>43466</v>
      </c>
      <c r="H143" s="4">
        <v>43830</v>
      </c>
      <c r="I143" s="2" t="s">
        <v>68</v>
      </c>
      <c r="J143">
        <v>1440</v>
      </c>
      <c r="L143" s="2"/>
      <c r="M143" s="2"/>
      <c r="N143" s="2"/>
      <c r="O143" s="2"/>
      <c r="P143" s="2"/>
      <c r="Q143" s="2"/>
      <c r="S143" s="2"/>
      <c r="T143" s="2"/>
      <c r="U143" s="2"/>
      <c r="V143" s="2"/>
      <c r="W143" s="2"/>
      <c r="X143" s="2"/>
      <c r="Y143" s="2"/>
      <c r="AA143" s="2"/>
      <c r="AC143" s="2"/>
      <c r="AD143" s="2"/>
      <c r="AE143" s="2"/>
      <c r="AN143" s="2" t="s">
        <v>69</v>
      </c>
      <c r="AO143">
        <v>56</v>
      </c>
      <c r="AP143" s="2" t="s">
        <v>846</v>
      </c>
      <c r="AQ143" s="2" t="s">
        <v>938</v>
      </c>
      <c r="AR143" s="2" t="s">
        <v>985</v>
      </c>
      <c r="AS143" s="2" t="s">
        <v>1011</v>
      </c>
      <c r="AT143" s="4">
        <v>43524</v>
      </c>
      <c r="AU143" s="4">
        <v>43524</v>
      </c>
      <c r="AV143" s="4">
        <v>43524</v>
      </c>
      <c r="AW143" s="2" t="s">
        <v>1020</v>
      </c>
      <c r="AX143" s="2" t="s">
        <v>582</v>
      </c>
      <c r="AY143">
        <v>201.92</v>
      </c>
      <c r="AZ143">
        <v>122</v>
      </c>
      <c r="BA143">
        <v>863850.29</v>
      </c>
      <c r="BB143" s="2"/>
      <c r="BD143" s="2"/>
      <c r="BE143" s="2"/>
      <c r="BG143" s="2"/>
      <c r="BH143" s="2"/>
      <c r="BJ143" s="2"/>
      <c r="BK143">
        <v>287</v>
      </c>
      <c r="BL143">
        <v>863850.29</v>
      </c>
      <c r="BM143">
        <v>863850.29</v>
      </c>
    </row>
    <row r="144" spans="1:65" x14ac:dyDescent="0.35">
      <c r="A144" s="2" t="s">
        <v>65</v>
      </c>
      <c r="B144" s="2" t="s">
        <v>66</v>
      </c>
      <c r="C144" s="2" t="s">
        <v>67</v>
      </c>
      <c r="D144">
        <v>1</v>
      </c>
      <c r="E144">
        <v>1</v>
      </c>
      <c r="F144" s="3">
        <v>43772.507835648146</v>
      </c>
      <c r="G144" s="4">
        <v>43466</v>
      </c>
      <c r="H144" s="4">
        <v>43830</v>
      </c>
      <c r="I144" s="2" t="s">
        <v>68</v>
      </c>
      <c r="J144">
        <v>1440</v>
      </c>
      <c r="L144" s="2"/>
      <c r="M144" s="2"/>
      <c r="N144" s="2"/>
      <c r="O144" s="2"/>
      <c r="P144" s="2"/>
      <c r="Q144" s="2"/>
      <c r="S144" s="2"/>
      <c r="T144" s="2"/>
      <c r="U144" s="2"/>
      <c r="V144" s="2"/>
      <c r="W144" s="2"/>
      <c r="X144" s="2"/>
      <c r="Y144" s="2"/>
      <c r="AA144" s="2"/>
      <c r="AC144" s="2"/>
      <c r="AD144" s="2"/>
      <c r="AE144" s="2"/>
      <c r="AN144" s="2" t="s">
        <v>69</v>
      </c>
      <c r="AO144">
        <v>57</v>
      </c>
      <c r="AP144" s="2" t="s">
        <v>847</v>
      </c>
      <c r="AQ144" s="2" t="s">
        <v>938</v>
      </c>
      <c r="AR144" s="2" t="s">
        <v>985</v>
      </c>
      <c r="AS144" s="2" t="s">
        <v>1011</v>
      </c>
      <c r="AT144" s="4">
        <v>43524</v>
      </c>
      <c r="AU144" s="4">
        <v>43524</v>
      </c>
      <c r="AV144" s="4">
        <v>43524</v>
      </c>
      <c r="AW144" s="2" t="s">
        <v>1020</v>
      </c>
      <c r="AX144" s="2" t="s">
        <v>582</v>
      </c>
      <c r="AY144">
        <v>67.31</v>
      </c>
      <c r="AZ144">
        <v>122</v>
      </c>
      <c r="BA144">
        <v>863850.29</v>
      </c>
      <c r="BB144" s="2"/>
      <c r="BD144" s="2"/>
      <c r="BE144" s="2"/>
      <c r="BG144" s="2"/>
      <c r="BH144" s="2"/>
      <c r="BJ144" s="2"/>
      <c r="BK144">
        <v>287</v>
      </c>
      <c r="BL144">
        <v>863850.29</v>
      </c>
      <c r="BM144">
        <v>863850.29</v>
      </c>
    </row>
    <row r="145" spans="1:65" x14ac:dyDescent="0.35">
      <c r="A145" s="2" t="s">
        <v>65</v>
      </c>
      <c r="B145" s="2" t="s">
        <v>66</v>
      </c>
      <c r="C145" s="2" t="s">
        <v>67</v>
      </c>
      <c r="D145">
        <v>1</v>
      </c>
      <c r="E145">
        <v>1</v>
      </c>
      <c r="F145" s="3">
        <v>43772.507835648146</v>
      </c>
      <c r="G145" s="4">
        <v>43466</v>
      </c>
      <c r="H145" s="4">
        <v>43830</v>
      </c>
      <c r="I145" s="2" t="s">
        <v>68</v>
      </c>
      <c r="J145">
        <v>1440</v>
      </c>
      <c r="L145" s="2"/>
      <c r="M145" s="2"/>
      <c r="N145" s="2"/>
      <c r="O145" s="2"/>
      <c r="P145" s="2"/>
      <c r="Q145" s="2"/>
      <c r="S145" s="2"/>
      <c r="T145" s="2"/>
      <c r="U145" s="2"/>
      <c r="V145" s="2"/>
      <c r="W145" s="2"/>
      <c r="X145" s="2"/>
      <c r="Y145" s="2"/>
      <c r="AA145" s="2"/>
      <c r="AC145" s="2"/>
      <c r="AD145" s="2"/>
      <c r="AE145" s="2"/>
      <c r="AN145" s="2" t="s">
        <v>69</v>
      </c>
      <c r="AO145">
        <v>58</v>
      </c>
      <c r="AP145" s="2" t="s">
        <v>848</v>
      </c>
      <c r="AQ145" s="2" t="s">
        <v>938</v>
      </c>
      <c r="AR145" s="2" t="s">
        <v>985</v>
      </c>
      <c r="AS145" s="2" t="s">
        <v>1011</v>
      </c>
      <c r="AT145" s="4">
        <v>43524</v>
      </c>
      <c r="AU145" s="4">
        <v>43524</v>
      </c>
      <c r="AV145" s="4">
        <v>43524</v>
      </c>
      <c r="AW145" s="2" t="s">
        <v>1020</v>
      </c>
      <c r="AX145" s="2" t="s">
        <v>582</v>
      </c>
      <c r="AY145">
        <v>27.77</v>
      </c>
      <c r="AZ145">
        <v>122</v>
      </c>
      <c r="BA145">
        <v>863850.29</v>
      </c>
      <c r="BB145" s="2"/>
      <c r="BD145" s="2"/>
      <c r="BE145" s="2"/>
      <c r="BG145" s="2"/>
      <c r="BH145" s="2"/>
      <c r="BJ145" s="2"/>
      <c r="BK145">
        <v>287</v>
      </c>
      <c r="BL145">
        <v>863850.29</v>
      </c>
      <c r="BM145">
        <v>863850.29</v>
      </c>
    </row>
    <row r="146" spans="1:65" x14ac:dyDescent="0.35">
      <c r="A146" s="2" t="s">
        <v>65</v>
      </c>
      <c r="B146" s="2" t="s">
        <v>66</v>
      </c>
      <c r="C146" s="2" t="s">
        <v>67</v>
      </c>
      <c r="D146">
        <v>1</v>
      </c>
      <c r="E146">
        <v>1</v>
      </c>
      <c r="F146" s="3">
        <v>43772.507835648146</v>
      </c>
      <c r="G146" s="4">
        <v>43466</v>
      </c>
      <c r="H146" s="4">
        <v>43830</v>
      </c>
      <c r="I146" s="2" t="s">
        <v>68</v>
      </c>
      <c r="J146">
        <v>1440</v>
      </c>
      <c r="L146" s="2"/>
      <c r="M146" s="2"/>
      <c r="N146" s="2"/>
      <c r="O146" s="2"/>
      <c r="P146" s="2"/>
      <c r="Q146" s="2"/>
      <c r="S146" s="2"/>
      <c r="T146" s="2"/>
      <c r="U146" s="2"/>
      <c r="V146" s="2"/>
      <c r="W146" s="2"/>
      <c r="X146" s="2"/>
      <c r="Y146" s="2"/>
      <c r="AA146" s="2"/>
      <c r="AC146" s="2"/>
      <c r="AD146" s="2"/>
      <c r="AE146" s="2"/>
      <c r="AN146" s="2" t="s">
        <v>69</v>
      </c>
      <c r="AO146">
        <v>59</v>
      </c>
      <c r="AP146" s="2" t="s">
        <v>849</v>
      </c>
      <c r="AQ146" s="2" t="s">
        <v>938</v>
      </c>
      <c r="AR146" s="2" t="s">
        <v>985</v>
      </c>
      <c r="AS146" s="2" t="s">
        <v>1011</v>
      </c>
      <c r="AT146" s="4">
        <v>43524</v>
      </c>
      <c r="AU146" s="4">
        <v>43524</v>
      </c>
      <c r="AV146" s="4">
        <v>43524</v>
      </c>
      <c r="AW146" s="2" t="s">
        <v>1020</v>
      </c>
      <c r="AX146" s="2" t="s">
        <v>1031</v>
      </c>
      <c r="AY146">
        <v>2100</v>
      </c>
      <c r="AZ146">
        <v>122</v>
      </c>
      <c r="BA146">
        <v>863850.29</v>
      </c>
      <c r="BB146" s="2"/>
      <c r="BD146" s="2"/>
      <c r="BE146" s="2"/>
      <c r="BG146" s="2"/>
      <c r="BH146" s="2"/>
      <c r="BJ146" s="2"/>
      <c r="BK146">
        <v>287</v>
      </c>
      <c r="BL146">
        <v>863850.29</v>
      </c>
      <c r="BM146">
        <v>863850.29</v>
      </c>
    </row>
    <row r="147" spans="1:65" x14ac:dyDescent="0.35">
      <c r="A147" s="2" t="s">
        <v>65</v>
      </c>
      <c r="B147" s="2" t="s">
        <v>66</v>
      </c>
      <c r="C147" s="2" t="s">
        <v>67</v>
      </c>
      <c r="D147">
        <v>1</v>
      </c>
      <c r="E147">
        <v>1</v>
      </c>
      <c r="F147" s="3">
        <v>43772.507835648146</v>
      </c>
      <c r="G147" s="4">
        <v>43466</v>
      </c>
      <c r="H147" s="4">
        <v>43830</v>
      </c>
      <c r="I147" s="2" t="s">
        <v>68</v>
      </c>
      <c r="J147">
        <v>1440</v>
      </c>
      <c r="L147" s="2"/>
      <c r="M147" s="2"/>
      <c r="N147" s="2"/>
      <c r="O147" s="2"/>
      <c r="P147" s="2"/>
      <c r="Q147" s="2"/>
      <c r="S147" s="2"/>
      <c r="T147" s="2"/>
      <c r="U147" s="2"/>
      <c r="V147" s="2"/>
      <c r="W147" s="2"/>
      <c r="X147" s="2"/>
      <c r="Y147" s="2"/>
      <c r="AA147" s="2"/>
      <c r="AC147" s="2"/>
      <c r="AD147" s="2"/>
      <c r="AE147" s="2"/>
      <c r="AN147" s="2" t="s">
        <v>69</v>
      </c>
      <c r="AO147">
        <v>60</v>
      </c>
      <c r="AP147" s="2" t="s">
        <v>850</v>
      </c>
      <c r="AQ147" s="2" t="s">
        <v>938</v>
      </c>
      <c r="AR147" s="2" t="s">
        <v>985</v>
      </c>
      <c r="AS147" s="2" t="s">
        <v>1011</v>
      </c>
      <c r="AT147" s="4">
        <v>43524</v>
      </c>
      <c r="AU147" s="4">
        <v>43524</v>
      </c>
      <c r="AV147" s="4">
        <v>43524</v>
      </c>
      <c r="AW147" s="2" t="s">
        <v>1020</v>
      </c>
      <c r="AX147" s="2" t="s">
        <v>1037</v>
      </c>
      <c r="AY147">
        <v>34.15</v>
      </c>
      <c r="AZ147">
        <v>122</v>
      </c>
      <c r="BA147">
        <v>863850.29</v>
      </c>
      <c r="BB147" s="2"/>
      <c r="BD147" s="2"/>
      <c r="BE147" s="2"/>
      <c r="BG147" s="2"/>
      <c r="BH147" s="2"/>
      <c r="BJ147" s="2"/>
      <c r="BK147">
        <v>287</v>
      </c>
      <c r="BL147">
        <v>863850.29</v>
      </c>
      <c r="BM147">
        <v>863850.29</v>
      </c>
    </row>
    <row r="148" spans="1:65" x14ac:dyDescent="0.35">
      <c r="A148" s="2" t="s">
        <v>65</v>
      </c>
      <c r="B148" s="2" t="s">
        <v>66</v>
      </c>
      <c r="C148" s="2" t="s">
        <v>67</v>
      </c>
      <c r="D148">
        <v>1</v>
      </c>
      <c r="E148">
        <v>1</v>
      </c>
      <c r="F148" s="3">
        <v>43772.507835648146</v>
      </c>
      <c r="G148" s="4">
        <v>43466</v>
      </c>
      <c r="H148" s="4">
        <v>43830</v>
      </c>
      <c r="I148" s="2" t="s">
        <v>68</v>
      </c>
      <c r="J148">
        <v>1440</v>
      </c>
      <c r="L148" s="2"/>
      <c r="M148" s="2"/>
      <c r="N148" s="2"/>
      <c r="O148" s="2"/>
      <c r="P148" s="2"/>
      <c r="Q148" s="2"/>
      <c r="S148" s="2"/>
      <c r="T148" s="2"/>
      <c r="U148" s="2"/>
      <c r="V148" s="2"/>
      <c r="W148" s="2"/>
      <c r="X148" s="2"/>
      <c r="Y148" s="2"/>
      <c r="AA148" s="2"/>
      <c r="AC148" s="2"/>
      <c r="AD148" s="2"/>
      <c r="AE148" s="2"/>
      <c r="AN148" s="2" t="s">
        <v>69</v>
      </c>
      <c r="AO148">
        <v>61</v>
      </c>
      <c r="AP148" s="2" t="s">
        <v>851</v>
      </c>
      <c r="AQ148" s="2" t="s">
        <v>938</v>
      </c>
      <c r="AR148" s="2" t="s">
        <v>985</v>
      </c>
      <c r="AS148" s="2" t="s">
        <v>1011</v>
      </c>
      <c r="AT148" s="4">
        <v>43524</v>
      </c>
      <c r="AU148" s="4">
        <v>43524</v>
      </c>
      <c r="AV148" s="4">
        <v>43524</v>
      </c>
      <c r="AW148" s="2" t="s">
        <v>1020</v>
      </c>
      <c r="AX148" s="2" t="s">
        <v>1038</v>
      </c>
      <c r="AY148">
        <v>7.85</v>
      </c>
      <c r="AZ148">
        <v>122</v>
      </c>
      <c r="BA148">
        <v>863850.29</v>
      </c>
      <c r="BB148" s="2"/>
      <c r="BD148" s="2"/>
      <c r="BE148" s="2"/>
      <c r="BG148" s="2"/>
      <c r="BH148" s="2"/>
      <c r="BJ148" s="2"/>
      <c r="BK148">
        <v>287</v>
      </c>
      <c r="BL148">
        <v>863850.29</v>
      </c>
      <c r="BM148">
        <v>863850.29</v>
      </c>
    </row>
    <row r="149" spans="1:65" x14ac:dyDescent="0.35">
      <c r="A149" s="2" t="s">
        <v>65</v>
      </c>
      <c r="B149" s="2" t="s">
        <v>66</v>
      </c>
      <c r="C149" s="2" t="s">
        <v>67</v>
      </c>
      <c r="D149">
        <v>1</v>
      </c>
      <c r="E149">
        <v>1</v>
      </c>
      <c r="F149" s="3">
        <v>43772.507835648146</v>
      </c>
      <c r="G149" s="4">
        <v>43466</v>
      </c>
      <c r="H149" s="4">
        <v>43830</v>
      </c>
      <c r="I149" s="2" t="s">
        <v>68</v>
      </c>
      <c r="J149">
        <v>1440</v>
      </c>
      <c r="L149" s="2"/>
      <c r="M149" s="2"/>
      <c r="N149" s="2"/>
      <c r="O149" s="2"/>
      <c r="P149" s="2"/>
      <c r="Q149" s="2"/>
      <c r="S149" s="2"/>
      <c r="T149" s="2"/>
      <c r="U149" s="2"/>
      <c r="V149" s="2"/>
      <c r="W149" s="2"/>
      <c r="X149" s="2"/>
      <c r="Y149" s="2"/>
      <c r="AA149" s="2"/>
      <c r="AC149" s="2"/>
      <c r="AD149" s="2"/>
      <c r="AE149" s="2"/>
      <c r="AN149" s="2" t="s">
        <v>69</v>
      </c>
      <c r="AO149">
        <v>62</v>
      </c>
      <c r="AP149" s="2" t="s">
        <v>852</v>
      </c>
      <c r="AQ149" s="2" t="s">
        <v>938</v>
      </c>
      <c r="AR149" s="2" t="s">
        <v>985</v>
      </c>
      <c r="AS149" s="2" t="s">
        <v>1011</v>
      </c>
      <c r="AT149" s="4">
        <v>43524</v>
      </c>
      <c r="AU149" s="4">
        <v>43524</v>
      </c>
      <c r="AV149" s="4">
        <v>43524</v>
      </c>
      <c r="AW149" s="2" t="s">
        <v>1020</v>
      </c>
      <c r="AX149" s="2" t="s">
        <v>582</v>
      </c>
      <c r="AY149">
        <v>303.38</v>
      </c>
      <c r="AZ149">
        <v>122</v>
      </c>
      <c r="BA149">
        <v>863850.29</v>
      </c>
      <c r="BB149" s="2"/>
      <c r="BD149" s="2"/>
      <c r="BE149" s="2"/>
      <c r="BG149" s="2"/>
      <c r="BH149" s="2"/>
      <c r="BJ149" s="2"/>
      <c r="BK149">
        <v>287</v>
      </c>
      <c r="BL149">
        <v>863850.29</v>
      </c>
      <c r="BM149">
        <v>863850.29</v>
      </c>
    </row>
    <row r="150" spans="1:65" x14ac:dyDescent="0.35">
      <c r="A150" s="2" t="s">
        <v>65</v>
      </c>
      <c r="B150" s="2" t="s">
        <v>66</v>
      </c>
      <c r="C150" s="2" t="s">
        <v>67</v>
      </c>
      <c r="D150">
        <v>1</v>
      </c>
      <c r="E150">
        <v>1</v>
      </c>
      <c r="F150" s="3">
        <v>43772.507835648146</v>
      </c>
      <c r="G150" s="4">
        <v>43466</v>
      </c>
      <c r="H150" s="4">
        <v>43830</v>
      </c>
      <c r="I150" s="2" t="s">
        <v>68</v>
      </c>
      <c r="J150">
        <v>1440</v>
      </c>
      <c r="L150" s="2"/>
      <c r="M150" s="2"/>
      <c r="N150" s="2"/>
      <c r="O150" s="2"/>
      <c r="P150" s="2"/>
      <c r="Q150" s="2"/>
      <c r="S150" s="2"/>
      <c r="T150" s="2"/>
      <c r="U150" s="2"/>
      <c r="V150" s="2"/>
      <c r="W150" s="2"/>
      <c r="X150" s="2"/>
      <c r="Y150" s="2"/>
      <c r="AA150" s="2"/>
      <c r="AC150" s="2"/>
      <c r="AD150" s="2"/>
      <c r="AE150" s="2"/>
      <c r="AN150" s="2" t="s">
        <v>69</v>
      </c>
      <c r="AO150">
        <v>63</v>
      </c>
      <c r="AP150" s="2" t="s">
        <v>853</v>
      </c>
      <c r="AQ150" s="2" t="s">
        <v>939</v>
      </c>
      <c r="AR150" s="2" t="s">
        <v>986</v>
      </c>
      <c r="AS150" s="2" t="s">
        <v>136</v>
      </c>
      <c r="AT150" s="4">
        <v>43524</v>
      </c>
      <c r="AU150" s="4">
        <v>43524</v>
      </c>
      <c r="AV150" s="4">
        <v>43524</v>
      </c>
      <c r="AW150" s="2" t="s">
        <v>1020</v>
      </c>
      <c r="AX150" s="2" t="s">
        <v>939</v>
      </c>
      <c r="AY150">
        <v>6500</v>
      </c>
      <c r="AZ150">
        <v>122</v>
      </c>
      <c r="BA150">
        <v>863850.29</v>
      </c>
      <c r="BB150" s="2"/>
      <c r="BD150" s="2"/>
      <c r="BE150" s="2"/>
      <c r="BG150" s="2"/>
      <c r="BH150" s="2"/>
      <c r="BJ150" s="2"/>
      <c r="BK150">
        <v>287</v>
      </c>
      <c r="BL150">
        <v>863850.29</v>
      </c>
      <c r="BM150">
        <v>863850.29</v>
      </c>
    </row>
    <row r="151" spans="1:65" x14ac:dyDescent="0.35">
      <c r="A151" s="2" t="s">
        <v>65</v>
      </c>
      <c r="B151" s="2" t="s">
        <v>66</v>
      </c>
      <c r="C151" s="2" t="s">
        <v>67</v>
      </c>
      <c r="D151">
        <v>1</v>
      </c>
      <c r="E151">
        <v>1</v>
      </c>
      <c r="F151" s="3">
        <v>43772.507835648146</v>
      </c>
      <c r="G151" s="4">
        <v>43466</v>
      </c>
      <c r="H151" s="4">
        <v>43830</v>
      </c>
      <c r="I151" s="2" t="s">
        <v>68</v>
      </c>
      <c r="J151">
        <v>1440</v>
      </c>
      <c r="L151" s="2"/>
      <c r="M151" s="2"/>
      <c r="N151" s="2"/>
      <c r="O151" s="2"/>
      <c r="P151" s="2"/>
      <c r="Q151" s="2"/>
      <c r="S151" s="2"/>
      <c r="T151" s="2"/>
      <c r="U151" s="2"/>
      <c r="V151" s="2"/>
      <c r="W151" s="2"/>
      <c r="X151" s="2"/>
      <c r="Y151" s="2"/>
      <c r="AA151" s="2"/>
      <c r="AC151" s="2"/>
      <c r="AD151" s="2"/>
      <c r="AE151" s="2"/>
      <c r="AN151" s="2" t="s">
        <v>69</v>
      </c>
      <c r="AO151">
        <v>64</v>
      </c>
      <c r="AP151" s="2" t="s">
        <v>854</v>
      </c>
      <c r="AQ151" s="2" t="s">
        <v>940</v>
      </c>
      <c r="AR151" s="2" t="s">
        <v>987</v>
      </c>
      <c r="AS151" s="2" t="s">
        <v>136</v>
      </c>
      <c r="AT151" s="4">
        <v>43539</v>
      </c>
      <c r="AU151" s="4">
        <v>43539</v>
      </c>
      <c r="AV151" s="4">
        <v>43555</v>
      </c>
      <c r="AW151" s="2" t="s">
        <v>1020</v>
      </c>
      <c r="AX151" s="2" t="s">
        <v>1039</v>
      </c>
      <c r="AY151">
        <v>5535</v>
      </c>
      <c r="AZ151">
        <v>122</v>
      </c>
      <c r="BA151">
        <v>863850.29</v>
      </c>
      <c r="BB151" s="2"/>
      <c r="BD151" s="2"/>
      <c r="BE151" s="2"/>
      <c r="BG151" s="2"/>
      <c r="BH151" s="2"/>
      <c r="BJ151" s="2"/>
      <c r="BK151">
        <v>287</v>
      </c>
      <c r="BL151">
        <v>863850.29</v>
      </c>
      <c r="BM151">
        <v>863850.29</v>
      </c>
    </row>
    <row r="152" spans="1:65" x14ac:dyDescent="0.35">
      <c r="A152" s="2" t="s">
        <v>65</v>
      </c>
      <c r="B152" s="2" t="s">
        <v>66</v>
      </c>
      <c r="C152" s="2" t="s">
        <v>67</v>
      </c>
      <c r="D152">
        <v>1</v>
      </c>
      <c r="E152">
        <v>1</v>
      </c>
      <c r="F152" s="3">
        <v>43772.507835648146</v>
      </c>
      <c r="G152" s="4">
        <v>43466</v>
      </c>
      <c r="H152" s="4">
        <v>43830</v>
      </c>
      <c r="I152" s="2" t="s">
        <v>68</v>
      </c>
      <c r="J152">
        <v>1440</v>
      </c>
      <c r="L152" s="2"/>
      <c r="M152" s="2"/>
      <c r="N152" s="2"/>
      <c r="O152" s="2"/>
      <c r="P152" s="2"/>
      <c r="Q152" s="2"/>
      <c r="S152" s="2"/>
      <c r="T152" s="2"/>
      <c r="U152" s="2"/>
      <c r="V152" s="2"/>
      <c r="W152" s="2"/>
      <c r="X152" s="2"/>
      <c r="Y152" s="2"/>
      <c r="AA152" s="2"/>
      <c r="AC152" s="2"/>
      <c r="AD152" s="2"/>
      <c r="AE152" s="2"/>
      <c r="AN152" s="2" t="s">
        <v>69</v>
      </c>
      <c r="AO152">
        <v>65</v>
      </c>
      <c r="AP152" s="2" t="s">
        <v>855</v>
      </c>
      <c r="AQ152" s="2" t="s">
        <v>941</v>
      </c>
      <c r="AR152" s="2" t="s">
        <v>988</v>
      </c>
      <c r="AS152" s="2" t="s">
        <v>135</v>
      </c>
      <c r="AT152" s="4">
        <v>43546</v>
      </c>
      <c r="AU152" s="4">
        <v>43546</v>
      </c>
      <c r="AV152" s="4">
        <v>43555</v>
      </c>
      <c r="AW152" s="2" t="s">
        <v>1020</v>
      </c>
      <c r="AX152" s="2" t="s">
        <v>941</v>
      </c>
      <c r="AY152">
        <v>510</v>
      </c>
      <c r="AZ152">
        <v>122</v>
      </c>
      <c r="BA152">
        <v>863850.29</v>
      </c>
      <c r="BB152" s="2"/>
      <c r="BD152" s="2"/>
      <c r="BE152" s="2"/>
      <c r="BG152" s="2"/>
      <c r="BH152" s="2"/>
      <c r="BJ152" s="2"/>
      <c r="BK152">
        <v>287</v>
      </c>
      <c r="BL152">
        <v>863850.29</v>
      </c>
      <c r="BM152">
        <v>863850.29</v>
      </c>
    </row>
    <row r="153" spans="1:65" x14ac:dyDescent="0.35">
      <c r="A153" s="2" t="s">
        <v>65</v>
      </c>
      <c r="B153" s="2" t="s">
        <v>66</v>
      </c>
      <c r="C153" s="2" t="s">
        <v>67</v>
      </c>
      <c r="D153">
        <v>1</v>
      </c>
      <c r="E153">
        <v>1</v>
      </c>
      <c r="F153" s="3">
        <v>43772.507835648146</v>
      </c>
      <c r="G153" s="4">
        <v>43466</v>
      </c>
      <c r="H153" s="4">
        <v>43830</v>
      </c>
      <c r="I153" s="2" t="s">
        <v>68</v>
      </c>
      <c r="J153">
        <v>1440</v>
      </c>
      <c r="L153" s="2"/>
      <c r="M153" s="2"/>
      <c r="N153" s="2"/>
      <c r="O153" s="2"/>
      <c r="P153" s="2"/>
      <c r="Q153" s="2"/>
      <c r="S153" s="2"/>
      <c r="T153" s="2"/>
      <c r="U153" s="2"/>
      <c r="V153" s="2"/>
      <c r="W153" s="2"/>
      <c r="X153" s="2"/>
      <c r="Y153" s="2"/>
      <c r="AA153" s="2"/>
      <c r="AC153" s="2"/>
      <c r="AD153" s="2"/>
      <c r="AE153" s="2"/>
      <c r="AN153" s="2" t="s">
        <v>69</v>
      </c>
      <c r="AO153">
        <v>66</v>
      </c>
      <c r="AP153" s="2" t="s">
        <v>856</v>
      </c>
      <c r="AQ153" s="2" t="s">
        <v>941</v>
      </c>
      <c r="AR153" s="2" t="s">
        <v>988</v>
      </c>
      <c r="AS153" s="2" t="s">
        <v>135</v>
      </c>
      <c r="AT153" s="4">
        <v>43546</v>
      </c>
      <c r="AU153" s="4">
        <v>43546</v>
      </c>
      <c r="AV153" s="4">
        <v>43555</v>
      </c>
      <c r="AW153" s="2" t="s">
        <v>1020</v>
      </c>
      <c r="AX153" s="2" t="s">
        <v>941</v>
      </c>
      <c r="AY153">
        <v>414.63</v>
      </c>
      <c r="AZ153">
        <v>122</v>
      </c>
      <c r="BA153">
        <v>863850.29</v>
      </c>
      <c r="BB153" s="2"/>
      <c r="BD153" s="2"/>
      <c r="BE153" s="2"/>
      <c r="BG153" s="2"/>
      <c r="BH153" s="2"/>
      <c r="BJ153" s="2"/>
      <c r="BK153">
        <v>287</v>
      </c>
      <c r="BL153">
        <v>863850.29</v>
      </c>
      <c r="BM153">
        <v>863850.29</v>
      </c>
    </row>
    <row r="154" spans="1:65" x14ac:dyDescent="0.35">
      <c r="A154" s="2" t="s">
        <v>65</v>
      </c>
      <c r="B154" s="2" t="s">
        <v>66</v>
      </c>
      <c r="C154" s="2" t="s">
        <v>67</v>
      </c>
      <c r="D154">
        <v>1</v>
      </c>
      <c r="E154">
        <v>1</v>
      </c>
      <c r="F154" s="3">
        <v>43772.507835648146</v>
      </c>
      <c r="G154" s="4">
        <v>43466</v>
      </c>
      <c r="H154" s="4">
        <v>43830</v>
      </c>
      <c r="I154" s="2" t="s">
        <v>68</v>
      </c>
      <c r="J154">
        <v>1440</v>
      </c>
      <c r="L154" s="2"/>
      <c r="M154" s="2"/>
      <c r="N154" s="2"/>
      <c r="O154" s="2"/>
      <c r="P154" s="2"/>
      <c r="Q154" s="2"/>
      <c r="S154" s="2"/>
      <c r="T154" s="2"/>
      <c r="U154" s="2"/>
      <c r="V154" s="2"/>
      <c r="W154" s="2"/>
      <c r="X154" s="2"/>
      <c r="Y154" s="2"/>
      <c r="AA154" s="2"/>
      <c r="AC154" s="2"/>
      <c r="AD154" s="2"/>
      <c r="AE154" s="2"/>
      <c r="AN154" s="2" t="s">
        <v>69</v>
      </c>
      <c r="AO154">
        <v>67</v>
      </c>
      <c r="AP154" s="2" t="s">
        <v>857</v>
      </c>
      <c r="AQ154" s="2" t="s">
        <v>942</v>
      </c>
      <c r="AR154" s="2" t="s">
        <v>989</v>
      </c>
      <c r="AS154" s="2" t="s">
        <v>135</v>
      </c>
      <c r="AT154" s="4">
        <v>43550</v>
      </c>
      <c r="AU154" s="4">
        <v>43550</v>
      </c>
      <c r="AV154" s="4">
        <v>43555</v>
      </c>
      <c r="AW154" s="2" t="s">
        <v>1020</v>
      </c>
      <c r="AX154" s="2" t="s">
        <v>942</v>
      </c>
      <c r="AY154">
        <v>175</v>
      </c>
      <c r="AZ154">
        <v>122</v>
      </c>
      <c r="BA154">
        <v>863850.29</v>
      </c>
      <c r="BB154" s="2"/>
      <c r="BD154" s="2"/>
      <c r="BE154" s="2"/>
      <c r="BG154" s="2"/>
      <c r="BH154" s="2"/>
      <c r="BJ154" s="2"/>
      <c r="BK154">
        <v>287</v>
      </c>
      <c r="BL154">
        <v>863850.29</v>
      </c>
      <c r="BM154">
        <v>863850.29</v>
      </c>
    </row>
    <row r="155" spans="1:65" x14ac:dyDescent="0.35">
      <c r="A155" s="2" t="s">
        <v>65</v>
      </c>
      <c r="B155" s="2" t="s">
        <v>66</v>
      </c>
      <c r="C155" s="2" t="s">
        <v>67</v>
      </c>
      <c r="D155">
        <v>1</v>
      </c>
      <c r="E155">
        <v>1</v>
      </c>
      <c r="F155" s="3">
        <v>43772.507835648146</v>
      </c>
      <c r="G155" s="4">
        <v>43466</v>
      </c>
      <c r="H155" s="4">
        <v>43830</v>
      </c>
      <c r="I155" s="2" t="s">
        <v>68</v>
      </c>
      <c r="J155">
        <v>1440</v>
      </c>
      <c r="L155" s="2"/>
      <c r="M155" s="2"/>
      <c r="N155" s="2"/>
      <c r="O155" s="2"/>
      <c r="P155" s="2"/>
      <c r="Q155" s="2"/>
      <c r="S155" s="2"/>
      <c r="T155" s="2"/>
      <c r="U155" s="2"/>
      <c r="V155" s="2"/>
      <c r="W155" s="2"/>
      <c r="X155" s="2"/>
      <c r="Y155" s="2"/>
      <c r="AA155" s="2"/>
      <c r="AC155" s="2"/>
      <c r="AD155" s="2"/>
      <c r="AE155" s="2"/>
      <c r="AN155" s="2" t="s">
        <v>69</v>
      </c>
      <c r="AO155">
        <v>68</v>
      </c>
      <c r="AP155" s="2" t="s">
        <v>858</v>
      </c>
      <c r="AQ155" s="2" t="s">
        <v>942</v>
      </c>
      <c r="AR155" s="2" t="s">
        <v>989</v>
      </c>
      <c r="AS155" s="2" t="s">
        <v>135</v>
      </c>
      <c r="AT155" s="4">
        <v>43550</v>
      </c>
      <c r="AU155" s="4">
        <v>43550</v>
      </c>
      <c r="AV155" s="4">
        <v>43555</v>
      </c>
      <c r="AW155" s="2" t="s">
        <v>1020</v>
      </c>
      <c r="AX155" s="2" t="s">
        <v>942</v>
      </c>
      <c r="AY155">
        <v>142.28</v>
      </c>
      <c r="AZ155">
        <v>122</v>
      </c>
      <c r="BA155">
        <v>863850.29</v>
      </c>
      <c r="BB155" s="2"/>
      <c r="BD155" s="2"/>
      <c r="BE155" s="2"/>
      <c r="BG155" s="2"/>
      <c r="BH155" s="2"/>
      <c r="BJ155" s="2"/>
      <c r="BK155">
        <v>287</v>
      </c>
      <c r="BL155">
        <v>863850.29</v>
      </c>
      <c r="BM155">
        <v>863850.29</v>
      </c>
    </row>
    <row r="156" spans="1:65" x14ac:dyDescent="0.35">
      <c r="A156" s="2" t="s">
        <v>65</v>
      </c>
      <c r="B156" s="2" t="s">
        <v>66</v>
      </c>
      <c r="C156" s="2" t="s">
        <v>67</v>
      </c>
      <c r="D156">
        <v>1</v>
      </c>
      <c r="E156">
        <v>1</v>
      </c>
      <c r="F156" s="3">
        <v>43772.507835648146</v>
      </c>
      <c r="G156" s="4">
        <v>43466</v>
      </c>
      <c r="H156" s="4">
        <v>43830</v>
      </c>
      <c r="I156" s="2" t="s">
        <v>68</v>
      </c>
      <c r="J156">
        <v>1440</v>
      </c>
      <c r="L156" s="2"/>
      <c r="M156" s="2"/>
      <c r="N156" s="2"/>
      <c r="O156" s="2"/>
      <c r="P156" s="2"/>
      <c r="Q156" s="2"/>
      <c r="S156" s="2"/>
      <c r="T156" s="2"/>
      <c r="U156" s="2"/>
      <c r="V156" s="2"/>
      <c r="W156" s="2"/>
      <c r="X156" s="2"/>
      <c r="Y156" s="2"/>
      <c r="AA156" s="2"/>
      <c r="AC156" s="2"/>
      <c r="AD156" s="2"/>
      <c r="AE156" s="2"/>
      <c r="AN156" s="2" t="s">
        <v>69</v>
      </c>
      <c r="AO156">
        <v>69</v>
      </c>
      <c r="AP156" s="2" t="s">
        <v>859</v>
      </c>
      <c r="AQ156" s="2" t="s">
        <v>934</v>
      </c>
      <c r="AR156" s="2" t="s">
        <v>990</v>
      </c>
      <c r="AS156" s="2" t="s">
        <v>168</v>
      </c>
      <c r="AT156" s="4">
        <v>43551</v>
      </c>
      <c r="AU156" s="4">
        <v>43551</v>
      </c>
      <c r="AV156" s="4">
        <v>43551</v>
      </c>
      <c r="AW156" s="2" t="s">
        <v>1020</v>
      </c>
      <c r="AX156" s="2" t="s">
        <v>934</v>
      </c>
      <c r="AY156">
        <v>2500</v>
      </c>
      <c r="AZ156">
        <v>122</v>
      </c>
      <c r="BA156">
        <v>863850.29</v>
      </c>
      <c r="BB156" s="2"/>
      <c r="BD156" s="2"/>
      <c r="BE156" s="2"/>
      <c r="BG156" s="2"/>
      <c r="BH156" s="2"/>
      <c r="BJ156" s="2"/>
      <c r="BK156">
        <v>287</v>
      </c>
      <c r="BL156">
        <v>863850.29</v>
      </c>
      <c r="BM156">
        <v>863850.29</v>
      </c>
    </row>
    <row r="157" spans="1:65" x14ac:dyDescent="0.35">
      <c r="A157" s="2" t="s">
        <v>65</v>
      </c>
      <c r="B157" s="2" t="s">
        <v>66</v>
      </c>
      <c r="C157" s="2" t="s">
        <v>67</v>
      </c>
      <c r="D157">
        <v>1</v>
      </c>
      <c r="E157">
        <v>1</v>
      </c>
      <c r="F157" s="3">
        <v>43772.507835648146</v>
      </c>
      <c r="G157" s="4">
        <v>43466</v>
      </c>
      <c r="H157" s="4">
        <v>43830</v>
      </c>
      <c r="I157" s="2" t="s">
        <v>68</v>
      </c>
      <c r="J157">
        <v>1440</v>
      </c>
      <c r="L157" s="2"/>
      <c r="M157" s="2"/>
      <c r="N157" s="2"/>
      <c r="O157" s="2"/>
      <c r="P157" s="2"/>
      <c r="Q157" s="2"/>
      <c r="S157" s="2"/>
      <c r="T157" s="2"/>
      <c r="U157" s="2"/>
      <c r="V157" s="2"/>
      <c r="W157" s="2"/>
      <c r="X157" s="2"/>
      <c r="Y157" s="2"/>
      <c r="AA157" s="2"/>
      <c r="AC157" s="2"/>
      <c r="AD157" s="2"/>
      <c r="AE157" s="2"/>
      <c r="AN157" s="2" t="s">
        <v>69</v>
      </c>
      <c r="AO157">
        <v>70</v>
      </c>
      <c r="AP157" s="2" t="s">
        <v>860</v>
      </c>
      <c r="AQ157" s="2" t="s">
        <v>943</v>
      </c>
      <c r="AR157" s="2" t="s">
        <v>114</v>
      </c>
      <c r="AS157" s="2" t="s">
        <v>154</v>
      </c>
      <c r="AT157" s="4">
        <v>43555</v>
      </c>
      <c r="AU157" s="4">
        <v>43555</v>
      </c>
      <c r="AV157" s="4">
        <v>43555</v>
      </c>
      <c r="AW157" s="2" t="s">
        <v>1020</v>
      </c>
      <c r="AX157" s="2" t="s">
        <v>943</v>
      </c>
      <c r="AY157">
        <v>3210</v>
      </c>
      <c r="AZ157">
        <v>122</v>
      </c>
      <c r="BA157">
        <v>863850.29</v>
      </c>
      <c r="BB157" s="2"/>
      <c r="BD157" s="2"/>
      <c r="BE157" s="2"/>
      <c r="BG157" s="2"/>
      <c r="BH157" s="2"/>
      <c r="BJ157" s="2"/>
      <c r="BK157">
        <v>287</v>
      </c>
      <c r="BL157">
        <v>863850.29</v>
      </c>
      <c r="BM157">
        <v>863850.29</v>
      </c>
    </row>
    <row r="158" spans="1:65" x14ac:dyDescent="0.35">
      <c r="A158" s="2" t="s">
        <v>65</v>
      </c>
      <c r="B158" s="2" t="s">
        <v>66</v>
      </c>
      <c r="C158" s="2" t="s">
        <v>67</v>
      </c>
      <c r="D158">
        <v>1</v>
      </c>
      <c r="E158">
        <v>1</v>
      </c>
      <c r="F158" s="3">
        <v>43772.507835648146</v>
      </c>
      <c r="G158" s="4">
        <v>43466</v>
      </c>
      <c r="H158" s="4">
        <v>43830</v>
      </c>
      <c r="I158" s="2" t="s">
        <v>68</v>
      </c>
      <c r="J158">
        <v>1440</v>
      </c>
      <c r="L158" s="2"/>
      <c r="M158" s="2"/>
      <c r="N158" s="2"/>
      <c r="O158" s="2"/>
      <c r="P158" s="2"/>
      <c r="Q158" s="2"/>
      <c r="S158" s="2"/>
      <c r="T158" s="2"/>
      <c r="U158" s="2"/>
      <c r="V158" s="2"/>
      <c r="W158" s="2"/>
      <c r="X158" s="2"/>
      <c r="Y158" s="2"/>
      <c r="AA158" s="2"/>
      <c r="AC158" s="2"/>
      <c r="AD158" s="2"/>
      <c r="AE158" s="2"/>
      <c r="AN158" s="2" t="s">
        <v>69</v>
      </c>
      <c r="AO158">
        <v>71</v>
      </c>
      <c r="AP158" s="2" t="s">
        <v>861</v>
      </c>
      <c r="AQ158" s="2" t="s">
        <v>943</v>
      </c>
      <c r="AR158" s="2" t="s">
        <v>114</v>
      </c>
      <c r="AS158" s="2" t="s">
        <v>154</v>
      </c>
      <c r="AT158" s="4">
        <v>43555</v>
      </c>
      <c r="AU158" s="4">
        <v>43555</v>
      </c>
      <c r="AV158" s="4">
        <v>43555</v>
      </c>
      <c r="AW158" s="2" t="s">
        <v>1020</v>
      </c>
      <c r="AX158" s="2" t="s">
        <v>1040</v>
      </c>
      <c r="AY158">
        <v>3210</v>
      </c>
      <c r="AZ158">
        <v>122</v>
      </c>
      <c r="BA158">
        <v>863850.29</v>
      </c>
      <c r="BB158" s="2"/>
      <c r="BD158" s="2"/>
      <c r="BE158" s="2"/>
      <c r="BG158" s="2"/>
      <c r="BH158" s="2"/>
      <c r="BJ158" s="2"/>
      <c r="BK158">
        <v>287</v>
      </c>
      <c r="BL158">
        <v>863850.29</v>
      </c>
      <c r="BM158">
        <v>863850.29</v>
      </c>
    </row>
    <row r="159" spans="1:65" x14ac:dyDescent="0.35">
      <c r="A159" s="2" t="s">
        <v>65</v>
      </c>
      <c r="B159" s="2" t="s">
        <v>66</v>
      </c>
      <c r="C159" s="2" t="s">
        <v>67</v>
      </c>
      <c r="D159">
        <v>1</v>
      </c>
      <c r="E159">
        <v>1</v>
      </c>
      <c r="F159" s="3">
        <v>43772.507835648146</v>
      </c>
      <c r="G159" s="4">
        <v>43466</v>
      </c>
      <c r="H159" s="4">
        <v>43830</v>
      </c>
      <c r="I159" s="2" t="s">
        <v>68</v>
      </c>
      <c r="J159">
        <v>1440</v>
      </c>
      <c r="L159" s="2"/>
      <c r="M159" s="2"/>
      <c r="N159" s="2"/>
      <c r="O159" s="2"/>
      <c r="P159" s="2"/>
      <c r="Q159" s="2"/>
      <c r="S159" s="2"/>
      <c r="T159" s="2"/>
      <c r="U159" s="2"/>
      <c r="V159" s="2"/>
      <c r="W159" s="2"/>
      <c r="X159" s="2"/>
      <c r="Y159" s="2"/>
      <c r="AA159" s="2"/>
      <c r="AC159" s="2"/>
      <c r="AD159" s="2"/>
      <c r="AE159" s="2"/>
      <c r="AN159" s="2" t="s">
        <v>69</v>
      </c>
      <c r="AO159">
        <v>72</v>
      </c>
      <c r="AP159" s="2" t="s">
        <v>862</v>
      </c>
      <c r="AQ159" s="2" t="s">
        <v>944</v>
      </c>
      <c r="AR159" s="2" t="s">
        <v>991</v>
      </c>
      <c r="AS159" s="2" t="s">
        <v>135</v>
      </c>
      <c r="AT159" s="4">
        <v>43555</v>
      </c>
      <c r="AU159" s="4">
        <v>43555</v>
      </c>
      <c r="AV159" s="4">
        <v>43555</v>
      </c>
      <c r="AW159" s="2" t="s">
        <v>1020</v>
      </c>
      <c r="AX159" s="2" t="s">
        <v>944</v>
      </c>
      <c r="AY159">
        <v>491</v>
      </c>
      <c r="AZ159">
        <v>122</v>
      </c>
      <c r="BA159">
        <v>863850.29</v>
      </c>
      <c r="BB159" s="2"/>
      <c r="BD159" s="2"/>
      <c r="BE159" s="2"/>
      <c r="BG159" s="2"/>
      <c r="BH159" s="2"/>
      <c r="BJ159" s="2"/>
      <c r="BK159">
        <v>287</v>
      </c>
      <c r="BL159">
        <v>863850.29</v>
      </c>
      <c r="BM159">
        <v>863850.29</v>
      </c>
    </row>
    <row r="160" spans="1:65" x14ac:dyDescent="0.35">
      <c r="A160" s="2" t="s">
        <v>65</v>
      </c>
      <c r="B160" s="2" t="s">
        <v>66</v>
      </c>
      <c r="C160" s="2" t="s">
        <v>67</v>
      </c>
      <c r="D160">
        <v>1</v>
      </c>
      <c r="E160">
        <v>1</v>
      </c>
      <c r="F160" s="3">
        <v>43772.507835648146</v>
      </c>
      <c r="G160" s="4">
        <v>43466</v>
      </c>
      <c r="H160" s="4">
        <v>43830</v>
      </c>
      <c r="I160" s="2" t="s">
        <v>68</v>
      </c>
      <c r="J160">
        <v>1440</v>
      </c>
      <c r="L160" s="2"/>
      <c r="M160" s="2"/>
      <c r="N160" s="2"/>
      <c r="O160" s="2"/>
      <c r="P160" s="2"/>
      <c r="Q160" s="2"/>
      <c r="S160" s="2"/>
      <c r="T160" s="2"/>
      <c r="U160" s="2"/>
      <c r="V160" s="2"/>
      <c r="W160" s="2"/>
      <c r="X160" s="2"/>
      <c r="Y160" s="2"/>
      <c r="AA160" s="2"/>
      <c r="AC160" s="2"/>
      <c r="AD160" s="2"/>
      <c r="AE160" s="2"/>
      <c r="AN160" s="2" t="s">
        <v>69</v>
      </c>
      <c r="AO160">
        <v>73</v>
      </c>
      <c r="AP160" s="2" t="s">
        <v>863</v>
      </c>
      <c r="AQ160" s="2" t="s">
        <v>944</v>
      </c>
      <c r="AR160" s="2" t="s">
        <v>991</v>
      </c>
      <c r="AS160" s="2" t="s">
        <v>135</v>
      </c>
      <c r="AT160" s="4">
        <v>43555</v>
      </c>
      <c r="AU160" s="4">
        <v>43555</v>
      </c>
      <c r="AV160" s="4">
        <v>43555</v>
      </c>
      <c r="AW160" s="2" t="s">
        <v>1020</v>
      </c>
      <c r="AX160" s="2" t="s">
        <v>944</v>
      </c>
      <c r="AY160">
        <v>399.19</v>
      </c>
      <c r="AZ160">
        <v>122</v>
      </c>
      <c r="BA160">
        <v>863850.29</v>
      </c>
      <c r="BB160" s="2"/>
      <c r="BD160" s="2"/>
      <c r="BE160" s="2"/>
      <c r="BG160" s="2"/>
      <c r="BH160" s="2"/>
      <c r="BJ160" s="2"/>
      <c r="BK160">
        <v>287</v>
      </c>
      <c r="BL160">
        <v>863850.29</v>
      </c>
      <c r="BM160">
        <v>863850.29</v>
      </c>
    </row>
    <row r="161" spans="1:65" x14ac:dyDescent="0.35">
      <c r="A161" s="2" t="s">
        <v>65</v>
      </c>
      <c r="B161" s="2" t="s">
        <v>66</v>
      </c>
      <c r="C161" s="2" t="s">
        <v>67</v>
      </c>
      <c r="D161">
        <v>1</v>
      </c>
      <c r="E161">
        <v>1</v>
      </c>
      <c r="F161" s="3">
        <v>43772.507835648146</v>
      </c>
      <c r="G161" s="4">
        <v>43466</v>
      </c>
      <c r="H161" s="4">
        <v>43830</v>
      </c>
      <c r="I161" s="2" t="s">
        <v>68</v>
      </c>
      <c r="J161">
        <v>1440</v>
      </c>
      <c r="L161" s="2"/>
      <c r="M161" s="2"/>
      <c r="N161" s="2"/>
      <c r="O161" s="2"/>
      <c r="P161" s="2"/>
      <c r="Q161" s="2"/>
      <c r="S161" s="2"/>
      <c r="T161" s="2"/>
      <c r="U161" s="2"/>
      <c r="V161" s="2"/>
      <c r="W161" s="2"/>
      <c r="X161" s="2"/>
      <c r="Y161" s="2"/>
      <c r="AA161" s="2"/>
      <c r="AC161" s="2"/>
      <c r="AD161" s="2"/>
      <c r="AE161" s="2"/>
      <c r="AN161" s="2" t="s">
        <v>69</v>
      </c>
      <c r="AO161">
        <v>74</v>
      </c>
      <c r="AP161" s="2" t="s">
        <v>864</v>
      </c>
      <c r="AQ161" s="2" t="s">
        <v>945</v>
      </c>
      <c r="AR161" s="2" t="s">
        <v>992</v>
      </c>
      <c r="AS161" s="2" t="s">
        <v>136</v>
      </c>
      <c r="AT161" s="4">
        <v>43555</v>
      </c>
      <c r="AU161" s="4">
        <v>43555</v>
      </c>
      <c r="AV161" s="4">
        <v>43555</v>
      </c>
      <c r="AW161" s="2" t="s">
        <v>1020</v>
      </c>
      <c r="AX161" s="2" t="s">
        <v>945</v>
      </c>
      <c r="AY161">
        <v>11316</v>
      </c>
      <c r="AZ161">
        <v>122</v>
      </c>
      <c r="BA161">
        <v>863850.29</v>
      </c>
      <c r="BB161" s="2"/>
      <c r="BD161" s="2"/>
      <c r="BE161" s="2"/>
      <c r="BG161" s="2"/>
      <c r="BH161" s="2"/>
      <c r="BJ161" s="2"/>
      <c r="BK161">
        <v>287</v>
      </c>
      <c r="BL161">
        <v>863850.29</v>
      </c>
      <c r="BM161">
        <v>863850.29</v>
      </c>
    </row>
    <row r="162" spans="1:65" x14ac:dyDescent="0.35">
      <c r="A162" s="2" t="s">
        <v>65</v>
      </c>
      <c r="B162" s="2" t="s">
        <v>66</v>
      </c>
      <c r="C162" s="2" t="s">
        <v>67</v>
      </c>
      <c r="D162">
        <v>1</v>
      </c>
      <c r="E162">
        <v>1</v>
      </c>
      <c r="F162" s="3">
        <v>43772.507835648146</v>
      </c>
      <c r="G162" s="4">
        <v>43466</v>
      </c>
      <c r="H162" s="4">
        <v>43830</v>
      </c>
      <c r="I162" s="2" t="s">
        <v>68</v>
      </c>
      <c r="J162">
        <v>1440</v>
      </c>
      <c r="L162" s="2"/>
      <c r="M162" s="2"/>
      <c r="N162" s="2"/>
      <c r="O162" s="2"/>
      <c r="P162" s="2"/>
      <c r="Q162" s="2"/>
      <c r="S162" s="2"/>
      <c r="T162" s="2"/>
      <c r="U162" s="2"/>
      <c r="V162" s="2"/>
      <c r="W162" s="2"/>
      <c r="X162" s="2"/>
      <c r="Y162" s="2"/>
      <c r="AA162" s="2"/>
      <c r="AC162" s="2"/>
      <c r="AD162" s="2"/>
      <c r="AE162" s="2"/>
      <c r="AN162" s="2" t="s">
        <v>69</v>
      </c>
      <c r="AO162">
        <v>75</v>
      </c>
      <c r="AP162" s="2" t="s">
        <v>865</v>
      </c>
      <c r="AQ162" s="2" t="s">
        <v>582</v>
      </c>
      <c r="AR162" s="2" t="s">
        <v>993</v>
      </c>
      <c r="AS162" s="2" t="s">
        <v>135</v>
      </c>
      <c r="AT162" s="4">
        <v>43555</v>
      </c>
      <c r="AU162" s="4">
        <v>43555</v>
      </c>
      <c r="AV162" s="4">
        <v>43555</v>
      </c>
      <c r="AW162" s="2" t="s">
        <v>1020</v>
      </c>
      <c r="AX162" s="2" t="s">
        <v>582</v>
      </c>
      <c r="AY162">
        <v>290</v>
      </c>
      <c r="AZ162">
        <v>122</v>
      </c>
      <c r="BA162">
        <v>863850.29</v>
      </c>
      <c r="BB162" s="2"/>
      <c r="BD162" s="2"/>
      <c r="BE162" s="2"/>
      <c r="BG162" s="2"/>
      <c r="BH162" s="2"/>
      <c r="BJ162" s="2"/>
      <c r="BK162">
        <v>287</v>
      </c>
      <c r="BL162">
        <v>863850.29</v>
      </c>
      <c r="BM162">
        <v>863850.29</v>
      </c>
    </row>
    <row r="163" spans="1:65" x14ac:dyDescent="0.35">
      <c r="A163" s="2" t="s">
        <v>65</v>
      </c>
      <c r="B163" s="2" t="s">
        <v>66</v>
      </c>
      <c r="C163" s="2" t="s">
        <v>67</v>
      </c>
      <c r="D163">
        <v>1</v>
      </c>
      <c r="E163">
        <v>1</v>
      </c>
      <c r="F163" s="3">
        <v>43772.507835648146</v>
      </c>
      <c r="G163" s="4">
        <v>43466</v>
      </c>
      <c r="H163" s="4">
        <v>43830</v>
      </c>
      <c r="I163" s="2" t="s">
        <v>68</v>
      </c>
      <c r="J163">
        <v>1440</v>
      </c>
      <c r="L163" s="2"/>
      <c r="M163" s="2"/>
      <c r="N163" s="2"/>
      <c r="O163" s="2"/>
      <c r="P163" s="2"/>
      <c r="Q163" s="2"/>
      <c r="S163" s="2"/>
      <c r="T163" s="2"/>
      <c r="U163" s="2"/>
      <c r="V163" s="2"/>
      <c r="W163" s="2"/>
      <c r="X163" s="2"/>
      <c r="Y163" s="2"/>
      <c r="AA163" s="2"/>
      <c r="AC163" s="2"/>
      <c r="AD163" s="2"/>
      <c r="AE163" s="2"/>
      <c r="AN163" s="2" t="s">
        <v>69</v>
      </c>
      <c r="AO163">
        <v>76</v>
      </c>
      <c r="AP163" s="2" t="s">
        <v>866</v>
      </c>
      <c r="AQ163" s="2" t="s">
        <v>582</v>
      </c>
      <c r="AR163" s="2" t="s">
        <v>993</v>
      </c>
      <c r="AS163" s="2" t="s">
        <v>135</v>
      </c>
      <c r="AT163" s="4">
        <v>43555</v>
      </c>
      <c r="AU163" s="4">
        <v>43555</v>
      </c>
      <c r="AV163" s="4">
        <v>43555</v>
      </c>
      <c r="AW163" s="2" t="s">
        <v>1020</v>
      </c>
      <c r="AX163" s="2" t="s">
        <v>582</v>
      </c>
      <c r="AY163">
        <v>262.89</v>
      </c>
      <c r="AZ163">
        <v>122</v>
      </c>
      <c r="BA163">
        <v>863850.29</v>
      </c>
      <c r="BB163" s="2"/>
      <c r="BD163" s="2"/>
      <c r="BE163" s="2"/>
      <c r="BG163" s="2"/>
      <c r="BH163" s="2"/>
      <c r="BJ163" s="2"/>
      <c r="BK163">
        <v>287</v>
      </c>
      <c r="BL163">
        <v>863850.29</v>
      </c>
      <c r="BM163">
        <v>863850.29</v>
      </c>
    </row>
    <row r="164" spans="1:65" x14ac:dyDescent="0.35">
      <c r="A164" s="2" t="s">
        <v>65</v>
      </c>
      <c r="B164" s="2" t="s">
        <v>66</v>
      </c>
      <c r="C164" s="2" t="s">
        <v>67</v>
      </c>
      <c r="D164">
        <v>1</v>
      </c>
      <c r="E164">
        <v>1</v>
      </c>
      <c r="F164" s="3">
        <v>43772.507835648146</v>
      </c>
      <c r="G164" s="4">
        <v>43466</v>
      </c>
      <c r="H164" s="4">
        <v>43830</v>
      </c>
      <c r="I164" s="2" t="s">
        <v>68</v>
      </c>
      <c r="J164">
        <v>1440</v>
      </c>
      <c r="L164" s="2"/>
      <c r="M164" s="2"/>
      <c r="N164" s="2"/>
      <c r="O164" s="2"/>
      <c r="P164" s="2"/>
      <c r="Q164" s="2"/>
      <c r="S164" s="2"/>
      <c r="T164" s="2"/>
      <c r="U164" s="2"/>
      <c r="V164" s="2"/>
      <c r="W164" s="2"/>
      <c r="X164" s="2"/>
      <c r="Y164" s="2"/>
      <c r="AA164" s="2"/>
      <c r="AC164" s="2"/>
      <c r="AD164" s="2"/>
      <c r="AE164" s="2"/>
      <c r="AN164" s="2" t="s">
        <v>69</v>
      </c>
      <c r="AO164">
        <v>77</v>
      </c>
      <c r="AP164" s="2" t="s">
        <v>867</v>
      </c>
      <c r="AQ164" s="2" t="s">
        <v>946</v>
      </c>
      <c r="AR164" s="2" t="s">
        <v>994</v>
      </c>
      <c r="AS164" s="2" t="s">
        <v>167</v>
      </c>
      <c r="AT164" s="4">
        <v>43555</v>
      </c>
      <c r="AU164" s="4">
        <v>43555</v>
      </c>
      <c r="AV164" s="4">
        <v>43555</v>
      </c>
      <c r="AW164" s="2" t="s">
        <v>1020</v>
      </c>
      <c r="AX164" s="2" t="s">
        <v>1041</v>
      </c>
      <c r="AY164">
        <v>9300</v>
      </c>
      <c r="AZ164">
        <v>122</v>
      </c>
      <c r="BA164">
        <v>863850.29</v>
      </c>
      <c r="BB164" s="2"/>
      <c r="BD164" s="2"/>
      <c r="BE164" s="2"/>
      <c r="BG164" s="2"/>
      <c r="BH164" s="2"/>
      <c r="BJ164" s="2"/>
      <c r="BK164">
        <v>287</v>
      </c>
      <c r="BL164">
        <v>863850.29</v>
      </c>
      <c r="BM164">
        <v>863850.29</v>
      </c>
    </row>
    <row r="165" spans="1:65" x14ac:dyDescent="0.35">
      <c r="A165" s="2" t="s">
        <v>65</v>
      </c>
      <c r="B165" s="2" t="s">
        <v>66</v>
      </c>
      <c r="C165" s="2" t="s">
        <v>67</v>
      </c>
      <c r="D165">
        <v>1</v>
      </c>
      <c r="E165">
        <v>1</v>
      </c>
      <c r="F165" s="3">
        <v>43772.507835648146</v>
      </c>
      <c r="G165" s="4">
        <v>43466</v>
      </c>
      <c r="H165" s="4">
        <v>43830</v>
      </c>
      <c r="I165" s="2" t="s">
        <v>68</v>
      </c>
      <c r="J165">
        <v>1440</v>
      </c>
      <c r="L165" s="2"/>
      <c r="M165" s="2"/>
      <c r="N165" s="2"/>
      <c r="O165" s="2"/>
      <c r="P165" s="2"/>
      <c r="Q165" s="2"/>
      <c r="S165" s="2"/>
      <c r="T165" s="2"/>
      <c r="U165" s="2"/>
      <c r="V165" s="2"/>
      <c r="W165" s="2"/>
      <c r="X165" s="2"/>
      <c r="Y165" s="2"/>
      <c r="AA165" s="2"/>
      <c r="AC165" s="2"/>
      <c r="AD165" s="2"/>
      <c r="AE165" s="2"/>
      <c r="AN165" s="2" t="s">
        <v>69</v>
      </c>
      <c r="AO165">
        <v>78</v>
      </c>
      <c r="AP165" s="2" t="s">
        <v>868</v>
      </c>
      <c r="AQ165" s="2" t="s">
        <v>946</v>
      </c>
      <c r="AR165" s="2" t="s">
        <v>994</v>
      </c>
      <c r="AS165" s="2" t="s">
        <v>167</v>
      </c>
      <c r="AT165" s="4">
        <v>43555</v>
      </c>
      <c r="AU165" s="4">
        <v>43555</v>
      </c>
      <c r="AV165" s="4">
        <v>43555</v>
      </c>
      <c r="AW165" s="2" t="s">
        <v>1020</v>
      </c>
      <c r="AX165" s="2" t="s">
        <v>1042</v>
      </c>
      <c r="AY165">
        <v>175</v>
      </c>
      <c r="AZ165">
        <v>122</v>
      </c>
      <c r="BA165">
        <v>863850.29</v>
      </c>
      <c r="BB165" s="2"/>
      <c r="BD165" s="2"/>
      <c r="BE165" s="2"/>
      <c r="BG165" s="2"/>
      <c r="BH165" s="2"/>
      <c r="BJ165" s="2"/>
      <c r="BK165">
        <v>287</v>
      </c>
      <c r="BL165">
        <v>863850.29</v>
      </c>
      <c r="BM165">
        <v>863850.29</v>
      </c>
    </row>
    <row r="166" spans="1:65" x14ac:dyDescent="0.35">
      <c r="A166" s="2" t="s">
        <v>65</v>
      </c>
      <c r="B166" s="2" t="s">
        <v>66</v>
      </c>
      <c r="C166" s="2" t="s">
        <v>67</v>
      </c>
      <c r="D166">
        <v>1</v>
      </c>
      <c r="E166">
        <v>1</v>
      </c>
      <c r="F166" s="3">
        <v>43772.507835648146</v>
      </c>
      <c r="G166" s="4">
        <v>43466</v>
      </c>
      <c r="H166" s="4">
        <v>43830</v>
      </c>
      <c r="I166" s="2" t="s">
        <v>68</v>
      </c>
      <c r="J166">
        <v>1440</v>
      </c>
      <c r="L166" s="2"/>
      <c r="M166" s="2"/>
      <c r="N166" s="2"/>
      <c r="O166" s="2"/>
      <c r="P166" s="2"/>
      <c r="Q166" s="2"/>
      <c r="S166" s="2"/>
      <c r="T166" s="2"/>
      <c r="U166" s="2"/>
      <c r="V166" s="2"/>
      <c r="W166" s="2"/>
      <c r="X166" s="2"/>
      <c r="Y166" s="2"/>
      <c r="AA166" s="2"/>
      <c r="AC166" s="2"/>
      <c r="AD166" s="2"/>
      <c r="AE166" s="2"/>
      <c r="AN166" s="2" t="s">
        <v>69</v>
      </c>
      <c r="AO166">
        <v>79</v>
      </c>
      <c r="AP166" s="2" t="s">
        <v>869</v>
      </c>
      <c r="AQ166" s="2" t="s">
        <v>947</v>
      </c>
      <c r="AR166" s="2" t="s">
        <v>123</v>
      </c>
      <c r="AS166" s="2" t="s">
        <v>167</v>
      </c>
      <c r="AT166" s="4">
        <v>43555</v>
      </c>
      <c r="AU166" s="4">
        <v>43555</v>
      </c>
      <c r="AV166" s="4">
        <v>43555</v>
      </c>
      <c r="AW166" s="2" t="s">
        <v>1020</v>
      </c>
      <c r="AX166" s="2" t="s">
        <v>947</v>
      </c>
      <c r="AY166">
        <v>34220.9</v>
      </c>
      <c r="AZ166">
        <v>122</v>
      </c>
      <c r="BA166">
        <v>863850.29</v>
      </c>
      <c r="BB166" s="2"/>
      <c r="BD166" s="2"/>
      <c r="BE166" s="2"/>
      <c r="BG166" s="2"/>
      <c r="BH166" s="2"/>
      <c r="BJ166" s="2"/>
      <c r="BK166">
        <v>287</v>
      </c>
      <c r="BL166">
        <v>863850.29</v>
      </c>
      <c r="BM166">
        <v>863850.29</v>
      </c>
    </row>
    <row r="167" spans="1:65" x14ac:dyDescent="0.35">
      <c r="A167" s="2" t="s">
        <v>65</v>
      </c>
      <c r="B167" s="2" t="s">
        <v>66</v>
      </c>
      <c r="C167" s="2" t="s">
        <v>67</v>
      </c>
      <c r="D167">
        <v>1</v>
      </c>
      <c r="E167">
        <v>1</v>
      </c>
      <c r="F167" s="3">
        <v>43772.507835648146</v>
      </c>
      <c r="G167" s="4">
        <v>43466</v>
      </c>
      <c r="H167" s="4">
        <v>43830</v>
      </c>
      <c r="I167" s="2" t="s">
        <v>68</v>
      </c>
      <c r="J167">
        <v>1440</v>
      </c>
      <c r="L167" s="2"/>
      <c r="M167" s="2"/>
      <c r="N167" s="2"/>
      <c r="O167" s="2"/>
      <c r="P167" s="2"/>
      <c r="Q167" s="2"/>
      <c r="S167" s="2"/>
      <c r="T167" s="2"/>
      <c r="U167" s="2"/>
      <c r="V167" s="2"/>
      <c r="W167" s="2"/>
      <c r="X167" s="2"/>
      <c r="Y167" s="2"/>
      <c r="AA167" s="2"/>
      <c r="AC167" s="2"/>
      <c r="AD167" s="2"/>
      <c r="AE167" s="2"/>
      <c r="AN167" s="2" t="s">
        <v>69</v>
      </c>
      <c r="AO167">
        <v>80</v>
      </c>
      <c r="AP167" s="2" t="s">
        <v>870</v>
      </c>
      <c r="AQ167" s="2" t="s">
        <v>947</v>
      </c>
      <c r="AR167" s="2" t="s">
        <v>123</v>
      </c>
      <c r="AS167" s="2" t="s">
        <v>167</v>
      </c>
      <c r="AT167" s="4">
        <v>43555</v>
      </c>
      <c r="AU167" s="4">
        <v>43555</v>
      </c>
      <c r="AV167" s="4">
        <v>43555</v>
      </c>
      <c r="AW167" s="2" t="s">
        <v>1020</v>
      </c>
      <c r="AX167" s="2" t="s">
        <v>947</v>
      </c>
      <c r="AY167">
        <v>34220.9</v>
      </c>
      <c r="AZ167">
        <v>122</v>
      </c>
      <c r="BA167">
        <v>863850.29</v>
      </c>
      <c r="BB167" s="2"/>
      <c r="BD167" s="2"/>
      <c r="BE167" s="2"/>
      <c r="BG167" s="2"/>
      <c r="BH167" s="2"/>
      <c r="BJ167" s="2"/>
      <c r="BK167">
        <v>287</v>
      </c>
      <c r="BL167">
        <v>863850.29</v>
      </c>
      <c r="BM167">
        <v>863850.29</v>
      </c>
    </row>
    <row r="168" spans="1:65" x14ac:dyDescent="0.35">
      <c r="A168" s="2" t="s">
        <v>65</v>
      </c>
      <c r="B168" s="2" t="s">
        <v>66</v>
      </c>
      <c r="C168" s="2" t="s">
        <v>67</v>
      </c>
      <c r="D168">
        <v>1</v>
      </c>
      <c r="E168">
        <v>1</v>
      </c>
      <c r="F168" s="3">
        <v>43772.507835648146</v>
      </c>
      <c r="G168" s="4">
        <v>43466</v>
      </c>
      <c r="H168" s="4">
        <v>43830</v>
      </c>
      <c r="I168" s="2" t="s">
        <v>68</v>
      </c>
      <c r="J168">
        <v>1440</v>
      </c>
      <c r="L168" s="2"/>
      <c r="M168" s="2"/>
      <c r="N168" s="2"/>
      <c r="O168" s="2"/>
      <c r="P168" s="2"/>
      <c r="Q168" s="2"/>
      <c r="S168" s="2"/>
      <c r="T168" s="2"/>
      <c r="U168" s="2"/>
      <c r="V168" s="2"/>
      <c r="W168" s="2"/>
      <c r="X168" s="2"/>
      <c r="Y168" s="2"/>
      <c r="AA168" s="2"/>
      <c r="AC168" s="2"/>
      <c r="AD168" s="2"/>
      <c r="AE168" s="2"/>
      <c r="AN168" s="2" t="s">
        <v>69</v>
      </c>
      <c r="AO168">
        <v>81</v>
      </c>
      <c r="AP168" s="2" t="s">
        <v>871</v>
      </c>
      <c r="AQ168" s="2" t="s">
        <v>948</v>
      </c>
      <c r="AR168" s="2" t="s">
        <v>995</v>
      </c>
      <c r="AS168" s="2" t="s">
        <v>584</v>
      </c>
      <c r="AT168" s="4">
        <v>43558</v>
      </c>
      <c r="AU168" s="4">
        <v>43558</v>
      </c>
      <c r="AV168" s="4">
        <v>43585</v>
      </c>
      <c r="AW168" s="2" t="s">
        <v>1020</v>
      </c>
      <c r="AX168" s="2" t="s">
        <v>948</v>
      </c>
      <c r="AY168">
        <v>6528.51</v>
      </c>
      <c r="AZ168">
        <v>122</v>
      </c>
      <c r="BA168">
        <v>863850.29</v>
      </c>
      <c r="BB168" s="2"/>
      <c r="BD168" s="2"/>
      <c r="BE168" s="2"/>
      <c r="BG168" s="2"/>
      <c r="BH168" s="2"/>
      <c r="BJ168" s="2"/>
      <c r="BK168">
        <v>287</v>
      </c>
      <c r="BL168">
        <v>863850.29</v>
      </c>
      <c r="BM168">
        <v>863850.29</v>
      </c>
    </row>
    <row r="169" spans="1:65" x14ac:dyDescent="0.35">
      <c r="A169" s="2" t="s">
        <v>65</v>
      </c>
      <c r="B169" s="2" t="s">
        <v>66</v>
      </c>
      <c r="C169" s="2" t="s">
        <v>67</v>
      </c>
      <c r="D169">
        <v>1</v>
      </c>
      <c r="E169">
        <v>1</v>
      </c>
      <c r="F169" s="3">
        <v>43772.507835648146</v>
      </c>
      <c r="G169" s="4">
        <v>43466</v>
      </c>
      <c r="H169" s="4">
        <v>43830</v>
      </c>
      <c r="I169" s="2" t="s">
        <v>68</v>
      </c>
      <c r="J169">
        <v>1440</v>
      </c>
      <c r="L169" s="2"/>
      <c r="M169" s="2"/>
      <c r="N169" s="2"/>
      <c r="O169" s="2"/>
      <c r="P169" s="2"/>
      <c r="Q169" s="2"/>
      <c r="S169" s="2"/>
      <c r="T169" s="2"/>
      <c r="U169" s="2"/>
      <c r="V169" s="2"/>
      <c r="W169" s="2"/>
      <c r="X169" s="2"/>
      <c r="Y169" s="2"/>
      <c r="AA169" s="2"/>
      <c r="AC169" s="2"/>
      <c r="AD169" s="2"/>
      <c r="AE169" s="2"/>
      <c r="AN169" s="2" t="s">
        <v>69</v>
      </c>
      <c r="AO169">
        <v>82</v>
      </c>
      <c r="AP169" s="2" t="s">
        <v>872</v>
      </c>
      <c r="AQ169" s="2" t="s">
        <v>949</v>
      </c>
      <c r="AR169" s="2" t="s">
        <v>996</v>
      </c>
      <c r="AS169" s="2" t="s">
        <v>1014</v>
      </c>
      <c r="AT169" s="4">
        <v>43572</v>
      </c>
      <c r="AU169" s="4">
        <v>43570</v>
      </c>
      <c r="AV169" s="4">
        <v>43585</v>
      </c>
      <c r="AW169" s="2" t="s">
        <v>1020</v>
      </c>
      <c r="AX169" s="2" t="s">
        <v>949</v>
      </c>
      <c r="AY169">
        <v>1171.8599999999999</v>
      </c>
      <c r="AZ169">
        <v>122</v>
      </c>
      <c r="BA169">
        <v>863850.29</v>
      </c>
      <c r="BB169" s="2"/>
      <c r="BD169" s="2"/>
      <c r="BE169" s="2"/>
      <c r="BG169" s="2"/>
      <c r="BH169" s="2"/>
      <c r="BJ169" s="2"/>
      <c r="BK169">
        <v>287</v>
      </c>
      <c r="BL169">
        <v>863850.29</v>
      </c>
      <c r="BM169">
        <v>863850.29</v>
      </c>
    </row>
    <row r="170" spans="1:65" x14ac:dyDescent="0.35">
      <c r="A170" s="2" t="s">
        <v>65</v>
      </c>
      <c r="B170" s="2" t="s">
        <v>66</v>
      </c>
      <c r="C170" s="2" t="s">
        <v>67</v>
      </c>
      <c r="D170">
        <v>1</v>
      </c>
      <c r="E170">
        <v>1</v>
      </c>
      <c r="F170" s="3">
        <v>43772.507835648146</v>
      </c>
      <c r="G170" s="4">
        <v>43466</v>
      </c>
      <c r="H170" s="4">
        <v>43830</v>
      </c>
      <c r="I170" s="2" t="s">
        <v>68</v>
      </c>
      <c r="J170">
        <v>1440</v>
      </c>
      <c r="L170" s="2"/>
      <c r="M170" s="2"/>
      <c r="N170" s="2"/>
      <c r="O170" s="2"/>
      <c r="P170" s="2"/>
      <c r="Q170" s="2"/>
      <c r="S170" s="2"/>
      <c r="T170" s="2"/>
      <c r="U170" s="2"/>
      <c r="V170" s="2"/>
      <c r="W170" s="2"/>
      <c r="X170" s="2"/>
      <c r="Y170" s="2"/>
      <c r="AA170" s="2"/>
      <c r="AC170" s="2"/>
      <c r="AD170" s="2"/>
      <c r="AE170" s="2"/>
      <c r="AN170" s="2" t="s">
        <v>69</v>
      </c>
      <c r="AO170">
        <v>83</v>
      </c>
      <c r="AP170" s="2" t="s">
        <v>873</v>
      </c>
      <c r="AQ170" s="2" t="s">
        <v>949</v>
      </c>
      <c r="AR170" s="2" t="s">
        <v>996</v>
      </c>
      <c r="AS170" s="2" t="s">
        <v>1014</v>
      </c>
      <c r="AT170" s="4">
        <v>43572</v>
      </c>
      <c r="AU170" s="4">
        <v>43570</v>
      </c>
      <c r="AV170" s="4">
        <v>43585</v>
      </c>
      <c r="AW170" s="2" t="s">
        <v>1020</v>
      </c>
      <c r="AX170" s="2" t="s">
        <v>949</v>
      </c>
      <c r="AY170">
        <v>264.61</v>
      </c>
      <c r="AZ170">
        <v>122</v>
      </c>
      <c r="BA170">
        <v>863850.29</v>
      </c>
      <c r="BB170" s="2"/>
      <c r="BD170" s="2"/>
      <c r="BE170" s="2"/>
      <c r="BG170" s="2"/>
      <c r="BH170" s="2"/>
      <c r="BJ170" s="2"/>
      <c r="BK170">
        <v>287</v>
      </c>
      <c r="BL170">
        <v>863850.29</v>
      </c>
      <c r="BM170">
        <v>863850.29</v>
      </c>
    </row>
    <row r="171" spans="1:65" x14ac:dyDescent="0.35">
      <c r="A171" s="2" t="s">
        <v>65</v>
      </c>
      <c r="B171" s="2" t="s">
        <v>66</v>
      </c>
      <c r="C171" s="2" t="s">
        <v>67</v>
      </c>
      <c r="D171">
        <v>1</v>
      </c>
      <c r="E171">
        <v>1</v>
      </c>
      <c r="F171" s="3">
        <v>43772.507835648146</v>
      </c>
      <c r="G171" s="4">
        <v>43466</v>
      </c>
      <c r="H171" s="4">
        <v>43830</v>
      </c>
      <c r="I171" s="2" t="s">
        <v>68</v>
      </c>
      <c r="J171">
        <v>1440</v>
      </c>
      <c r="L171" s="2"/>
      <c r="M171" s="2"/>
      <c r="N171" s="2"/>
      <c r="O171" s="2"/>
      <c r="P171" s="2"/>
      <c r="Q171" s="2"/>
      <c r="S171" s="2"/>
      <c r="T171" s="2"/>
      <c r="U171" s="2"/>
      <c r="V171" s="2"/>
      <c r="W171" s="2"/>
      <c r="X171" s="2"/>
      <c r="Y171" s="2"/>
      <c r="AA171" s="2"/>
      <c r="AC171" s="2"/>
      <c r="AD171" s="2"/>
      <c r="AE171" s="2"/>
      <c r="AN171" s="2" t="s">
        <v>69</v>
      </c>
      <c r="AO171">
        <v>84</v>
      </c>
      <c r="AP171" s="2" t="s">
        <v>874</v>
      </c>
      <c r="AQ171" s="2" t="s">
        <v>949</v>
      </c>
      <c r="AR171" s="2" t="s">
        <v>996</v>
      </c>
      <c r="AS171" s="2" t="s">
        <v>1014</v>
      </c>
      <c r="AT171" s="4">
        <v>43572</v>
      </c>
      <c r="AU171" s="4">
        <v>43570</v>
      </c>
      <c r="AV171" s="4">
        <v>43585</v>
      </c>
      <c r="AW171" s="2" t="s">
        <v>1020</v>
      </c>
      <c r="AX171" s="2" t="s">
        <v>1043</v>
      </c>
      <c r="AY171">
        <v>95</v>
      </c>
      <c r="AZ171">
        <v>122</v>
      </c>
      <c r="BA171">
        <v>863850.29</v>
      </c>
      <c r="BB171" s="2"/>
      <c r="BD171" s="2"/>
      <c r="BE171" s="2"/>
      <c r="BG171" s="2"/>
      <c r="BH171" s="2"/>
      <c r="BJ171" s="2"/>
      <c r="BK171">
        <v>287</v>
      </c>
      <c r="BL171">
        <v>863850.29</v>
      </c>
      <c r="BM171">
        <v>863850.29</v>
      </c>
    </row>
    <row r="172" spans="1:65" x14ac:dyDescent="0.35">
      <c r="A172" s="2" t="s">
        <v>65</v>
      </c>
      <c r="B172" s="2" t="s">
        <v>66</v>
      </c>
      <c r="C172" s="2" t="s">
        <v>67</v>
      </c>
      <c r="D172">
        <v>1</v>
      </c>
      <c r="E172">
        <v>1</v>
      </c>
      <c r="F172" s="3">
        <v>43772.507835648146</v>
      </c>
      <c r="G172" s="4">
        <v>43466</v>
      </c>
      <c r="H172" s="4">
        <v>43830</v>
      </c>
      <c r="I172" s="2" t="s">
        <v>68</v>
      </c>
      <c r="J172">
        <v>1440</v>
      </c>
      <c r="L172" s="2"/>
      <c r="M172" s="2"/>
      <c r="N172" s="2"/>
      <c r="O172" s="2"/>
      <c r="P172" s="2"/>
      <c r="Q172" s="2"/>
      <c r="S172" s="2"/>
      <c r="T172" s="2"/>
      <c r="U172" s="2"/>
      <c r="V172" s="2"/>
      <c r="W172" s="2"/>
      <c r="X172" s="2"/>
      <c r="Y172" s="2"/>
      <c r="AA172" s="2"/>
      <c r="AC172" s="2"/>
      <c r="AD172" s="2"/>
      <c r="AE172" s="2"/>
      <c r="AN172" s="2" t="s">
        <v>69</v>
      </c>
      <c r="AO172">
        <v>85</v>
      </c>
      <c r="AP172" s="2" t="s">
        <v>875</v>
      </c>
      <c r="AQ172" s="2" t="s">
        <v>949</v>
      </c>
      <c r="AR172" s="2" t="s">
        <v>996</v>
      </c>
      <c r="AS172" s="2" t="s">
        <v>1014</v>
      </c>
      <c r="AT172" s="4">
        <v>43572</v>
      </c>
      <c r="AU172" s="4">
        <v>43570</v>
      </c>
      <c r="AV172" s="4">
        <v>43585</v>
      </c>
      <c r="AW172" s="2" t="s">
        <v>1020</v>
      </c>
      <c r="AX172" s="2" t="s">
        <v>949</v>
      </c>
      <c r="AY172">
        <v>352.24</v>
      </c>
      <c r="AZ172">
        <v>122</v>
      </c>
      <c r="BA172">
        <v>863850.29</v>
      </c>
      <c r="BB172" s="2"/>
      <c r="BD172" s="2"/>
      <c r="BE172" s="2"/>
      <c r="BG172" s="2"/>
      <c r="BH172" s="2"/>
      <c r="BJ172" s="2"/>
      <c r="BK172">
        <v>287</v>
      </c>
      <c r="BL172">
        <v>863850.29</v>
      </c>
      <c r="BM172">
        <v>863850.29</v>
      </c>
    </row>
    <row r="173" spans="1:65" x14ac:dyDescent="0.35">
      <c r="A173" s="2" t="s">
        <v>65</v>
      </c>
      <c r="B173" s="2" t="s">
        <v>66</v>
      </c>
      <c r="C173" s="2" t="s">
        <v>67</v>
      </c>
      <c r="D173">
        <v>1</v>
      </c>
      <c r="E173">
        <v>1</v>
      </c>
      <c r="F173" s="3">
        <v>43772.507835648146</v>
      </c>
      <c r="G173" s="4">
        <v>43466</v>
      </c>
      <c r="H173" s="4">
        <v>43830</v>
      </c>
      <c r="I173" s="2" t="s">
        <v>68</v>
      </c>
      <c r="J173">
        <v>1440</v>
      </c>
      <c r="L173" s="2"/>
      <c r="M173" s="2"/>
      <c r="N173" s="2"/>
      <c r="O173" s="2"/>
      <c r="P173" s="2"/>
      <c r="Q173" s="2"/>
      <c r="S173" s="2"/>
      <c r="T173" s="2"/>
      <c r="U173" s="2"/>
      <c r="V173" s="2"/>
      <c r="W173" s="2"/>
      <c r="X173" s="2"/>
      <c r="Y173" s="2"/>
      <c r="AA173" s="2"/>
      <c r="AC173" s="2"/>
      <c r="AD173" s="2"/>
      <c r="AE173" s="2"/>
      <c r="AN173" s="2" t="s">
        <v>69</v>
      </c>
      <c r="AO173">
        <v>86</v>
      </c>
      <c r="AP173" s="2" t="s">
        <v>876</v>
      </c>
      <c r="AQ173" s="2" t="s">
        <v>949</v>
      </c>
      <c r="AR173" s="2" t="s">
        <v>996</v>
      </c>
      <c r="AS173" s="2" t="s">
        <v>1014</v>
      </c>
      <c r="AT173" s="4">
        <v>43572</v>
      </c>
      <c r="AU173" s="4">
        <v>43570</v>
      </c>
      <c r="AV173" s="4">
        <v>43585</v>
      </c>
      <c r="AW173" s="2" t="s">
        <v>1020</v>
      </c>
      <c r="AX173" s="2" t="s">
        <v>949</v>
      </c>
      <c r="AY173">
        <v>264.61</v>
      </c>
      <c r="AZ173">
        <v>122</v>
      </c>
      <c r="BA173">
        <v>863850.29</v>
      </c>
      <c r="BB173" s="2"/>
      <c r="BD173" s="2"/>
      <c r="BE173" s="2"/>
      <c r="BG173" s="2"/>
      <c r="BH173" s="2"/>
      <c r="BJ173" s="2"/>
      <c r="BK173">
        <v>287</v>
      </c>
      <c r="BL173">
        <v>863850.29</v>
      </c>
      <c r="BM173">
        <v>863850.29</v>
      </c>
    </row>
    <row r="174" spans="1:65" x14ac:dyDescent="0.35">
      <c r="A174" s="2" t="s">
        <v>65</v>
      </c>
      <c r="B174" s="2" t="s">
        <v>66</v>
      </c>
      <c r="C174" s="2" t="s">
        <v>67</v>
      </c>
      <c r="D174">
        <v>1</v>
      </c>
      <c r="E174">
        <v>1</v>
      </c>
      <c r="F174" s="3">
        <v>43772.507835648146</v>
      </c>
      <c r="G174" s="4">
        <v>43466</v>
      </c>
      <c r="H174" s="4">
        <v>43830</v>
      </c>
      <c r="I174" s="2" t="s">
        <v>68</v>
      </c>
      <c r="J174">
        <v>1440</v>
      </c>
      <c r="L174" s="2"/>
      <c r="M174" s="2"/>
      <c r="N174" s="2"/>
      <c r="O174" s="2"/>
      <c r="P174" s="2"/>
      <c r="Q174" s="2"/>
      <c r="S174" s="2"/>
      <c r="T174" s="2"/>
      <c r="U174" s="2"/>
      <c r="V174" s="2"/>
      <c r="W174" s="2"/>
      <c r="X174" s="2"/>
      <c r="Y174" s="2"/>
      <c r="AA174" s="2"/>
      <c r="AC174" s="2"/>
      <c r="AD174" s="2"/>
      <c r="AE174" s="2"/>
      <c r="AN174" s="2" t="s">
        <v>69</v>
      </c>
      <c r="AO174">
        <v>87</v>
      </c>
      <c r="AP174" s="2" t="s">
        <v>877</v>
      </c>
      <c r="AQ174" s="2" t="s">
        <v>950</v>
      </c>
      <c r="AR174" s="2" t="s">
        <v>997</v>
      </c>
      <c r="AS174" s="2" t="s">
        <v>1015</v>
      </c>
      <c r="AT174" s="4">
        <v>43573</v>
      </c>
      <c r="AU174" s="4">
        <v>43573</v>
      </c>
      <c r="AV174" s="4">
        <v>43585</v>
      </c>
      <c r="AW174" s="2" t="s">
        <v>1020</v>
      </c>
      <c r="AX174" s="2" t="s">
        <v>950</v>
      </c>
      <c r="AY174">
        <v>3975.75</v>
      </c>
      <c r="AZ174">
        <v>122</v>
      </c>
      <c r="BA174">
        <v>863850.29</v>
      </c>
      <c r="BB174" s="2"/>
      <c r="BD174" s="2"/>
      <c r="BE174" s="2"/>
      <c r="BG174" s="2"/>
      <c r="BH174" s="2"/>
      <c r="BJ174" s="2"/>
      <c r="BK174">
        <v>287</v>
      </c>
      <c r="BL174">
        <v>863850.29</v>
      </c>
      <c r="BM174">
        <v>863850.29</v>
      </c>
    </row>
    <row r="175" spans="1:65" x14ac:dyDescent="0.35">
      <c r="A175" s="2" t="s">
        <v>65</v>
      </c>
      <c r="B175" s="2" t="s">
        <v>66</v>
      </c>
      <c r="C175" s="2" t="s">
        <v>67</v>
      </c>
      <c r="D175">
        <v>1</v>
      </c>
      <c r="E175">
        <v>1</v>
      </c>
      <c r="F175" s="3">
        <v>43772.507835648146</v>
      </c>
      <c r="G175" s="4">
        <v>43466</v>
      </c>
      <c r="H175" s="4">
        <v>43830</v>
      </c>
      <c r="I175" s="2" t="s">
        <v>68</v>
      </c>
      <c r="J175">
        <v>1440</v>
      </c>
      <c r="L175" s="2"/>
      <c r="M175" s="2"/>
      <c r="N175" s="2"/>
      <c r="O175" s="2"/>
      <c r="P175" s="2"/>
      <c r="Q175" s="2"/>
      <c r="S175" s="2"/>
      <c r="T175" s="2"/>
      <c r="U175" s="2"/>
      <c r="V175" s="2"/>
      <c r="W175" s="2"/>
      <c r="X175" s="2"/>
      <c r="Y175" s="2"/>
      <c r="AA175" s="2"/>
      <c r="AC175" s="2"/>
      <c r="AD175" s="2"/>
      <c r="AE175" s="2"/>
      <c r="AN175" s="2" t="s">
        <v>69</v>
      </c>
      <c r="AO175">
        <v>88</v>
      </c>
      <c r="AP175" s="2" t="s">
        <v>878</v>
      </c>
      <c r="AQ175" s="2" t="s">
        <v>950</v>
      </c>
      <c r="AR175" s="2" t="s">
        <v>998</v>
      </c>
      <c r="AS175" s="2" t="s">
        <v>584</v>
      </c>
      <c r="AT175" s="4">
        <v>43574</v>
      </c>
      <c r="AU175" s="4">
        <v>43574</v>
      </c>
      <c r="AV175" s="4">
        <v>43585</v>
      </c>
      <c r="AW175" s="2" t="s">
        <v>1020</v>
      </c>
      <c r="AX175" s="2" t="s">
        <v>950</v>
      </c>
      <c r="AY175">
        <v>4256.22</v>
      </c>
      <c r="AZ175">
        <v>122</v>
      </c>
      <c r="BA175">
        <v>863850.29</v>
      </c>
      <c r="BB175" s="2"/>
      <c r="BD175" s="2"/>
      <c r="BE175" s="2"/>
      <c r="BG175" s="2"/>
      <c r="BH175" s="2"/>
      <c r="BJ175" s="2"/>
      <c r="BK175">
        <v>287</v>
      </c>
      <c r="BL175">
        <v>863850.29</v>
      </c>
      <c r="BM175">
        <v>863850.29</v>
      </c>
    </row>
    <row r="176" spans="1:65" x14ac:dyDescent="0.35">
      <c r="A176" s="2" t="s">
        <v>65</v>
      </c>
      <c r="B176" s="2" t="s">
        <v>66</v>
      </c>
      <c r="C176" s="2" t="s">
        <v>67</v>
      </c>
      <c r="D176">
        <v>1</v>
      </c>
      <c r="E176">
        <v>1</v>
      </c>
      <c r="F176" s="3">
        <v>43772.507835648146</v>
      </c>
      <c r="G176" s="4">
        <v>43466</v>
      </c>
      <c r="H176" s="4">
        <v>43830</v>
      </c>
      <c r="I176" s="2" t="s">
        <v>68</v>
      </c>
      <c r="J176">
        <v>1440</v>
      </c>
      <c r="L176" s="2"/>
      <c r="M176" s="2"/>
      <c r="N176" s="2"/>
      <c r="O176" s="2"/>
      <c r="P176" s="2"/>
      <c r="Q176" s="2"/>
      <c r="S176" s="2"/>
      <c r="T176" s="2"/>
      <c r="U176" s="2"/>
      <c r="V176" s="2"/>
      <c r="W176" s="2"/>
      <c r="X176" s="2"/>
      <c r="Y176" s="2"/>
      <c r="AA176" s="2"/>
      <c r="AC176" s="2"/>
      <c r="AD176" s="2"/>
      <c r="AE176" s="2"/>
      <c r="AN176" s="2" t="s">
        <v>69</v>
      </c>
      <c r="AO176">
        <v>89</v>
      </c>
      <c r="AP176" s="2" t="s">
        <v>879</v>
      </c>
      <c r="AQ176" s="2" t="s">
        <v>951</v>
      </c>
      <c r="AR176" s="2" t="s">
        <v>999</v>
      </c>
      <c r="AS176" s="2" t="s">
        <v>1016</v>
      </c>
      <c r="AT176" s="4">
        <v>43577</v>
      </c>
      <c r="AU176" s="4">
        <v>43577</v>
      </c>
      <c r="AV176" s="4">
        <v>43585</v>
      </c>
      <c r="AW176" s="2" t="s">
        <v>1020</v>
      </c>
      <c r="AX176" s="2" t="s">
        <v>951</v>
      </c>
      <c r="AY176">
        <v>1733.48</v>
      </c>
      <c r="AZ176">
        <v>122</v>
      </c>
      <c r="BA176">
        <v>863850.29</v>
      </c>
      <c r="BB176" s="2"/>
      <c r="BD176" s="2"/>
      <c r="BE176" s="2"/>
      <c r="BG176" s="2"/>
      <c r="BH176" s="2"/>
      <c r="BJ176" s="2"/>
      <c r="BK176">
        <v>287</v>
      </c>
      <c r="BL176">
        <v>863850.29</v>
      </c>
      <c r="BM176">
        <v>863850.29</v>
      </c>
    </row>
    <row r="177" spans="1:65" x14ac:dyDescent="0.35">
      <c r="A177" s="2" t="s">
        <v>65</v>
      </c>
      <c r="B177" s="2" t="s">
        <v>66</v>
      </c>
      <c r="C177" s="2" t="s">
        <v>67</v>
      </c>
      <c r="D177">
        <v>1</v>
      </c>
      <c r="E177">
        <v>1</v>
      </c>
      <c r="F177" s="3">
        <v>43772.507835648146</v>
      </c>
      <c r="G177" s="4">
        <v>43466</v>
      </c>
      <c r="H177" s="4">
        <v>43830</v>
      </c>
      <c r="I177" s="2" t="s">
        <v>68</v>
      </c>
      <c r="J177">
        <v>1440</v>
      </c>
      <c r="L177" s="2"/>
      <c r="M177" s="2"/>
      <c r="N177" s="2"/>
      <c r="O177" s="2"/>
      <c r="P177" s="2"/>
      <c r="Q177" s="2"/>
      <c r="S177" s="2"/>
      <c r="T177" s="2"/>
      <c r="U177" s="2"/>
      <c r="V177" s="2"/>
      <c r="W177" s="2"/>
      <c r="X177" s="2"/>
      <c r="Y177" s="2"/>
      <c r="AA177" s="2"/>
      <c r="AC177" s="2"/>
      <c r="AD177" s="2"/>
      <c r="AE177" s="2"/>
      <c r="AN177" s="2" t="s">
        <v>69</v>
      </c>
      <c r="AO177">
        <v>90</v>
      </c>
      <c r="AP177" s="2" t="s">
        <v>880</v>
      </c>
      <c r="AQ177" s="2" t="s">
        <v>952</v>
      </c>
      <c r="AR177" s="2" t="s">
        <v>1000</v>
      </c>
      <c r="AS177" s="2" t="s">
        <v>1017</v>
      </c>
      <c r="AT177" s="4">
        <v>43578</v>
      </c>
      <c r="AU177" s="4">
        <v>43578</v>
      </c>
      <c r="AV177" s="4">
        <v>43585</v>
      </c>
      <c r="AW177" s="2" t="s">
        <v>1020</v>
      </c>
      <c r="AX177" s="2" t="s">
        <v>952</v>
      </c>
      <c r="AY177">
        <v>570.77</v>
      </c>
      <c r="AZ177">
        <v>122</v>
      </c>
      <c r="BA177">
        <v>863850.29</v>
      </c>
      <c r="BB177" s="2"/>
      <c r="BD177" s="2"/>
      <c r="BE177" s="2"/>
      <c r="BG177" s="2"/>
      <c r="BH177" s="2"/>
      <c r="BJ177" s="2"/>
      <c r="BK177">
        <v>287</v>
      </c>
      <c r="BL177">
        <v>863850.29</v>
      </c>
      <c r="BM177">
        <v>863850.29</v>
      </c>
    </row>
    <row r="178" spans="1:65" x14ac:dyDescent="0.35">
      <c r="A178" s="2" t="s">
        <v>65</v>
      </c>
      <c r="B178" s="2" t="s">
        <v>66</v>
      </c>
      <c r="C178" s="2" t="s">
        <v>67</v>
      </c>
      <c r="D178">
        <v>1</v>
      </c>
      <c r="E178">
        <v>1</v>
      </c>
      <c r="F178" s="3">
        <v>43772.507835648146</v>
      </c>
      <c r="G178" s="4">
        <v>43466</v>
      </c>
      <c r="H178" s="4">
        <v>43830</v>
      </c>
      <c r="I178" s="2" t="s">
        <v>68</v>
      </c>
      <c r="J178">
        <v>1440</v>
      </c>
      <c r="L178" s="2"/>
      <c r="M178" s="2"/>
      <c r="N178" s="2"/>
      <c r="O178" s="2"/>
      <c r="P178" s="2"/>
      <c r="Q178" s="2"/>
      <c r="S178" s="2"/>
      <c r="T178" s="2"/>
      <c r="U178" s="2"/>
      <c r="V178" s="2"/>
      <c r="W178" s="2"/>
      <c r="X178" s="2"/>
      <c r="Y178" s="2"/>
      <c r="AA178" s="2"/>
      <c r="AC178" s="2"/>
      <c r="AD178" s="2"/>
      <c r="AE178" s="2"/>
      <c r="AN178" s="2" t="s">
        <v>69</v>
      </c>
      <c r="AO178">
        <v>91</v>
      </c>
      <c r="AP178" s="2" t="s">
        <v>881</v>
      </c>
      <c r="AQ178" s="2" t="s">
        <v>952</v>
      </c>
      <c r="AR178" s="2" t="s">
        <v>1000</v>
      </c>
      <c r="AS178" s="2" t="s">
        <v>1017</v>
      </c>
      <c r="AT178" s="4">
        <v>43578</v>
      </c>
      <c r="AU178" s="4">
        <v>43578</v>
      </c>
      <c r="AV178" s="4">
        <v>43585</v>
      </c>
      <c r="AW178" s="2" t="s">
        <v>1020</v>
      </c>
      <c r="AX178" s="2" t="s">
        <v>1044</v>
      </c>
      <c r="AY178">
        <v>131.28</v>
      </c>
      <c r="AZ178">
        <v>122</v>
      </c>
      <c r="BA178">
        <v>863850.29</v>
      </c>
      <c r="BB178" s="2"/>
      <c r="BD178" s="2"/>
      <c r="BE178" s="2"/>
      <c r="BG178" s="2"/>
      <c r="BH178" s="2"/>
      <c r="BJ178" s="2"/>
      <c r="BK178">
        <v>287</v>
      </c>
      <c r="BL178">
        <v>863850.29</v>
      </c>
      <c r="BM178">
        <v>863850.29</v>
      </c>
    </row>
    <row r="179" spans="1:65" x14ac:dyDescent="0.35">
      <c r="A179" s="2" t="s">
        <v>65</v>
      </c>
      <c r="B179" s="2" t="s">
        <v>66</v>
      </c>
      <c r="C179" s="2" t="s">
        <v>67</v>
      </c>
      <c r="D179">
        <v>1</v>
      </c>
      <c r="E179">
        <v>1</v>
      </c>
      <c r="F179" s="3">
        <v>43772.507835648146</v>
      </c>
      <c r="G179" s="4">
        <v>43466</v>
      </c>
      <c r="H179" s="4">
        <v>43830</v>
      </c>
      <c r="I179" s="2" t="s">
        <v>68</v>
      </c>
      <c r="J179">
        <v>1440</v>
      </c>
      <c r="L179" s="2"/>
      <c r="M179" s="2"/>
      <c r="N179" s="2"/>
      <c r="O179" s="2"/>
      <c r="P179" s="2"/>
      <c r="Q179" s="2"/>
      <c r="S179" s="2"/>
      <c r="T179" s="2"/>
      <c r="U179" s="2"/>
      <c r="V179" s="2"/>
      <c r="W179" s="2"/>
      <c r="X179" s="2"/>
      <c r="Y179" s="2"/>
      <c r="AA179" s="2"/>
      <c r="AC179" s="2"/>
      <c r="AD179" s="2"/>
      <c r="AE179" s="2"/>
      <c r="AN179" s="2" t="s">
        <v>69</v>
      </c>
      <c r="AO179">
        <v>92</v>
      </c>
      <c r="AP179" s="2" t="s">
        <v>882</v>
      </c>
      <c r="AQ179" s="2" t="s">
        <v>952</v>
      </c>
      <c r="AR179" s="2" t="s">
        <v>1000</v>
      </c>
      <c r="AS179" s="2" t="s">
        <v>1017</v>
      </c>
      <c r="AT179" s="4">
        <v>43578</v>
      </c>
      <c r="AU179" s="4">
        <v>43578</v>
      </c>
      <c r="AV179" s="4">
        <v>43585</v>
      </c>
      <c r="AW179" s="2" t="s">
        <v>1020</v>
      </c>
      <c r="AX179" s="2" t="s">
        <v>952</v>
      </c>
      <c r="AY179">
        <v>570.77</v>
      </c>
      <c r="AZ179">
        <v>122</v>
      </c>
      <c r="BA179">
        <v>863850.29</v>
      </c>
      <c r="BB179" s="2"/>
      <c r="BD179" s="2"/>
      <c r="BE179" s="2"/>
      <c r="BG179" s="2"/>
      <c r="BH179" s="2"/>
      <c r="BJ179" s="2"/>
      <c r="BK179">
        <v>287</v>
      </c>
      <c r="BL179">
        <v>863850.29</v>
      </c>
      <c r="BM179">
        <v>863850.29</v>
      </c>
    </row>
    <row r="180" spans="1:65" x14ac:dyDescent="0.35">
      <c r="A180" s="2" t="s">
        <v>65</v>
      </c>
      <c r="B180" s="2" t="s">
        <v>66</v>
      </c>
      <c r="C180" s="2" t="s">
        <v>67</v>
      </c>
      <c r="D180">
        <v>1</v>
      </c>
      <c r="E180">
        <v>1</v>
      </c>
      <c r="F180" s="3">
        <v>43772.507835648146</v>
      </c>
      <c r="G180" s="4">
        <v>43466</v>
      </c>
      <c r="H180" s="4">
        <v>43830</v>
      </c>
      <c r="I180" s="2" t="s">
        <v>68</v>
      </c>
      <c r="J180">
        <v>1440</v>
      </c>
      <c r="L180" s="2"/>
      <c r="M180" s="2"/>
      <c r="N180" s="2"/>
      <c r="O180" s="2"/>
      <c r="P180" s="2"/>
      <c r="Q180" s="2"/>
      <c r="S180" s="2"/>
      <c r="T180" s="2"/>
      <c r="U180" s="2"/>
      <c r="V180" s="2"/>
      <c r="W180" s="2"/>
      <c r="X180" s="2"/>
      <c r="Y180" s="2"/>
      <c r="AA180" s="2"/>
      <c r="AC180" s="2"/>
      <c r="AD180" s="2"/>
      <c r="AE180" s="2"/>
      <c r="AN180" s="2" t="s">
        <v>69</v>
      </c>
      <c r="AO180">
        <v>93</v>
      </c>
      <c r="AP180" s="2" t="s">
        <v>883</v>
      </c>
      <c r="AQ180" s="2" t="s">
        <v>953</v>
      </c>
      <c r="AR180" s="2" t="s">
        <v>1001</v>
      </c>
      <c r="AS180" s="2" t="s">
        <v>1018</v>
      </c>
      <c r="AT180" s="4">
        <v>43579</v>
      </c>
      <c r="AU180" s="4">
        <v>43579</v>
      </c>
      <c r="AV180" s="4">
        <v>43585</v>
      </c>
      <c r="AW180" s="2" t="s">
        <v>1020</v>
      </c>
      <c r="AX180" s="2" t="s">
        <v>953</v>
      </c>
      <c r="AY180">
        <v>1243.69</v>
      </c>
      <c r="AZ180">
        <v>122</v>
      </c>
      <c r="BA180">
        <v>863850.29</v>
      </c>
      <c r="BB180" s="2"/>
      <c r="BD180" s="2"/>
      <c r="BE180" s="2"/>
      <c r="BG180" s="2"/>
      <c r="BH180" s="2"/>
      <c r="BJ180" s="2"/>
      <c r="BK180">
        <v>287</v>
      </c>
      <c r="BL180">
        <v>863850.29</v>
      </c>
      <c r="BM180">
        <v>863850.29</v>
      </c>
    </row>
    <row r="181" spans="1:65" x14ac:dyDescent="0.35">
      <c r="A181" s="2" t="s">
        <v>65</v>
      </c>
      <c r="B181" s="2" t="s">
        <v>66</v>
      </c>
      <c r="C181" s="2" t="s">
        <v>67</v>
      </c>
      <c r="D181">
        <v>1</v>
      </c>
      <c r="E181">
        <v>1</v>
      </c>
      <c r="F181" s="3">
        <v>43772.507835648146</v>
      </c>
      <c r="G181" s="4">
        <v>43466</v>
      </c>
      <c r="H181" s="4">
        <v>43830</v>
      </c>
      <c r="I181" s="2" t="s">
        <v>68</v>
      </c>
      <c r="J181">
        <v>1440</v>
      </c>
      <c r="L181" s="2"/>
      <c r="M181" s="2"/>
      <c r="N181" s="2"/>
      <c r="O181" s="2"/>
      <c r="P181" s="2"/>
      <c r="Q181" s="2"/>
      <c r="S181" s="2"/>
      <c r="T181" s="2"/>
      <c r="U181" s="2"/>
      <c r="V181" s="2"/>
      <c r="W181" s="2"/>
      <c r="X181" s="2"/>
      <c r="Y181" s="2"/>
      <c r="AA181" s="2"/>
      <c r="AC181" s="2"/>
      <c r="AD181" s="2"/>
      <c r="AE181" s="2"/>
      <c r="AN181" s="2" t="s">
        <v>69</v>
      </c>
      <c r="AO181">
        <v>94</v>
      </c>
      <c r="AP181" s="2" t="s">
        <v>884</v>
      </c>
      <c r="AQ181" s="2" t="s">
        <v>952</v>
      </c>
      <c r="AR181" s="2" t="s">
        <v>1002</v>
      </c>
      <c r="AS181" s="2" t="s">
        <v>1017</v>
      </c>
      <c r="AT181" s="4">
        <v>43579</v>
      </c>
      <c r="AU181" s="4">
        <v>43579</v>
      </c>
      <c r="AV181" s="4">
        <v>43585</v>
      </c>
      <c r="AW181" s="2" t="s">
        <v>1020</v>
      </c>
      <c r="AX181" s="2" t="s">
        <v>952</v>
      </c>
      <c r="AY181">
        <v>1861.25</v>
      </c>
      <c r="AZ181">
        <v>122</v>
      </c>
      <c r="BA181">
        <v>863850.29</v>
      </c>
      <c r="BB181" s="2"/>
      <c r="BD181" s="2"/>
      <c r="BE181" s="2"/>
      <c r="BG181" s="2"/>
      <c r="BH181" s="2"/>
      <c r="BJ181" s="2"/>
      <c r="BK181">
        <v>287</v>
      </c>
      <c r="BL181">
        <v>863850.29</v>
      </c>
      <c r="BM181">
        <v>863850.29</v>
      </c>
    </row>
    <row r="182" spans="1:65" x14ac:dyDescent="0.35">
      <c r="A182" s="2" t="s">
        <v>65</v>
      </c>
      <c r="B182" s="2" t="s">
        <v>66</v>
      </c>
      <c r="C182" s="2" t="s">
        <v>67</v>
      </c>
      <c r="D182">
        <v>1</v>
      </c>
      <c r="E182">
        <v>1</v>
      </c>
      <c r="F182" s="3">
        <v>43772.507835648146</v>
      </c>
      <c r="G182" s="4">
        <v>43466</v>
      </c>
      <c r="H182" s="4">
        <v>43830</v>
      </c>
      <c r="I182" s="2" t="s">
        <v>68</v>
      </c>
      <c r="J182">
        <v>1440</v>
      </c>
      <c r="L182" s="2"/>
      <c r="M182" s="2"/>
      <c r="N182" s="2"/>
      <c r="O182" s="2"/>
      <c r="P182" s="2"/>
      <c r="Q182" s="2"/>
      <c r="S182" s="2"/>
      <c r="T182" s="2"/>
      <c r="U182" s="2"/>
      <c r="V182" s="2"/>
      <c r="W182" s="2"/>
      <c r="X182" s="2"/>
      <c r="Y182" s="2"/>
      <c r="AA182" s="2"/>
      <c r="AC182" s="2"/>
      <c r="AD182" s="2"/>
      <c r="AE182" s="2"/>
      <c r="AN182" s="2" t="s">
        <v>69</v>
      </c>
      <c r="AO182">
        <v>95</v>
      </c>
      <c r="AP182" s="2" t="s">
        <v>885</v>
      </c>
      <c r="AQ182" s="2" t="s">
        <v>952</v>
      </c>
      <c r="AR182" s="2" t="s">
        <v>1002</v>
      </c>
      <c r="AS182" s="2" t="s">
        <v>1017</v>
      </c>
      <c r="AT182" s="4">
        <v>43579</v>
      </c>
      <c r="AU182" s="4">
        <v>43579</v>
      </c>
      <c r="AV182" s="4">
        <v>43585</v>
      </c>
      <c r="AW182" s="2" t="s">
        <v>1020</v>
      </c>
      <c r="AX182" s="2" t="s">
        <v>952</v>
      </c>
      <c r="AY182">
        <v>428.09</v>
      </c>
      <c r="AZ182">
        <v>122</v>
      </c>
      <c r="BA182">
        <v>863850.29</v>
      </c>
      <c r="BB182" s="2"/>
      <c r="BD182" s="2"/>
      <c r="BE182" s="2"/>
      <c r="BG182" s="2"/>
      <c r="BH182" s="2"/>
      <c r="BJ182" s="2"/>
      <c r="BK182">
        <v>287</v>
      </c>
      <c r="BL182">
        <v>863850.29</v>
      </c>
      <c r="BM182">
        <v>863850.29</v>
      </c>
    </row>
    <row r="183" spans="1:65" x14ac:dyDescent="0.35">
      <c r="A183" s="2" t="s">
        <v>65</v>
      </c>
      <c r="B183" s="2" t="s">
        <v>66</v>
      </c>
      <c r="C183" s="2" t="s">
        <v>67</v>
      </c>
      <c r="D183">
        <v>1</v>
      </c>
      <c r="E183">
        <v>1</v>
      </c>
      <c r="F183" s="3">
        <v>43772.507835648146</v>
      </c>
      <c r="G183" s="4">
        <v>43466</v>
      </c>
      <c r="H183" s="4">
        <v>43830</v>
      </c>
      <c r="I183" s="2" t="s">
        <v>68</v>
      </c>
      <c r="J183">
        <v>1440</v>
      </c>
      <c r="L183" s="2"/>
      <c r="M183" s="2"/>
      <c r="N183" s="2"/>
      <c r="O183" s="2"/>
      <c r="P183" s="2"/>
      <c r="Q183" s="2"/>
      <c r="S183" s="2"/>
      <c r="T183" s="2"/>
      <c r="U183" s="2"/>
      <c r="V183" s="2"/>
      <c r="W183" s="2"/>
      <c r="X183" s="2"/>
      <c r="Y183" s="2"/>
      <c r="AA183" s="2"/>
      <c r="AC183" s="2"/>
      <c r="AD183" s="2"/>
      <c r="AE183" s="2"/>
      <c r="AN183" s="2" t="s">
        <v>69</v>
      </c>
      <c r="AO183">
        <v>96</v>
      </c>
      <c r="AP183" s="2" t="s">
        <v>886</v>
      </c>
      <c r="AQ183" s="2" t="s">
        <v>952</v>
      </c>
      <c r="AR183" s="2" t="s">
        <v>1002</v>
      </c>
      <c r="AS183" s="2" t="s">
        <v>1017</v>
      </c>
      <c r="AT183" s="4">
        <v>43579</v>
      </c>
      <c r="AU183" s="4">
        <v>43579</v>
      </c>
      <c r="AV183" s="4">
        <v>43585</v>
      </c>
      <c r="AW183" s="2" t="s">
        <v>1020</v>
      </c>
      <c r="AX183" s="2" t="s">
        <v>952</v>
      </c>
      <c r="AY183">
        <v>1861.25</v>
      </c>
      <c r="AZ183">
        <v>122</v>
      </c>
      <c r="BA183">
        <v>863850.29</v>
      </c>
      <c r="BB183" s="2"/>
      <c r="BD183" s="2"/>
      <c r="BE183" s="2"/>
      <c r="BG183" s="2"/>
      <c r="BH183" s="2"/>
      <c r="BJ183" s="2"/>
      <c r="BK183">
        <v>287</v>
      </c>
      <c r="BL183">
        <v>863850.29</v>
      </c>
      <c r="BM183">
        <v>863850.29</v>
      </c>
    </row>
    <row r="184" spans="1:65" x14ac:dyDescent="0.35">
      <c r="A184" s="2" t="s">
        <v>65</v>
      </c>
      <c r="B184" s="2" t="s">
        <v>66</v>
      </c>
      <c r="C184" s="2" t="s">
        <v>67</v>
      </c>
      <c r="D184">
        <v>1</v>
      </c>
      <c r="E184">
        <v>1</v>
      </c>
      <c r="F184" s="3">
        <v>43772.507835648146</v>
      </c>
      <c r="G184" s="4">
        <v>43466</v>
      </c>
      <c r="H184" s="4">
        <v>43830</v>
      </c>
      <c r="I184" s="2" t="s">
        <v>68</v>
      </c>
      <c r="J184">
        <v>1440</v>
      </c>
      <c r="L184" s="2"/>
      <c r="M184" s="2"/>
      <c r="N184" s="2"/>
      <c r="O184" s="2"/>
      <c r="P184" s="2"/>
      <c r="Q184" s="2"/>
      <c r="S184" s="2"/>
      <c r="T184" s="2"/>
      <c r="U184" s="2"/>
      <c r="V184" s="2"/>
      <c r="W184" s="2"/>
      <c r="X184" s="2"/>
      <c r="Y184" s="2"/>
      <c r="AA184" s="2"/>
      <c r="AC184" s="2"/>
      <c r="AD184" s="2"/>
      <c r="AE184" s="2"/>
      <c r="AN184" s="2" t="s">
        <v>69</v>
      </c>
      <c r="AO184">
        <v>97</v>
      </c>
      <c r="AP184" s="2" t="s">
        <v>887</v>
      </c>
      <c r="AQ184" s="2" t="s">
        <v>954</v>
      </c>
      <c r="AR184" s="2" t="s">
        <v>122</v>
      </c>
      <c r="AS184" s="2" t="s">
        <v>1019</v>
      </c>
      <c r="AT184" s="4">
        <v>43600</v>
      </c>
      <c r="AU184" s="4">
        <v>43600</v>
      </c>
      <c r="AV184" s="4">
        <v>43616</v>
      </c>
      <c r="AW184" s="2" t="s">
        <v>1020</v>
      </c>
      <c r="AX184" s="2" t="s">
        <v>1045</v>
      </c>
      <c r="AY184">
        <v>6514.91</v>
      </c>
      <c r="AZ184">
        <v>122</v>
      </c>
      <c r="BA184">
        <v>863850.29</v>
      </c>
      <c r="BB184" s="2"/>
      <c r="BD184" s="2"/>
      <c r="BE184" s="2"/>
      <c r="BG184" s="2"/>
      <c r="BH184" s="2"/>
      <c r="BJ184" s="2"/>
      <c r="BK184">
        <v>287</v>
      </c>
      <c r="BL184">
        <v>863850.29</v>
      </c>
      <c r="BM184">
        <v>863850.29</v>
      </c>
    </row>
    <row r="185" spans="1:65" x14ac:dyDescent="0.35">
      <c r="A185" s="2" t="s">
        <v>65</v>
      </c>
      <c r="B185" s="2" t="s">
        <v>66</v>
      </c>
      <c r="C185" s="2" t="s">
        <v>67</v>
      </c>
      <c r="D185">
        <v>1</v>
      </c>
      <c r="E185">
        <v>1</v>
      </c>
      <c r="F185" s="3">
        <v>43772.507835648146</v>
      </c>
      <c r="G185" s="4">
        <v>43466</v>
      </c>
      <c r="H185" s="4">
        <v>43830</v>
      </c>
      <c r="I185" s="2" t="s">
        <v>68</v>
      </c>
      <c r="J185">
        <v>1440</v>
      </c>
      <c r="L185" s="2"/>
      <c r="M185" s="2"/>
      <c r="N185" s="2"/>
      <c r="O185" s="2"/>
      <c r="P185" s="2"/>
      <c r="Q185" s="2"/>
      <c r="S185" s="2"/>
      <c r="T185" s="2"/>
      <c r="U185" s="2"/>
      <c r="V185" s="2"/>
      <c r="W185" s="2"/>
      <c r="X185" s="2"/>
      <c r="Y185" s="2"/>
      <c r="AA185" s="2"/>
      <c r="AC185" s="2"/>
      <c r="AD185" s="2"/>
      <c r="AE185" s="2"/>
      <c r="AN185" s="2" t="s">
        <v>69</v>
      </c>
      <c r="AO185">
        <v>98</v>
      </c>
      <c r="AP185" s="2" t="s">
        <v>888</v>
      </c>
      <c r="AQ185" s="2" t="s">
        <v>954</v>
      </c>
      <c r="AR185" s="2" t="s">
        <v>122</v>
      </c>
      <c r="AS185" s="2" t="s">
        <v>1019</v>
      </c>
      <c r="AT185" s="4">
        <v>43600</v>
      </c>
      <c r="AU185" s="4">
        <v>43600</v>
      </c>
      <c r="AV185" s="4">
        <v>43616</v>
      </c>
      <c r="AW185" s="2" t="s">
        <v>1020</v>
      </c>
      <c r="AX185" s="2" t="s">
        <v>1045</v>
      </c>
      <c r="AY185">
        <v>4292.18</v>
      </c>
      <c r="AZ185">
        <v>122</v>
      </c>
      <c r="BA185">
        <v>863850.29</v>
      </c>
      <c r="BB185" s="2"/>
      <c r="BD185" s="2"/>
      <c r="BE185" s="2"/>
      <c r="BG185" s="2"/>
      <c r="BH185" s="2"/>
      <c r="BJ185" s="2"/>
      <c r="BK185">
        <v>287</v>
      </c>
      <c r="BL185">
        <v>863850.29</v>
      </c>
      <c r="BM185">
        <v>863850.29</v>
      </c>
    </row>
    <row r="186" spans="1:65" x14ac:dyDescent="0.35">
      <c r="A186" s="2" t="s">
        <v>65</v>
      </c>
      <c r="B186" s="2" t="s">
        <v>66</v>
      </c>
      <c r="C186" s="2" t="s">
        <v>67</v>
      </c>
      <c r="D186">
        <v>1</v>
      </c>
      <c r="E186">
        <v>1</v>
      </c>
      <c r="F186" s="3">
        <v>43772.507835648146</v>
      </c>
      <c r="G186" s="4">
        <v>43466</v>
      </c>
      <c r="H186" s="4">
        <v>43830</v>
      </c>
      <c r="I186" s="2" t="s">
        <v>68</v>
      </c>
      <c r="J186">
        <v>1440</v>
      </c>
      <c r="L186" s="2"/>
      <c r="M186" s="2"/>
      <c r="N186" s="2"/>
      <c r="O186" s="2"/>
      <c r="P186" s="2"/>
      <c r="Q186" s="2"/>
      <c r="S186" s="2"/>
      <c r="T186" s="2"/>
      <c r="U186" s="2"/>
      <c r="V186" s="2"/>
      <c r="W186" s="2"/>
      <c r="X186" s="2"/>
      <c r="Y186" s="2"/>
      <c r="AA186" s="2"/>
      <c r="AC186" s="2"/>
      <c r="AD186" s="2"/>
      <c r="AE186" s="2"/>
      <c r="AN186" s="2" t="s">
        <v>69</v>
      </c>
      <c r="AO186">
        <v>99</v>
      </c>
      <c r="AP186" s="2" t="s">
        <v>889</v>
      </c>
      <c r="AQ186" s="2" t="s">
        <v>955</v>
      </c>
      <c r="AR186" s="2" t="s">
        <v>1003</v>
      </c>
      <c r="AS186" s="2" t="s">
        <v>167</v>
      </c>
      <c r="AT186" s="4">
        <v>43600</v>
      </c>
      <c r="AU186" s="4">
        <v>43600</v>
      </c>
      <c r="AV186" s="4">
        <v>43616</v>
      </c>
      <c r="AW186" s="2" t="s">
        <v>1020</v>
      </c>
      <c r="AX186" s="2" t="s">
        <v>955</v>
      </c>
      <c r="AY186">
        <v>13.6</v>
      </c>
      <c r="AZ186">
        <v>122</v>
      </c>
      <c r="BA186">
        <v>863850.29</v>
      </c>
      <c r="BB186" s="2"/>
      <c r="BD186" s="2"/>
      <c r="BE186" s="2"/>
      <c r="BG186" s="2"/>
      <c r="BH186" s="2"/>
      <c r="BJ186" s="2"/>
      <c r="BK186">
        <v>287</v>
      </c>
      <c r="BL186">
        <v>863850.29</v>
      </c>
      <c r="BM186">
        <v>863850.29</v>
      </c>
    </row>
    <row r="187" spans="1:65" x14ac:dyDescent="0.35">
      <c r="A187" s="2" t="s">
        <v>65</v>
      </c>
      <c r="B187" s="2" t="s">
        <v>66</v>
      </c>
      <c r="C187" s="2" t="s">
        <v>67</v>
      </c>
      <c r="D187">
        <v>1</v>
      </c>
      <c r="E187">
        <v>1</v>
      </c>
      <c r="F187" s="3">
        <v>43772.507835648146</v>
      </c>
      <c r="G187" s="4">
        <v>43466</v>
      </c>
      <c r="H187" s="4">
        <v>43830</v>
      </c>
      <c r="I187" s="2" t="s">
        <v>68</v>
      </c>
      <c r="J187">
        <v>1440</v>
      </c>
      <c r="L187" s="2"/>
      <c r="M187" s="2"/>
      <c r="N187" s="2"/>
      <c r="O187" s="2"/>
      <c r="P187" s="2"/>
      <c r="Q187" s="2"/>
      <c r="S187" s="2"/>
      <c r="T187" s="2"/>
      <c r="U187" s="2"/>
      <c r="V187" s="2"/>
      <c r="W187" s="2"/>
      <c r="X187" s="2"/>
      <c r="Y187" s="2"/>
      <c r="AA187" s="2"/>
      <c r="AC187" s="2"/>
      <c r="AD187" s="2"/>
      <c r="AE187" s="2"/>
      <c r="AN187" s="2" t="s">
        <v>69</v>
      </c>
      <c r="AO187">
        <v>100</v>
      </c>
      <c r="AP187" s="2" t="s">
        <v>890</v>
      </c>
      <c r="AQ187" s="2" t="s">
        <v>956</v>
      </c>
      <c r="AR187" s="2" t="s">
        <v>1003</v>
      </c>
      <c r="AS187" s="2" t="s">
        <v>167</v>
      </c>
      <c r="AT187" s="4">
        <v>43600</v>
      </c>
      <c r="AU187" s="4">
        <v>43600</v>
      </c>
      <c r="AV187" s="4">
        <v>43616</v>
      </c>
      <c r="AW187" s="2" t="s">
        <v>1020</v>
      </c>
      <c r="AX187" s="2" t="s">
        <v>956</v>
      </c>
      <c r="AY187">
        <v>35.96</v>
      </c>
      <c r="AZ187">
        <v>122</v>
      </c>
      <c r="BA187">
        <v>863850.29</v>
      </c>
      <c r="BB187" s="2"/>
      <c r="BD187" s="2"/>
      <c r="BE187" s="2"/>
      <c r="BG187" s="2"/>
      <c r="BH187" s="2"/>
      <c r="BJ187" s="2"/>
      <c r="BK187">
        <v>287</v>
      </c>
      <c r="BL187">
        <v>863850.29</v>
      </c>
      <c r="BM187">
        <v>863850.29</v>
      </c>
    </row>
    <row r="188" spans="1:65" x14ac:dyDescent="0.35">
      <c r="A188" s="2" t="s">
        <v>65</v>
      </c>
      <c r="B188" s="2" t="s">
        <v>66</v>
      </c>
      <c r="C188" s="2" t="s">
        <v>67</v>
      </c>
      <c r="D188">
        <v>1</v>
      </c>
      <c r="E188">
        <v>1</v>
      </c>
      <c r="F188" s="3">
        <v>43772.507835648146</v>
      </c>
      <c r="G188" s="4">
        <v>43466</v>
      </c>
      <c r="H188" s="4">
        <v>43830</v>
      </c>
      <c r="I188" s="2" t="s">
        <v>68</v>
      </c>
      <c r="J188">
        <v>1440</v>
      </c>
      <c r="L188" s="2"/>
      <c r="M188" s="2"/>
      <c r="N188" s="2"/>
      <c r="O188" s="2"/>
      <c r="P188" s="2"/>
      <c r="Q188" s="2"/>
      <c r="S188" s="2"/>
      <c r="T188" s="2"/>
      <c r="U188" s="2"/>
      <c r="V188" s="2"/>
      <c r="W188" s="2"/>
      <c r="X188" s="2"/>
      <c r="Y188" s="2"/>
      <c r="AA188" s="2"/>
      <c r="AC188" s="2"/>
      <c r="AD188" s="2"/>
      <c r="AE188" s="2"/>
      <c r="AN188" s="2" t="s">
        <v>69</v>
      </c>
      <c r="AO188">
        <v>101</v>
      </c>
      <c r="AP188" s="2" t="s">
        <v>891</v>
      </c>
      <c r="AQ188" s="2" t="s">
        <v>957</v>
      </c>
      <c r="AR188" s="2" t="s">
        <v>123</v>
      </c>
      <c r="AS188" s="2" t="s">
        <v>1019</v>
      </c>
      <c r="AT188" s="4">
        <v>43616</v>
      </c>
      <c r="AU188" s="4">
        <v>43616</v>
      </c>
      <c r="AV188" s="4">
        <v>43616</v>
      </c>
      <c r="AW188" s="2" t="s">
        <v>1020</v>
      </c>
      <c r="AX188" s="2" t="s">
        <v>996</v>
      </c>
      <c r="AY188">
        <v>1464.82</v>
      </c>
      <c r="AZ188">
        <v>122</v>
      </c>
      <c r="BA188">
        <v>863850.29</v>
      </c>
      <c r="BB188" s="2"/>
      <c r="BD188" s="2"/>
      <c r="BE188" s="2"/>
      <c r="BG188" s="2"/>
      <c r="BH188" s="2"/>
      <c r="BJ188" s="2"/>
      <c r="BK188">
        <v>287</v>
      </c>
      <c r="BL188">
        <v>863850.29</v>
      </c>
      <c r="BM188">
        <v>863850.29</v>
      </c>
    </row>
    <row r="189" spans="1:65" x14ac:dyDescent="0.35">
      <c r="A189" s="2" t="s">
        <v>65</v>
      </c>
      <c r="B189" s="2" t="s">
        <v>66</v>
      </c>
      <c r="C189" s="2" t="s">
        <v>67</v>
      </c>
      <c r="D189">
        <v>1</v>
      </c>
      <c r="E189">
        <v>1</v>
      </c>
      <c r="F189" s="3">
        <v>43772.507835648146</v>
      </c>
      <c r="G189" s="4">
        <v>43466</v>
      </c>
      <c r="H189" s="4">
        <v>43830</v>
      </c>
      <c r="I189" s="2" t="s">
        <v>68</v>
      </c>
      <c r="J189">
        <v>1440</v>
      </c>
      <c r="L189" s="2"/>
      <c r="M189" s="2"/>
      <c r="N189" s="2"/>
      <c r="O189" s="2"/>
      <c r="P189" s="2"/>
      <c r="Q189" s="2"/>
      <c r="S189" s="2"/>
      <c r="T189" s="2"/>
      <c r="U189" s="2"/>
      <c r="V189" s="2"/>
      <c r="W189" s="2"/>
      <c r="X189" s="2"/>
      <c r="Y189" s="2"/>
      <c r="AA189" s="2"/>
      <c r="AC189" s="2"/>
      <c r="AD189" s="2"/>
      <c r="AE189" s="2"/>
      <c r="AN189" s="2" t="s">
        <v>69</v>
      </c>
      <c r="AO189">
        <v>102</v>
      </c>
      <c r="AP189" s="2" t="s">
        <v>892</v>
      </c>
      <c r="AQ189" s="2" t="s">
        <v>957</v>
      </c>
      <c r="AR189" s="2" t="s">
        <v>123</v>
      </c>
      <c r="AS189" s="2" t="s">
        <v>1019</v>
      </c>
      <c r="AT189" s="4">
        <v>43616</v>
      </c>
      <c r="AU189" s="4">
        <v>43616</v>
      </c>
      <c r="AV189" s="4">
        <v>43616</v>
      </c>
      <c r="AW189" s="2" t="s">
        <v>1020</v>
      </c>
      <c r="AX189" s="2" t="s">
        <v>1046</v>
      </c>
      <c r="AY189">
        <v>578.22</v>
      </c>
      <c r="AZ189">
        <v>122</v>
      </c>
      <c r="BA189">
        <v>863850.29</v>
      </c>
      <c r="BB189" s="2"/>
      <c r="BD189" s="2"/>
      <c r="BE189" s="2"/>
      <c r="BG189" s="2"/>
      <c r="BH189" s="2"/>
      <c r="BJ189" s="2"/>
      <c r="BK189">
        <v>287</v>
      </c>
      <c r="BL189">
        <v>863850.29</v>
      </c>
      <c r="BM189">
        <v>863850.29</v>
      </c>
    </row>
    <row r="190" spans="1:65" x14ac:dyDescent="0.35">
      <c r="A190" s="2" t="s">
        <v>65</v>
      </c>
      <c r="B190" s="2" t="s">
        <v>66</v>
      </c>
      <c r="C190" s="2" t="s">
        <v>67</v>
      </c>
      <c r="D190">
        <v>1</v>
      </c>
      <c r="E190">
        <v>1</v>
      </c>
      <c r="F190" s="3">
        <v>43772.507835648146</v>
      </c>
      <c r="G190" s="4">
        <v>43466</v>
      </c>
      <c r="H190" s="4">
        <v>43830</v>
      </c>
      <c r="I190" s="2" t="s">
        <v>68</v>
      </c>
      <c r="J190">
        <v>1440</v>
      </c>
      <c r="L190" s="2"/>
      <c r="M190" s="2"/>
      <c r="N190" s="2"/>
      <c r="O190" s="2"/>
      <c r="P190" s="2"/>
      <c r="Q190" s="2"/>
      <c r="S190" s="2"/>
      <c r="T190" s="2"/>
      <c r="U190" s="2"/>
      <c r="V190" s="2"/>
      <c r="W190" s="2"/>
      <c r="X190" s="2"/>
      <c r="Y190" s="2"/>
      <c r="AA190" s="2"/>
      <c r="AC190" s="2"/>
      <c r="AD190" s="2"/>
      <c r="AE190" s="2"/>
      <c r="AN190" s="2" t="s">
        <v>69</v>
      </c>
      <c r="AO190">
        <v>103</v>
      </c>
      <c r="AP190" s="2" t="s">
        <v>893</v>
      </c>
      <c r="AQ190" s="2" t="s">
        <v>958</v>
      </c>
      <c r="AR190" s="2" t="s">
        <v>1003</v>
      </c>
      <c r="AS190" s="2" t="s">
        <v>151</v>
      </c>
      <c r="AT190" s="4">
        <v>43616</v>
      </c>
      <c r="AU190" s="4">
        <v>43616</v>
      </c>
      <c r="AV190" s="4">
        <v>43616</v>
      </c>
      <c r="AW190" s="2" t="s">
        <v>1020</v>
      </c>
      <c r="AX190" s="2" t="s">
        <v>958</v>
      </c>
      <c r="AY190">
        <v>5.23</v>
      </c>
      <c r="AZ190">
        <v>122</v>
      </c>
      <c r="BA190">
        <v>863850.29</v>
      </c>
      <c r="BB190" s="2"/>
      <c r="BD190" s="2"/>
      <c r="BE190" s="2"/>
      <c r="BG190" s="2"/>
      <c r="BH190" s="2"/>
      <c r="BJ190" s="2"/>
      <c r="BK190">
        <v>287</v>
      </c>
      <c r="BL190">
        <v>863850.29</v>
      </c>
      <c r="BM190">
        <v>863850.29</v>
      </c>
    </row>
    <row r="191" spans="1:65" x14ac:dyDescent="0.35">
      <c r="A191" s="2" t="s">
        <v>65</v>
      </c>
      <c r="B191" s="2" t="s">
        <v>66</v>
      </c>
      <c r="C191" s="2" t="s">
        <v>67</v>
      </c>
      <c r="D191">
        <v>1</v>
      </c>
      <c r="E191">
        <v>1</v>
      </c>
      <c r="F191" s="3">
        <v>43772.507835648146</v>
      </c>
      <c r="G191" s="4">
        <v>43466</v>
      </c>
      <c r="H191" s="4">
        <v>43830</v>
      </c>
      <c r="I191" s="2" t="s">
        <v>68</v>
      </c>
      <c r="J191">
        <v>1440</v>
      </c>
      <c r="L191" s="2"/>
      <c r="M191" s="2"/>
      <c r="N191" s="2"/>
      <c r="O191" s="2"/>
      <c r="P191" s="2"/>
      <c r="Q191" s="2"/>
      <c r="S191" s="2"/>
      <c r="T191" s="2"/>
      <c r="U191" s="2"/>
      <c r="V191" s="2"/>
      <c r="W191" s="2"/>
      <c r="X191" s="2"/>
      <c r="Y191" s="2"/>
      <c r="AA191" s="2"/>
      <c r="AC191" s="2"/>
      <c r="AD191" s="2"/>
      <c r="AE191" s="2"/>
      <c r="AN191" s="2" t="s">
        <v>69</v>
      </c>
      <c r="AO191">
        <v>104</v>
      </c>
      <c r="AP191" s="2" t="s">
        <v>894</v>
      </c>
      <c r="AQ191" s="2" t="s">
        <v>958</v>
      </c>
      <c r="AR191" s="2" t="s">
        <v>1003</v>
      </c>
      <c r="AS191" s="2" t="s">
        <v>151</v>
      </c>
      <c r="AT191" s="4">
        <v>43616</v>
      </c>
      <c r="AU191" s="4">
        <v>43616</v>
      </c>
      <c r="AV191" s="4">
        <v>43616</v>
      </c>
      <c r="AW191" s="2" t="s">
        <v>1020</v>
      </c>
      <c r="AX191" s="2" t="s">
        <v>958</v>
      </c>
      <c r="AY191">
        <v>23.12</v>
      </c>
      <c r="AZ191">
        <v>122</v>
      </c>
      <c r="BA191">
        <v>863850.29</v>
      </c>
      <c r="BB191" s="2"/>
      <c r="BD191" s="2"/>
      <c r="BE191" s="2"/>
      <c r="BG191" s="2"/>
      <c r="BH191" s="2"/>
      <c r="BJ191" s="2"/>
      <c r="BK191">
        <v>287</v>
      </c>
      <c r="BL191">
        <v>863850.29</v>
      </c>
      <c r="BM191">
        <v>863850.29</v>
      </c>
    </row>
    <row r="192" spans="1:65" x14ac:dyDescent="0.35">
      <c r="A192" s="2" t="s">
        <v>65</v>
      </c>
      <c r="B192" s="2" t="s">
        <v>66</v>
      </c>
      <c r="C192" s="2" t="s">
        <v>67</v>
      </c>
      <c r="D192">
        <v>1</v>
      </c>
      <c r="E192">
        <v>1</v>
      </c>
      <c r="F192" s="3">
        <v>43772.507835648146</v>
      </c>
      <c r="G192" s="4">
        <v>43466</v>
      </c>
      <c r="H192" s="4">
        <v>43830</v>
      </c>
      <c r="I192" s="2" t="s">
        <v>68</v>
      </c>
      <c r="J192">
        <v>1440</v>
      </c>
      <c r="L192" s="2"/>
      <c r="M192" s="2"/>
      <c r="N192" s="2"/>
      <c r="O192" s="2"/>
      <c r="P192" s="2"/>
      <c r="Q192" s="2"/>
      <c r="S192" s="2"/>
      <c r="T192" s="2"/>
      <c r="U192" s="2"/>
      <c r="V192" s="2"/>
      <c r="W192" s="2"/>
      <c r="X192" s="2"/>
      <c r="Y192" s="2"/>
      <c r="AA192" s="2"/>
      <c r="AC192" s="2"/>
      <c r="AD192" s="2"/>
      <c r="AE192" s="2"/>
      <c r="AN192" s="2" t="s">
        <v>69</v>
      </c>
      <c r="AO192">
        <v>105</v>
      </c>
      <c r="AP192" s="2" t="s">
        <v>895</v>
      </c>
      <c r="AQ192" s="2" t="s">
        <v>959</v>
      </c>
      <c r="AR192" s="2" t="s">
        <v>1003</v>
      </c>
      <c r="AS192" s="2" t="s">
        <v>151</v>
      </c>
      <c r="AT192" s="4">
        <v>43616</v>
      </c>
      <c r="AU192" s="4">
        <v>43616</v>
      </c>
      <c r="AV192" s="4">
        <v>43616</v>
      </c>
      <c r="AW192" s="2" t="s">
        <v>1020</v>
      </c>
      <c r="AX192" s="2" t="s">
        <v>959</v>
      </c>
      <c r="AY192">
        <v>7.45</v>
      </c>
      <c r="AZ192">
        <v>122</v>
      </c>
      <c r="BA192">
        <v>863850.29</v>
      </c>
      <c r="BB192" s="2"/>
      <c r="BD192" s="2"/>
      <c r="BE192" s="2"/>
      <c r="BG192" s="2"/>
      <c r="BH192" s="2"/>
      <c r="BJ192" s="2"/>
      <c r="BK192">
        <v>287</v>
      </c>
      <c r="BL192">
        <v>863850.29</v>
      </c>
      <c r="BM192">
        <v>863850.29</v>
      </c>
    </row>
    <row r="193" spans="1:65" x14ac:dyDescent="0.35">
      <c r="A193" s="2" t="s">
        <v>65</v>
      </c>
      <c r="B193" s="2" t="s">
        <v>66</v>
      </c>
      <c r="C193" s="2" t="s">
        <v>67</v>
      </c>
      <c r="D193">
        <v>1</v>
      </c>
      <c r="E193">
        <v>1</v>
      </c>
      <c r="F193" s="3">
        <v>43772.507835648146</v>
      </c>
      <c r="G193" s="4">
        <v>43466</v>
      </c>
      <c r="H193" s="4">
        <v>43830</v>
      </c>
      <c r="I193" s="2" t="s">
        <v>68</v>
      </c>
      <c r="J193">
        <v>1440</v>
      </c>
      <c r="L193" s="2"/>
      <c r="M193" s="2"/>
      <c r="N193" s="2"/>
      <c r="O193" s="2"/>
      <c r="P193" s="2"/>
      <c r="Q193" s="2"/>
      <c r="S193" s="2"/>
      <c r="T193" s="2"/>
      <c r="U193" s="2"/>
      <c r="V193" s="2"/>
      <c r="W193" s="2"/>
      <c r="X193" s="2"/>
      <c r="Y193" s="2"/>
      <c r="AA193" s="2"/>
      <c r="AC193" s="2"/>
      <c r="AD193" s="2"/>
      <c r="AE193" s="2"/>
      <c r="AN193" s="2" t="s">
        <v>69</v>
      </c>
      <c r="AO193">
        <v>106</v>
      </c>
      <c r="AP193" s="2" t="s">
        <v>896</v>
      </c>
      <c r="AQ193" s="2" t="s">
        <v>960</v>
      </c>
      <c r="AR193" s="2" t="s">
        <v>1003</v>
      </c>
      <c r="AS193" s="2" t="s">
        <v>151</v>
      </c>
      <c r="AT193" s="4">
        <v>43616</v>
      </c>
      <c r="AU193" s="4">
        <v>43616</v>
      </c>
      <c r="AV193" s="4">
        <v>43616</v>
      </c>
      <c r="AW193" s="2" t="s">
        <v>1020</v>
      </c>
      <c r="AX193" s="2" t="s">
        <v>960</v>
      </c>
      <c r="AY193">
        <v>8.5500000000000007</v>
      </c>
      <c r="AZ193">
        <v>122</v>
      </c>
      <c r="BA193">
        <v>863850.29</v>
      </c>
      <c r="BB193" s="2"/>
      <c r="BD193" s="2"/>
      <c r="BE193" s="2"/>
      <c r="BG193" s="2"/>
      <c r="BH193" s="2"/>
      <c r="BJ193" s="2"/>
      <c r="BK193">
        <v>287</v>
      </c>
      <c r="BL193">
        <v>863850.29</v>
      </c>
      <c r="BM193">
        <v>863850.29</v>
      </c>
    </row>
    <row r="194" spans="1:65" x14ac:dyDescent="0.35">
      <c r="A194" s="2" t="s">
        <v>65</v>
      </c>
      <c r="B194" s="2" t="s">
        <v>66</v>
      </c>
      <c r="C194" s="2" t="s">
        <v>67</v>
      </c>
      <c r="D194">
        <v>1</v>
      </c>
      <c r="E194">
        <v>1</v>
      </c>
      <c r="F194" s="3">
        <v>43772.507835648146</v>
      </c>
      <c r="G194" s="4">
        <v>43466</v>
      </c>
      <c r="H194" s="4">
        <v>43830</v>
      </c>
      <c r="I194" s="2" t="s">
        <v>68</v>
      </c>
      <c r="J194">
        <v>1440</v>
      </c>
      <c r="L194" s="2"/>
      <c r="M194" s="2"/>
      <c r="N194" s="2"/>
      <c r="O194" s="2"/>
      <c r="P194" s="2"/>
      <c r="Q194" s="2"/>
      <c r="S194" s="2"/>
      <c r="T194" s="2"/>
      <c r="U194" s="2"/>
      <c r="V194" s="2"/>
      <c r="W194" s="2"/>
      <c r="X194" s="2"/>
      <c r="Y194" s="2"/>
      <c r="AA194" s="2"/>
      <c r="AC194" s="2"/>
      <c r="AD194" s="2"/>
      <c r="AE194" s="2"/>
      <c r="AN194" s="2" t="s">
        <v>69</v>
      </c>
      <c r="AO194">
        <v>107</v>
      </c>
      <c r="AP194" s="2" t="s">
        <v>897</v>
      </c>
      <c r="AQ194" s="2" t="s">
        <v>960</v>
      </c>
      <c r="AR194" s="2" t="s">
        <v>1003</v>
      </c>
      <c r="AS194" s="2" t="s">
        <v>151</v>
      </c>
      <c r="AT194" s="4">
        <v>43616</v>
      </c>
      <c r="AU194" s="4">
        <v>43616</v>
      </c>
      <c r="AV194" s="4">
        <v>43616</v>
      </c>
      <c r="AW194" s="2" t="s">
        <v>1020</v>
      </c>
      <c r="AX194" s="2" t="s">
        <v>960</v>
      </c>
      <c r="AY194">
        <v>3.37</v>
      </c>
      <c r="AZ194">
        <v>122</v>
      </c>
      <c r="BA194">
        <v>863850.29</v>
      </c>
      <c r="BB194" s="2"/>
      <c r="BD194" s="2"/>
      <c r="BE194" s="2"/>
      <c r="BG194" s="2"/>
      <c r="BH194" s="2"/>
      <c r="BJ194" s="2"/>
      <c r="BK194">
        <v>287</v>
      </c>
      <c r="BL194">
        <v>863850.29</v>
      </c>
      <c r="BM194">
        <v>863850.29</v>
      </c>
    </row>
    <row r="195" spans="1:65" x14ac:dyDescent="0.35">
      <c r="A195" s="2" t="s">
        <v>65</v>
      </c>
      <c r="B195" s="2" t="s">
        <v>66</v>
      </c>
      <c r="C195" s="2" t="s">
        <v>67</v>
      </c>
      <c r="D195">
        <v>1</v>
      </c>
      <c r="E195">
        <v>1</v>
      </c>
      <c r="F195" s="3">
        <v>43772.507835648146</v>
      </c>
      <c r="G195" s="4">
        <v>43466</v>
      </c>
      <c r="H195" s="4">
        <v>43830</v>
      </c>
      <c r="I195" s="2" t="s">
        <v>68</v>
      </c>
      <c r="J195">
        <v>1440</v>
      </c>
      <c r="L195" s="2"/>
      <c r="M195" s="2"/>
      <c r="N195" s="2"/>
      <c r="O195" s="2"/>
      <c r="P195" s="2"/>
      <c r="Q195" s="2"/>
      <c r="S195" s="2"/>
      <c r="T195" s="2"/>
      <c r="U195" s="2"/>
      <c r="V195" s="2"/>
      <c r="W195" s="2"/>
      <c r="X195" s="2"/>
      <c r="Y195" s="2"/>
      <c r="AA195" s="2"/>
      <c r="AC195" s="2"/>
      <c r="AD195" s="2"/>
      <c r="AE195" s="2"/>
      <c r="AN195" s="2" t="s">
        <v>69</v>
      </c>
      <c r="AO195">
        <v>108</v>
      </c>
      <c r="AP195" s="2" t="s">
        <v>898</v>
      </c>
      <c r="AQ195" s="2" t="s">
        <v>961</v>
      </c>
      <c r="AR195" s="2" t="s">
        <v>123</v>
      </c>
      <c r="AS195" s="2" t="s">
        <v>167</v>
      </c>
      <c r="AT195" s="4">
        <v>43664</v>
      </c>
      <c r="AU195" s="4">
        <v>43664</v>
      </c>
      <c r="AV195" s="4">
        <v>43664</v>
      </c>
      <c r="AW195" s="2" t="s">
        <v>1020</v>
      </c>
      <c r="AX195" s="2" t="s">
        <v>961</v>
      </c>
      <c r="AY195">
        <v>12</v>
      </c>
      <c r="AZ195">
        <v>122</v>
      </c>
      <c r="BA195">
        <v>863850.29</v>
      </c>
      <c r="BB195" s="2"/>
      <c r="BD195" s="2"/>
      <c r="BE195" s="2"/>
      <c r="BG195" s="2"/>
      <c r="BH195" s="2"/>
      <c r="BJ195" s="2"/>
      <c r="BK195">
        <v>287</v>
      </c>
      <c r="BL195">
        <v>863850.29</v>
      </c>
      <c r="BM195">
        <v>863850.29</v>
      </c>
    </row>
    <row r="196" spans="1:65" x14ac:dyDescent="0.35">
      <c r="A196" s="2" t="s">
        <v>65</v>
      </c>
      <c r="B196" s="2" t="s">
        <v>66</v>
      </c>
      <c r="C196" s="2" t="s">
        <v>67</v>
      </c>
      <c r="D196">
        <v>1</v>
      </c>
      <c r="E196">
        <v>1</v>
      </c>
      <c r="F196" s="3">
        <v>43772.507835648146</v>
      </c>
      <c r="G196" s="4">
        <v>43466</v>
      </c>
      <c r="H196" s="4">
        <v>43830</v>
      </c>
      <c r="I196" s="2" t="s">
        <v>68</v>
      </c>
      <c r="J196">
        <v>1440</v>
      </c>
      <c r="L196" s="2"/>
      <c r="M196" s="2"/>
      <c r="N196" s="2"/>
      <c r="O196" s="2"/>
      <c r="P196" s="2"/>
      <c r="Q196" s="2"/>
      <c r="S196" s="2"/>
      <c r="T196" s="2"/>
      <c r="U196" s="2"/>
      <c r="V196" s="2"/>
      <c r="W196" s="2"/>
      <c r="X196" s="2"/>
      <c r="Y196" s="2"/>
      <c r="AA196" s="2"/>
      <c r="AC196" s="2"/>
      <c r="AD196" s="2"/>
      <c r="AE196" s="2"/>
      <c r="AN196" s="2" t="s">
        <v>69</v>
      </c>
      <c r="AO196">
        <v>109</v>
      </c>
      <c r="AP196" s="2" t="s">
        <v>899</v>
      </c>
      <c r="AQ196" s="2" t="s">
        <v>961</v>
      </c>
      <c r="AR196" s="2" t="s">
        <v>123</v>
      </c>
      <c r="AS196" s="2" t="s">
        <v>167</v>
      </c>
      <c r="AT196" s="4">
        <v>43664</v>
      </c>
      <c r="AU196" s="4">
        <v>43664</v>
      </c>
      <c r="AV196" s="4">
        <v>43664</v>
      </c>
      <c r="AW196" s="2" t="s">
        <v>1020</v>
      </c>
      <c r="AX196" s="2" t="s">
        <v>961</v>
      </c>
      <c r="AY196">
        <v>12</v>
      </c>
      <c r="AZ196">
        <v>122</v>
      </c>
      <c r="BA196">
        <v>863850.29</v>
      </c>
      <c r="BB196" s="2"/>
      <c r="BD196" s="2"/>
      <c r="BE196" s="2"/>
      <c r="BG196" s="2"/>
      <c r="BH196" s="2"/>
      <c r="BJ196" s="2"/>
      <c r="BK196">
        <v>287</v>
      </c>
      <c r="BL196">
        <v>863850.29</v>
      </c>
      <c r="BM196">
        <v>863850.29</v>
      </c>
    </row>
    <row r="197" spans="1:65" x14ac:dyDescent="0.35">
      <c r="A197" s="2" t="s">
        <v>65</v>
      </c>
      <c r="B197" s="2" t="s">
        <v>66</v>
      </c>
      <c r="C197" s="2" t="s">
        <v>67</v>
      </c>
      <c r="D197">
        <v>1</v>
      </c>
      <c r="E197">
        <v>1</v>
      </c>
      <c r="F197" s="3">
        <v>43772.507835648146</v>
      </c>
      <c r="G197" s="4">
        <v>43466</v>
      </c>
      <c r="H197" s="4">
        <v>43830</v>
      </c>
      <c r="I197" s="2" t="s">
        <v>68</v>
      </c>
      <c r="J197">
        <v>1440</v>
      </c>
      <c r="L197" s="2"/>
      <c r="M197" s="2"/>
      <c r="N197" s="2"/>
      <c r="O197" s="2"/>
      <c r="P197" s="2"/>
      <c r="Q197" s="2"/>
      <c r="S197" s="2"/>
      <c r="T197" s="2"/>
      <c r="U197" s="2"/>
      <c r="V197" s="2"/>
      <c r="W197" s="2"/>
      <c r="X197" s="2"/>
      <c r="Y197" s="2"/>
      <c r="AA197" s="2"/>
      <c r="AC197" s="2"/>
      <c r="AD197" s="2"/>
      <c r="AE197" s="2"/>
      <c r="AN197" s="2" t="s">
        <v>69</v>
      </c>
      <c r="AO197">
        <v>110</v>
      </c>
      <c r="AP197" s="2" t="s">
        <v>900</v>
      </c>
      <c r="AQ197" s="2" t="s">
        <v>962</v>
      </c>
      <c r="AR197" s="2" t="s">
        <v>114</v>
      </c>
      <c r="AS197" s="2" t="s">
        <v>167</v>
      </c>
      <c r="AT197" s="4">
        <v>43675</v>
      </c>
      <c r="AU197" s="4">
        <v>43675</v>
      </c>
      <c r="AV197" s="4">
        <v>43675</v>
      </c>
      <c r="AW197" s="2" t="s">
        <v>1020</v>
      </c>
      <c r="AX197" s="2" t="s">
        <v>962</v>
      </c>
      <c r="AY197">
        <v>1200</v>
      </c>
      <c r="AZ197">
        <v>122</v>
      </c>
      <c r="BA197">
        <v>863850.29</v>
      </c>
      <c r="BB197" s="2"/>
      <c r="BD197" s="2"/>
      <c r="BE197" s="2"/>
      <c r="BG197" s="2"/>
      <c r="BH197" s="2"/>
      <c r="BJ197" s="2"/>
      <c r="BK197">
        <v>287</v>
      </c>
      <c r="BL197">
        <v>863850.29</v>
      </c>
      <c r="BM197">
        <v>863850.29</v>
      </c>
    </row>
    <row r="198" spans="1:65" x14ac:dyDescent="0.35">
      <c r="A198" s="2" t="s">
        <v>65</v>
      </c>
      <c r="B198" s="2" t="s">
        <v>66</v>
      </c>
      <c r="C198" s="2" t="s">
        <v>67</v>
      </c>
      <c r="D198">
        <v>1</v>
      </c>
      <c r="E198">
        <v>1</v>
      </c>
      <c r="F198" s="3">
        <v>43772.507835648146</v>
      </c>
      <c r="G198" s="4">
        <v>43466</v>
      </c>
      <c r="H198" s="4">
        <v>43830</v>
      </c>
      <c r="I198" s="2" t="s">
        <v>68</v>
      </c>
      <c r="J198">
        <v>1440</v>
      </c>
      <c r="L198" s="2"/>
      <c r="M198" s="2"/>
      <c r="N198" s="2"/>
      <c r="O198" s="2"/>
      <c r="P198" s="2"/>
      <c r="Q198" s="2"/>
      <c r="S198" s="2"/>
      <c r="T198" s="2"/>
      <c r="U198" s="2"/>
      <c r="V198" s="2"/>
      <c r="W198" s="2"/>
      <c r="X198" s="2"/>
      <c r="Y198" s="2"/>
      <c r="AA198" s="2"/>
      <c r="AC198" s="2"/>
      <c r="AD198" s="2"/>
      <c r="AE198" s="2"/>
      <c r="AN198" s="2" t="s">
        <v>69</v>
      </c>
      <c r="AO198">
        <v>111</v>
      </c>
      <c r="AP198" s="2" t="s">
        <v>901</v>
      </c>
      <c r="AQ198" s="2" t="s">
        <v>963</v>
      </c>
      <c r="AR198" s="2" t="s">
        <v>122</v>
      </c>
      <c r="AS198" s="2" t="s">
        <v>167</v>
      </c>
      <c r="AT198" s="4">
        <v>43677</v>
      </c>
      <c r="AU198" s="4">
        <v>43677</v>
      </c>
      <c r="AV198" s="4">
        <v>43677</v>
      </c>
      <c r="AW198" s="2" t="s">
        <v>1020</v>
      </c>
      <c r="AX198" s="2" t="s">
        <v>963</v>
      </c>
      <c r="AY198">
        <v>780</v>
      </c>
      <c r="AZ198">
        <v>122</v>
      </c>
      <c r="BA198">
        <v>863850.29</v>
      </c>
      <c r="BB198" s="2"/>
      <c r="BD198" s="2"/>
      <c r="BE198" s="2"/>
      <c r="BG198" s="2"/>
      <c r="BH198" s="2"/>
      <c r="BJ198" s="2"/>
      <c r="BK198">
        <v>287</v>
      </c>
      <c r="BL198">
        <v>863850.29</v>
      </c>
      <c r="BM198">
        <v>863850.29</v>
      </c>
    </row>
    <row r="199" spans="1:65" x14ac:dyDescent="0.35">
      <c r="A199" s="2" t="s">
        <v>65</v>
      </c>
      <c r="B199" s="2" t="s">
        <v>66</v>
      </c>
      <c r="C199" s="2" t="s">
        <v>67</v>
      </c>
      <c r="D199">
        <v>1</v>
      </c>
      <c r="E199">
        <v>1</v>
      </c>
      <c r="F199" s="3">
        <v>43772.507835648146</v>
      </c>
      <c r="G199" s="4">
        <v>43466</v>
      </c>
      <c r="H199" s="4">
        <v>43830</v>
      </c>
      <c r="I199" s="2" t="s">
        <v>68</v>
      </c>
      <c r="J199">
        <v>1440</v>
      </c>
      <c r="L199" s="2"/>
      <c r="M199" s="2"/>
      <c r="N199" s="2"/>
      <c r="O199" s="2"/>
      <c r="P199" s="2"/>
      <c r="Q199" s="2"/>
      <c r="S199" s="2"/>
      <c r="T199" s="2"/>
      <c r="U199" s="2"/>
      <c r="V199" s="2"/>
      <c r="W199" s="2"/>
      <c r="X199" s="2"/>
      <c r="Y199" s="2"/>
      <c r="AA199" s="2"/>
      <c r="AC199" s="2"/>
      <c r="AD199" s="2"/>
      <c r="AE199" s="2"/>
      <c r="AN199" s="2" t="s">
        <v>69</v>
      </c>
      <c r="AO199">
        <v>112</v>
      </c>
      <c r="AP199" s="2" t="s">
        <v>902</v>
      </c>
      <c r="AQ199" s="2" t="s">
        <v>134</v>
      </c>
      <c r="AR199" s="2" t="s">
        <v>1004</v>
      </c>
      <c r="AS199" s="2" t="s">
        <v>136</v>
      </c>
      <c r="AT199" s="4">
        <v>43677</v>
      </c>
      <c r="AU199" s="4">
        <v>43677</v>
      </c>
      <c r="AV199" s="4">
        <v>43677</v>
      </c>
      <c r="AW199" s="2" t="s">
        <v>1020</v>
      </c>
      <c r="AX199" s="2" t="s">
        <v>134</v>
      </c>
      <c r="AY199">
        <v>39237</v>
      </c>
      <c r="AZ199">
        <v>122</v>
      </c>
      <c r="BA199">
        <v>863850.29</v>
      </c>
      <c r="BB199" s="2"/>
      <c r="BD199" s="2"/>
      <c r="BE199" s="2"/>
      <c r="BG199" s="2"/>
      <c r="BH199" s="2"/>
      <c r="BJ199" s="2"/>
      <c r="BK199">
        <v>287</v>
      </c>
      <c r="BL199">
        <v>863850.29</v>
      </c>
      <c r="BM199">
        <v>863850.29</v>
      </c>
    </row>
    <row r="200" spans="1:65" x14ac:dyDescent="0.35">
      <c r="A200" s="2" t="s">
        <v>65</v>
      </c>
      <c r="B200" s="2" t="s">
        <v>66</v>
      </c>
      <c r="C200" s="2" t="s">
        <v>67</v>
      </c>
      <c r="D200">
        <v>1</v>
      </c>
      <c r="E200">
        <v>1</v>
      </c>
      <c r="F200" s="3">
        <v>43772.507835648146</v>
      </c>
      <c r="G200" s="4">
        <v>43466</v>
      </c>
      <c r="H200" s="4">
        <v>43830</v>
      </c>
      <c r="I200" s="2" t="s">
        <v>68</v>
      </c>
      <c r="J200">
        <v>1440</v>
      </c>
      <c r="L200" s="2"/>
      <c r="M200" s="2"/>
      <c r="N200" s="2"/>
      <c r="O200" s="2"/>
      <c r="P200" s="2"/>
      <c r="Q200" s="2"/>
      <c r="S200" s="2"/>
      <c r="T200" s="2"/>
      <c r="U200" s="2"/>
      <c r="V200" s="2"/>
      <c r="W200" s="2"/>
      <c r="X200" s="2"/>
      <c r="Y200" s="2"/>
      <c r="AA200" s="2"/>
      <c r="AC200" s="2"/>
      <c r="AD200" s="2"/>
      <c r="AE200" s="2"/>
      <c r="AN200" s="2" t="s">
        <v>69</v>
      </c>
      <c r="AO200">
        <v>113</v>
      </c>
      <c r="AP200" s="2" t="s">
        <v>903</v>
      </c>
      <c r="AQ200" s="2" t="s">
        <v>964</v>
      </c>
      <c r="AR200" s="2" t="s">
        <v>123</v>
      </c>
      <c r="AS200" s="2" t="s">
        <v>135</v>
      </c>
      <c r="AT200" s="4">
        <v>43677</v>
      </c>
      <c r="AU200" s="4">
        <v>43677</v>
      </c>
      <c r="AV200" s="4">
        <v>43677</v>
      </c>
      <c r="AW200" s="2" t="s">
        <v>1020</v>
      </c>
      <c r="AX200" s="2" t="s">
        <v>964</v>
      </c>
      <c r="AY200">
        <v>3444</v>
      </c>
      <c r="AZ200">
        <v>122</v>
      </c>
      <c r="BA200">
        <v>863850.29</v>
      </c>
      <c r="BB200" s="2"/>
      <c r="BD200" s="2"/>
      <c r="BE200" s="2"/>
      <c r="BG200" s="2"/>
      <c r="BH200" s="2"/>
      <c r="BJ200" s="2"/>
      <c r="BK200">
        <v>287</v>
      </c>
      <c r="BL200">
        <v>863850.29</v>
      </c>
      <c r="BM200">
        <v>863850.29</v>
      </c>
    </row>
    <row r="201" spans="1:65" x14ac:dyDescent="0.35">
      <c r="A201" s="2" t="s">
        <v>65</v>
      </c>
      <c r="B201" s="2" t="s">
        <v>66</v>
      </c>
      <c r="C201" s="2" t="s">
        <v>67</v>
      </c>
      <c r="D201">
        <v>1</v>
      </c>
      <c r="E201">
        <v>1</v>
      </c>
      <c r="F201" s="3">
        <v>43772.507835648146</v>
      </c>
      <c r="G201" s="4">
        <v>43466</v>
      </c>
      <c r="H201" s="4">
        <v>43830</v>
      </c>
      <c r="I201" s="2" t="s">
        <v>68</v>
      </c>
      <c r="J201">
        <v>1440</v>
      </c>
      <c r="L201" s="2"/>
      <c r="M201" s="2"/>
      <c r="N201" s="2"/>
      <c r="O201" s="2"/>
      <c r="P201" s="2"/>
      <c r="Q201" s="2"/>
      <c r="S201" s="2"/>
      <c r="T201" s="2"/>
      <c r="U201" s="2"/>
      <c r="V201" s="2"/>
      <c r="W201" s="2"/>
      <c r="X201" s="2"/>
      <c r="Y201" s="2"/>
      <c r="AA201" s="2"/>
      <c r="AC201" s="2"/>
      <c r="AD201" s="2"/>
      <c r="AE201" s="2"/>
      <c r="AN201" s="2" t="s">
        <v>69</v>
      </c>
      <c r="AO201">
        <v>114</v>
      </c>
      <c r="AP201" s="2" t="s">
        <v>904</v>
      </c>
      <c r="AQ201" s="2" t="s">
        <v>964</v>
      </c>
      <c r="AR201" s="2" t="s">
        <v>123</v>
      </c>
      <c r="AS201" s="2" t="s">
        <v>135</v>
      </c>
      <c r="AT201" s="4">
        <v>43677</v>
      </c>
      <c r="AU201" s="4">
        <v>43677</v>
      </c>
      <c r="AV201" s="4">
        <v>43677</v>
      </c>
      <c r="AW201" s="2" t="s">
        <v>1020</v>
      </c>
      <c r="AX201" s="2" t="s">
        <v>964</v>
      </c>
      <c r="AY201">
        <v>2800</v>
      </c>
      <c r="AZ201">
        <v>122</v>
      </c>
      <c r="BA201">
        <v>863850.29</v>
      </c>
      <c r="BB201" s="2"/>
      <c r="BD201" s="2"/>
      <c r="BE201" s="2"/>
      <c r="BG201" s="2"/>
      <c r="BH201" s="2"/>
      <c r="BJ201" s="2"/>
      <c r="BK201">
        <v>287</v>
      </c>
      <c r="BL201">
        <v>863850.29</v>
      </c>
      <c r="BM201">
        <v>863850.29</v>
      </c>
    </row>
    <row r="202" spans="1:65" x14ac:dyDescent="0.35">
      <c r="A202" s="2" t="s">
        <v>65</v>
      </c>
      <c r="B202" s="2" t="s">
        <v>66</v>
      </c>
      <c r="C202" s="2" t="s">
        <v>67</v>
      </c>
      <c r="D202">
        <v>1</v>
      </c>
      <c r="E202">
        <v>1</v>
      </c>
      <c r="F202" s="3">
        <v>43772.507835648146</v>
      </c>
      <c r="G202" s="4">
        <v>43466</v>
      </c>
      <c r="H202" s="4">
        <v>43830</v>
      </c>
      <c r="I202" s="2" t="s">
        <v>68</v>
      </c>
      <c r="J202">
        <v>1440</v>
      </c>
      <c r="L202" s="2"/>
      <c r="M202" s="2"/>
      <c r="N202" s="2"/>
      <c r="O202" s="2"/>
      <c r="P202" s="2"/>
      <c r="Q202" s="2"/>
      <c r="S202" s="2"/>
      <c r="T202" s="2"/>
      <c r="U202" s="2"/>
      <c r="V202" s="2"/>
      <c r="W202" s="2"/>
      <c r="X202" s="2"/>
      <c r="Y202" s="2"/>
      <c r="AA202" s="2"/>
      <c r="AC202" s="2"/>
      <c r="AD202" s="2"/>
      <c r="AE202" s="2"/>
      <c r="AN202" s="2" t="s">
        <v>69</v>
      </c>
      <c r="AO202">
        <v>115</v>
      </c>
      <c r="AP202" s="2" t="s">
        <v>905</v>
      </c>
      <c r="AQ202" s="2" t="s">
        <v>134</v>
      </c>
      <c r="AR202" s="2" t="s">
        <v>1005</v>
      </c>
      <c r="AS202" s="2" t="s">
        <v>136</v>
      </c>
      <c r="AT202" s="4">
        <v>43704</v>
      </c>
      <c r="AU202" s="4">
        <v>43704</v>
      </c>
      <c r="AV202" s="4">
        <v>43708</v>
      </c>
      <c r="AW202" s="2" t="s">
        <v>1020</v>
      </c>
      <c r="AX202" s="2" t="s">
        <v>134</v>
      </c>
      <c r="AY202">
        <v>86838</v>
      </c>
      <c r="AZ202">
        <v>122</v>
      </c>
      <c r="BA202">
        <v>863850.29</v>
      </c>
      <c r="BB202" s="2"/>
      <c r="BD202" s="2"/>
      <c r="BE202" s="2"/>
      <c r="BG202" s="2"/>
      <c r="BH202" s="2"/>
      <c r="BJ202" s="2"/>
      <c r="BK202">
        <v>287</v>
      </c>
      <c r="BL202">
        <v>863850.29</v>
      </c>
      <c r="BM202">
        <v>863850.29</v>
      </c>
    </row>
    <row r="203" spans="1:65" x14ac:dyDescent="0.35">
      <c r="A203" s="2" t="s">
        <v>65</v>
      </c>
      <c r="B203" s="2" t="s">
        <v>66</v>
      </c>
      <c r="C203" s="2" t="s">
        <v>67</v>
      </c>
      <c r="D203">
        <v>1</v>
      </c>
      <c r="E203">
        <v>1</v>
      </c>
      <c r="F203" s="3">
        <v>43772.507835648146</v>
      </c>
      <c r="G203" s="4">
        <v>43466</v>
      </c>
      <c r="H203" s="4">
        <v>43830</v>
      </c>
      <c r="I203" s="2" t="s">
        <v>68</v>
      </c>
      <c r="J203">
        <v>1440</v>
      </c>
      <c r="L203" s="2"/>
      <c r="M203" s="2"/>
      <c r="N203" s="2"/>
      <c r="O203" s="2"/>
      <c r="P203" s="2"/>
      <c r="Q203" s="2"/>
      <c r="S203" s="2"/>
      <c r="T203" s="2"/>
      <c r="U203" s="2"/>
      <c r="V203" s="2"/>
      <c r="W203" s="2"/>
      <c r="X203" s="2"/>
      <c r="Y203" s="2"/>
      <c r="AA203" s="2"/>
      <c r="AC203" s="2"/>
      <c r="AD203" s="2"/>
      <c r="AE203" s="2"/>
      <c r="AN203" s="2" t="s">
        <v>69</v>
      </c>
      <c r="AO203">
        <v>116</v>
      </c>
      <c r="AP203" s="2" t="s">
        <v>906</v>
      </c>
      <c r="AQ203" s="2" t="s">
        <v>965</v>
      </c>
      <c r="AR203" s="2" t="s">
        <v>583</v>
      </c>
      <c r="AS203" s="2" t="s">
        <v>135</v>
      </c>
      <c r="AT203" s="4">
        <v>43766</v>
      </c>
      <c r="AU203" s="4">
        <v>43766</v>
      </c>
      <c r="AV203" s="4">
        <v>43769</v>
      </c>
      <c r="AW203" s="2" t="s">
        <v>1020</v>
      </c>
      <c r="AX203" s="2" t="s">
        <v>965</v>
      </c>
      <c r="AY203">
        <v>15500</v>
      </c>
      <c r="AZ203">
        <v>122</v>
      </c>
      <c r="BA203">
        <v>863850.29</v>
      </c>
      <c r="BB203" s="2"/>
      <c r="BD203" s="2"/>
      <c r="BE203" s="2"/>
      <c r="BG203" s="2"/>
      <c r="BH203" s="2"/>
      <c r="BJ203" s="2"/>
      <c r="BK203">
        <v>287</v>
      </c>
      <c r="BL203">
        <v>863850.29</v>
      </c>
      <c r="BM203">
        <v>863850.29</v>
      </c>
    </row>
    <row r="204" spans="1:65" x14ac:dyDescent="0.35">
      <c r="A204" s="2" t="s">
        <v>65</v>
      </c>
      <c r="B204" s="2" t="s">
        <v>66</v>
      </c>
      <c r="C204" s="2" t="s">
        <v>67</v>
      </c>
      <c r="D204">
        <v>1</v>
      </c>
      <c r="E204">
        <v>1</v>
      </c>
      <c r="F204" s="3">
        <v>43772.507835648146</v>
      </c>
      <c r="G204" s="4">
        <v>43466</v>
      </c>
      <c r="H204" s="4">
        <v>43830</v>
      </c>
      <c r="I204" s="2" t="s">
        <v>68</v>
      </c>
      <c r="J204">
        <v>1440</v>
      </c>
      <c r="L204" s="2"/>
      <c r="M204" s="2"/>
      <c r="N204" s="2"/>
      <c r="O204" s="2"/>
      <c r="P204" s="2"/>
      <c r="Q204" s="2"/>
      <c r="S204" s="2"/>
      <c r="T204" s="2"/>
      <c r="U204" s="2"/>
      <c r="V204" s="2"/>
      <c r="W204" s="2"/>
      <c r="X204" s="2"/>
      <c r="Y204" s="2"/>
      <c r="AA204" s="2"/>
      <c r="AC204" s="2"/>
      <c r="AD204" s="2"/>
      <c r="AE204" s="2"/>
      <c r="AN204" s="2" t="s">
        <v>69</v>
      </c>
      <c r="AO204">
        <v>117</v>
      </c>
      <c r="AP204" s="2" t="s">
        <v>907</v>
      </c>
      <c r="AQ204" s="2" t="s">
        <v>965</v>
      </c>
      <c r="AR204" s="2" t="s">
        <v>583</v>
      </c>
      <c r="AS204" s="2" t="s">
        <v>135</v>
      </c>
      <c r="AT204" s="4">
        <v>43766</v>
      </c>
      <c r="AU204" s="4">
        <v>43766</v>
      </c>
      <c r="AV204" s="4">
        <v>43769</v>
      </c>
      <c r="AW204" s="2" t="s">
        <v>1020</v>
      </c>
      <c r="AX204" s="2" t="s">
        <v>965</v>
      </c>
      <c r="AY204">
        <v>12601.63</v>
      </c>
      <c r="AZ204">
        <v>122</v>
      </c>
      <c r="BA204">
        <v>863850.29</v>
      </c>
      <c r="BB204" s="2"/>
      <c r="BD204" s="2"/>
      <c r="BE204" s="2"/>
      <c r="BG204" s="2"/>
      <c r="BH204" s="2"/>
      <c r="BJ204" s="2"/>
      <c r="BK204">
        <v>287</v>
      </c>
      <c r="BL204">
        <v>863850.29</v>
      </c>
      <c r="BM204">
        <v>863850.29</v>
      </c>
    </row>
    <row r="205" spans="1:65" x14ac:dyDescent="0.35">
      <c r="A205" s="2" t="s">
        <v>65</v>
      </c>
      <c r="B205" s="2" t="s">
        <v>66</v>
      </c>
      <c r="C205" s="2" t="s">
        <v>67</v>
      </c>
      <c r="D205">
        <v>1</v>
      </c>
      <c r="E205">
        <v>1</v>
      </c>
      <c r="F205" s="3">
        <v>43772.507835648146</v>
      </c>
      <c r="G205" s="4">
        <v>43466</v>
      </c>
      <c r="H205" s="4">
        <v>43830</v>
      </c>
      <c r="I205" s="2" t="s">
        <v>68</v>
      </c>
      <c r="J205">
        <v>1440</v>
      </c>
      <c r="L205" s="2"/>
      <c r="M205" s="2"/>
      <c r="N205" s="2"/>
      <c r="O205" s="2"/>
      <c r="P205" s="2"/>
      <c r="Q205" s="2"/>
      <c r="S205" s="2"/>
      <c r="T205" s="2"/>
      <c r="U205" s="2"/>
      <c r="V205" s="2"/>
      <c r="W205" s="2"/>
      <c r="X205" s="2"/>
      <c r="Y205" s="2"/>
      <c r="AA205" s="2"/>
      <c r="AC205" s="2"/>
      <c r="AD205" s="2"/>
      <c r="AE205" s="2"/>
      <c r="AN205" s="2" t="s">
        <v>69</v>
      </c>
      <c r="AO205">
        <v>118</v>
      </c>
      <c r="AP205" s="2" t="s">
        <v>908</v>
      </c>
      <c r="AQ205" s="2" t="s">
        <v>966</v>
      </c>
      <c r="AR205" s="2" t="s">
        <v>1006</v>
      </c>
      <c r="AS205" s="2" t="s">
        <v>136</v>
      </c>
      <c r="AT205" s="4">
        <v>43766</v>
      </c>
      <c r="AU205" s="4">
        <v>43766</v>
      </c>
      <c r="AV205" s="4">
        <v>43766</v>
      </c>
      <c r="AW205" s="2" t="s">
        <v>1020</v>
      </c>
      <c r="AX205" s="2" t="s">
        <v>966</v>
      </c>
      <c r="AY205">
        <v>18327</v>
      </c>
      <c r="AZ205">
        <v>122</v>
      </c>
      <c r="BA205">
        <v>863850.29</v>
      </c>
      <c r="BB205" s="2"/>
      <c r="BD205" s="2"/>
      <c r="BE205" s="2"/>
      <c r="BG205" s="2"/>
      <c r="BH205" s="2"/>
      <c r="BJ205" s="2"/>
      <c r="BK205">
        <v>287</v>
      </c>
      <c r="BL205">
        <v>863850.29</v>
      </c>
      <c r="BM205">
        <v>863850.29</v>
      </c>
    </row>
    <row r="206" spans="1:65" x14ac:dyDescent="0.35">
      <c r="A206" s="2" t="s">
        <v>65</v>
      </c>
      <c r="B206" s="2" t="s">
        <v>66</v>
      </c>
      <c r="C206" s="2" t="s">
        <v>67</v>
      </c>
      <c r="D206">
        <v>1</v>
      </c>
      <c r="E206">
        <v>1</v>
      </c>
      <c r="F206" s="3">
        <v>43772.507835648146</v>
      </c>
      <c r="G206" s="4">
        <v>43466</v>
      </c>
      <c r="H206" s="4">
        <v>43830</v>
      </c>
      <c r="I206" s="2" t="s">
        <v>68</v>
      </c>
      <c r="J206">
        <v>1440</v>
      </c>
      <c r="L206" s="2"/>
      <c r="M206" s="2"/>
      <c r="N206" s="2"/>
      <c r="O206" s="2"/>
      <c r="P206" s="2"/>
      <c r="Q206" s="2"/>
      <c r="S206" s="2"/>
      <c r="T206" s="2"/>
      <c r="U206" s="2"/>
      <c r="V206" s="2"/>
      <c r="W206" s="2"/>
      <c r="X206" s="2"/>
      <c r="Y206" s="2"/>
      <c r="AA206" s="2"/>
      <c r="AC206" s="2"/>
      <c r="AD206" s="2"/>
      <c r="AE206" s="2"/>
      <c r="AN206" s="2" t="s">
        <v>69</v>
      </c>
      <c r="AO206">
        <v>119</v>
      </c>
      <c r="AP206" s="2" t="s">
        <v>909</v>
      </c>
      <c r="AQ206" s="2" t="s">
        <v>965</v>
      </c>
      <c r="AR206" s="2" t="s">
        <v>1007</v>
      </c>
      <c r="AS206" s="2" t="s">
        <v>135</v>
      </c>
      <c r="AT206" s="4">
        <v>43767</v>
      </c>
      <c r="AU206" s="4">
        <v>43767</v>
      </c>
      <c r="AV206" s="4">
        <v>43767</v>
      </c>
      <c r="AW206" s="2" t="s">
        <v>1020</v>
      </c>
      <c r="AX206" s="2" t="s">
        <v>965</v>
      </c>
      <c r="AY206">
        <v>18081</v>
      </c>
      <c r="AZ206">
        <v>122</v>
      </c>
      <c r="BA206">
        <v>863850.29</v>
      </c>
      <c r="BB206" s="2"/>
      <c r="BD206" s="2"/>
      <c r="BE206" s="2"/>
      <c r="BG206" s="2"/>
      <c r="BH206" s="2"/>
      <c r="BJ206" s="2"/>
      <c r="BK206">
        <v>287</v>
      </c>
      <c r="BL206">
        <v>863850.29</v>
      </c>
      <c r="BM206">
        <v>863850.29</v>
      </c>
    </row>
    <row r="207" spans="1:65" x14ac:dyDescent="0.35">
      <c r="A207" s="2" t="s">
        <v>65</v>
      </c>
      <c r="B207" s="2" t="s">
        <v>66</v>
      </c>
      <c r="C207" s="2" t="s">
        <v>67</v>
      </c>
      <c r="D207">
        <v>1</v>
      </c>
      <c r="E207">
        <v>1</v>
      </c>
      <c r="F207" s="3">
        <v>43772.507835648146</v>
      </c>
      <c r="G207" s="4">
        <v>43466</v>
      </c>
      <c r="H207" s="4">
        <v>43830</v>
      </c>
      <c r="I207" s="2" t="s">
        <v>68</v>
      </c>
      <c r="J207">
        <v>1440</v>
      </c>
      <c r="L207" s="2"/>
      <c r="M207" s="2"/>
      <c r="N207" s="2"/>
      <c r="O207" s="2"/>
      <c r="P207" s="2"/>
      <c r="Q207" s="2"/>
      <c r="S207" s="2"/>
      <c r="T207" s="2"/>
      <c r="U207" s="2"/>
      <c r="V207" s="2"/>
      <c r="W207" s="2"/>
      <c r="X207" s="2"/>
      <c r="Y207" s="2"/>
      <c r="AA207" s="2"/>
      <c r="AC207" s="2"/>
      <c r="AD207" s="2"/>
      <c r="AE207" s="2"/>
      <c r="AN207" s="2" t="s">
        <v>69</v>
      </c>
      <c r="AO207">
        <v>120</v>
      </c>
      <c r="AP207" s="2" t="s">
        <v>910</v>
      </c>
      <c r="AQ207" s="2" t="s">
        <v>967</v>
      </c>
      <c r="AR207" s="2" t="s">
        <v>1008</v>
      </c>
      <c r="AS207" s="2" t="s">
        <v>135</v>
      </c>
      <c r="AT207" s="4">
        <v>43767</v>
      </c>
      <c r="AU207" s="4">
        <v>43767</v>
      </c>
      <c r="AV207" s="4">
        <v>43767</v>
      </c>
      <c r="AW207" s="2" t="s">
        <v>1020</v>
      </c>
      <c r="AX207" s="2" t="s">
        <v>967</v>
      </c>
      <c r="AY207">
        <v>123</v>
      </c>
      <c r="AZ207">
        <v>122</v>
      </c>
      <c r="BA207">
        <v>863850.29</v>
      </c>
      <c r="BB207" s="2"/>
      <c r="BD207" s="2"/>
      <c r="BE207" s="2"/>
      <c r="BG207" s="2"/>
      <c r="BH207" s="2"/>
      <c r="BJ207" s="2"/>
      <c r="BK207">
        <v>287</v>
      </c>
      <c r="BL207">
        <v>863850.29</v>
      </c>
      <c r="BM207">
        <v>863850.29</v>
      </c>
    </row>
    <row r="208" spans="1:65" x14ac:dyDescent="0.35">
      <c r="A208" s="2" t="s">
        <v>65</v>
      </c>
      <c r="B208" s="2" t="s">
        <v>66</v>
      </c>
      <c r="C208" s="2" t="s">
        <v>67</v>
      </c>
      <c r="D208">
        <v>1</v>
      </c>
      <c r="E208">
        <v>1</v>
      </c>
      <c r="F208" s="3">
        <v>43772.507835648146</v>
      </c>
      <c r="G208" s="4">
        <v>43466</v>
      </c>
      <c r="H208" s="4">
        <v>43830</v>
      </c>
      <c r="I208" s="2" t="s">
        <v>68</v>
      </c>
      <c r="J208">
        <v>1440</v>
      </c>
      <c r="L208" s="2"/>
      <c r="M208" s="2"/>
      <c r="N208" s="2"/>
      <c r="O208" s="2"/>
      <c r="P208" s="2"/>
      <c r="Q208" s="2"/>
      <c r="S208" s="2"/>
      <c r="T208" s="2"/>
      <c r="U208" s="2"/>
      <c r="V208" s="2"/>
      <c r="W208" s="2"/>
      <c r="X208" s="2"/>
      <c r="Y208" s="2"/>
      <c r="AA208" s="2"/>
      <c r="AC208" s="2"/>
      <c r="AD208" s="2"/>
      <c r="AE208" s="2"/>
      <c r="AN208" s="2" t="s">
        <v>69</v>
      </c>
      <c r="AO208">
        <v>121</v>
      </c>
      <c r="AP208" s="2" t="s">
        <v>911</v>
      </c>
      <c r="AQ208" s="2" t="s">
        <v>967</v>
      </c>
      <c r="AR208" s="2" t="s">
        <v>1008</v>
      </c>
      <c r="AS208" s="2" t="s">
        <v>135</v>
      </c>
      <c r="AT208" s="4">
        <v>43767</v>
      </c>
      <c r="AU208" s="4">
        <v>43767</v>
      </c>
      <c r="AV208" s="4">
        <v>43767</v>
      </c>
      <c r="AW208" s="2" t="s">
        <v>1020</v>
      </c>
      <c r="AX208" s="2" t="s">
        <v>967</v>
      </c>
      <c r="AY208">
        <v>100</v>
      </c>
      <c r="AZ208">
        <v>122</v>
      </c>
      <c r="BA208">
        <v>863850.29</v>
      </c>
      <c r="BB208" s="2"/>
      <c r="BD208" s="2"/>
      <c r="BE208" s="2"/>
      <c r="BG208" s="2"/>
      <c r="BH208" s="2"/>
      <c r="BJ208" s="2"/>
      <c r="BK208">
        <v>287</v>
      </c>
      <c r="BL208">
        <v>863850.29</v>
      </c>
      <c r="BM208">
        <v>863850.29</v>
      </c>
    </row>
    <row r="209" spans="1:65" x14ac:dyDescent="0.35">
      <c r="A209" s="2" t="s">
        <v>65</v>
      </c>
      <c r="B209" s="2" t="s">
        <v>66</v>
      </c>
      <c r="C209" s="2" t="s">
        <v>67</v>
      </c>
      <c r="D209">
        <v>1</v>
      </c>
      <c r="E209">
        <v>1</v>
      </c>
      <c r="F209" s="3">
        <v>43772.507835648146</v>
      </c>
      <c r="G209" s="4">
        <v>43466</v>
      </c>
      <c r="H209" s="4">
        <v>43830</v>
      </c>
      <c r="I209" s="2" t="s">
        <v>68</v>
      </c>
      <c r="J209">
        <v>1440</v>
      </c>
      <c r="L209" s="2"/>
      <c r="M209" s="2"/>
      <c r="N209" s="2"/>
      <c r="O209" s="2"/>
      <c r="P209" s="2"/>
      <c r="Q209" s="2"/>
      <c r="S209" s="2"/>
      <c r="T209" s="2"/>
      <c r="U209" s="2"/>
      <c r="V209" s="2"/>
      <c r="W209" s="2"/>
      <c r="X209" s="2"/>
      <c r="Y209" s="2"/>
      <c r="AA209" s="2"/>
      <c r="AC209" s="2"/>
      <c r="AD209" s="2"/>
      <c r="AE209" s="2"/>
      <c r="AN209" s="2" t="s">
        <v>69</v>
      </c>
      <c r="AO209">
        <v>122</v>
      </c>
      <c r="AP209" s="2" t="s">
        <v>912</v>
      </c>
      <c r="AQ209" s="2" t="s">
        <v>965</v>
      </c>
      <c r="AR209" s="2" t="s">
        <v>1009</v>
      </c>
      <c r="AS209" s="2" t="s">
        <v>135</v>
      </c>
      <c r="AT209" s="4">
        <v>43767</v>
      </c>
      <c r="AU209" s="4">
        <v>43767</v>
      </c>
      <c r="AV209" s="4">
        <v>43767</v>
      </c>
      <c r="AW209" s="2" t="s">
        <v>1020</v>
      </c>
      <c r="AX209" s="2" t="s">
        <v>965</v>
      </c>
      <c r="AY209">
        <v>17835</v>
      </c>
      <c r="AZ209">
        <v>122</v>
      </c>
      <c r="BA209">
        <v>863850.29</v>
      </c>
      <c r="BB209" s="2"/>
      <c r="BD209" s="2"/>
      <c r="BE209" s="2"/>
      <c r="BG209" s="2"/>
      <c r="BH209" s="2"/>
      <c r="BJ209" s="2"/>
      <c r="BK209">
        <v>287</v>
      </c>
      <c r="BL209">
        <v>863850.29</v>
      </c>
      <c r="BM209">
        <v>863850.29</v>
      </c>
    </row>
    <row r="210" spans="1:65" x14ac:dyDescent="0.35">
      <c r="A210" s="2" t="s">
        <v>65</v>
      </c>
      <c r="B210" s="2" t="s">
        <v>66</v>
      </c>
      <c r="C210" s="2" t="s">
        <v>67</v>
      </c>
      <c r="D210">
        <v>1</v>
      </c>
      <c r="E210">
        <v>1</v>
      </c>
      <c r="F210" s="3">
        <v>43772.507835648146</v>
      </c>
      <c r="G210" s="4">
        <v>43466</v>
      </c>
      <c r="H210" s="4">
        <v>43830</v>
      </c>
      <c r="I210" s="2" t="s">
        <v>68</v>
      </c>
      <c r="J210">
        <v>1440</v>
      </c>
      <c r="L210" s="2"/>
      <c r="M210" s="2"/>
      <c r="N210" s="2"/>
      <c r="O210" s="2"/>
      <c r="P210" s="2"/>
      <c r="Q210" s="2"/>
      <c r="S210" s="2"/>
      <c r="T210" s="2"/>
      <c r="U210" s="2"/>
      <c r="V210" s="2"/>
      <c r="W210" s="2"/>
      <c r="X210" s="2"/>
      <c r="Y210" s="2"/>
      <c r="AA210" s="2"/>
      <c r="AC210" s="2"/>
      <c r="AD210" s="2"/>
      <c r="AE210" s="2"/>
      <c r="AN210" s="2"/>
      <c r="AP210" s="2"/>
      <c r="AQ210" s="2"/>
      <c r="AR210" s="2"/>
      <c r="AS210" s="2"/>
      <c r="AT210" s="4"/>
      <c r="AU210" s="4"/>
      <c r="AV210" s="4"/>
      <c r="AW210" s="2"/>
      <c r="AX210" s="2"/>
      <c r="AZ210">
        <v>122</v>
      </c>
      <c r="BA210">
        <v>863850.29</v>
      </c>
      <c r="BB210" s="2" t="s">
        <v>69</v>
      </c>
      <c r="BC210">
        <v>1</v>
      </c>
      <c r="BD210" s="2" t="s">
        <v>796</v>
      </c>
      <c r="BE210" s="2" t="s">
        <v>613</v>
      </c>
      <c r="BF210">
        <v>-13.61</v>
      </c>
      <c r="BG210" s="2" t="s">
        <v>913</v>
      </c>
      <c r="BH210" s="2" t="s">
        <v>137</v>
      </c>
      <c r="BI210">
        <v>0</v>
      </c>
      <c r="BJ210" s="2"/>
      <c r="BK210">
        <v>287</v>
      </c>
      <c r="BL210">
        <v>863850.29</v>
      </c>
      <c r="BM210">
        <v>863850.29</v>
      </c>
    </row>
    <row r="211" spans="1:65" x14ac:dyDescent="0.35">
      <c r="A211" s="2" t="s">
        <v>65</v>
      </c>
      <c r="B211" s="2" t="s">
        <v>66</v>
      </c>
      <c r="C211" s="2" t="s">
        <v>67</v>
      </c>
      <c r="D211">
        <v>1</v>
      </c>
      <c r="E211">
        <v>1</v>
      </c>
      <c r="F211" s="3">
        <v>43772.507835648146</v>
      </c>
      <c r="G211" s="4">
        <v>43466</v>
      </c>
      <c r="H211" s="4">
        <v>43830</v>
      </c>
      <c r="I211" s="2" t="s">
        <v>68</v>
      </c>
      <c r="J211">
        <v>1440</v>
      </c>
      <c r="L211" s="2"/>
      <c r="M211" s="2"/>
      <c r="N211" s="2"/>
      <c r="O211" s="2"/>
      <c r="P211" s="2"/>
      <c r="Q211" s="2"/>
      <c r="S211" s="2"/>
      <c r="T211" s="2"/>
      <c r="U211" s="2"/>
      <c r="V211" s="2"/>
      <c r="W211" s="2"/>
      <c r="X211" s="2"/>
      <c r="Y211" s="2"/>
      <c r="AA211" s="2"/>
      <c r="AC211" s="2"/>
      <c r="AD211" s="2"/>
      <c r="AE211" s="2"/>
      <c r="AN211" s="2"/>
      <c r="AP211" s="2"/>
      <c r="AQ211" s="2"/>
      <c r="AR211" s="2"/>
      <c r="AS211" s="2"/>
      <c r="AT211" s="4"/>
      <c r="AU211" s="4"/>
      <c r="AV211" s="4"/>
      <c r="AW211" s="2"/>
      <c r="AX211" s="2"/>
      <c r="AZ211">
        <v>122</v>
      </c>
      <c r="BA211">
        <v>863850.29</v>
      </c>
      <c r="BB211" s="2" t="s">
        <v>69</v>
      </c>
      <c r="BC211">
        <v>2</v>
      </c>
      <c r="BD211" s="2" t="s">
        <v>796</v>
      </c>
      <c r="BE211" s="2" t="s">
        <v>137</v>
      </c>
      <c r="BF211">
        <v>0</v>
      </c>
      <c r="BG211" s="2"/>
      <c r="BH211" s="2" t="s">
        <v>662</v>
      </c>
      <c r="BI211">
        <v>-13.61</v>
      </c>
      <c r="BJ211" s="2" t="s">
        <v>913</v>
      </c>
      <c r="BK211">
        <v>287</v>
      </c>
      <c r="BL211">
        <v>863850.29</v>
      </c>
      <c r="BM211">
        <v>863850.29</v>
      </c>
    </row>
    <row r="212" spans="1:65" x14ac:dyDescent="0.35">
      <c r="A212" s="2" t="s">
        <v>65</v>
      </c>
      <c r="B212" s="2" t="s">
        <v>66</v>
      </c>
      <c r="C212" s="2" t="s">
        <v>67</v>
      </c>
      <c r="D212">
        <v>1</v>
      </c>
      <c r="E212">
        <v>1</v>
      </c>
      <c r="F212" s="3">
        <v>43772.507835648146</v>
      </c>
      <c r="G212" s="4">
        <v>43466</v>
      </c>
      <c r="H212" s="4">
        <v>43830</v>
      </c>
      <c r="I212" s="2" t="s">
        <v>68</v>
      </c>
      <c r="J212">
        <v>1440</v>
      </c>
      <c r="L212" s="2"/>
      <c r="M212" s="2"/>
      <c r="N212" s="2"/>
      <c r="O212" s="2"/>
      <c r="P212" s="2"/>
      <c r="Q212" s="2"/>
      <c r="S212" s="2"/>
      <c r="T212" s="2"/>
      <c r="U212" s="2"/>
      <c r="V212" s="2"/>
      <c r="W212" s="2"/>
      <c r="X212" s="2"/>
      <c r="Y212" s="2"/>
      <c r="AA212" s="2"/>
      <c r="AC212" s="2"/>
      <c r="AD212" s="2"/>
      <c r="AE212" s="2"/>
      <c r="AN212" s="2"/>
      <c r="AP212" s="2"/>
      <c r="AQ212" s="2"/>
      <c r="AR212" s="2"/>
      <c r="AS212" s="2"/>
      <c r="AT212" s="4"/>
      <c r="AU212" s="4"/>
      <c r="AV212" s="4"/>
      <c r="AW212" s="2"/>
      <c r="AX212" s="2"/>
      <c r="AZ212">
        <v>122</v>
      </c>
      <c r="BA212">
        <v>863850.29</v>
      </c>
      <c r="BB212" s="2" t="s">
        <v>69</v>
      </c>
      <c r="BC212">
        <v>3</v>
      </c>
      <c r="BD212" s="2" t="s">
        <v>604</v>
      </c>
      <c r="BE212" s="2" t="s">
        <v>641</v>
      </c>
      <c r="BF212">
        <v>1097.56</v>
      </c>
      <c r="BG212" s="2" t="s">
        <v>914</v>
      </c>
      <c r="BH212" s="2" t="s">
        <v>137</v>
      </c>
      <c r="BI212">
        <v>0</v>
      </c>
      <c r="BJ212" s="2"/>
      <c r="BK212">
        <v>287</v>
      </c>
      <c r="BL212">
        <v>863850.29</v>
      </c>
      <c r="BM212">
        <v>863850.29</v>
      </c>
    </row>
    <row r="213" spans="1:65" x14ac:dyDescent="0.35">
      <c r="A213" s="2" t="s">
        <v>65</v>
      </c>
      <c r="B213" s="2" t="s">
        <v>66</v>
      </c>
      <c r="C213" s="2" t="s">
        <v>67</v>
      </c>
      <c r="D213">
        <v>1</v>
      </c>
      <c r="E213">
        <v>1</v>
      </c>
      <c r="F213" s="3">
        <v>43772.507835648146</v>
      </c>
      <c r="G213" s="4">
        <v>43466</v>
      </c>
      <c r="H213" s="4">
        <v>43830</v>
      </c>
      <c r="I213" s="2" t="s">
        <v>68</v>
      </c>
      <c r="J213">
        <v>1440</v>
      </c>
      <c r="L213" s="2"/>
      <c r="M213" s="2"/>
      <c r="N213" s="2"/>
      <c r="O213" s="2"/>
      <c r="P213" s="2"/>
      <c r="Q213" s="2"/>
      <c r="S213" s="2"/>
      <c r="T213" s="2"/>
      <c r="U213" s="2"/>
      <c r="V213" s="2"/>
      <c r="W213" s="2"/>
      <c r="X213" s="2"/>
      <c r="Y213" s="2"/>
      <c r="AA213" s="2"/>
      <c r="AC213" s="2"/>
      <c r="AD213" s="2"/>
      <c r="AE213" s="2"/>
      <c r="AN213" s="2"/>
      <c r="AP213" s="2"/>
      <c r="AQ213" s="2"/>
      <c r="AR213" s="2"/>
      <c r="AS213" s="2"/>
      <c r="AT213" s="4"/>
      <c r="AU213" s="4"/>
      <c r="AV213" s="4"/>
      <c r="AW213" s="2"/>
      <c r="AX213" s="2"/>
      <c r="AZ213">
        <v>122</v>
      </c>
      <c r="BA213">
        <v>863850.29</v>
      </c>
      <c r="BB213" s="2" t="s">
        <v>69</v>
      </c>
      <c r="BC213">
        <v>4</v>
      </c>
      <c r="BD213" s="2" t="s">
        <v>604</v>
      </c>
      <c r="BE213" s="2" t="s">
        <v>137</v>
      </c>
      <c r="BF213">
        <v>0</v>
      </c>
      <c r="BG213" s="2"/>
      <c r="BH213" s="2" t="s">
        <v>139</v>
      </c>
      <c r="BI213">
        <v>1350</v>
      </c>
      <c r="BJ213" s="2" t="s">
        <v>914</v>
      </c>
      <c r="BK213">
        <v>287</v>
      </c>
      <c r="BL213">
        <v>863850.29</v>
      </c>
      <c r="BM213">
        <v>863850.29</v>
      </c>
    </row>
    <row r="214" spans="1:65" x14ac:dyDescent="0.35">
      <c r="A214" s="2" t="s">
        <v>65</v>
      </c>
      <c r="B214" s="2" t="s">
        <v>66</v>
      </c>
      <c r="C214" s="2" t="s">
        <v>67</v>
      </c>
      <c r="D214">
        <v>1</v>
      </c>
      <c r="E214">
        <v>1</v>
      </c>
      <c r="F214" s="3">
        <v>43772.507835648146</v>
      </c>
      <c r="G214" s="4">
        <v>43466</v>
      </c>
      <c r="H214" s="4">
        <v>43830</v>
      </c>
      <c r="I214" s="2" t="s">
        <v>68</v>
      </c>
      <c r="J214">
        <v>1440</v>
      </c>
      <c r="L214" s="2"/>
      <c r="M214" s="2"/>
      <c r="N214" s="2"/>
      <c r="O214" s="2"/>
      <c r="P214" s="2"/>
      <c r="Q214" s="2"/>
      <c r="S214" s="2"/>
      <c r="T214" s="2"/>
      <c r="U214" s="2"/>
      <c r="V214" s="2"/>
      <c r="W214" s="2"/>
      <c r="X214" s="2"/>
      <c r="Y214" s="2"/>
      <c r="AA214" s="2"/>
      <c r="AC214" s="2"/>
      <c r="AD214" s="2"/>
      <c r="AE214" s="2"/>
      <c r="AN214" s="2"/>
      <c r="AP214" s="2"/>
      <c r="AQ214" s="2"/>
      <c r="AR214" s="2"/>
      <c r="AS214" s="2"/>
      <c r="AT214" s="4"/>
      <c r="AU214" s="4"/>
      <c r="AV214" s="4"/>
      <c r="AW214" s="2"/>
      <c r="AX214" s="2"/>
      <c r="AZ214">
        <v>122</v>
      </c>
      <c r="BA214">
        <v>863850.29</v>
      </c>
      <c r="BB214" s="2" t="s">
        <v>69</v>
      </c>
      <c r="BC214">
        <v>5</v>
      </c>
      <c r="BD214" s="2" t="s">
        <v>604</v>
      </c>
      <c r="BE214" s="2" t="s">
        <v>76</v>
      </c>
      <c r="BF214">
        <v>252.44</v>
      </c>
      <c r="BG214" s="2" t="s">
        <v>914</v>
      </c>
      <c r="BH214" s="2" t="s">
        <v>137</v>
      </c>
      <c r="BI214">
        <v>0</v>
      </c>
      <c r="BJ214" s="2"/>
      <c r="BK214">
        <v>287</v>
      </c>
      <c r="BL214">
        <v>863850.29</v>
      </c>
      <c r="BM214">
        <v>863850.29</v>
      </c>
    </row>
    <row r="215" spans="1:65" x14ac:dyDescent="0.35">
      <c r="A215" s="2" t="s">
        <v>65</v>
      </c>
      <c r="B215" s="2" t="s">
        <v>66</v>
      </c>
      <c r="C215" s="2" t="s">
        <v>67</v>
      </c>
      <c r="D215">
        <v>1</v>
      </c>
      <c r="E215">
        <v>1</v>
      </c>
      <c r="F215" s="3">
        <v>43772.507835648146</v>
      </c>
      <c r="G215" s="4">
        <v>43466</v>
      </c>
      <c r="H215" s="4">
        <v>43830</v>
      </c>
      <c r="I215" s="2" t="s">
        <v>68</v>
      </c>
      <c r="J215">
        <v>1440</v>
      </c>
      <c r="L215" s="2"/>
      <c r="M215" s="2"/>
      <c r="N215" s="2"/>
      <c r="O215" s="2"/>
      <c r="P215" s="2"/>
      <c r="Q215" s="2"/>
      <c r="S215" s="2"/>
      <c r="T215" s="2"/>
      <c r="U215" s="2"/>
      <c r="V215" s="2"/>
      <c r="W215" s="2"/>
      <c r="X215" s="2"/>
      <c r="Y215" s="2"/>
      <c r="AA215" s="2"/>
      <c r="AC215" s="2"/>
      <c r="AD215" s="2"/>
      <c r="AE215" s="2"/>
      <c r="AN215" s="2"/>
      <c r="AP215" s="2"/>
      <c r="AQ215" s="2"/>
      <c r="AR215" s="2"/>
      <c r="AS215" s="2"/>
      <c r="AT215" s="4"/>
      <c r="AU215" s="4"/>
      <c r="AV215" s="4"/>
      <c r="AW215" s="2"/>
      <c r="AX215" s="2"/>
      <c r="AZ215">
        <v>122</v>
      </c>
      <c r="BA215">
        <v>863850.29</v>
      </c>
      <c r="BB215" s="2" t="s">
        <v>69</v>
      </c>
      <c r="BC215">
        <v>6</v>
      </c>
      <c r="BD215" s="2" t="s">
        <v>797</v>
      </c>
      <c r="BE215" s="2" t="s">
        <v>74</v>
      </c>
      <c r="BF215">
        <v>700</v>
      </c>
      <c r="BG215" s="2" t="s">
        <v>1021</v>
      </c>
      <c r="BH215" s="2" t="s">
        <v>137</v>
      </c>
      <c r="BI215">
        <v>0</v>
      </c>
      <c r="BJ215" s="2"/>
      <c r="BK215">
        <v>287</v>
      </c>
      <c r="BL215">
        <v>863850.29</v>
      </c>
      <c r="BM215">
        <v>863850.29</v>
      </c>
    </row>
    <row r="216" spans="1:65" x14ac:dyDescent="0.35">
      <c r="A216" s="2" t="s">
        <v>65</v>
      </c>
      <c r="B216" s="2" t="s">
        <v>66</v>
      </c>
      <c r="C216" s="2" t="s">
        <v>67</v>
      </c>
      <c r="D216">
        <v>1</v>
      </c>
      <c r="E216">
        <v>1</v>
      </c>
      <c r="F216" s="3">
        <v>43772.507835648146</v>
      </c>
      <c r="G216" s="4">
        <v>43466</v>
      </c>
      <c r="H216" s="4">
        <v>43830</v>
      </c>
      <c r="I216" s="2" t="s">
        <v>68</v>
      </c>
      <c r="J216">
        <v>1440</v>
      </c>
      <c r="L216" s="2"/>
      <c r="M216" s="2"/>
      <c r="N216" s="2"/>
      <c r="O216" s="2"/>
      <c r="P216" s="2"/>
      <c r="Q216" s="2"/>
      <c r="S216" s="2"/>
      <c r="T216" s="2"/>
      <c r="U216" s="2"/>
      <c r="V216" s="2"/>
      <c r="W216" s="2"/>
      <c r="X216" s="2"/>
      <c r="Y216" s="2"/>
      <c r="AA216" s="2"/>
      <c r="AC216" s="2"/>
      <c r="AD216" s="2"/>
      <c r="AE216" s="2"/>
      <c r="AN216" s="2"/>
      <c r="AP216" s="2"/>
      <c r="AQ216" s="2"/>
      <c r="AR216" s="2"/>
      <c r="AS216" s="2"/>
      <c r="AT216" s="4"/>
      <c r="AU216" s="4"/>
      <c r="AV216" s="4"/>
      <c r="AW216" s="2"/>
      <c r="AX216" s="2"/>
      <c r="AZ216">
        <v>122</v>
      </c>
      <c r="BA216">
        <v>863850.29</v>
      </c>
      <c r="BB216" s="2" t="s">
        <v>69</v>
      </c>
      <c r="BC216">
        <v>7</v>
      </c>
      <c r="BD216" s="2" t="s">
        <v>797</v>
      </c>
      <c r="BE216" s="2" t="s">
        <v>137</v>
      </c>
      <c r="BF216">
        <v>0</v>
      </c>
      <c r="BG216" s="2"/>
      <c r="BH216" s="2" t="s">
        <v>73</v>
      </c>
      <c r="BI216">
        <v>700</v>
      </c>
      <c r="BJ216" s="2" t="s">
        <v>1021</v>
      </c>
      <c r="BK216">
        <v>287</v>
      </c>
      <c r="BL216">
        <v>863850.29</v>
      </c>
      <c r="BM216">
        <v>863850.29</v>
      </c>
    </row>
    <row r="217" spans="1:65" x14ac:dyDescent="0.35">
      <c r="A217" s="2" t="s">
        <v>65</v>
      </c>
      <c r="B217" s="2" t="s">
        <v>66</v>
      </c>
      <c r="C217" s="2" t="s">
        <v>67</v>
      </c>
      <c r="D217">
        <v>1</v>
      </c>
      <c r="E217">
        <v>1</v>
      </c>
      <c r="F217" s="3">
        <v>43772.507835648146</v>
      </c>
      <c r="G217" s="4">
        <v>43466</v>
      </c>
      <c r="H217" s="4">
        <v>43830</v>
      </c>
      <c r="I217" s="2" t="s">
        <v>68</v>
      </c>
      <c r="J217">
        <v>1440</v>
      </c>
      <c r="L217" s="2"/>
      <c r="M217" s="2"/>
      <c r="N217" s="2"/>
      <c r="O217" s="2"/>
      <c r="P217" s="2"/>
      <c r="Q217" s="2"/>
      <c r="S217" s="2"/>
      <c r="T217" s="2"/>
      <c r="U217" s="2"/>
      <c r="V217" s="2"/>
      <c r="W217" s="2"/>
      <c r="X217" s="2"/>
      <c r="Y217" s="2"/>
      <c r="AA217" s="2"/>
      <c r="AC217" s="2"/>
      <c r="AD217" s="2"/>
      <c r="AE217" s="2"/>
      <c r="AN217" s="2"/>
      <c r="AP217" s="2"/>
      <c r="AQ217" s="2"/>
      <c r="AR217" s="2"/>
      <c r="AS217" s="2"/>
      <c r="AT217" s="4"/>
      <c r="AU217" s="4"/>
      <c r="AV217" s="4"/>
      <c r="AW217" s="2"/>
      <c r="AX217" s="2"/>
      <c r="AZ217">
        <v>122</v>
      </c>
      <c r="BA217">
        <v>863850.29</v>
      </c>
      <c r="BB217" s="2" t="s">
        <v>69</v>
      </c>
      <c r="BC217">
        <v>8</v>
      </c>
      <c r="BD217" s="2" t="s">
        <v>798</v>
      </c>
      <c r="BE217" s="2" t="s">
        <v>70</v>
      </c>
      <c r="BF217">
        <v>10900</v>
      </c>
      <c r="BG217" s="2" t="s">
        <v>916</v>
      </c>
      <c r="BH217" s="2" t="s">
        <v>137</v>
      </c>
      <c r="BI217">
        <v>0</v>
      </c>
      <c r="BJ217" s="2"/>
      <c r="BK217">
        <v>287</v>
      </c>
      <c r="BL217">
        <v>863850.29</v>
      </c>
      <c r="BM217">
        <v>863850.29</v>
      </c>
    </row>
    <row r="218" spans="1:65" x14ac:dyDescent="0.35">
      <c r="A218" s="2" t="s">
        <v>65</v>
      </c>
      <c r="B218" s="2" t="s">
        <v>66</v>
      </c>
      <c r="C218" s="2" t="s">
        <v>67</v>
      </c>
      <c r="D218">
        <v>1</v>
      </c>
      <c r="E218">
        <v>1</v>
      </c>
      <c r="F218" s="3">
        <v>43772.507835648146</v>
      </c>
      <c r="G218" s="4">
        <v>43466</v>
      </c>
      <c r="H218" s="4">
        <v>43830</v>
      </c>
      <c r="I218" s="2" t="s">
        <v>68</v>
      </c>
      <c r="J218">
        <v>1440</v>
      </c>
      <c r="L218" s="2"/>
      <c r="M218" s="2"/>
      <c r="N218" s="2"/>
      <c r="O218" s="2"/>
      <c r="P218" s="2"/>
      <c r="Q218" s="2"/>
      <c r="S218" s="2"/>
      <c r="T218" s="2"/>
      <c r="U218" s="2"/>
      <c r="V218" s="2"/>
      <c r="W218" s="2"/>
      <c r="X218" s="2"/>
      <c r="Y218" s="2"/>
      <c r="AA218" s="2"/>
      <c r="AC218" s="2"/>
      <c r="AD218" s="2"/>
      <c r="AE218" s="2"/>
      <c r="AN218" s="2"/>
      <c r="AP218" s="2"/>
      <c r="AQ218" s="2"/>
      <c r="AR218" s="2"/>
      <c r="AS218" s="2"/>
      <c r="AT218" s="4"/>
      <c r="AU218" s="4"/>
      <c r="AV218" s="4"/>
      <c r="AW218" s="2"/>
      <c r="AX218" s="2"/>
      <c r="AZ218">
        <v>122</v>
      </c>
      <c r="BA218">
        <v>863850.29</v>
      </c>
      <c r="BB218" s="2" t="s">
        <v>69</v>
      </c>
      <c r="BC218">
        <v>9</v>
      </c>
      <c r="BD218" s="2" t="s">
        <v>798</v>
      </c>
      <c r="BE218" s="2" t="s">
        <v>137</v>
      </c>
      <c r="BF218">
        <v>0</v>
      </c>
      <c r="BG218" s="2"/>
      <c r="BH218" s="2" t="s">
        <v>625</v>
      </c>
      <c r="BI218">
        <v>13407</v>
      </c>
      <c r="BJ218" s="2" t="s">
        <v>916</v>
      </c>
      <c r="BK218">
        <v>287</v>
      </c>
      <c r="BL218">
        <v>863850.29</v>
      </c>
      <c r="BM218">
        <v>863850.29</v>
      </c>
    </row>
    <row r="219" spans="1:65" x14ac:dyDescent="0.35">
      <c r="A219" s="2" t="s">
        <v>65</v>
      </c>
      <c r="B219" s="2" t="s">
        <v>66</v>
      </c>
      <c r="C219" s="2" t="s">
        <v>67</v>
      </c>
      <c r="D219">
        <v>1</v>
      </c>
      <c r="E219">
        <v>1</v>
      </c>
      <c r="F219" s="3">
        <v>43772.507835648146</v>
      </c>
      <c r="G219" s="4">
        <v>43466</v>
      </c>
      <c r="H219" s="4">
        <v>43830</v>
      </c>
      <c r="I219" s="2" t="s">
        <v>68</v>
      </c>
      <c r="J219">
        <v>1440</v>
      </c>
      <c r="L219" s="2"/>
      <c r="M219" s="2"/>
      <c r="N219" s="2"/>
      <c r="O219" s="2"/>
      <c r="P219" s="2"/>
      <c r="Q219" s="2"/>
      <c r="S219" s="2"/>
      <c r="T219" s="2"/>
      <c r="U219" s="2"/>
      <c r="V219" s="2"/>
      <c r="W219" s="2"/>
      <c r="X219" s="2"/>
      <c r="Y219" s="2"/>
      <c r="AA219" s="2"/>
      <c r="AC219" s="2"/>
      <c r="AD219" s="2"/>
      <c r="AE219" s="2"/>
      <c r="AN219" s="2"/>
      <c r="AP219" s="2"/>
      <c r="AQ219" s="2"/>
      <c r="AR219" s="2"/>
      <c r="AS219" s="2"/>
      <c r="AT219" s="4"/>
      <c r="AU219" s="4"/>
      <c r="AV219" s="4"/>
      <c r="AW219" s="2"/>
      <c r="AX219" s="2"/>
      <c r="AZ219">
        <v>122</v>
      </c>
      <c r="BA219">
        <v>863850.29</v>
      </c>
      <c r="BB219" s="2" t="s">
        <v>69</v>
      </c>
      <c r="BC219">
        <v>10</v>
      </c>
      <c r="BD219" s="2" t="s">
        <v>798</v>
      </c>
      <c r="BE219" s="2" t="s">
        <v>76</v>
      </c>
      <c r="BF219">
        <v>2507</v>
      </c>
      <c r="BG219" s="2" t="s">
        <v>916</v>
      </c>
      <c r="BH219" s="2" t="s">
        <v>137</v>
      </c>
      <c r="BI219">
        <v>0</v>
      </c>
      <c r="BJ219" s="2"/>
      <c r="BK219">
        <v>287</v>
      </c>
      <c r="BL219">
        <v>863850.29</v>
      </c>
      <c r="BM219">
        <v>863850.29</v>
      </c>
    </row>
    <row r="220" spans="1:65" x14ac:dyDescent="0.35">
      <c r="A220" s="2" t="s">
        <v>65</v>
      </c>
      <c r="B220" s="2" t="s">
        <v>66</v>
      </c>
      <c r="C220" s="2" t="s">
        <v>67</v>
      </c>
      <c r="D220">
        <v>1</v>
      </c>
      <c r="E220">
        <v>1</v>
      </c>
      <c r="F220" s="3">
        <v>43772.507835648146</v>
      </c>
      <c r="G220" s="4">
        <v>43466</v>
      </c>
      <c r="H220" s="4">
        <v>43830</v>
      </c>
      <c r="I220" s="2" t="s">
        <v>68</v>
      </c>
      <c r="J220">
        <v>1440</v>
      </c>
      <c r="L220" s="2"/>
      <c r="M220" s="2"/>
      <c r="N220" s="2"/>
      <c r="O220" s="2"/>
      <c r="P220" s="2"/>
      <c r="Q220" s="2"/>
      <c r="S220" s="2"/>
      <c r="T220" s="2"/>
      <c r="U220" s="2"/>
      <c r="V220" s="2"/>
      <c r="W220" s="2"/>
      <c r="X220" s="2"/>
      <c r="Y220" s="2"/>
      <c r="AA220" s="2"/>
      <c r="AC220" s="2"/>
      <c r="AD220" s="2"/>
      <c r="AE220" s="2"/>
      <c r="AN220" s="2"/>
      <c r="AP220" s="2"/>
      <c r="AQ220" s="2"/>
      <c r="AR220" s="2"/>
      <c r="AS220" s="2"/>
      <c r="AT220" s="4"/>
      <c r="AU220" s="4"/>
      <c r="AV220" s="4"/>
      <c r="AW220" s="2"/>
      <c r="AX220" s="2"/>
      <c r="AZ220">
        <v>122</v>
      </c>
      <c r="BA220">
        <v>863850.29</v>
      </c>
      <c r="BB220" s="2" t="s">
        <v>69</v>
      </c>
      <c r="BC220">
        <v>11</v>
      </c>
      <c r="BD220" s="2" t="s">
        <v>799</v>
      </c>
      <c r="BE220" s="2" t="s">
        <v>138</v>
      </c>
      <c r="BF220">
        <v>61500</v>
      </c>
      <c r="BG220" s="2" t="s">
        <v>917</v>
      </c>
      <c r="BH220" s="2" t="s">
        <v>137</v>
      </c>
      <c r="BI220">
        <v>0</v>
      </c>
      <c r="BJ220" s="2"/>
      <c r="BK220">
        <v>287</v>
      </c>
      <c r="BL220">
        <v>863850.29</v>
      </c>
      <c r="BM220">
        <v>863850.29</v>
      </c>
    </row>
    <row r="221" spans="1:65" x14ac:dyDescent="0.35">
      <c r="A221" s="2" t="s">
        <v>65</v>
      </c>
      <c r="B221" s="2" t="s">
        <v>66</v>
      </c>
      <c r="C221" s="2" t="s">
        <v>67</v>
      </c>
      <c r="D221">
        <v>1</v>
      </c>
      <c r="E221">
        <v>1</v>
      </c>
      <c r="F221" s="3">
        <v>43772.507835648146</v>
      </c>
      <c r="G221" s="4">
        <v>43466</v>
      </c>
      <c r="H221" s="4">
        <v>43830</v>
      </c>
      <c r="I221" s="2" t="s">
        <v>68</v>
      </c>
      <c r="J221">
        <v>1440</v>
      </c>
      <c r="L221" s="2"/>
      <c r="M221" s="2"/>
      <c r="N221" s="2"/>
      <c r="O221" s="2"/>
      <c r="P221" s="2"/>
      <c r="Q221" s="2"/>
      <c r="S221" s="2"/>
      <c r="T221" s="2"/>
      <c r="U221" s="2"/>
      <c r="V221" s="2"/>
      <c r="W221" s="2"/>
      <c r="X221" s="2"/>
      <c r="Y221" s="2"/>
      <c r="AA221" s="2"/>
      <c r="AC221" s="2"/>
      <c r="AD221" s="2"/>
      <c r="AE221" s="2"/>
      <c r="AN221" s="2"/>
      <c r="AP221" s="2"/>
      <c r="AQ221" s="2"/>
      <c r="AR221" s="2"/>
      <c r="AS221" s="2"/>
      <c r="AT221" s="4"/>
      <c r="AU221" s="4"/>
      <c r="AV221" s="4"/>
      <c r="AW221" s="2"/>
      <c r="AX221" s="2"/>
      <c r="AZ221">
        <v>122</v>
      </c>
      <c r="BA221">
        <v>863850.29</v>
      </c>
      <c r="BB221" s="2" t="s">
        <v>69</v>
      </c>
      <c r="BC221">
        <v>12</v>
      </c>
      <c r="BD221" s="2" t="s">
        <v>799</v>
      </c>
      <c r="BE221" s="2" t="s">
        <v>137</v>
      </c>
      <c r="BF221">
        <v>0</v>
      </c>
      <c r="BG221" s="2"/>
      <c r="BH221" s="2" t="s">
        <v>655</v>
      </c>
      <c r="BI221">
        <v>50000</v>
      </c>
      <c r="BJ221" s="2" t="s">
        <v>917</v>
      </c>
      <c r="BK221">
        <v>287</v>
      </c>
      <c r="BL221">
        <v>863850.29</v>
      </c>
      <c r="BM221">
        <v>863850.29</v>
      </c>
    </row>
    <row r="222" spans="1:65" x14ac:dyDescent="0.35">
      <c r="A222" s="2" t="s">
        <v>65</v>
      </c>
      <c r="B222" s="2" t="s">
        <v>66</v>
      </c>
      <c r="C222" s="2" t="s">
        <v>67</v>
      </c>
      <c r="D222">
        <v>1</v>
      </c>
      <c r="E222">
        <v>1</v>
      </c>
      <c r="F222" s="3">
        <v>43772.507835648146</v>
      </c>
      <c r="G222" s="4">
        <v>43466</v>
      </c>
      <c r="H222" s="4">
        <v>43830</v>
      </c>
      <c r="I222" s="2" t="s">
        <v>68</v>
      </c>
      <c r="J222">
        <v>1440</v>
      </c>
      <c r="L222" s="2"/>
      <c r="M222" s="2"/>
      <c r="N222" s="2"/>
      <c r="O222" s="2"/>
      <c r="P222" s="2"/>
      <c r="Q222" s="2"/>
      <c r="S222" s="2"/>
      <c r="T222" s="2"/>
      <c r="U222" s="2"/>
      <c r="V222" s="2"/>
      <c r="W222" s="2"/>
      <c r="X222" s="2"/>
      <c r="Y222" s="2"/>
      <c r="AA222" s="2"/>
      <c r="AC222" s="2"/>
      <c r="AD222" s="2"/>
      <c r="AE222" s="2"/>
      <c r="AN222" s="2"/>
      <c r="AP222" s="2"/>
      <c r="AQ222" s="2"/>
      <c r="AR222" s="2"/>
      <c r="AS222" s="2"/>
      <c r="AT222" s="4"/>
      <c r="AU222" s="4"/>
      <c r="AV222" s="4"/>
      <c r="AW222" s="2"/>
      <c r="AX222" s="2"/>
      <c r="AZ222">
        <v>122</v>
      </c>
      <c r="BA222">
        <v>863850.29</v>
      </c>
      <c r="BB222" s="2" t="s">
        <v>69</v>
      </c>
      <c r="BC222">
        <v>13</v>
      </c>
      <c r="BD222" s="2" t="s">
        <v>799</v>
      </c>
      <c r="BE222" s="2" t="s">
        <v>137</v>
      </c>
      <c r="BF222">
        <v>0</v>
      </c>
      <c r="BG222" s="2"/>
      <c r="BH222" s="2" t="s">
        <v>75</v>
      </c>
      <c r="BI222">
        <v>11500</v>
      </c>
      <c r="BJ222" s="2" t="s">
        <v>917</v>
      </c>
      <c r="BK222">
        <v>287</v>
      </c>
      <c r="BL222">
        <v>863850.29</v>
      </c>
      <c r="BM222">
        <v>863850.29</v>
      </c>
    </row>
    <row r="223" spans="1:65" x14ac:dyDescent="0.35">
      <c r="A223" s="2" t="s">
        <v>65</v>
      </c>
      <c r="B223" s="2" t="s">
        <v>66</v>
      </c>
      <c r="C223" s="2" t="s">
        <v>67</v>
      </c>
      <c r="D223">
        <v>1</v>
      </c>
      <c r="E223">
        <v>1</v>
      </c>
      <c r="F223" s="3">
        <v>43772.507835648146</v>
      </c>
      <c r="G223" s="4">
        <v>43466</v>
      </c>
      <c r="H223" s="4">
        <v>43830</v>
      </c>
      <c r="I223" s="2" t="s">
        <v>68</v>
      </c>
      <c r="J223">
        <v>1440</v>
      </c>
      <c r="L223" s="2"/>
      <c r="M223" s="2"/>
      <c r="N223" s="2"/>
      <c r="O223" s="2"/>
      <c r="P223" s="2"/>
      <c r="Q223" s="2"/>
      <c r="S223" s="2"/>
      <c r="T223" s="2"/>
      <c r="U223" s="2"/>
      <c r="V223" s="2"/>
      <c r="W223" s="2"/>
      <c r="X223" s="2"/>
      <c r="Y223" s="2"/>
      <c r="AA223" s="2"/>
      <c r="AC223" s="2"/>
      <c r="AD223" s="2"/>
      <c r="AE223" s="2"/>
      <c r="AN223" s="2"/>
      <c r="AP223" s="2"/>
      <c r="AQ223" s="2"/>
      <c r="AR223" s="2"/>
      <c r="AS223" s="2"/>
      <c r="AT223" s="4"/>
      <c r="AU223" s="4"/>
      <c r="AV223" s="4"/>
      <c r="AW223" s="2"/>
      <c r="AX223" s="2"/>
      <c r="AZ223">
        <v>122</v>
      </c>
      <c r="BA223">
        <v>863850.29</v>
      </c>
      <c r="BB223" s="2" t="s">
        <v>69</v>
      </c>
      <c r="BC223">
        <v>14</v>
      </c>
      <c r="BD223" s="2" t="s">
        <v>603</v>
      </c>
      <c r="BE223" s="2" t="s">
        <v>143</v>
      </c>
      <c r="BF223">
        <v>2140</v>
      </c>
      <c r="BG223" s="2" t="s">
        <v>919</v>
      </c>
      <c r="BH223" s="2" t="s">
        <v>137</v>
      </c>
      <c r="BI223">
        <v>0</v>
      </c>
      <c r="BJ223" s="2"/>
      <c r="BK223">
        <v>287</v>
      </c>
      <c r="BL223">
        <v>863850.29</v>
      </c>
      <c r="BM223">
        <v>863850.29</v>
      </c>
    </row>
    <row r="224" spans="1:65" x14ac:dyDescent="0.35">
      <c r="A224" s="2" t="s">
        <v>65</v>
      </c>
      <c r="B224" s="2" t="s">
        <v>66</v>
      </c>
      <c r="C224" s="2" t="s">
        <v>67</v>
      </c>
      <c r="D224">
        <v>1</v>
      </c>
      <c r="E224">
        <v>1</v>
      </c>
      <c r="F224" s="3">
        <v>43772.507835648146</v>
      </c>
      <c r="G224" s="4">
        <v>43466</v>
      </c>
      <c r="H224" s="4">
        <v>43830</v>
      </c>
      <c r="I224" s="2" t="s">
        <v>68</v>
      </c>
      <c r="J224">
        <v>1440</v>
      </c>
      <c r="L224" s="2"/>
      <c r="M224" s="2"/>
      <c r="N224" s="2"/>
      <c r="O224" s="2"/>
      <c r="P224" s="2"/>
      <c r="Q224" s="2"/>
      <c r="S224" s="2"/>
      <c r="T224" s="2"/>
      <c r="U224" s="2"/>
      <c r="V224" s="2"/>
      <c r="W224" s="2"/>
      <c r="X224" s="2"/>
      <c r="Y224" s="2"/>
      <c r="AA224" s="2"/>
      <c r="AC224" s="2"/>
      <c r="AD224" s="2"/>
      <c r="AE224" s="2"/>
      <c r="AN224" s="2"/>
      <c r="AP224" s="2"/>
      <c r="AQ224" s="2"/>
      <c r="AR224" s="2"/>
      <c r="AS224" s="2"/>
      <c r="AT224" s="4"/>
      <c r="AU224" s="4"/>
      <c r="AV224" s="4"/>
      <c r="AW224" s="2"/>
      <c r="AX224" s="2"/>
      <c r="AZ224">
        <v>122</v>
      </c>
      <c r="BA224">
        <v>863850.29</v>
      </c>
      <c r="BB224" s="2" t="s">
        <v>69</v>
      </c>
      <c r="BC224">
        <v>15</v>
      </c>
      <c r="BD224" s="2" t="s">
        <v>603</v>
      </c>
      <c r="BE224" s="2" t="s">
        <v>137</v>
      </c>
      <c r="BF224">
        <v>0</v>
      </c>
      <c r="BG224" s="2"/>
      <c r="BH224" s="2" t="s">
        <v>609</v>
      </c>
      <c r="BI224">
        <v>790</v>
      </c>
      <c r="BJ224" s="2" t="s">
        <v>1047</v>
      </c>
      <c r="BK224">
        <v>287</v>
      </c>
      <c r="BL224">
        <v>863850.29</v>
      </c>
      <c r="BM224">
        <v>863850.29</v>
      </c>
    </row>
    <row r="225" spans="1:65" x14ac:dyDescent="0.35">
      <c r="A225" s="2" t="s">
        <v>65</v>
      </c>
      <c r="B225" s="2" t="s">
        <v>66</v>
      </c>
      <c r="C225" s="2" t="s">
        <v>67</v>
      </c>
      <c r="D225">
        <v>1</v>
      </c>
      <c r="E225">
        <v>1</v>
      </c>
      <c r="F225" s="3">
        <v>43772.507835648146</v>
      </c>
      <c r="G225" s="4">
        <v>43466</v>
      </c>
      <c r="H225" s="4">
        <v>43830</v>
      </c>
      <c r="I225" s="2" t="s">
        <v>68</v>
      </c>
      <c r="J225">
        <v>1440</v>
      </c>
      <c r="L225" s="2"/>
      <c r="M225" s="2"/>
      <c r="N225" s="2"/>
      <c r="O225" s="2"/>
      <c r="P225" s="2"/>
      <c r="Q225" s="2"/>
      <c r="S225" s="2"/>
      <c r="T225" s="2"/>
      <c r="U225" s="2"/>
      <c r="V225" s="2"/>
      <c r="W225" s="2"/>
      <c r="X225" s="2"/>
      <c r="Y225" s="2"/>
      <c r="AA225" s="2"/>
      <c r="AC225" s="2"/>
      <c r="AD225" s="2"/>
      <c r="AE225" s="2"/>
      <c r="AN225" s="2"/>
      <c r="AP225" s="2"/>
      <c r="AQ225" s="2"/>
      <c r="AR225" s="2"/>
      <c r="AS225" s="2"/>
      <c r="AT225" s="4"/>
      <c r="AU225" s="4"/>
      <c r="AV225" s="4"/>
      <c r="AW225" s="2"/>
      <c r="AX225" s="2"/>
      <c r="AZ225">
        <v>122</v>
      </c>
      <c r="BA225">
        <v>863850.29</v>
      </c>
      <c r="BB225" s="2" t="s">
        <v>69</v>
      </c>
      <c r="BC225">
        <v>16</v>
      </c>
      <c r="BD225" s="2" t="s">
        <v>603</v>
      </c>
      <c r="BE225" s="2" t="s">
        <v>137</v>
      </c>
      <c r="BF225">
        <v>0</v>
      </c>
      <c r="BG225" s="2"/>
      <c r="BH225" s="2" t="s">
        <v>610</v>
      </c>
      <c r="BI225">
        <v>820</v>
      </c>
      <c r="BJ225" s="2" t="s">
        <v>919</v>
      </c>
      <c r="BK225">
        <v>287</v>
      </c>
      <c r="BL225">
        <v>863850.29</v>
      </c>
      <c r="BM225">
        <v>863850.29</v>
      </c>
    </row>
    <row r="226" spans="1:65" x14ac:dyDescent="0.35">
      <c r="A226" s="2" t="s">
        <v>65</v>
      </c>
      <c r="B226" s="2" t="s">
        <v>66</v>
      </c>
      <c r="C226" s="2" t="s">
        <v>67</v>
      </c>
      <c r="D226">
        <v>1</v>
      </c>
      <c r="E226">
        <v>1</v>
      </c>
      <c r="F226" s="3">
        <v>43772.507835648146</v>
      </c>
      <c r="G226" s="4">
        <v>43466</v>
      </c>
      <c r="H226" s="4">
        <v>43830</v>
      </c>
      <c r="I226" s="2" t="s">
        <v>68</v>
      </c>
      <c r="J226">
        <v>1440</v>
      </c>
      <c r="L226" s="2"/>
      <c r="M226" s="2"/>
      <c r="N226" s="2"/>
      <c r="O226" s="2"/>
      <c r="P226" s="2"/>
      <c r="Q226" s="2"/>
      <c r="S226" s="2"/>
      <c r="T226" s="2"/>
      <c r="U226" s="2"/>
      <c r="V226" s="2"/>
      <c r="W226" s="2"/>
      <c r="X226" s="2"/>
      <c r="Y226" s="2"/>
      <c r="AA226" s="2"/>
      <c r="AC226" s="2"/>
      <c r="AD226" s="2"/>
      <c r="AE226" s="2"/>
      <c r="AN226" s="2"/>
      <c r="AP226" s="2"/>
      <c r="AQ226" s="2"/>
      <c r="AR226" s="2"/>
      <c r="AS226" s="2"/>
      <c r="AT226" s="4"/>
      <c r="AU226" s="4"/>
      <c r="AV226" s="4"/>
      <c r="AW226" s="2"/>
      <c r="AX226" s="2"/>
      <c r="AZ226">
        <v>122</v>
      </c>
      <c r="BA226">
        <v>863850.29</v>
      </c>
      <c r="BB226" s="2" t="s">
        <v>69</v>
      </c>
      <c r="BC226">
        <v>17</v>
      </c>
      <c r="BD226" s="2" t="s">
        <v>603</v>
      </c>
      <c r="BE226" s="2" t="s">
        <v>137</v>
      </c>
      <c r="BF226">
        <v>0</v>
      </c>
      <c r="BG226" s="2"/>
      <c r="BH226" s="2" t="s">
        <v>72</v>
      </c>
      <c r="BI226">
        <v>530</v>
      </c>
      <c r="BJ226" s="2" t="s">
        <v>919</v>
      </c>
      <c r="BK226">
        <v>287</v>
      </c>
      <c r="BL226">
        <v>863850.29</v>
      </c>
      <c r="BM226">
        <v>863850.29</v>
      </c>
    </row>
    <row r="227" spans="1:65" x14ac:dyDescent="0.35">
      <c r="A227" s="2" t="s">
        <v>65</v>
      </c>
      <c r="B227" s="2" t="s">
        <v>66</v>
      </c>
      <c r="C227" s="2" t="s">
        <v>67</v>
      </c>
      <c r="D227">
        <v>1</v>
      </c>
      <c r="E227">
        <v>1</v>
      </c>
      <c r="F227" s="3">
        <v>43772.507835648146</v>
      </c>
      <c r="G227" s="4">
        <v>43466</v>
      </c>
      <c r="H227" s="4">
        <v>43830</v>
      </c>
      <c r="I227" s="2" t="s">
        <v>68</v>
      </c>
      <c r="J227">
        <v>1440</v>
      </c>
      <c r="L227" s="2"/>
      <c r="M227" s="2"/>
      <c r="N227" s="2"/>
      <c r="O227" s="2"/>
      <c r="P227" s="2"/>
      <c r="Q227" s="2"/>
      <c r="S227" s="2"/>
      <c r="T227" s="2"/>
      <c r="U227" s="2"/>
      <c r="V227" s="2"/>
      <c r="W227" s="2"/>
      <c r="X227" s="2"/>
      <c r="Y227" s="2"/>
      <c r="AA227" s="2"/>
      <c r="AC227" s="2"/>
      <c r="AD227" s="2"/>
      <c r="AE227" s="2"/>
      <c r="AN227" s="2"/>
      <c r="AP227" s="2"/>
      <c r="AQ227" s="2"/>
      <c r="AR227" s="2"/>
      <c r="AS227" s="2"/>
      <c r="AT227" s="4"/>
      <c r="AU227" s="4"/>
      <c r="AV227" s="4"/>
      <c r="AW227" s="2"/>
      <c r="AX227" s="2"/>
      <c r="AZ227">
        <v>122</v>
      </c>
      <c r="BA227">
        <v>863850.29</v>
      </c>
      <c r="BB227" s="2" t="s">
        <v>69</v>
      </c>
      <c r="BC227">
        <v>18</v>
      </c>
      <c r="BD227" s="2" t="s">
        <v>801</v>
      </c>
      <c r="BE227" s="2" t="s">
        <v>653</v>
      </c>
      <c r="BF227">
        <v>2140</v>
      </c>
      <c r="BG227" s="2" t="s">
        <v>919</v>
      </c>
      <c r="BH227" s="2" t="s">
        <v>137</v>
      </c>
      <c r="BI227">
        <v>0</v>
      </c>
      <c r="BJ227" s="2"/>
      <c r="BK227">
        <v>287</v>
      </c>
      <c r="BL227">
        <v>863850.29</v>
      </c>
      <c r="BM227">
        <v>863850.29</v>
      </c>
    </row>
    <row r="228" spans="1:65" x14ac:dyDescent="0.35">
      <c r="A228" s="2" t="s">
        <v>65</v>
      </c>
      <c r="B228" s="2" t="s">
        <v>66</v>
      </c>
      <c r="C228" s="2" t="s">
        <v>67</v>
      </c>
      <c r="D228">
        <v>1</v>
      </c>
      <c r="E228">
        <v>1</v>
      </c>
      <c r="F228" s="3">
        <v>43772.507835648146</v>
      </c>
      <c r="G228" s="4">
        <v>43466</v>
      </c>
      <c r="H228" s="4">
        <v>43830</v>
      </c>
      <c r="I228" s="2" t="s">
        <v>68</v>
      </c>
      <c r="J228">
        <v>1440</v>
      </c>
      <c r="L228" s="2"/>
      <c r="M228" s="2"/>
      <c r="N228" s="2"/>
      <c r="O228" s="2"/>
      <c r="P228" s="2"/>
      <c r="Q228" s="2"/>
      <c r="S228" s="2"/>
      <c r="T228" s="2"/>
      <c r="U228" s="2"/>
      <c r="V228" s="2"/>
      <c r="W228" s="2"/>
      <c r="X228" s="2"/>
      <c r="Y228" s="2"/>
      <c r="AA228" s="2"/>
      <c r="AC228" s="2"/>
      <c r="AD228" s="2"/>
      <c r="AE228" s="2"/>
      <c r="AN228" s="2"/>
      <c r="AP228" s="2"/>
      <c r="AQ228" s="2"/>
      <c r="AR228" s="2"/>
      <c r="AS228" s="2"/>
      <c r="AT228" s="4"/>
      <c r="AU228" s="4"/>
      <c r="AV228" s="4"/>
      <c r="AW228" s="2"/>
      <c r="AX228" s="2"/>
      <c r="AZ228">
        <v>122</v>
      </c>
      <c r="BA228">
        <v>863850.29</v>
      </c>
      <c r="BB228" s="2" t="s">
        <v>69</v>
      </c>
      <c r="BC228">
        <v>19</v>
      </c>
      <c r="BD228" s="2" t="s">
        <v>801</v>
      </c>
      <c r="BE228" s="2" t="s">
        <v>137</v>
      </c>
      <c r="BF228">
        <v>0</v>
      </c>
      <c r="BG228" s="2"/>
      <c r="BH228" s="2" t="s">
        <v>650</v>
      </c>
      <c r="BI228">
        <v>2140</v>
      </c>
      <c r="BJ228" s="2" t="s">
        <v>919</v>
      </c>
      <c r="BK228">
        <v>287</v>
      </c>
      <c r="BL228">
        <v>863850.29</v>
      </c>
      <c r="BM228">
        <v>863850.29</v>
      </c>
    </row>
    <row r="229" spans="1:65" x14ac:dyDescent="0.35">
      <c r="A229" s="2" t="s">
        <v>65</v>
      </c>
      <c r="B229" s="2" t="s">
        <v>66</v>
      </c>
      <c r="C229" s="2" t="s">
        <v>67</v>
      </c>
      <c r="D229">
        <v>1</v>
      </c>
      <c r="E229">
        <v>1</v>
      </c>
      <c r="F229" s="3">
        <v>43772.507835648146</v>
      </c>
      <c r="G229" s="4">
        <v>43466</v>
      </c>
      <c r="H229" s="4">
        <v>43830</v>
      </c>
      <c r="I229" s="2" t="s">
        <v>68</v>
      </c>
      <c r="J229">
        <v>1440</v>
      </c>
      <c r="L229" s="2"/>
      <c r="M229" s="2"/>
      <c r="N229" s="2"/>
      <c r="O229" s="2"/>
      <c r="P229" s="2"/>
      <c r="Q229" s="2"/>
      <c r="S229" s="2"/>
      <c r="T229" s="2"/>
      <c r="U229" s="2"/>
      <c r="V229" s="2"/>
      <c r="W229" s="2"/>
      <c r="X229" s="2"/>
      <c r="Y229" s="2"/>
      <c r="AA229" s="2"/>
      <c r="AC229" s="2"/>
      <c r="AD229" s="2"/>
      <c r="AE229" s="2"/>
      <c r="AN229" s="2"/>
      <c r="AP229" s="2"/>
      <c r="AQ229" s="2"/>
      <c r="AR229" s="2"/>
      <c r="AS229" s="2"/>
      <c r="AT229" s="4"/>
      <c r="AU229" s="4"/>
      <c r="AV229" s="4"/>
      <c r="AW229" s="2"/>
      <c r="AX229" s="2"/>
      <c r="AZ229">
        <v>122</v>
      </c>
      <c r="BA229">
        <v>863850.29</v>
      </c>
      <c r="BB229" s="2" t="s">
        <v>69</v>
      </c>
      <c r="BC229">
        <v>20</v>
      </c>
      <c r="BD229" s="2" t="s">
        <v>601</v>
      </c>
      <c r="BE229" s="2" t="s">
        <v>649</v>
      </c>
      <c r="BF229">
        <v>34500</v>
      </c>
      <c r="BG229" s="2" t="s">
        <v>920</v>
      </c>
      <c r="BH229" s="2" t="s">
        <v>137</v>
      </c>
      <c r="BI229">
        <v>0</v>
      </c>
      <c r="BJ229" s="2"/>
      <c r="BK229">
        <v>287</v>
      </c>
      <c r="BL229">
        <v>863850.29</v>
      </c>
      <c r="BM229">
        <v>863850.29</v>
      </c>
    </row>
    <row r="230" spans="1:65" x14ac:dyDescent="0.35">
      <c r="A230" s="2" t="s">
        <v>65</v>
      </c>
      <c r="B230" s="2" t="s">
        <v>66</v>
      </c>
      <c r="C230" s="2" t="s">
        <v>67</v>
      </c>
      <c r="D230">
        <v>1</v>
      </c>
      <c r="E230">
        <v>1</v>
      </c>
      <c r="F230" s="3">
        <v>43772.507835648146</v>
      </c>
      <c r="G230" s="4">
        <v>43466</v>
      </c>
      <c r="H230" s="4">
        <v>43830</v>
      </c>
      <c r="I230" s="2" t="s">
        <v>68</v>
      </c>
      <c r="J230">
        <v>1440</v>
      </c>
      <c r="L230" s="2"/>
      <c r="M230" s="2"/>
      <c r="N230" s="2"/>
      <c r="O230" s="2"/>
      <c r="P230" s="2"/>
      <c r="Q230" s="2"/>
      <c r="S230" s="2"/>
      <c r="T230" s="2"/>
      <c r="U230" s="2"/>
      <c r="V230" s="2"/>
      <c r="W230" s="2"/>
      <c r="X230" s="2"/>
      <c r="Y230" s="2"/>
      <c r="AA230" s="2"/>
      <c r="AC230" s="2"/>
      <c r="AD230" s="2"/>
      <c r="AE230" s="2"/>
      <c r="AN230" s="2"/>
      <c r="AP230" s="2"/>
      <c r="AQ230" s="2"/>
      <c r="AR230" s="2"/>
      <c r="AS230" s="2"/>
      <c r="AT230" s="4"/>
      <c r="AU230" s="4"/>
      <c r="AV230" s="4"/>
      <c r="AW230" s="2"/>
      <c r="AX230" s="2"/>
      <c r="AZ230">
        <v>122</v>
      </c>
      <c r="BA230">
        <v>863850.29</v>
      </c>
      <c r="BB230" s="2" t="s">
        <v>69</v>
      </c>
      <c r="BC230">
        <v>21</v>
      </c>
      <c r="BD230" s="2" t="s">
        <v>601</v>
      </c>
      <c r="BE230" s="2" t="s">
        <v>137</v>
      </c>
      <c r="BF230">
        <v>0</v>
      </c>
      <c r="BG230" s="2"/>
      <c r="BH230" s="2" t="s">
        <v>142</v>
      </c>
      <c r="BI230">
        <v>34500</v>
      </c>
      <c r="BJ230" s="2" t="s">
        <v>920</v>
      </c>
      <c r="BK230">
        <v>287</v>
      </c>
      <c r="BL230">
        <v>863850.29</v>
      </c>
      <c r="BM230">
        <v>863850.29</v>
      </c>
    </row>
    <row r="231" spans="1:65" x14ac:dyDescent="0.35">
      <c r="A231" s="2" t="s">
        <v>65</v>
      </c>
      <c r="B231" s="2" t="s">
        <v>66</v>
      </c>
      <c r="C231" s="2" t="s">
        <v>67</v>
      </c>
      <c r="D231">
        <v>1</v>
      </c>
      <c r="E231">
        <v>1</v>
      </c>
      <c r="F231" s="3">
        <v>43772.507835648146</v>
      </c>
      <c r="G231" s="4">
        <v>43466</v>
      </c>
      <c r="H231" s="4">
        <v>43830</v>
      </c>
      <c r="I231" s="2" t="s">
        <v>68</v>
      </c>
      <c r="J231">
        <v>1440</v>
      </c>
      <c r="L231" s="2"/>
      <c r="M231" s="2"/>
      <c r="N231" s="2"/>
      <c r="O231" s="2"/>
      <c r="P231" s="2"/>
      <c r="Q231" s="2"/>
      <c r="S231" s="2"/>
      <c r="T231" s="2"/>
      <c r="U231" s="2"/>
      <c r="V231" s="2"/>
      <c r="W231" s="2"/>
      <c r="X231" s="2"/>
      <c r="Y231" s="2"/>
      <c r="AA231" s="2"/>
      <c r="AC231" s="2"/>
      <c r="AD231" s="2"/>
      <c r="AE231" s="2"/>
      <c r="AN231" s="2"/>
      <c r="AP231" s="2"/>
      <c r="AQ231" s="2"/>
      <c r="AR231" s="2"/>
      <c r="AS231" s="2"/>
      <c r="AT231" s="4"/>
      <c r="AU231" s="4"/>
      <c r="AV231" s="4"/>
      <c r="AW231" s="2"/>
      <c r="AX231" s="2"/>
      <c r="AZ231">
        <v>122</v>
      </c>
      <c r="BA231">
        <v>863850.29</v>
      </c>
      <c r="BB231" s="2" t="s">
        <v>69</v>
      </c>
      <c r="BC231">
        <v>22</v>
      </c>
      <c r="BD231" s="2" t="s">
        <v>802</v>
      </c>
      <c r="BE231" s="2" t="s">
        <v>142</v>
      </c>
      <c r="BF231">
        <v>4729.95</v>
      </c>
      <c r="BG231" s="2" t="s">
        <v>1023</v>
      </c>
      <c r="BH231" s="2" t="s">
        <v>137</v>
      </c>
      <c r="BI231">
        <v>0</v>
      </c>
      <c r="BJ231" s="2"/>
      <c r="BK231">
        <v>287</v>
      </c>
      <c r="BL231">
        <v>863850.29</v>
      </c>
      <c r="BM231">
        <v>863850.29</v>
      </c>
    </row>
    <row r="232" spans="1:65" x14ac:dyDescent="0.35">
      <c r="A232" s="2" t="s">
        <v>65</v>
      </c>
      <c r="B232" s="2" t="s">
        <v>66</v>
      </c>
      <c r="C232" s="2" t="s">
        <v>67</v>
      </c>
      <c r="D232">
        <v>1</v>
      </c>
      <c r="E232">
        <v>1</v>
      </c>
      <c r="F232" s="3">
        <v>43772.507835648146</v>
      </c>
      <c r="G232" s="4">
        <v>43466</v>
      </c>
      <c r="H232" s="4">
        <v>43830</v>
      </c>
      <c r="I232" s="2" t="s">
        <v>68</v>
      </c>
      <c r="J232">
        <v>1440</v>
      </c>
      <c r="L232" s="2"/>
      <c r="M232" s="2"/>
      <c r="N232" s="2"/>
      <c r="O232" s="2"/>
      <c r="P232" s="2"/>
      <c r="Q232" s="2"/>
      <c r="S232" s="2"/>
      <c r="T232" s="2"/>
      <c r="U232" s="2"/>
      <c r="V232" s="2"/>
      <c r="W232" s="2"/>
      <c r="X232" s="2"/>
      <c r="Y232" s="2"/>
      <c r="AA232" s="2"/>
      <c r="AC232" s="2"/>
      <c r="AD232" s="2"/>
      <c r="AE232" s="2"/>
      <c r="AN232" s="2"/>
      <c r="AP232" s="2"/>
      <c r="AQ232" s="2"/>
      <c r="AR232" s="2"/>
      <c r="AS232" s="2"/>
      <c r="AT232" s="4"/>
      <c r="AU232" s="4"/>
      <c r="AV232" s="4"/>
      <c r="AW232" s="2"/>
      <c r="AX232" s="2"/>
      <c r="AZ232">
        <v>122</v>
      </c>
      <c r="BA232">
        <v>863850.29</v>
      </c>
      <c r="BB232" s="2" t="s">
        <v>69</v>
      </c>
      <c r="BC232">
        <v>23</v>
      </c>
      <c r="BD232" s="2" t="s">
        <v>802</v>
      </c>
      <c r="BE232" s="2" t="s">
        <v>137</v>
      </c>
      <c r="BF232">
        <v>0</v>
      </c>
      <c r="BG232" s="2"/>
      <c r="BH232" s="2" t="s">
        <v>141</v>
      </c>
      <c r="BI232">
        <v>4729.95</v>
      </c>
      <c r="BJ232" s="2" t="s">
        <v>1023</v>
      </c>
      <c r="BK232">
        <v>287</v>
      </c>
      <c r="BL232">
        <v>863850.29</v>
      </c>
      <c r="BM232">
        <v>863850.29</v>
      </c>
    </row>
    <row r="233" spans="1:65" x14ac:dyDescent="0.35">
      <c r="A233" s="2" t="s">
        <v>65</v>
      </c>
      <c r="B233" s="2" t="s">
        <v>66</v>
      </c>
      <c r="C233" s="2" t="s">
        <v>67</v>
      </c>
      <c r="D233">
        <v>1</v>
      </c>
      <c r="E233">
        <v>1</v>
      </c>
      <c r="F233" s="3">
        <v>43772.507835648146</v>
      </c>
      <c r="G233" s="4">
        <v>43466</v>
      </c>
      <c r="H233" s="4">
        <v>43830</v>
      </c>
      <c r="I233" s="2" t="s">
        <v>68</v>
      </c>
      <c r="J233">
        <v>1440</v>
      </c>
      <c r="L233" s="2"/>
      <c r="M233" s="2"/>
      <c r="N233" s="2"/>
      <c r="O233" s="2"/>
      <c r="P233" s="2"/>
      <c r="Q233" s="2"/>
      <c r="S233" s="2"/>
      <c r="T233" s="2"/>
      <c r="U233" s="2"/>
      <c r="V233" s="2"/>
      <c r="W233" s="2"/>
      <c r="X233" s="2"/>
      <c r="Y233" s="2"/>
      <c r="AA233" s="2"/>
      <c r="AC233" s="2"/>
      <c r="AD233" s="2"/>
      <c r="AE233" s="2"/>
      <c r="AN233" s="2"/>
      <c r="AP233" s="2"/>
      <c r="AQ233" s="2"/>
      <c r="AR233" s="2"/>
      <c r="AS233" s="2"/>
      <c r="AT233" s="4"/>
      <c r="AU233" s="4"/>
      <c r="AV233" s="4"/>
      <c r="AW233" s="2"/>
      <c r="AX233" s="2"/>
      <c r="AZ233">
        <v>122</v>
      </c>
      <c r="BA233">
        <v>863850.29</v>
      </c>
      <c r="BB233" s="2" t="s">
        <v>69</v>
      </c>
      <c r="BC233">
        <v>24</v>
      </c>
      <c r="BD233" s="2" t="s">
        <v>803</v>
      </c>
      <c r="BE233" s="2" t="s">
        <v>142</v>
      </c>
      <c r="BF233">
        <v>2679.3</v>
      </c>
      <c r="BG233" s="2" t="s">
        <v>1024</v>
      </c>
      <c r="BH233" s="2" t="s">
        <v>137</v>
      </c>
      <c r="BI233">
        <v>0</v>
      </c>
      <c r="BJ233" s="2"/>
      <c r="BK233">
        <v>287</v>
      </c>
      <c r="BL233">
        <v>863850.29</v>
      </c>
      <c r="BM233">
        <v>863850.29</v>
      </c>
    </row>
    <row r="234" spans="1:65" x14ac:dyDescent="0.35">
      <c r="A234" s="2" t="s">
        <v>65</v>
      </c>
      <c r="B234" s="2" t="s">
        <v>66</v>
      </c>
      <c r="C234" s="2" t="s">
        <v>67</v>
      </c>
      <c r="D234">
        <v>1</v>
      </c>
      <c r="E234">
        <v>1</v>
      </c>
      <c r="F234" s="3">
        <v>43772.507835648146</v>
      </c>
      <c r="G234" s="4">
        <v>43466</v>
      </c>
      <c r="H234" s="4">
        <v>43830</v>
      </c>
      <c r="I234" s="2" t="s">
        <v>68</v>
      </c>
      <c r="J234">
        <v>1440</v>
      </c>
      <c r="L234" s="2"/>
      <c r="M234" s="2"/>
      <c r="N234" s="2"/>
      <c r="O234" s="2"/>
      <c r="P234" s="2"/>
      <c r="Q234" s="2"/>
      <c r="S234" s="2"/>
      <c r="T234" s="2"/>
      <c r="U234" s="2"/>
      <c r="V234" s="2"/>
      <c r="W234" s="2"/>
      <c r="X234" s="2"/>
      <c r="Y234" s="2"/>
      <c r="AA234" s="2"/>
      <c r="AC234" s="2"/>
      <c r="AD234" s="2"/>
      <c r="AE234" s="2"/>
      <c r="AN234" s="2"/>
      <c r="AP234" s="2"/>
      <c r="AQ234" s="2"/>
      <c r="AR234" s="2"/>
      <c r="AS234" s="2"/>
      <c r="AT234" s="4"/>
      <c r="AU234" s="4"/>
      <c r="AV234" s="4"/>
      <c r="AW234" s="2"/>
      <c r="AX234" s="2"/>
      <c r="AZ234">
        <v>122</v>
      </c>
      <c r="BA234">
        <v>863850.29</v>
      </c>
      <c r="BB234" s="2" t="s">
        <v>69</v>
      </c>
      <c r="BC234">
        <v>25</v>
      </c>
      <c r="BD234" s="2" t="s">
        <v>803</v>
      </c>
      <c r="BE234" s="2" t="s">
        <v>137</v>
      </c>
      <c r="BF234">
        <v>0</v>
      </c>
      <c r="BG234" s="2"/>
      <c r="BH234" s="2" t="s">
        <v>141</v>
      </c>
      <c r="BI234">
        <v>2679.3</v>
      </c>
      <c r="BJ234" s="2" t="s">
        <v>1024</v>
      </c>
      <c r="BK234">
        <v>287</v>
      </c>
      <c r="BL234">
        <v>863850.29</v>
      </c>
      <c r="BM234">
        <v>863850.29</v>
      </c>
    </row>
    <row r="235" spans="1:65" x14ac:dyDescent="0.35">
      <c r="A235" s="2" t="s">
        <v>65</v>
      </c>
      <c r="B235" s="2" t="s">
        <v>66</v>
      </c>
      <c r="C235" s="2" t="s">
        <v>67</v>
      </c>
      <c r="D235">
        <v>1</v>
      </c>
      <c r="E235">
        <v>1</v>
      </c>
      <c r="F235" s="3">
        <v>43772.507835648146</v>
      </c>
      <c r="G235" s="4">
        <v>43466</v>
      </c>
      <c r="H235" s="4">
        <v>43830</v>
      </c>
      <c r="I235" s="2" t="s">
        <v>68</v>
      </c>
      <c r="J235">
        <v>1440</v>
      </c>
      <c r="L235" s="2"/>
      <c r="M235" s="2"/>
      <c r="N235" s="2"/>
      <c r="O235" s="2"/>
      <c r="P235" s="2"/>
      <c r="Q235" s="2"/>
      <c r="S235" s="2"/>
      <c r="T235" s="2"/>
      <c r="U235" s="2"/>
      <c r="V235" s="2"/>
      <c r="W235" s="2"/>
      <c r="X235" s="2"/>
      <c r="Y235" s="2"/>
      <c r="AA235" s="2"/>
      <c r="AC235" s="2"/>
      <c r="AD235" s="2"/>
      <c r="AE235" s="2"/>
      <c r="AN235" s="2"/>
      <c r="AP235" s="2"/>
      <c r="AQ235" s="2"/>
      <c r="AR235" s="2"/>
      <c r="AS235" s="2"/>
      <c r="AT235" s="4"/>
      <c r="AU235" s="4"/>
      <c r="AV235" s="4"/>
      <c r="AW235" s="2"/>
      <c r="AX235" s="2"/>
      <c r="AZ235">
        <v>122</v>
      </c>
      <c r="BA235">
        <v>863850.29</v>
      </c>
      <c r="BB235" s="2" t="s">
        <v>69</v>
      </c>
      <c r="BC235">
        <v>26</v>
      </c>
      <c r="BD235" s="2" t="s">
        <v>804</v>
      </c>
      <c r="BE235" s="2" t="s">
        <v>142</v>
      </c>
      <c r="BF235">
        <v>2985</v>
      </c>
      <c r="BG235" s="2" t="s">
        <v>1025</v>
      </c>
      <c r="BH235" s="2" t="s">
        <v>137</v>
      </c>
      <c r="BI235">
        <v>0</v>
      </c>
      <c r="BJ235" s="2"/>
      <c r="BK235">
        <v>287</v>
      </c>
      <c r="BL235">
        <v>863850.29</v>
      </c>
      <c r="BM235">
        <v>863850.29</v>
      </c>
    </row>
    <row r="236" spans="1:65" x14ac:dyDescent="0.35">
      <c r="A236" s="2" t="s">
        <v>65</v>
      </c>
      <c r="B236" s="2" t="s">
        <v>66</v>
      </c>
      <c r="C236" s="2" t="s">
        <v>67</v>
      </c>
      <c r="D236">
        <v>1</v>
      </c>
      <c r="E236">
        <v>1</v>
      </c>
      <c r="F236" s="3">
        <v>43772.507835648146</v>
      </c>
      <c r="G236" s="4">
        <v>43466</v>
      </c>
      <c r="H236" s="4">
        <v>43830</v>
      </c>
      <c r="I236" s="2" t="s">
        <v>68</v>
      </c>
      <c r="J236">
        <v>1440</v>
      </c>
      <c r="L236" s="2"/>
      <c r="M236" s="2"/>
      <c r="N236" s="2"/>
      <c r="O236" s="2"/>
      <c r="P236" s="2"/>
      <c r="Q236" s="2"/>
      <c r="S236" s="2"/>
      <c r="T236" s="2"/>
      <c r="U236" s="2"/>
      <c r="V236" s="2"/>
      <c r="W236" s="2"/>
      <c r="X236" s="2"/>
      <c r="Y236" s="2"/>
      <c r="AA236" s="2"/>
      <c r="AC236" s="2"/>
      <c r="AD236" s="2"/>
      <c r="AE236" s="2"/>
      <c r="AN236" s="2"/>
      <c r="AP236" s="2"/>
      <c r="AQ236" s="2"/>
      <c r="AR236" s="2"/>
      <c r="AS236" s="2"/>
      <c r="AT236" s="4"/>
      <c r="AU236" s="4"/>
      <c r="AV236" s="4"/>
      <c r="AW236" s="2"/>
      <c r="AX236" s="2"/>
      <c r="AZ236">
        <v>122</v>
      </c>
      <c r="BA236">
        <v>863850.29</v>
      </c>
      <c r="BB236" s="2" t="s">
        <v>69</v>
      </c>
      <c r="BC236">
        <v>27</v>
      </c>
      <c r="BD236" s="2" t="s">
        <v>804</v>
      </c>
      <c r="BE236" s="2" t="s">
        <v>137</v>
      </c>
      <c r="BF236">
        <v>0</v>
      </c>
      <c r="BG236" s="2"/>
      <c r="BH236" s="2" t="s">
        <v>636</v>
      </c>
      <c r="BI236">
        <v>2985</v>
      </c>
      <c r="BJ236" s="2" t="s">
        <v>1025</v>
      </c>
      <c r="BK236">
        <v>287</v>
      </c>
      <c r="BL236">
        <v>863850.29</v>
      </c>
      <c r="BM236">
        <v>863850.29</v>
      </c>
    </row>
    <row r="237" spans="1:65" x14ac:dyDescent="0.35">
      <c r="A237" s="2" t="s">
        <v>65</v>
      </c>
      <c r="B237" s="2" t="s">
        <v>66</v>
      </c>
      <c r="C237" s="2" t="s">
        <v>67</v>
      </c>
      <c r="D237">
        <v>1</v>
      </c>
      <c r="E237">
        <v>1</v>
      </c>
      <c r="F237" s="3">
        <v>43772.507835648146</v>
      </c>
      <c r="G237" s="4">
        <v>43466</v>
      </c>
      <c r="H237" s="4">
        <v>43830</v>
      </c>
      <c r="I237" s="2" t="s">
        <v>68</v>
      </c>
      <c r="J237">
        <v>1440</v>
      </c>
      <c r="L237" s="2"/>
      <c r="M237" s="2"/>
      <c r="N237" s="2"/>
      <c r="O237" s="2"/>
      <c r="P237" s="2"/>
      <c r="Q237" s="2"/>
      <c r="S237" s="2"/>
      <c r="T237" s="2"/>
      <c r="U237" s="2"/>
      <c r="V237" s="2"/>
      <c r="W237" s="2"/>
      <c r="X237" s="2"/>
      <c r="Y237" s="2"/>
      <c r="AA237" s="2"/>
      <c r="AC237" s="2"/>
      <c r="AD237" s="2"/>
      <c r="AE237" s="2"/>
      <c r="AN237" s="2"/>
      <c r="AP237" s="2"/>
      <c r="AQ237" s="2"/>
      <c r="AR237" s="2"/>
      <c r="AS237" s="2"/>
      <c r="AT237" s="4"/>
      <c r="AU237" s="4"/>
      <c r="AV237" s="4"/>
      <c r="AW237" s="2"/>
      <c r="AX237" s="2"/>
      <c r="AZ237">
        <v>122</v>
      </c>
      <c r="BA237">
        <v>863850.29</v>
      </c>
      <c r="BB237" s="2" t="s">
        <v>69</v>
      </c>
      <c r="BC237">
        <v>28</v>
      </c>
      <c r="BD237" s="2" t="s">
        <v>805</v>
      </c>
      <c r="BE237" s="2" t="s">
        <v>653</v>
      </c>
      <c r="BF237">
        <v>34500</v>
      </c>
      <c r="BG237" s="2" t="s">
        <v>920</v>
      </c>
      <c r="BH237" s="2" t="s">
        <v>137</v>
      </c>
      <c r="BI237">
        <v>0</v>
      </c>
      <c r="BJ237" s="2"/>
      <c r="BK237">
        <v>287</v>
      </c>
      <c r="BL237">
        <v>863850.29</v>
      </c>
      <c r="BM237">
        <v>863850.29</v>
      </c>
    </row>
    <row r="238" spans="1:65" x14ac:dyDescent="0.35">
      <c r="A238" s="2" t="s">
        <v>65</v>
      </c>
      <c r="B238" s="2" t="s">
        <v>66</v>
      </c>
      <c r="C238" s="2" t="s">
        <v>67</v>
      </c>
      <c r="D238">
        <v>1</v>
      </c>
      <c r="E238">
        <v>1</v>
      </c>
      <c r="F238" s="3">
        <v>43772.507835648146</v>
      </c>
      <c r="G238" s="4">
        <v>43466</v>
      </c>
      <c r="H238" s="4">
        <v>43830</v>
      </c>
      <c r="I238" s="2" t="s">
        <v>68</v>
      </c>
      <c r="J238">
        <v>1440</v>
      </c>
      <c r="L238" s="2"/>
      <c r="M238" s="2"/>
      <c r="N238" s="2"/>
      <c r="O238" s="2"/>
      <c r="P238" s="2"/>
      <c r="Q238" s="2"/>
      <c r="S238" s="2"/>
      <c r="T238" s="2"/>
      <c r="U238" s="2"/>
      <c r="V238" s="2"/>
      <c r="W238" s="2"/>
      <c r="X238" s="2"/>
      <c r="Y238" s="2"/>
      <c r="AA238" s="2"/>
      <c r="AC238" s="2"/>
      <c r="AD238" s="2"/>
      <c r="AE238" s="2"/>
      <c r="AN238" s="2"/>
      <c r="AP238" s="2"/>
      <c r="AQ238" s="2"/>
      <c r="AR238" s="2"/>
      <c r="AS238" s="2"/>
      <c r="AT238" s="4"/>
      <c r="AU238" s="4"/>
      <c r="AV238" s="4"/>
      <c r="AW238" s="2"/>
      <c r="AX238" s="2"/>
      <c r="AZ238">
        <v>122</v>
      </c>
      <c r="BA238">
        <v>863850.29</v>
      </c>
      <c r="BB238" s="2" t="s">
        <v>69</v>
      </c>
      <c r="BC238">
        <v>29</v>
      </c>
      <c r="BD238" s="2" t="s">
        <v>805</v>
      </c>
      <c r="BE238" s="2" t="s">
        <v>137</v>
      </c>
      <c r="BF238">
        <v>0</v>
      </c>
      <c r="BG238" s="2"/>
      <c r="BH238" s="2" t="s">
        <v>650</v>
      </c>
      <c r="BI238">
        <v>34500</v>
      </c>
      <c r="BJ238" s="2" t="s">
        <v>920</v>
      </c>
      <c r="BK238">
        <v>287</v>
      </c>
      <c r="BL238">
        <v>863850.29</v>
      </c>
      <c r="BM238">
        <v>863850.29</v>
      </c>
    </row>
    <row r="239" spans="1:65" x14ac:dyDescent="0.35">
      <c r="A239" s="2" t="s">
        <v>65</v>
      </c>
      <c r="B239" s="2" t="s">
        <v>66</v>
      </c>
      <c r="C239" s="2" t="s">
        <v>67</v>
      </c>
      <c r="D239">
        <v>1</v>
      </c>
      <c r="E239">
        <v>1</v>
      </c>
      <c r="F239" s="3">
        <v>43772.507835648146</v>
      </c>
      <c r="G239" s="4">
        <v>43466</v>
      </c>
      <c r="H239" s="4">
        <v>43830</v>
      </c>
      <c r="I239" s="2" t="s">
        <v>68</v>
      </c>
      <c r="J239">
        <v>1440</v>
      </c>
      <c r="L239" s="2"/>
      <c r="M239" s="2"/>
      <c r="N239" s="2"/>
      <c r="O239" s="2"/>
      <c r="P239" s="2"/>
      <c r="Q239" s="2"/>
      <c r="S239" s="2"/>
      <c r="T239" s="2"/>
      <c r="U239" s="2"/>
      <c r="V239" s="2"/>
      <c r="W239" s="2"/>
      <c r="X239" s="2"/>
      <c r="Y239" s="2"/>
      <c r="AA239" s="2"/>
      <c r="AC239" s="2"/>
      <c r="AD239" s="2"/>
      <c r="AE239" s="2"/>
      <c r="AN239" s="2"/>
      <c r="AP239" s="2"/>
      <c r="AQ239" s="2"/>
      <c r="AR239" s="2"/>
      <c r="AS239" s="2"/>
      <c r="AT239" s="4"/>
      <c r="AU239" s="4"/>
      <c r="AV239" s="4"/>
      <c r="AW239" s="2"/>
      <c r="AX239" s="2"/>
      <c r="AZ239">
        <v>122</v>
      </c>
      <c r="BA239">
        <v>863850.29</v>
      </c>
      <c r="BB239" s="2" t="s">
        <v>69</v>
      </c>
      <c r="BC239">
        <v>30</v>
      </c>
      <c r="BD239" s="2" t="s">
        <v>602</v>
      </c>
      <c r="BE239" s="2" t="s">
        <v>646</v>
      </c>
      <c r="BF239">
        <v>2032.52</v>
      </c>
      <c r="BG239" s="2" t="s">
        <v>921</v>
      </c>
      <c r="BH239" s="2" t="s">
        <v>137</v>
      </c>
      <c r="BI239">
        <v>0</v>
      </c>
      <c r="BJ239" s="2"/>
      <c r="BK239">
        <v>287</v>
      </c>
      <c r="BL239">
        <v>863850.29</v>
      </c>
      <c r="BM239">
        <v>863850.29</v>
      </c>
    </row>
    <row r="240" spans="1:65" x14ac:dyDescent="0.35">
      <c r="A240" s="2" t="s">
        <v>65</v>
      </c>
      <c r="B240" s="2" t="s">
        <v>66</v>
      </c>
      <c r="C240" s="2" t="s">
        <v>67</v>
      </c>
      <c r="D240">
        <v>1</v>
      </c>
      <c r="E240">
        <v>1</v>
      </c>
      <c r="F240" s="3">
        <v>43772.507835648146</v>
      </c>
      <c r="G240" s="4">
        <v>43466</v>
      </c>
      <c r="H240" s="4">
        <v>43830</v>
      </c>
      <c r="I240" s="2" t="s">
        <v>68</v>
      </c>
      <c r="J240">
        <v>1440</v>
      </c>
      <c r="L240" s="2"/>
      <c r="M240" s="2"/>
      <c r="N240" s="2"/>
      <c r="O240" s="2"/>
      <c r="P240" s="2"/>
      <c r="Q240" s="2"/>
      <c r="S240" s="2"/>
      <c r="T240" s="2"/>
      <c r="U240" s="2"/>
      <c r="V240" s="2"/>
      <c r="W240" s="2"/>
      <c r="X240" s="2"/>
      <c r="Y240" s="2"/>
      <c r="AA240" s="2"/>
      <c r="AC240" s="2"/>
      <c r="AD240" s="2"/>
      <c r="AE240" s="2"/>
      <c r="AN240" s="2"/>
      <c r="AP240" s="2"/>
      <c r="AQ240" s="2"/>
      <c r="AR240" s="2"/>
      <c r="AS240" s="2"/>
      <c r="AT240" s="4"/>
      <c r="AU240" s="4"/>
      <c r="AV240" s="4"/>
      <c r="AW240" s="2"/>
      <c r="AX240" s="2"/>
      <c r="AZ240">
        <v>122</v>
      </c>
      <c r="BA240">
        <v>863850.29</v>
      </c>
      <c r="BB240" s="2" t="s">
        <v>69</v>
      </c>
      <c r="BC240">
        <v>31</v>
      </c>
      <c r="BD240" s="2" t="s">
        <v>602</v>
      </c>
      <c r="BE240" s="2" t="s">
        <v>137</v>
      </c>
      <c r="BF240">
        <v>0</v>
      </c>
      <c r="BG240" s="2"/>
      <c r="BH240" s="2" t="s">
        <v>140</v>
      </c>
      <c r="BI240">
        <v>2500</v>
      </c>
      <c r="BJ240" s="2" t="s">
        <v>921</v>
      </c>
      <c r="BK240">
        <v>287</v>
      </c>
      <c r="BL240">
        <v>863850.29</v>
      </c>
      <c r="BM240">
        <v>863850.29</v>
      </c>
    </row>
    <row r="241" spans="1:65" x14ac:dyDescent="0.35">
      <c r="A241" s="2" t="s">
        <v>65</v>
      </c>
      <c r="B241" s="2" t="s">
        <v>66</v>
      </c>
      <c r="C241" s="2" t="s">
        <v>67</v>
      </c>
      <c r="D241">
        <v>1</v>
      </c>
      <c r="E241">
        <v>1</v>
      </c>
      <c r="F241" s="3">
        <v>43772.507835648146</v>
      </c>
      <c r="G241" s="4">
        <v>43466</v>
      </c>
      <c r="H241" s="4">
        <v>43830</v>
      </c>
      <c r="I241" s="2" t="s">
        <v>68</v>
      </c>
      <c r="J241">
        <v>1440</v>
      </c>
      <c r="L241" s="2"/>
      <c r="M241" s="2"/>
      <c r="N241" s="2"/>
      <c r="O241" s="2"/>
      <c r="P241" s="2"/>
      <c r="Q241" s="2"/>
      <c r="S241" s="2"/>
      <c r="T241" s="2"/>
      <c r="U241" s="2"/>
      <c r="V241" s="2"/>
      <c r="W241" s="2"/>
      <c r="X241" s="2"/>
      <c r="Y241" s="2"/>
      <c r="AA241" s="2"/>
      <c r="AC241" s="2"/>
      <c r="AD241" s="2"/>
      <c r="AE241" s="2"/>
      <c r="AN241" s="2"/>
      <c r="AP241" s="2"/>
      <c r="AQ241" s="2"/>
      <c r="AR241" s="2"/>
      <c r="AS241" s="2"/>
      <c r="AT241" s="4"/>
      <c r="AU241" s="4"/>
      <c r="AV241" s="4"/>
      <c r="AW241" s="2"/>
      <c r="AX241" s="2"/>
      <c r="AZ241">
        <v>122</v>
      </c>
      <c r="BA241">
        <v>863850.29</v>
      </c>
      <c r="BB241" s="2" t="s">
        <v>69</v>
      </c>
      <c r="BC241">
        <v>32</v>
      </c>
      <c r="BD241" s="2" t="s">
        <v>602</v>
      </c>
      <c r="BE241" s="2" t="s">
        <v>76</v>
      </c>
      <c r="BF241">
        <v>467.48</v>
      </c>
      <c r="BG241" s="2" t="s">
        <v>921</v>
      </c>
      <c r="BH241" s="2" t="s">
        <v>137</v>
      </c>
      <c r="BI241">
        <v>0</v>
      </c>
      <c r="BJ241" s="2"/>
      <c r="BK241">
        <v>287</v>
      </c>
      <c r="BL241">
        <v>863850.29</v>
      </c>
      <c r="BM241">
        <v>863850.29</v>
      </c>
    </row>
    <row r="242" spans="1:65" x14ac:dyDescent="0.35">
      <c r="A242" s="2" t="s">
        <v>65</v>
      </c>
      <c r="B242" s="2" t="s">
        <v>66</v>
      </c>
      <c r="C242" s="2" t="s">
        <v>67</v>
      </c>
      <c r="D242">
        <v>1</v>
      </c>
      <c r="E242">
        <v>1</v>
      </c>
      <c r="F242" s="3">
        <v>43772.507835648146</v>
      </c>
      <c r="G242" s="4">
        <v>43466</v>
      </c>
      <c r="H242" s="4">
        <v>43830</v>
      </c>
      <c r="I242" s="2" t="s">
        <v>68</v>
      </c>
      <c r="J242">
        <v>1440</v>
      </c>
      <c r="L242" s="2"/>
      <c r="M242" s="2"/>
      <c r="N242" s="2"/>
      <c r="O242" s="2"/>
      <c r="P242" s="2"/>
      <c r="Q242" s="2"/>
      <c r="S242" s="2"/>
      <c r="T242" s="2"/>
      <c r="U242" s="2"/>
      <c r="V242" s="2"/>
      <c r="W242" s="2"/>
      <c r="X242" s="2"/>
      <c r="Y242" s="2"/>
      <c r="AA242" s="2"/>
      <c r="AC242" s="2"/>
      <c r="AD242" s="2"/>
      <c r="AE242" s="2"/>
      <c r="AN242" s="2"/>
      <c r="AP242" s="2"/>
      <c r="AQ242" s="2"/>
      <c r="AR242" s="2"/>
      <c r="AS242" s="2"/>
      <c r="AT242" s="4"/>
      <c r="AU242" s="4"/>
      <c r="AV242" s="4"/>
      <c r="AW242" s="2"/>
      <c r="AX242" s="2"/>
      <c r="AZ242">
        <v>122</v>
      </c>
      <c r="BA242">
        <v>863850.29</v>
      </c>
      <c r="BB242" s="2" t="s">
        <v>69</v>
      </c>
      <c r="BC242">
        <v>33</v>
      </c>
      <c r="BD242" s="2" t="s">
        <v>806</v>
      </c>
      <c r="BE242" s="2" t="s">
        <v>653</v>
      </c>
      <c r="BF242">
        <v>2032.52</v>
      </c>
      <c r="BG242" s="2" t="s">
        <v>921</v>
      </c>
      <c r="BH242" s="2" t="s">
        <v>137</v>
      </c>
      <c r="BI242">
        <v>0</v>
      </c>
      <c r="BJ242" s="2"/>
      <c r="BK242">
        <v>287</v>
      </c>
      <c r="BL242">
        <v>863850.29</v>
      </c>
      <c r="BM242">
        <v>863850.29</v>
      </c>
    </row>
    <row r="243" spans="1:65" x14ac:dyDescent="0.35">
      <c r="A243" s="2" t="s">
        <v>65</v>
      </c>
      <c r="B243" s="2" t="s">
        <v>66</v>
      </c>
      <c r="C243" s="2" t="s">
        <v>67</v>
      </c>
      <c r="D243">
        <v>1</v>
      </c>
      <c r="E243">
        <v>1</v>
      </c>
      <c r="F243" s="3">
        <v>43772.507835648146</v>
      </c>
      <c r="G243" s="4">
        <v>43466</v>
      </c>
      <c r="H243" s="4">
        <v>43830</v>
      </c>
      <c r="I243" s="2" t="s">
        <v>68</v>
      </c>
      <c r="J243">
        <v>1440</v>
      </c>
      <c r="L243" s="2"/>
      <c r="M243" s="2"/>
      <c r="N243" s="2"/>
      <c r="O243" s="2"/>
      <c r="P243" s="2"/>
      <c r="Q243" s="2"/>
      <c r="S243" s="2"/>
      <c r="T243" s="2"/>
      <c r="U243" s="2"/>
      <c r="V243" s="2"/>
      <c r="W243" s="2"/>
      <c r="X243" s="2"/>
      <c r="Y243" s="2"/>
      <c r="AA243" s="2"/>
      <c r="AC243" s="2"/>
      <c r="AD243" s="2"/>
      <c r="AE243" s="2"/>
      <c r="AN243" s="2"/>
      <c r="AP243" s="2"/>
      <c r="AQ243" s="2"/>
      <c r="AR243" s="2"/>
      <c r="AS243" s="2"/>
      <c r="AT243" s="4"/>
      <c r="AU243" s="4"/>
      <c r="AV243" s="4"/>
      <c r="AW243" s="2"/>
      <c r="AX243" s="2"/>
      <c r="AZ243">
        <v>122</v>
      </c>
      <c r="BA243">
        <v>863850.29</v>
      </c>
      <c r="BB243" s="2" t="s">
        <v>69</v>
      </c>
      <c r="BC243">
        <v>34</v>
      </c>
      <c r="BD243" s="2" t="s">
        <v>806</v>
      </c>
      <c r="BE243" s="2" t="s">
        <v>137</v>
      </c>
      <c r="BF243">
        <v>0</v>
      </c>
      <c r="BG243" s="2"/>
      <c r="BH243" s="2" t="s">
        <v>650</v>
      </c>
      <c r="BI243">
        <v>2032.52</v>
      </c>
      <c r="BJ243" s="2" t="s">
        <v>921</v>
      </c>
      <c r="BK243">
        <v>287</v>
      </c>
      <c r="BL243">
        <v>863850.29</v>
      </c>
      <c r="BM243">
        <v>863850.29</v>
      </c>
    </row>
    <row r="244" spans="1:65" x14ac:dyDescent="0.35">
      <c r="A244" s="2" t="s">
        <v>65</v>
      </c>
      <c r="B244" s="2" t="s">
        <v>66</v>
      </c>
      <c r="C244" s="2" t="s">
        <v>67</v>
      </c>
      <c r="D244">
        <v>1</v>
      </c>
      <c r="E244">
        <v>1</v>
      </c>
      <c r="F244" s="3">
        <v>43772.507835648146</v>
      </c>
      <c r="G244" s="4">
        <v>43466</v>
      </c>
      <c r="H244" s="4">
        <v>43830</v>
      </c>
      <c r="I244" s="2" t="s">
        <v>68</v>
      </c>
      <c r="J244">
        <v>1440</v>
      </c>
      <c r="L244" s="2"/>
      <c r="M244" s="2"/>
      <c r="N244" s="2"/>
      <c r="O244" s="2"/>
      <c r="P244" s="2"/>
      <c r="Q244" s="2"/>
      <c r="S244" s="2"/>
      <c r="T244" s="2"/>
      <c r="U244" s="2"/>
      <c r="V244" s="2"/>
      <c r="W244" s="2"/>
      <c r="X244" s="2"/>
      <c r="Y244" s="2"/>
      <c r="AA244" s="2"/>
      <c r="AC244" s="2"/>
      <c r="AD244" s="2"/>
      <c r="AE244" s="2"/>
      <c r="AN244" s="2"/>
      <c r="AP244" s="2"/>
      <c r="AQ244" s="2"/>
      <c r="AR244" s="2"/>
      <c r="AS244" s="2"/>
      <c r="AT244" s="4"/>
      <c r="AU244" s="4"/>
      <c r="AV244" s="4"/>
      <c r="AW244" s="2"/>
      <c r="AX244" s="2"/>
      <c r="AZ244">
        <v>122</v>
      </c>
      <c r="BA244">
        <v>863850.29</v>
      </c>
      <c r="BB244" s="2" t="s">
        <v>69</v>
      </c>
      <c r="BC244">
        <v>35</v>
      </c>
      <c r="BD244" s="2" t="s">
        <v>605</v>
      </c>
      <c r="BE244" s="2" t="s">
        <v>612</v>
      </c>
      <c r="BF244">
        <v>2500</v>
      </c>
      <c r="BG244" s="2" t="s">
        <v>1026</v>
      </c>
      <c r="BH244" s="2" t="s">
        <v>137</v>
      </c>
      <c r="BI244">
        <v>0</v>
      </c>
      <c r="BJ244" s="2"/>
      <c r="BK244">
        <v>287</v>
      </c>
      <c r="BL244">
        <v>863850.29</v>
      </c>
      <c r="BM244">
        <v>863850.29</v>
      </c>
    </row>
    <row r="245" spans="1:65" x14ac:dyDescent="0.35">
      <c r="A245" s="2" t="s">
        <v>65</v>
      </c>
      <c r="B245" s="2" t="s">
        <v>66</v>
      </c>
      <c r="C245" s="2" t="s">
        <v>67</v>
      </c>
      <c r="D245">
        <v>1</v>
      </c>
      <c r="E245">
        <v>1</v>
      </c>
      <c r="F245" s="3">
        <v>43772.507835648146</v>
      </c>
      <c r="G245" s="4">
        <v>43466</v>
      </c>
      <c r="H245" s="4">
        <v>43830</v>
      </c>
      <c r="I245" s="2" t="s">
        <v>68</v>
      </c>
      <c r="J245">
        <v>1440</v>
      </c>
      <c r="L245" s="2"/>
      <c r="M245" s="2"/>
      <c r="N245" s="2"/>
      <c r="O245" s="2"/>
      <c r="P245" s="2"/>
      <c r="Q245" s="2"/>
      <c r="S245" s="2"/>
      <c r="T245" s="2"/>
      <c r="U245" s="2"/>
      <c r="V245" s="2"/>
      <c r="W245" s="2"/>
      <c r="X245" s="2"/>
      <c r="Y245" s="2"/>
      <c r="AA245" s="2"/>
      <c r="AC245" s="2"/>
      <c r="AD245" s="2"/>
      <c r="AE245" s="2"/>
      <c r="AN245" s="2"/>
      <c r="AP245" s="2"/>
      <c r="AQ245" s="2"/>
      <c r="AR245" s="2"/>
      <c r="AS245" s="2"/>
      <c r="AT245" s="4"/>
      <c r="AU245" s="4"/>
      <c r="AV245" s="4"/>
      <c r="AW245" s="2"/>
      <c r="AX245" s="2"/>
      <c r="AZ245">
        <v>122</v>
      </c>
      <c r="BA245">
        <v>863850.29</v>
      </c>
      <c r="BB245" s="2" t="s">
        <v>69</v>
      </c>
      <c r="BC245">
        <v>36</v>
      </c>
      <c r="BD245" s="2" t="s">
        <v>605</v>
      </c>
      <c r="BE245" s="2" t="s">
        <v>137</v>
      </c>
      <c r="BF245">
        <v>0</v>
      </c>
      <c r="BG245" s="2"/>
      <c r="BH245" s="2" t="s">
        <v>614</v>
      </c>
      <c r="BI245">
        <v>2500</v>
      </c>
      <c r="BJ245" s="2" t="s">
        <v>1026</v>
      </c>
      <c r="BK245">
        <v>287</v>
      </c>
      <c r="BL245">
        <v>863850.29</v>
      </c>
      <c r="BM245">
        <v>863850.29</v>
      </c>
    </row>
    <row r="246" spans="1:65" x14ac:dyDescent="0.35">
      <c r="A246" s="2" t="s">
        <v>65</v>
      </c>
      <c r="B246" s="2" t="s">
        <v>66</v>
      </c>
      <c r="C246" s="2" t="s">
        <v>67</v>
      </c>
      <c r="D246">
        <v>1</v>
      </c>
      <c r="E246">
        <v>1</v>
      </c>
      <c r="F246" s="3">
        <v>43772.507835648146</v>
      </c>
      <c r="G246" s="4">
        <v>43466</v>
      </c>
      <c r="H246" s="4">
        <v>43830</v>
      </c>
      <c r="I246" s="2" t="s">
        <v>68</v>
      </c>
      <c r="J246">
        <v>1440</v>
      </c>
      <c r="L246" s="2"/>
      <c r="M246" s="2"/>
      <c r="N246" s="2"/>
      <c r="O246" s="2"/>
      <c r="P246" s="2"/>
      <c r="Q246" s="2"/>
      <c r="S246" s="2"/>
      <c r="T246" s="2"/>
      <c r="U246" s="2"/>
      <c r="V246" s="2"/>
      <c r="W246" s="2"/>
      <c r="X246" s="2"/>
      <c r="Y246" s="2"/>
      <c r="AA246" s="2"/>
      <c r="AC246" s="2"/>
      <c r="AD246" s="2"/>
      <c r="AE246" s="2"/>
      <c r="AN246" s="2"/>
      <c r="AP246" s="2"/>
      <c r="AQ246" s="2"/>
      <c r="AR246" s="2"/>
      <c r="AS246" s="2"/>
      <c r="AT246" s="4"/>
      <c r="AU246" s="4"/>
      <c r="AV246" s="4"/>
      <c r="AW246" s="2"/>
      <c r="AX246" s="2"/>
      <c r="AZ246">
        <v>122</v>
      </c>
      <c r="BA246">
        <v>863850.29</v>
      </c>
      <c r="BB246" s="2" t="s">
        <v>69</v>
      </c>
      <c r="BC246">
        <v>37</v>
      </c>
      <c r="BD246" s="2" t="s">
        <v>807</v>
      </c>
      <c r="BE246" s="2" t="s">
        <v>645</v>
      </c>
      <c r="BF246">
        <v>143.09</v>
      </c>
      <c r="BG246" s="2" t="s">
        <v>1027</v>
      </c>
      <c r="BH246" s="2" t="s">
        <v>137</v>
      </c>
      <c r="BI246">
        <v>0</v>
      </c>
      <c r="BJ246" s="2"/>
      <c r="BK246">
        <v>287</v>
      </c>
      <c r="BL246">
        <v>863850.29</v>
      </c>
      <c r="BM246">
        <v>863850.29</v>
      </c>
    </row>
    <row r="247" spans="1:65" x14ac:dyDescent="0.35">
      <c r="A247" s="2" t="s">
        <v>65</v>
      </c>
      <c r="B247" s="2" t="s">
        <v>66</v>
      </c>
      <c r="C247" s="2" t="s">
        <v>67</v>
      </c>
      <c r="D247">
        <v>1</v>
      </c>
      <c r="E247">
        <v>1</v>
      </c>
      <c r="F247" s="3">
        <v>43772.507835648146</v>
      </c>
      <c r="G247" s="4">
        <v>43466</v>
      </c>
      <c r="H247" s="4">
        <v>43830</v>
      </c>
      <c r="I247" s="2" t="s">
        <v>68</v>
      </c>
      <c r="J247">
        <v>1440</v>
      </c>
      <c r="L247" s="2"/>
      <c r="M247" s="2"/>
      <c r="N247" s="2"/>
      <c r="O247" s="2"/>
      <c r="P247" s="2"/>
      <c r="Q247" s="2"/>
      <c r="S247" s="2"/>
      <c r="T247" s="2"/>
      <c r="U247" s="2"/>
      <c r="V247" s="2"/>
      <c r="W247" s="2"/>
      <c r="X247" s="2"/>
      <c r="Y247" s="2"/>
      <c r="AA247" s="2"/>
      <c r="AC247" s="2"/>
      <c r="AD247" s="2"/>
      <c r="AE247" s="2"/>
      <c r="AN247" s="2"/>
      <c r="AP247" s="2"/>
      <c r="AQ247" s="2"/>
      <c r="AR247" s="2"/>
      <c r="AS247" s="2"/>
      <c r="AT247" s="4"/>
      <c r="AU247" s="4"/>
      <c r="AV247" s="4"/>
      <c r="AW247" s="2"/>
      <c r="AX247" s="2"/>
      <c r="AZ247">
        <v>122</v>
      </c>
      <c r="BA247">
        <v>863850.29</v>
      </c>
      <c r="BB247" s="2" t="s">
        <v>69</v>
      </c>
      <c r="BC247">
        <v>38</v>
      </c>
      <c r="BD247" s="2" t="s">
        <v>807</v>
      </c>
      <c r="BE247" s="2" t="s">
        <v>137</v>
      </c>
      <c r="BF247">
        <v>0</v>
      </c>
      <c r="BG247" s="2"/>
      <c r="BH247" s="2" t="s">
        <v>612</v>
      </c>
      <c r="BI247">
        <v>143.09</v>
      </c>
      <c r="BJ247" s="2" t="s">
        <v>1027</v>
      </c>
      <c r="BK247">
        <v>287</v>
      </c>
      <c r="BL247">
        <v>863850.29</v>
      </c>
      <c r="BM247">
        <v>863850.29</v>
      </c>
    </row>
    <row r="248" spans="1:65" x14ac:dyDescent="0.35">
      <c r="A248" s="2" t="s">
        <v>65</v>
      </c>
      <c r="B248" s="2" t="s">
        <v>66</v>
      </c>
      <c r="C248" s="2" t="s">
        <v>67</v>
      </c>
      <c r="D248">
        <v>1</v>
      </c>
      <c r="E248">
        <v>1</v>
      </c>
      <c r="F248" s="3">
        <v>43772.507835648146</v>
      </c>
      <c r="G248" s="4">
        <v>43466</v>
      </c>
      <c r="H248" s="4">
        <v>43830</v>
      </c>
      <c r="I248" s="2" t="s">
        <v>68</v>
      </c>
      <c r="J248">
        <v>1440</v>
      </c>
      <c r="L248" s="2"/>
      <c r="M248" s="2"/>
      <c r="N248" s="2"/>
      <c r="O248" s="2"/>
      <c r="P248" s="2"/>
      <c r="Q248" s="2"/>
      <c r="S248" s="2"/>
      <c r="T248" s="2"/>
      <c r="U248" s="2"/>
      <c r="V248" s="2"/>
      <c r="W248" s="2"/>
      <c r="X248" s="2"/>
      <c r="Y248" s="2"/>
      <c r="AA248" s="2"/>
      <c r="AC248" s="2"/>
      <c r="AD248" s="2"/>
      <c r="AE248" s="2"/>
      <c r="AN248" s="2"/>
      <c r="AP248" s="2"/>
      <c r="AQ248" s="2"/>
      <c r="AR248" s="2"/>
      <c r="AS248" s="2"/>
      <c r="AT248" s="4"/>
      <c r="AU248" s="4"/>
      <c r="AV248" s="4"/>
      <c r="AW248" s="2"/>
      <c r="AX248" s="2"/>
      <c r="AZ248">
        <v>122</v>
      </c>
      <c r="BA248">
        <v>863850.29</v>
      </c>
      <c r="BB248" s="2" t="s">
        <v>69</v>
      </c>
      <c r="BC248">
        <v>39</v>
      </c>
      <c r="BD248" s="2" t="s">
        <v>808</v>
      </c>
      <c r="BE248" s="2" t="s">
        <v>76</v>
      </c>
      <c r="BF248">
        <v>32.909999999999997</v>
      </c>
      <c r="BG248" s="2" t="s">
        <v>1027</v>
      </c>
      <c r="BH248" s="2" t="s">
        <v>137</v>
      </c>
      <c r="BI248">
        <v>0</v>
      </c>
      <c r="BJ248" s="2"/>
      <c r="BK248">
        <v>287</v>
      </c>
      <c r="BL248">
        <v>863850.29</v>
      </c>
      <c r="BM248">
        <v>863850.29</v>
      </c>
    </row>
    <row r="249" spans="1:65" x14ac:dyDescent="0.35">
      <c r="A249" s="2" t="s">
        <v>65</v>
      </c>
      <c r="B249" s="2" t="s">
        <v>66</v>
      </c>
      <c r="C249" s="2" t="s">
        <v>67</v>
      </c>
      <c r="D249">
        <v>1</v>
      </c>
      <c r="E249">
        <v>1</v>
      </c>
      <c r="F249" s="3">
        <v>43772.507835648146</v>
      </c>
      <c r="G249" s="4">
        <v>43466</v>
      </c>
      <c r="H249" s="4">
        <v>43830</v>
      </c>
      <c r="I249" s="2" t="s">
        <v>68</v>
      </c>
      <c r="J249">
        <v>1440</v>
      </c>
      <c r="L249" s="2"/>
      <c r="M249" s="2"/>
      <c r="N249" s="2"/>
      <c r="O249" s="2"/>
      <c r="P249" s="2"/>
      <c r="Q249" s="2"/>
      <c r="S249" s="2"/>
      <c r="T249" s="2"/>
      <c r="U249" s="2"/>
      <c r="V249" s="2"/>
      <c r="W249" s="2"/>
      <c r="X249" s="2"/>
      <c r="Y249" s="2"/>
      <c r="AA249" s="2"/>
      <c r="AC249" s="2"/>
      <c r="AD249" s="2"/>
      <c r="AE249" s="2"/>
      <c r="AN249" s="2"/>
      <c r="AP249" s="2"/>
      <c r="AQ249" s="2"/>
      <c r="AR249" s="2"/>
      <c r="AS249" s="2"/>
      <c r="AT249" s="4"/>
      <c r="AU249" s="4"/>
      <c r="AV249" s="4"/>
      <c r="AW249" s="2"/>
      <c r="AX249" s="2"/>
      <c r="AZ249">
        <v>122</v>
      </c>
      <c r="BA249">
        <v>863850.29</v>
      </c>
      <c r="BB249" s="2" t="s">
        <v>69</v>
      </c>
      <c r="BC249">
        <v>40</v>
      </c>
      <c r="BD249" s="2" t="s">
        <v>808</v>
      </c>
      <c r="BE249" s="2" t="s">
        <v>137</v>
      </c>
      <c r="BF249">
        <v>0</v>
      </c>
      <c r="BG249" s="2"/>
      <c r="BH249" s="2" t="s">
        <v>612</v>
      </c>
      <c r="BI249">
        <v>32.909999999999997</v>
      </c>
      <c r="BJ249" s="2" t="s">
        <v>1027</v>
      </c>
      <c r="BK249">
        <v>287</v>
      </c>
      <c r="BL249">
        <v>863850.29</v>
      </c>
      <c r="BM249">
        <v>863850.29</v>
      </c>
    </row>
    <row r="250" spans="1:65" x14ac:dyDescent="0.35">
      <c r="A250" s="2" t="s">
        <v>65</v>
      </c>
      <c r="B250" s="2" t="s">
        <v>66</v>
      </c>
      <c r="C250" s="2" t="s">
        <v>67</v>
      </c>
      <c r="D250">
        <v>1</v>
      </c>
      <c r="E250">
        <v>1</v>
      </c>
      <c r="F250" s="3">
        <v>43772.507835648146</v>
      </c>
      <c r="G250" s="4">
        <v>43466</v>
      </c>
      <c r="H250" s="4">
        <v>43830</v>
      </c>
      <c r="I250" s="2" t="s">
        <v>68</v>
      </c>
      <c r="J250">
        <v>1440</v>
      </c>
      <c r="L250" s="2"/>
      <c r="M250" s="2"/>
      <c r="N250" s="2"/>
      <c r="O250" s="2"/>
      <c r="P250" s="2"/>
      <c r="Q250" s="2"/>
      <c r="S250" s="2"/>
      <c r="T250" s="2"/>
      <c r="U250" s="2"/>
      <c r="V250" s="2"/>
      <c r="W250" s="2"/>
      <c r="X250" s="2"/>
      <c r="Y250" s="2"/>
      <c r="AA250" s="2"/>
      <c r="AC250" s="2"/>
      <c r="AD250" s="2"/>
      <c r="AE250" s="2"/>
      <c r="AN250" s="2"/>
      <c r="AP250" s="2"/>
      <c r="AQ250" s="2"/>
      <c r="AR250" s="2"/>
      <c r="AS250" s="2"/>
      <c r="AT250" s="4"/>
      <c r="AU250" s="4"/>
      <c r="AV250" s="4"/>
      <c r="AW250" s="2"/>
      <c r="AX250" s="2"/>
      <c r="AZ250">
        <v>122</v>
      </c>
      <c r="BA250">
        <v>863850.29</v>
      </c>
      <c r="BB250" s="2" t="s">
        <v>69</v>
      </c>
      <c r="BC250">
        <v>41</v>
      </c>
      <c r="BD250" s="2" t="s">
        <v>809</v>
      </c>
      <c r="BE250" s="2" t="s">
        <v>640</v>
      </c>
      <c r="BF250">
        <v>250</v>
      </c>
      <c r="BG250" s="2" t="s">
        <v>1028</v>
      </c>
      <c r="BH250" s="2" t="s">
        <v>137</v>
      </c>
      <c r="BI250">
        <v>0</v>
      </c>
      <c r="BJ250" s="2"/>
      <c r="BK250">
        <v>287</v>
      </c>
      <c r="BL250">
        <v>863850.29</v>
      </c>
      <c r="BM250">
        <v>863850.29</v>
      </c>
    </row>
    <row r="251" spans="1:65" x14ac:dyDescent="0.35">
      <c r="A251" s="2" t="s">
        <v>65</v>
      </c>
      <c r="B251" s="2" t="s">
        <v>66</v>
      </c>
      <c r="C251" s="2" t="s">
        <v>67</v>
      </c>
      <c r="D251">
        <v>1</v>
      </c>
      <c r="E251">
        <v>1</v>
      </c>
      <c r="F251" s="3">
        <v>43772.507835648146</v>
      </c>
      <c r="G251" s="4">
        <v>43466</v>
      </c>
      <c r="H251" s="4">
        <v>43830</v>
      </c>
      <c r="I251" s="2" t="s">
        <v>68</v>
      </c>
      <c r="J251">
        <v>1440</v>
      </c>
      <c r="L251" s="2"/>
      <c r="M251" s="2"/>
      <c r="N251" s="2"/>
      <c r="O251" s="2"/>
      <c r="P251" s="2"/>
      <c r="Q251" s="2"/>
      <c r="S251" s="2"/>
      <c r="T251" s="2"/>
      <c r="U251" s="2"/>
      <c r="V251" s="2"/>
      <c r="W251" s="2"/>
      <c r="X251" s="2"/>
      <c r="Y251" s="2"/>
      <c r="AA251" s="2"/>
      <c r="AC251" s="2"/>
      <c r="AD251" s="2"/>
      <c r="AE251" s="2"/>
      <c r="AN251" s="2"/>
      <c r="AP251" s="2"/>
      <c r="AQ251" s="2"/>
      <c r="AR251" s="2"/>
      <c r="AS251" s="2"/>
      <c r="AT251" s="4"/>
      <c r="AU251" s="4"/>
      <c r="AV251" s="4"/>
      <c r="AW251" s="2"/>
      <c r="AX251" s="2"/>
      <c r="AZ251">
        <v>122</v>
      </c>
      <c r="BA251">
        <v>863850.29</v>
      </c>
      <c r="BB251" s="2" t="s">
        <v>69</v>
      </c>
      <c r="BC251">
        <v>42</v>
      </c>
      <c r="BD251" s="2" t="s">
        <v>809</v>
      </c>
      <c r="BE251" s="2" t="s">
        <v>137</v>
      </c>
      <c r="BF251">
        <v>0</v>
      </c>
      <c r="BG251" s="2"/>
      <c r="BH251" s="2" t="s">
        <v>612</v>
      </c>
      <c r="BI251">
        <v>250</v>
      </c>
      <c r="BJ251" s="2" t="s">
        <v>1028</v>
      </c>
      <c r="BK251">
        <v>287</v>
      </c>
      <c r="BL251">
        <v>863850.29</v>
      </c>
      <c r="BM251">
        <v>863850.29</v>
      </c>
    </row>
    <row r="252" spans="1:65" x14ac:dyDescent="0.35">
      <c r="A252" s="2" t="s">
        <v>65</v>
      </c>
      <c r="B252" s="2" t="s">
        <v>66</v>
      </c>
      <c r="C252" s="2" t="s">
        <v>67</v>
      </c>
      <c r="D252">
        <v>1</v>
      </c>
      <c r="E252">
        <v>1</v>
      </c>
      <c r="F252" s="3">
        <v>43772.507835648146</v>
      </c>
      <c r="G252" s="4">
        <v>43466</v>
      </c>
      <c r="H252" s="4">
        <v>43830</v>
      </c>
      <c r="I252" s="2" t="s">
        <v>68</v>
      </c>
      <c r="J252">
        <v>1440</v>
      </c>
      <c r="L252" s="2"/>
      <c r="M252" s="2"/>
      <c r="N252" s="2"/>
      <c r="O252" s="2"/>
      <c r="P252" s="2"/>
      <c r="Q252" s="2"/>
      <c r="S252" s="2"/>
      <c r="T252" s="2"/>
      <c r="U252" s="2"/>
      <c r="V252" s="2"/>
      <c r="W252" s="2"/>
      <c r="X252" s="2"/>
      <c r="Y252" s="2"/>
      <c r="AA252" s="2"/>
      <c r="AC252" s="2"/>
      <c r="AD252" s="2"/>
      <c r="AE252" s="2"/>
      <c r="AN252" s="2"/>
      <c r="AP252" s="2"/>
      <c r="AQ252" s="2"/>
      <c r="AR252" s="2"/>
      <c r="AS252" s="2"/>
      <c r="AT252" s="4"/>
      <c r="AU252" s="4"/>
      <c r="AV252" s="4"/>
      <c r="AW252" s="2"/>
      <c r="AX252" s="2"/>
      <c r="AZ252">
        <v>122</v>
      </c>
      <c r="BA252">
        <v>863850.29</v>
      </c>
      <c r="BB252" s="2" t="s">
        <v>69</v>
      </c>
      <c r="BC252">
        <v>43</v>
      </c>
      <c r="BD252" s="2" t="s">
        <v>810</v>
      </c>
      <c r="BE252" s="2" t="s">
        <v>653</v>
      </c>
      <c r="BF252">
        <v>143.09</v>
      </c>
      <c r="BG252" s="2" t="s">
        <v>1027</v>
      </c>
      <c r="BH252" s="2" t="s">
        <v>137</v>
      </c>
      <c r="BI252">
        <v>0</v>
      </c>
      <c r="BJ252" s="2"/>
      <c r="BK252">
        <v>287</v>
      </c>
      <c r="BL252">
        <v>863850.29</v>
      </c>
      <c r="BM252">
        <v>863850.29</v>
      </c>
    </row>
    <row r="253" spans="1:65" x14ac:dyDescent="0.35">
      <c r="A253" s="2" t="s">
        <v>65</v>
      </c>
      <c r="B253" s="2" t="s">
        <v>66</v>
      </c>
      <c r="C253" s="2" t="s">
        <v>67</v>
      </c>
      <c r="D253">
        <v>1</v>
      </c>
      <c r="E253">
        <v>1</v>
      </c>
      <c r="F253" s="3">
        <v>43772.507835648146</v>
      </c>
      <c r="G253" s="4">
        <v>43466</v>
      </c>
      <c r="H253" s="4">
        <v>43830</v>
      </c>
      <c r="I253" s="2" t="s">
        <v>68</v>
      </c>
      <c r="J253">
        <v>1440</v>
      </c>
      <c r="L253" s="2"/>
      <c r="M253" s="2"/>
      <c r="N253" s="2"/>
      <c r="O253" s="2"/>
      <c r="P253" s="2"/>
      <c r="Q253" s="2"/>
      <c r="S253" s="2"/>
      <c r="T253" s="2"/>
      <c r="U253" s="2"/>
      <c r="V253" s="2"/>
      <c r="W253" s="2"/>
      <c r="X253" s="2"/>
      <c r="Y253" s="2"/>
      <c r="AA253" s="2"/>
      <c r="AC253" s="2"/>
      <c r="AD253" s="2"/>
      <c r="AE253" s="2"/>
      <c r="AN253" s="2"/>
      <c r="AP253" s="2"/>
      <c r="AQ253" s="2"/>
      <c r="AR253" s="2"/>
      <c r="AS253" s="2"/>
      <c r="AT253" s="4"/>
      <c r="AU253" s="4"/>
      <c r="AV253" s="4"/>
      <c r="AW253" s="2"/>
      <c r="AX253" s="2"/>
      <c r="AZ253">
        <v>122</v>
      </c>
      <c r="BA253">
        <v>863850.29</v>
      </c>
      <c r="BB253" s="2" t="s">
        <v>69</v>
      </c>
      <c r="BC253">
        <v>44</v>
      </c>
      <c r="BD253" s="2" t="s">
        <v>810</v>
      </c>
      <c r="BE253" s="2" t="s">
        <v>137</v>
      </c>
      <c r="BF253">
        <v>0</v>
      </c>
      <c r="BG253" s="2"/>
      <c r="BH253" s="2" t="s">
        <v>650</v>
      </c>
      <c r="BI253">
        <v>143.09</v>
      </c>
      <c r="BJ253" s="2" t="s">
        <v>1027</v>
      </c>
      <c r="BK253">
        <v>287</v>
      </c>
      <c r="BL253">
        <v>863850.29</v>
      </c>
      <c r="BM253">
        <v>863850.29</v>
      </c>
    </row>
    <row r="254" spans="1:65" x14ac:dyDescent="0.35">
      <c r="A254" s="2" t="s">
        <v>65</v>
      </c>
      <c r="B254" s="2" t="s">
        <v>66</v>
      </c>
      <c r="C254" s="2" t="s">
        <v>67</v>
      </c>
      <c r="D254">
        <v>1</v>
      </c>
      <c r="E254">
        <v>1</v>
      </c>
      <c r="F254" s="3">
        <v>43772.507835648146</v>
      </c>
      <c r="G254" s="4">
        <v>43466</v>
      </c>
      <c r="H254" s="4">
        <v>43830</v>
      </c>
      <c r="I254" s="2" t="s">
        <v>68</v>
      </c>
      <c r="J254">
        <v>1440</v>
      </c>
      <c r="L254" s="2"/>
      <c r="M254" s="2"/>
      <c r="N254" s="2"/>
      <c r="O254" s="2"/>
      <c r="P254" s="2"/>
      <c r="Q254" s="2"/>
      <c r="S254" s="2"/>
      <c r="T254" s="2"/>
      <c r="U254" s="2"/>
      <c r="V254" s="2"/>
      <c r="W254" s="2"/>
      <c r="X254" s="2"/>
      <c r="Y254" s="2"/>
      <c r="AA254" s="2"/>
      <c r="AC254" s="2"/>
      <c r="AD254" s="2"/>
      <c r="AE254" s="2"/>
      <c r="AN254" s="2"/>
      <c r="AP254" s="2"/>
      <c r="AQ254" s="2"/>
      <c r="AR254" s="2"/>
      <c r="AS254" s="2"/>
      <c r="AT254" s="4"/>
      <c r="AU254" s="4"/>
      <c r="AV254" s="4"/>
      <c r="AW254" s="2"/>
      <c r="AX254" s="2"/>
      <c r="AZ254">
        <v>122</v>
      </c>
      <c r="BA254">
        <v>863850.29</v>
      </c>
      <c r="BB254" s="2" t="s">
        <v>69</v>
      </c>
      <c r="BC254">
        <v>45</v>
      </c>
      <c r="BD254" s="2" t="s">
        <v>811</v>
      </c>
      <c r="BE254" s="2" t="s">
        <v>619</v>
      </c>
      <c r="BF254">
        <v>9300</v>
      </c>
      <c r="BG254" s="2" t="s">
        <v>923</v>
      </c>
      <c r="BH254" s="2" t="s">
        <v>137</v>
      </c>
      <c r="BI254">
        <v>0</v>
      </c>
      <c r="BJ254" s="2"/>
      <c r="BK254">
        <v>287</v>
      </c>
      <c r="BL254">
        <v>863850.29</v>
      </c>
      <c r="BM254">
        <v>863850.29</v>
      </c>
    </row>
    <row r="255" spans="1:65" x14ac:dyDescent="0.35">
      <c r="A255" s="2" t="s">
        <v>65</v>
      </c>
      <c r="B255" s="2" t="s">
        <v>66</v>
      </c>
      <c r="C255" s="2" t="s">
        <v>67</v>
      </c>
      <c r="D255">
        <v>1</v>
      </c>
      <c r="E255">
        <v>1</v>
      </c>
      <c r="F255" s="3">
        <v>43772.507835648146</v>
      </c>
      <c r="G255" s="4">
        <v>43466</v>
      </c>
      <c r="H255" s="4">
        <v>43830</v>
      </c>
      <c r="I255" s="2" t="s">
        <v>68</v>
      </c>
      <c r="J255">
        <v>1440</v>
      </c>
      <c r="L255" s="2"/>
      <c r="M255" s="2"/>
      <c r="N255" s="2"/>
      <c r="O255" s="2"/>
      <c r="P255" s="2"/>
      <c r="Q255" s="2"/>
      <c r="S255" s="2"/>
      <c r="T255" s="2"/>
      <c r="U255" s="2"/>
      <c r="V255" s="2"/>
      <c r="W255" s="2"/>
      <c r="X255" s="2"/>
      <c r="Y255" s="2"/>
      <c r="AA255" s="2"/>
      <c r="AC255" s="2"/>
      <c r="AD255" s="2"/>
      <c r="AE255" s="2"/>
      <c r="AN255" s="2"/>
      <c r="AP255" s="2"/>
      <c r="AQ255" s="2"/>
      <c r="AR255" s="2"/>
      <c r="AS255" s="2"/>
      <c r="AT255" s="4"/>
      <c r="AU255" s="4"/>
      <c r="AV255" s="4"/>
      <c r="AW255" s="2"/>
      <c r="AX255" s="2"/>
      <c r="AZ255">
        <v>122</v>
      </c>
      <c r="BA255">
        <v>863850.29</v>
      </c>
      <c r="BB255" s="2" t="s">
        <v>69</v>
      </c>
      <c r="BC255">
        <v>46</v>
      </c>
      <c r="BD255" s="2" t="s">
        <v>811</v>
      </c>
      <c r="BE255" s="2" t="s">
        <v>137</v>
      </c>
      <c r="BF255">
        <v>0</v>
      </c>
      <c r="BG255" s="2"/>
      <c r="BH255" s="2" t="s">
        <v>661</v>
      </c>
      <c r="BI255">
        <v>7560.98</v>
      </c>
      <c r="BJ255" s="2" t="s">
        <v>923</v>
      </c>
      <c r="BK255">
        <v>287</v>
      </c>
      <c r="BL255">
        <v>863850.29</v>
      </c>
      <c r="BM255">
        <v>863850.29</v>
      </c>
    </row>
    <row r="256" spans="1:65" x14ac:dyDescent="0.35">
      <c r="A256" s="2" t="s">
        <v>65</v>
      </c>
      <c r="B256" s="2" t="s">
        <v>66</v>
      </c>
      <c r="C256" s="2" t="s">
        <v>67</v>
      </c>
      <c r="D256">
        <v>1</v>
      </c>
      <c r="E256">
        <v>1</v>
      </c>
      <c r="F256" s="3">
        <v>43772.507835648146</v>
      </c>
      <c r="G256" s="4">
        <v>43466</v>
      </c>
      <c r="H256" s="4">
        <v>43830</v>
      </c>
      <c r="I256" s="2" t="s">
        <v>68</v>
      </c>
      <c r="J256">
        <v>1440</v>
      </c>
      <c r="L256" s="2"/>
      <c r="M256" s="2"/>
      <c r="N256" s="2"/>
      <c r="O256" s="2"/>
      <c r="P256" s="2"/>
      <c r="Q256" s="2"/>
      <c r="S256" s="2"/>
      <c r="T256" s="2"/>
      <c r="U256" s="2"/>
      <c r="V256" s="2"/>
      <c r="W256" s="2"/>
      <c r="X256" s="2"/>
      <c r="Y256" s="2"/>
      <c r="AA256" s="2"/>
      <c r="AC256" s="2"/>
      <c r="AD256" s="2"/>
      <c r="AE256" s="2"/>
      <c r="AN256" s="2"/>
      <c r="AP256" s="2"/>
      <c r="AQ256" s="2"/>
      <c r="AR256" s="2"/>
      <c r="AS256" s="2"/>
      <c r="AT256" s="4"/>
      <c r="AU256" s="4"/>
      <c r="AV256" s="4"/>
      <c r="AW256" s="2"/>
      <c r="AX256" s="2"/>
      <c r="AZ256">
        <v>122</v>
      </c>
      <c r="BA256">
        <v>863850.29</v>
      </c>
      <c r="BB256" s="2" t="s">
        <v>69</v>
      </c>
      <c r="BC256">
        <v>47</v>
      </c>
      <c r="BD256" s="2" t="s">
        <v>811</v>
      </c>
      <c r="BE256" s="2" t="s">
        <v>137</v>
      </c>
      <c r="BF256">
        <v>0</v>
      </c>
      <c r="BG256" s="2"/>
      <c r="BH256" s="2" t="s">
        <v>75</v>
      </c>
      <c r="BI256">
        <v>1739.02</v>
      </c>
      <c r="BJ256" s="2" t="s">
        <v>923</v>
      </c>
      <c r="BK256">
        <v>287</v>
      </c>
      <c r="BL256">
        <v>863850.29</v>
      </c>
      <c r="BM256">
        <v>863850.29</v>
      </c>
    </row>
    <row r="257" spans="1:65" x14ac:dyDescent="0.35">
      <c r="A257" s="2" t="s">
        <v>65</v>
      </c>
      <c r="B257" s="2" t="s">
        <v>66</v>
      </c>
      <c r="C257" s="2" t="s">
        <v>67</v>
      </c>
      <c r="D257">
        <v>1</v>
      </c>
      <c r="E257">
        <v>1</v>
      </c>
      <c r="F257" s="3">
        <v>43772.507835648146</v>
      </c>
      <c r="G257" s="4">
        <v>43466</v>
      </c>
      <c r="H257" s="4">
        <v>43830</v>
      </c>
      <c r="I257" s="2" t="s">
        <v>68</v>
      </c>
      <c r="J257">
        <v>1440</v>
      </c>
      <c r="L257" s="2"/>
      <c r="M257" s="2"/>
      <c r="N257" s="2"/>
      <c r="O257" s="2"/>
      <c r="P257" s="2"/>
      <c r="Q257" s="2"/>
      <c r="S257" s="2"/>
      <c r="T257" s="2"/>
      <c r="U257" s="2"/>
      <c r="V257" s="2"/>
      <c r="W257" s="2"/>
      <c r="X257" s="2"/>
      <c r="Y257" s="2"/>
      <c r="AA257" s="2"/>
      <c r="AC257" s="2"/>
      <c r="AD257" s="2"/>
      <c r="AE257" s="2"/>
      <c r="AN257" s="2"/>
      <c r="AP257" s="2"/>
      <c r="AQ257" s="2"/>
      <c r="AR257" s="2"/>
      <c r="AS257" s="2"/>
      <c r="AT257" s="4"/>
      <c r="AU257" s="4"/>
      <c r="AV257" s="4"/>
      <c r="AW257" s="2"/>
      <c r="AX257" s="2"/>
      <c r="AZ257">
        <v>122</v>
      </c>
      <c r="BA257">
        <v>863850.29</v>
      </c>
      <c r="BB257" s="2" t="s">
        <v>69</v>
      </c>
      <c r="BC257">
        <v>48</v>
      </c>
      <c r="BD257" s="2" t="s">
        <v>812</v>
      </c>
      <c r="BE257" s="2" t="s">
        <v>144</v>
      </c>
      <c r="BF257">
        <v>20</v>
      </c>
      <c r="BG257" s="2" t="s">
        <v>1029</v>
      </c>
      <c r="BH257" s="2" t="s">
        <v>137</v>
      </c>
      <c r="BI257">
        <v>0</v>
      </c>
      <c r="BJ257" s="2"/>
      <c r="BK257">
        <v>287</v>
      </c>
      <c r="BL257">
        <v>863850.29</v>
      </c>
      <c r="BM257">
        <v>863850.29</v>
      </c>
    </row>
    <row r="258" spans="1:65" x14ac:dyDescent="0.35">
      <c r="A258" s="2" t="s">
        <v>65</v>
      </c>
      <c r="B258" s="2" t="s">
        <v>66</v>
      </c>
      <c r="C258" s="2" t="s">
        <v>67</v>
      </c>
      <c r="D258">
        <v>1</v>
      </c>
      <c r="E258">
        <v>1</v>
      </c>
      <c r="F258" s="3">
        <v>43772.507835648146</v>
      </c>
      <c r="G258" s="4">
        <v>43466</v>
      </c>
      <c r="H258" s="4">
        <v>43830</v>
      </c>
      <c r="I258" s="2" t="s">
        <v>68</v>
      </c>
      <c r="J258">
        <v>1440</v>
      </c>
      <c r="L258" s="2"/>
      <c r="M258" s="2"/>
      <c r="N258" s="2"/>
      <c r="O258" s="2"/>
      <c r="P258" s="2"/>
      <c r="Q258" s="2"/>
      <c r="S258" s="2"/>
      <c r="T258" s="2"/>
      <c r="U258" s="2"/>
      <c r="V258" s="2"/>
      <c r="W258" s="2"/>
      <c r="X258" s="2"/>
      <c r="Y258" s="2"/>
      <c r="AA258" s="2"/>
      <c r="AC258" s="2"/>
      <c r="AD258" s="2"/>
      <c r="AE258" s="2"/>
      <c r="AN258" s="2"/>
      <c r="AP258" s="2"/>
      <c r="AQ258" s="2"/>
      <c r="AR258" s="2"/>
      <c r="AS258" s="2"/>
      <c r="AT258" s="4"/>
      <c r="AU258" s="4"/>
      <c r="AV258" s="4"/>
      <c r="AW258" s="2"/>
      <c r="AX258" s="2"/>
      <c r="AZ258">
        <v>122</v>
      </c>
      <c r="BA258">
        <v>863850.29</v>
      </c>
      <c r="BB258" s="2" t="s">
        <v>69</v>
      </c>
      <c r="BC258">
        <v>49</v>
      </c>
      <c r="BD258" s="2" t="s">
        <v>812</v>
      </c>
      <c r="BE258" s="2" t="s">
        <v>137</v>
      </c>
      <c r="BF258">
        <v>0</v>
      </c>
      <c r="BG258" s="2"/>
      <c r="BH258" s="2" t="s">
        <v>73</v>
      </c>
      <c r="BI258">
        <v>20</v>
      </c>
      <c r="BJ258" s="2" t="s">
        <v>1029</v>
      </c>
      <c r="BK258">
        <v>287</v>
      </c>
      <c r="BL258">
        <v>863850.29</v>
      </c>
      <c r="BM258">
        <v>863850.29</v>
      </c>
    </row>
    <row r="259" spans="1:65" x14ac:dyDescent="0.35">
      <c r="A259" s="2" t="s">
        <v>65</v>
      </c>
      <c r="B259" s="2" t="s">
        <v>66</v>
      </c>
      <c r="C259" s="2" t="s">
        <v>67</v>
      </c>
      <c r="D259">
        <v>1</v>
      </c>
      <c r="E259">
        <v>1</v>
      </c>
      <c r="F259" s="3">
        <v>43772.507835648146</v>
      </c>
      <c r="G259" s="4">
        <v>43466</v>
      </c>
      <c r="H259" s="4">
        <v>43830</v>
      </c>
      <c r="I259" s="2" t="s">
        <v>68</v>
      </c>
      <c r="J259">
        <v>1440</v>
      </c>
      <c r="L259" s="2"/>
      <c r="M259" s="2"/>
      <c r="N259" s="2"/>
      <c r="O259" s="2"/>
      <c r="P259" s="2"/>
      <c r="Q259" s="2"/>
      <c r="S259" s="2"/>
      <c r="T259" s="2"/>
      <c r="U259" s="2"/>
      <c r="V259" s="2"/>
      <c r="W259" s="2"/>
      <c r="X259" s="2"/>
      <c r="Y259" s="2"/>
      <c r="AA259" s="2"/>
      <c r="AC259" s="2"/>
      <c r="AD259" s="2"/>
      <c r="AE259" s="2"/>
      <c r="AN259" s="2"/>
      <c r="AP259" s="2"/>
      <c r="AQ259" s="2"/>
      <c r="AR259" s="2"/>
      <c r="AS259" s="2"/>
      <c r="AT259" s="4"/>
      <c r="AU259" s="4"/>
      <c r="AV259" s="4"/>
      <c r="AW259" s="2"/>
      <c r="AX259" s="2"/>
      <c r="AZ259">
        <v>122</v>
      </c>
      <c r="BA259">
        <v>863850.29</v>
      </c>
      <c r="BB259" s="2" t="s">
        <v>69</v>
      </c>
      <c r="BC259">
        <v>50</v>
      </c>
      <c r="BD259" s="2" t="s">
        <v>813</v>
      </c>
      <c r="BE259" s="2" t="s">
        <v>73</v>
      </c>
      <c r="BF259">
        <v>9300</v>
      </c>
      <c r="BG259" s="2" t="s">
        <v>1030</v>
      </c>
      <c r="BH259" s="2" t="s">
        <v>137</v>
      </c>
      <c r="BI259">
        <v>0</v>
      </c>
      <c r="BJ259" s="2"/>
      <c r="BK259">
        <v>287</v>
      </c>
      <c r="BL259">
        <v>863850.29</v>
      </c>
      <c r="BM259">
        <v>863850.29</v>
      </c>
    </row>
    <row r="260" spans="1:65" x14ac:dyDescent="0.35">
      <c r="A260" s="2" t="s">
        <v>65</v>
      </c>
      <c r="B260" s="2" t="s">
        <v>66</v>
      </c>
      <c r="C260" s="2" t="s">
        <v>67</v>
      </c>
      <c r="D260">
        <v>1</v>
      </c>
      <c r="E260">
        <v>1</v>
      </c>
      <c r="F260" s="3">
        <v>43772.507835648146</v>
      </c>
      <c r="G260" s="4">
        <v>43466</v>
      </c>
      <c r="H260" s="4">
        <v>43830</v>
      </c>
      <c r="I260" s="2" t="s">
        <v>68</v>
      </c>
      <c r="J260">
        <v>1440</v>
      </c>
      <c r="L260" s="2"/>
      <c r="M260" s="2"/>
      <c r="N260" s="2"/>
      <c r="O260" s="2"/>
      <c r="P260" s="2"/>
      <c r="Q260" s="2"/>
      <c r="S260" s="2"/>
      <c r="T260" s="2"/>
      <c r="U260" s="2"/>
      <c r="V260" s="2"/>
      <c r="W260" s="2"/>
      <c r="X260" s="2"/>
      <c r="Y260" s="2"/>
      <c r="AA260" s="2"/>
      <c r="AC260" s="2"/>
      <c r="AD260" s="2"/>
      <c r="AE260" s="2"/>
      <c r="AN260" s="2"/>
      <c r="AP260" s="2"/>
      <c r="AQ260" s="2"/>
      <c r="AR260" s="2"/>
      <c r="AS260" s="2"/>
      <c r="AT260" s="4"/>
      <c r="AU260" s="4"/>
      <c r="AV260" s="4"/>
      <c r="AW260" s="2"/>
      <c r="AX260" s="2"/>
      <c r="AZ260">
        <v>122</v>
      </c>
      <c r="BA260">
        <v>863850.29</v>
      </c>
      <c r="BB260" s="2" t="s">
        <v>69</v>
      </c>
      <c r="BC260">
        <v>51</v>
      </c>
      <c r="BD260" s="2" t="s">
        <v>813</v>
      </c>
      <c r="BE260" s="2" t="s">
        <v>137</v>
      </c>
      <c r="BF260">
        <v>0</v>
      </c>
      <c r="BG260" s="2"/>
      <c r="BH260" s="2" t="s">
        <v>619</v>
      </c>
      <c r="BI260">
        <v>9300</v>
      </c>
      <c r="BJ260" s="2" t="s">
        <v>1030</v>
      </c>
      <c r="BK260">
        <v>287</v>
      </c>
      <c r="BL260">
        <v>863850.29</v>
      </c>
      <c r="BM260">
        <v>863850.29</v>
      </c>
    </row>
    <row r="261" spans="1:65" x14ac:dyDescent="0.35">
      <c r="A261" s="2" t="s">
        <v>65</v>
      </c>
      <c r="B261" s="2" t="s">
        <v>66</v>
      </c>
      <c r="C261" s="2" t="s">
        <v>67</v>
      </c>
      <c r="D261">
        <v>1</v>
      </c>
      <c r="E261">
        <v>1</v>
      </c>
      <c r="F261" s="3">
        <v>43772.507835648146</v>
      </c>
      <c r="G261" s="4">
        <v>43466</v>
      </c>
      <c r="H261" s="4">
        <v>43830</v>
      </c>
      <c r="I261" s="2" t="s">
        <v>68</v>
      </c>
      <c r="J261">
        <v>1440</v>
      </c>
      <c r="L261" s="2"/>
      <c r="M261" s="2"/>
      <c r="N261" s="2"/>
      <c r="O261" s="2"/>
      <c r="P261" s="2"/>
      <c r="Q261" s="2"/>
      <c r="S261" s="2"/>
      <c r="T261" s="2"/>
      <c r="U261" s="2"/>
      <c r="V261" s="2"/>
      <c r="W261" s="2"/>
      <c r="X261" s="2"/>
      <c r="Y261" s="2"/>
      <c r="AA261" s="2"/>
      <c r="AC261" s="2"/>
      <c r="AD261" s="2"/>
      <c r="AE261" s="2"/>
      <c r="AN261" s="2"/>
      <c r="AP261" s="2"/>
      <c r="AQ261" s="2"/>
      <c r="AR261" s="2"/>
      <c r="AS261" s="2"/>
      <c r="AT261" s="4"/>
      <c r="AU261" s="4"/>
      <c r="AV261" s="4"/>
      <c r="AW261" s="2"/>
      <c r="AX261" s="2"/>
      <c r="AZ261">
        <v>122</v>
      </c>
      <c r="BA261">
        <v>863850.29</v>
      </c>
      <c r="BB261" s="2" t="s">
        <v>69</v>
      </c>
      <c r="BC261">
        <v>52</v>
      </c>
      <c r="BD261" s="2" t="s">
        <v>814</v>
      </c>
      <c r="BE261" s="2" t="s">
        <v>142</v>
      </c>
      <c r="BF261">
        <v>24105.75</v>
      </c>
      <c r="BG261" s="2" t="s">
        <v>1031</v>
      </c>
      <c r="BH261" s="2" t="s">
        <v>137</v>
      </c>
      <c r="BI261">
        <v>0</v>
      </c>
      <c r="BJ261" s="2"/>
      <c r="BK261">
        <v>287</v>
      </c>
      <c r="BL261">
        <v>863850.29</v>
      </c>
      <c r="BM261">
        <v>863850.29</v>
      </c>
    </row>
    <row r="262" spans="1:65" x14ac:dyDescent="0.35">
      <c r="A262" s="2" t="s">
        <v>65</v>
      </c>
      <c r="B262" s="2" t="s">
        <v>66</v>
      </c>
      <c r="C262" s="2" t="s">
        <v>67</v>
      </c>
      <c r="D262">
        <v>1</v>
      </c>
      <c r="E262">
        <v>1</v>
      </c>
      <c r="F262" s="3">
        <v>43772.507835648146</v>
      </c>
      <c r="G262" s="4">
        <v>43466</v>
      </c>
      <c r="H262" s="4">
        <v>43830</v>
      </c>
      <c r="I262" s="2" t="s">
        <v>68</v>
      </c>
      <c r="J262">
        <v>1440</v>
      </c>
      <c r="L262" s="2"/>
      <c r="M262" s="2"/>
      <c r="N262" s="2"/>
      <c r="O262" s="2"/>
      <c r="P262" s="2"/>
      <c r="Q262" s="2"/>
      <c r="S262" s="2"/>
      <c r="T262" s="2"/>
      <c r="U262" s="2"/>
      <c r="V262" s="2"/>
      <c r="W262" s="2"/>
      <c r="X262" s="2"/>
      <c r="Y262" s="2"/>
      <c r="AA262" s="2"/>
      <c r="AC262" s="2"/>
      <c r="AD262" s="2"/>
      <c r="AE262" s="2"/>
      <c r="AN262" s="2"/>
      <c r="AP262" s="2"/>
      <c r="AQ262" s="2"/>
      <c r="AR262" s="2"/>
      <c r="AS262" s="2"/>
      <c r="AT262" s="4"/>
      <c r="AU262" s="4"/>
      <c r="AV262" s="4"/>
      <c r="AW262" s="2"/>
      <c r="AX262" s="2"/>
      <c r="AZ262">
        <v>122</v>
      </c>
      <c r="BA262">
        <v>863850.29</v>
      </c>
      <c r="BB262" s="2" t="s">
        <v>69</v>
      </c>
      <c r="BC262">
        <v>53</v>
      </c>
      <c r="BD262" s="2" t="s">
        <v>814</v>
      </c>
      <c r="BE262" s="2" t="s">
        <v>137</v>
      </c>
      <c r="BF262">
        <v>0</v>
      </c>
      <c r="BG262" s="2"/>
      <c r="BH262" s="2" t="s">
        <v>73</v>
      </c>
      <c r="BI262">
        <v>24105.75</v>
      </c>
      <c r="BJ262" s="2" t="s">
        <v>1031</v>
      </c>
      <c r="BK262">
        <v>287</v>
      </c>
      <c r="BL262">
        <v>863850.29</v>
      </c>
      <c r="BM262">
        <v>863850.29</v>
      </c>
    </row>
    <row r="263" spans="1:65" x14ac:dyDescent="0.35">
      <c r="A263" s="2" t="s">
        <v>65</v>
      </c>
      <c r="B263" s="2" t="s">
        <v>66</v>
      </c>
      <c r="C263" s="2" t="s">
        <v>67</v>
      </c>
      <c r="D263">
        <v>1</v>
      </c>
      <c r="E263">
        <v>1</v>
      </c>
      <c r="F263" s="3">
        <v>43772.507835648146</v>
      </c>
      <c r="G263" s="4">
        <v>43466</v>
      </c>
      <c r="H263" s="4">
        <v>43830</v>
      </c>
      <c r="I263" s="2" t="s">
        <v>68</v>
      </c>
      <c r="J263">
        <v>1440</v>
      </c>
      <c r="L263" s="2"/>
      <c r="M263" s="2"/>
      <c r="N263" s="2"/>
      <c r="O263" s="2"/>
      <c r="P263" s="2"/>
      <c r="Q263" s="2"/>
      <c r="S263" s="2"/>
      <c r="T263" s="2"/>
      <c r="U263" s="2"/>
      <c r="V263" s="2"/>
      <c r="W263" s="2"/>
      <c r="X263" s="2"/>
      <c r="Y263" s="2"/>
      <c r="AA263" s="2"/>
      <c r="AC263" s="2"/>
      <c r="AD263" s="2"/>
      <c r="AE263" s="2"/>
      <c r="AN263" s="2"/>
      <c r="AP263" s="2"/>
      <c r="AQ263" s="2"/>
      <c r="AR263" s="2"/>
      <c r="AS263" s="2"/>
      <c r="AT263" s="4"/>
      <c r="AU263" s="4"/>
      <c r="AV263" s="4"/>
      <c r="AW263" s="2"/>
      <c r="AX263" s="2"/>
      <c r="AZ263">
        <v>122</v>
      </c>
      <c r="BA263">
        <v>863850.29</v>
      </c>
      <c r="BB263" s="2" t="s">
        <v>69</v>
      </c>
      <c r="BC263">
        <v>54</v>
      </c>
      <c r="BD263" s="2" t="s">
        <v>815</v>
      </c>
      <c r="BE263" s="2" t="s">
        <v>653</v>
      </c>
      <c r="BF263">
        <v>20</v>
      </c>
      <c r="BG263" s="2" t="s">
        <v>1029</v>
      </c>
      <c r="BH263" s="2" t="s">
        <v>137</v>
      </c>
      <c r="BI263">
        <v>0</v>
      </c>
      <c r="BJ263" s="2"/>
      <c r="BK263">
        <v>287</v>
      </c>
      <c r="BL263">
        <v>863850.29</v>
      </c>
      <c r="BM263">
        <v>863850.29</v>
      </c>
    </row>
    <row r="264" spans="1:65" x14ac:dyDescent="0.35">
      <c r="A264" s="2" t="s">
        <v>65</v>
      </c>
      <c r="B264" s="2" t="s">
        <v>66</v>
      </c>
      <c r="C264" s="2" t="s">
        <v>67</v>
      </c>
      <c r="D264">
        <v>1</v>
      </c>
      <c r="E264">
        <v>1</v>
      </c>
      <c r="F264" s="3">
        <v>43772.507835648146</v>
      </c>
      <c r="G264" s="4">
        <v>43466</v>
      </c>
      <c r="H264" s="4">
        <v>43830</v>
      </c>
      <c r="I264" s="2" t="s">
        <v>68</v>
      </c>
      <c r="J264">
        <v>1440</v>
      </c>
      <c r="L264" s="2"/>
      <c r="M264" s="2"/>
      <c r="N264" s="2"/>
      <c r="O264" s="2"/>
      <c r="P264" s="2"/>
      <c r="Q264" s="2"/>
      <c r="S264" s="2"/>
      <c r="T264" s="2"/>
      <c r="U264" s="2"/>
      <c r="V264" s="2"/>
      <c r="W264" s="2"/>
      <c r="X264" s="2"/>
      <c r="Y264" s="2"/>
      <c r="AA264" s="2"/>
      <c r="AC264" s="2"/>
      <c r="AD264" s="2"/>
      <c r="AE264" s="2"/>
      <c r="AN264" s="2"/>
      <c r="AP264" s="2"/>
      <c r="AQ264" s="2"/>
      <c r="AR264" s="2"/>
      <c r="AS264" s="2"/>
      <c r="AT264" s="4"/>
      <c r="AU264" s="4"/>
      <c r="AV264" s="4"/>
      <c r="AW264" s="2"/>
      <c r="AX264" s="2"/>
      <c r="AZ264">
        <v>122</v>
      </c>
      <c r="BA264">
        <v>863850.29</v>
      </c>
      <c r="BB264" s="2" t="s">
        <v>69</v>
      </c>
      <c r="BC264">
        <v>55</v>
      </c>
      <c r="BD264" s="2" t="s">
        <v>815</v>
      </c>
      <c r="BE264" s="2" t="s">
        <v>137</v>
      </c>
      <c r="BF264">
        <v>0</v>
      </c>
      <c r="BG264" s="2"/>
      <c r="BH264" s="2" t="s">
        <v>650</v>
      </c>
      <c r="BI264">
        <v>20</v>
      </c>
      <c r="BJ264" s="2" t="s">
        <v>1029</v>
      </c>
      <c r="BK264">
        <v>287</v>
      </c>
      <c r="BL264">
        <v>863850.29</v>
      </c>
      <c r="BM264">
        <v>863850.29</v>
      </c>
    </row>
    <row r="265" spans="1:65" x14ac:dyDescent="0.35">
      <c r="A265" s="2" t="s">
        <v>65</v>
      </c>
      <c r="B265" s="2" t="s">
        <v>66</v>
      </c>
      <c r="C265" s="2" t="s">
        <v>67</v>
      </c>
      <c r="D265">
        <v>1</v>
      </c>
      <c r="E265">
        <v>1</v>
      </c>
      <c r="F265" s="3">
        <v>43772.507835648146</v>
      </c>
      <c r="G265" s="4">
        <v>43466</v>
      </c>
      <c r="H265" s="4">
        <v>43830</v>
      </c>
      <c r="I265" s="2" t="s">
        <v>68</v>
      </c>
      <c r="J265">
        <v>1440</v>
      </c>
      <c r="L265" s="2"/>
      <c r="M265" s="2"/>
      <c r="N265" s="2"/>
      <c r="O265" s="2"/>
      <c r="P265" s="2"/>
      <c r="Q265" s="2"/>
      <c r="S265" s="2"/>
      <c r="T265" s="2"/>
      <c r="U265" s="2"/>
      <c r="V265" s="2"/>
      <c r="W265" s="2"/>
      <c r="X265" s="2"/>
      <c r="Y265" s="2"/>
      <c r="AA265" s="2"/>
      <c r="AC265" s="2"/>
      <c r="AD265" s="2"/>
      <c r="AE265" s="2"/>
      <c r="AN265" s="2"/>
      <c r="AP265" s="2"/>
      <c r="AQ265" s="2"/>
      <c r="AR265" s="2"/>
      <c r="AS265" s="2"/>
      <c r="AT265" s="4"/>
      <c r="AU265" s="4"/>
      <c r="AV265" s="4"/>
      <c r="AW265" s="2"/>
      <c r="AX265" s="2"/>
      <c r="AZ265">
        <v>122</v>
      </c>
      <c r="BA265">
        <v>863850.29</v>
      </c>
      <c r="BB265" s="2" t="s">
        <v>69</v>
      </c>
      <c r="BC265">
        <v>56</v>
      </c>
      <c r="BD265" s="2" t="s">
        <v>816</v>
      </c>
      <c r="BE265" s="2" t="s">
        <v>77</v>
      </c>
      <c r="BF265">
        <v>1041</v>
      </c>
      <c r="BG265" s="2" t="s">
        <v>925</v>
      </c>
      <c r="BH265" s="2" t="s">
        <v>137</v>
      </c>
      <c r="BI265">
        <v>0</v>
      </c>
      <c r="BJ265" s="2"/>
      <c r="BK265">
        <v>287</v>
      </c>
      <c r="BL265">
        <v>863850.29</v>
      </c>
      <c r="BM265">
        <v>863850.29</v>
      </c>
    </row>
    <row r="266" spans="1:65" x14ac:dyDescent="0.35">
      <c r="A266" s="2" t="s">
        <v>65</v>
      </c>
      <c r="B266" s="2" t="s">
        <v>66</v>
      </c>
      <c r="C266" s="2" t="s">
        <v>67</v>
      </c>
      <c r="D266">
        <v>1</v>
      </c>
      <c r="E266">
        <v>1</v>
      </c>
      <c r="F266" s="3">
        <v>43772.507835648146</v>
      </c>
      <c r="G266" s="4">
        <v>43466</v>
      </c>
      <c r="H266" s="4">
        <v>43830</v>
      </c>
      <c r="I266" s="2" t="s">
        <v>68</v>
      </c>
      <c r="J266">
        <v>1440</v>
      </c>
      <c r="L266" s="2"/>
      <c r="M266" s="2"/>
      <c r="N266" s="2"/>
      <c r="O266" s="2"/>
      <c r="P266" s="2"/>
      <c r="Q266" s="2"/>
      <c r="S266" s="2"/>
      <c r="T266" s="2"/>
      <c r="U266" s="2"/>
      <c r="V266" s="2"/>
      <c r="W266" s="2"/>
      <c r="X266" s="2"/>
      <c r="Y266" s="2"/>
      <c r="AA266" s="2"/>
      <c r="AC266" s="2"/>
      <c r="AD266" s="2"/>
      <c r="AE266" s="2"/>
      <c r="AN266" s="2"/>
      <c r="AP266" s="2"/>
      <c r="AQ266" s="2"/>
      <c r="AR266" s="2"/>
      <c r="AS266" s="2"/>
      <c r="AT266" s="4"/>
      <c r="AU266" s="4"/>
      <c r="AV266" s="4"/>
      <c r="AW266" s="2"/>
      <c r="AX266" s="2"/>
      <c r="AZ266">
        <v>122</v>
      </c>
      <c r="BA266">
        <v>863850.29</v>
      </c>
      <c r="BB266" s="2" t="s">
        <v>69</v>
      </c>
      <c r="BC266">
        <v>57</v>
      </c>
      <c r="BD266" s="2" t="s">
        <v>816</v>
      </c>
      <c r="BE266" s="2" t="s">
        <v>137</v>
      </c>
      <c r="BF266">
        <v>0</v>
      </c>
      <c r="BG266" s="2"/>
      <c r="BH266" s="2" t="s">
        <v>74</v>
      </c>
      <c r="BI266">
        <v>1476</v>
      </c>
      <c r="BJ266" s="2" t="s">
        <v>925</v>
      </c>
      <c r="BK266">
        <v>287</v>
      </c>
      <c r="BL266">
        <v>863850.29</v>
      </c>
      <c r="BM266">
        <v>863850.29</v>
      </c>
    </row>
    <row r="267" spans="1:65" x14ac:dyDescent="0.35">
      <c r="A267" s="2" t="s">
        <v>65</v>
      </c>
      <c r="B267" s="2" t="s">
        <v>66</v>
      </c>
      <c r="C267" s="2" t="s">
        <v>67</v>
      </c>
      <c r="D267">
        <v>1</v>
      </c>
      <c r="E267">
        <v>1</v>
      </c>
      <c r="F267" s="3">
        <v>43772.507835648146</v>
      </c>
      <c r="G267" s="4">
        <v>43466</v>
      </c>
      <c r="H267" s="4">
        <v>43830</v>
      </c>
      <c r="I267" s="2" t="s">
        <v>68</v>
      </c>
      <c r="J267">
        <v>1440</v>
      </c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AA267" s="2"/>
      <c r="AC267" s="2"/>
      <c r="AD267" s="2"/>
      <c r="AE267" s="2"/>
      <c r="AN267" s="2"/>
      <c r="AP267" s="2"/>
      <c r="AQ267" s="2"/>
      <c r="AR267" s="2"/>
      <c r="AS267" s="2"/>
      <c r="AT267" s="4"/>
      <c r="AU267" s="4"/>
      <c r="AV267" s="4"/>
      <c r="AW267" s="2"/>
      <c r="AX267" s="2"/>
      <c r="AZ267">
        <v>122</v>
      </c>
      <c r="BA267">
        <v>863850.29</v>
      </c>
      <c r="BB267" s="2" t="s">
        <v>69</v>
      </c>
      <c r="BC267">
        <v>58</v>
      </c>
      <c r="BD267" s="2" t="s">
        <v>816</v>
      </c>
      <c r="BE267" s="2" t="s">
        <v>78</v>
      </c>
      <c r="BF267">
        <v>297</v>
      </c>
      <c r="BG267" s="2" t="s">
        <v>925</v>
      </c>
      <c r="BH267" s="2" t="s">
        <v>137</v>
      </c>
      <c r="BI267">
        <v>0</v>
      </c>
      <c r="BJ267" s="2"/>
      <c r="BK267">
        <v>287</v>
      </c>
      <c r="BL267">
        <v>863850.29</v>
      </c>
      <c r="BM267">
        <v>863850.29</v>
      </c>
    </row>
    <row r="268" spans="1:65" x14ac:dyDescent="0.35">
      <c r="A268" s="2" t="s">
        <v>65</v>
      </c>
      <c r="B268" s="2" t="s">
        <v>66</v>
      </c>
      <c r="C268" s="2" t="s">
        <v>67</v>
      </c>
      <c r="D268">
        <v>1</v>
      </c>
      <c r="E268">
        <v>1</v>
      </c>
      <c r="F268" s="3">
        <v>43772.507835648146</v>
      </c>
      <c r="G268" s="4">
        <v>43466</v>
      </c>
      <c r="H268" s="4">
        <v>43830</v>
      </c>
      <c r="I268" s="2" t="s">
        <v>68</v>
      </c>
      <c r="J268">
        <v>1440</v>
      </c>
      <c r="L268" s="2"/>
      <c r="M268" s="2"/>
      <c r="N268" s="2"/>
      <c r="O268" s="2"/>
      <c r="P268" s="2"/>
      <c r="Q268" s="2"/>
      <c r="S268" s="2"/>
      <c r="T268" s="2"/>
      <c r="U268" s="2"/>
      <c r="V268" s="2"/>
      <c r="W268" s="2"/>
      <c r="X268" s="2"/>
      <c r="Y268" s="2"/>
      <c r="AA268" s="2"/>
      <c r="AC268" s="2"/>
      <c r="AD268" s="2"/>
      <c r="AE268" s="2"/>
      <c r="AN268" s="2"/>
      <c r="AP268" s="2"/>
      <c r="AQ268" s="2"/>
      <c r="AR268" s="2"/>
      <c r="AS268" s="2"/>
      <c r="AT268" s="4"/>
      <c r="AU268" s="4"/>
      <c r="AV268" s="4"/>
      <c r="AW268" s="2"/>
      <c r="AX268" s="2"/>
      <c r="AZ268">
        <v>122</v>
      </c>
      <c r="BA268">
        <v>863850.29</v>
      </c>
      <c r="BB268" s="2" t="s">
        <v>69</v>
      </c>
      <c r="BC268">
        <v>59</v>
      </c>
      <c r="BD268" s="2" t="s">
        <v>816</v>
      </c>
      <c r="BE268" s="2" t="s">
        <v>76</v>
      </c>
      <c r="BF268">
        <v>138</v>
      </c>
      <c r="BG268" s="2" t="s">
        <v>925</v>
      </c>
      <c r="BH268" s="2" t="s">
        <v>137</v>
      </c>
      <c r="BI268">
        <v>0</v>
      </c>
      <c r="BJ268" s="2"/>
      <c r="BK268">
        <v>287</v>
      </c>
      <c r="BL268">
        <v>863850.29</v>
      </c>
      <c r="BM268">
        <v>863850.29</v>
      </c>
    </row>
    <row r="269" spans="1:65" x14ac:dyDescent="0.35">
      <c r="A269" s="2" t="s">
        <v>65</v>
      </c>
      <c r="B269" s="2" t="s">
        <v>66</v>
      </c>
      <c r="C269" s="2" t="s">
        <v>67</v>
      </c>
      <c r="D269">
        <v>1</v>
      </c>
      <c r="E269">
        <v>1</v>
      </c>
      <c r="F269" s="3">
        <v>43772.507835648146</v>
      </c>
      <c r="G269" s="4">
        <v>43466</v>
      </c>
      <c r="H269" s="4">
        <v>43830</v>
      </c>
      <c r="I269" s="2" t="s">
        <v>68</v>
      </c>
      <c r="J269">
        <v>1440</v>
      </c>
      <c r="L269" s="2"/>
      <c r="M269" s="2"/>
      <c r="N269" s="2"/>
      <c r="O269" s="2"/>
      <c r="P269" s="2"/>
      <c r="Q269" s="2"/>
      <c r="S269" s="2"/>
      <c r="T269" s="2"/>
      <c r="U269" s="2"/>
      <c r="V269" s="2"/>
      <c r="W269" s="2"/>
      <c r="X269" s="2"/>
      <c r="Y269" s="2"/>
      <c r="AA269" s="2"/>
      <c r="AC269" s="2"/>
      <c r="AD269" s="2"/>
      <c r="AE269" s="2"/>
      <c r="AN269" s="2"/>
      <c r="AP269" s="2"/>
      <c r="AQ269" s="2"/>
      <c r="AR269" s="2"/>
      <c r="AS269" s="2"/>
      <c r="AT269" s="4"/>
      <c r="AU269" s="4"/>
      <c r="AV269" s="4"/>
      <c r="AW269" s="2"/>
      <c r="AX269" s="2"/>
      <c r="AZ269">
        <v>122</v>
      </c>
      <c r="BA269">
        <v>863850.29</v>
      </c>
      <c r="BB269" s="2" t="s">
        <v>69</v>
      </c>
      <c r="BC269">
        <v>60</v>
      </c>
      <c r="BD269" s="2" t="s">
        <v>817</v>
      </c>
      <c r="BE269" s="2" t="s">
        <v>653</v>
      </c>
      <c r="BF269">
        <v>1338</v>
      </c>
      <c r="BG269" s="2" t="s">
        <v>925</v>
      </c>
      <c r="BH269" s="2" t="s">
        <v>137</v>
      </c>
      <c r="BI269">
        <v>0</v>
      </c>
      <c r="BJ269" s="2"/>
      <c r="BK269">
        <v>287</v>
      </c>
      <c r="BL269">
        <v>863850.29</v>
      </c>
      <c r="BM269">
        <v>863850.29</v>
      </c>
    </row>
    <row r="270" spans="1:65" x14ac:dyDescent="0.35">
      <c r="A270" s="2" t="s">
        <v>65</v>
      </c>
      <c r="B270" s="2" t="s">
        <v>66</v>
      </c>
      <c r="C270" s="2" t="s">
        <v>67</v>
      </c>
      <c r="D270">
        <v>1</v>
      </c>
      <c r="E270">
        <v>1</v>
      </c>
      <c r="F270" s="3">
        <v>43772.507835648146</v>
      </c>
      <c r="G270" s="4">
        <v>43466</v>
      </c>
      <c r="H270" s="4">
        <v>43830</v>
      </c>
      <c r="I270" s="2" t="s">
        <v>68</v>
      </c>
      <c r="J270">
        <v>1440</v>
      </c>
      <c r="L270" s="2"/>
      <c r="M270" s="2"/>
      <c r="N270" s="2"/>
      <c r="O270" s="2"/>
      <c r="P270" s="2"/>
      <c r="Q270" s="2"/>
      <c r="S270" s="2"/>
      <c r="T270" s="2"/>
      <c r="U270" s="2"/>
      <c r="V270" s="2"/>
      <c r="W270" s="2"/>
      <c r="X270" s="2"/>
      <c r="Y270" s="2"/>
      <c r="AA270" s="2"/>
      <c r="AC270" s="2"/>
      <c r="AD270" s="2"/>
      <c r="AE270" s="2"/>
      <c r="AN270" s="2"/>
      <c r="AP270" s="2"/>
      <c r="AQ270" s="2"/>
      <c r="AR270" s="2"/>
      <c r="AS270" s="2"/>
      <c r="AT270" s="4"/>
      <c r="AU270" s="4"/>
      <c r="AV270" s="4"/>
      <c r="AW270" s="2"/>
      <c r="AX270" s="2"/>
      <c r="AZ270">
        <v>122</v>
      </c>
      <c r="BA270">
        <v>863850.29</v>
      </c>
      <c r="BB270" s="2" t="s">
        <v>69</v>
      </c>
      <c r="BC270">
        <v>61</v>
      </c>
      <c r="BD270" s="2" t="s">
        <v>817</v>
      </c>
      <c r="BE270" s="2" t="s">
        <v>137</v>
      </c>
      <c r="BF270">
        <v>0</v>
      </c>
      <c r="BG270" s="2"/>
      <c r="BH270" s="2" t="s">
        <v>650</v>
      </c>
      <c r="BI270">
        <v>1338</v>
      </c>
      <c r="BJ270" s="2" t="s">
        <v>925</v>
      </c>
      <c r="BK270">
        <v>287</v>
      </c>
      <c r="BL270">
        <v>863850.29</v>
      </c>
      <c r="BM270">
        <v>863850.29</v>
      </c>
    </row>
    <row r="271" spans="1:65" x14ac:dyDescent="0.35">
      <c r="A271" s="2" t="s">
        <v>65</v>
      </c>
      <c r="B271" s="2" t="s">
        <v>66</v>
      </c>
      <c r="C271" s="2" t="s">
        <v>67</v>
      </c>
      <c r="D271">
        <v>1</v>
      </c>
      <c r="E271">
        <v>1</v>
      </c>
      <c r="F271" s="3">
        <v>43772.507835648146</v>
      </c>
      <c r="G271" s="4">
        <v>43466</v>
      </c>
      <c r="H271" s="4">
        <v>43830</v>
      </c>
      <c r="I271" s="2" t="s">
        <v>68</v>
      </c>
      <c r="J271">
        <v>1440</v>
      </c>
      <c r="L271" s="2"/>
      <c r="M271" s="2"/>
      <c r="N271" s="2"/>
      <c r="O271" s="2"/>
      <c r="P271" s="2"/>
      <c r="Q271" s="2"/>
      <c r="S271" s="2"/>
      <c r="T271" s="2"/>
      <c r="U271" s="2"/>
      <c r="V271" s="2"/>
      <c r="W271" s="2"/>
      <c r="X271" s="2"/>
      <c r="Y271" s="2"/>
      <c r="AA271" s="2"/>
      <c r="AC271" s="2"/>
      <c r="AD271" s="2"/>
      <c r="AE271" s="2"/>
      <c r="AN271" s="2"/>
      <c r="AP271" s="2"/>
      <c r="AQ271" s="2"/>
      <c r="AR271" s="2"/>
      <c r="AS271" s="2"/>
      <c r="AT271" s="4"/>
      <c r="AU271" s="4"/>
      <c r="AV271" s="4"/>
      <c r="AW271" s="2"/>
      <c r="AX271" s="2"/>
      <c r="AZ271">
        <v>122</v>
      </c>
      <c r="BA271">
        <v>863850.29</v>
      </c>
      <c r="BB271" s="2" t="s">
        <v>69</v>
      </c>
      <c r="BC271">
        <v>62</v>
      </c>
      <c r="BD271" s="2" t="s">
        <v>818</v>
      </c>
      <c r="BE271" s="2" t="s">
        <v>77</v>
      </c>
      <c r="BF271">
        <v>2115.85</v>
      </c>
      <c r="BG271" s="2" t="s">
        <v>925</v>
      </c>
      <c r="BH271" s="2" t="s">
        <v>137</v>
      </c>
      <c r="BI271">
        <v>0</v>
      </c>
      <c r="BJ271" s="2"/>
      <c r="BK271">
        <v>287</v>
      </c>
      <c r="BL271">
        <v>863850.29</v>
      </c>
      <c r="BM271">
        <v>863850.29</v>
      </c>
    </row>
    <row r="272" spans="1:65" x14ac:dyDescent="0.35">
      <c r="A272" s="2" t="s">
        <v>65</v>
      </c>
      <c r="B272" s="2" t="s">
        <v>66</v>
      </c>
      <c r="C272" s="2" t="s">
        <v>67</v>
      </c>
      <c r="D272">
        <v>1</v>
      </c>
      <c r="E272">
        <v>1</v>
      </c>
      <c r="F272" s="3">
        <v>43772.507835648146</v>
      </c>
      <c r="G272" s="4">
        <v>43466</v>
      </c>
      <c r="H272" s="4">
        <v>43830</v>
      </c>
      <c r="I272" s="2" t="s">
        <v>68</v>
      </c>
      <c r="J272">
        <v>1440</v>
      </c>
      <c r="L272" s="2"/>
      <c r="M272" s="2"/>
      <c r="N272" s="2"/>
      <c r="O272" s="2"/>
      <c r="P272" s="2"/>
      <c r="Q272" s="2"/>
      <c r="S272" s="2"/>
      <c r="T272" s="2"/>
      <c r="U272" s="2"/>
      <c r="V272" s="2"/>
      <c r="W272" s="2"/>
      <c r="X272" s="2"/>
      <c r="Y272" s="2"/>
      <c r="AA272" s="2"/>
      <c r="AC272" s="2"/>
      <c r="AD272" s="2"/>
      <c r="AE272" s="2"/>
      <c r="AN272" s="2"/>
      <c r="AP272" s="2"/>
      <c r="AQ272" s="2"/>
      <c r="AR272" s="2"/>
      <c r="AS272" s="2"/>
      <c r="AT272" s="4"/>
      <c r="AU272" s="4"/>
      <c r="AV272" s="4"/>
      <c r="AW272" s="2"/>
      <c r="AX272" s="2"/>
      <c r="AZ272">
        <v>122</v>
      </c>
      <c r="BA272">
        <v>863850.29</v>
      </c>
      <c r="BB272" s="2" t="s">
        <v>69</v>
      </c>
      <c r="BC272">
        <v>63</v>
      </c>
      <c r="BD272" s="2" t="s">
        <v>818</v>
      </c>
      <c r="BE272" s="2" t="s">
        <v>137</v>
      </c>
      <c r="BF272">
        <v>0</v>
      </c>
      <c r="BG272" s="2"/>
      <c r="BH272" s="2" t="s">
        <v>74</v>
      </c>
      <c r="BI272">
        <v>3000</v>
      </c>
      <c r="BJ272" s="2" t="s">
        <v>925</v>
      </c>
      <c r="BK272">
        <v>287</v>
      </c>
      <c r="BL272">
        <v>863850.29</v>
      </c>
      <c r="BM272">
        <v>863850.29</v>
      </c>
    </row>
    <row r="273" spans="1:65" x14ac:dyDescent="0.35">
      <c r="A273" s="2" t="s">
        <v>65</v>
      </c>
      <c r="B273" s="2" t="s">
        <v>66</v>
      </c>
      <c r="C273" s="2" t="s">
        <v>67</v>
      </c>
      <c r="D273">
        <v>1</v>
      </c>
      <c r="E273">
        <v>1</v>
      </c>
      <c r="F273" s="3">
        <v>43772.507835648146</v>
      </c>
      <c r="G273" s="4">
        <v>43466</v>
      </c>
      <c r="H273" s="4">
        <v>43830</v>
      </c>
      <c r="I273" s="2" t="s">
        <v>68</v>
      </c>
      <c r="J273">
        <v>1440</v>
      </c>
      <c r="L273" s="2"/>
      <c r="M273" s="2"/>
      <c r="N273" s="2"/>
      <c r="O273" s="2"/>
      <c r="P273" s="2"/>
      <c r="Q273" s="2"/>
      <c r="S273" s="2"/>
      <c r="T273" s="2"/>
      <c r="U273" s="2"/>
      <c r="V273" s="2"/>
      <c r="W273" s="2"/>
      <c r="X273" s="2"/>
      <c r="Y273" s="2"/>
      <c r="AA273" s="2"/>
      <c r="AC273" s="2"/>
      <c r="AD273" s="2"/>
      <c r="AE273" s="2"/>
      <c r="AN273" s="2"/>
      <c r="AP273" s="2"/>
      <c r="AQ273" s="2"/>
      <c r="AR273" s="2"/>
      <c r="AS273" s="2"/>
      <c r="AT273" s="4"/>
      <c r="AU273" s="4"/>
      <c r="AV273" s="4"/>
      <c r="AW273" s="2"/>
      <c r="AX273" s="2"/>
      <c r="AZ273">
        <v>122</v>
      </c>
      <c r="BA273">
        <v>863850.29</v>
      </c>
      <c r="BB273" s="2" t="s">
        <v>69</v>
      </c>
      <c r="BC273">
        <v>64</v>
      </c>
      <c r="BD273" s="2" t="s">
        <v>818</v>
      </c>
      <c r="BE273" s="2" t="s">
        <v>78</v>
      </c>
      <c r="BF273">
        <v>603.66</v>
      </c>
      <c r="BG273" s="2" t="s">
        <v>925</v>
      </c>
      <c r="BH273" s="2" t="s">
        <v>137</v>
      </c>
      <c r="BI273">
        <v>0</v>
      </c>
      <c r="BJ273" s="2"/>
      <c r="BK273">
        <v>287</v>
      </c>
      <c r="BL273">
        <v>863850.29</v>
      </c>
      <c r="BM273">
        <v>863850.29</v>
      </c>
    </row>
    <row r="274" spans="1:65" x14ac:dyDescent="0.35">
      <c r="A274" s="2" t="s">
        <v>65</v>
      </c>
      <c r="B274" s="2" t="s">
        <v>66</v>
      </c>
      <c r="C274" s="2" t="s">
        <v>67</v>
      </c>
      <c r="D274">
        <v>1</v>
      </c>
      <c r="E274">
        <v>1</v>
      </c>
      <c r="F274" s="3">
        <v>43772.507835648146</v>
      </c>
      <c r="G274" s="4">
        <v>43466</v>
      </c>
      <c r="H274" s="4">
        <v>43830</v>
      </c>
      <c r="I274" s="2" t="s">
        <v>68</v>
      </c>
      <c r="J274">
        <v>1440</v>
      </c>
      <c r="L274" s="2"/>
      <c r="M274" s="2"/>
      <c r="N274" s="2"/>
      <c r="O274" s="2"/>
      <c r="P274" s="2"/>
      <c r="Q274" s="2"/>
      <c r="S274" s="2"/>
      <c r="T274" s="2"/>
      <c r="U274" s="2"/>
      <c r="V274" s="2"/>
      <c r="W274" s="2"/>
      <c r="X274" s="2"/>
      <c r="Y274" s="2"/>
      <c r="AA274" s="2"/>
      <c r="AC274" s="2"/>
      <c r="AD274" s="2"/>
      <c r="AE274" s="2"/>
      <c r="AN274" s="2"/>
      <c r="AP274" s="2"/>
      <c r="AQ274" s="2"/>
      <c r="AR274" s="2"/>
      <c r="AS274" s="2"/>
      <c r="AT274" s="4"/>
      <c r="AU274" s="4"/>
      <c r="AV274" s="4"/>
      <c r="AW274" s="2"/>
      <c r="AX274" s="2"/>
      <c r="AZ274">
        <v>122</v>
      </c>
      <c r="BA274">
        <v>863850.29</v>
      </c>
      <c r="BB274" s="2" t="s">
        <v>69</v>
      </c>
      <c r="BC274">
        <v>65</v>
      </c>
      <c r="BD274" s="2" t="s">
        <v>818</v>
      </c>
      <c r="BE274" s="2" t="s">
        <v>76</v>
      </c>
      <c r="BF274">
        <v>280.49</v>
      </c>
      <c r="BG274" s="2" t="s">
        <v>925</v>
      </c>
      <c r="BH274" s="2" t="s">
        <v>137</v>
      </c>
      <c r="BI274">
        <v>0</v>
      </c>
      <c r="BJ274" s="2"/>
      <c r="BK274">
        <v>287</v>
      </c>
      <c r="BL274">
        <v>863850.29</v>
      </c>
      <c r="BM274">
        <v>863850.29</v>
      </c>
    </row>
    <row r="275" spans="1:65" x14ac:dyDescent="0.35">
      <c r="A275" s="2" t="s">
        <v>65</v>
      </c>
      <c r="B275" s="2" t="s">
        <v>66</v>
      </c>
      <c r="C275" s="2" t="s">
        <v>67</v>
      </c>
      <c r="D275">
        <v>1</v>
      </c>
      <c r="E275">
        <v>1</v>
      </c>
      <c r="F275" s="3">
        <v>43772.507835648146</v>
      </c>
      <c r="G275" s="4">
        <v>43466</v>
      </c>
      <c r="H275" s="4">
        <v>43830</v>
      </c>
      <c r="I275" s="2" t="s">
        <v>68</v>
      </c>
      <c r="J275">
        <v>1440</v>
      </c>
      <c r="L275" s="2"/>
      <c r="M275" s="2"/>
      <c r="N275" s="2"/>
      <c r="O275" s="2"/>
      <c r="P275" s="2"/>
      <c r="Q275" s="2"/>
      <c r="S275" s="2"/>
      <c r="T275" s="2"/>
      <c r="U275" s="2"/>
      <c r="V275" s="2"/>
      <c r="W275" s="2"/>
      <c r="X275" s="2"/>
      <c r="Y275" s="2"/>
      <c r="AA275" s="2"/>
      <c r="AC275" s="2"/>
      <c r="AD275" s="2"/>
      <c r="AE275" s="2"/>
      <c r="AN275" s="2"/>
      <c r="AP275" s="2"/>
      <c r="AQ275" s="2"/>
      <c r="AR275" s="2"/>
      <c r="AS275" s="2"/>
      <c r="AT275" s="4"/>
      <c r="AU275" s="4"/>
      <c r="AV275" s="4"/>
      <c r="AW275" s="2"/>
      <c r="AX275" s="2"/>
      <c r="AZ275">
        <v>122</v>
      </c>
      <c r="BA275">
        <v>863850.29</v>
      </c>
      <c r="BB275" s="2" t="s">
        <v>69</v>
      </c>
      <c r="BC275">
        <v>66</v>
      </c>
      <c r="BD275" s="2" t="s">
        <v>819</v>
      </c>
      <c r="BE275" s="2" t="s">
        <v>653</v>
      </c>
      <c r="BF275">
        <v>2719.51</v>
      </c>
      <c r="BG275" s="2" t="s">
        <v>925</v>
      </c>
      <c r="BH275" s="2" t="s">
        <v>137</v>
      </c>
      <c r="BI275">
        <v>0</v>
      </c>
      <c r="BJ275" s="2"/>
      <c r="BK275">
        <v>287</v>
      </c>
      <c r="BL275">
        <v>863850.29</v>
      </c>
      <c r="BM275">
        <v>863850.29</v>
      </c>
    </row>
    <row r="276" spans="1:65" x14ac:dyDescent="0.35">
      <c r="A276" s="2" t="s">
        <v>65</v>
      </c>
      <c r="B276" s="2" t="s">
        <v>66</v>
      </c>
      <c r="C276" s="2" t="s">
        <v>67</v>
      </c>
      <c r="D276">
        <v>1</v>
      </c>
      <c r="E276">
        <v>1</v>
      </c>
      <c r="F276" s="3">
        <v>43772.507835648146</v>
      </c>
      <c r="G276" s="4">
        <v>43466</v>
      </c>
      <c r="H276" s="4">
        <v>43830</v>
      </c>
      <c r="I276" s="2" t="s">
        <v>68</v>
      </c>
      <c r="J276">
        <v>1440</v>
      </c>
      <c r="L276" s="2"/>
      <c r="M276" s="2"/>
      <c r="N276" s="2"/>
      <c r="O276" s="2"/>
      <c r="P276" s="2"/>
      <c r="Q276" s="2"/>
      <c r="S276" s="2"/>
      <c r="T276" s="2"/>
      <c r="U276" s="2"/>
      <c r="V276" s="2"/>
      <c r="W276" s="2"/>
      <c r="X276" s="2"/>
      <c r="Y276" s="2"/>
      <c r="AA276" s="2"/>
      <c r="AC276" s="2"/>
      <c r="AD276" s="2"/>
      <c r="AE276" s="2"/>
      <c r="AN276" s="2"/>
      <c r="AP276" s="2"/>
      <c r="AQ276" s="2"/>
      <c r="AR276" s="2"/>
      <c r="AS276" s="2"/>
      <c r="AT276" s="4"/>
      <c r="AU276" s="4"/>
      <c r="AV276" s="4"/>
      <c r="AW276" s="2"/>
      <c r="AX276" s="2"/>
      <c r="AZ276">
        <v>122</v>
      </c>
      <c r="BA276">
        <v>863850.29</v>
      </c>
      <c r="BB276" s="2" t="s">
        <v>69</v>
      </c>
      <c r="BC276">
        <v>67</v>
      </c>
      <c r="BD276" s="2" t="s">
        <v>819</v>
      </c>
      <c r="BE276" s="2" t="s">
        <v>137</v>
      </c>
      <c r="BF276">
        <v>0</v>
      </c>
      <c r="BG276" s="2"/>
      <c r="BH276" s="2" t="s">
        <v>650</v>
      </c>
      <c r="BI276">
        <v>2719.51</v>
      </c>
      <c r="BJ276" s="2" t="s">
        <v>925</v>
      </c>
      <c r="BK276">
        <v>287</v>
      </c>
      <c r="BL276">
        <v>863850.29</v>
      </c>
      <c r="BM276">
        <v>863850.29</v>
      </c>
    </row>
    <row r="277" spans="1:65" x14ac:dyDescent="0.35">
      <c r="A277" s="2" t="s">
        <v>65</v>
      </c>
      <c r="B277" s="2" t="s">
        <v>66</v>
      </c>
      <c r="C277" s="2" t="s">
        <v>67</v>
      </c>
      <c r="D277">
        <v>1</v>
      </c>
      <c r="E277">
        <v>1</v>
      </c>
      <c r="F277" s="3">
        <v>43772.507835648146</v>
      </c>
      <c r="G277" s="4">
        <v>43466</v>
      </c>
      <c r="H277" s="4">
        <v>43830</v>
      </c>
      <c r="I277" s="2" t="s">
        <v>68</v>
      </c>
      <c r="J277">
        <v>1440</v>
      </c>
      <c r="L277" s="2"/>
      <c r="M277" s="2"/>
      <c r="N277" s="2"/>
      <c r="O277" s="2"/>
      <c r="P277" s="2"/>
      <c r="Q277" s="2"/>
      <c r="S277" s="2"/>
      <c r="T277" s="2"/>
      <c r="U277" s="2"/>
      <c r="V277" s="2"/>
      <c r="W277" s="2"/>
      <c r="X277" s="2"/>
      <c r="Y277" s="2"/>
      <c r="AA277" s="2"/>
      <c r="AC277" s="2"/>
      <c r="AD277" s="2"/>
      <c r="AE277" s="2"/>
      <c r="AN277" s="2"/>
      <c r="AP277" s="2"/>
      <c r="AQ277" s="2"/>
      <c r="AR277" s="2"/>
      <c r="AS277" s="2"/>
      <c r="AT277" s="4"/>
      <c r="AU277" s="4"/>
      <c r="AV277" s="4"/>
      <c r="AW277" s="2"/>
      <c r="AX277" s="2"/>
      <c r="AZ277">
        <v>122</v>
      </c>
      <c r="BA277">
        <v>863850.29</v>
      </c>
      <c r="BB277" s="2" t="s">
        <v>69</v>
      </c>
      <c r="BC277">
        <v>68</v>
      </c>
      <c r="BD277" s="2" t="s">
        <v>820</v>
      </c>
      <c r="BE277" s="2" t="s">
        <v>665</v>
      </c>
      <c r="BF277">
        <v>0.32</v>
      </c>
      <c r="BG277" s="2" t="s">
        <v>926</v>
      </c>
      <c r="BH277" s="2" t="s">
        <v>137</v>
      </c>
      <c r="BI277">
        <v>0</v>
      </c>
      <c r="BJ277" s="2"/>
      <c r="BK277">
        <v>287</v>
      </c>
      <c r="BL277">
        <v>863850.29</v>
      </c>
      <c r="BM277">
        <v>863850.29</v>
      </c>
    </row>
    <row r="278" spans="1:65" x14ac:dyDescent="0.35">
      <c r="A278" s="2" t="s">
        <v>65</v>
      </c>
      <c r="B278" s="2" t="s">
        <v>66</v>
      </c>
      <c r="C278" s="2" t="s">
        <v>67</v>
      </c>
      <c r="D278">
        <v>1</v>
      </c>
      <c r="E278">
        <v>1</v>
      </c>
      <c r="F278" s="3">
        <v>43772.507835648146</v>
      </c>
      <c r="G278" s="4">
        <v>43466</v>
      </c>
      <c r="H278" s="4">
        <v>43830</v>
      </c>
      <c r="I278" s="2" t="s">
        <v>68</v>
      </c>
      <c r="J278">
        <v>1440</v>
      </c>
      <c r="L278" s="2"/>
      <c r="M278" s="2"/>
      <c r="N278" s="2"/>
      <c r="O278" s="2"/>
      <c r="P278" s="2"/>
      <c r="Q278" s="2"/>
      <c r="S278" s="2"/>
      <c r="T278" s="2"/>
      <c r="U278" s="2"/>
      <c r="V278" s="2"/>
      <c r="W278" s="2"/>
      <c r="X278" s="2"/>
      <c r="Y278" s="2"/>
      <c r="AA278" s="2"/>
      <c r="AC278" s="2"/>
      <c r="AD278" s="2"/>
      <c r="AE278" s="2"/>
      <c r="AN278" s="2"/>
      <c r="AP278" s="2"/>
      <c r="AQ278" s="2"/>
      <c r="AR278" s="2"/>
      <c r="AS278" s="2"/>
      <c r="AT278" s="4"/>
      <c r="AU278" s="4"/>
      <c r="AV278" s="4"/>
      <c r="AW278" s="2"/>
      <c r="AX278" s="2"/>
      <c r="AZ278">
        <v>122</v>
      </c>
      <c r="BA278">
        <v>863850.29</v>
      </c>
      <c r="BB278" s="2" t="s">
        <v>69</v>
      </c>
      <c r="BC278">
        <v>69</v>
      </c>
      <c r="BD278" s="2" t="s">
        <v>820</v>
      </c>
      <c r="BE278" s="2" t="s">
        <v>137</v>
      </c>
      <c r="BF278">
        <v>0</v>
      </c>
      <c r="BG278" s="2"/>
      <c r="BH278" s="2" t="s">
        <v>76</v>
      </c>
      <c r="BI278">
        <v>0.32</v>
      </c>
      <c r="BJ278" s="2" t="s">
        <v>926</v>
      </c>
      <c r="BK278">
        <v>287</v>
      </c>
      <c r="BL278">
        <v>863850.29</v>
      </c>
      <c r="BM278">
        <v>863850.29</v>
      </c>
    </row>
    <row r="279" spans="1:65" x14ac:dyDescent="0.35">
      <c r="A279" s="2" t="s">
        <v>65</v>
      </c>
      <c r="B279" s="2" t="s">
        <v>66</v>
      </c>
      <c r="C279" s="2" t="s">
        <v>67</v>
      </c>
      <c r="D279">
        <v>1</v>
      </c>
      <c r="E279">
        <v>1</v>
      </c>
      <c r="F279" s="3">
        <v>43772.507835648146</v>
      </c>
      <c r="G279" s="4">
        <v>43466</v>
      </c>
      <c r="H279" s="4">
        <v>43830</v>
      </c>
      <c r="I279" s="2" t="s">
        <v>68</v>
      </c>
      <c r="J279">
        <v>1440</v>
      </c>
      <c r="L279" s="2"/>
      <c r="M279" s="2"/>
      <c r="N279" s="2"/>
      <c r="O279" s="2"/>
      <c r="P279" s="2"/>
      <c r="Q279" s="2"/>
      <c r="S279" s="2"/>
      <c r="T279" s="2"/>
      <c r="U279" s="2"/>
      <c r="V279" s="2"/>
      <c r="W279" s="2"/>
      <c r="X279" s="2"/>
      <c r="Y279" s="2"/>
      <c r="AA279" s="2"/>
      <c r="AC279" s="2"/>
      <c r="AD279" s="2"/>
      <c r="AE279" s="2"/>
      <c r="AN279" s="2"/>
      <c r="AP279" s="2"/>
      <c r="AQ279" s="2"/>
      <c r="AR279" s="2"/>
      <c r="AS279" s="2"/>
      <c r="AT279" s="4"/>
      <c r="AU279" s="4"/>
      <c r="AV279" s="4"/>
      <c r="AW279" s="2"/>
      <c r="AX279" s="2"/>
      <c r="AZ279">
        <v>122</v>
      </c>
      <c r="BA279">
        <v>863850.29</v>
      </c>
      <c r="BB279" s="2" t="s">
        <v>69</v>
      </c>
      <c r="BC279">
        <v>70</v>
      </c>
      <c r="BD279" s="2" t="s">
        <v>821</v>
      </c>
      <c r="BE279" s="2" t="s">
        <v>75</v>
      </c>
      <c r="BF279">
        <v>0.02</v>
      </c>
      <c r="BG279" s="2" t="s">
        <v>926</v>
      </c>
      <c r="BH279" s="2" t="s">
        <v>137</v>
      </c>
      <c r="BI279">
        <v>0</v>
      </c>
      <c r="BJ279" s="2"/>
      <c r="BK279">
        <v>287</v>
      </c>
      <c r="BL279">
        <v>863850.29</v>
      </c>
      <c r="BM279">
        <v>863850.29</v>
      </c>
    </row>
    <row r="280" spans="1:65" x14ac:dyDescent="0.35">
      <c r="A280" s="2" t="s">
        <v>65</v>
      </c>
      <c r="B280" s="2" t="s">
        <v>66</v>
      </c>
      <c r="C280" s="2" t="s">
        <v>67</v>
      </c>
      <c r="D280">
        <v>1</v>
      </c>
      <c r="E280">
        <v>1</v>
      </c>
      <c r="F280" s="3">
        <v>43772.507835648146</v>
      </c>
      <c r="G280" s="4">
        <v>43466</v>
      </c>
      <c r="H280" s="4">
        <v>43830</v>
      </c>
      <c r="I280" s="2" t="s">
        <v>68</v>
      </c>
      <c r="J280">
        <v>1440</v>
      </c>
      <c r="L280" s="2"/>
      <c r="M280" s="2"/>
      <c r="N280" s="2"/>
      <c r="O280" s="2"/>
      <c r="P280" s="2"/>
      <c r="Q280" s="2"/>
      <c r="S280" s="2"/>
      <c r="T280" s="2"/>
      <c r="U280" s="2"/>
      <c r="V280" s="2"/>
      <c r="W280" s="2"/>
      <c r="X280" s="2"/>
      <c r="Y280" s="2"/>
      <c r="AA280" s="2"/>
      <c r="AC280" s="2"/>
      <c r="AD280" s="2"/>
      <c r="AE280" s="2"/>
      <c r="AN280" s="2"/>
      <c r="AP280" s="2"/>
      <c r="AQ280" s="2"/>
      <c r="AR280" s="2"/>
      <c r="AS280" s="2"/>
      <c r="AT280" s="4"/>
      <c r="AU280" s="4"/>
      <c r="AV280" s="4"/>
      <c r="AW280" s="2"/>
      <c r="AX280" s="2"/>
      <c r="AZ280">
        <v>122</v>
      </c>
      <c r="BA280">
        <v>863850.29</v>
      </c>
      <c r="BB280" s="2" t="s">
        <v>69</v>
      </c>
      <c r="BC280">
        <v>71</v>
      </c>
      <c r="BD280" s="2" t="s">
        <v>821</v>
      </c>
      <c r="BE280" s="2" t="s">
        <v>137</v>
      </c>
      <c r="BF280">
        <v>0</v>
      </c>
      <c r="BG280" s="2"/>
      <c r="BH280" s="2" t="s">
        <v>664</v>
      </c>
      <c r="BI280">
        <v>0.02</v>
      </c>
      <c r="BJ280" s="2" t="s">
        <v>926</v>
      </c>
      <c r="BK280">
        <v>287</v>
      </c>
      <c r="BL280">
        <v>863850.29</v>
      </c>
      <c r="BM280">
        <v>863850.29</v>
      </c>
    </row>
    <row r="281" spans="1:65" x14ac:dyDescent="0.35">
      <c r="A281" s="2" t="s">
        <v>65</v>
      </c>
      <c r="B281" s="2" t="s">
        <v>66</v>
      </c>
      <c r="C281" s="2" t="s">
        <v>67</v>
      </c>
      <c r="D281">
        <v>1</v>
      </c>
      <c r="E281">
        <v>1</v>
      </c>
      <c r="F281" s="3">
        <v>43772.507835648146</v>
      </c>
      <c r="G281" s="4">
        <v>43466</v>
      </c>
      <c r="H281" s="4">
        <v>43830</v>
      </c>
      <c r="I281" s="2" t="s">
        <v>68</v>
      </c>
      <c r="J281">
        <v>1440</v>
      </c>
      <c r="L281" s="2"/>
      <c r="M281" s="2"/>
      <c r="N281" s="2"/>
      <c r="O281" s="2"/>
      <c r="P281" s="2"/>
      <c r="Q281" s="2"/>
      <c r="S281" s="2"/>
      <c r="T281" s="2"/>
      <c r="U281" s="2"/>
      <c r="V281" s="2"/>
      <c r="W281" s="2"/>
      <c r="X281" s="2"/>
      <c r="Y281" s="2"/>
      <c r="AA281" s="2"/>
      <c r="AC281" s="2"/>
      <c r="AD281" s="2"/>
      <c r="AE281" s="2"/>
      <c r="AN281" s="2"/>
      <c r="AP281" s="2"/>
      <c r="AQ281" s="2"/>
      <c r="AR281" s="2"/>
      <c r="AS281" s="2"/>
      <c r="AT281" s="4"/>
      <c r="AU281" s="4"/>
      <c r="AV281" s="4"/>
      <c r="AW281" s="2"/>
      <c r="AX281" s="2"/>
      <c r="AZ281">
        <v>122</v>
      </c>
      <c r="BA281">
        <v>863850.29</v>
      </c>
      <c r="BB281" s="2" t="s">
        <v>69</v>
      </c>
      <c r="BC281">
        <v>72</v>
      </c>
      <c r="BD281" s="2" t="s">
        <v>822</v>
      </c>
      <c r="BE281" s="2" t="s">
        <v>75</v>
      </c>
      <c r="BF281">
        <v>13239</v>
      </c>
      <c r="BG281" s="2" t="s">
        <v>1032</v>
      </c>
      <c r="BH281" s="2" t="s">
        <v>137</v>
      </c>
      <c r="BI281">
        <v>0</v>
      </c>
      <c r="BJ281" s="2"/>
      <c r="BK281">
        <v>287</v>
      </c>
      <c r="BL281">
        <v>863850.29</v>
      </c>
      <c r="BM281">
        <v>863850.29</v>
      </c>
    </row>
    <row r="282" spans="1:65" x14ac:dyDescent="0.35">
      <c r="A282" s="2" t="s">
        <v>65</v>
      </c>
      <c r="B282" s="2" t="s">
        <v>66</v>
      </c>
      <c r="C282" s="2" t="s">
        <v>67</v>
      </c>
      <c r="D282">
        <v>1</v>
      </c>
      <c r="E282">
        <v>1</v>
      </c>
      <c r="F282" s="3">
        <v>43772.507835648146</v>
      </c>
      <c r="G282" s="4">
        <v>43466</v>
      </c>
      <c r="H282" s="4">
        <v>43830</v>
      </c>
      <c r="I282" s="2" t="s">
        <v>68</v>
      </c>
      <c r="J282">
        <v>1440</v>
      </c>
      <c r="L282" s="2"/>
      <c r="M282" s="2"/>
      <c r="N282" s="2"/>
      <c r="O282" s="2"/>
      <c r="P282" s="2"/>
      <c r="Q282" s="2"/>
      <c r="S282" s="2"/>
      <c r="T282" s="2"/>
      <c r="U282" s="2"/>
      <c r="V282" s="2"/>
      <c r="W282" s="2"/>
      <c r="X282" s="2"/>
      <c r="Y282" s="2"/>
      <c r="AA282" s="2"/>
      <c r="AC282" s="2"/>
      <c r="AD282" s="2"/>
      <c r="AE282" s="2"/>
      <c r="AN282" s="2"/>
      <c r="AP282" s="2"/>
      <c r="AQ282" s="2"/>
      <c r="AR282" s="2"/>
      <c r="AS282" s="2"/>
      <c r="AT282" s="4"/>
      <c r="AU282" s="4"/>
      <c r="AV282" s="4"/>
      <c r="AW282" s="2"/>
      <c r="AX282" s="2"/>
      <c r="AZ282">
        <v>122</v>
      </c>
      <c r="BA282">
        <v>863850.29</v>
      </c>
      <c r="BB282" s="2" t="s">
        <v>69</v>
      </c>
      <c r="BC282">
        <v>73</v>
      </c>
      <c r="BD282" s="2" t="s">
        <v>822</v>
      </c>
      <c r="BE282" s="2" t="s">
        <v>137</v>
      </c>
      <c r="BF282">
        <v>0</v>
      </c>
      <c r="BG282" s="2"/>
      <c r="BH282" s="2" t="s">
        <v>638</v>
      </c>
      <c r="BI282">
        <v>13239</v>
      </c>
      <c r="BJ282" s="2" t="s">
        <v>1032</v>
      </c>
      <c r="BK282">
        <v>287</v>
      </c>
      <c r="BL282">
        <v>863850.29</v>
      </c>
      <c r="BM282">
        <v>863850.29</v>
      </c>
    </row>
    <row r="283" spans="1:65" x14ac:dyDescent="0.35">
      <c r="A283" s="2" t="s">
        <v>65</v>
      </c>
      <c r="B283" s="2" t="s">
        <v>66</v>
      </c>
      <c r="C283" s="2" t="s">
        <v>67</v>
      </c>
      <c r="D283">
        <v>1</v>
      </c>
      <c r="E283">
        <v>1</v>
      </c>
      <c r="F283" s="3">
        <v>43772.507835648146</v>
      </c>
      <c r="G283" s="4">
        <v>43466</v>
      </c>
      <c r="H283" s="4">
        <v>43830</v>
      </c>
      <c r="I283" s="2" t="s">
        <v>68</v>
      </c>
      <c r="J283">
        <v>1440</v>
      </c>
      <c r="L283" s="2"/>
      <c r="M283" s="2"/>
      <c r="N283" s="2"/>
      <c r="O283" s="2"/>
      <c r="P283" s="2"/>
      <c r="Q283" s="2"/>
      <c r="S283" s="2"/>
      <c r="T283" s="2"/>
      <c r="U283" s="2"/>
      <c r="V283" s="2"/>
      <c r="W283" s="2"/>
      <c r="X283" s="2"/>
      <c r="Y283" s="2"/>
      <c r="AA283" s="2"/>
      <c r="AC283" s="2"/>
      <c r="AD283" s="2"/>
      <c r="AE283" s="2"/>
      <c r="AN283" s="2"/>
      <c r="AP283" s="2"/>
      <c r="AQ283" s="2"/>
      <c r="AR283" s="2"/>
      <c r="AS283" s="2"/>
      <c r="AT283" s="4"/>
      <c r="AU283" s="4"/>
      <c r="AV283" s="4"/>
      <c r="AW283" s="2"/>
      <c r="AX283" s="2"/>
      <c r="AZ283">
        <v>122</v>
      </c>
      <c r="BA283">
        <v>863850.29</v>
      </c>
      <c r="BB283" s="2" t="s">
        <v>69</v>
      </c>
      <c r="BC283">
        <v>74</v>
      </c>
      <c r="BD283" s="2" t="s">
        <v>823</v>
      </c>
      <c r="BE283" s="2" t="s">
        <v>638</v>
      </c>
      <c r="BF283">
        <v>3678</v>
      </c>
      <c r="BG283" s="2" t="s">
        <v>1032</v>
      </c>
      <c r="BH283" s="2" t="s">
        <v>137</v>
      </c>
      <c r="BI283">
        <v>0</v>
      </c>
      <c r="BJ283" s="2"/>
      <c r="BK283">
        <v>287</v>
      </c>
      <c r="BL283">
        <v>863850.29</v>
      </c>
      <c r="BM283">
        <v>863850.29</v>
      </c>
    </row>
    <row r="284" spans="1:65" x14ac:dyDescent="0.35">
      <c r="A284" s="2" t="s">
        <v>65</v>
      </c>
      <c r="B284" s="2" t="s">
        <v>66</v>
      </c>
      <c r="C284" s="2" t="s">
        <v>67</v>
      </c>
      <c r="D284">
        <v>1</v>
      </c>
      <c r="E284">
        <v>1</v>
      </c>
      <c r="F284" s="3">
        <v>43772.507835648146</v>
      </c>
      <c r="G284" s="4">
        <v>43466</v>
      </c>
      <c r="H284" s="4">
        <v>43830</v>
      </c>
      <c r="I284" s="2" t="s">
        <v>68</v>
      </c>
      <c r="J284">
        <v>1440</v>
      </c>
      <c r="L284" s="2"/>
      <c r="M284" s="2"/>
      <c r="N284" s="2"/>
      <c r="O284" s="2"/>
      <c r="P284" s="2"/>
      <c r="Q284" s="2"/>
      <c r="S284" s="2"/>
      <c r="T284" s="2"/>
      <c r="U284" s="2"/>
      <c r="V284" s="2"/>
      <c r="W284" s="2"/>
      <c r="X284" s="2"/>
      <c r="Y284" s="2"/>
      <c r="AA284" s="2"/>
      <c r="AC284" s="2"/>
      <c r="AD284" s="2"/>
      <c r="AE284" s="2"/>
      <c r="AN284" s="2"/>
      <c r="AP284" s="2"/>
      <c r="AQ284" s="2"/>
      <c r="AR284" s="2"/>
      <c r="AS284" s="2"/>
      <c r="AT284" s="4"/>
      <c r="AU284" s="4"/>
      <c r="AV284" s="4"/>
      <c r="AW284" s="2"/>
      <c r="AX284" s="2"/>
      <c r="AZ284">
        <v>122</v>
      </c>
      <c r="BA284">
        <v>863850.29</v>
      </c>
      <c r="BB284" s="2" t="s">
        <v>69</v>
      </c>
      <c r="BC284">
        <v>75</v>
      </c>
      <c r="BD284" s="2" t="s">
        <v>823</v>
      </c>
      <c r="BE284" s="2" t="s">
        <v>137</v>
      </c>
      <c r="BF284">
        <v>0</v>
      </c>
      <c r="BG284" s="2"/>
      <c r="BH284" s="2" t="s">
        <v>76</v>
      </c>
      <c r="BI284">
        <v>3678</v>
      </c>
      <c r="BJ284" s="2" t="s">
        <v>1032</v>
      </c>
      <c r="BK284">
        <v>287</v>
      </c>
      <c r="BL284">
        <v>863850.29</v>
      </c>
      <c r="BM284">
        <v>863850.29</v>
      </c>
    </row>
    <row r="285" spans="1:65" x14ac:dyDescent="0.35">
      <c r="A285" s="2" t="s">
        <v>65</v>
      </c>
      <c r="B285" s="2" t="s">
        <v>66</v>
      </c>
      <c r="C285" s="2" t="s">
        <v>67</v>
      </c>
      <c r="D285">
        <v>1</v>
      </c>
      <c r="E285">
        <v>1</v>
      </c>
      <c r="F285" s="3">
        <v>43772.507835648146</v>
      </c>
      <c r="G285" s="4">
        <v>43466</v>
      </c>
      <c r="H285" s="4">
        <v>43830</v>
      </c>
      <c r="I285" s="2" t="s">
        <v>68</v>
      </c>
      <c r="J285">
        <v>1440</v>
      </c>
      <c r="L285" s="2"/>
      <c r="M285" s="2"/>
      <c r="N285" s="2"/>
      <c r="O285" s="2"/>
      <c r="P285" s="2"/>
      <c r="Q285" s="2"/>
      <c r="S285" s="2"/>
      <c r="T285" s="2"/>
      <c r="U285" s="2"/>
      <c r="V285" s="2"/>
      <c r="W285" s="2"/>
      <c r="X285" s="2"/>
      <c r="Y285" s="2"/>
      <c r="AA285" s="2"/>
      <c r="AC285" s="2"/>
      <c r="AD285" s="2"/>
      <c r="AE285" s="2"/>
      <c r="AN285" s="2"/>
      <c r="AP285" s="2"/>
      <c r="AQ285" s="2"/>
      <c r="AR285" s="2"/>
      <c r="AS285" s="2"/>
      <c r="AT285" s="4"/>
      <c r="AU285" s="4"/>
      <c r="AV285" s="4"/>
      <c r="AW285" s="2"/>
      <c r="AX285" s="2"/>
      <c r="AZ285">
        <v>122</v>
      </c>
      <c r="BA285">
        <v>863850.29</v>
      </c>
      <c r="BB285" s="2" t="s">
        <v>69</v>
      </c>
      <c r="BC285">
        <v>76</v>
      </c>
      <c r="BD285" s="2" t="s">
        <v>824</v>
      </c>
      <c r="BE285" s="2" t="s">
        <v>638</v>
      </c>
      <c r="BF285">
        <v>9561</v>
      </c>
      <c r="BG285" s="2" t="s">
        <v>1033</v>
      </c>
      <c r="BH285" s="2" t="s">
        <v>137</v>
      </c>
      <c r="BI285">
        <v>0</v>
      </c>
      <c r="BJ285" s="2"/>
      <c r="BK285">
        <v>287</v>
      </c>
      <c r="BL285">
        <v>863850.29</v>
      </c>
      <c r="BM285">
        <v>863850.29</v>
      </c>
    </row>
    <row r="286" spans="1:65" x14ac:dyDescent="0.35">
      <c r="A286" s="2" t="s">
        <v>65</v>
      </c>
      <c r="B286" s="2" t="s">
        <v>66</v>
      </c>
      <c r="C286" s="2" t="s">
        <v>67</v>
      </c>
      <c r="D286">
        <v>1</v>
      </c>
      <c r="E286">
        <v>1</v>
      </c>
      <c r="F286" s="3">
        <v>43772.507835648146</v>
      </c>
      <c r="G286" s="4">
        <v>43466</v>
      </c>
      <c r="H286" s="4">
        <v>43830</v>
      </c>
      <c r="I286" s="2" t="s">
        <v>68</v>
      </c>
      <c r="J286">
        <v>1440</v>
      </c>
      <c r="L286" s="2"/>
      <c r="M286" s="2"/>
      <c r="N286" s="2"/>
      <c r="O286" s="2"/>
      <c r="P286" s="2"/>
      <c r="Q286" s="2"/>
      <c r="S286" s="2"/>
      <c r="T286" s="2"/>
      <c r="U286" s="2"/>
      <c r="V286" s="2"/>
      <c r="W286" s="2"/>
      <c r="X286" s="2"/>
      <c r="Y286" s="2"/>
      <c r="AA286" s="2"/>
      <c r="AC286" s="2"/>
      <c r="AD286" s="2"/>
      <c r="AE286" s="2"/>
      <c r="AN286" s="2"/>
      <c r="AP286" s="2"/>
      <c r="AQ286" s="2"/>
      <c r="AR286" s="2"/>
      <c r="AS286" s="2"/>
      <c r="AT286" s="4"/>
      <c r="AU286" s="4"/>
      <c r="AV286" s="4"/>
      <c r="AW286" s="2"/>
      <c r="AX286" s="2"/>
      <c r="AZ286">
        <v>122</v>
      </c>
      <c r="BA286">
        <v>863850.29</v>
      </c>
      <c r="BB286" s="2" t="s">
        <v>69</v>
      </c>
      <c r="BC286">
        <v>77</v>
      </c>
      <c r="BD286" s="2" t="s">
        <v>824</v>
      </c>
      <c r="BE286" s="2" t="s">
        <v>137</v>
      </c>
      <c r="BF286">
        <v>0</v>
      </c>
      <c r="BG286" s="2"/>
      <c r="BH286" s="2" t="s">
        <v>73</v>
      </c>
      <c r="BI286">
        <v>9561</v>
      </c>
      <c r="BJ286" s="2" t="s">
        <v>1033</v>
      </c>
      <c r="BK286">
        <v>287</v>
      </c>
      <c r="BL286">
        <v>863850.29</v>
      </c>
      <c r="BM286">
        <v>863850.29</v>
      </c>
    </row>
    <row r="287" spans="1:65" x14ac:dyDescent="0.35">
      <c r="A287" s="2" t="s">
        <v>65</v>
      </c>
      <c r="B287" s="2" t="s">
        <v>66</v>
      </c>
      <c r="C287" s="2" t="s">
        <v>67</v>
      </c>
      <c r="D287">
        <v>1</v>
      </c>
      <c r="E287">
        <v>1</v>
      </c>
      <c r="F287" s="3">
        <v>43772.507835648146</v>
      </c>
      <c r="G287" s="4">
        <v>43466</v>
      </c>
      <c r="H287" s="4">
        <v>43830</v>
      </c>
      <c r="I287" s="2" t="s">
        <v>68</v>
      </c>
      <c r="J287">
        <v>1440</v>
      </c>
      <c r="L287" s="2"/>
      <c r="M287" s="2"/>
      <c r="N287" s="2"/>
      <c r="O287" s="2"/>
      <c r="P287" s="2"/>
      <c r="Q287" s="2"/>
      <c r="S287" s="2"/>
      <c r="T287" s="2"/>
      <c r="U287" s="2"/>
      <c r="V287" s="2"/>
      <c r="W287" s="2"/>
      <c r="X287" s="2"/>
      <c r="Y287" s="2"/>
      <c r="AA287" s="2"/>
      <c r="AC287" s="2"/>
      <c r="AD287" s="2"/>
      <c r="AE287" s="2"/>
      <c r="AN287" s="2"/>
      <c r="AP287" s="2"/>
      <c r="AQ287" s="2"/>
      <c r="AR287" s="2"/>
      <c r="AS287" s="2"/>
      <c r="AT287" s="4"/>
      <c r="AU287" s="4"/>
      <c r="AV287" s="4"/>
      <c r="AW287" s="2"/>
      <c r="AX287" s="2"/>
      <c r="AZ287">
        <v>122</v>
      </c>
      <c r="BA287">
        <v>863850.29</v>
      </c>
      <c r="BB287" s="2" t="s">
        <v>69</v>
      </c>
      <c r="BC287">
        <v>78</v>
      </c>
      <c r="BD287" s="2" t="s">
        <v>825</v>
      </c>
      <c r="BE287" s="2" t="s">
        <v>615</v>
      </c>
      <c r="BF287">
        <v>1200</v>
      </c>
      <c r="BG287" s="2" t="s">
        <v>928</v>
      </c>
      <c r="BH287" s="2" t="s">
        <v>137</v>
      </c>
      <c r="BI287">
        <v>0</v>
      </c>
      <c r="BJ287" s="2"/>
      <c r="BK287">
        <v>287</v>
      </c>
      <c r="BL287">
        <v>863850.29</v>
      </c>
      <c r="BM287">
        <v>863850.29</v>
      </c>
    </row>
    <row r="288" spans="1:65" x14ac:dyDescent="0.35">
      <c r="A288" s="2" t="s">
        <v>65</v>
      </c>
      <c r="B288" s="2" t="s">
        <v>66</v>
      </c>
      <c r="C288" s="2" t="s">
        <v>67</v>
      </c>
      <c r="D288">
        <v>1</v>
      </c>
      <c r="E288">
        <v>1</v>
      </c>
      <c r="F288" s="3">
        <v>43772.507835648146</v>
      </c>
      <c r="G288" s="4">
        <v>43466</v>
      </c>
      <c r="H288" s="4">
        <v>43830</v>
      </c>
      <c r="I288" s="2" t="s">
        <v>68</v>
      </c>
      <c r="J288">
        <v>1440</v>
      </c>
      <c r="L288" s="2"/>
      <c r="M288" s="2"/>
      <c r="N288" s="2"/>
      <c r="O288" s="2"/>
      <c r="P288" s="2"/>
      <c r="Q288" s="2"/>
      <c r="S288" s="2"/>
      <c r="T288" s="2"/>
      <c r="U288" s="2"/>
      <c r="V288" s="2"/>
      <c r="W288" s="2"/>
      <c r="X288" s="2"/>
      <c r="Y288" s="2"/>
      <c r="AA288" s="2"/>
      <c r="AC288" s="2"/>
      <c r="AD288" s="2"/>
      <c r="AE288" s="2"/>
      <c r="AN288" s="2"/>
      <c r="AP288" s="2"/>
      <c r="AQ288" s="2"/>
      <c r="AR288" s="2"/>
      <c r="AS288" s="2"/>
      <c r="AT288" s="4"/>
      <c r="AU288" s="4"/>
      <c r="AV288" s="4"/>
      <c r="AW288" s="2"/>
      <c r="AX288" s="2"/>
      <c r="AZ288">
        <v>122</v>
      </c>
      <c r="BA288">
        <v>863850.29</v>
      </c>
      <c r="BB288" s="2" t="s">
        <v>69</v>
      </c>
      <c r="BC288">
        <v>79</v>
      </c>
      <c r="BD288" s="2" t="s">
        <v>825</v>
      </c>
      <c r="BE288" s="2" t="s">
        <v>137</v>
      </c>
      <c r="BF288">
        <v>0</v>
      </c>
      <c r="BG288" s="2"/>
      <c r="BH288" s="2" t="s">
        <v>658</v>
      </c>
      <c r="BI288">
        <v>1200</v>
      </c>
      <c r="BJ288" s="2" t="s">
        <v>928</v>
      </c>
      <c r="BK288">
        <v>287</v>
      </c>
      <c r="BL288">
        <v>863850.29</v>
      </c>
      <c r="BM288">
        <v>863850.29</v>
      </c>
    </row>
    <row r="289" spans="1:65" x14ac:dyDescent="0.35">
      <c r="A289" s="2" t="s">
        <v>65</v>
      </c>
      <c r="B289" s="2" t="s">
        <v>66</v>
      </c>
      <c r="C289" s="2" t="s">
        <v>67</v>
      </c>
      <c r="D289">
        <v>1</v>
      </c>
      <c r="E289">
        <v>1</v>
      </c>
      <c r="F289" s="3">
        <v>43772.507835648146</v>
      </c>
      <c r="G289" s="4">
        <v>43466</v>
      </c>
      <c r="H289" s="4">
        <v>43830</v>
      </c>
      <c r="I289" s="2" t="s">
        <v>68</v>
      </c>
      <c r="J289">
        <v>1440</v>
      </c>
      <c r="L289" s="2"/>
      <c r="M289" s="2"/>
      <c r="N289" s="2"/>
      <c r="O289" s="2"/>
      <c r="P289" s="2"/>
      <c r="Q289" s="2"/>
      <c r="S289" s="2"/>
      <c r="T289" s="2"/>
      <c r="U289" s="2"/>
      <c r="V289" s="2"/>
      <c r="W289" s="2"/>
      <c r="X289" s="2"/>
      <c r="Y289" s="2"/>
      <c r="AA289" s="2"/>
      <c r="AC289" s="2"/>
      <c r="AD289" s="2"/>
      <c r="AE289" s="2"/>
      <c r="AN289" s="2"/>
      <c r="AP289" s="2"/>
      <c r="AQ289" s="2"/>
      <c r="AR289" s="2"/>
      <c r="AS289" s="2"/>
      <c r="AT289" s="4"/>
      <c r="AU289" s="4"/>
      <c r="AV289" s="4"/>
      <c r="AW289" s="2"/>
      <c r="AX289" s="2"/>
      <c r="AZ289">
        <v>122</v>
      </c>
      <c r="BA289">
        <v>863850.29</v>
      </c>
      <c r="BB289" s="2" t="s">
        <v>69</v>
      </c>
      <c r="BC289">
        <v>80</v>
      </c>
      <c r="BD289" s="2" t="s">
        <v>826</v>
      </c>
      <c r="BE289" s="2" t="s">
        <v>659</v>
      </c>
      <c r="BF289">
        <v>800</v>
      </c>
      <c r="BG289" s="2" t="s">
        <v>1034</v>
      </c>
      <c r="BH289" s="2" t="s">
        <v>137</v>
      </c>
      <c r="BI289">
        <v>0</v>
      </c>
      <c r="BJ289" s="2"/>
      <c r="BK289">
        <v>287</v>
      </c>
      <c r="BL289">
        <v>863850.29</v>
      </c>
      <c r="BM289">
        <v>863850.29</v>
      </c>
    </row>
    <row r="290" spans="1:65" x14ac:dyDescent="0.35">
      <c r="A290" s="2" t="s">
        <v>65</v>
      </c>
      <c r="B290" s="2" t="s">
        <v>66</v>
      </c>
      <c r="C290" s="2" t="s">
        <v>67</v>
      </c>
      <c r="D290">
        <v>1</v>
      </c>
      <c r="E290">
        <v>1</v>
      </c>
      <c r="F290" s="3">
        <v>43772.507835648146</v>
      </c>
      <c r="G290" s="4">
        <v>43466</v>
      </c>
      <c r="H290" s="4">
        <v>43830</v>
      </c>
      <c r="I290" s="2" t="s">
        <v>68</v>
      </c>
      <c r="J290">
        <v>1440</v>
      </c>
      <c r="L290" s="2"/>
      <c r="M290" s="2"/>
      <c r="N290" s="2"/>
      <c r="O290" s="2"/>
      <c r="P290" s="2"/>
      <c r="Q290" s="2"/>
      <c r="S290" s="2"/>
      <c r="T290" s="2"/>
      <c r="U290" s="2"/>
      <c r="V290" s="2"/>
      <c r="W290" s="2"/>
      <c r="X290" s="2"/>
      <c r="Y290" s="2"/>
      <c r="AA290" s="2"/>
      <c r="AC290" s="2"/>
      <c r="AD290" s="2"/>
      <c r="AE290" s="2"/>
      <c r="AN290" s="2"/>
      <c r="AP290" s="2"/>
      <c r="AQ290" s="2"/>
      <c r="AR290" s="2"/>
      <c r="AS290" s="2"/>
      <c r="AT290" s="4"/>
      <c r="AU290" s="4"/>
      <c r="AV290" s="4"/>
      <c r="AW290" s="2"/>
      <c r="AX290" s="2"/>
      <c r="AZ290">
        <v>122</v>
      </c>
      <c r="BA290">
        <v>863850.29</v>
      </c>
      <c r="BB290" s="2" t="s">
        <v>69</v>
      </c>
      <c r="BC290">
        <v>81</v>
      </c>
      <c r="BD290" s="2" t="s">
        <v>826</v>
      </c>
      <c r="BE290" s="2" t="s">
        <v>137</v>
      </c>
      <c r="BF290">
        <v>0</v>
      </c>
      <c r="BG290" s="2"/>
      <c r="BH290" s="2" t="s">
        <v>615</v>
      </c>
      <c r="BI290">
        <v>800</v>
      </c>
      <c r="BJ290" s="2" t="s">
        <v>1034</v>
      </c>
      <c r="BK290">
        <v>287</v>
      </c>
      <c r="BL290">
        <v>863850.29</v>
      </c>
      <c r="BM290">
        <v>863850.29</v>
      </c>
    </row>
    <row r="291" spans="1:65" x14ac:dyDescent="0.35">
      <c r="A291" s="2" t="s">
        <v>65</v>
      </c>
      <c r="B291" s="2" t="s">
        <v>66</v>
      </c>
      <c r="C291" s="2" t="s">
        <v>67</v>
      </c>
      <c r="D291">
        <v>1</v>
      </c>
      <c r="E291">
        <v>1</v>
      </c>
      <c r="F291" s="3">
        <v>43772.507835648146</v>
      </c>
      <c r="G291" s="4">
        <v>43466</v>
      </c>
      <c r="H291" s="4">
        <v>43830</v>
      </c>
      <c r="I291" s="2" t="s">
        <v>68</v>
      </c>
      <c r="J291">
        <v>1440</v>
      </c>
      <c r="L291" s="2"/>
      <c r="M291" s="2"/>
      <c r="N291" s="2"/>
      <c r="O291" s="2"/>
      <c r="P291" s="2"/>
      <c r="Q291" s="2"/>
      <c r="S291" s="2"/>
      <c r="T291" s="2"/>
      <c r="U291" s="2"/>
      <c r="V291" s="2"/>
      <c r="W291" s="2"/>
      <c r="X291" s="2"/>
      <c r="Y291" s="2"/>
      <c r="AA291" s="2"/>
      <c r="AC291" s="2"/>
      <c r="AD291" s="2"/>
      <c r="AE291" s="2"/>
      <c r="AN291" s="2"/>
      <c r="AP291" s="2"/>
      <c r="AQ291" s="2"/>
      <c r="AR291" s="2"/>
      <c r="AS291" s="2"/>
      <c r="AT291" s="4"/>
      <c r="AU291" s="4"/>
      <c r="AV291" s="4"/>
      <c r="AW291" s="2"/>
      <c r="AX291" s="2"/>
      <c r="AZ291">
        <v>122</v>
      </c>
      <c r="BA291">
        <v>863850.29</v>
      </c>
      <c r="BB291" s="2" t="s">
        <v>69</v>
      </c>
      <c r="BC291">
        <v>82</v>
      </c>
      <c r="BD291" s="2" t="s">
        <v>827</v>
      </c>
      <c r="BE291" s="2" t="s">
        <v>608</v>
      </c>
      <c r="BF291">
        <v>59000</v>
      </c>
      <c r="BG291" s="2" t="s">
        <v>1035</v>
      </c>
      <c r="BH291" s="2" t="s">
        <v>137</v>
      </c>
      <c r="BI291">
        <v>0</v>
      </c>
      <c r="BJ291" s="2"/>
      <c r="BK291">
        <v>287</v>
      </c>
      <c r="BL291">
        <v>863850.29</v>
      </c>
      <c r="BM291">
        <v>863850.29</v>
      </c>
    </row>
    <row r="292" spans="1:65" x14ac:dyDescent="0.35">
      <c r="A292" s="2" t="s">
        <v>65</v>
      </c>
      <c r="B292" s="2" t="s">
        <v>66</v>
      </c>
      <c r="C292" s="2" t="s">
        <v>67</v>
      </c>
      <c r="D292">
        <v>1</v>
      </c>
      <c r="E292">
        <v>1</v>
      </c>
      <c r="F292" s="3">
        <v>43772.507835648146</v>
      </c>
      <c r="G292" s="4">
        <v>43466</v>
      </c>
      <c r="H292" s="4">
        <v>43830</v>
      </c>
      <c r="I292" s="2" t="s">
        <v>68</v>
      </c>
      <c r="J292">
        <v>1440</v>
      </c>
      <c r="L292" s="2"/>
      <c r="M292" s="2"/>
      <c r="N292" s="2"/>
      <c r="O292" s="2"/>
      <c r="P292" s="2"/>
      <c r="Q292" s="2"/>
      <c r="S292" s="2"/>
      <c r="T292" s="2"/>
      <c r="U292" s="2"/>
      <c r="V292" s="2"/>
      <c r="W292" s="2"/>
      <c r="X292" s="2"/>
      <c r="Y292" s="2"/>
      <c r="AA292" s="2"/>
      <c r="AC292" s="2"/>
      <c r="AD292" s="2"/>
      <c r="AE292" s="2"/>
      <c r="AN292" s="2"/>
      <c r="AP292" s="2"/>
      <c r="AQ292" s="2"/>
      <c r="AR292" s="2"/>
      <c r="AS292" s="2"/>
      <c r="AT292" s="4"/>
      <c r="AU292" s="4"/>
      <c r="AV292" s="4"/>
      <c r="AW292" s="2"/>
      <c r="AX292" s="2"/>
      <c r="AZ292">
        <v>122</v>
      </c>
      <c r="BA292">
        <v>863850.29</v>
      </c>
      <c r="BB292" s="2" t="s">
        <v>69</v>
      </c>
      <c r="BC292">
        <v>83</v>
      </c>
      <c r="BD292" s="2" t="s">
        <v>827</v>
      </c>
      <c r="BE292" s="2" t="s">
        <v>137</v>
      </c>
      <c r="BF292">
        <v>0</v>
      </c>
      <c r="BG292" s="2"/>
      <c r="BH292" s="2" t="s">
        <v>628</v>
      </c>
      <c r="BI292">
        <v>72570</v>
      </c>
      <c r="BJ292" s="2" t="s">
        <v>1035</v>
      </c>
      <c r="BK292">
        <v>287</v>
      </c>
      <c r="BL292">
        <v>863850.29</v>
      </c>
      <c r="BM292">
        <v>863850.29</v>
      </c>
    </row>
    <row r="293" spans="1:65" x14ac:dyDescent="0.35">
      <c r="A293" s="2" t="s">
        <v>65</v>
      </c>
      <c r="B293" s="2" t="s">
        <v>66</v>
      </c>
      <c r="C293" s="2" t="s">
        <v>67</v>
      </c>
      <c r="D293">
        <v>1</v>
      </c>
      <c r="E293">
        <v>1</v>
      </c>
      <c r="F293" s="3">
        <v>43772.507835648146</v>
      </c>
      <c r="G293" s="4">
        <v>43466</v>
      </c>
      <c r="H293" s="4">
        <v>43830</v>
      </c>
      <c r="I293" s="2" t="s">
        <v>68</v>
      </c>
      <c r="J293">
        <v>1440</v>
      </c>
      <c r="L293" s="2"/>
      <c r="M293" s="2"/>
      <c r="N293" s="2"/>
      <c r="O293" s="2"/>
      <c r="P293" s="2"/>
      <c r="Q293" s="2"/>
      <c r="S293" s="2"/>
      <c r="T293" s="2"/>
      <c r="U293" s="2"/>
      <c r="V293" s="2"/>
      <c r="W293" s="2"/>
      <c r="X293" s="2"/>
      <c r="Y293" s="2"/>
      <c r="AA293" s="2"/>
      <c r="AC293" s="2"/>
      <c r="AD293" s="2"/>
      <c r="AE293" s="2"/>
      <c r="AN293" s="2"/>
      <c r="AP293" s="2"/>
      <c r="AQ293" s="2"/>
      <c r="AR293" s="2"/>
      <c r="AS293" s="2"/>
      <c r="AT293" s="4"/>
      <c r="AU293" s="4"/>
      <c r="AV293" s="4"/>
      <c r="AW293" s="2"/>
      <c r="AX293" s="2"/>
      <c r="AZ293">
        <v>122</v>
      </c>
      <c r="BA293">
        <v>863850.29</v>
      </c>
      <c r="BB293" s="2" t="s">
        <v>69</v>
      </c>
      <c r="BC293">
        <v>84</v>
      </c>
      <c r="BD293" s="2" t="s">
        <v>827</v>
      </c>
      <c r="BE293" s="2" t="s">
        <v>76</v>
      </c>
      <c r="BF293">
        <v>13570</v>
      </c>
      <c r="BG293" s="2" t="s">
        <v>1035</v>
      </c>
      <c r="BH293" s="2" t="s">
        <v>137</v>
      </c>
      <c r="BI293">
        <v>0</v>
      </c>
      <c r="BJ293" s="2"/>
      <c r="BK293">
        <v>287</v>
      </c>
      <c r="BL293">
        <v>863850.29</v>
      </c>
      <c r="BM293">
        <v>863850.29</v>
      </c>
    </row>
    <row r="294" spans="1:65" x14ac:dyDescent="0.35">
      <c r="A294" s="2" t="s">
        <v>65</v>
      </c>
      <c r="B294" s="2" t="s">
        <v>66</v>
      </c>
      <c r="C294" s="2" t="s">
        <v>67</v>
      </c>
      <c r="D294">
        <v>1</v>
      </c>
      <c r="E294">
        <v>1</v>
      </c>
      <c r="F294" s="3">
        <v>43772.507835648146</v>
      </c>
      <c r="G294" s="4">
        <v>43466</v>
      </c>
      <c r="H294" s="4">
        <v>43830</v>
      </c>
      <c r="I294" s="2" t="s">
        <v>68</v>
      </c>
      <c r="J294">
        <v>1440</v>
      </c>
      <c r="L294" s="2"/>
      <c r="M294" s="2"/>
      <c r="N294" s="2"/>
      <c r="O294" s="2"/>
      <c r="P294" s="2"/>
      <c r="Q294" s="2"/>
      <c r="S294" s="2"/>
      <c r="T294" s="2"/>
      <c r="U294" s="2"/>
      <c r="V294" s="2"/>
      <c r="W294" s="2"/>
      <c r="X294" s="2"/>
      <c r="Y294" s="2"/>
      <c r="AA294" s="2"/>
      <c r="AC294" s="2"/>
      <c r="AD294" s="2"/>
      <c r="AE294" s="2"/>
      <c r="AN294" s="2"/>
      <c r="AP294" s="2"/>
      <c r="AQ294" s="2"/>
      <c r="AR294" s="2"/>
      <c r="AS294" s="2"/>
      <c r="AT294" s="4"/>
      <c r="AU294" s="4"/>
      <c r="AV294" s="4"/>
      <c r="AW294" s="2"/>
      <c r="AX294" s="2"/>
      <c r="AZ294">
        <v>122</v>
      </c>
      <c r="BA294">
        <v>863850.29</v>
      </c>
      <c r="BB294" s="2" t="s">
        <v>69</v>
      </c>
      <c r="BC294">
        <v>85</v>
      </c>
      <c r="BD294" s="2" t="s">
        <v>828</v>
      </c>
      <c r="BE294" s="2" t="s">
        <v>668</v>
      </c>
      <c r="BF294">
        <v>23000</v>
      </c>
      <c r="BG294" s="2" t="s">
        <v>930</v>
      </c>
      <c r="BH294" s="2" t="s">
        <v>137</v>
      </c>
      <c r="BI294">
        <v>0</v>
      </c>
      <c r="BJ294" s="2"/>
      <c r="BK294">
        <v>287</v>
      </c>
      <c r="BL294">
        <v>863850.29</v>
      </c>
      <c r="BM294">
        <v>863850.29</v>
      </c>
    </row>
    <row r="295" spans="1:65" x14ac:dyDescent="0.35">
      <c r="A295" s="2" t="s">
        <v>65</v>
      </c>
      <c r="B295" s="2" t="s">
        <v>66</v>
      </c>
      <c r="C295" s="2" t="s">
        <v>67</v>
      </c>
      <c r="D295">
        <v>1</v>
      </c>
      <c r="E295">
        <v>1</v>
      </c>
      <c r="F295" s="3">
        <v>43772.507835648146</v>
      </c>
      <c r="G295" s="4">
        <v>43466</v>
      </c>
      <c r="H295" s="4">
        <v>43830</v>
      </c>
      <c r="I295" s="2" t="s">
        <v>68</v>
      </c>
      <c r="J295">
        <v>1440</v>
      </c>
      <c r="L295" s="2"/>
      <c r="M295" s="2"/>
      <c r="N295" s="2"/>
      <c r="O295" s="2"/>
      <c r="P295" s="2"/>
      <c r="Q295" s="2"/>
      <c r="S295" s="2"/>
      <c r="T295" s="2"/>
      <c r="U295" s="2"/>
      <c r="V295" s="2"/>
      <c r="W295" s="2"/>
      <c r="X295" s="2"/>
      <c r="Y295" s="2"/>
      <c r="AA295" s="2"/>
      <c r="AC295" s="2"/>
      <c r="AD295" s="2"/>
      <c r="AE295" s="2"/>
      <c r="AN295" s="2"/>
      <c r="AP295" s="2"/>
      <c r="AQ295" s="2"/>
      <c r="AR295" s="2"/>
      <c r="AS295" s="2"/>
      <c r="AT295" s="4"/>
      <c r="AU295" s="4"/>
      <c r="AV295" s="4"/>
      <c r="AW295" s="2"/>
      <c r="AX295" s="2"/>
      <c r="AZ295">
        <v>122</v>
      </c>
      <c r="BA295">
        <v>863850.29</v>
      </c>
      <c r="BB295" s="2" t="s">
        <v>69</v>
      </c>
      <c r="BC295">
        <v>86</v>
      </c>
      <c r="BD295" s="2" t="s">
        <v>828</v>
      </c>
      <c r="BE295" s="2" t="s">
        <v>137</v>
      </c>
      <c r="BF295">
        <v>0</v>
      </c>
      <c r="BG295" s="2"/>
      <c r="BH295" s="2" t="s">
        <v>669</v>
      </c>
      <c r="BI295">
        <v>23000</v>
      </c>
      <c r="BJ295" s="2" t="s">
        <v>930</v>
      </c>
      <c r="BK295">
        <v>287</v>
      </c>
      <c r="BL295">
        <v>863850.29</v>
      </c>
      <c r="BM295">
        <v>863850.29</v>
      </c>
    </row>
    <row r="296" spans="1:65" x14ac:dyDescent="0.35">
      <c r="A296" s="2" t="s">
        <v>65</v>
      </c>
      <c r="B296" s="2" t="s">
        <v>66</v>
      </c>
      <c r="C296" s="2" t="s">
        <v>67</v>
      </c>
      <c r="D296">
        <v>1</v>
      </c>
      <c r="E296">
        <v>1</v>
      </c>
      <c r="F296" s="3">
        <v>43772.507835648146</v>
      </c>
      <c r="G296" s="4">
        <v>43466</v>
      </c>
      <c r="H296" s="4">
        <v>43830</v>
      </c>
      <c r="I296" s="2" t="s">
        <v>68</v>
      </c>
      <c r="J296">
        <v>1440</v>
      </c>
      <c r="L296" s="2"/>
      <c r="M296" s="2"/>
      <c r="N296" s="2"/>
      <c r="O296" s="2"/>
      <c r="P296" s="2"/>
      <c r="Q296" s="2"/>
      <c r="S296" s="2"/>
      <c r="T296" s="2"/>
      <c r="U296" s="2"/>
      <c r="V296" s="2"/>
      <c r="W296" s="2"/>
      <c r="X296" s="2"/>
      <c r="Y296" s="2"/>
      <c r="AA296" s="2"/>
      <c r="AC296" s="2"/>
      <c r="AD296" s="2"/>
      <c r="AE296" s="2"/>
      <c r="AN296" s="2"/>
      <c r="AP296" s="2"/>
      <c r="AQ296" s="2"/>
      <c r="AR296" s="2"/>
      <c r="AS296" s="2"/>
      <c r="AT296" s="4"/>
      <c r="AU296" s="4"/>
      <c r="AV296" s="4"/>
      <c r="AW296" s="2"/>
      <c r="AX296" s="2"/>
      <c r="AZ296">
        <v>122</v>
      </c>
      <c r="BA296">
        <v>863850.29</v>
      </c>
      <c r="BB296" s="2" t="s">
        <v>69</v>
      </c>
      <c r="BC296">
        <v>87</v>
      </c>
      <c r="BD296" s="2" t="s">
        <v>800</v>
      </c>
      <c r="BE296" s="2" t="s">
        <v>614</v>
      </c>
      <c r="BF296">
        <v>2500</v>
      </c>
      <c r="BG296" s="2" t="s">
        <v>918</v>
      </c>
      <c r="BH296" s="2" t="s">
        <v>137</v>
      </c>
      <c r="BI296">
        <v>0</v>
      </c>
      <c r="BJ296" s="2"/>
      <c r="BK296">
        <v>287</v>
      </c>
      <c r="BL296">
        <v>863850.29</v>
      </c>
      <c r="BM296">
        <v>863850.29</v>
      </c>
    </row>
    <row r="297" spans="1:65" x14ac:dyDescent="0.35">
      <c r="A297" s="2" t="s">
        <v>65</v>
      </c>
      <c r="B297" s="2" t="s">
        <v>66</v>
      </c>
      <c r="C297" s="2" t="s">
        <v>67</v>
      </c>
      <c r="D297">
        <v>1</v>
      </c>
      <c r="E297">
        <v>1</v>
      </c>
      <c r="F297" s="3">
        <v>43772.507835648146</v>
      </c>
      <c r="G297" s="4">
        <v>43466</v>
      </c>
      <c r="H297" s="4">
        <v>43830</v>
      </c>
      <c r="I297" s="2" t="s">
        <v>68</v>
      </c>
      <c r="J297">
        <v>1440</v>
      </c>
      <c r="L297" s="2"/>
      <c r="M297" s="2"/>
      <c r="N297" s="2"/>
      <c r="O297" s="2"/>
      <c r="P297" s="2"/>
      <c r="Q297" s="2"/>
      <c r="S297" s="2"/>
      <c r="T297" s="2"/>
      <c r="U297" s="2"/>
      <c r="V297" s="2"/>
      <c r="W297" s="2"/>
      <c r="X297" s="2"/>
      <c r="Y297" s="2"/>
      <c r="AA297" s="2"/>
      <c r="AC297" s="2"/>
      <c r="AD297" s="2"/>
      <c r="AE297" s="2"/>
      <c r="AN297" s="2"/>
      <c r="AP297" s="2"/>
      <c r="AQ297" s="2"/>
      <c r="AR297" s="2"/>
      <c r="AS297" s="2"/>
      <c r="AT297" s="4"/>
      <c r="AU297" s="4"/>
      <c r="AV297" s="4"/>
      <c r="AW297" s="2"/>
      <c r="AX297" s="2"/>
      <c r="AZ297">
        <v>122</v>
      </c>
      <c r="BA297">
        <v>863850.29</v>
      </c>
      <c r="BB297" s="2" t="s">
        <v>69</v>
      </c>
      <c r="BC297">
        <v>88</v>
      </c>
      <c r="BD297" s="2" t="s">
        <v>800</v>
      </c>
      <c r="BE297" s="2" t="s">
        <v>137</v>
      </c>
      <c r="BF297">
        <v>0</v>
      </c>
      <c r="BG297" s="2"/>
      <c r="BH297" s="2" t="s">
        <v>73</v>
      </c>
      <c r="BI297">
        <v>2500</v>
      </c>
      <c r="BJ297" s="2" t="s">
        <v>918</v>
      </c>
      <c r="BK297">
        <v>287</v>
      </c>
      <c r="BL297">
        <v>863850.29</v>
      </c>
      <c r="BM297">
        <v>863850.29</v>
      </c>
    </row>
    <row r="298" spans="1:65" x14ac:dyDescent="0.35">
      <c r="A298" s="2" t="s">
        <v>65</v>
      </c>
      <c r="B298" s="2" t="s">
        <v>66</v>
      </c>
      <c r="C298" s="2" t="s">
        <v>67</v>
      </c>
      <c r="D298">
        <v>1</v>
      </c>
      <c r="E298">
        <v>1</v>
      </c>
      <c r="F298" s="3">
        <v>43772.507835648146</v>
      </c>
      <c r="G298" s="4">
        <v>43466</v>
      </c>
      <c r="H298" s="4">
        <v>43830</v>
      </c>
      <c r="I298" s="2" t="s">
        <v>68</v>
      </c>
      <c r="J298">
        <v>1440</v>
      </c>
      <c r="L298" s="2"/>
      <c r="M298" s="2"/>
      <c r="N298" s="2"/>
      <c r="O298" s="2"/>
      <c r="P298" s="2"/>
      <c r="Q298" s="2"/>
      <c r="S298" s="2"/>
      <c r="T298" s="2"/>
      <c r="U298" s="2"/>
      <c r="V298" s="2"/>
      <c r="W298" s="2"/>
      <c r="X298" s="2"/>
      <c r="Y298" s="2"/>
      <c r="AA298" s="2"/>
      <c r="AC298" s="2"/>
      <c r="AD298" s="2"/>
      <c r="AE298" s="2"/>
      <c r="AN298" s="2"/>
      <c r="AP298" s="2"/>
      <c r="AQ298" s="2"/>
      <c r="AR298" s="2"/>
      <c r="AS298" s="2"/>
      <c r="AT298" s="4"/>
      <c r="AU298" s="4"/>
      <c r="AV298" s="4"/>
      <c r="AW298" s="2"/>
      <c r="AX298" s="2"/>
      <c r="AZ298">
        <v>122</v>
      </c>
      <c r="BA298">
        <v>863850.29</v>
      </c>
      <c r="BB298" s="2" t="s">
        <v>69</v>
      </c>
      <c r="BC298">
        <v>89</v>
      </c>
      <c r="BD298" s="2" t="s">
        <v>829</v>
      </c>
      <c r="BE298" s="2" t="s">
        <v>596</v>
      </c>
      <c r="BF298">
        <v>241.46</v>
      </c>
      <c r="BG298" s="2" t="s">
        <v>944</v>
      </c>
      <c r="BH298" s="2" t="s">
        <v>137</v>
      </c>
      <c r="BI298">
        <v>0</v>
      </c>
      <c r="BJ298" s="2"/>
      <c r="BK298">
        <v>287</v>
      </c>
      <c r="BL298">
        <v>863850.29</v>
      </c>
      <c r="BM298">
        <v>863850.29</v>
      </c>
    </row>
    <row r="299" spans="1:65" x14ac:dyDescent="0.35">
      <c r="A299" s="2" t="s">
        <v>65</v>
      </c>
      <c r="B299" s="2" t="s">
        <v>66</v>
      </c>
      <c r="C299" s="2" t="s">
        <v>67</v>
      </c>
      <c r="D299">
        <v>1</v>
      </c>
      <c r="E299">
        <v>1</v>
      </c>
      <c r="F299" s="3">
        <v>43772.507835648146</v>
      </c>
      <c r="G299" s="4">
        <v>43466</v>
      </c>
      <c r="H299" s="4">
        <v>43830</v>
      </c>
      <c r="I299" s="2" t="s">
        <v>68</v>
      </c>
      <c r="J299">
        <v>1440</v>
      </c>
      <c r="L299" s="2"/>
      <c r="M299" s="2"/>
      <c r="N299" s="2"/>
      <c r="O299" s="2"/>
      <c r="P299" s="2"/>
      <c r="Q299" s="2"/>
      <c r="S299" s="2"/>
      <c r="T299" s="2"/>
      <c r="U299" s="2"/>
      <c r="V299" s="2"/>
      <c r="W299" s="2"/>
      <c r="X299" s="2"/>
      <c r="Y299" s="2"/>
      <c r="AA299" s="2"/>
      <c r="AC299" s="2"/>
      <c r="AD299" s="2"/>
      <c r="AE299" s="2"/>
      <c r="AN299" s="2"/>
      <c r="AP299" s="2"/>
      <c r="AQ299" s="2"/>
      <c r="AR299" s="2"/>
      <c r="AS299" s="2"/>
      <c r="AT299" s="4"/>
      <c r="AU299" s="4"/>
      <c r="AV299" s="4"/>
      <c r="AW299" s="2"/>
      <c r="AX299" s="2"/>
      <c r="AZ299">
        <v>122</v>
      </c>
      <c r="BA299">
        <v>863850.29</v>
      </c>
      <c r="BB299" s="2" t="s">
        <v>69</v>
      </c>
      <c r="BC299">
        <v>90</v>
      </c>
      <c r="BD299" s="2" t="s">
        <v>829</v>
      </c>
      <c r="BE299" s="2" t="s">
        <v>137</v>
      </c>
      <c r="BF299">
        <v>0</v>
      </c>
      <c r="BG299" s="2"/>
      <c r="BH299" s="2" t="s">
        <v>639</v>
      </c>
      <c r="BI299">
        <v>487</v>
      </c>
      <c r="BJ299" s="2" t="s">
        <v>931</v>
      </c>
      <c r="BK299">
        <v>287</v>
      </c>
      <c r="BL299">
        <v>863850.29</v>
      </c>
      <c r="BM299">
        <v>863850.29</v>
      </c>
    </row>
    <row r="300" spans="1:65" x14ac:dyDescent="0.35">
      <c r="A300" s="2" t="s">
        <v>65</v>
      </c>
      <c r="B300" s="2" t="s">
        <v>66</v>
      </c>
      <c r="C300" s="2" t="s">
        <v>67</v>
      </c>
      <c r="D300">
        <v>1</v>
      </c>
      <c r="E300">
        <v>1</v>
      </c>
      <c r="F300" s="3">
        <v>43772.507835648146</v>
      </c>
      <c r="G300" s="4">
        <v>43466</v>
      </c>
      <c r="H300" s="4">
        <v>43830</v>
      </c>
      <c r="I300" s="2" t="s">
        <v>68</v>
      </c>
      <c r="J300">
        <v>1440</v>
      </c>
      <c r="L300" s="2"/>
      <c r="M300" s="2"/>
      <c r="N300" s="2"/>
      <c r="O300" s="2"/>
      <c r="P300" s="2"/>
      <c r="Q300" s="2"/>
      <c r="S300" s="2"/>
      <c r="T300" s="2"/>
      <c r="U300" s="2"/>
      <c r="V300" s="2"/>
      <c r="W300" s="2"/>
      <c r="X300" s="2"/>
      <c r="Y300" s="2"/>
      <c r="AA300" s="2"/>
      <c r="AC300" s="2"/>
      <c r="AD300" s="2"/>
      <c r="AE300" s="2"/>
      <c r="AN300" s="2"/>
      <c r="AP300" s="2"/>
      <c r="AQ300" s="2"/>
      <c r="AR300" s="2"/>
      <c r="AS300" s="2"/>
      <c r="AT300" s="4"/>
      <c r="AU300" s="4"/>
      <c r="AV300" s="4"/>
      <c r="AW300" s="2"/>
      <c r="AX300" s="2"/>
      <c r="AZ300">
        <v>122</v>
      </c>
      <c r="BA300">
        <v>863850.29</v>
      </c>
      <c r="BB300" s="2" t="s">
        <v>69</v>
      </c>
      <c r="BC300">
        <v>91</v>
      </c>
      <c r="BD300" s="2" t="s">
        <v>829</v>
      </c>
      <c r="BE300" s="2" t="s">
        <v>76</v>
      </c>
      <c r="BF300">
        <v>55.54</v>
      </c>
      <c r="BG300" s="2" t="s">
        <v>944</v>
      </c>
      <c r="BH300" s="2" t="s">
        <v>137</v>
      </c>
      <c r="BI300">
        <v>0</v>
      </c>
      <c r="BJ300" s="2"/>
      <c r="BK300">
        <v>287</v>
      </c>
      <c r="BL300">
        <v>863850.29</v>
      </c>
      <c r="BM300">
        <v>863850.29</v>
      </c>
    </row>
    <row r="301" spans="1:65" x14ac:dyDescent="0.35">
      <c r="A301" s="2" t="s">
        <v>65</v>
      </c>
      <c r="B301" s="2" t="s">
        <v>66</v>
      </c>
      <c r="C301" s="2" t="s">
        <v>67</v>
      </c>
      <c r="D301">
        <v>1</v>
      </c>
      <c r="E301">
        <v>1</v>
      </c>
      <c r="F301" s="3">
        <v>43772.507835648146</v>
      </c>
      <c r="G301" s="4">
        <v>43466</v>
      </c>
      <c r="H301" s="4">
        <v>43830</v>
      </c>
      <c r="I301" s="2" t="s">
        <v>68</v>
      </c>
      <c r="J301">
        <v>1440</v>
      </c>
      <c r="L301" s="2"/>
      <c r="M301" s="2"/>
      <c r="N301" s="2"/>
      <c r="O301" s="2"/>
      <c r="P301" s="2"/>
      <c r="Q301" s="2"/>
      <c r="S301" s="2"/>
      <c r="T301" s="2"/>
      <c r="U301" s="2"/>
      <c r="V301" s="2"/>
      <c r="W301" s="2"/>
      <c r="X301" s="2"/>
      <c r="Y301" s="2"/>
      <c r="AA301" s="2"/>
      <c r="AC301" s="2"/>
      <c r="AD301" s="2"/>
      <c r="AE301" s="2"/>
      <c r="AN301" s="2"/>
      <c r="AP301" s="2"/>
      <c r="AQ301" s="2"/>
      <c r="AR301" s="2"/>
      <c r="AS301" s="2"/>
      <c r="AT301" s="4"/>
      <c r="AU301" s="4"/>
      <c r="AV301" s="4"/>
      <c r="AW301" s="2"/>
      <c r="AX301" s="2"/>
      <c r="AZ301">
        <v>122</v>
      </c>
      <c r="BA301">
        <v>863850.29</v>
      </c>
      <c r="BB301" s="2" t="s">
        <v>69</v>
      </c>
      <c r="BC301">
        <v>92</v>
      </c>
      <c r="BD301" s="2" t="s">
        <v>829</v>
      </c>
      <c r="BE301" s="2" t="s">
        <v>77</v>
      </c>
      <c r="BF301">
        <v>129.18</v>
      </c>
      <c r="BG301" s="2" t="s">
        <v>582</v>
      </c>
      <c r="BH301" s="2" t="s">
        <v>137</v>
      </c>
      <c r="BI301">
        <v>0</v>
      </c>
      <c r="BJ301" s="2"/>
      <c r="BK301">
        <v>287</v>
      </c>
      <c r="BL301">
        <v>863850.29</v>
      </c>
      <c r="BM301">
        <v>863850.29</v>
      </c>
    </row>
    <row r="302" spans="1:65" x14ac:dyDescent="0.35">
      <c r="A302" s="2" t="s">
        <v>65</v>
      </c>
      <c r="B302" s="2" t="s">
        <v>66</v>
      </c>
      <c r="C302" s="2" t="s">
        <v>67</v>
      </c>
      <c r="D302">
        <v>1</v>
      </c>
      <c r="E302">
        <v>1</v>
      </c>
      <c r="F302" s="3">
        <v>43772.507835648146</v>
      </c>
      <c r="G302" s="4">
        <v>43466</v>
      </c>
      <c r="H302" s="4">
        <v>43830</v>
      </c>
      <c r="I302" s="2" t="s">
        <v>68</v>
      </c>
      <c r="J302">
        <v>1440</v>
      </c>
      <c r="L302" s="2"/>
      <c r="M302" s="2"/>
      <c r="N302" s="2"/>
      <c r="O302" s="2"/>
      <c r="P302" s="2"/>
      <c r="Q302" s="2"/>
      <c r="S302" s="2"/>
      <c r="T302" s="2"/>
      <c r="U302" s="2"/>
      <c r="V302" s="2"/>
      <c r="W302" s="2"/>
      <c r="X302" s="2"/>
      <c r="Y302" s="2"/>
      <c r="AA302" s="2"/>
      <c r="AC302" s="2"/>
      <c r="AD302" s="2"/>
      <c r="AE302" s="2"/>
      <c r="AN302" s="2"/>
      <c r="AP302" s="2"/>
      <c r="AQ302" s="2"/>
      <c r="AR302" s="2"/>
      <c r="AS302" s="2"/>
      <c r="AT302" s="4"/>
      <c r="AU302" s="4"/>
      <c r="AV302" s="4"/>
      <c r="AW302" s="2"/>
      <c r="AX302" s="2"/>
      <c r="AZ302">
        <v>122</v>
      </c>
      <c r="BA302">
        <v>863850.29</v>
      </c>
      <c r="BB302" s="2" t="s">
        <v>69</v>
      </c>
      <c r="BC302">
        <v>93</v>
      </c>
      <c r="BD302" s="2" t="s">
        <v>829</v>
      </c>
      <c r="BE302" s="2" t="s">
        <v>78</v>
      </c>
      <c r="BF302">
        <v>43.06</v>
      </c>
      <c r="BG302" s="2" t="s">
        <v>582</v>
      </c>
      <c r="BH302" s="2" t="s">
        <v>137</v>
      </c>
      <c r="BI302">
        <v>0</v>
      </c>
      <c r="BJ302" s="2"/>
      <c r="BK302">
        <v>287</v>
      </c>
      <c r="BL302">
        <v>863850.29</v>
      </c>
      <c r="BM302">
        <v>863850.29</v>
      </c>
    </row>
    <row r="303" spans="1:65" x14ac:dyDescent="0.35">
      <c r="A303" s="2" t="s">
        <v>65</v>
      </c>
      <c r="B303" s="2" t="s">
        <v>66</v>
      </c>
      <c r="C303" s="2" t="s">
        <v>67</v>
      </c>
      <c r="D303">
        <v>1</v>
      </c>
      <c r="E303">
        <v>1</v>
      </c>
      <c r="F303" s="3">
        <v>43772.507835648146</v>
      </c>
      <c r="G303" s="4">
        <v>43466</v>
      </c>
      <c r="H303" s="4">
        <v>43830</v>
      </c>
      <c r="I303" s="2" t="s">
        <v>68</v>
      </c>
      <c r="J303">
        <v>1440</v>
      </c>
      <c r="L303" s="2"/>
      <c r="M303" s="2"/>
      <c r="N303" s="2"/>
      <c r="O303" s="2"/>
      <c r="P303" s="2"/>
      <c r="Q303" s="2"/>
      <c r="S303" s="2"/>
      <c r="T303" s="2"/>
      <c r="U303" s="2"/>
      <c r="V303" s="2"/>
      <c r="W303" s="2"/>
      <c r="X303" s="2"/>
      <c r="Y303" s="2"/>
      <c r="AA303" s="2"/>
      <c r="AC303" s="2"/>
      <c r="AD303" s="2"/>
      <c r="AE303" s="2"/>
      <c r="AN303" s="2"/>
      <c r="AP303" s="2"/>
      <c r="AQ303" s="2"/>
      <c r="AR303" s="2"/>
      <c r="AS303" s="2"/>
      <c r="AT303" s="4"/>
      <c r="AU303" s="4"/>
      <c r="AV303" s="4"/>
      <c r="AW303" s="2"/>
      <c r="AX303" s="2"/>
      <c r="AZ303">
        <v>122</v>
      </c>
      <c r="BA303">
        <v>863850.29</v>
      </c>
      <c r="BB303" s="2" t="s">
        <v>69</v>
      </c>
      <c r="BC303">
        <v>94</v>
      </c>
      <c r="BD303" s="2" t="s">
        <v>829</v>
      </c>
      <c r="BE303" s="2" t="s">
        <v>76</v>
      </c>
      <c r="BF303">
        <v>17.760000000000002</v>
      </c>
      <c r="BG303" s="2" t="s">
        <v>582</v>
      </c>
      <c r="BH303" s="2" t="s">
        <v>137</v>
      </c>
      <c r="BI303">
        <v>0</v>
      </c>
      <c r="BJ303" s="2"/>
      <c r="BK303">
        <v>287</v>
      </c>
      <c r="BL303">
        <v>863850.29</v>
      </c>
      <c r="BM303">
        <v>863850.29</v>
      </c>
    </row>
    <row r="304" spans="1:65" x14ac:dyDescent="0.35">
      <c r="A304" s="2" t="s">
        <v>65</v>
      </c>
      <c r="B304" s="2" t="s">
        <v>66</v>
      </c>
      <c r="C304" s="2" t="s">
        <v>67</v>
      </c>
      <c r="D304">
        <v>1</v>
      </c>
      <c r="E304">
        <v>1</v>
      </c>
      <c r="F304" s="3">
        <v>43772.507835648146</v>
      </c>
      <c r="G304" s="4">
        <v>43466</v>
      </c>
      <c r="H304" s="4">
        <v>43830</v>
      </c>
      <c r="I304" s="2" t="s">
        <v>68</v>
      </c>
      <c r="J304">
        <v>1440</v>
      </c>
      <c r="L304" s="2"/>
      <c r="M304" s="2"/>
      <c r="N304" s="2"/>
      <c r="O304" s="2"/>
      <c r="P304" s="2"/>
      <c r="Q304" s="2"/>
      <c r="S304" s="2"/>
      <c r="T304" s="2"/>
      <c r="U304" s="2"/>
      <c r="V304" s="2"/>
      <c r="W304" s="2"/>
      <c r="X304" s="2"/>
      <c r="Y304" s="2"/>
      <c r="AA304" s="2"/>
      <c r="AC304" s="2"/>
      <c r="AD304" s="2"/>
      <c r="AE304" s="2"/>
      <c r="AN304" s="2"/>
      <c r="AP304" s="2"/>
      <c r="AQ304" s="2"/>
      <c r="AR304" s="2"/>
      <c r="AS304" s="2"/>
      <c r="AT304" s="4"/>
      <c r="AU304" s="4"/>
      <c r="AV304" s="4"/>
      <c r="AW304" s="2"/>
      <c r="AX304" s="2"/>
      <c r="AZ304">
        <v>122</v>
      </c>
      <c r="BA304">
        <v>863850.29</v>
      </c>
      <c r="BB304" s="2" t="s">
        <v>69</v>
      </c>
      <c r="BC304">
        <v>95</v>
      </c>
      <c r="BD304" s="2" t="s">
        <v>830</v>
      </c>
      <c r="BE304" s="2" t="s">
        <v>653</v>
      </c>
      <c r="BF304">
        <v>413.7</v>
      </c>
      <c r="BG304" s="2" t="s">
        <v>944</v>
      </c>
      <c r="BH304" s="2" t="s">
        <v>137</v>
      </c>
      <c r="BI304">
        <v>0</v>
      </c>
      <c r="BJ304" s="2"/>
      <c r="BK304">
        <v>287</v>
      </c>
      <c r="BL304">
        <v>863850.29</v>
      </c>
      <c r="BM304">
        <v>863850.29</v>
      </c>
    </row>
    <row r="305" spans="1:65" x14ac:dyDescent="0.35">
      <c r="A305" s="2" t="s">
        <v>65</v>
      </c>
      <c r="B305" s="2" t="s">
        <v>66</v>
      </c>
      <c r="C305" s="2" t="s">
        <v>67</v>
      </c>
      <c r="D305">
        <v>1</v>
      </c>
      <c r="E305">
        <v>1</v>
      </c>
      <c r="F305" s="3">
        <v>43772.507835648146</v>
      </c>
      <c r="G305" s="4">
        <v>43466</v>
      </c>
      <c r="H305" s="4">
        <v>43830</v>
      </c>
      <c r="I305" s="2" t="s">
        <v>68</v>
      </c>
      <c r="J305">
        <v>1440</v>
      </c>
      <c r="L305" s="2"/>
      <c r="M305" s="2"/>
      <c r="N305" s="2"/>
      <c r="O305" s="2"/>
      <c r="P305" s="2"/>
      <c r="Q305" s="2"/>
      <c r="S305" s="2"/>
      <c r="T305" s="2"/>
      <c r="U305" s="2"/>
      <c r="V305" s="2"/>
      <c r="W305" s="2"/>
      <c r="X305" s="2"/>
      <c r="Y305" s="2"/>
      <c r="AA305" s="2"/>
      <c r="AC305" s="2"/>
      <c r="AD305" s="2"/>
      <c r="AE305" s="2"/>
      <c r="AN305" s="2"/>
      <c r="AP305" s="2"/>
      <c r="AQ305" s="2"/>
      <c r="AR305" s="2"/>
      <c r="AS305" s="2"/>
      <c r="AT305" s="4"/>
      <c r="AU305" s="4"/>
      <c r="AV305" s="4"/>
      <c r="AW305" s="2"/>
      <c r="AX305" s="2"/>
      <c r="AZ305">
        <v>122</v>
      </c>
      <c r="BA305">
        <v>863850.29</v>
      </c>
      <c r="BB305" s="2" t="s">
        <v>69</v>
      </c>
      <c r="BC305">
        <v>96</v>
      </c>
      <c r="BD305" s="2" t="s">
        <v>830</v>
      </c>
      <c r="BE305" s="2" t="s">
        <v>137</v>
      </c>
      <c r="BF305">
        <v>0</v>
      </c>
      <c r="BG305" s="2"/>
      <c r="BH305" s="2" t="s">
        <v>650</v>
      </c>
      <c r="BI305">
        <v>413.7</v>
      </c>
      <c r="BJ305" s="2" t="s">
        <v>944</v>
      </c>
      <c r="BK305">
        <v>287</v>
      </c>
      <c r="BL305">
        <v>863850.29</v>
      </c>
      <c r="BM305">
        <v>863850.29</v>
      </c>
    </row>
    <row r="306" spans="1:65" x14ac:dyDescent="0.35">
      <c r="A306" s="2" t="s">
        <v>65</v>
      </c>
      <c r="B306" s="2" t="s">
        <v>66</v>
      </c>
      <c r="C306" s="2" t="s">
        <v>67</v>
      </c>
      <c r="D306">
        <v>1</v>
      </c>
      <c r="E306">
        <v>1</v>
      </c>
      <c r="F306" s="3">
        <v>43772.507835648146</v>
      </c>
      <c r="G306" s="4">
        <v>43466</v>
      </c>
      <c r="H306" s="4">
        <v>43830</v>
      </c>
      <c r="I306" s="2" t="s">
        <v>68</v>
      </c>
      <c r="J306">
        <v>1440</v>
      </c>
      <c r="L306" s="2"/>
      <c r="M306" s="2"/>
      <c r="N306" s="2"/>
      <c r="O306" s="2"/>
      <c r="P306" s="2"/>
      <c r="Q306" s="2"/>
      <c r="S306" s="2"/>
      <c r="T306" s="2"/>
      <c r="U306" s="2"/>
      <c r="V306" s="2"/>
      <c r="W306" s="2"/>
      <c r="X306" s="2"/>
      <c r="Y306" s="2"/>
      <c r="AA306" s="2"/>
      <c r="AC306" s="2"/>
      <c r="AD306" s="2"/>
      <c r="AE306" s="2"/>
      <c r="AN306" s="2"/>
      <c r="AP306" s="2"/>
      <c r="AQ306" s="2"/>
      <c r="AR306" s="2"/>
      <c r="AS306" s="2"/>
      <c r="AT306" s="4"/>
      <c r="AU306" s="4"/>
      <c r="AV306" s="4"/>
      <c r="AW306" s="2"/>
      <c r="AX306" s="2"/>
      <c r="AZ306">
        <v>122</v>
      </c>
      <c r="BA306">
        <v>863850.29</v>
      </c>
      <c r="BB306" s="2" t="s">
        <v>69</v>
      </c>
      <c r="BC306">
        <v>97</v>
      </c>
      <c r="BD306" s="2" t="s">
        <v>831</v>
      </c>
      <c r="BE306" s="2" t="s">
        <v>70</v>
      </c>
      <c r="BF306">
        <v>4300.8100000000004</v>
      </c>
      <c r="BG306" s="2" t="s">
        <v>932</v>
      </c>
      <c r="BH306" s="2" t="s">
        <v>137</v>
      </c>
      <c r="BI306">
        <v>0</v>
      </c>
      <c r="BJ306" s="2"/>
      <c r="BK306">
        <v>287</v>
      </c>
      <c r="BL306">
        <v>863850.29</v>
      </c>
      <c r="BM306">
        <v>863850.29</v>
      </c>
    </row>
    <row r="307" spans="1:65" x14ac:dyDescent="0.35">
      <c r="A307" s="2" t="s">
        <v>65</v>
      </c>
      <c r="B307" s="2" t="s">
        <v>66</v>
      </c>
      <c r="C307" s="2" t="s">
        <v>67</v>
      </c>
      <c r="D307">
        <v>1</v>
      </c>
      <c r="E307">
        <v>1</v>
      </c>
      <c r="F307" s="3">
        <v>43772.507835648146</v>
      </c>
      <c r="G307" s="4">
        <v>43466</v>
      </c>
      <c r="H307" s="4">
        <v>43830</v>
      </c>
      <c r="I307" s="2" t="s">
        <v>68</v>
      </c>
      <c r="J307">
        <v>1440</v>
      </c>
      <c r="L307" s="2"/>
      <c r="M307" s="2"/>
      <c r="N307" s="2"/>
      <c r="O307" s="2"/>
      <c r="P307" s="2"/>
      <c r="Q307" s="2"/>
      <c r="S307" s="2"/>
      <c r="T307" s="2"/>
      <c r="U307" s="2"/>
      <c r="V307" s="2"/>
      <c r="W307" s="2"/>
      <c r="X307" s="2"/>
      <c r="Y307" s="2"/>
      <c r="AA307" s="2"/>
      <c r="AC307" s="2"/>
      <c r="AD307" s="2"/>
      <c r="AE307" s="2"/>
      <c r="AN307" s="2"/>
      <c r="AP307" s="2"/>
      <c r="AQ307" s="2"/>
      <c r="AR307" s="2"/>
      <c r="AS307" s="2"/>
      <c r="AT307" s="4"/>
      <c r="AU307" s="4"/>
      <c r="AV307" s="4"/>
      <c r="AW307" s="2"/>
      <c r="AX307" s="2"/>
      <c r="AZ307">
        <v>122</v>
      </c>
      <c r="BA307">
        <v>863850.29</v>
      </c>
      <c r="BB307" s="2" t="s">
        <v>69</v>
      </c>
      <c r="BC307">
        <v>98</v>
      </c>
      <c r="BD307" s="2" t="s">
        <v>831</v>
      </c>
      <c r="BE307" s="2" t="s">
        <v>137</v>
      </c>
      <c r="BF307">
        <v>0</v>
      </c>
      <c r="BG307" s="2"/>
      <c r="BH307" s="2" t="s">
        <v>139</v>
      </c>
      <c r="BI307">
        <v>5290</v>
      </c>
      <c r="BJ307" s="2" t="s">
        <v>932</v>
      </c>
      <c r="BK307">
        <v>287</v>
      </c>
      <c r="BL307">
        <v>863850.29</v>
      </c>
      <c r="BM307">
        <v>863850.29</v>
      </c>
    </row>
    <row r="308" spans="1:65" x14ac:dyDescent="0.35">
      <c r="A308" s="2" t="s">
        <v>65</v>
      </c>
      <c r="B308" s="2" t="s">
        <v>66</v>
      </c>
      <c r="C308" s="2" t="s">
        <v>67</v>
      </c>
      <c r="D308">
        <v>1</v>
      </c>
      <c r="E308">
        <v>1</v>
      </c>
      <c r="F308" s="3">
        <v>43772.507835648146</v>
      </c>
      <c r="G308" s="4">
        <v>43466</v>
      </c>
      <c r="H308" s="4">
        <v>43830</v>
      </c>
      <c r="I308" s="2" t="s">
        <v>68</v>
      </c>
      <c r="J308">
        <v>1440</v>
      </c>
      <c r="L308" s="2"/>
      <c r="M308" s="2"/>
      <c r="N308" s="2"/>
      <c r="O308" s="2"/>
      <c r="P308" s="2"/>
      <c r="Q308" s="2"/>
      <c r="S308" s="2"/>
      <c r="T308" s="2"/>
      <c r="U308" s="2"/>
      <c r="V308" s="2"/>
      <c r="W308" s="2"/>
      <c r="X308" s="2"/>
      <c r="Y308" s="2"/>
      <c r="AA308" s="2"/>
      <c r="AC308" s="2"/>
      <c r="AD308" s="2"/>
      <c r="AE308" s="2"/>
      <c r="AN308" s="2"/>
      <c r="AP308" s="2"/>
      <c r="AQ308" s="2"/>
      <c r="AR308" s="2"/>
      <c r="AS308" s="2"/>
      <c r="AT308" s="4"/>
      <c r="AU308" s="4"/>
      <c r="AV308" s="4"/>
      <c r="AW308" s="2"/>
      <c r="AX308" s="2"/>
      <c r="AZ308">
        <v>122</v>
      </c>
      <c r="BA308">
        <v>863850.29</v>
      </c>
      <c r="BB308" s="2" t="s">
        <v>69</v>
      </c>
      <c r="BC308">
        <v>99</v>
      </c>
      <c r="BD308" s="2" t="s">
        <v>831</v>
      </c>
      <c r="BE308" s="2" t="s">
        <v>76</v>
      </c>
      <c r="BF308">
        <v>989.19</v>
      </c>
      <c r="BG308" s="2" t="s">
        <v>932</v>
      </c>
      <c r="BH308" s="2" t="s">
        <v>137</v>
      </c>
      <c r="BI308">
        <v>0</v>
      </c>
      <c r="BJ308" s="2"/>
      <c r="BK308">
        <v>287</v>
      </c>
      <c r="BL308">
        <v>863850.29</v>
      </c>
      <c r="BM308">
        <v>863850.29</v>
      </c>
    </row>
    <row r="309" spans="1:65" x14ac:dyDescent="0.35">
      <c r="A309" s="2" t="s">
        <v>65</v>
      </c>
      <c r="B309" s="2" t="s">
        <v>66</v>
      </c>
      <c r="C309" s="2" t="s">
        <v>67</v>
      </c>
      <c r="D309">
        <v>1</v>
      </c>
      <c r="E309">
        <v>1</v>
      </c>
      <c r="F309" s="3">
        <v>43772.507835648146</v>
      </c>
      <c r="G309" s="4">
        <v>43466</v>
      </c>
      <c r="H309" s="4">
        <v>43830</v>
      </c>
      <c r="I309" s="2" t="s">
        <v>68</v>
      </c>
      <c r="J309">
        <v>1440</v>
      </c>
      <c r="L309" s="2"/>
      <c r="M309" s="2"/>
      <c r="N309" s="2"/>
      <c r="O309" s="2"/>
      <c r="P309" s="2"/>
      <c r="Q309" s="2"/>
      <c r="S309" s="2"/>
      <c r="T309" s="2"/>
      <c r="U309" s="2"/>
      <c r="V309" s="2"/>
      <c r="W309" s="2"/>
      <c r="X309" s="2"/>
      <c r="Y309" s="2"/>
      <c r="AA309" s="2"/>
      <c r="AC309" s="2"/>
      <c r="AD309" s="2"/>
      <c r="AE309" s="2"/>
      <c r="AN309" s="2"/>
      <c r="AP309" s="2"/>
      <c r="AQ309" s="2"/>
      <c r="AR309" s="2"/>
      <c r="AS309" s="2"/>
      <c r="AT309" s="4"/>
      <c r="AU309" s="4"/>
      <c r="AV309" s="4"/>
      <c r="AW309" s="2"/>
      <c r="AX309" s="2"/>
      <c r="AZ309">
        <v>122</v>
      </c>
      <c r="BA309">
        <v>863850.29</v>
      </c>
      <c r="BB309" s="2" t="s">
        <v>69</v>
      </c>
      <c r="BC309">
        <v>100</v>
      </c>
      <c r="BD309" s="2" t="s">
        <v>832</v>
      </c>
      <c r="BE309" s="2" t="s">
        <v>621</v>
      </c>
      <c r="BF309">
        <v>12054</v>
      </c>
      <c r="BG309" s="2" t="s">
        <v>933</v>
      </c>
      <c r="BH309" s="2" t="s">
        <v>137</v>
      </c>
      <c r="BI309">
        <v>0</v>
      </c>
      <c r="BJ309" s="2"/>
      <c r="BK309">
        <v>287</v>
      </c>
      <c r="BL309">
        <v>863850.29</v>
      </c>
      <c r="BM309">
        <v>863850.29</v>
      </c>
    </row>
    <row r="310" spans="1:65" x14ac:dyDescent="0.35">
      <c r="A310" s="2" t="s">
        <v>65</v>
      </c>
      <c r="B310" s="2" t="s">
        <v>66</v>
      </c>
      <c r="C310" s="2" t="s">
        <v>67</v>
      </c>
      <c r="D310">
        <v>1</v>
      </c>
      <c r="E310">
        <v>1</v>
      </c>
      <c r="F310" s="3">
        <v>43772.507835648146</v>
      </c>
      <c r="G310" s="4">
        <v>43466</v>
      </c>
      <c r="H310" s="4">
        <v>43830</v>
      </c>
      <c r="I310" s="2" t="s">
        <v>68</v>
      </c>
      <c r="J310">
        <v>1440</v>
      </c>
      <c r="L310" s="2"/>
      <c r="M310" s="2"/>
      <c r="N310" s="2"/>
      <c r="O310" s="2"/>
      <c r="P310" s="2"/>
      <c r="Q310" s="2"/>
      <c r="S310" s="2"/>
      <c r="T310" s="2"/>
      <c r="U310" s="2"/>
      <c r="V310" s="2"/>
      <c r="W310" s="2"/>
      <c r="X310" s="2"/>
      <c r="Y310" s="2"/>
      <c r="AA310" s="2"/>
      <c r="AC310" s="2"/>
      <c r="AD310" s="2"/>
      <c r="AE310" s="2"/>
      <c r="AN310" s="2"/>
      <c r="AP310" s="2"/>
      <c r="AQ310" s="2"/>
      <c r="AR310" s="2"/>
      <c r="AS310" s="2"/>
      <c r="AT310" s="4"/>
      <c r="AU310" s="4"/>
      <c r="AV310" s="4"/>
      <c r="AW310" s="2"/>
      <c r="AX310" s="2"/>
      <c r="AZ310">
        <v>122</v>
      </c>
      <c r="BA310">
        <v>863850.29</v>
      </c>
      <c r="BB310" s="2" t="s">
        <v>69</v>
      </c>
      <c r="BC310">
        <v>101</v>
      </c>
      <c r="BD310" s="2" t="s">
        <v>832</v>
      </c>
      <c r="BE310" s="2" t="s">
        <v>137</v>
      </c>
      <c r="BF310">
        <v>0</v>
      </c>
      <c r="BG310" s="2"/>
      <c r="BH310" s="2" t="s">
        <v>655</v>
      </c>
      <c r="BI310">
        <v>9800</v>
      </c>
      <c r="BJ310" s="2" t="s">
        <v>933</v>
      </c>
      <c r="BK310">
        <v>287</v>
      </c>
      <c r="BL310">
        <v>863850.29</v>
      </c>
      <c r="BM310">
        <v>863850.29</v>
      </c>
    </row>
    <row r="311" spans="1:65" x14ac:dyDescent="0.35">
      <c r="A311" s="2" t="s">
        <v>65</v>
      </c>
      <c r="B311" s="2" t="s">
        <v>66</v>
      </c>
      <c r="C311" s="2" t="s">
        <v>67</v>
      </c>
      <c r="D311">
        <v>1</v>
      </c>
      <c r="E311">
        <v>1</v>
      </c>
      <c r="F311" s="3">
        <v>43772.507835648146</v>
      </c>
      <c r="G311" s="4">
        <v>43466</v>
      </c>
      <c r="H311" s="4">
        <v>43830</v>
      </c>
      <c r="I311" s="2" t="s">
        <v>68</v>
      </c>
      <c r="J311">
        <v>1440</v>
      </c>
      <c r="L311" s="2"/>
      <c r="M311" s="2"/>
      <c r="N311" s="2"/>
      <c r="O311" s="2"/>
      <c r="P311" s="2"/>
      <c r="Q311" s="2"/>
      <c r="S311" s="2"/>
      <c r="T311" s="2"/>
      <c r="U311" s="2"/>
      <c r="V311" s="2"/>
      <c r="W311" s="2"/>
      <c r="X311" s="2"/>
      <c r="Y311" s="2"/>
      <c r="AA311" s="2"/>
      <c r="AC311" s="2"/>
      <c r="AD311" s="2"/>
      <c r="AE311" s="2"/>
      <c r="AN311" s="2"/>
      <c r="AP311" s="2"/>
      <c r="AQ311" s="2"/>
      <c r="AR311" s="2"/>
      <c r="AS311" s="2"/>
      <c r="AT311" s="4"/>
      <c r="AU311" s="4"/>
      <c r="AV311" s="4"/>
      <c r="AW311" s="2"/>
      <c r="AX311" s="2"/>
      <c r="AZ311">
        <v>122</v>
      </c>
      <c r="BA311">
        <v>863850.29</v>
      </c>
      <c r="BB311" s="2" t="s">
        <v>69</v>
      </c>
      <c r="BC311">
        <v>102</v>
      </c>
      <c r="BD311" s="2" t="s">
        <v>832</v>
      </c>
      <c r="BE311" s="2" t="s">
        <v>137</v>
      </c>
      <c r="BF311">
        <v>0</v>
      </c>
      <c r="BG311" s="2"/>
      <c r="BH311" s="2" t="s">
        <v>75</v>
      </c>
      <c r="BI311">
        <v>2254</v>
      </c>
      <c r="BJ311" s="2" t="s">
        <v>933</v>
      </c>
      <c r="BK311">
        <v>287</v>
      </c>
      <c r="BL311">
        <v>863850.29</v>
      </c>
      <c r="BM311">
        <v>863850.29</v>
      </c>
    </row>
    <row r="312" spans="1:65" x14ac:dyDescent="0.35">
      <c r="A312" s="2" t="s">
        <v>65</v>
      </c>
      <c r="B312" s="2" t="s">
        <v>66</v>
      </c>
      <c r="C312" s="2" t="s">
        <v>67</v>
      </c>
      <c r="D312">
        <v>1</v>
      </c>
      <c r="E312">
        <v>1</v>
      </c>
      <c r="F312" s="3">
        <v>43772.507835648146</v>
      </c>
      <c r="G312" s="4">
        <v>43466</v>
      </c>
      <c r="H312" s="4">
        <v>43830</v>
      </c>
      <c r="I312" s="2" t="s">
        <v>68</v>
      </c>
      <c r="J312">
        <v>1440</v>
      </c>
      <c r="L312" s="2"/>
      <c r="M312" s="2"/>
      <c r="N312" s="2"/>
      <c r="O312" s="2"/>
      <c r="P312" s="2"/>
      <c r="Q312" s="2"/>
      <c r="S312" s="2"/>
      <c r="T312" s="2"/>
      <c r="U312" s="2"/>
      <c r="V312" s="2"/>
      <c r="W312" s="2"/>
      <c r="X312" s="2"/>
      <c r="Y312" s="2"/>
      <c r="AA312" s="2"/>
      <c r="AC312" s="2"/>
      <c r="AD312" s="2"/>
      <c r="AE312" s="2"/>
      <c r="AN312" s="2"/>
      <c r="AP312" s="2"/>
      <c r="AQ312" s="2"/>
      <c r="AR312" s="2"/>
      <c r="AS312" s="2"/>
      <c r="AT312" s="4"/>
      <c r="AU312" s="4"/>
      <c r="AV312" s="4"/>
      <c r="AW312" s="2"/>
      <c r="AX312" s="2"/>
      <c r="AZ312">
        <v>122</v>
      </c>
      <c r="BA312">
        <v>863850.29</v>
      </c>
      <c r="BB312" s="2" t="s">
        <v>69</v>
      </c>
      <c r="BC312">
        <v>103</v>
      </c>
      <c r="BD312" s="2" t="s">
        <v>833</v>
      </c>
      <c r="BE312" s="2" t="s">
        <v>139</v>
      </c>
      <c r="BF312">
        <v>1350</v>
      </c>
      <c r="BG312" s="2" t="s">
        <v>934</v>
      </c>
      <c r="BH312" s="2" t="s">
        <v>137</v>
      </c>
      <c r="BI312">
        <v>0</v>
      </c>
      <c r="BJ312" s="2"/>
      <c r="BK312">
        <v>287</v>
      </c>
      <c r="BL312">
        <v>863850.29</v>
      </c>
      <c r="BM312">
        <v>863850.29</v>
      </c>
    </row>
    <row r="313" spans="1:65" x14ac:dyDescent="0.35">
      <c r="A313" s="2" t="s">
        <v>65</v>
      </c>
      <c r="B313" s="2" t="s">
        <v>66</v>
      </c>
      <c r="C313" s="2" t="s">
        <v>67</v>
      </c>
      <c r="D313">
        <v>1</v>
      </c>
      <c r="E313">
        <v>1</v>
      </c>
      <c r="F313" s="3">
        <v>43772.507835648146</v>
      </c>
      <c r="G313" s="4">
        <v>43466</v>
      </c>
      <c r="H313" s="4">
        <v>43830</v>
      </c>
      <c r="I313" s="2" t="s">
        <v>68</v>
      </c>
      <c r="J313">
        <v>1440</v>
      </c>
      <c r="L313" s="2"/>
      <c r="M313" s="2"/>
      <c r="N313" s="2"/>
      <c r="O313" s="2"/>
      <c r="P313" s="2"/>
      <c r="Q313" s="2"/>
      <c r="S313" s="2"/>
      <c r="T313" s="2"/>
      <c r="U313" s="2"/>
      <c r="V313" s="2"/>
      <c r="W313" s="2"/>
      <c r="X313" s="2"/>
      <c r="Y313" s="2"/>
      <c r="AA313" s="2"/>
      <c r="AC313" s="2"/>
      <c r="AD313" s="2"/>
      <c r="AE313" s="2"/>
      <c r="AN313" s="2"/>
      <c r="AP313" s="2"/>
      <c r="AQ313" s="2"/>
      <c r="AR313" s="2"/>
      <c r="AS313" s="2"/>
      <c r="AT313" s="4"/>
      <c r="AU313" s="4"/>
      <c r="AV313" s="4"/>
      <c r="AW313" s="2"/>
      <c r="AX313" s="2"/>
      <c r="AZ313">
        <v>122</v>
      </c>
      <c r="BA313">
        <v>863850.29</v>
      </c>
      <c r="BB313" s="2" t="s">
        <v>69</v>
      </c>
      <c r="BC313">
        <v>104</v>
      </c>
      <c r="BD313" s="2" t="s">
        <v>833</v>
      </c>
      <c r="BE313" s="2" t="s">
        <v>137</v>
      </c>
      <c r="BF313">
        <v>0</v>
      </c>
      <c r="BG313" s="2"/>
      <c r="BH313" s="2" t="s">
        <v>73</v>
      </c>
      <c r="BI313">
        <v>1350</v>
      </c>
      <c r="BJ313" s="2" t="s">
        <v>934</v>
      </c>
      <c r="BK313">
        <v>287</v>
      </c>
      <c r="BL313">
        <v>863850.29</v>
      </c>
      <c r="BM313">
        <v>863850.29</v>
      </c>
    </row>
    <row r="314" spans="1:65" x14ac:dyDescent="0.35">
      <c r="A314" s="2" t="s">
        <v>65</v>
      </c>
      <c r="B314" s="2" t="s">
        <v>66</v>
      </c>
      <c r="C314" s="2" t="s">
        <v>67</v>
      </c>
      <c r="D314">
        <v>1</v>
      </c>
      <c r="E314">
        <v>1</v>
      </c>
      <c r="F314" s="3">
        <v>43772.507835648146</v>
      </c>
      <c r="G314" s="4">
        <v>43466</v>
      </c>
      <c r="H314" s="4">
        <v>43830</v>
      </c>
      <c r="I314" s="2" t="s">
        <v>68</v>
      </c>
      <c r="J314">
        <v>1440</v>
      </c>
      <c r="L314" s="2"/>
      <c r="M314" s="2"/>
      <c r="N314" s="2"/>
      <c r="O314" s="2"/>
      <c r="P314" s="2"/>
      <c r="Q314" s="2"/>
      <c r="S314" s="2"/>
      <c r="T314" s="2"/>
      <c r="U314" s="2"/>
      <c r="V314" s="2"/>
      <c r="W314" s="2"/>
      <c r="X314" s="2"/>
      <c r="Y314" s="2"/>
      <c r="AA314" s="2"/>
      <c r="AC314" s="2"/>
      <c r="AD314" s="2"/>
      <c r="AE314" s="2"/>
      <c r="AN314" s="2"/>
      <c r="AP314" s="2"/>
      <c r="AQ314" s="2"/>
      <c r="AR314" s="2"/>
      <c r="AS314" s="2"/>
      <c r="AT314" s="4"/>
      <c r="AU314" s="4"/>
      <c r="AV314" s="4"/>
      <c r="AW314" s="2"/>
      <c r="AX314" s="2"/>
      <c r="AZ314">
        <v>122</v>
      </c>
      <c r="BA314">
        <v>863850.29</v>
      </c>
      <c r="BB314" s="2" t="s">
        <v>69</v>
      </c>
      <c r="BC314">
        <v>105</v>
      </c>
      <c r="BD314" s="2" t="s">
        <v>834</v>
      </c>
      <c r="BE314" s="2" t="s">
        <v>77</v>
      </c>
      <c r="BF314">
        <v>237.96</v>
      </c>
      <c r="BG314" s="2" t="s">
        <v>935</v>
      </c>
      <c r="BH314" s="2" t="s">
        <v>137</v>
      </c>
      <c r="BI314">
        <v>0</v>
      </c>
      <c r="BJ314" s="2"/>
      <c r="BK314">
        <v>287</v>
      </c>
      <c r="BL314">
        <v>863850.29</v>
      </c>
      <c r="BM314">
        <v>863850.29</v>
      </c>
    </row>
    <row r="315" spans="1:65" x14ac:dyDescent="0.35">
      <c r="A315" s="2" t="s">
        <v>65</v>
      </c>
      <c r="B315" s="2" t="s">
        <v>66</v>
      </c>
      <c r="C315" s="2" t="s">
        <v>67</v>
      </c>
      <c r="D315">
        <v>1</v>
      </c>
      <c r="E315">
        <v>1</v>
      </c>
      <c r="F315" s="3">
        <v>43772.507835648146</v>
      </c>
      <c r="G315" s="4">
        <v>43466</v>
      </c>
      <c r="H315" s="4">
        <v>43830</v>
      </c>
      <c r="I315" s="2" t="s">
        <v>68</v>
      </c>
      <c r="J315">
        <v>1440</v>
      </c>
      <c r="L315" s="2"/>
      <c r="M315" s="2"/>
      <c r="N315" s="2"/>
      <c r="O315" s="2"/>
      <c r="P315" s="2"/>
      <c r="Q315" s="2"/>
      <c r="S315" s="2"/>
      <c r="T315" s="2"/>
      <c r="U315" s="2"/>
      <c r="V315" s="2"/>
      <c r="W315" s="2"/>
      <c r="X315" s="2"/>
      <c r="Y315" s="2"/>
      <c r="AA315" s="2"/>
      <c r="AC315" s="2"/>
      <c r="AD315" s="2"/>
      <c r="AE315" s="2"/>
      <c r="AN315" s="2"/>
      <c r="AP315" s="2"/>
      <c r="AQ315" s="2"/>
      <c r="AR315" s="2"/>
      <c r="AS315" s="2"/>
      <c r="AT315" s="4"/>
      <c r="AU315" s="4"/>
      <c r="AV315" s="4"/>
      <c r="AW315" s="2"/>
      <c r="AX315" s="2"/>
      <c r="AZ315">
        <v>122</v>
      </c>
      <c r="BA315">
        <v>863850.29</v>
      </c>
      <c r="BB315" s="2" t="s">
        <v>69</v>
      </c>
      <c r="BC315">
        <v>106</v>
      </c>
      <c r="BD315" s="2" t="s">
        <v>834</v>
      </c>
      <c r="BE315" s="2" t="s">
        <v>137</v>
      </c>
      <c r="BF315">
        <v>0</v>
      </c>
      <c r="BG315" s="2"/>
      <c r="BH315" s="2" t="s">
        <v>622</v>
      </c>
      <c r="BI315">
        <v>350</v>
      </c>
      <c r="BJ315" s="2" t="s">
        <v>935</v>
      </c>
      <c r="BK315">
        <v>287</v>
      </c>
      <c r="BL315">
        <v>863850.29</v>
      </c>
      <c r="BM315">
        <v>863850.29</v>
      </c>
    </row>
    <row r="316" spans="1:65" x14ac:dyDescent="0.35">
      <c r="A316" s="2" t="s">
        <v>65</v>
      </c>
      <c r="B316" s="2" t="s">
        <v>66</v>
      </c>
      <c r="C316" s="2" t="s">
        <v>67</v>
      </c>
      <c r="D316">
        <v>1</v>
      </c>
      <c r="E316">
        <v>1</v>
      </c>
      <c r="F316" s="3">
        <v>43772.507835648146</v>
      </c>
      <c r="G316" s="4">
        <v>43466</v>
      </c>
      <c r="H316" s="4">
        <v>43830</v>
      </c>
      <c r="I316" s="2" t="s">
        <v>68</v>
      </c>
      <c r="J316">
        <v>1440</v>
      </c>
      <c r="L316" s="2"/>
      <c r="M316" s="2"/>
      <c r="N316" s="2"/>
      <c r="O316" s="2"/>
      <c r="P316" s="2"/>
      <c r="Q316" s="2"/>
      <c r="S316" s="2"/>
      <c r="T316" s="2"/>
      <c r="U316" s="2"/>
      <c r="V316" s="2"/>
      <c r="W316" s="2"/>
      <c r="X316" s="2"/>
      <c r="Y316" s="2"/>
      <c r="AA316" s="2"/>
      <c r="AC316" s="2"/>
      <c r="AD316" s="2"/>
      <c r="AE316" s="2"/>
      <c r="AN316" s="2"/>
      <c r="AP316" s="2"/>
      <c r="AQ316" s="2"/>
      <c r="AR316" s="2"/>
      <c r="AS316" s="2"/>
      <c r="AT316" s="4"/>
      <c r="AU316" s="4"/>
      <c r="AV316" s="4"/>
      <c r="AW316" s="2"/>
      <c r="AX316" s="2"/>
      <c r="AZ316">
        <v>122</v>
      </c>
      <c r="BA316">
        <v>863850.29</v>
      </c>
      <c r="BB316" s="2" t="s">
        <v>69</v>
      </c>
      <c r="BC316">
        <v>107</v>
      </c>
      <c r="BD316" s="2" t="s">
        <v>834</v>
      </c>
      <c r="BE316" s="2" t="s">
        <v>78</v>
      </c>
      <c r="BF316">
        <v>79.319999999999993</v>
      </c>
      <c r="BG316" s="2" t="s">
        <v>935</v>
      </c>
      <c r="BH316" s="2" t="s">
        <v>137</v>
      </c>
      <c r="BI316">
        <v>0</v>
      </c>
      <c r="BJ316" s="2"/>
      <c r="BK316">
        <v>287</v>
      </c>
      <c r="BL316">
        <v>863850.29</v>
      </c>
      <c r="BM316">
        <v>863850.29</v>
      </c>
    </row>
    <row r="317" spans="1:65" x14ac:dyDescent="0.35">
      <c r="A317" s="2" t="s">
        <v>65</v>
      </c>
      <c r="B317" s="2" t="s">
        <v>66</v>
      </c>
      <c r="C317" s="2" t="s">
        <v>67</v>
      </c>
      <c r="D317">
        <v>1</v>
      </c>
      <c r="E317">
        <v>1</v>
      </c>
      <c r="F317" s="3">
        <v>43772.507835648146</v>
      </c>
      <c r="G317" s="4">
        <v>43466</v>
      </c>
      <c r="H317" s="4">
        <v>43830</v>
      </c>
      <c r="I317" s="2" t="s">
        <v>68</v>
      </c>
      <c r="J317">
        <v>1440</v>
      </c>
      <c r="L317" s="2"/>
      <c r="M317" s="2"/>
      <c r="N317" s="2"/>
      <c r="O317" s="2"/>
      <c r="P317" s="2"/>
      <c r="Q317" s="2"/>
      <c r="S317" s="2"/>
      <c r="T317" s="2"/>
      <c r="U317" s="2"/>
      <c r="V317" s="2"/>
      <c r="W317" s="2"/>
      <c r="X317" s="2"/>
      <c r="Y317" s="2"/>
      <c r="AA317" s="2"/>
      <c r="AC317" s="2"/>
      <c r="AD317" s="2"/>
      <c r="AE317" s="2"/>
      <c r="AN317" s="2"/>
      <c r="AP317" s="2"/>
      <c r="AQ317" s="2"/>
      <c r="AR317" s="2"/>
      <c r="AS317" s="2"/>
      <c r="AT317" s="4"/>
      <c r="AU317" s="4"/>
      <c r="AV317" s="4"/>
      <c r="AW317" s="2"/>
      <c r="AX317" s="2"/>
      <c r="AZ317">
        <v>122</v>
      </c>
      <c r="BA317">
        <v>863850.29</v>
      </c>
      <c r="BB317" s="2" t="s">
        <v>69</v>
      </c>
      <c r="BC317">
        <v>108</v>
      </c>
      <c r="BD317" s="2" t="s">
        <v>834</v>
      </c>
      <c r="BE317" s="2" t="s">
        <v>76</v>
      </c>
      <c r="BF317">
        <v>32.72</v>
      </c>
      <c r="BG317" s="2" t="s">
        <v>935</v>
      </c>
      <c r="BH317" s="2" t="s">
        <v>137</v>
      </c>
      <c r="BI317">
        <v>0</v>
      </c>
      <c r="BJ317" s="2"/>
      <c r="BK317">
        <v>287</v>
      </c>
      <c r="BL317">
        <v>863850.29</v>
      </c>
      <c r="BM317">
        <v>863850.29</v>
      </c>
    </row>
    <row r="318" spans="1:65" x14ac:dyDescent="0.35">
      <c r="A318" s="2" t="s">
        <v>65</v>
      </c>
      <c r="B318" s="2" t="s">
        <v>66</v>
      </c>
      <c r="C318" s="2" t="s">
        <v>67</v>
      </c>
      <c r="D318">
        <v>1</v>
      </c>
      <c r="E318">
        <v>1</v>
      </c>
      <c r="F318" s="3">
        <v>43772.507835648146</v>
      </c>
      <c r="G318" s="4">
        <v>43466</v>
      </c>
      <c r="H318" s="4">
        <v>43830</v>
      </c>
      <c r="I318" s="2" t="s">
        <v>68</v>
      </c>
      <c r="J318">
        <v>1440</v>
      </c>
      <c r="L318" s="2"/>
      <c r="M318" s="2"/>
      <c r="N318" s="2"/>
      <c r="O318" s="2"/>
      <c r="P318" s="2"/>
      <c r="Q318" s="2"/>
      <c r="S318" s="2"/>
      <c r="T318" s="2"/>
      <c r="U318" s="2"/>
      <c r="V318" s="2"/>
      <c r="W318" s="2"/>
      <c r="X318" s="2"/>
      <c r="Y318" s="2"/>
      <c r="AA318" s="2"/>
      <c r="AC318" s="2"/>
      <c r="AD318" s="2"/>
      <c r="AE318" s="2"/>
      <c r="AN318" s="2"/>
      <c r="AP318" s="2"/>
      <c r="AQ318" s="2"/>
      <c r="AR318" s="2"/>
      <c r="AS318" s="2"/>
      <c r="AT318" s="4"/>
      <c r="AU318" s="4"/>
      <c r="AV318" s="4"/>
      <c r="AW318" s="2"/>
      <c r="AX318" s="2"/>
      <c r="AZ318">
        <v>122</v>
      </c>
      <c r="BA318">
        <v>863850.29</v>
      </c>
      <c r="BB318" s="2" t="s">
        <v>69</v>
      </c>
      <c r="BC318">
        <v>109</v>
      </c>
      <c r="BD318" s="2" t="s">
        <v>835</v>
      </c>
      <c r="BE318" s="2" t="s">
        <v>653</v>
      </c>
      <c r="BF318">
        <v>317.27999999999997</v>
      </c>
      <c r="BG318" s="2" t="s">
        <v>935</v>
      </c>
      <c r="BH318" s="2" t="s">
        <v>137</v>
      </c>
      <c r="BI318">
        <v>0</v>
      </c>
      <c r="BJ318" s="2"/>
      <c r="BK318">
        <v>287</v>
      </c>
      <c r="BL318">
        <v>863850.29</v>
      </c>
      <c r="BM318">
        <v>863850.29</v>
      </c>
    </row>
    <row r="319" spans="1:65" x14ac:dyDescent="0.35">
      <c r="A319" s="2" t="s">
        <v>65</v>
      </c>
      <c r="B319" s="2" t="s">
        <v>66</v>
      </c>
      <c r="C319" s="2" t="s">
        <v>67</v>
      </c>
      <c r="D319">
        <v>1</v>
      </c>
      <c r="E319">
        <v>1</v>
      </c>
      <c r="F319" s="3">
        <v>43772.507835648146</v>
      </c>
      <c r="G319" s="4">
        <v>43466</v>
      </c>
      <c r="H319" s="4">
        <v>43830</v>
      </c>
      <c r="I319" s="2" t="s">
        <v>68</v>
      </c>
      <c r="J319">
        <v>1440</v>
      </c>
      <c r="L319" s="2"/>
      <c r="M319" s="2"/>
      <c r="N319" s="2"/>
      <c r="O319" s="2"/>
      <c r="P319" s="2"/>
      <c r="Q319" s="2"/>
      <c r="S319" s="2"/>
      <c r="T319" s="2"/>
      <c r="U319" s="2"/>
      <c r="V319" s="2"/>
      <c r="W319" s="2"/>
      <c r="X319" s="2"/>
      <c r="Y319" s="2"/>
      <c r="AA319" s="2"/>
      <c r="AC319" s="2"/>
      <c r="AD319" s="2"/>
      <c r="AE319" s="2"/>
      <c r="AN319" s="2"/>
      <c r="AP319" s="2"/>
      <c r="AQ319" s="2"/>
      <c r="AR319" s="2"/>
      <c r="AS319" s="2"/>
      <c r="AT319" s="4"/>
      <c r="AU319" s="4"/>
      <c r="AV319" s="4"/>
      <c r="AW319" s="2"/>
      <c r="AX319" s="2"/>
      <c r="AZ319">
        <v>122</v>
      </c>
      <c r="BA319">
        <v>863850.29</v>
      </c>
      <c r="BB319" s="2" t="s">
        <v>69</v>
      </c>
      <c r="BC319">
        <v>110</v>
      </c>
      <c r="BD319" s="2" t="s">
        <v>835</v>
      </c>
      <c r="BE319" s="2" t="s">
        <v>137</v>
      </c>
      <c r="BF319">
        <v>0</v>
      </c>
      <c r="BG319" s="2"/>
      <c r="BH319" s="2" t="s">
        <v>650</v>
      </c>
      <c r="BI319">
        <v>317.27999999999997</v>
      </c>
      <c r="BJ319" s="2" t="s">
        <v>935</v>
      </c>
      <c r="BK319">
        <v>287</v>
      </c>
      <c r="BL319">
        <v>863850.29</v>
      </c>
      <c r="BM319">
        <v>863850.29</v>
      </c>
    </row>
    <row r="320" spans="1:65" x14ac:dyDescent="0.35">
      <c r="A320" s="2" t="s">
        <v>65</v>
      </c>
      <c r="B320" s="2" t="s">
        <v>66</v>
      </c>
      <c r="C320" s="2" t="s">
        <v>67</v>
      </c>
      <c r="D320">
        <v>1</v>
      </c>
      <c r="E320">
        <v>1</v>
      </c>
      <c r="F320" s="3">
        <v>43772.507835648146</v>
      </c>
      <c r="G320" s="4">
        <v>43466</v>
      </c>
      <c r="H320" s="4">
        <v>43830</v>
      </c>
      <c r="I320" s="2" t="s">
        <v>68</v>
      </c>
      <c r="J320">
        <v>1440</v>
      </c>
      <c r="L320" s="2"/>
      <c r="M320" s="2"/>
      <c r="N320" s="2"/>
      <c r="O320" s="2"/>
      <c r="P320" s="2"/>
      <c r="Q320" s="2"/>
      <c r="S320" s="2"/>
      <c r="T320" s="2"/>
      <c r="U320" s="2"/>
      <c r="V320" s="2"/>
      <c r="W320" s="2"/>
      <c r="X320" s="2"/>
      <c r="Y320" s="2"/>
      <c r="AA320" s="2"/>
      <c r="AC320" s="2"/>
      <c r="AD320" s="2"/>
      <c r="AE320" s="2"/>
      <c r="AN320" s="2"/>
      <c r="AP320" s="2"/>
      <c r="AQ320" s="2"/>
      <c r="AR320" s="2"/>
      <c r="AS320" s="2"/>
      <c r="AT320" s="4"/>
      <c r="AU320" s="4"/>
      <c r="AV320" s="4"/>
      <c r="AW320" s="2"/>
      <c r="AX320" s="2"/>
      <c r="AZ320">
        <v>122</v>
      </c>
      <c r="BA320">
        <v>863850.29</v>
      </c>
      <c r="BB320" s="2" t="s">
        <v>69</v>
      </c>
      <c r="BC320">
        <v>111</v>
      </c>
      <c r="BD320" s="2" t="s">
        <v>836</v>
      </c>
      <c r="BE320" s="2" t="s">
        <v>70</v>
      </c>
      <c r="BF320">
        <v>21900</v>
      </c>
      <c r="BG320" s="2" t="s">
        <v>936</v>
      </c>
      <c r="BH320" s="2" t="s">
        <v>137</v>
      </c>
      <c r="BI320">
        <v>0</v>
      </c>
      <c r="BJ320" s="2"/>
      <c r="BK320">
        <v>287</v>
      </c>
      <c r="BL320">
        <v>863850.29</v>
      </c>
      <c r="BM320">
        <v>863850.29</v>
      </c>
    </row>
    <row r="321" spans="1:65" x14ac:dyDescent="0.35">
      <c r="A321" s="2" t="s">
        <v>65</v>
      </c>
      <c r="B321" s="2" t="s">
        <v>66</v>
      </c>
      <c r="C321" s="2" t="s">
        <v>67</v>
      </c>
      <c r="D321">
        <v>1</v>
      </c>
      <c r="E321">
        <v>1</v>
      </c>
      <c r="F321" s="3">
        <v>43772.507835648146</v>
      </c>
      <c r="G321" s="4">
        <v>43466</v>
      </c>
      <c r="H321" s="4">
        <v>43830</v>
      </c>
      <c r="I321" s="2" t="s">
        <v>68</v>
      </c>
      <c r="J321">
        <v>1440</v>
      </c>
      <c r="L321" s="2"/>
      <c r="M321" s="2"/>
      <c r="N321" s="2"/>
      <c r="O321" s="2"/>
      <c r="P321" s="2"/>
      <c r="Q321" s="2"/>
      <c r="S321" s="2"/>
      <c r="T321" s="2"/>
      <c r="U321" s="2"/>
      <c r="V321" s="2"/>
      <c r="W321" s="2"/>
      <c r="X321" s="2"/>
      <c r="Y321" s="2"/>
      <c r="AA321" s="2"/>
      <c r="AC321" s="2"/>
      <c r="AD321" s="2"/>
      <c r="AE321" s="2"/>
      <c r="AN321" s="2"/>
      <c r="AP321" s="2"/>
      <c r="AQ321" s="2"/>
      <c r="AR321" s="2"/>
      <c r="AS321" s="2"/>
      <c r="AT321" s="4"/>
      <c r="AU321" s="4"/>
      <c r="AV321" s="4"/>
      <c r="AW321" s="2"/>
      <c r="AX321" s="2"/>
      <c r="AZ321">
        <v>122</v>
      </c>
      <c r="BA321">
        <v>863850.29</v>
      </c>
      <c r="BB321" s="2" t="s">
        <v>69</v>
      </c>
      <c r="BC321">
        <v>112</v>
      </c>
      <c r="BD321" s="2" t="s">
        <v>836</v>
      </c>
      <c r="BE321" s="2" t="s">
        <v>137</v>
      </c>
      <c r="BF321">
        <v>0</v>
      </c>
      <c r="BG321" s="2"/>
      <c r="BH321" s="2" t="s">
        <v>139</v>
      </c>
      <c r="BI321">
        <v>21900</v>
      </c>
      <c r="BJ321" s="2" t="s">
        <v>936</v>
      </c>
      <c r="BK321">
        <v>287</v>
      </c>
      <c r="BL321">
        <v>863850.29</v>
      </c>
      <c r="BM321">
        <v>863850.29</v>
      </c>
    </row>
    <row r="322" spans="1:65" x14ac:dyDescent="0.35">
      <c r="A322" s="2" t="s">
        <v>65</v>
      </c>
      <c r="B322" s="2" t="s">
        <v>66</v>
      </c>
      <c r="C322" s="2" t="s">
        <v>67</v>
      </c>
      <c r="D322">
        <v>1</v>
      </c>
      <c r="E322">
        <v>1</v>
      </c>
      <c r="F322" s="3">
        <v>43772.507835648146</v>
      </c>
      <c r="G322" s="4">
        <v>43466</v>
      </c>
      <c r="H322" s="4">
        <v>43830</v>
      </c>
      <c r="I322" s="2" t="s">
        <v>68</v>
      </c>
      <c r="J322">
        <v>1440</v>
      </c>
      <c r="L322" s="2"/>
      <c r="M322" s="2"/>
      <c r="N322" s="2"/>
      <c r="O322" s="2"/>
      <c r="P322" s="2"/>
      <c r="Q322" s="2"/>
      <c r="S322" s="2"/>
      <c r="T322" s="2"/>
      <c r="U322" s="2"/>
      <c r="V322" s="2"/>
      <c r="W322" s="2"/>
      <c r="X322" s="2"/>
      <c r="Y322" s="2"/>
      <c r="AA322" s="2"/>
      <c r="AC322" s="2"/>
      <c r="AD322" s="2"/>
      <c r="AE322" s="2"/>
      <c r="AN322" s="2"/>
      <c r="AP322" s="2"/>
      <c r="AQ322" s="2"/>
      <c r="AR322" s="2"/>
      <c r="AS322" s="2"/>
      <c r="AT322" s="4"/>
      <c r="AU322" s="4"/>
      <c r="AV322" s="4"/>
      <c r="AW322" s="2"/>
      <c r="AX322" s="2"/>
      <c r="AZ322">
        <v>122</v>
      </c>
      <c r="BA322">
        <v>863850.29</v>
      </c>
      <c r="BB322" s="2" t="s">
        <v>69</v>
      </c>
      <c r="BC322">
        <v>113</v>
      </c>
      <c r="BD322" s="2" t="s">
        <v>836</v>
      </c>
      <c r="BE322" s="2" t="s">
        <v>76</v>
      </c>
      <c r="BF322">
        <v>5037</v>
      </c>
      <c r="BG322" s="2" t="s">
        <v>936</v>
      </c>
      <c r="BH322" s="2" t="s">
        <v>137</v>
      </c>
      <c r="BI322">
        <v>0</v>
      </c>
      <c r="BJ322" s="2"/>
      <c r="BK322">
        <v>287</v>
      </c>
      <c r="BL322">
        <v>863850.29</v>
      </c>
      <c r="BM322">
        <v>863850.29</v>
      </c>
    </row>
    <row r="323" spans="1:65" x14ac:dyDescent="0.35">
      <c r="A323" s="2" t="s">
        <v>65</v>
      </c>
      <c r="B323" s="2" t="s">
        <v>66</v>
      </c>
      <c r="C323" s="2" t="s">
        <v>67</v>
      </c>
      <c r="D323">
        <v>1</v>
      </c>
      <c r="E323">
        <v>1</v>
      </c>
      <c r="F323" s="3">
        <v>43772.507835648146</v>
      </c>
      <c r="G323" s="4">
        <v>43466</v>
      </c>
      <c r="H323" s="4">
        <v>43830</v>
      </c>
      <c r="I323" s="2" t="s">
        <v>68</v>
      </c>
      <c r="J323">
        <v>1440</v>
      </c>
      <c r="L323" s="2"/>
      <c r="M323" s="2"/>
      <c r="N323" s="2"/>
      <c r="O323" s="2"/>
      <c r="P323" s="2"/>
      <c r="Q323" s="2"/>
      <c r="S323" s="2"/>
      <c r="T323" s="2"/>
      <c r="U323" s="2"/>
      <c r="V323" s="2"/>
      <c r="W323" s="2"/>
      <c r="X323" s="2"/>
      <c r="Y323" s="2"/>
      <c r="AA323" s="2"/>
      <c r="AC323" s="2"/>
      <c r="AD323" s="2"/>
      <c r="AE323" s="2"/>
      <c r="AN323" s="2"/>
      <c r="AP323" s="2"/>
      <c r="AQ323" s="2"/>
      <c r="AR323" s="2"/>
      <c r="AS323" s="2"/>
      <c r="AT323" s="4"/>
      <c r="AU323" s="4"/>
      <c r="AV323" s="4"/>
      <c r="AW323" s="2"/>
      <c r="AX323" s="2"/>
      <c r="AZ323">
        <v>122</v>
      </c>
      <c r="BA323">
        <v>863850.29</v>
      </c>
      <c r="BB323" s="2" t="s">
        <v>69</v>
      </c>
      <c r="BC323">
        <v>114</v>
      </c>
      <c r="BD323" s="2" t="s">
        <v>836</v>
      </c>
      <c r="BE323" s="2" t="s">
        <v>137</v>
      </c>
      <c r="BF323">
        <v>0</v>
      </c>
      <c r="BG323" s="2"/>
      <c r="BH323" s="2" t="s">
        <v>75</v>
      </c>
      <c r="BI323">
        <v>5037</v>
      </c>
      <c r="BJ323" s="2" t="s">
        <v>936</v>
      </c>
      <c r="BK323">
        <v>287</v>
      </c>
      <c r="BL323">
        <v>863850.29</v>
      </c>
      <c r="BM323">
        <v>863850.29</v>
      </c>
    </row>
    <row r="324" spans="1:65" x14ac:dyDescent="0.35">
      <c r="A324" s="2" t="s">
        <v>65</v>
      </c>
      <c r="B324" s="2" t="s">
        <v>66</v>
      </c>
      <c r="C324" s="2" t="s">
        <v>67</v>
      </c>
      <c r="D324">
        <v>1</v>
      </c>
      <c r="E324">
        <v>1</v>
      </c>
      <c r="F324" s="3">
        <v>43772.507835648146</v>
      </c>
      <c r="G324" s="4">
        <v>43466</v>
      </c>
      <c r="H324" s="4">
        <v>43830</v>
      </c>
      <c r="I324" s="2" t="s">
        <v>68</v>
      </c>
      <c r="J324">
        <v>1440</v>
      </c>
      <c r="L324" s="2"/>
      <c r="M324" s="2"/>
      <c r="N324" s="2"/>
      <c r="O324" s="2"/>
      <c r="P324" s="2"/>
      <c r="Q324" s="2"/>
      <c r="S324" s="2"/>
      <c r="T324" s="2"/>
      <c r="U324" s="2"/>
      <c r="V324" s="2"/>
      <c r="W324" s="2"/>
      <c r="X324" s="2"/>
      <c r="Y324" s="2"/>
      <c r="AA324" s="2"/>
      <c r="AC324" s="2"/>
      <c r="AD324" s="2"/>
      <c r="AE324" s="2"/>
      <c r="AN324" s="2"/>
      <c r="AP324" s="2"/>
      <c r="AQ324" s="2"/>
      <c r="AR324" s="2"/>
      <c r="AS324" s="2"/>
      <c r="AT324" s="4"/>
      <c r="AU324" s="4"/>
      <c r="AV324" s="4"/>
      <c r="AW324" s="2"/>
      <c r="AX324" s="2"/>
      <c r="AZ324">
        <v>122</v>
      </c>
      <c r="BA324">
        <v>863850.29</v>
      </c>
      <c r="BB324" s="2" t="s">
        <v>69</v>
      </c>
      <c r="BC324">
        <v>115</v>
      </c>
      <c r="BD324" s="2" t="s">
        <v>837</v>
      </c>
      <c r="BE324" s="2" t="s">
        <v>77</v>
      </c>
      <c r="BF324">
        <v>237.96</v>
      </c>
      <c r="BG324" s="2" t="s">
        <v>582</v>
      </c>
      <c r="BH324" s="2" t="s">
        <v>137</v>
      </c>
      <c r="BI324">
        <v>0</v>
      </c>
      <c r="BJ324" s="2"/>
      <c r="BK324">
        <v>287</v>
      </c>
      <c r="BL324">
        <v>863850.29</v>
      </c>
      <c r="BM324">
        <v>863850.29</v>
      </c>
    </row>
    <row r="325" spans="1:65" x14ac:dyDescent="0.35">
      <c r="A325" s="2" t="s">
        <v>65</v>
      </c>
      <c r="B325" s="2" t="s">
        <v>66</v>
      </c>
      <c r="C325" s="2" t="s">
        <v>67</v>
      </c>
      <c r="D325">
        <v>1</v>
      </c>
      <c r="E325">
        <v>1</v>
      </c>
      <c r="F325" s="3">
        <v>43772.507835648146</v>
      </c>
      <c r="G325" s="4">
        <v>43466</v>
      </c>
      <c r="H325" s="4">
        <v>43830</v>
      </c>
      <c r="I325" s="2" t="s">
        <v>68</v>
      </c>
      <c r="J325">
        <v>1440</v>
      </c>
      <c r="L325" s="2"/>
      <c r="M325" s="2"/>
      <c r="N325" s="2"/>
      <c r="O325" s="2"/>
      <c r="P325" s="2"/>
      <c r="Q325" s="2"/>
      <c r="S325" s="2"/>
      <c r="T325" s="2"/>
      <c r="U325" s="2"/>
      <c r="V325" s="2"/>
      <c r="W325" s="2"/>
      <c r="X325" s="2"/>
      <c r="Y325" s="2"/>
      <c r="AA325" s="2"/>
      <c r="AC325" s="2"/>
      <c r="AD325" s="2"/>
      <c r="AE325" s="2"/>
      <c r="AN325" s="2"/>
      <c r="AP325" s="2"/>
      <c r="AQ325" s="2"/>
      <c r="AR325" s="2"/>
      <c r="AS325" s="2"/>
      <c r="AT325" s="4"/>
      <c r="AU325" s="4"/>
      <c r="AV325" s="4"/>
      <c r="AW325" s="2"/>
      <c r="AX325" s="2"/>
      <c r="AZ325">
        <v>122</v>
      </c>
      <c r="BA325">
        <v>863850.29</v>
      </c>
      <c r="BB325" s="2" t="s">
        <v>69</v>
      </c>
      <c r="BC325">
        <v>116</v>
      </c>
      <c r="BD325" s="2" t="s">
        <v>837</v>
      </c>
      <c r="BE325" s="2" t="s">
        <v>137</v>
      </c>
      <c r="BF325">
        <v>0</v>
      </c>
      <c r="BG325" s="2"/>
      <c r="BH325" s="2" t="s">
        <v>622</v>
      </c>
      <c r="BI325">
        <v>350</v>
      </c>
      <c r="BJ325" s="2" t="s">
        <v>582</v>
      </c>
      <c r="BK325">
        <v>287</v>
      </c>
      <c r="BL325">
        <v>863850.29</v>
      </c>
      <c r="BM325">
        <v>863850.29</v>
      </c>
    </row>
    <row r="326" spans="1:65" x14ac:dyDescent="0.35">
      <c r="A326" s="2" t="s">
        <v>65</v>
      </c>
      <c r="B326" s="2" t="s">
        <v>66</v>
      </c>
      <c r="C326" s="2" t="s">
        <v>67</v>
      </c>
      <c r="D326">
        <v>1</v>
      </c>
      <c r="E326">
        <v>1</v>
      </c>
      <c r="F326" s="3">
        <v>43772.507835648146</v>
      </c>
      <c r="G326" s="4">
        <v>43466</v>
      </c>
      <c r="H326" s="4">
        <v>43830</v>
      </c>
      <c r="I326" s="2" t="s">
        <v>68</v>
      </c>
      <c r="J326">
        <v>1440</v>
      </c>
      <c r="L326" s="2"/>
      <c r="M326" s="2"/>
      <c r="N326" s="2"/>
      <c r="O326" s="2"/>
      <c r="P326" s="2"/>
      <c r="Q326" s="2"/>
      <c r="S326" s="2"/>
      <c r="T326" s="2"/>
      <c r="U326" s="2"/>
      <c r="V326" s="2"/>
      <c r="W326" s="2"/>
      <c r="X326" s="2"/>
      <c r="Y326" s="2"/>
      <c r="AA326" s="2"/>
      <c r="AC326" s="2"/>
      <c r="AD326" s="2"/>
      <c r="AE326" s="2"/>
      <c r="AN326" s="2"/>
      <c r="AP326" s="2"/>
      <c r="AQ326" s="2"/>
      <c r="AR326" s="2"/>
      <c r="AS326" s="2"/>
      <c r="AT326" s="4"/>
      <c r="AU326" s="4"/>
      <c r="AV326" s="4"/>
      <c r="AW326" s="2"/>
      <c r="AX326" s="2"/>
      <c r="AZ326">
        <v>122</v>
      </c>
      <c r="BA326">
        <v>863850.29</v>
      </c>
      <c r="BB326" s="2" t="s">
        <v>69</v>
      </c>
      <c r="BC326">
        <v>117</v>
      </c>
      <c r="BD326" s="2" t="s">
        <v>837</v>
      </c>
      <c r="BE326" s="2" t="s">
        <v>78</v>
      </c>
      <c r="BF326">
        <v>79.319999999999993</v>
      </c>
      <c r="BG326" s="2" t="s">
        <v>582</v>
      </c>
      <c r="BH326" s="2" t="s">
        <v>137</v>
      </c>
      <c r="BI326">
        <v>0</v>
      </c>
      <c r="BJ326" s="2"/>
      <c r="BK326">
        <v>287</v>
      </c>
      <c r="BL326">
        <v>863850.29</v>
      </c>
      <c r="BM326">
        <v>863850.29</v>
      </c>
    </row>
    <row r="327" spans="1:65" x14ac:dyDescent="0.35">
      <c r="A327" s="2" t="s">
        <v>65</v>
      </c>
      <c r="B327" s="2" t="s">
        <v>66</v>
      </c>
      <c r="C327" s="2" t="s">
        <v>67</v>
      </c>
      <c r="D327">
        <v>1</v>
      </c>
      <c r="E327">
        <v>1</v>
      </c>
      <c r="F327" s="3">
        <v>43772.507835648146</v>
      </c>
      <c r="G327" s="4">
        <v>43466</v>
      </c>
      <c r="H327" s="4">
        <v>43830</v>
      </c>
      <c r="I327" s="2" t="s">
        <v>68</v>
      </c>
      <c r="J327">
        <v>1440</v>
      </c>
      <c r="L327" s="2"/>
      <c r="M327" s="2"/>
      <c r="N327" s="2"/>
      <c r="O327" s="2"/>
      <c r="P327" s="2"/>
      <c r="Q327" s="2"/>
      <c r="S327" s="2"/>
      <c r="T327" s="2"/>
      <c r="U327" s="2"/>
      <c r="V327" s="2"/>
      <c r="W327" s="2"/>
      <c r="X327" s="2"/>
      <c r="Y327" s="2"/>
      <c r="AA327" s="2"/>
      <c r="AC327" s="2"/>
      <c r="AD327" s="2"/>
      <c r="AE327" s="2"/>
      <c r="AN327" s="2"/>
      <c r="AP327" s="2"/>
      <c r="AQ327" s="2"/>
      <c r="AR327" s="2"/>
      <c r="AS327" s="2"/>
      <c r="AT327" s="4"/>
      <c r="AU327" s="4"/>
      <c r="AV327" s="4"/>
      <c r="AW327" s="2"/>
      <c r="AX327" s="2"/>
      <c r="AZ327">
        <v>122</v>
      </c>
      <c r="BA327">
        <v>863850.29</v>
      </c>
      <c r="BB327" s="2" t="s">
        <v>69</v>
      </c>
      <c r="BC327">
        <v>118</v>
      </c>
      <c r="BD327" s="2" t="s">
        <v>837</v>
      </c>
      <c r="BE327" s="2" t="s">
        <v>76</v>
      </c>
      <c r="BF327">
        <v>32.72</v>
      </c>
      <c r="BG327" s="2" t="s">
        <v>582</v>
      </c>
      <c r="BH327" s="2" t="s">
        <v>137</v>
      </c>
      <c r="BI327">
        <v>0</v>
      </c>
      <c r="BJ327" s="2"/>
      <c r="BK327">
        <v>287</v>
      </c>
      <c r="BL327">
        <v>863850.29</v>
      </c>
      <c r="BM327">
        <v>863850.29</v>
      </c>
    </row>
    <row r="328" spans="1:65" x14ac:dyDescent="0.35">
      <c r="A328" s="2" t="s">
        <v>65</v>
      </c>
      <c r="B328" s="2" t="s">
        <v>66</v>
      </c>
      <c r="C328" s="2" t="s">
        <v>67</v>
      </c>
      <c r="D328">
        <v>1</v>
      </c>
      <c r="E328">
        <v>1</v>
      </c>
      <c r="F328" s="3">
        <v>43772.507835648146</v>
      </c>
      <c r="G328" s="4">
        <v>43466</v>
      </c>
      <c r="H328" s="4">
        <v>43830</v>
      </c>
      <c r="I328" s="2" t="s">
        <v>68</v>
      </c>
      <c r="J328">
        <v>1440</v>
      </c>
      <c r="L328" s="2"/>
      <c r="M328" s="2"/>
      <c r="N328" s="2"/>
      <c r="O328" s="2"/>
      <c r="P328" s="2"/>
      <c r="Q328" s="2"/>
      <c r="S328" s="2"/>
      <c r="T328" s="2"/>
      <c r="U328" s="2"/>
      <c r="V328" s="2"/>
      <c r="W328" s="2"/>
      <c r="X328" s="2"/>
      <c r="Y328" s="2"/>
      <c r="AA328" s="2"/>
      <c r="AC328" s="2"/>
      <c r="AD328" s="2"/>
      <c r="AE328" s="2"/>
      <c r="AN328" s="2"/>
      <c r="AP328" s="2"/>
      <c r="AQ328" s="2"/>
      <c r="AR328" s="2"/>
      <c r="AS328" s="2"/>
      <c r="AT328" s="4"/>
      <c r="AU328" s="4"/>
      <c r="AV328" s="4"/>
      <c r="AW328" s="2"/>
      <c r="AX328" s="2"/>
      <c r="AZ328">
        <v>122</v>
      </c>
      <c r="BA328">
        <v>863850.29</v>
      </c>
      <c r="BB328" s="2" t="s">
        <v>69</v>
      </c>
      <c r="BC328">
        <v>119</v>
      </c>
      <c r="BD328" s="2" t="s">
        <v>838</v>
      </c>
      <c r="BE328" s="2" t="s">
        <v>653</v>
      </c>
      <c r="BF328">
        <v>317.27999999999997</v>
      </c>
      <c r="BG328" s="2" t="s">
        <v>582</v>
      </c>
      <c r="BH328" s="2" t="s">
        <v>137</v>
      </c>
      <c r="BI328">
        <v>0</v>
      </c>
      <c r="BJ328" s="2"/>
      <c r="BK328">
        <v>287</v>
      </c>
      <c r="BL328">
        <v>863850.29</v>
      </c>
      <c r="BM328">
        <v>863850.29</v>
      </c>
    </row>
    <row r="329" spans="1:65" x14ac:dyDescent="0.35">
      <c r="A329" s="2" t="s">
        <v>65</v>
      </c>
      <c r="B329" s="2" t="s">
        <v>66</v>
      </c>
      <c r="C329" s="2" t="s">
        <v>67</v>
      </c>
      <c r="D329">
        <v>1</v>
      </c>
      <c r="E329">
        <v>1</v>
      </c>
      <c r="F329" s="3">
        <v>43772.507835648146</v>
      </c>
      <c r="G329" s="4">
        <v>43466</v>
      </c>
      <c r="H329" s="4">
        <v>43830</v>
      </c>
      <c r="I329" s="2" t="s">
        <v>68</v>
      </c>
      <c r="J329">
        <v>1440</v>
      </c>
      <c r="L329" s="2"/>
      <c r="M329" s="2"/>
      <c r="N329" s="2"/>
      <c r="O329" s="2"/>
      <c r="P329" s="2"/>
      <c r="Q329" s="2"/>
      <c r="S329" s="2"/>
      <c r="T329" s="2"/>
      <c r="U329" s="2"/>
      <c r="V329" s="2"/>
      <c r="W329" s="2"/>
      <c r="X329" s="2"/>
      <c r="Y329" s="2"/>
      <c r="AA329" s="2"/>
      <c r="AC329" s="2"/>
      <c r="AD329" s="2"/>
      <c r="AE329" s="2"/>
      <c r="AN329" s="2"/>
      <c r="AP329" s="2"/>
      <c r="AQ329" s="2"/>
      <c r="AR329" s="2"/>
      <c r="AS329" s="2"/>
      <c r="AT329" s="4"/>
      <c r="AU329" s="4"/>
      <c r="AV329" s="4"/>
      <c r="AW329" s="2"/>
      <c r="AX329" s="2"/>
      <c r="AZ329">
        <v>122</v>
      </c>
      <c r="BA329">
        <v>863850.29</v>
      </c>
      <c r="BB329" s="2" t="s">
        <v>69</v>
      </c>
      <c r="BC329">
        <v>120</v>
      </c>
      <c r="BD329" s="2" t="s">
        <v>838</v>
      </c>
      <c r="BE329" s="2" t="s">
        <v>137</v>
      </c>
      <c r="BF329">
        <v>0</v>
      </c>
      <c r="BG329" s="2"/>
      <c r="BH329" s="2" t="s">
        <v>650</v>
      </c>
      <c r="BI329">
        <v>317.27999999999997</v>
      </c>
      <c r="BJ329" s="2" t="s">
        <v>582</v>
      </c>
      <c r="BK329">
        <v>287</v>
      </c>
      <c r="BL329">
        <v>863850.29</v>
      </c>
      <c r="BM329">
        <v>863850.29</v>
      </c>
    </row>
    <row r="330" spans="1:65" x14ac:dyDescent="0.35">
      <c r="A330" s="2" t="s">
        <v>65</v>
      </c>
      <c r="B330" s="2" t="s">
        <v>66</v>
      </c>
      <c r="C330" s="2" t="s">
        <v>67</v>
      </c>
      <c r="D330">
        <v>1</v>
      </c>
      <c r="E330">
        <v>1</v>
      </c>
      <c r="F330" s="3">
        <v>43772.507835648146</v>
      </c>
      <c r="G330" s="4">
        <v>43466</v>
      </c>
      <c r="H330" s="4">
        <v>43830</v>
      </c>
      <c r="I330" s="2" t="s">
        <v>68</v>
      </c>
      <c r="J330">
        <v>1440</v>
      </c>
      <c r="L330" s="2"/>
      <c r="M330" s="2"/>
      <c r="N330" s="2"/>
      <c r="O330" s="2"/>
      <c r="P330" s="2"/>
      <c r="Q330" s="2"/>
      <c r="S330" s="2"/>
      <c r="T330" s="2"/>
      <c r="U330" s="2"/>
      <c r="V330" s="2"/>
      <c r="W330" s="2"/>
      <c r="X330" s="2"/>
      <c r="Y330" s="2"/>
      <c r="AA330" s="2"/>
      <c r="AC330" s="2"/>
      <c r="AD330" s="2"/>
      <c r="AE330" s="2"/>
      <c r="AN330" s="2"/>
      <c r="AP330" s="2"/>
      <c r="AQ330" s="2"/>
      <c r="AR330" s="2"/>
      <c r="AS330" s="2"/>
      <c r="AT330" s="4"/>
      <c r="AU330" s="4"/>
      <c r="AV330" s="4"/>
      <c r="AW330" s="2"/>
      <c r="AX330" s="2"/>
      <c r="AZ330">
        <v>122</v>
      </c>
      <c r="BA330">
        <v>863850.29</v>
      </c>
      <c r="BB330" s="2" t="s">
        <v>69</v>
      </c>
      <c r="BC330">
        <v>121</v>
      </c>
      <c r="BD330" s="2" t="s">
        <v>839</v>
      </c>
      <c r="BE330" s="2" t="s">
        <v>143</v>
      </c>
      <c r="BF330">
        <v>2140</v>
      </c>
      <c r="BG330" s="2" t="s">
        <v>937</v>
      </c>
      <c r="BH330" s="2" t="s">
        <v>137</v>
      </c>
      <c r="BI330">
        <v>0</v>
      </c>
      <c r="BJ330" s="2"/>
      <c r="BK330">
        <v>287</v>
      </c>
      <c r="BL330">
        <v>863850.29</v>
      </c>
      <c r="BM330">
        <v>863850.29</v>
      </c>
    </row>
    <row r="331" spans="1:65" x14ac:dyDescent="0.35">
      <c r="A331" s="2" t="s">
        <v>65</v>
      </c>
      <c r="B331" s="2" t="s">
        <v>66</v>
      </c>
      <c r="C331" s="2" t="s">
        <v>67</v>
      </c>
      <c r="D331">
        <v>1</v>
      </c>
      <c r="E331">
        <v>1</v>
      </c>
      <c r="F331" s="3">
        <v>43772.507835648146</v>
      </c>
      <c r="G331" s="4">
        <v>43466</v>
      </c>
      <c r="H331" s="4">
        <v>43830</v>
      </c>
      <c r="I331" s="2" t="s">
        <v>68</v>
      </c>
      <c r="J331">
        <v>1440</v>
      </c>
      <c r="L331" s="2"/>
      <c r="M331" s="2"/>
      <c r="N331" s="2"/>
      <c r="O331" s="2"/>
      <c r="P331" s="2"/>
      <c r="Q331" s="2"/>
      <c r="S331" s="2"/>
      <c r="T331" s="2"/>
      <c r="U331" s="2"/>
      <c r="V331" s="2"/>
      <c r="W331" s="2"/>
      <c r="X331" s="2"/>
      <c r="Y331" s="2"/>
      <c r="AA331" s="2"/>
      <c r="AC331" s="2"/>
      <c r="AD331" s="2"/>
      <c r="AE331" s="2"/>
      <c r="AN331" s="2"/>
      <c r="AP331" s="2"/>
      <c r="AQ331" s="2"/>
      <c r="AR331" s="2"/>
      <c r="AS331" s="2"/>
      <c r="AT331" s="4"/>
      <c r="AU331" s="4"/>
      <c r="AV331" s="4"/>
      <c r="AW331" s="2"/>
      <c r="AX331" s="2"/>
      <c r="AZ331">
        <v>122</v>
      </c>
      <c r="BA331">
        <v>863850.29</v>
      </c>
      <c r="BB331" s="2" t="s">
        <v>69</v>
      </c>
      <c r="BC331">
        <v>122</v>
      </c>
      <c r="BD331" s="2" t="s">
        <v>839</v>
      </c>
      <c r="BE331" s="2" t="s">
        <v>137</v>
      </c>
      <c r="BF331">
        <v>0</v>
      </c>
      <c r="BG331" s="2"/>
      <c r="BH331" s="2" t="s">
        <v>609</v>
      </c>
      <c r="BI331">
        <v>790</v>
      </c>
      <c r="BJ331" s="2" t="s">
        <v>937</v>
      </c>
      <c r="BK331">
        <v>287</v>
      </c>
      <c r="BL331">
        <v>863850.29</v>
      </c>
      <c r="BM331">
        <v>863850.29</v>
      </c>
    </row>
    <row r="332" spans="1:65" x14ac:dyDescent="0.35">
      <c r="A332" s="2" t="s">
        <v>65</v>
      </c>
      <c r="B332" s="2" t="s">
        <v>66</v>
      </c>
      <c r="C332" s="2" t="s">
        <v>67</v>
      </c>
      <c r="D332">
        <v>1</v>
      </c>
      <c r="E332">
        <v>1</v>
      </c>
      <c r="F332" s="3">
        <v>43772.507835648146</v>
      </c>
      <c r="G332" s="4">
        <v>43466</v>
      </c>
      <c r="H332" s="4">
        <v>43830</v>
      </c>
      <c r="I332" s="2" t="s">
        <v>68</v>
      </c>
      <c r="J332">
        <v>1440</v>
      </c>
      <c r="L332" s="2"/>
      <c r="M332" s="2"/>
      <c r="N332" s="2"/>
      <c r="O332" s="2"/>
      <c r="P332" s="2"/>
      <c r="Q332" s="2"/>
      <c r="S332" s="2"/>
      <c r="T332" s="2"/>
      <c r="U332" s="2"/>
      <c r="V332" s="2"/>
      <c r="W332" s="2"/>
      <c r="X332" s="2"/>
      <c r="Y332" s="2"/>
      <c r="AA332" s="2"/>
      <c r="AC332" s="2"/>
      <c r="AD332" s="2"/>
      <c r="AE332" s="2"/>
      <c r="AN332" s="2"/>
      <c r="AP332" s="2"/>
      <c r="AQ332" s="2"/>
      <c r="AR332" s="2"/>
      <c r="AS332" s="2"/>
      <c r="AT332" s="4"/>
      <c r="AU332" s="4"/>
      <c r="AV332" s="4"/>
      <c r="AW332" s="2"/>
      <c r="AX332" s="2"/>
      <c r="AZ332">
        <v>122</v>
      </c>
      <c r="BA332">
        <v>863850.29</v>
      </c>
      <c r="BB332" s="2" t="s">
        <v>69</v>
      </c>
      <c r="BC332">
        <v>123</v>
      </c>
      <c r="BD332" s="2" t="s">
        <v>839</v>
      </c>
      <c r="BE332" s="2" t="s">
        <v>137</v>
      </c>
      <c r="BF332">
        <v>0</v>
      </c>
      <c r="BG332" s="2"/>
      <c r="BH332" s="2" t="s">
        <v>610</v>
      </c>
      <c r="BI332">
        <v>820</v>
      </c>
      <c r="BJ332" s="2" t="s">
        <v>937</v>
      </c>
      <c r="BK332">
        <v>287</v>
      </c>
      <c r="BL332">
        <v>863850.29</v>
      </c>
      <c r="BM332">
        <v>863850.29</v>
      </c>
    </row>
    <row r="333" spans="1:65" x14ac:dyDescent="0.35">
      <c r="A333" s="2" t="s">
        <v>65</v>
      </c>
      <c r="B333" s="2" t="s">
        <v>66</v>
      </c>
      <c r="C333" s="2" t="s">
        <v>67</v>
      </c>
      <c r="D333">
        <v>1</v>
      </c>
      <c r="E333">
        <v>1</v>
      </c>
      <c r="F333" s="3">
        <v>43772.507835648146</v>
      </c>
      <c r="G333" s="4">
        <v>43466</v>
      </c>
      <c r="H333" s="4">
        <v>43830</v>
      </c>
      <c r="I333" s="2" t="s">
        <v>68</v>
      </c>
      <c r="J333">
        <v>1440</v>
      </c>
      <c r="L333" s="2"/>
      <c r="M333" s="2"/>
      <c r="N333" s="2"/>
      <c r="O333" s="2"/>
      <c r="P333" s="2"/>
      <c r="Q333" s="2"/>
      <c r="S333" s="2"/>
      <c r="T333" s="2"/>
      <c r="U333" s="2"/>
      <c r="V333" s="2"/>
      <c r="W333" s="2"/>
      <c r="X333" s="2"/>
      <c r="Y333" s="2"/>
      <c r="AA333" s="2"/>
      <c r="AC333" s="2"/>
      <c r="AD333" s="2"/>
      <c r="AE333" s="2"/>
      <c r="AN333" s="2"/>
      <c r="AP333" s="2"/>
      <c r="AQ333" s="2"/>
      <c r="AR333" s="2"/>
      <c r="AS333" s="2"/>
      <c r="AT333" s="4"/>
      <c r="AU333" s="4"/>
      <c r="AV333" s="4"/>
      <c r="AW333" s="2"/>
      <c r="AX333" s="2"/>
      <c r="AZ333">
        <v>122</v>
      </c>
      <c r="BA333">
        <v>863850.29</v>
      </c>
      <c r="BB333" s="2" t="s">
        <v>69</v>
      </c>
      <c r="BC333">
        <v>124</v>
      </c>
      <c r="BD333" s="2" t="s">
        <v>839</v>
      </c>
      <c r="BE333" s="2" t="s">
        <v>137</v>
      </c>
      <c r="BF333">
        <v>0</v>
      </c>
      <c r="BG333" s="2"/>
      <c r="BH333" s="2" t="s">
        <v>72</v>
      </c>
      <c r="BI333">
        <v>530</v>
      </c>
      <c r="BJ333" s="2" t="s">
        <v>937</v>
      </c>
      <c r="BK333">
        <v>287</v>
      </c>
      <c r="BL333">
        <v>863850.29</v>
      </c>
      <c r="BM333">
        <v>863850.29</v>
      </c>
    </row>
    <row r="334" spans="1:65" x14ac:dyDescent="0.35">
      <c r="A334" s="2" t="s">
        <v>65</v>
      </c>
      <c r="B334" s="2" t="s">
        <v>66</v>
      </c>
      <c r="C334" s="2" t="s">
        <v>67</v>
      </c>
      <c r="D334">
        <v>1</v>
      </c>
      <c r="E334">
        <v>1</v>
      </c>
      <c r="F334" s="3">
        <v>43772.507835648146</v>
      </c>
      <c r="G334" s="4">
        <v>43466</v>
      </c>
      <c r="H334" s="4">
        <v>43830</v>
      </c>
      <c r="I334" s="2" t="s">
        <v>68</v>
      </c>
      <c r="J334">
        <v>1440</v>
      </c>
      <c r="L334" s="2"/>
      <c r="M334" s="2"/>
      <c r="N334" s="2"/>
      <c r="O334" s="2"/>
      <c r="P334" s="2"/>
      <c r="Q334" s="2"/>
      <c r="S334" s="2"/>
      <c r="T334" s="2"/>
      <c r="U334" s="2"/>
      <c r="V334" s="2"/>
      <c r="W334" s="2"/>
      <c r="X334" s="2"/>
      <c r="Y334" s="2"/>
      <c r="AA334" s="2"/>
      <c r="AC334" s="2"/>
      <c r="AD334" s="2"/>
      <c r="AE334" s="2"/>
      <c r="AN334" s="2"/>
      <c r="AP334" s="2"/>
      <c r="AQ334" s="2"/>
      <c r="AR334" s="2"/>
      <c r="AS334" s="2"/>
      <c r="AT334" s="4"/>
      <c r="AU334" s="4"/>
      <c r="AV334" s="4"/>
      <c r="AW334" s="2"/>
      <c r="AX334" s="2"/>
      <c r="AZ334">
        <v>122</v>
      </c>
      <c r="BA334">
        <v>863850.29</v>
      </c>
      <c r="BB334" s="2" t="s">
        <v>69</v>
      </c>
      <c r="BC334">
        <v>125</v>
      </c>
      <c r="BD334" s="2" t="s">
        <v>840</v>
      </c>
      <c r="BE334" s="2" t="s">
        <v>653</v>
      </c>
      <c r="BF334">
        <v>2140</v>
      </c>
      <c r="BG334" s="2" t="s">
        <v>937</v>
      </c>
      <c r="BH334" s="2" t="s">
        <v>137</v>
      </c>
      <c r="BI334">
        <v>0</v>
      </c>
      <c r="BJ334" s="2"/>
      <c r="BK334">
        <v>287</v>
      </c>
      <c r="BL334">
        <v>863850.29</v>
      </c>
      <c r="BM334">
        <v>863850.29</v>
      </c>
    </row>
    <row r="335" spans="1:65" x14ac:dyDescent="0.35">
      <c r="A335" s="2" t="s">
        <v>65</v>
      </c>
      <c r="B335" s="2" t="s">
        <v>66</v>
      </c>
      <c r="C335" s="2" t="s">
        <v>67</v>
      </c>
      <c r="D335">
        <v>1</v>
      </c>
      <c r="E335">
        <v>1</v>
      </c>
      <c r="F335" s="3">
        <v>43772.507835648146</v>
      </c>
      <c r="G335" s="4">
        <v>43466</v>
      </c>
      <c r="H335" s="4">
        <v>43830</v>
      </c>
      <c r="I335" s="2" t="s">
        <v>68</v>
      </c>
      <c r="J335">
        <v>1440</v>
      </c>
      <c r="L335" s="2"/>
      <c r="M335" s="2"/>
      <c r="N335" s="2"/>
      <c r="O335" s="2"/>
      <c r="P335" s="2"/>
      <c r="Q335" s="2"/>
      <c r="S335" s="2"/>
      <c r="T335" s="2"/>
      <c r="U335" s="2"/>
      <c r="V335" s="2"/>
      <c r="W335" s="2"/>
      <c r="X335" s="2"/>
      <c r="Y335" s="2"/>
      <c r="AA335" s="2"/>
      <c r="AC335" s="2"/>
      <c r="AD335" s="2"/>
      <c r="AE335" s="2"/>
      <c r="AN335" s="2"/>
      <c r="AP335" s="2"/>
      <c r="AQ335" s="2"/>
      <c r="AR335" s="2"/>
      <c r="AS335" s="2"/>
      <c r="AT335" s="4"/>
      <c r="AU335" s="4"/>
      <c r="AV335" s="4"/>
      <c r="AW335" s="2"/>
      <c r="AX335" s="2"/>
      <c r="AZ335">
        <v>122</v>
      </c>
      <c r="BA335">
        <v>863850.29</v>
      </c>
      <c r="BB335" s="2" t="s">
        <v>69</v>
      </c>
      <c r="BC335">
        <v>126</v>
      </c>
      <c r="BD335" s="2" t="s">
        <v>840</v>
      </c>
      <c r="BE335" s="2" t="s">
        <v>137</v>
      </c>
      <c r="BF335">
        <v>0</v>
      </c>
      <c r="BG335" s="2"/>
      <c r="BH335" s="2" t="s">
        <v>650</v>
      </c>
      <c r="BI335">
        <v>2140</v>
      </c>
      <c r="BJ335" s="2" t="s">
        <v>937</v>
      </c>
      <c r="BK335">
        <v>287</v>
      </c>
      <c r="BL335">
        <v>863850.29</v>
      </c>
      <c r="BM335">
        <v>863850.29</v>
      </c>
    </row>
    <row r="336" spans="1:65" x14ac:dyDescent="0.35">
      <c r="A336" s="2" t="s">
        <v>65</v>
      </c>
      <c r="B336" s="2" t="s">
        <v>66</v>
      </c>
      <c r="C336" s="2" t="s">
        <v>67</v>
      </c>
      <c r="D336">
        <v>1</v>
      </c>
      <c r="E336">
        <v>1</v>
      </c>
      <c r="F336" s="3">
        <v>43772.507835648146</v>
      </c>
      <c r="G336" s="4">
        <v>43466</v>
      </c>
      <c r="H336" s="4">
        <v>43830</v>
      </c>
      <c r="I336" s="2" t="s">
        <v>68</v>
      </c>
      <c r="J336">
        <v>1440</v>
      </c>
      <c r="L336" s="2"/>
      <c r="M336" s="2"/>
      <c r="N336" s="2"/>
      <c r="O336" s="2"/>
      <c r="P336" s="2"/>
      <c r="Q336" s="2"/>
      <c r="S336" s="2"/>
      <c r="T336" s="2"/>
      <c r="U336" s="2"/>
      <c r="V336" s="2"/>
      <c r="W336" s="2"/>
      <c r="X336" s="2"/>
      <c r="Y336" s="2"/>
      <c r="AA336" s="2"/>
      <c r="AC336" s="2"/>
      <c r="AD336" s="2"/>
      <c r="AE336" s="2"/>
      <c r="AN336" s="2"/>
      <c r="AP336" s="2"/>
      <c r="AQ336" s="2"/>
      <c r="AR336" s="2"/>
      <c r="AS336" s="2"/>
      <c r="AT336" s="4"/>
      <c r="AU336" s="4"/>
      <c r="AV336" s="4"/>
      <c r="AW336" s="2"/>
      <c r="AX336" s="2"/>
      <c r="AZ336">
        <v>122</v>
      </c>
      <c r="BA336">
        <v>863850.29</v>
      </c>
      <c r="BB336" s="2" t="s">
        <v>69</v>
      </c>
      <c r="BC336">
        <v>127</v>
      </c>
      <c r="BD336" s="2" t="s">
        <v>853</v>
      </c>
      <c r="BE336" s="2" t="s">
        <v>620</v>
      </c>
      <c r="BF336">
        <v>6500</v>
      </c>
      <c r="BG336" s="2" t="s">
        <v>939</v>
      </c>
      <c r="BH336" s="2" t="s">
        <v>137</v>
      </c>
      <c r="BI336">
        <v>0</v>
      </c>
      <c r="BJ336" s="2"/>
      <c r="BK336">
        <v>287</v>
      </c>
      <c r="BL336">
        <v>863850.29</v>
      </c>
      <c r="BM336">
        <v>863850.29</v>
      </c>
    </row>
    <row r="337" spans="1:65" x14ac:dyDescent="0.35">
      <c r="A337" s="2" t="s">
        <v>65</v>
      </c>
      <c r="B337" s="2" t="s">
        <v>66</v>
      </c>
      <c r="C337" s="2" t="s">
        <v>67</v>
      </c>
      <c r="D337">
        <v>1</v>
      </c>
      <c r="E337">
        <v>1</v>
      </c>
      <c r="F337" s="3">
        <v>43772.507835648146</v>
      </c>
      <c r="G337" s="4">
        <v>43466</v>
      </c>
      <c r="H337" s="4">
        <v>43830</v>
      </c>
      <c r="I337" s="2" t="s">
        <v>68</v>
      </c>
      <c r="J337">
        <v>1440</v>
      </c>
      <c r="L337" s="2"/>
      <c r="M337" s="2"/>
      <c r="N337" s="2"/>
      <c r="O337" s="2"/>
      <c r="P337" s="2"/>
      <c r="Q337" s="2"/>
      <c r="S337" s="2"/>
      <c r="T337" s="2"/>
      <c r="U337" s="2"/>
      <c r="V337" s="2"/>
      <c r="W337" s="2"/>
      <c r="X337" s="2"/>
      <c r="Y337" s="2"/>
      <c r="AA337" s="2"/>
      <c r="AC337" s="2"/>
      <c r="AD337" s="2"/>
      <c r="AE337" s="2"/>
      <c r="AN337" s="2"/>
      <c r="AP337" s="2"/>
      <c r="AQ337" s="2"/>
      <c r="AR337" s="2"/>
      <c r="AS337" s="2"/>
      <c r="AT337" s="4"/>
      <c r="AU337" s="4"/>
      <c r="AV337" s="4"/>
      <c r="AW337" s="2"/>
      <c r="AX337" s="2"/>
      <c r="AZ337">
        <v>122</v>
      </c>
      <c r="BA337">
        <v>863850.29</v>
      </c>
      <c r="BB337" s="2" t="s">
        <v>69</v>
      </c>
      <c r="BC337">
        <v>128</v>
      </c>
      <c r="BD337" s="2" t="s">
        <v>853</v>
      </c>
      <c r="BE337" s="2" t="s">
        <v>137</v>
      </c>
      <c r="BF337">
        <v>0</v>
      </c>
      <c r="BG337" s="2"/>
      <c r="BH337" s="2" t="s">
        <v>663</v>
      </c>
      <c r="BI337">
        <v>6500</v>
      </c>
      <c r="BJ337" s="2" t="s">
        <v>939</v>
      </c>
      <c r="BK337">
        <v>287</v>
      </c>
      <c r="BL337">
        <v>863850.29</v>
      </c>
      <c r="BM337">
        <v>863850.29</v>
      </c>
    </row>
    <row r="338" spans="1:65" x14ac:dyDescent="0.35">
      <c r="A338" s="2" t="s">
        <v>65</v>
      </c>
      <c r="B338" s="2" t="s">
        <v>66</v>
      </c>
      <c r="C338" s="2" t="s">
        <v>67</v>
      </c>
      <c r="D338">
        <v>1</v>
      </c>
      <c r="E338">
        <v>1</v>
      </c>
      <c r="F338" s="3">
        <v>43772.507835648146</v>
      </c>
      <c r="G338" s="4">
        <v>43466</v>
      </c>
      <c r="H338" s="4">
        <v>43830</v>
      </c>
      <c r="I338" s="2" t="s">
        <v>68</v>
      </c>
      <c r="J338">
        <v>1440</v>
      </c>
      <c r="L338" s="2"/>
      <c r="M338" s="2"/>
      <c r="N338" s="2"/>
      <c r="O338" s="2"/>
      <c r="P338" s="2"/>
      <c r="Q338" s="2"/>
      <c r="S338" s="2"/>
      <c r="T338" s="2"/>
      <c r="U338" s="2"/>
      <c r="V338" s="2"/>
      <c r="W338" s="2"/>
      <c r="X338" s="2"/>
      <c r="Y338" s="2"/>
      <c r="AA338" s="2"/>
      <c r="AC338" s="2"/>
      <c r="AD338" s="2"/>
      <c r="AE338" s="2"/>
      <c r="AN338" s="2"/>
      <c r="AP338" s="2"/>
      <c r="AQ338" s="2"/>
      <c r="AR338" s="2"/>
      <c r="AS338" s="2"/>
      <c r="AT338" s="4"/>
      <c r="AU338" s="4"/>
      <c r="AV338" s="4"/>
      <c r="AW338" s="2"/>
      <c r="AX338" s="2"/>
      <c r="AZ338">
        <v>122</v>
      </c>
      <c r="BA338">
        <v>863850.29</v>
      </c>
      <c r="BB338" s="2" t="s">
        <v>69</v>
      </c>
      <c r="BC338">
        <v>129</v>
      </c>
      <c r="BD338" s="2" t="s">
        <v>841</v>
      </c>
      <c r="BE338" s="2" t="s">
        <v>649</v>
      </c>
      <c r="BF338">
        <v>41230</v>
      </c>
      <c r="BG338" s="2" t="s">
        <v>920</v>
      </c>
      <c r="BH338" s="2" t="s">
        <v>137</v>
      </c>
      <c r="BI338">
        <v>0</v>
      </c>
      <c r="BJ338" s="2"/>
      <c r="BK338">
        <v>287</v>
      </c>
      <c r="BL338">
        <v>863850.29</v>
      </c>
      <c r="BM338">
        <v>863850.29</v>
      </c>
    </row>
    <row r="339" spans="1:65" x14ac:dyDescent="0.35">
      <c r="A339" s="2" t="s">
        <v>65</v>
      </c>
      <c r="B339" s="2" t="s">
        <v>66</v>
      </c>
      <c r="C339" s="2" t="s">
        <v>67</v>
      </c>
      <c r="D339">
        <v>1</v>
      </c>
      <c r="E339">
        <v>1</v>
      </c>
      <c r="F339" s="3">
        <v>43772.507835648146</v>
      </c>
      <c r="G339" s="4">
        <v>43466</v>
      </c>
      <c r="H339" s="4">
        <v>43830</v>
      </c>
      <c r="I339" s="2" t="s">
        <v>68</v>
      </c>
      <c r="J339">
        <v>1440</v>
      </c>
      <c r="L339" s="2"/>
      <c r="M339" s="2"/>
      <c r="N339" s="2"/>
      <c r="O339" s="2"/>
      <c r="P339" s="2"/>
      <c r="Q339" s="2"/>
      <c r="S339" s="2"/>
      <c r="T339" s="2"/>
      <c r="U339" s="2"/>
      <c r="V339" s="2"/>
      <c r="W339" s="2"/>
      <c r="X339" s="2"/>
      <c r="Y339" s="2"/>
      <c r="AA339" s="2"/>
      <c r="AC339" s="2"/>
      <c r="AD339" s="2"/>
      <c r="AE339" s="2"/>
      <c r="AN339" s="2"/>
      <c r="AP339" s="2"/>
      <c r="AQ339" s="2"/>
      <c r="AR339" s="2"/>
      <c r="AS339" s="2"/>
      <c r="AT339" s="4"/>
      <c r="AU339" s="4"/>
      <c r="AV339" s="4"/>
      <c r="AW339" s="2"/>
      <c r="AX339" s="2"/>
      <c r="AZ339">
        <v>122</v>
      </c>
      <c r="BA339">
        <v>863850.29</v>
      </c>
      <c r="BB339" s="2" t="s">
        <v>69</v>
      </c>
      <c r="BC339">
        <v>130</v>
      </c>
      <c r="BD339" s="2" t="s">
        <v>841</v>
      </c>
      <c r="BE339" s="2" t="s">
        <v>137</v>
      </c>
      <c r="BF339">
        <v>0</v>
      </c>
      <c r="BG339" s="2"/>
      <c r="BH339" s="2" t="s">
        <v>142</v>
      </c>
      <c r="BI339">
        <v>41230</v>
      </c>
      <c r="BJ339" s="2" t="s">
        <v>920</v>
      </c>
      <c r="BK339">
        <v>287</v>
      </c>
      <c r="BL339">
        <v>863850.29</v>
      </c>
      <c r="BM339">
        <v>863850.29</v>
      </c>
    </row>
    <row r="340" spans="1:65" x14ac:dyDescent="0.35">
      <c r="A340" s="2" t="s">
        <v>65</v>
      </c>
      <c r="B340" s="2" t="s">
        <v>66</v>
      </c>
      <c r="C340" s="2" t="s">
        <v>67</v>
      </c>
      <c r="D340">
        <v>1</v>
      </c>
      <c r="E340">
        <v>1</v>
      </c>
      <c r="F340" s="3">
        <v>43772.507835648146</v>
      </c>
      <c r="G340" s="4">
        <v>43466</v>
      </c>
      <c r="H340" s="4">
        <v>43830</v>
      </c>
      <c r="I340" s="2" t="s">
        <v>68</v>
      </c>
      <c r="J340">
        <v>1440</v>
      </c>
      <c r="L340" s="2"/>
      <c r="M340" s="2"/>
      <c r="N340" s="2"/>
      <c r="O340" s="2"/>
      <c r="P340" s="2"/>
      <c r="Q340" s="2"/>
      <c r="S340" s="2"/>
      <c r="T340" s="2"/>
      <c r="U340" s="2"/>
      <c r="V340" s="2"/>
      <c r="W340" s="2"/>
      <c r="X340" s="2"/>
      <c r="Y340" s="2"/>
      <c r="AA340" s="2"/>
      <c r="AC340" s="2"/>
      <c r="AD340" s="2"/>
      <c r="AE340" s="2"/>
      <c r="AN340" s="2"/>
      <c r="AP340" s="2"/>
      <c r="AQ340" s="2"/>
      <c r="AR340" s="2"/>
      <c r="AS340" s="2"/>
      <c r="AT340" s="4"/>
      <c r="AU340" s="4"/>
      <c r="AV340" s="4"/>
      <c r="AW340" s="2"/>
      <c r="AX340" s="2"/>
      <c r="AZ340">
        <v>122</v>
      </c>
      <c r="BA340">
        <v>863850.29</v>
      </c>
      <c r="BB340" s="2" t="s">
        <v>69</v>
      </c>
      <c r="BC340">
        <v>131</v>
      </c>
      <c r="BD340" s="2" t="s">
        <v>842</v>
      </c>
      <c r="BE340" s="2" t="s">
        <v>142</v>
      </c>
      <c r="BF340">
        <v>5652.63</v>
      </c>
      <c r="BG340" s="2" t="s">
        <v>1023</v>
      </c>
      <c r="BH340" s="2" t="s">
        <v>137</v>
      </c>
      <c r="BI340">
        <v>0</v>
      </c>
      <c r="BJ340" s="2"/>
      <c r="BK340">
        <v>287</v>
      </c>
      <c r="BL340">
        <v>863850.29</v>
      </c>
      <c r="BM340">
        <v>863850.29</v>
      </c>
    </row>
    <row r="341" spans="1:65" x14ac:dyDescent="0.35">
      <c r="A341" s="2" t="s">
        <v>65</v>
      </c>
      <c r="B341" s="2" t="s">
        <v>66</v>
      </c>
      <c r="C341" s="2" t="s">
        <v>67</v>
      </c>
      <c r="D341">
        <v>1</v>
      </c>
      <c r="E341">
        <v>1</v>
      </c>
      <c r="F341" s="3">
        <v>43772.507835648146</v>
      </c>
      <c r="G341" s="4">
        <v>43466</v>
      </c>
      <c r="H341" s="4">
        <v>43830</v>
      </c>
      <c r="I341" s="2" t="s">
        <v>68</v>
      </c>
      <c r="J341">
        <v>1440</v>
      </c>
      <c r="L341" s="2"/>
      <c r="M341" s="2"/>
      <c r="N341" s="2"/>
      <c r="O341" s="2"/>
      <c r="P341" s="2"/>
      <c r="Q341" s="2"/>
      <c r="S341" s="2"/>
      <c r="T341" s="2"/>
      <c r="U341" s="2"/>
      <c r="V341" s="2"/>
      <c r="W341" s="2"/>
      <c r="X341" s="2"/>
      <c r="Y341" s="2"/>
      <c r="AA341" s="2"/>
      <c r="AC341" s="2"/>
      <c r="AD341" s="2"/>
      <c r="AE341" s="2"/>
      <c r="AN341" s="2"/>
      <c r="AP341" s="2"/>
      <c r="AQ341" s="2"/>
      <c r="AR341" s="2"/>
      <c r="AS341" s="2"/>
      <c r="AT341" s="4"/>
      <c r="AU341" s="4"/>
      <c r="AV341" s="4"/>
      <c r="AW341" s="2"/>
      <c r="AX341" s="2"/>
      <c r="AZ341">
        <v>122</v>
      </c>
      <c r="BA341">
        <v>863850.29</v>
      </c>
      <c r="BB341" s="2" t="s">
        <v>69</v>
      </c>
      <c r="BC341">
        <v>132</v>
      </c>
      <c r="BD341" s="2" t="s">
        <v>842</v>
      </c>
      <c r="BE341" s="2" t="s">
        <v>137</v>
      </c>
      <c r="BF341">
        <v>0</v>
      </c>
      <c r="BG341" s="2"/>
      <c r="BH341" s="2" t="s">
        <v>141</v>
      </c>
      <c r="BI341">
        <v>5652.63</v>
      </c>
      <c r="BJ341" s="2" t="s">
        <v>1023</v>
      </c>
      <c r="BK341">
        <v>287</v>
      </c>
      <c r="BL341">
        <v>863850.29</v>
      </c>
      <c r="BM341">
        <v>863850.29</v>
      </c>
    </row>
    <row r="342" spans="1:65" x14ac:dyDescent="0.35">
      <c r="A342" s="2" t="s">
        <v>65</v>
      </c>
      <c r="B342" s="2" t="s">
        <v>66</v>
      </c>
      <c r="C342" s="2" t="s">
        <v>67</v>
      </c>
      <c r="D342">
        <v>1</v>
      </c>
      <c r="E342">
        <v>1</v>
      </c>
      <c r="F342" s="3">
        <v>43772.507835648146</v>
      </c>
      <c r="G342" s="4">
        <v>43466</v>
      </c>
      <c r="H342" s="4">
        <v>43830</v>
      </c>
      <c r="I342" s="2" t="s">
        <v>68</v>
      </c>
      <c r="J342">
        <v>1440</v>
      </c>
      <c r="L342" s="2"/>
      <c r="M342" s="2"/>
      <c r="N342" s="2"/>
      <c r="O342" s="2"/>
      <c r="P342" s="2"/>
      <c r="Q342" s="2"/>
      <c r="S342" s="2"/>
      <c r="T342" s="2"/>
      <c r="U342" s="2"/>
      <c r="V342" s="2"/>
      <c r="W342" s="2"/>
      <c r="X342" s="2"/>
      <c r="Y342" s="2"/>
      <c r="AA342" s="2"/>
      <c r="AC342" s="2"/>
      <c r="AD342" s="2"/>
      <c r="AE342" s="2"/>
      <c r="AN342" s="2"/>
      <c r="AP342" s="2"/>
      <c r="AQ342" s="2"/>
      <c r="AR342" s="2"/>
      <c r="AS342" s="2"/>
      <c r="AT342" s="4"/>
      <c r="AU342" s="4"/>
      <c r="AV342" s="4"/>
      <c r="AW342" s="2"/>
      <c r="AX342" s="2"/>
      <c r="AZ342">
        <v>122</v>
      </c>
      <c r="BA342">
        <v>863850.29</v>
      </c>
      <c r="BB342" s="2" t="s">
        <v>69</v>
      </c>
      <c r="BC342">
        <v>133</v>
      </c>
      <c r="BD342" s="2" t="s">
        <v>843</v>
      </c>
      <c r="BE342" s="2" t="s">
        <v>142</v>
      </c>
      <c r="BF342">
        <v>3201.96</v>
      </c>
      <c r="BG342" s="2" t="s">
        <v>1024</v>
      </c>
      <c r="BH342" s="2" t="s">
        <v>137</v>
      </c>
      <c r="BI342">
        <v>0</v>
      </c>
      <c r="BJ342" s="2"/>
      <c r="BK342">
        <v>287</v>
      </c>
      <c r="BL342">
        <v>863850.29</v>
      </c>
      <c r="BM342">
        <v>863850.29</v>
      </c>
    </row>
    <row r="343" spans="1:65" x14ac:dyDescent="0.35">
      <c r="A343" s="2" t="s">
        <v>65</v>
      </c>
      <c r="B343" s="2" t="s">
        <v>66</v>
      </c>
      <c r="C343" s="2" t="s">
        <v>67</v>
      </c>
      <c r="D343">
        <v>1</v>
      </c>
      <c r="E343">
        <v>1</v>
      </c>
      <c r="F343" s="3">
        <v>43772.507835648146</v>
      </c>
      <c r="G343" s="4">
        <v>43466</v>
      </c>
      <c r="H343" s="4">
        <v>43830</v>
      </c>
      <c r="I343" s="2" t="s">
        <v>68</v>
      </c>
      <c r="J343">
        <v>1440</v>
      </c>
      <c r="L343" s="2"/>
      <c r="M343" s="2"/>
      <c r="N343" s="2"/>
      <c r="O343" s="2"/>
      <c r="P343" s="2"/>
      <c r="Q343" s="2"/>
      <c r="S343" s="2"/>
      <c r="T343" s="2"/>
      <c r="U343" s="2"/>
      <c r="V343" s="2"/>
      <c r="W343" s="2"/>
      <c r="X343" s="2"/>
      <c r="Y343" s="2"/>
      <c r="AA343" s="2"/>
      <c r="AC343" s="2"/>
      <c r="AD343" s="2"/>
      <c r="AE343" s="2"/>
      <c r="AN343" s="2"/>
      <c r="AP343" s="2"/>
      <c r="AQ343" s="2"/>
      <c r="AR343" s="2"/>
      <c r="AS343" s="2"/>
      <c r="AT343" s="4"/>
      <c r="AU343" s="4"/>
      <c r="AV343" s="4"/>
      <c r="AW343" s="2"/>
      <c r="AX343" s="2"/>
      <c r="AZ343">
        <v>122</v>
      </c>
      <c r="BA343">
        <v>863850.29</v>
      </c>
      <c r="BB343" s="2" t="s">
        <v>69</v>
      </c>
      <c r="BC343">
        <v>134</v>
      </c>
      <c r="BD343" s="2" t="s">
        <v>843</v>
      </c>
      <c r="BE343" s="2" t="s">
        <v>137</v>
      </c>
      <c r="BF343">
        <v>0</v>
      </c>
      <c r="BG343" s="2"/>
      <c r="BH343" s="2" t="s">
        <v>141</v>
      </c>
      <c r="BI343">
        <v>3201.96</v>
      </c>
      <c r="BJ343" s="2" t="s">
        <v>1024</v>
      </c>
      <c r="BK343">
        <v>287</v>
      </c>
      <c r="BL343">
        <v>863850.29</v>
      </c>
      <c r="BM343">
        <v>863850.29</v>
      </c>
    </row>
    <row r="344" spans="1:65" x14ac:dyDescent="0.35">
      <c r="A344" s="2" t="s">
        <v>65</v>
      </c>
      <c r="B344" s="2" t="s">
        <v>66</v>
      </c>
      <c r="C344" s="2" t="s">
        <v>67</v>
      </c>
      <c r="D344">
        <v>1</v>
      </c>
      <c r="E344">
        <v>1</v>
      </c>
      <c r="F344" s="3">
        <v>43772.507835648146</v>
      </c>
      <c r="G344" s="4">
        <v>43466</v>
      </c>
      <c r="H344" s="4">
        <v>43830</v>
      </c>
      <c r="I344" s="2" t="s">
        <v>68</v>
      </c>
      <c r="J344">
        <v>1440</v>
      </c>
      <c r="L344" s="2"/>
      <c r="M344" s="2"/>
      <c r="N344" s="2"/>
      <c r="O344" s="2"/>
      <c r="P344" s="2"/>
      <c r="Q344" s="2"/>
      <c r="S344" s="2"/>
      <c r="T344" s="2"/>
      <c r="U344" s="2"/>
      <c r="V344" s="2"/>
      <c r="W344" s="2"/>
      <c r="X344" s="2"/>
      <c r="Y344" s="2"/>
      <c r="AA344" s="2"/>
      <c r="AC344" s="2"/>
      <c r="AD344" s="2"/>
      <c r="AE344" s="2"/>
      <c r="AN344" s="2"/>
      <c r="AP344" s="2"/>
      <c r="AQ344" s="2"/>
      <c r="AR344" s="2"/>
      <c r="AS344" s="2"/>
      <c r="AT344" s="4"/>
      <c r="AU344" s="4"/>
      <c r="AV344" s="4"/>
      <c r="AW344" s="2"/>
      <c r="AX344" s="2"/>
      <c r="AZ344">
        <v>122</v>
      </c>
      <c r="BA344">
        <v>863850.29</v>
      </c>
      <c r="BB344" s="2" t="s">
        <v>69</v>
      </c>
      <c r="BC344">
        <v>135</v>
      </c>
      <c r="BD344" s="2" t="s">
        <v>844</v>
      </c>
      <c r="BE344" s="2" t="s">
        <v>142</v>
      </c>
      <c r="BF344">
        <v>3580</v>
      </c>
      <c r="BG344" s="2" t="s">
        <v>1025</v>
      </c>
      <c r="BH344" s="2" t="s">
        <v>137</v>
      </c>
      <c r="BI344">
        <v>0</v>
      </c>
      <c r="BJ344" s="2"/>
      <c r="BK344">
        <v>287</v>
      </c>
      <c r="BL344">
        <v>863850.29</v>
      </c>
      <c r="BM344">
        <v>863850.29</v>
      </c>
    </row>
    <row r="345" spans="1:65" x14ac:dyDescent="0.35">
      <c r="A345" s="2" t="s">
        <v>65</v>
      </c>
      <c r="B345" s="2" t="s">
        <v>66</v>
      </c>
      <c r="C345" s="2" t="s">
        <v>67</v>
      </c>
      <c r="D345">
        <v>1</v>
      </c>
      <c r="E345">
        <v>1</v>
      </c>
      <c r="F345" s="3">
        <v>43772.507835648146</v>
      </c>
      <c r="G345" s="4">
        <v>43466</v>
      </c>
      <c r="H345" s="4">
        <v>43830</v>
      </c>
      <c r="I345" s="2" t="s">
        <v>68</v>
      </c>
      <c r="J345">
        <v>1440</v>
      </c>
      <c r="L345" s="2"/>
      <c r="M345" s="2"/>
      <c r="N345" s="2"/>
      <c r="O345" s="2"/>
      <c r="P345" s="2"/>
      <c r="Q345" s="2"/>
      <c r="S345" s="2"/>
      <c r="T345" s="2"/>
      <c r="U345" s="2"/>
      <c r="V345" s="2"/>
      <c r="W345" s="2"/>
      <c r="X345" s="2"/>
      <c r="Y345" s="2"/>
      <c r="AA345" s="2"/>
      <c r="AC345" s="2"/>
      <c r="AD345" s="2"/>
      <c r="AE345" s="2"/>
      <c r="AN345" s="2"/>
      <c r="AP345" s="2"/>
      <c r="AQ345" s="2"/>
      <c r="AR345" s="2"/>
      <c r="AS345" s="2"/>
      <c r="AT345" s="4"/>
      <c r="AU345" s="4"/>
      <c r="AV345" s="4"/>
      <c r="AW345" s="2"/>
      <c r="AX345" s="2"/>
      <c r="AZ345">
        <v>122</v>
      </c>
      <c r="BA345">
        <v>863850.29</v>
      </c>
      <c r="BB345" s="2" t="s">
        <v>69</v>
      </c>
      <c r="BC345">
        <v>136</v>
      </c>
      <c r="BD345" s="2" t="s">
        <v>844</v>
      </c>
      <c r="BE345" s="2" t="s">
        <v>137</v>
      </c>
      <c r="BF345">
        <v>0</v>
      </c>
      <c r="BG345" s="2"/>
      <c r="BH345" s="2" t="s">
        <v>636</v>
      </c>
      <c r="BI345">
        <v>3580</v>
      </c>
      <c r="BJ345" s="2" t="s">
        <v>1025</v>
      </c>
      <c r="BK345">
        <v>287</v>
      </c>
      <c r="BL345">
        <v>863850.29</v>
      </c>
      <c r="BM345">
        <v>863850.29</v>
      </c>
    </row>
    <row r="346" spans="1:65" x14ac:dyDescent="0.35">
      <c r="A346" s="2" t="s">
        <v>65</v>
      </c>
      <c r="B346" s="2" t="s">
        <v>66</v>
      </c>
      <c r="C346" s="2" t="s">
        <v>67</v>
      </c>
      <c r="D346">
        <v>1</v>
      </c>
      <c r="E346">
        <v>1</v>
      </c>
      <c r="F346" s="3">
        <v>43772.507835648146</v>
      </c>
      <c r="G346" s="4">
        <v>43466</v>
      </c>
      <c r="H346" s="4">
        <v>43830</v>
      </c>
      <c r="I346" s="2" t="s">
        <v>68</v>
      </c>
      <c r="J346">
        <v>1440</v>
      </c>
      <c r="L346" s="2"/>
      <c r="M346" s="2"/>
      <c r="N346" s="2"/>
      <c r="O346" s="2"/>
      <c r="P346" s="2"/>
      <c r="Q346" s="2"/>
      <c r="S346" s="2"/>
      <c r="T346" s="2"/>
      <c r="U346" s="2"/>
      <c r="V346" s="2"/>
      <c r="W346" s="2"/>
      <c r="X346" s="2"/>
      <c r="Y346" s="2"/>
      <c r="AA346" s="2"/>
      <c r="AC346" s="2"/>
      <c r="AD346" s="2"/>
      <c r="AE346" s="2"/>
      <c r="AN346" s="2"/>
      <c r="AP346" s="2"/>
      <c r="AQ346" s="2"/>
      <c r="AR346" s="2"/>
      <c r="AS346" s="2"/>
      <c r="AT346" s="4"/>
      <c r="AU346" s="4"/>
      <c r="AV346" s="4"/>
      <c r="AW346" s="2"/>
      <c r="AX346" s="2"/>
      <c r="AZ346">
        <v>122</v>
      </c>
      <c r="BA346">
        <v>863850.29</v>
      </c>
      <c r="BB346" s="2" t="s">
        <v>69</v>
      </c>
      <c r="BC346">
        <v>137</v>
      </c>
      <c r="BD346" s="2" t="s">
        <v>845</v>
      </c>
      <c r="BE346" s="2" t="s">
        <v>653</v>
      </c>
      <c r="BF346">
        <v>41230</v>
      </c>
      <c r="BG346" s="2" t="s">
        <v>920</v>
      </c>
      <c r="BH346" s="2" t="s">
        <v>137</v>
      </c>
      <c r="BI346">
        <v>0</v>
      </c>
      <c r="BJ346" s="2"/>
      <c r="BK346">
        <v>287</v>
      </c>
      <c r="BL346">
        <v>863850.29</v>
      </c>
      <c r="BM346">
        <v>863850.29</v>
      </c>
    </row>
    <row r="347" spans="1:65" x14ac:dyDescent="0.35">
      <c r="A347" s="2" t="s">
        <v>65</v>
      </c>
      <c r="B347" s="2" t="s">
        <v>66</v>
      </c>
      <c r="C347" s="2" t="s">
        <v>67</v>
      </c>
      <c r="D347">
        <v>1</v>
      </c>
      <c r="E347">
        <v>1</v>
      </c>
      <c r="F347" s="3">
        <v>43772.507835648146</v>
      </c>
      <c r="G347" s="4">
        <v>43466</v>
      </c>
      <c r="H347" s="4">
        <v>43830</v>
      </c>
      <c r="I347" s="2" t="s">
        <v>68</v>
      </c>
      <c r="J347">
        <v>1440</v>
      </c>
      <c r="L347" s="2"/>
      <c r="M347" s="2"/>
      <c r="N347" s="2"/>
      <c r="O347" s="2"/>
      <c r="P347" s="2"/>
      <c r="Q347" s="2"/>
      <c r="S347" s="2"/>
      <c r="T347" s="2"/>
      <c r="U347" s="2"/>
      <c r="V347" s="2"/>
      <c r="W347" s="2"/>
      <c r="X347" s="2"/>
      <c r="Y347" s="2"/>
      <c r="AA347" s="2"/>
      <c r="AC347" s="2"/>
      <c r="AD347" s="2"/>
      <c r="AE347" s="2"/>
      <c r="AN347" s="2"/>
      <c r="AP347" s="2"/>
      <c r="AQ347" s="2"/>
      <c r="AR347" s="2"/>
      <c r="AS347" s="2"/>
      <c r="AT347" s="4"/>
      <c r="AU347" s="4"/>
      <c r="AV347" s="4"/>
      <c r="AW347" s="2"/>
      <c r="AX347" s="2"/>
      <c r="AZ347">
        <v>122</v>
      </c>
      <c r="BA347">
        <v>863850.29</v>
      </c>
      <c r="BB347" s="2" t="s">
        <v>69</v>
      </c>
      <c r="BC347">
        <v>138</v>
      </c>
      <c r="BD347" s="2" t="s">
        <v>845</v>
      </c>
      <c r="BE347" s="2" t="s">
        <v>137</v>
      </c>
      <c r="BF347">
        <v>0</v>
      </c>
      <c r="BG347" s="2"/>
      <c r="BH347" s="2" t="s">
        <v>650</v>
      </c>
      <c r="BI347">
        <v>41230</v>
      </c>
      <c r="BJ347" s="2" t="s">
        <v>920</v>
      </c>
      <c r="BK347">
        <v>287</v>
      </c>
      <c r="BL347">
        <v>863850.29</v>
      </c>
      <c r="BM347">
        <v>863850.29</v>
      </c>
    </row>
    <row r="348" spans="1:65" x14ac:dyDescent="0.35">
      <c r="A348" s="2" t="s">
        <v>65</v>
      </c>
      <c r="B348" s="2" t="s">
        <v>66</v>
      </c>
      <c r="C348" s="2" t="s">
        <v>67</v>
      </c>
      <c r="D348">
        <v>1</v>
      </c>
      <c r="E348">
        <v>1</v>
      </c>
      <c r="F348" s="3">
        <v>43772.507835648146</v>
      </c>
      <c r="G348" s="4">
        <v>43466</v>
      </c>
      <c r="H348" s="4">
        <v>43830</v>
      </c>
      <c r="I348" s="2" t="s">
        <v>68</v>
      </c>
      <c r="J348">
        <v>1440</v>
      </c>
      <c r="L348" s="2"/>
      <c r="M348" s="2"/>
      <c r="N348" s="2"/>
      <c r="O348" s="2"/>
      <c r="P348" s="2"/>
      <c r="Q348" s="2"/>
      <c r="S348" s="2"/>
      <c r="T348" s="2"/>
      <c r="U348" s="2"/>
      <c r="V348" s="2"/>
      <c r="W348" s="2"/>
      <c r="X348" s="2"/>
      <c r="Y348" s="2"/>
      <c r="AA348" s="2"/>
      <c r="AC348" s="2"/>
      <c r="AD348" s="2"/>
      <c r="AE348" s="2"/>
      <c r="AN348" s="2"/>
      <c r="AP348" s="2"/>
      <c r="AQ348" s="2"/>
      <c r="AR348" s="2"/>
      <c r="AS348" s="2"/>
      <c r="AT348" s="4"/>
      <c r="AU348" s="4"/>
      <c r="AV348" s="4"/>
      <c r="AW348" s="2"/>
      <c r="AX348" s="2"/>
      <c r="AZ348">
        <v>122</v>
      </c>
      <c r="BA348">
        <v>863850.29</v>
      </c>
      <c r="BB348" s="2" t="s">
        <v>69</v>
      </c>
      <c r="BC348">
        <v>139</v>
      </c>
      <c r="BD348" s="2" t="s">
        <v>846</v>
      </c>
      <c r="BE348" s="2" t="s">
        <v>77</v>
      </c>
      <c r="BF348">
        <v>201.92</v>
      </c>
      <c r="BG348" s="2" t="s">
        <v>582</v>
      </c>
      <c r="BH348" s="2" t="s">
        <v>137</v>
      </c>
      <c r="BI348">
        <v>0</v>
      </c>
      <c r="BJ348" s="2"/>
      <c r="BK348">
        <v>287</v>
      </c>
      <c r="BL348">
        <v>863850.29</v>
      </c>
      <c r="BM348">
        <v>863850.29</v>
      </c>
    </row>
    <row r="349" spans="1:65" x14ac:dyDescent="0.35">
      <c r="A349" s="2" t="s">
        <v>65</v>
      </c>
      <c r="B349" s="2" t="s">
        <v>66</v>
      </c>
      <c r="C349" s="2" t="s">
        <v>67</v>
      </c>
      <c r="D349">
        <v>1</v>
      </c>
      <c r="E349">
        <v>1</v>
      </c>
      <c r="F349" s="3">
        <v>43772.507835648146</v>
      </c>
      <c r="G349" s="4">
        <v>43466</v>
      </c>
      <c r="H349" s="4">
        <v>43830</v>
      </c>
      <c r="I349" s="2" t="s">
        <v>68</v>
      </c>
      <c r="J349">
        <v>1440</v>
      </c>
      <c r="L349" s="2"/>
      <c r="M349" s="2"/>
      <c r="N349" s="2"/>
      <c r="O349" s="2"/>
      <c r="P349" s="2"/>
      <c r="Q349" s="2"/>
      <c r="S349" s="2"/>
      <c r="T349" s="2"/>
      <c r="U349" s="2"/>
      <c r="V349" s="2"/>
      <c r="W349" s="2"/>
      <c r="X349" s="2"/>
      <c r="Y349" s="2"/>
      <c r="AA349" s="2"/>
      <c r="AC349" s="2"/>
      <c r="AD349" s="2"/>
      <c r="AE349" s="2"/>
      <c r="AN349" s="2"/>
      <c r="AP349" s="2"/>
      <c r="AQ349" s="2"/>
      <c r="AR349" s="2"/>
      <c r="AS349" s="2"/>
      <c r="AT349" s="4"/>
      <c r="AU349" s="4"/>
      <c r="AV349" s="4"/>
      <c r="AW349" s="2"/>
      <c r="AX349" s="2"/>
      <c r="AZ349">
        <v>122</v>
      </c>
      <c r="BA349">
        <v>863850.29</v>
      </c>
      <c r="BB349" s="2" t="s">
        <v>69</v>
      </c>
      <c r="BC349">
        <v>140</v>
      </c>
      <c r="BD349" s="2" t="s">
        <v>846</v>
      </c>
      <c r="BE349" s="2" t="s">
        <v>137</v>
      </c>
      <c r="BF349">
        <v>0</v>
      </c>
      <c r="BG349" s="2"/>
      <c r="BH349" s="2" t="s">
        <v>612</v>
      </c>
      <c r="BI349">
        <v>201.92</v>
      </c>
      <c r="BJ349" s="2" t="s">
        <v>582</v>
      </c>
      <c r="BK349">
        <v>287</v>
      </c>
      <c r="BL349">
        <v>863850.29</v>
      </c>
      <c r="BM349">
        <v>863850.29</v>
      </c>
    </row>
    <row r="350" spans="1:65" x14ac:dyDescent="0.35">
      <c r="A350" s="2" t="s">
        <v>65</v>
      </c>
      <c r="B350" s="2" t="s">
        <v>66</v>
      </c>
      <c r="C350" s="2" t="s">
        <v>67</v>
      </c>
      <c r="D350">
        <v>1</v>
      </c>
      <c r="E350">
        <v>1</v>
      </c>
      <c r="F350" s="3">
        <v>43772.507835648146</v>
      </c>
      <c r="G350" s="4">
        <v>43466</v>
      </c>
      <c r="H350" s="4">
        <v>43830</v>
      </c>
      <c r="I350" s="2" t="s">
        <v>68</v>
      </c>
      <c r="J350">
        <v>1440</v>
      </c>
      <c r="L350" s="2"/>
      <c r="M350" s="2"/>
      <c r="N350" s="2"/>
      <c r="O350" s="2"/>
      <c r="P350" s="2"/>
      <c r="Q350" s="2"/>
      <c r="S350" s="2"/>
      <c r="T350" s="2"/>
      <c r="U350" s="2"/>
      <c r="V350" s="2"/>
      <c r="W350" s="2"/>
      <c r="X350" s="2"/>
      <c r="Y350" s="2"/>
      <c r="AA350" s="2"/>
      <c r="AC350" s="2"/>
      <c r="AD350" s="2"/>
      <c r="AE350" s="2"/>
      <c r="AN350" s="2"/>
      <c r="AP350" s="2"/>
      <c r="AQ350" s="2"/>
      <c r="AR350" s="2"/>
      <c r="AS350" s="2"/>
      <c r="AT350" s="4"/>
      <c r="AU350" s="4"/>
      <c r="AV350" s="4"/>
      <c r="AW350" s="2"/>
      <c r="AX350" s="2"/>
      <c r="AZ350">
        <v>122</v>
      </c>
      <c r="BA350">
        <v>863850.29</v>
      </c>
      <c r="BB350" s="2" t="s">
        <v>69</v>
      </c>
      <c r="BC350">
        <v>141</v>
      </c>
      <c r="BD350" s="2" t="s">
        <v>847</v>
      </c>
      <c r="BE350" s="2" t="s">
        <v>78</v>
      </c>
      <c r="BF350">
        <v>67.31</v>
      </c>
      <c r="BG350" s="2" t="s">
        <v>582</v>
      </c>
      <c r="BH350" s="2" t="s">
        <v>137</v>
      </c>
      <c r="BI350">
        <v>0</v>
      </c>
      <c r="BJ350" s="2"/>
      <c r="BK350">
        <v>287</v>
      </c>
      <c r="BL350">
        <v>863850.29</v>
      </c>
      <c r="BM350">
        <v>863850.29</v>
      </c>
    </row>
    <row r="351" spans="1:65" x14ac:dyDescent="0.35">
      <c r="A351" s="2" t="s">
        <v>65</v>
      </c>
      <c r="B351" s="2" t="s">
        <v>66</v>
      </c>
      <c r="C351" s="2" t="s">
        <v>67</v>
      </c>
      <c r="D351">
        <v>1</v>
      </c>
      <c r="E351">
        <v>1</v>
      </c>
      <c r="F351" s="3">
        <v>43772.507835648146</v>
      </c>
      <c r="G351" s="4">
        <v>43466</v>
      </c>
      <c r="H351" s="4">
        <v>43830</v>
      </c>
      <c r="I351" s="2" t="s">
        <v>68</v>
      </c>
      <c r="J351">
        <v>1440</v>
      </c>
      <c r="L351" s="2"/>
      <c r="M351" s="2"/>
      <c r="N351" s="2"/>
      <c r="O351" s="2"/>
      <c r="P351" s="2"/>
      <c r="Q351" s="2"/>
      <c r="S351" s="2"/>
      <c r="T351" s="2"/>
      <c r="U351" s="2"/>
      <c r="V351" s="2"/>
      <c r="W351" s="2"/>
      <c r="X351" s="2"/>
      <c r="Y351" s="2"/>
      <c r="AA351" s="2"/>
      <c r="AC351" s="2"/>
      <c r="AD351" s="2"/>
      <c r="AE351" s="2"/>
      <c r="AN351" s="2"/>
      <c r="AP351" s="2"/>
      <c r="AQ351" s="2"/>
      <c r="AR351" s="2"/>
      <c r="AS351" s="2"/>
      <c r="AT351" s="4"/>
      <c r="AU351" s="4"/>
      <c r="AV351" s="4"/>
      <c r="AW351" s="2"/>
      <c r="AX351" s="2"/>
      <c r="AZ351">
        <v>122</v>
      </c>
      <c r="BA351">
        <v>863850.29</v>
      </c>
      <c r="BB351" s="2" t="s">
        <v>69</v>
      </c>
      <c r="BC351">
        <v>142</v>
      </c>
      <c r="BD351" s="2" t="s">
        <v>847</v>
      </c>
      <c r="BE351" s="2" t="s">
        <v>137</v>
      </c>
      <c r="BF351">
        <v>0</v>
      </c>
      <c r="BG351" s="2"/>
      <c r="BH351" s="2" t="s">
        <v>612</v>
      </c>
      <c r="BI351">
        <v>67.31</v>
      </c>
      <c r="BJ351" s="2" t="s">
        <v>582</v>
      </c>
      <c r="BK351">
        <v>287</v>
      </c>
      <c r="BL351">
        <v>863850.29</v>
      </c>
      <c r="BM351">
        <v>863850.29</v>
      </c>
    </row>
    <row r="352" spans="1:65" x14ac:dyDescent="0.35">
      <c r="A352" s="2" t="s">
        <v>65</v>
      </c>
      <c r="B352" s="2" t="s">
        <v>66</v>
      </c>
      <c r="C352" s="2" t="s">
        <v>67</v>
      </c>
      <c r="D352">
        <v>1</v>
      </c>
      <c r="E352">
        <v>1</v>
      </c>
      <c r="F352" s="3">
        <v>43772.507835648146</v>
      </c>
      <c r="G352" s="4">
        <v>43466</v>
      </c>
      <c r="H352" s="4">
        <v>43830</v>
      </c>
      <c r="I352" s="2" t="s">
        <v>68</v>
      </c>
      <c r="J352">
        <v>1440</v>
      </c>
      <c r="L352" s="2"/>
      <c r="M352" s="2"/>
      <c r="N352" s="2"/>
      <c r="O352" s="2"/>
      <c r="P352" s="2"/>
      <c r="Q352" s="2"/>
      <c r="S352" s="2"/>
      <c r="T352" s="2"/>
      <c r="U352" s="2"/>
      <c r="V352" s="2"/>
      <c r="W352" s="2"/>
      <c r="X352" s="2"/>
      <c r="Y352" s="2"/>
      <c r="AA352" s="2"/>
      <c r="AC352" s="2"/>
      <c r="AD352" s="2"/>
      <c r="AE352" s="2"/>
      <c r="AN352" s="2"/>
      <c r="AP352" s="2"/>
      <c r="AQ352" s="2"/>
      <c r="AR352" s="2"/>
      <c r="AS352" s="2"/>
      <c r="AT352" s="4"/>
      <c r="AU352" s="4"/>
      <c r="AV352" s="4"/>
      <c r="AW352" s="2"/>
      <c r="AX352" s="2"/>
      <c r="AZ352">
        <v>122</v>
      </c>
      <c r="BA352">
        <v>863850.29</v>
      </c>
      <c r="BB352" s="2" t="s">
        <v>69</v>
      </c>
      <c r="BC352">
        <v>143</v>
      </c>
      <c r="BD352" s="2" t="s">
        <v>848</v>
      </c>
      <c r="BE352" s="2" t="s">
        <v>76</v>
      </c>
      <c r="BF352">
        <v>27.77</v>
      </c>
      <c r="BG352" s="2" t="s">
        <v>582</v>
      </c>
      <c r="BH352" s="2" t="s">
        <v>137</v>
      </c>
      <c r="BI352">
        <v>0</v>
      </c>
      <c r="BJ352" s="2"/>
      <c r="BK352">
        <v>287</v>
      </c>
      <c r="BL352">
        <v>863850.29</v>
      </c>
      <c r="BM352">
        <v>863850.29</v>
      </c>
    </row>
    <row r="353" spans="1:65" x14ac:dyDescent="0.35">
      <c r="A353" s="2" t="s">
        <v>65</v>
      </c>
      <c r="B353" s="2" t="s">
        <v>66</v>
      </c>
      <c r="C353" s="2" t="s">
        <v>67</v>
      </c>
      <c r="D353">
        <v>1</v>
      </c>
      <c r="E353">
        <v>1</v>
      </c>
      <c r="F353" s="3">
        <v>43772.507835648146</v>
      </c>
      <c r="G353" s="4">
        <v>43466</v>
      </c>
      <c r="H353" s="4">
        <v>43830</v>
      </c>
      <c r="I353" s="2" t="s">
        <v>68</v>
      </c>
      <c r="J353">
        <v>1440</v>
      </c>
      <c r="L353" s="2"/>
      <c r="M353" s="2"/>
      <c r="N353" s="2"/>
      <c r="O353" s="2"/>
      <c r="P353" s="2"/>
      <c r="Q353" s="2"/>
      <c r="S353" s="2"/>
      <c r="T353" s="2"/>
      <c r="U353" s="2"/>
      <c r="V353" s="2"/>
      <c r="W353" s="2"/>
      <c r="X353" s="2"/>
      <c r="Y353" s="2"/>
      <c r="AA353" s="2"/>
      <c r="AC353" s="2"/>
      <c r="AD353" s="2"/>
      <c r="AE353" s="2"/>
      <c r="AN353" s="2"/>
      <c r="AP353" s="2"/>
      <c r="AQ353" s="2"/>
      <c r="AR353" s="2"/>
      <c r="AS353" s="2"/>
      <c r="AT353" s="4"/>
      <c r="AU353" s="4"/>
      <c r="AV353" s="4"/>
      <c r="AW353" s="2"/>
      <c r="AX353" s="2"/>
      <c r="AZ353">
        <v>122</v>
      </c>
      <c r="BA353">
        <v>863850.29</v>
      </c>
      <c r="BB353" s="2" t="s">
        <v>69</v>
      </c>
      <c r="BC353">
        <v>144</v>
      </c>
      <c r="BD353" s="2" t="s">
        <v>848</v>
      </c>
      <c r="BE353" s="2" t="s">
        <v>137</v>
      </c>
      <c r="BF353">
        <v>0</v>
      </c>
      <c r="BG353" s="2"/>
      <c r="BH353" s="2" t="s">
        <v>612</v>
      </c>
      <c r="BI353">
        <v>27.77</v>
      </c>
      <c r="BJ353" s="2" t="s">
        <v>582</v>
      </c>
      <c r="BK353">
        <v>287</v>
      </c>
      <c r="BL353">
        <v>863850.29</v>
      </c>
      <c r="BM353">
        <v>863850.29</v>
      </c>
    </row>
    <row r="354" spans="1:65" x14ac:dyDescent="0.35">
      <c r="A354" s="2" t="s">
        <v>65</v>
      </c>
      <c r="B354" s="2" t="s">
        <v>66</v>
      </c>
      <c r="C354" s="2" t="s">
        <v>67</v>
      </c>
      <c r="D354">
        <v>1</v>
      </c>
      <c r="E354">
        <v>1</v>
      </c>
      <c r="F354" s="3">
        <v>43772.507835648146</v>
      </c>
      <c r="G354" s="4">
        <v>43466</v>
      </c>
      <c r="H354" s="4">
        <v>43830</v>
      </c>
      <c r="I354" s="2" t="s">
        <v>68</v>
      </c>
      <c r="J354">
        <v>1440</v>
      </c>
      <c r="L354" s="2"/>
      <c r="M354" s="2"/>
      <c r="N354" s="2"/>
      <c r="O354" s="2"/>
      <c r="P354" s="2"/>
      <c r="Q354" s="2"/>
      <c r="S354" s="2"/>
      <c r="T354" s="2"/>
      <c r="U354" s="2"/>
      <c r="V354" s="2"/>
      <c r="W354" s="2"/>
      <c r="X354" s="2"/>
      <c r="Y354" s="2"/>
      <c r="AA354" s="2"/>
      <c r="AC354" s="2"/>
      <c r="AD354" s="2"/>
      <c r="AE354" s="2"/>
      <c r="AN354" s="2"/>
      <c r="AP354" s="2"/>
      <c r="AQ354" s="2"/>
      <c r="AR354" s="2"/>
      <c r="AS354" s="2"/>
      <c r="AT354" s="4"/>
      <c r="AU354" s="4"/>
      <c r="AV354" s="4"/>
      <c r="AW354" s="2"/>
      <c r="AX354" s="2"/>
      <c r="AZ354">
        <v>122</v>
      </c>
      <c r="BA354">
        <v>863850.29</v>
      </c>
      <c r="BB354" s="2" t="s">
        <v>69</v>
      </c>
      <c r="BC354">
        <v>145</v>
      </c>
      <c r="BD354" s="2" t="s">
        <v>849</v>
      </c>
      <c r="BE354" s="2" t="s">
        <v>142</v>
      </c>
      <c r="BF354">
        <v>2100</v>
      </c>
      <c r="BG354" s="2" t="s">
        <v>1031</v>
      </c>
      <c r="BH354" s="2" t="s">
        <v>137</v>
      </c>
      <c r="BI354">
        <v>0</v>
      </c>
      <c r="BJ354" s="2"/>
      <c r="BK354">
        <v>287</v>
      </c>
      <c r="BL354">
        <v>863850.29</v>
      </c>
      <c r="BM354">
        <v>863850.29</v>
      </c>
    </row>
    <row r="355" spans="1:65" x14ac:dyDescent="0.35">
      <c r="A355" s="2" t="s">
        <v>65</v>
      </c>
      <c r="B355" s="2" t="s">
        <v>66</v>
      </c>
      <c r="C355" s="2" t="s">
        <v>67</v>
      </c>
      <c r="D355">
        <v>1</v>
      </c>
      <c r="E355">
        <v>1</v>
      </c>
      <c r="F355" s="3">
        <v>43772.507835648146</v>
      </c>
      <c r="G355" s="4">
        <v>43466</v>
      </c>
      <c r="H355" s="4">
        <v>43830</v>
      </c>
      <c r="I355" s="2" t="s">
        <v>68</v>
      </c>
      <c r="J355">
        <v>1440</v>
      </c>
      <c r="L355" s="2"/>
      <c r="M355" s="2"/>
      <c r="N355" s="2"/>
      <c r="O355" s="2"/>
      <c r="P355" s="2"/>
      <c r="Q355" s="2"/>
      <c r="S355" s="2"/>
      <c r="T355" s="2"/>
      <c r="U355" s="2"/>
      <c r="V355" s="2"/>
      <c r="W355" s="2"/>
      <c r="X355" s="2"/>
      <c r="Y355" s="2"/>
      <c r="AA355" s="2"/>
      <c r="AC355" s="2"/>
      <c r="AD355" s="2"/>
      <c r="AE355" s="2"/>
      <c r="AN355" s="2"/>
      <c r="AP355" s="2"/>
      <c r="AQ355" s="2"/>
      <c r="AR355" s="2"/>
      <c r="AS355" s="2"/>
      <c r="AT355" s="4"/>
      <c r="AU355" s="4"/>
      <c r="AV355" s="4"/>
      <c r="AW355" s="2"/>
      <c r="AX355" s="2"/>
      <c r="AZ355">
        <v>122</v>
      </c>
      <c r="BA355">
        <v>863850.29</v>
      </c>
      <c r="BB355" s="2" t="s">
        <v>69</v>
      </c>
      <c r="BC355">
        <v>146</v>
      </c>
      <c r="BD355" s="2" t="s">
        <v>849</v>
      </c>
      <c r="BE355" s="2" t="s">
        <v>137</v>
      </c>
      <c r="BF355">
        <v>0</v>
      </c>
      <c r="BG355" s="2"/>
      <c r="BH355" s="2" t="s">
        <v>612</v>
      </c>
      <c r="BI355">
        <v>2100</v>
      </c>
      <c r="BJ355" s="2" t="s">
        <v>1031</v>
      </c>
      <c r="BK355">
        <v>287</v>
      </c>
      <c r="BL355">
        <v>863850.29</v>
      </c>
      <c r="BM355">
        <v>863850.29</v>
      </c>
    </row>
    <row r="356" spans="1:65" x14ac:dyDescent="0.35">
      <c r="A356" s="2" t="s">
        <v>65</v>
      </c>
      <c r="B356" s="2" t="s">
        <v>66</v>
      </c>
      <c r="C356" s="2" t="s">
        <v>67</v>
      </c>
      <c r="D356">
        <v>1</v>
      </c>
      <c r="E356">
        <v>1</v>
      </c>
      <c r="F356" s="3">
        <v>43772.507835648146</v>
      </c>
      <c r="G356" s="4">
        <v>43466</v>
      </c>
      <c r="H356" s="4">
        <v>43830</v>
      </c>
      <c r="I356" s="2" t="s">
        <v>68</v>
      </c>
      <c r="J356">
        <v>1440</v>
      </c>
      <c r="L356" s="2"/>
      <c r="M356" s="2"/>
      <c r="N356" s="2"/>
      <c r="O356" s="2"/>
      <c r="P356" s="2"/>
      <c r="Q356" s="2"/>
      <c r="S356" s="2"/>
      <c r="T356" s="2"/>
      <c r="U356" s="2"/>
      <c r="V356" s="2"/>
      <c r="W356" s="2"/>
      <c r="X356" s="2"/>
      <c r="Y356" s="2"/>
      <c r="AA356" s="2"/>
      <c r="AC356" s="2"/>
      <c r="AD356" s="2"/>
      <c r="AE356" s="2"/>
      <c r="AN356" s="2"/>
      <c r="AP356" s="2"/>
      <c r="AQ356" s="2"/>
      <c r="AR356" s="2"/>
      <c r="AS356" s="2"/>
      <c r="AT356" s="4"/>
      <c r="AU356" s="4"/>
      <c r="AV356" s="4"/>
      <c r="AW356" s="2"/>
      <c r="AX356" s="2"/>
      <c r="AZ356">
        <v>122</v>
      </c>
      <c r="BA356">
        <v>863850.29</v>
      </c>
      <c r="BB356" s="2" t="s">
        <v>69</v>
      </c>
      <c r="BC356">
        <v>147</v>
      </c>
      <c r="BD356" s="2" t="s">
        <v>850</v>
      </c>
      <c r="BE356" s="2" t="s">
        <v>577</v>
      </c>
      <c r="BF356">
        <v>34.15</v>
      </c>
      <c r="BG356" s="2" t="s">
        <v>1037</v>
      </c>
      <c r="BH356" s="2" t="s">
        <v>137</v>
      </c>
      <c r="BI356">
        <v>0</v>
      </c>
      <c r="BJ356" s="2"/>
      <c r="BK356">
        <v>287</v>
      </c>
      <c r="BL356">
        <v>863850.29</v>
      </c>
      <c r="BM356">
        <v>863850.29</v>
      </c>
    </row>
    <row r="357" spans="1:65" x14ac:dyDescent="0.35">
      <c r="A357" s="2" t="s">
        <v>65</v>
      </c>
      <c r="B357" s="2" t="s">
        <v>66</v>
      </c>
      <c r="C357" s="2" t="s">
        <v>67</v>
      </c>
      <c r="D357">
        <v>1</v>
      </c>
      <c r="E357">
        <v>1</v>
      </c>
      <c r="F357" s="3">
        <v>43772.507835648146</v>
      </c>
      <c r="G357" s="4">
        <v>43466</v>
      </c>
      <c r="H357" s="4">
        <v>43830</v>
      </c>
      <c r="I357" s="2" t="s">
        <v>68</v>
      </c>
      <c r="J357">
        <v>1440</v>
      </c>
      <c r="L357" s="2"/>
      <c r="M357" s="2"/>
      <c r="N357" s="2"/>
      <c r="O357" s="2"/>
      <c r="P357" s="2"/>
      <c r="Q357" s="2"/>
      <c r="S357" s="2"/>
      <c r="T357" s="2"/>
      <c r="U357" s="2"/>
      <c r="V357" s="2"/>
      <c r="W357" s="2"/>
      <c r="X357" s="2"/>
      <c r="Y357" s="2"/>
      <c r="AA357" s="2"/>
      <c r="AC357" s="2"/>
      <c r="AD357" s="2"/>
      <c r="AE357" s="2"/>
      <c r="AN357" s="2"/>
      <c r="AP357" s="2"/>
      <c r="AQ357" s="2"/>
      <c r="AR357" s="2"/>
      <c r="AS357" s="2"/>
      <c r="AT357" s="4"/>
      <c r="AU357" s="4"/>
      <c r="AV357" s="4"/>
      <c r="AW357" s="2"/>
      <c r="AX357" s="2"/>
      <c r="AZ357">
        <v>122</v>
      </c>
      <c r="BA357">
        <v>863850.29</v>
      </c>
      <c r="BB357" s="2" t="s">
        <v>69</v>
      </c>
      <c r="BC357">
        <v>148</v>
      </c>
      <c r="BD357" s="2" t="s">
        <v>850</v>
      </c>
      <c r="BE357" s="2" t="s">
        <v>137</v>
      </c>
      <c r="BF357">
        <v>0</v>
      </c>
      <c r="BG357" s="2"/>
      <c r="BH357" s="2" t="s">
        <v>612</v>
      </c>
      <c r="BI357">
        <v>34.15</v>
      </c>
      <c r="BJ357" s="2" t="s">
        <v>1037</v>
      </c>
      <c r="BK357">
        <v>287</v>
      </c>
      <c r="BL357">
        <v>863850.29</v>
      </c>
      <c r="BM357">
        <v>863850.29</v>
      </c>
    </row>
    <row r="358" spans="1:65" x14ac:dyDescent="0.35">
      <c r="A358" s="2" t="s">
        <v>65</v>
      </c>
      <c r="B358" s="2" t="s">
        <v>66</v>
      </c>
      <c r="C358" s="2" t="s">
        <v>67</v>
      </c>
      <c r="D358">
        <v>1</v>
      </c>
      <c r="E358">
        <v>1</v>
      </c>
      <c r="F358" s="3">
        <v>43772.507835648146</v>
      </c>
      <c r="G358" s="4">
        <v>43466</v>
      </c>
      <c r="H358" s="4">
        <v>43830</v>
      </c>
      <c r="I358" s="2" t="s">
        <v>68</v>
      </c>
      <c r="J358">
        <v>1440</v>
      </c>
      <c r="L358" s="2"/>
      <c r="M358" s="2"/>
      <c r="N358" s="2"/>
      <c r="O358" s="2"/>
      <c r="P358" s="2"/>
      <c r="Q358" s="2"/>
      <c r="S358" s="2"/>
      <c r="T358" s="2"/>
      <c r="U358" s="2"/>
      <c r="V358" s="2"/>
      <c r="W358" s="2"/>
      <c r="X358" s="2"/>
      <c r="Y358" s="2"/>
      <c r="AA358" s="2"/>
      <c r="AC358" s="2"/>
      <c r="AD358" s="2"/>
      <c r="AE358" s="2"/>
      <c r="AN358" s="2"/>
      <c r="AP358" s="2"/>
      <c r="AQ358" s="2"/>
      <c r="AR358" s="2"/>
      <c r="AS358" s="2"/>
      <c r="AT358" s="4"/>
      <c r="AU358" s="4"/>
      <c r="AV358" s="4"/>
      <c r="AW358" s="2"/>
      <c r="AX358" s="2"/>
      <c r="AZ358">
        <v>122</v>
      </c>
      <c r="BA358">
        <v>863850.29</v>
      </c>
      <c r="BB358" s="2" t="s">
        <v>69</v>
      </c>
      <c r="BC358">
        <v>149</v>
      </c>
      <c r="BD358" s="2" t="s">
        <v>851</v>
      </c>
      <c r="BE358" s="2" t="s">
        <v>76</v>
      </c>
      <c r="BF358">
        <v>7.85</v>
      </c>
      <c r="BG358" s="2" t="s">
        <v>1038</v>
      </c>
      <c r="BH358" s="2" t="s">
        <v>137</v>
      </c>
      <c r="BI358">
        <v>0</v>
      </c>
      <c r="BJ358" s="2"/>
      <c r="BK358">
        <v>287</v>
      </c>
      <c r="BL358">
        <v>863850.29</v>
      </c>
      <c r="BM358">
        <v>863850.29</v>
      </c>
    </row>
    <row r="359" spans="1:65" x14ac:dyDescent="0.35">
      <c r="A359" s="2" t="s">
        <v>65</v>
      </c>
      <c r="B359" s="2" t="s">
        <v>66</v>
      </c>
      <c r="C359" s="2" t="s">
        <v>67</v>
      </c>
      <c r="D359">
        <v>1</v>
      </c>
      <c r="E359">
        <v>1</v>
      </c>
      <c r="F359" s="3">
        <v>43772.507835648146</v>
      </c>
      <c r="G359" s="4">
        <v>43466</v>
      </c>
      <c r="H359" s="4">
        <v>43830</v>
      </c>
      <c r="I359" s="2" t="s">
        <v>68</v>
      </c>
      <c r="J359">
        <v>1440</v>
      </c>
      <c r="L359" s="2"/>
      <c r="M359" s="2"/>
      <c r="N359" s="2"/>
      <c r="O359" s="2"/>
      <c r="P359" s="2"/>
      <c r="Q359" s="2"/>
      <c r="S359" s="2"/>
      <c r="T359" s="2"/>
      <c r="U359" s="2"/>
      <c r="V359" s="2"/>
      <c r="W359" s="2"/>
      <c r="X359" s="2"/>
      <c r="Y359" s="2"/>
      <c r="AA359" s="2"/>
      <c r="AC359" s="2"/>
      <c r="AD359" s="2"/>
      <c r="AE359" s="2"/>
      <c r="AN359" s="2"/>
      <c r="AP359" s="2"/>
      <c r="AQ359" s="2"/>
      <c r="AR359" s="2"/>
      <c r="AS359" s="2"/>
      <c r="AT359" s="4"/>
      <c r="AU359" s="4"/>
      <c r="AV359" s="4"/>
      <c r="AW359" s="2"/>
      <c r="AX359" s="2"/>
      <c r="AZ359">
        <v>122</v>
      </c>
      <c r="BA359">
        <v>863850.29</v>
      </c>
      <c r="BB359" s="2" t="s">
        <v>69</v>
      </c>
      <c r="BC359">
        <v>150</v>
      </c>
      <c r="BD359" s="2" t="s">
        <v>851</v>
      </c>
      <c r="BE359" s="2" t="s">
        <v>137</v>
      </c>
      <c r="BF359">
        <v>0</v>
      </c>
      <c r="BG359" s="2"/>
      <c r="BH359" s="2" t="s">
        <v>612</v>
      </c>
      <c r="BI359">
        <v>7.85</v>
      </c>
      <c r="BJ359" s="2" t="s">
        <v>1038</v>
      </c>
      <c r="BK359">
        <v>287</v>
      </c>
      <c r="BL359">
        <v>863850.29</v>
      </c>
      <c r="BM359">
        <v>863850.29</v>
      </c>
    </row>
    <row r="360" spans="1:65" x14ac:dyDescent="0.35">
      <c r="A360" s="2" t="s">
        <v>65</v>
      </c>
      <c r="B360" s="2" t="s">
        <v>66</v>
      </c>
      <c r="C360" s="2" t="s">
        <v>67</v>
      </c>
      <c r="D360">
        <v>1</v>
      </c>
      <c r="E360">
        <v>1</v>
      </c>
      <c r="F360" s="3">
        <v>43772.507835648146</v>
      </c>
      <c r="G360" s="4">
        <v>43466</v>
      </c>
      <c r="H360" s="4">
        <v>43830</v>
      </c>
      <c r="I360" s="2" t="s">
        <v>68</v>
      </c>
      <c r="J360">
        <v>1440</v>
      </c>
      <c r="L360" s="2"/>
      <c r="M360" s="2"/>
      <c r="N360" s="2"/>
      <c r="O360" s="2"/>
      <c r="P360" s="2"/>
      <c r="Q360" s="2"/>
      <c r="S360" s="2"/>
      <c r="T360" s="2"/>
      <c r="U360" s="2"/>
      <c r="V360" s="2"/>
      <c r="W360" s="2"/>
      <c r="X360" s="2"/>
      <c r="Y360" s="2"/>
      <c r="AA360" s="2"/>
      <c r="AC360" s="2"/>
      <c r="AD360" s="2"/>
      <c r="AE360" s="2"/>
      <c r="AN360" s="2"/>
      <c r="AP360" s="2"/>
      <c r="AQ360" s="2"/>
      <c r="AR360" s="2"/>
      <c r="AS360" s="2"/>
      <c r="AT360" s="4"/>
      <c r="AU360" s="4"/>
      <c r="AV360" s="4"/>
      <c r="AW360" s="2"/>
      <c r="AX360" s="2"/>
      <c r="AZ360">
        <v>122</v>
      </c>
      <c r="BA360">
        <v>863850.29</v>
      </c>
      <c r="BB360" s="2" t="s">
        <v>69</v>
      </c>
      <c r="BC360">
        <v>151</v>
      </c>
      <c r="BD360" s="2" t="s">
        <v>852</v>
      </c>
      <c r="BE360" s="2" t="s">
        <v>653</v>
      </c>
      <c r="BF360">
        <v>303.38</v>
      </c>
      <c r="BG360" s="2" t="s">
        <v>582</v>
      </c>
      <c r="BH360" s="2" t="s">
        <v>137</v>
      </c>
      <c r="BI360">
        <v>0</v>
      </c>
      <c r="BJ360" s="2"/>
      <c r="BK360">
        <v>287</v>
      </c>
      <c r="BL360">
        <v>863850.29</v>
      </c>
      <c r="BM360">
        <v>863850.29</v>
      </c>
    </row>
    <row r="361" spans="1:65" x14ac:dyDescent="0.35">
      <c r="A361" s="2" t="s">
        <v>65</v>
      </c>
      <c r="B361" s="2" t="s">
        <v>66</v>
      </c>
      <c r="C361" s="2" t="s">
        <v>67</v>
      </c>
      <c r="D361">
        <v>1</v>
      </c>
      <c r="E361">
        <v>1</v>
      </c>
      <c r="F361" s="3">
        <v>43772.507835648146</v>
      </c>
      <c r="G361" s="4">
        <v>43466</v>
      </c>
      <c r="H361" s="4">
        <v>43830</v>
      </c>
      <c r="I361" s="2" t="s">
        <v>68</v>
      </c>
      <c r="J361">
        <v>1440</v>
      </c>
      <c r="L361" s="2"/>
      <c r="M361" s="2"/>
      <c r="N361" s="2"/>
      <c r="O361" s="2"/>
      <c r="P361" s="2"/>
      <c r="Q361" s="2"/>
      <c r="S361" s="2"/>
      <c r="T361" s="2"/>
      <c r="U361" s="2"/>
      <c r="V361" s="2"/>
      <c r="W361" s="2"/>
      <c r="X361" s="2"/>
      <c r="Y361" s="2"/>
      <c r="AA361" s="2"/>
      <c r="AC361" s="2"/>
      <c r="AD361" s="2"/>
      <c r="AE361" s="2"/>
      <c r="AN361" s="2"/>
      <c r="AP361" s="2"/>
      <c r="AQ361" s="2"/>
      <c r="AR361" s="2"/>
      <c r="AS361" s="2"/>
      <c r="AT361" s="4"/>
      <c r="AU361" s="4"/>
      <c r="AV361" s="4"/>
      <c r="AW361" s="2"/>
      <c r="AX361" s="2"/>
      <c r="AZ361">
        <v>122</v>
      </c>
      <c r="BA361">
        <v>863850.29</v>
      </c>
      <c r="BB361" s="2" t="s">
        <v>69</v>
      </c>
      <c r="BC361">
        <v>152</v>
      </c>
      <c r="BD361" s="2" t="s">
        <v>852</v>
      </c>
      <c r="BE361" s="2" t="s">
        <v>137</v>
      </c>
      <c r="BF361">
        <v>0</v>
      </c>
      <c r="BG361" s="2"/>
      <c r="BH361" s="2" t="s">
        <v>650</v>
      </c>
      <c r="BI361">
        <v>303.38</v>
      </c>
      <c r="BJ361" s="2" t="s">
        <v>582</v>
      </c>
      <c r="BK361">
        <v>287</v>
      </c>
      <c r="BL361">
        <v>863850.29</v>
      </c>
      <c r="BM361">
        <v>863850.29</v>
      </c>
    </row>
    <row r="362" spans="1:65" x14ac:dyDescent="0.35">
      <c r="A362" s="2" t="s">
        <v>65</v>
      </c>
      <c r="B362" s="2" t="s">
        <v>66</v>
      </c>
      <c r="C362" s="2" t="s">
        <v>67</v>
      </c>
      <c r="D362">
        <v>1</v>
      </c>
      <c r="E362">
        <v>1</v>
      </c>
      <c r="F362" s="3">
        <v>43772.507835648146</v>
      </c>
      <c r="G362" s="4">
        <v>43466</v>
      </c>
      <c r="H362" s="4">
        <v>43830</v>
      </c>
      <c r="I362" s="2" t="s">
        <v>68</v>
      </c>
      <c r="J362">
        <v>1440</v>
      </c>
      <c r="L362" s="2"/>
      <c r="M362" s="2"/>
      <c r="N362" s="2"/>
      <c r="O362" s="2"/>
      <c r="P362" s="2"/>
      <c r="Q362" s="2"/>
      <c r="S362" s="2"/>
      <c r="T362" s="2"/>
      <c r="U362" s="2"/>
      <c r="V362" s="2"/>
      <c r="W362" s="2"/>
      <c r="X362" s="2"/>
      <c r="Y362" s="2"/>
      <c r="AA362" s="2"/>
      <c r="AC362" s="2"/>
      <c r="AD362" s="2"/>
      <c r="AE362" s="2"/>
      <c r="AN362" s="2"/>
      <c r="AP362" s="2"/>
      <c r="AQ362" s="2"/>
      <c r="AR362" s="2"/>
      <c r="AS362" s="2"/>
      <c r="AT362" s="4"/>
      <c r="AU362" s="4"/>
      <c r="AV362" s="4"/>
      <c r="AW362" s="2"/>
      <c r="AX362" s="2"/>
      <c r="AZ362">
        <v>122</v>
      </c>
      <c r="BA362">
        <v>863850.29</v>
      </c>
      <c r="BB362" s="2" t="s">
        <v>69</v>
      </c>
      <c r="BC362">
        <v>153</v>
      </c>
      <c r="BD362" s="2" t="s">
        <v>854</v>
      </c>
      <c r="BE362" s="2" t="s">
        <v>619</v>
      </c>
      <c r="BF362">
        <v>5535</v>
      </c>
      <c r="BG362" s="2" t="s">
        <v>1039</v>
      </c>
      <c r="BH362" s="2" t="s">
        <v>137</v>
      </c>
      <c r="BI362">
        <v>0</v>
      </c>
      <c r="BJ362" s="2"/>
      <c r="BK362">
        <v>287</v>
      </c>
      <c r="BL362">
        <v>863850.29</v>
      </c>
      <c r="BM362">
        <v>863850.29</v>
      </c>
    </row>
    <row r="363" spans="1:65" x14ac:dyDescent="0.35">
      <c r="A363" s="2" t="s">
        <v>65</v>
      </c>
      <c r="B363" s="2" t="s">
        <v>66</v>
      </c>
      <c r="C363" s="2" t="s">
        <v>67</v>
      </c>
      <c r="D363">
        <v>1</v>
      </c>
      <c r="E363">
        <v>1</v>
      </c>
      <c r="F363" s="3">
        <v>43772.507835648146</v>
      </c>
      <c r="G363" s="4">
        <v>43466</v>
      </c>
      <c r="H363" s="4">
        <v>43830</v>
      </c>
      <c r="I363" s="2" t="s">
        <v>68</v>
      </c>
      <c r="J363">
        <v>1440</v>
      </c>
      <c r="L363" s="2"/>
      <c r="M363" s="2"/>
      <c r="N363" s="2"/>
      <c r="O363" s="2"/>
      <c r="P363" s="2"/>
      <c r="Q363" s="2"/>
      <c r="S363" s="2"/>
      <c r="T363" s="2"/>
      <c r="U363" s="2"/>
      <c r="V363" s="2"/>
      <c r="W363" s="2"/>
      <c r="X363" s="2"/>
      <c r="Y363" s="2"/>
      <c r="AA363" s="2"/>
      <c r="AC363" s="2"/>
      <c r="AD363" s="2"/>
      <c r="AE363" s="2"/>
      <c r="AN363" s="2"/>
      <c r="AP363" s="2"/>
      <c r="AQ363" s="2"/>
      <c r="AR363" s="2"/>
      <c r="AS363" s="2"/>
      <c r="AT363" s="4"/>
      <c r="AU363" s="4"/>
      <c r="AV363" s="4"/>
      <c r="AW363" s="2"/>
      <c r="AX363" s="2"/>
      <c r="AZ363">
        <v>122</v>
      </c>
      <c r="BA363">
        <v>863850.29</v>
      </c>
      <c r="BB363" s="2" t="s">
        <v>69</v>
      </c>
      <c r="BC363">
        <v>154</v>
      </c>
      <c r="BD363" s="2" t="s">
        <v>854</v>
      </c>
      <c r="BE363" s="2" t="s">
        <v>137</v>
      </c>
      <c r="BF363">
        <v>0</v>
      </c>
      <c r="BG363" s="2"/>
      <c r="BH363" s="2" t="s">
        <v>656</v>
      </c>
      <c r="BI363">
        <v>4500</v>
      </c>
      <c r="BJ363" s="2" t="s">
        <v>1039</v>
      </c>
      <c r="BK363">
        <v>287</v>
      </c>
      <c r="BL363">
        <v>863850.29</v>
      </c>
      <c r="BM363">
        <v>863850.29</v>
      </c>
    </row>
    <row r="364" spans="1:65" x14ac:dyDescent="0.35">
      <c r="A364" s="2" t="s">
        <v>65</v>
      </c>
      <c r="B364" s="2" t="s">
        <v>66</v>
      </c>
      <c r="C364" s="2" t="s">
        <v>67</v>
      </c>
      <c r="D364">
        <v>1</v>
      </c>
      <c r="E364">
        <v>1</v>
      </c>
      <c r="F364" s="3">
        <v>43772.507835648146</v>
      </c>
      <c r="G364" s="4">
        <v>43466</v>
      </c>
      <c r="H364" s="4">
        <v>43830</v>
      </c>
      <c r="I364" s="2" t="s">
        <v>68</v>
      </c>
      <c r="J364">
        <v>1440</v>
      </c>
      <c r="L364" s="2"/>
      <c r="M364" s="2"/>
      <c r="N364" s="2"/>
      <c r="O364" s="2"/>
      <c r="P364" s="2"/>
      <c r="Q364" s="2"/>
      <c r="S364" s="2"/>
      <c r="T364" s="2"/>
      <c r="U364" s="2"/>
      <c r="V364" s="2"/>
      <c r="W364" s="2"/>
      <c r="X364" s="2"/>
      <c r="Y364" s="2"/>
      <c r="AA364" s="2"/>
      <c r="AC364" s="2"/>
      <c r="AD364" s="2"/>
      <c r="AE364" s="2"/>
      <c r="AN364" s="2"/>
      <c r="AP364" s="2"/>
      <c r="AQ364" s="2"/>
      <c r="AR364" s="2"/>
      <c r="AS364" s="2"/>
      <c r="AT364" s="4"/>
      <c r="AU364" s="4"/>
      <c r="AV364" s="4"/>
      <c r="AW364" s="2"/>
      <c r="AX364" s="2"/>
      <c r="AZ364">
        <v>122</v>
      </c>
      <c r="BA364">
        <v>863850.29</v>
      </c>
      <c r="BB364" s="2" t="s">
        <v>69</v>
      </c>
      <c r="BC364">
        <v>155</v>
      </c>
      <c r="BD364" s="2" t="s">
        <v>854</v>
      </c>
      <c r="BE364" s="2" t="s">
        <v>137</v>
      </c>
      <c r="BF364">
        <v>0</v>
      </c>
      <c r="BG364" s="2"/>
      <c r="BH364" s="2" t="s">
        <v>75</v>
      </c>
      <c r="BI364">
        <v>1035</v>
      </c>
      <c r="BJ364" s="2" t="s">
        <v>1039</v>
      </c>
      <c r="BK364">
        <v>287</v>
      </c>
      <c r="BL364">
        <v>863850.29</v>
      </c>
      <c r="BM364">
        <v>863850.29</v>
      </c>
    </row>
    <row r="365" spans="1:65" x14ac:dyDescent="0.35">
      <c r="A365" s="2" t="s">
        <v>65</v>
      </c>
      <c r="B365" s="2" t="s">
        <v>66</v>
      </c>
      <c r="C365" s="2" t="s">
        <v>67</v>
      </c>
      <c r="D365">
        <v>1</v>
      </c>
      <c r="E365">
        <v>1</v>
      </c>
      <c r="F365" s="3">
        <v>43772.507835648146</v>
      </c>
      <c r="G365" s="4">
        <v>43466</v>
      </c>
      <c r="H365" s="4">
        <v>43830</v>
      </c>
      <c r="I365" s="2" t="s">
        <v>68</v>
      </c>
      <c r="J365">
        <v>1440</v>
      </c>
      <c r="L365" s="2"/>
      <c r="M365" s="2"/>
      <c r="N365" s="2"/>
      <c r="O365" s="2"/>
      <c r="P365" s="2"/>
      <c r="Q365" s="2"/>
      <c r="S365" s="2"/>
      <c r="T365" s="2"/>
      <c r="U365" s="2"/>
      <c r="V365" s="2"/>
      <c r="W365" s="2"/>
      <c r="X365" s="2"/>
      <c r="Y365" s="2"/>
      <c r="AA365" s="2"/>
      <c r="AC365" s="2"/>
      <c r="AD365" s="2"/>
      <c r="AE365" s="2"/>
      <c r="AN365" s="2"/>
      <c r="AP365" s="2"/>
      <c r="AQ365" s="2"/>
      <c r="AR365" s="2"/>
      <c r="AS365" s="2"/>
      <c r="AT365" s="4"/>
      <c r="AU365" s="4"/>
      <c r="AV365" s="4"/>
      <c r="AW365" s="2"/>
      <c r="AX365" s="2"/>
      <c r="AZ365">
        <v>122</v>
      </c>
      <c r="BA365">
        <v>863850.29</v>
      </c>
      <c r="BB365" s="2" t="s">
        <v>69</v>
      </c>
      <c r="BC365">
        <v>156</v>
      </c>
      <c r="BD365" s="2" t="s">
        <v>855</v>
      </c>
      <c r="BE365" s="2" t="s">
        <v>647</v>
      </c>
      <c r="BF365">
        <v>414.63</v>
      </c>
      <c r="BG365" s="2" t="s">
        <v>941</v>
      </c>
      <c r="BH365" s="2" t="s">
        <v>137</v>
      </c>
      <c r="BI365">
        <v>0</v>
      </c>
      <c r="BJ365" s="2"/>
      <c r="BK365">
        <v>287</v>
      </c>
      <c r="BL365">
        <v>863850.29</v>
      </c>
      <c r="BM365">
        <v>863850.29</v>
      </c>
    </row>
    <row r="366" spans="1:65" x14ac:dyDescent="0.35">
      <c r="A366" s="2" t="s">
        <v>65</v>
      </c>
      <c r="B366" s="2" t="s">
        <v>66</v>
      </c>
      <c r="C366" s="2" t="s">
        <v>67</v>
      </c>
      <c r="D366">
        <v>1</v>
      </c>
      <c r="E366">
        <v>1</v>
      </c>
      <c r="F366" s="3">
        <v>43772.507835648146</v>
      </c>
      <c r="G366" s="4">
        <v>43466</v>
      </c>
      <c r="H366" s="4">
        <v>43830</v>
      </c>
      <c r="I366" s="2" t="s">
        <v>68</v>
      </c>
      <c r="J366">
        <v>1440</v>
      </c>
      <c r="L366" s="2"/>
      <c r="M366" s="2"/>
      <c r="N366" s="2"/>
      <c r="O366" s="2"/>
      <c r="P366" s="2"/>
      <c r="Q366" s="2"/>
      <c r="S366" s="2"/>
      <c r="T366" s="2"/>
      <c r="U366" s="2"/>
      <c r="V366" s="2"/>
      <c r="W366" s="2"/>
      <c r="X366" s="2"/>
      <c r="Y366" s="2"/>
      <c r="AA366" s="2"/>
      <c r="AC366" s="2"/>
      <c r="AD366" s="2"/>
      <c r="AE366" s="2"/>
      <c r="AN366" s="2"/>
      <c r="AP366" s="2"/>
      <c r="AQ366" s="2"/>
      <c r="AR366" s="2"/>
      <c r="AS366" s="2"/>
      <c r="AT366" s="4"/>
      <c r="AU366" s="4"/>
      <c r="AV366" s="4"/>
      <c r="AW366" s="2"/>
      <c r="AX366" s="2"/>
      <c r="AZ366">
        <v>122</v>
      </c>
      <c r="BA366">
        <v>863850.29</v>
      </c>
      <c r="BB366" s="2" t="s">
        <v>69</v>
      </c>
      <c r="BC366">
        <v>157</v>
      </c>
      <c r="BD366" s="2" t="s">
        <v>855</v>
      </c>
      <c r="BE366" s="2" t="s">
        <v>137</v>
      </c>
      <c r="BF366">
        <v>0</v>
      </c>
      <c r="BG366" s="2"/>
      <c r="BH366" s="2" t="s">
        <v>627</v>
      </c>
      <c r="BI366">
        <v>510</v>
      </c>
      <c r="BJ366" s="2" t="s">
        <v>941</v>
      </c>
      <c r="BK366">
        <v>287</v>
      </c>
      <c r="BL366">
        <v>863850.29</v>
      </c>
      <c r="BM366">
        <v>863850.29</v>
      </c>
    </row>
    <row r="367" spans="1:65" x14ac:dyDescent="0.35">
      <c r="A367" s="2" t="s">
        <v>65</v>
      </c>
      <c r="B367" s="2" t="s">
        <v>66</v>
      </c>
      <c r="C367" s="2" t="s">
        <v>67</v>
      </c>
      <c r="D367">
        <v>1</v>
      </c>
      <c r="E367">
        <v>1</v>
      </c>
      <c r="F367" s="3">
        <v>43772.507835648146</v>
      </c>
      <c r="G367" s="4">
        <v>43466</v>
      </c>
      <c r="H367" s="4">
        <v>43830</v>
      </c>
      <c r="I367" s="2" t="s">
        <v>68</v>
      </c>
      <c r="J367">
        <v>1440</v>
      </c>
      <c r="L367" s="2"/>
      <c r="M367" s="2"/>
      <c r="N367" s="2"/>
      <c r="O367" s="2"/>
      <c r="P367" s="2"/>
      <c r="Q367" s="2"/>
      <c r="S367" s="2"/>
      <c r="T367" s="2"/>
      <c r="U367" s="2"/>
      <c r="V367" s="2"/>
      <c r="W367" s="2"/>
      <c r="X367" s="2"/>
      <c r="Y367" s="2"/>
      <c r="AA367" s="2"/>
      <c r="AC367" s="2"/>
      <c r="AD367" s="2"/>
      <c r="AE367" s="2"/>
      <c r="AN367" s="2"/>
      <c r="AP367" s="2"/>
      <c r="AQ367" s="2"/>
      <c r="AR367" s="2"/>
      <c r="AS367" s="2"/>
      <c r="AT367" s="4"/>
      <c r="AU367" s="4"/>
      <c r="AV367" s="4"/>
      <c r="AW367" s="2"/>
      <c r="AX367" s="2"/>
      <c r="AZ367">
        <v>122</v>
      </c>
      <c r="BA367">
        <v>863850.29</v>
      </c>
      <c r="BB367" s="2" t="s">
        <v>69</v>
      </c>
      <c r="BC367">
        <v>158</v>
      </c>
      <c r="BD367" s="2" t="s">
        <v>855</v>
      </c>
      <c r="BE367" s="2" t="s">
        <v>76</v>
      </c>
      <c r="BF367">
        <v>95.37</v>
      </c>
      <c r="BG367" s="2" t="s">
        <v>941</v>
      </c>
      <c r="BH367" s="2" t="s">
        <v>137</v>
      </c>
      <c r="BI367">
        <v>0</v>
      </c>
      <c r="BJ367" s="2"/>
      <c r="BK367">
        <v>287</v>
      </c>
      <c r="BL367">
        <v>863850.29</v>
      </c>
      <c r="BM367">
        <v>863850.29</v>
      </c>
    </row>
    <row r="368" spans="1:65" x14ac:dyDescent="0.35">
      <c r="A368" s="2" t="s">
        <v>65</v>
      </c>
      <c r="B368" s="2" t="s">
        <v>66</v>
      </c>
      <c r="C368" s="2" t="s">
        <v>67</v>
      </c>
      <c r="D368">
        <v>1</v>
      </c>
      <c r="E368">
        <v>1</v>
      </c>
      <c r="F368" s="3">
        <v>43772.507835648146</v>
      </c>
      <c r="G368" s="4">
        <v>43466</v>
      </c>
      <c r="H368" s="4">
        <v>43830</v>
      </c>
      <c r="I368" s="2" t="s">
        <v>68</v>
      </c>
      <c r="J368">
        <v>1440</v>
      </c>
      <c r="L368" s="2"/>
      <c r="M368" s="2"/>
      <c r="N368" s="2"/>
      <c r="O368" s="2"/>
      <c r="P368" s="2"/>
      <c r="Q368" s="2"/>
      <c r="S368" s="2"/>
      <c r="T368" s="2"/>
      <c r="U368" s="2"/>
      <c r="V368" s="2"/>
      <c r="W368" s="2"/>
      <c r="X368" s="2"/>
      <c r="Y368" s="2"/>
      <c r="AA368" s="2"/>
      <c r="AC368" s="2"/>
      <c r="AD368" s="2"/>
      <c r="AE368" s="2"/>
      <c r="AN368" s="2"/>
      <c r="AP368" s="2"/>
      <c r="AQ368" s="2"/>
      <c r="AR368" s="2"/>
      <c r="AS368" s="2"/>
      <c r="AT368" s="4"/>
      <c r="AU368" s="4"/>
      <c r="AV368" s="4"/>
      <c r="AW368" s="2"/>
      <c r="AX368" s="2"/>
      <c r="AZ368">
        <v>122</v>
      </c>
      <c r="BA368">
        <v>863850.29</v>
      </c>
      <c r="BB368" s="2" t="s">
        <v>69</v>
      </c>
      <c r="BC368">
        <v>159</v>
      </c>
      <c r="BD368" s="2" t="s">
        <v>856</v>
      </c>
      <c r="BE368" s="2" t="s">
        <v>653</v>
      </c>
      <c r="BF368">
        <v>414.63</v>
      </c>
      <c r="BG368" s="2" t="s">
        <v>941</v>
      </c>
      <c r="BH368" s="2" t="s">
        <v>137</v>
      </c>
      <c r="BI368">
        <v>0</v>
      </c>
      <c r="BJ368" s="2"/>
      <c r="BK368">
        <v>287</v>
      </c>
      <c r="BL368">
        <v>863850.29</v>
      </c>
      <c r="BM368">
        <v>863850.29</v>
      </c>
    </row>
    <row r="369" spans="1:65" x14ac:dyDescent="0.35">
      <c r="A369" s="2" t="s">
        <v>65</v>
      </c>
      <c r="B369" s="2" t="s">
        <v>66</v>
      </c>
      <c r="C369" s="2" t="s">
        <v>67</v>
      </c>
      <c r="D369">
        <v>1</v>
      </c>
      <c r="E369">
        <v>1</v>
      </c>
      <c r="F369" s="3">
        <v>43772.507835648146</v>
      </c>
      <c r="G369" s="4">
        <v>43466</v>
      </c>
      <c r="H369" s="4">
        <v>43830</v>
      </c>
      <c r="I369" s="2" t="s">
        <v>68</v>
      </c>
      <c r="J369">
        <v>1440</v>
      </c>
      <c r="L369" s="2"/>
      <c r="M369" s="2"/>
      <c r="N369" s="2"/>
      <c r="O369" s="2"/>
      <c r="P369" s="2"/>
      <c r="Q369" s="2"/>
      <c r="S369" s="2"/>
      <c r="T369" s="2"/>
      <c r="U369" s="2"/>
      <c r="V369" s="2"/>
      <c r="W369" s="2"/>
      <c r="X369" s="2"/>
      <c r="Y369" s="2"/>
      <c r="AA369" s="2"/>
      <c r="AC369" s="2"/>
      <c r="AD369" s="2"/>
      <c r="AE369" s="2"/>
      <c r="AN369" s="2"/>
      <c r="AP369" s="2"/>
      <c r="AQ369" s="2"/>
      <c r="AR369" s="2"/>
      <c r="AS369" s="2"/>
      <c r="AT369" s="4"/>
      <c r="AU369" s="4"/>
      <c r="AV369" s="4"/>
      <c r="AW369" s="2"/>
      <c r="AX369" s="2"/>
      <c r="AZ369">
        <v>122</v>
      </c>
      <c r="BA369">
        <v>863850.29</v>
      </c>
      <c r="BB369" s="2" t="s">
        <v>69</v>
      </c>
      <c r="BC369">
        <v>160</v>
      </c>
      <c r="BD369" s="2" t="s">
        <v>856</v>
      </c>
      <c r="BE369" s="2" t="s">
        <v>137</v>
      </c>
      <c r="BF369">
        <v>0</v>
      </c>
      <c r="BG369" s="2"/>
      <c r="BH369" s="2" t="s">
        <v>650</v>
      </c>
      <c r="BI369">
        <v>414.63</v>
      </c>
      <c r="BJ369" s="2" t="s">
        <v>941</v>
      </c>
      <c r="BK369">
        <v>287</v>
      </c>
      <c r="BL369">
        <v>863850.29</v>
      </c>
      <c r="BM369">
        <v>863850.29</v>
      </c>
    </row>
    <row r="370" spans="1:65" x14ac:dyDescent="0.35">
      <c r="A370" s="2" t="s">
        <v>65</v>
      </c>
      <c r="B370" s="2" t="s">
        <v>66</v>
      </c>
      <c r="C370" s="2" t="s">
        <v>67</v>
      </c>
      <c r="D370">
        <v>1</v>
      </c>
      <c r="E370">
        <v>1</v>
      </c>
      <c r="F370" s="3">
        <v>43772.507835648146</v>
      </c>
      <c r="G370" s="4">
        <v>43466</v>
      </c>
      <c r="H370" s="4">
        <v>43830</v>
      </c>
      <c r="I370" s="2" t="s">
        <v>68</v>
      </c>
      <c r="J370">
        <v>1440</v>
      </c>
      <c r="L370" s="2"/>
      <c r="M370" s="2"/>
      <c r="N370" s="2"/>
      <c r="O370" s="2"/>
      <c r="P370" s="2"/>
      <c r="Q370" s="2"/>
      <c r="S370" s="2"/>
      <c r="T370" s="2"/>
      <c r="U370" s="2"/>
      <c r="V370" s="2"/>
      <c r="W370" s="2"/>
      <c r="X370" s="2"/>
      <c r="Y370" s="2"/>
      <c r="AA370" s="2"/>
      <c r="AC370" s="2"/>
      <c r="AD370" s="2"/>
      <c r="AE370" s="2"/>
      <c r="AN370" s="2"/>
      <c r="AP370" s="2"/>
      <c r="AQ370" s="2"/>
      <c r="AR370" s="2"/>
      <c r="AS370" s="2"/>
      <c r="AT370" s="4"/>
      <c r="AU370" s="4"/>
      <c r="AV370" s="4"/>
      <c r="AW370" s="2"/>
      <c r="AX370" s="2"/>
      <c r="AZ370">
        <v>122</v>
      </c>
      <c r="BA370">
        <v>863850.29</v>
      </c>
      <c r="BB370" s="2" t="s">
        <v>69</v>
      </c>
      <c r="BC370">
        <v>161</v>
      </c>
      <c r="BD370" s="2" t="s">
        <v>857</v>
      </c>
      <c r="BE370" s="2" t="s">
        <v>648</v>
      </c>
      <c r="BF370">
        <v>142.28</v>
      </c>
      <c r="BG370" s="2" t="s">
        <v>942</v>
      </c>
      <c r="BH370" s="2" t="s">
        <v>137</v>
      </c>
      <c r="BI370">
        <v>0</v>
      </c>
      <c r="BJ370" s="2"/>
      <c r="BK370">
        <v>287</v>
      </c>
      <c r="BL370">
        <v>863850.29</v>
      </c>
      <c r="BM370">
        <v>863850.29</v>
      </c>
    </row>
    <row r="371" spans="1:65" x14ac:dyDescent="0.35">
      <c r="A371" s="2" t="s">
        <v>65</v>
      </c>
      <c r="B371" s="2" t="s">
        <v>66</v>
      </c>
      <c r="C371" s="2" t="s">
        <v>67</v>
      </c>
      <c r="D371">
        <v>1</v>
      </c>
      <c r="E371">
        <v>1</v>
      </c>
      <c r="F371" s="3">
        <v>43772.507835648146</v>
      </c>
      <c r="G371" s="4">
        <v>43466</v>
      </c>
      <c r="H371" s="4">
        <v>43830</v>
      </c>
      <c r="I371" s="2" t="s">
        <v>68</v>
      </c>
      <c r="J371">
        <v>1440</v>
      </c>
      <c r="L371" s="2"/>
      <c r="M371" s="2"/>
      <c r="N371" s="2"/>
      <c r="O371" s="2"/>
      <c r="P371" s="2"/>
      <c r="Q371" s="2"/>
      <c r="S371" s="2"/>
      <c r="T371" s="2"/>
      <c r="U371" s="2"/>
      <c r="V371" s="2"/>
      <c r="W371" s="2"/>
      <c r="X371" s="2"/>
      <c r="Y371" s="2"/>
      <c r="AA371" s="2"/>
      <c r="AC371" s="2"/>
      <c r="AD371" s="2"/>
      <c r="AE371" s="2"/>
      <c r="AN371" s="2"/>
      <c r="AP371" s="2"/>
      <c r="AQ371" s="2"/>
      <c r="AR371" s="2"/>
      <c r="AS371" s="2"/>
      <c r="AT371" s="4"/>
      <c r="AU371" s="4"/>
      <c r="AV371" s="4"/>
      <c r="AW371" s="2"/>
      <c r="AX371" s="2"/>
      <c r="AZ371">
        <v>122</v>
      </c>
      <c r="BA371">
        <v>863850.29</v>
      </c>
      <c r="BB371" s="2" t="s">
        <v>69</v>
      </c>
      <c r="BC371">
        <v>162</v>
      </c>
      <c r="BD371" s="2" t="s">
        <v>857</v>
      </c>
      <c r="BE371" s="2" t="s">
        <v>137</v>
      </c>
      <c r="BF371">
        <v>0</v>
      </c>
      <c r="BG371" s="2"/>
      <c r="BH371" s="2" t="s">
        <v>626</v>
      </c>
      <c r="BI371">
        <v>175</v>
      </c>
      <c r="BJ371" s="2" t="s">
        <v>942</v>
      </c>
      <c r="BK371">
        <v>287</v>
      </c>
      <c r="BL371">
        <v>863850.29</v>
      </c>
      <c r="BM371">
        <v>863850.29</v>
      </c>
    </row>
    <row r="372" spans="1:65" x14ac:dyDescent="0.35">
      <c r="A372" s="2" t="s">
        <v>65</v>
      </c>
      <c r="B372" s="2" t="s">
        <v>66</v>
      </c>
      <c r="C372" s="2" t="s">
        <v>67</v>
      </c>
      <c r="D372">
        <v>1</v>
      </c>
      <c r="E372">
        <v>1</v>
      </c>
      <c r="F372" s="3">
        <v>43772.507835648146</v>
      </c>
      <c r="G372" s="4">
        <v>43466</v>
      </c>
      <c r="H372" s="4">
        <v>43830</v>
      </c>
      <c r="I372" s="2" t="s">
        <v>68</v>
      </c>
      <c r="J372">
        <v>1440</v>
      </c>
      <c r="L372" s="2"/>
      <c r="M372" s="2"/>
      <c r="N372" s="2"/>
      <c r="O372" s="2"/>
      <c r="P372" s="2"/>
      <c r="Q372" s="2"/>
      <c r="S372" s="2"/>
      <c r="T372" s="2"/>
      <c r="U372" s="2"/>
      <c r="V372" s="2"/>
      <c r="W372" s="2"/>
      <c r="X372" s="2"/>
      <c r="Y372" s="2"/>
      <c r="AA372" s="2"/>
      <c r="AC372" s="2"/>
      <c r="AD372" s="2"/>
      <c r="AE372" s="2"/>
      <c r="AN372" s="2"/>
      <c r="AP372" s="2"/>
      <c r="AQ372" s="2"/>
      <c r="AR372" s="2"/>
      <c r="AS372" s="2"/>
      <c r="AT372" s="4"/>
      <c r="AU372" s="4"/>
      <c r="AV372" s="4"/>
      <c r="AW372" s="2"/>
      <c r="AX372" s="2"/>
      <c r="AZ372">
        <v>122</v>
      </c>
      <c r="BA372">
        <v>863850.29</v>
      </c>
      <c r="BB372" s="2" t="s">
        <v>69</v>
      </c>
      <c r="BC372">
        <v>163</v>
      </c>
      <c r="BD372" s="2" t="s">
        <v>857</v>
      </c>
      <c r="BE372" s="2" t="s">
        <v>76</v>
      </c>
      <c r="BF372">
        <v>32.72</v>
      </c>
      <c r="BG372" s="2" t="s">
        <v>942</v>
      </c>
      <c r="BH372" s="2" t="s">
        <v>137</v>
      </c>
      <c r="BI372">
        <v>0</v>
      </c>
      <c r="BJ372" s="2"/>
      <c r="BK372">
        <v>287</v>
      </c>
      <c r="BL372">
        <v>863850.29</v>
      </c>
      <c r="BM372">
        <v>863850.29</v>
      </c>
    </row>
    <row r="373" spans="1:65" x14ac:dyDescent="0.35">
      <c r="A373" s="2" t="s">
        <v>65</v>
      </c>
      <c r="B373" s="2" t="s">
        <v>66</v>
      </c>
      <c r="C373" s="2" t="s">
        <v>67</v>
      </c>
      <c r="D373">
        <v>1</v>
      </c>
      <c r="E373">
        <v>1</v>
      </c>
      <c r="F373" s="3">
        <v>43772.507835648146</v>
      </c>
      <c r="G373" s="4">
        <v>43466</v>
      </c>
      <c r="H373" s="4">
        <v>43830</v>
      </c>
      <c r="I373" s="2" t="s">
        <v>68</v>
      </c>
      <c r="J373">
        <v>1440</v>
      </c>
      <c r="L373" s="2"/>
      <c r="M373" s="2"/>
      <c r="N373" s="2"/>
      <c r="O373" s="2"/>
      <c r="P373" s="2"/>
      <c r="Q373" s="2"/>
      <c r="S373" s="2"/>
      <c r="T373" s="2"/>
      <c r="U373" s="2"/>
      <c r="V373" s="2"/>
      <c r="W373" s="2"/>
      <c r="X373" s="2"/>
      <c r="Y373" s="2"/>
      <c r="AA373" s="2"/>
      <c r="AC373" s="2"/>
      <c r="AD373" s="2"/>
      <c r="AE373" s="2"/>
      <c r="AN373" s="2"/>
      <c r="AP373" s="2"/>
      <c r="AQ373" s="2"/>
      <c r="AR373" s="2"/>
      <c r="AS373" s="2"/>
      <c r="AT373" s="4"/>
      <c r="AU373" s="4"/>
      <c r="AV373" s="4"/>
      <c r="AW373" s="2"/>
      <c r="AX373" s="2"/>
      <c r="AZ373">
        <v>122</v>
      </c>
      <c r="BA373">
        <v>863850.29</v>
      </c>
      <c r="BB373" s="2" t="s">
        <v>69</v>
      </c>
      <c r="BC373">
        <v>164</v>
      </c>
      <c r="BD373" s="2" t="s">
        <v>858</v>
      </c>
      <c r="BE373" s="2" t="s">
        <v>653</v>
      </c>
      <c r="BF373">
        <v>142.28</v>
      </c>
      <c r="BG373" s="2" t="s">
        <v>942</v>
      </c>
      <c r="BH373" s="2" t="s">
        <v>137</v>
      </c>
      <c r="BI373">
        <v>0</v>
      </c>
      <c r="BJ373" s="2"/>
      <c r="BK373">
        <v>287</v>
      </c>
      <c r="BL373">
        <v>863850.29</v>
      </c>
      <c r="BM373">
        <v>863850.29</v>
      </c>
    </row>
    <row r="374" spans="1:65" x14ac:dyDescent="0.35">
      <c r="A374" s="2" t="s">
        <v>65</v>
      </c>
      <c r="B374" s="2" t="s">
        <v>66</v>
      </c>
      <c r="C374" s="2" t="s">
        <v>67</v>
      </c>
      <c r="D374">
        <v>1</v>
      </c>
      <c r="E374">
        <v>1</v>
      </c>
      <c r="F374" s="3">
        <v>43772.507835648146</v>
      </c>
      <c r="G374" s="4">
        <v>43466</v>
      </c>
      <c r="H374" s="4">
        <v>43830</v>
      </c>
      <c r="I374" s="2" t="s">
        <v>68</v>
      </c>
      <c r="J374">
        <v>1440</v>
      </c>
      <c r="L374" s="2"/>
      <c r="M374" s="2"/>
      <c r="N374" s="2"/>
      <c r="O374" s="2"/>
      <c r="P374" s="2"/>
      <c r="Q374" s="2"/>
      <c r="S374" s="2"/>
      <c r="T374" s="2"/>
      <c r="U374" s="2"/>
      <c r="V374" s="2"/>
      <c r="W374" s="2"/>
      <c r="X374" s="2"/>
      <c r="Y374" s="2"/>
      <c r="AA374" s="2"/>
      <c r="AC374" s="2"/>
      <c r="AD374" s="2"/>
      <c r="AE374" s="2"/>
      <c r="AN374" s="2"/>
      <c r="AP374" s="2"/>
      <c r="AQ374" s="2"/>
      <c r="AR374" s="2"/>
      <c r="AS374" s="2"/>
      <c r="AT374" s="4"/>
      <c r="AU374" s="4"/>
      <c r="AV374" s="4"/>
      <c r="AW374" s="2"/>
      <c r="AX374" s="2"/>
      <c r="AZ374">
        <v>122</v>
      </c>
      <c r="BA374">
        <v>863850.29</v>
      </c>
      <c r="BB374" s="2" t="s">
        <v>69</v>
      </c>
      <c r="BC374">
        <v>165</v>
      </c>
      <c r="BD374" s="2" t="s">
        <v>858</v>
      </c>
      <c r="BE374" s="2" t="s">
        <v>137</v>
      </c>
      <c r="BF374">
        <v>0</v>
      </c>
      <c r="BG374" s="2"/>
      <c r="BH374" s="2" t="s">
        <v>650</v>
      </c>
      <c r="BI374">
        <v>142.28</v>
      </c>
      <c r="BJ374" s="2" t="s">
        <v>942</v>
      </c>
      <c r="BK374">
        <v>287</v>
      </c>
      <c r="BL374">
        <v>863850.29</v>
      </c>
      <c r="BM374">
        <v>863850.29</v>
      </c>
    </row>
    <row r="375" spans="1:65" x14ac:dyDescent="0.35">
      <c r="A375" s="2" t="s">
        <v>65</v>
      </c>
      <c r="B375" s="2" t="s">
        <v>66</v>
      </c>
      <c r="C375" s="2" t="s">
        <v>67</v>
      </c>
      <c r="D375">
        <v>1</v>
      </c>
      <c r="E375">
        <v>1</v>
      </c>
      <c r="F375" s="3">
        <v>43772.507835648146</v>
      </c>
      <c r="G375" s="4">
        <v>43466</v>
      </c>
      <c r="H375" s="4">
        <v>43830</v>
      </c>
      <c r="I375" s="2" t="s">
        <v>68</v>
      </c>
      <c r="J375">
        <v>1440</v>
      </c>
      <c r="L375" s="2"/>
      <c r="M375" s="2"/>
      <c r="N375" s="2"/>
      <c r="O375" s="2"/>
      <c r="P375" s="2"/>
      <c r="Q375" s="2"/>
      <c r="S375" s="2"/>
      <c r="T375" s="2"/>
      <c r="U375" s="2"/>
      <c r="V375" s="2"/>
      <c r="W375" s="2"/>
      <c r="X375" s="2"/>
      <c r="Y375" s="2"/>
      <c r="AA375" s="2"/>
      <c r="AC375" s="2"/>
      <c r="AD375" s="2"/>
      <c r="AE375" s="2"/>
      <c r="AN375" s="2"/>
      <c r="AP375" s="2"/>
      <c r="AQ375" s="2"/>
      <c r="AR375" s="2"/>
      <c r="AS375" s="2"/>
      <c r="AT375" s="4"/>
      <c r="AU375" s="4"/>
      <c r="AV375" s="4"/>
      <c r="AW375" s="2"/>
      <c r="AX375" s="2"/>
      <c r="AZ375">
        <v>122</v>
      </c>
      <c r="BA375">
        <v>863850.29</v>
      </c>
      <c r="BB375" s="2" t="s">
        <v>69</v>
      </c>
      <c r="BC375">
        <v>166</v>
      </c>
      <c r="BD375" s="2" t="s">
        <v>859</v>
      </c>
      <c r="BE375" s="2" t="s">
        <v>140</v>
      </c>
      <c r="BF375">
        <v>2500</v>
      </c>
      <c r="BG375" s="2" t="s">
        <v>934</v>
      </c>
      <c r="BH375" s="2" t="s">
        <v>137</v>
      </c>
      <c r="BI375">
        <v>0</v>
      </c>
      <c r="BJ375" s="2"/>
      <c r="BK375">
        <v>287</v>
      </c>
      <c r="BL375">
        <v>863850.29</v>
      </c>
      <c r="BM375">
        <v>863850.29</v>
      </c>
    </row>
    <row r="376" spans="1:65" x14ac:dyDescent="0.35">
      <c r="A376" s="2" t="s">
        <v>65</v>
      </c>
      <c r="B376" s="2" t="s">
        <v>66</v>
      </c>
      <c r="C376" s="2" t="s">
        <v>67</v>
      </c>
      <c r="D376">
        <v>1</v>
      </c>
      <c r="E376">
        <v>1</v>
      </c>
      <c r="F376" s="3">
        <v>43772.507835648146</v>
      </c>
      <c r="G376" s="4">
        <v>43466</v>
      </c>
      <c r="H376" s="4">
        <v>43830</v>
      </c>
      <c r="I376" s="2" t="s">
        <v>68</v>
      </c>
      <c r="J376">
        <v>1440</v>
      </c>
      <c r="L376" s="2"/>
      <c r="M376" s="2"/>
      <c r="N376" s="2"/>
      <c r="O376" s="2"/>
      <c r="P376" s="2"/>
      <c r="Q376" s="2"/>
      <c r="S376" s="2"/>
      <c r="T376" s="2"/>
      <c r="U376" s="2"/>
      <c r="V376" s="2"/>
      <c r="W376" s="2"/>
      <c r="X376" s="2"/>
      <c r="Y376" s="2"/>
      <c r="AA376" s="2"/>
      <c r="AC376" s="2"/>
      <c r="AD376" s="2"/>
      <c r="AE376" s="2"/>
      <c r="AN376" s="2"/>
      <c r="AP376" s="2"/>
      <c r="AQ376" s="2"/>
      <c r="AR376" s="2"/>
      <c r="AS376" s="2"/>
      <c r="AT376" s="4"/>
      <c r="AU376" s="4"/>
      <c r="AV376" s="4"/>
      <c r="AW376" s="2"/>
      <c r="AX376" s="2"/>
      <c r="AZ376">
        <v>122</v>
      </c>
      <c r="BA376">
        <v>863850.29</v>
      </c>
      <c r="BB376" s="2" t="s">
        <v>69</v>
      </c>
      <c r="BC376">
        <v>167</v>
      </c>
      <c r="BD376" s="2" t="s">
        <v>859</v>
      </c>
      <c r="BE376" s="2" t="s">
        <v>137</v>
      </c>
      <c r="BF376">
        <v>0</v>
      </c>
      <c r="BG376" s="2"/>
      <c r="BH376" s="2" t="s">
        <v>73</v>
      </c>
      <c r="BI376">
        <v>2500</v>
      </c>
      <c r="BJ376" s="2" t="s">
        <v>934</v>
      </c>
      <c r="BK376">
        <v>287</v>
      </c>
      <c r="BL376">
        <v>863850.29</v>
      </c>
      <c r="BM376">
        <v>863850.29</v>
      </c>
    </row>
    <row r="377" spans="1:65" x14ac:dyDescent="0.35">
      <c r="A377" s="2" t="s">
        <v>65</v>
      </c>
      <c r="B377" s="2" t="s">
        <v>66</v>
      </c>
      <c r="C377" s="2" t="s">
        <v>67</v>
      </c>
      <c r="D377">
        <v>1</v>
      </c>
      <c r="E377">
        <v>1</v>
      </c>
      <c r="F377" s="3">
        <v>43772.507835648146</v>
      </c>
      <c r="G377" s="4">
        <v>43466</v>
      </c>
      <c r="H377" s="4">
        <v>43830</v>
      </c>
      <c r="I377" s="2" t="s">
        <v>68</v>
      </c>
      <c r="J377">
        <v>1440</v>
      </c>
      <c r="L377" s="2"/>
      <c r="M377" s="2"/>
      <c r="N377" s="2"/>
      <c r="O377" s="2"/>
      <c r="P377" s="2"/>
      <c r="Q377" s="2"/>
      <c r="S377" s="2"/>
      <c r="T377" s="2"/>
      <c r="U377" s="2"/>
      <c r="V377" s="2"/>
      <c r="W377" s="2"/>
      <c r="X377" s="2"/>
      <c r="Y377" s="2"/>
      <c r="AA377" s="2"/>
      <c r="AC377" s="2"/>
      <c r="AD377" s="2"/>
      <c r="AE377" s="2"/>
      <c r="AN377" s="2"/>
      <c r="AP377" s="2"/>
      <c r="AQ377" s="2"/>
      <c r="AR377" s="2"/>
      <c r="AS377" s="2"/>
      <c r="AT377" s="4"/>
      <c r="AU377" s="4"/>
      <c r="AV377" s="4"/>
      <c r="AW377" s="2"/>
      <c r="AX377" s="2"/>
      <c r="AZ377">
        <v>122</v>
      </c>
      <c r="BA377">
        <v>863850.29</v>
      </c>
      <c r="BB377" s="2" t="s">
        <v>69</v>
      </c>
      <c r="BC377">
        <v>168</v>
      </c>
      <c r="BD377" s="2" t="s">
        <v>860</v>
      </c>
      <c r="BE377" s="2" t="s">
        <v>143</v>
      </c>
      <c r="BF377">
        <v>3210</v>
      </c>
      <c r="BG377" s="2" t="s">
        <v>943</v>
      </c>
      <c r="BH377" s="2" t="s">
        <v>137</v>
      </c>
      <c r="BI377">
        <v>0</v>
      </c>
      <c r="BJ377" s="2"/>
      <c r="BK377">
        <v>287</v>
      </c>
      <c r="BL377">
        <v>863850.29</v>
      </c>
      <c r="BM377">
        <v>863850.29</v>
      </c>
    </row>
    <row r="378" spans="1:65" x14ac:dyDescent="0.35">
      <c r="A378" s="2" t="s">
        <v>65</v>
      </c>
      <c r="B378" s="2" t="s">
        <v>66</v>
      </c>
      <c r="C378" s="2" t="s">
        <v>67</v>
      </c>
      <c r="D378">
        <v>1</v>
      </c>
      <c r="E378">
        <v>1</v>
      </c>
      <c r="F378" s="3">
        <v>43772.507835648146</v>
      </c>
      <c r="G378" s="4">
        <v>43466</v>
      </c>
      <c r="H378" s="4">
        <v>43830</v>
      </c>
      <c r="I378" s="2" t="s">
        <v>68</v>
      </c>
      <c r="J378">
        <v>1440</v>
      </c>
      <c r="L378" s="2"/>
      <c r="M378" s="2"/>
      <c r="N378" s="2"/>
      <c r="O378" s="2"/>
      <c r="P378" s="2"/>
      <c r="Q378" s="2"/>
      <c r="S378" s="2"/>
      <c r="T378" s="2"/>
      <c r="U378" s="2"/>
      <c r="V378" s="2"/>
      <c r="W378" s="2"/>
      <c r="X378" s="2"/>
      <c r="Y378" s="2"/>
      <c r="AA378" s="2"/>
      <c r="AC378" s="2"/>
      <c r="AD378" s="2"/>
      <c r="AE378" s="2"/>
      <c r="AN378" s="2"/>
      <c r="AP378" s="2"/>
      <c r="AQ378" s="2"/>
      <c r="AR378" s="2"/>
      <c r="AS378" s="2"/>
      <c r="AT378" s="4"/>
      <c r="AU378" s="4"/>
      <c r="AV378" s="4"/>
      <c r="AW378" s="2"/>
      <c r="AX378" s="2"/>
      <c r="AZ378">
        <v>122</v>
      </c>
      <c r="BA378">
        <v>863850.29</v>
      </c>
      <c r="BB378" s="2" t="s">
        <v>69</v>
      </c>
      <c r="BC378">
        <v>169</v>
      </c>
      <c r="BD378" s="2" t="s">
        <v>860</v>
      </c>
      <c r="BE378" s="2" t="s">
        <v>137</v>
      </c>
      <c r="BF378">
        <v>0</v>
      </c>
      <c r="BG378" s="2"/>
      <c r="BH378" s="2" t="s">
        <v>609</v>
      </c>
      <c r="BI378">
        <v>790</v>
      </c>
      <c r="BJ378" s="2" t="s">
        <v>943</v>
      </c>
      <c r="BK378">
        <v>287</v>
      </c>
      <c r="BL378">
        <v>863850.29</v>
      </c>
      <c r="BM378">
        <v>863850.29</v>
      </c>
    </row>
    <row r="379" spans="1:65" x14ac:dyDescent="0.35">
      <c r="A379" s="2" t="s">
        <v>65</v>
      </c>
      <c r="B379" s="2" t="s">
        <v>66</v>
      </c>
      <c r="C379" s="2" t="s">
        <v>67</v>
      </c>
      <c r="D379">
        <v>1</v>
      </c>
      <c r="E379">
        <v>1</v>
      </c>
      <c r="F379" s="3">
        <v>43772.507835648146</v>
      </c>
      <c r="G379" s="4">
        <v>43466</v>
      </c>
      <c r="H379" s="4">
        <v>43830</v>
      </c>
      <c r="I379" s="2" t="s">
        <v>68</v>
      </c>
      <c r="J379">
        <v>1440</v>
      </c>
      <c r="L379" s="2"/>
      <c r="M379" s="2"/>
      <c r="N379" s="2"/>
      <c r="O379" s="2"/>
      <c r="P379" s="2"/>
      <c r="Q379" s="2"/>
      <c r="S379" s="2"/>
      <c r="T379" s="2"/>
      <c r="U379" s="2"/>
      <c r="V379" s="2"/>
      <c r="W379" s="2"/>
      <c r="X379" s="2"/>
      <c r="Y379" s="2"/>
      <c r="AA379" s="2"/>
      <c r="AC379" s="2"/>
      <c r="AD379" s="2"/>
      <c r="AE379" s="2"/>
      <c r="AN379" s="2"/>
      <c r="AP379" s="2"/>
      <c r="AQ379" s="2"/>
      <c r="AR379" s="2"/>
      <c r="AS379" s="2"/>
      <c r="AT379" s="4"/>
      <c r="AU379" s="4"/>
      <c r="AV379" s="4"/>
      <c r="AW379" s="2"/>
      <c r="AX379" s="2"/>
      <c r="AZ379">
        <v>122</v>
      </c>
      <c r="BA379">
        <v>863850.29</v>
      </c>
      <c r="BB379" s="2" t="s">
        <v>69</v>
      </c>
      <c r="BC379">
        <v>170</v>
      </c>
      <c r="BD379" s="2" t="s">
        <v>860</v>
      </c>
      <c r="BE379" s="2" t="s">
        <v>137</v>
      </c>
      <c r="BF379">
        <v>0</v>
      </c>
      <c r="BG379" s="2"/>
      <c r="BH379" s="2" t="s">
        <v>610</v>
      </c>
      <c r="BI379">
        <v>1100</v>
      </c>
      <c r="BJ379" s="2" t="s">
        <v>943</v>
      </c>
      <c r="BK379">
        <v>287</v>
      </c>
      <c r="BL379">
        <v>863850.29</v>
      </c>
      <c r="BM379">
        <v>863850.29</v>
      </c>
    </row>
    <row r="380" spans="1:65" x14ac:dyDescent="0.35">
      <c r="A380" s="2" t="s">
        <v>65</v>
      </c>
      <c r="B380" s="2" t="s">
        <v>66</v>
      </c>
      <c r="C380" s="2" t="s">
        <v>67</v>
      </c>
      <c r="D380">
        <v>1</v>
      </c>
      <c r="E380">
        <v>1</v>
      </c>
      <c r="F380" s="3">
        <v>43772.507835648146</v>
      </c>
      <c r="G380" s="4">
        <v>43466</v>
      </c>
      <c r="H380" s="4">
        <v>43830</v>
      </c>
      <c r="I380" s="2" t="s">
        <v>68</v>
      </c>
      <c r="J380">
        <v>1440</v>
      </c>
      <c r="L380" s="2"/>
      <c r="M380" s="2"/>
      <c r="N380" s="2"/>
      <c r="O380" s="2"/>
      <c r="P380" s="2"/>
      <c r="Q380" s="2"/>
      <c r="S380" s="2"/>
      <c r="T380" s="2"/>
      <c r="U380" s="2"/>
      <c r="V380" s="2"/>
      <c r="W380" s="2"/>
      <c r="X380" s="2"/>
      <c r="Y380" s="2"/>
      <c r="AA380" s="2"/>
      <c r="AC380" s="2"/>
      <c r="AD380" s="2"/>
      <c r="AE380" s="2"/>
      <c r="AN380" s="2"/>
      <c r="AP380" s="2"/>
      <c r="AQ380" s="2"/>
      <c r="AR380" s="2"/>
      <c r="AS380" s="2"/>
      <c r="AT380" s="4"/>
      <c r="AU380" s="4"/>
      <c r="AV380" s="4"/>
      <c r="AW380" s="2"/>
      <c r="AX380" s="2"/>
      <c r="AZ380">
        <v>122</v>
      </c>
      <c r="BA380">
        <v>863850.29</v>
      </c>
      <c r="BB380" s="2" t="s">
        <v>69</v>
      </c>
      <c r="BC380">
        <v>171</v>
      </c>
      <c r="BD380" s="2" t="s">
        <v>860</v>
      </c>
      <c r="BE380" s="2" t="s">
        <v>137</v>
      </c>
      <c r="BF380">
        <v>0</v>
      </c>
      <c r="BG380" s="2"/>
      <c r="BH380" s="2" t="s">
        <v>72</v>
      </c>
      <c r="BI380">
        <v>1320</v>
      </c>
      <c r="BJ380" s="2" t="s">
        <v>943</v>
      </c>
      <c r="BK380">
        <v>287</v>
      </c>
      <c r="BL380">
        <v>863850.29</v>
      </c>
      <c r="BM380">
        <v>863850.29</v>
      </c>
    </row>
    <row r="381" spans="1:65" x14ac:dyDescent="0.35">
      <c r="A381" s="2" t="s">
        <v>65</v>
      </c>
      <c r="B381" s="2" t="s">
        <v>66</v>
      </c>
      <c r="C381" s="2" t="s">
        <v>67</v>
      </c>
      <c r="D381">
        <v>1</v>
      </c>
      <c r="E381">
        <v>1</v>
      </c>
      <c r="F381" s="3">
        <v>43772.507835648146</v>
      </c>
      <c r="G381" s="4">
        <v>43466</v>
      </c>
      <c r="H381" s="4">
        <v>43830</v>
      </c>
      <c r="I381" s="2" t="s">
        <v>68</v>
      </c>
      <c r="J381">
        <v>1440</v>
      </c>
      <c r="L381" s="2"/>
      <c r="M381" s="2"/>
      <c r="N381" s="2"/>
      <c r="O381" s="2"/>
      <c r="P381" s="2"/>
      <c r="Q381" s="2"/>
      <c r="S381" s="2"/>
      <c r="T381" s="2"/>
      <c r="U381" s="2"/>
      <c r="V381" s="2"/>
      <c r="W381" s="2"/>
      <c r="X381" s="2"/>
      <c r="Y381" s="2"/>
      <c r="AA381" s="2"/>
      <c r="AC381" s="2"/>
      <c r="AD381" s="2"/>
      <c r="AE381" s="2"/>
      <c r="AN381" s="2"/>
      <c r="AP381" s="2"/>
      <c r="AQ381" s="2"/>
      <c r="AR381" s="2"/>
      <c r="AS381" s="2"/>
      <c r="AT381" s="4"/>
      <c r="AU381" s="4"/>
      <c r="AV381" s="4"/>
      <c r="AW381" s="2"/>
      <c r="AX381" s="2"/>
      <c r="AZ381">
        <v>122</v>
      </c>
      <c r="BA381">
        <v>863850.29</v>
      </c>
      <c r="BB381" s="2" t="s">
        <v>69</v>
      </c>
      <c r="BC381">
        <v>172</v>
      </c>
      <c r="BD381" s="2" t="s">
        <v>861</v>
      </c>
      <c r="BE381" s="2" t="s">
        <v>653</v>
      </c>
      <c r="BF381">
        <v>3210</v>
      </c>
      <c r="BG381" s="2" t="s">
        <v>1040</v>
      </c>
      <c r="BH381" s="2" t="s">
        <v>137</v>
      </c>
      <c r="BI381">
        <v>0</v>
      </c>
      <c r="BJ381" s="2"/>
      <c r="BK381">
        <v>287</v>
      </c>
      <c r="BL381">
        <v>863850.29</v>
      </c>
      <c r="BM381">
        <v>863850.29</v>
      </c>
    </row>
    <row r="382" spans="1:65" x14ac:dyDescent="0.35">
      <c r="A382" s="2" t="s">
        <v>65</v>
      </c>
      <c r="B382" s="2" t="s">
        <v>66</v>
      </c>
      <c r="C382" s="2" t="s">
        <v>67</v>
      </c>
      <c r="D382">
        <v>1</v>
      </c>
      <c r="E382">
        <v>1</v>
      </c>
      <c r="F382" s="3">
        <v>43772.507835648146</v>
      </c>
      <c r="G382" s="4">
        <v>43466</v>
      </c>
      <c r="H382" s="4">
        <v>43830</v>
      </c>
      <c r="I382" s="2" t="s">
        <v>68</v>
      </c>
      <c r="J382">
        <v>1440</v>
      </c>
      <c r="L382" s="2"/>
      <c r="M382" s="2"/>
      <c r="N382" s="2"/>
      <c r="O382" s="2"/>
      <c r="P382" s="2"/>
      <c r="Q382" s="2"/>
      <c r="S382" s="2"/>
      <c r="T382" s="2"/>
      <c r="U382" s="2"/>
      <c r="V382" s="2"/>
      <c r="W382" s="2"/>
      <c r="X382" s="2"/>
      <c r="Y382" s="2"/>
      <c r="AA382" s="2"/>
      <c r="AC382" s="2"/>
      <c r="AD382" s="2"/>
      <c r="AE382" s="2"/>
      <c r="AN382" s="2"/>
      <c r="AP382" s="2"/>
      <c r="AQ382" s="2"/>
      <c r="AR382" s="2"/>
      <c r="AS382" s="2"/>
      <c r="AT382" s="4"/>
      <c r="AU382" s="4"/>
      <c r="AV382" s="4"/>
      <c r="AW382" s="2"/>
      <c r="AX382" s="2"/>
      <c r="AZ382">
        <v>122</v>
      </c>
      <c r="BA382">
        <v>863850.29</v>
      </c>
      <c r="BB382" s="2" t="s">
        <v>69</v>
      </c>
      <c r="BC382">
        <v>173</v>
      </c>
      <c r="BD382" s="2" t="s">
        <v>861</v>
      </c>
      <c r="BE382" s="2" t="s">
        <v>137</v>
      </c>
      <c r="BF382">
        <v>0</v>
      </c>
      <c r="BG382" s="2"/>
      <c r="BH382" s="2" t="s">
        <v>650</v>
      </c>
      <c r="BI382">
        <v>3210</v>
      </c>
      <c r="BJ382" s="2" t="s">
        <v>1040</v>
      </c>
      <c r="BK382">
        <v>287</v>
      </c>
      <c r="BL382">
        <v>863850.29</v>
      </c>
      <c r="BM382">
        <v>863850.29</v>
      </c>
    </row>
    <row r="383" spans="1:65" x14ac:dyDescent="0.35">
      <c r="A383" s="2" t="s">
        <v>65</v>
      </c>
      <c r="B383" s="2" t="s">
        <v>66</v>
      </c>
      <c r="C383" s="2" t="s">
        <v>67</v>
      </c>
      <c r="D383">
        <v>1</v>
      </c>
      <c r="E383">
        <v>1</v>
      </c>
      <c r="F383" s="3">
        <v>43772.507835648146</v>
      </c>
      <c r="G383" s="4">
        <v>43466</v>
      </c>
      <c r="H383" s="4">
        <v>43830</v>
      </c>
      <c r="I383" s="2" t="s">
        <v>68</v>
      </c>
      <c r="J383">
        <v>1440</v>
      </c>
      <c r="L383" s="2"/>
      <c r="M383" s="2"/>
      <c r="N383" s="2"/>
      <c r="O383" s="2"/>
      <c r="P383" s="2"/>
      <c r="Q383" s="2"/>
      <c r="S383" s="2"/>
      <c r="T383" s="2"/>
      <c r="U383" s="2"/>
      <c r="V383" s="2"/>
      <c r="W383" s="2"/>
      <c r="X383" s="2"/>
      <c r="Y383" s="2"/>
      <c r="AA383" s="2"/>
      <c r="AC383" s="2"/>
      <c r="AD383" s="2"/>
      <c r="AE383" s="2"/>
      <c r="AN383" s="2"/>
      <c r="AP383" s="2"/>
      <c r="AQ383" s="2"/>
      <c r="AR383" s="2"/>
      <c r="AS383" s="2"/>
      <c r="AT383" s="4"/>
      <c r="AU383" s="4"/>
      <c r="AV383" s="4"/>
      <c r="AW383" s="2"/>
      <c r="AX383" s="2"/>
      <c r="AZ383">
        <v>122</v>
      </c>
      <c r="BA383">
        <v>863850.29</v>
      </c>
      <c r="BB383" s="2" t="s">
        <v>69</v>
      </c>
      <c r="BC383">
        <v>174</v>
      </c>
      <c r="BD383" s="2" t="s">
        <v>867</v>
      </c>
      <c r="BE383" s="2" t="s">
        <v>619</v>
      </c>
      <c r="BF383">
        <v>9300</v>
      </c>
      <c r="BG383" s="2" t="s">
        <v>1041</v>
      </c>
      <c r="BH383" s="2" t="s">
        <v>137</v>
      </c>
      <c r="BI383">
        <v>0</v>
      </c>
      <c r="BJ383" s="2"/>
      <c r="BK383">
        <v>287</v>
      </c>
      <c r="BL383">
        <v>863850.29</v>
      </c>
      <c r="BM383">
        <v>863850.29</v>
      </c>
    </row>
    <row r="384" spans="1:65" x14ac:dyDescent="0.35">
      <c r="A384" s="2" t="s">
        <v>65</v>
      </c>
      <c r="B384" s="2" t="s">
        <v>66</v>
      </c>
      <c r="C384" s="2" t="s">
        <v>67</v>
      </c>
      <c r="D384">
        <v>1</v>
      </c>
      <c r="E384">
        <v>1</v>
      </c>
      <c r="F384" s="3">
        <v>43772.507835648146</v>
      </c>
      <c r="G384" s="4">
        <v>43466</v>
      </c>
      <c r="H384" s="4">
        <v>43830</v>
      </c>
      <c r="I384" s="2" t="s">
        <v>68</v>
      </c>
      <c r="J384">
        <v>1440</v>
      </c>
      <c r="L384" s="2"/>
      <c r="M384" s="2"/>
      <c r="N384" s="2"/>
      <c r="O384" s="2"/>
      <c r="P384" s="2"/>
      <c r="Q384" s="2"/>
      <c r="S384" s="2"/>
      <c r="T384" s="2"/>
      <c r="U384" s="2"/>
      <c r="V384" s="2"/>
      <c r="W384" s="2"/>
      <c r="X384" s="2"/>
      <c r="Y384" s="2"/>
      <c r="AA384" s="2"/>
      <c r="AC384" s="2"/>
      <c r="AD384" s="2"/>
      <c r="AE384" s="2"/>
      <c r="AN384" s="2"/>
      <c r="AP384" s="2"/>
      <c r="AQ384" s="2"/>
      <c r="AR384" s="2"/>
      <c r="AS384" s="2"/>
      <c r="AT384" s="4"/>
      <c r="AU384" s="4"/>
      <c r="AV384" s="4"/>
      <c r="AW384" s="2"/>
      <c r="AX384" s="2"/>
      <c r="AZ384">
        <v>122</v>
      </c>
      <c r="BA384">
        <v>863850.29</v>
      </c>
      <c r="BB384" s="2" t="s">
        <v>69</v>
      </c>
      <c r="BC384">
        <v>175</v>
      </c>
      <c r="BD384" s="2" t="s">
        <v>867</v>
      </c>
      <c r="BE384" s="2" t="s">
        <v>137</v>
      </c>
      <c r="BF384">
        <v>0</v>
      </c>
      <c r="BG384" s="2"/>
      <c r="BH384" s="2" t="s">
        <v>619</v>
      </c>
      <c r="BI384">
        <v>9300</v>
      </c>
      <c r="BJ384" s="2" t="s">
        <v>1041</v>
      </c>
      <c r="BK384">
        <v>287</v>
      </c>
      <c r="BL384">
        <v>863850.29</v>
      </c>
      <c r="BM384">
        <v>863850.29</v>
      </c>
    </row>
    <row r="385" spans="1:65" x14ac:dyDescent="0.35">
      <c r="A385" s="2" t="s">
        <v>65</v>
      </c>
      <c r="B385" s="2" t="s">
        <v>66</v>
      </c>
      <c r="C385" s="2" t="s">
        <v>67</v>
      </c>
      <c r="D385">
        <v>1</v>
      </c>
      <c r="E385">
        <v>1</v>
      </c>
      <c r="F385" s="3">
        <v>43772.507835648146</v>
      </c>
      <c r="G385" s="4">
        <v>43466</v>
      </c>
      <c r="H385" s="4">
        <v>43830</v>
      </c>
      <c r="I385" s="2" t="s">
        <v>68</v>
      </c>
      <c r="J385">
        <v>1440</v>
      </c>
      <c r="L385" s="2"/>
      <c r="M385" s="2"/>
      <c r="N385" s="2"/>
      <c r="O385" s="2"/>
      <c r="P385" s="2"/>
      <c r="Q385" s="2"/>
      <c r="S385" s="2"/>
      <c r="T385" s="2"/>
      <c r="U385" s="2"/>
      <c r="V385" s="2"/>
      <c r="W385" s="2"/>
      <c r="X385" s="2"/>
      <c r="Y385" s="2"/>
      <c r="AA385" s="2"/>
      <c r="AC385" s="2"/>
      <c r="AD385" s="2"/>
      <c r="AE385" s="2"/>
      <c r="AN385" s="2"/>
      <c r="AP385" s="2"/>
      <c r="AQ385" s="2"/>
      <c r="AR385" s="2"/>
      <c r="AS385" s="2"/>
      <c r="AT385" s="4"/>
      <c r="AU385" s="4"/>
      <c r="AV385" s="4"/>
      <c r="AW385" s="2"/>
      <c r="AX385" s="2"/>
      <c r="AZ385">
        <v>122</v>
      </c>
      <c r="BA385">
        <v>863850.29</v>
      </c>
      <c r="BB385" s="2" t="s">
        <v>69</v>
      </c>
      <c r="BC385">
        <v>176</v>
      </c>
      <c r="BD385" s="2" t="s">
        <v>868</v>
      </c>
      <c r="BE385" s="2" t="s">
        <v>626</v>
      </c>
      <c r="BF385">
        <v>175</v>
      </c>
      <c r="BG385" s="2" t="s">
        <v>1042</v>
      </c>
      <c r="BH385" s="2" t="s">
        <v>137</v>
      </c>
      <c r="BI385">
        <v>0</v>
      </c>
      <c r="BJ385" s="2"/>
      <c r="BK385">
        <v>287</v>
      </c>
      <c r="BL385">
        <v>863850.29</v>
      </c>
      <c r="BM385">
        <v>863850.29</v>
      </c>
    </row>
    <row r="386" spans="1:65" x14ac:dyDescent="0.35">
      <c r="A386" s="2" t="s">
        <v>65</v>
      </c>
      <c r="B386" s="2" t="s">
        <v>66</v>
      </c>
      <c r="C386" s="2" t="s">
        <v>67</v>
      </c>
      <c r="D386">
        <v>1</v>
      </c>
      <c r="E386">
        <v>1</v>
      </c>
      <c r="F386" s="3">
        <v>43772.507835648146</v>
      </c>
      <c r="G386" s="4">
        <v>43466</v>
      </c>
      <c r="H386" s="4">
        <v>43830</v>
      </c>
      <c r="I386" s="2" t="s">
        <v>68</v>
      </c>
      <c r="J386">
        <v>1440</v>
      </c>
      <c r="L386" s="2"/>
      <c r="M386" s="2"/>
      <c r="N386" s="2"/>
      <c r="O386" s="2"/>
      <c r="P386" s="2"/>
      <c r="Q386" s="2"/>
      <c r="S386" s="2"/>
      <c r="T386" s="2"/>
      <c r="U386" s="2"/>
      <c r="V386" s="2"/>
      <c r="W386" s="2"/>
      <c r="X386" s="2"/>
      <c r="Y386" s="2"/>
      <c r="AA386" s="2"/>
      <c r="AC386" s="2"/>
      <c r="AD386" s="2"/>
      <c r="AE386" s="2"/>
      <c r="AN386" s="2"/>
      <c r="AP386" s="2"/>
      <c r="AQ386" s="2"/>
      <c r="AR386" s="2"/>
      <c r="AS386" s="2"/>
      <c r="AT386" s="4"/>
      <c r="AU386" s="4"/>
      <c r="AV386" s="4"/>
      <c r="AW386" s="2"/>
      <c r="AX386" s="2"/>
      <c r="AZ386">
        <v>122</v>
      </c>
      <c r="BA386">
        <v>863850.29</v>
      </c>
      <c r="BB386" s="2" t="s">
        <v>69</v>
      </c>
      <c r="BC386">
        <v>177</v>
      </c>
      <c r="BD386" s="2" t="s">
        <v>868</v>
      </c>
      <c r="BE386" s="2" t="s">
        <v>137</v>
      </c>
      <c r="BF386">
        <v>0</v>
      </c>
      <c r="BG386" s="2"/>
      <c r="BH386" s="2" t="s">
        <v>619</v>
      </c>
      <c r="BI386">
        <v>175</v>
      </c>
      <c r="BJ386" s="2" t="s">
        <v>1042</v>
      </c>
      <c r="BK386">
        <v>287</v>
      </c>
      <c r="BL386">
        <v>863850.29</v>
      </c>
      <c r="BM386">
        <v>863850.29</v>
      </c>
    </row>
    <row r="387" spans="1:65" x14ac:dyDescent="0.35">
      <c r="A387" s="2" t="s">
        <v>65</v>
      </c>
      <c r="B387" s="2" t="s">
        <v>66</v>
      </c>
      <c r="C387" s="2" t="s">
        <v>67</v>
      </c>
      <c r="D387">
        <v>1</v>
      </c>
      <c r="E387">
        <v>1</v>
      </c>
      <c r="F387" s="3">
        <v>43772.507835648146</v>
      </c>
      <c r="G387" s="4">
        <v>43466</v>
      </c>
      <c r="H387" s="4">
        <v>43830</v>
      </c>
      <c r="I387" s="2" t="s">
        <v>68</v>
      </c>
      <c r="J387">
        <v>1440</v>
      </c>
      <c r="L387" s="2"/>
      <c r="M387" s="2"/>
      <c r="N387" s="2"/>
      <c r="O387" s="2"/>
      <c r="P387" s="2"/>
      <c r="Q387" s="2"/>
      <c r="S387" s="2"/>
      <c r="T387" s="2"/>
      <c r="U387" s="2"/>
      <c r="V387" s="2"/>
      <c r="W387" s="2"/>
      <c r="X387" s="2"/>
      <c r="Y387" s="2"/>
      <c r="AA387" s="2"/>
      <c r="AC387" s="2"/>
      <c r="AD387" s="2"/>
      <c r="AE387" s="2"/>
      <c r="AN387" s="2"/>
      <c r="AP387" s="2"/>
      <c r="AQ387" s="2"/>
      <c r="AR387" s="2"/>
      <c r="AS387" s="2"/>
      <c r="AT387" s="4"/>
      <c r="AU387" s="4"/>
      <c r="AV387" s="4"/>
      <c r="AW387" s="2"/>
      <c r="AX387" s="2"/>
      <c r="AZ387">
        <v>122</v>
      </c>
      <c r="BA387">
        <v>863850.29</v>
      </c>
      <c r="BB387" s="2" t="s">
        <v>69</v>
      </c>
      <c r="BC387">
        <v>178</v>
      </c>
      <c r="BD387" s="2" t="s">
        <v>869</v>
      </c>
      <c r="BE387" s="2" t="s">
        <v>81</v>
      </c>
      <c r="BF387">
        <v>34220.9</v>
      </c>
      <c r="BG387" s="2" t="s">
        <v>947</v>
      </c>
      <c r="BH387" s="2" t="s">
        <v>137</v>
      </c>
      <c r="BI387">
        <v>0</v>
      </c>
      <c r="BJ387" s="2"/>
      <c r="BK387">
        <v>287</v>
      </c>
      <c r="BL387">
        <v>863850.29</v>
      </c>
      <c r="BM387">
        <v>863850.29</v>
      </c>
    </row>
    <row r="388" spans="1:65" x14ac:dyDescent="0.35">
      <c r="A388" s="2" t="s">
        <v>65</v>
      </c>
      <c r="B388" s="2" t="s">
        <v>66</v>
      </c>
      <c r="C388" s="2" t="s">
        <v>67</v>
      </c>
      <c r="D388">
        <v>1</v>
      </c>
      <c r="E388">
        <v>1</v>
      </c>
      <c r="F388" s="3">
        <v>43772.507835648146</v>
      </c>
      <c r="G388" s="4">
        <v>43466</v>
      </c>
      <c r="H388" s="4">
        <v>43830</v>
      </c>
      <c r="I388" s="2" t="s">
        <v>68</v>
      </c>
      <c r="J388">
        <v>1440</v>
      </c>
      <c r="L388" s="2"/>
      <c r="M388" s="2"/>
      <c r="N388" s="2"/>
      <c r="O388" s="2"/>
      <c r="P388" s="2"/>
      <c r="Q388" s="2"/>
      <c r="S388" s="2"/>
      <c r="T388" s="2"/>
      <c r="U388" s="2"/>
      <c r="V388" s="2"/>
      <c r="W388" s="2"/>
      <c r="X388" s="2"/>
      <c r="Y388" s="2"/>
      <c r="AA388" s="2"/>
      <c r="AC388" s="2"/>
      <c r="AD388" s="2"/>
      <c r="AE388" s="2"/>
      <c r="AN388" s="2"/>
      <c r="AP388" s="2"/>
      <c r="AQ388" s="2"/>
      <c r="AR388" s="2"/>
      <c r="AS388" s="2"/>
      <c r="AT388" s="4"/>
      <c r="AU388" s="4"/>
      <c r="AV388" s="4"/>
      <c r="AW388" s="2"/>
      <c r="AX388" s="2"/>
      <c r="AZ388">
        <v>122</v>
      </c>
      <c r="BA388">
        <v>863850.29</v>
      </c>
      <c r="BB388" s="2" t="s">
        <v>69</v>
      </c>
      <c r="BC388">
        <v>179</v>
      </c>
      <c r="BD388" s="2" t="s">
        <v>869</v>
      </c>
      <c r="BE388" s="2" t="s">
        <v>137</v>
      </c>
      <c r="BF388">
        <v>0</v>
      </c>
      <c r="BG388" s="2"/>
      <c r="BH388" s="2" t="s">
        <v>667</v>
      </c>
      <c r="BI388">
        <v>34220.9</v>
      </c>
      <c r="BJ388" s="2" t="s">
        <v>947</v>
      </c>
      <c r="BK388">
        <v>287</v>
      </c>
      <c r="BL388">
        <v>863850.29</v>
      </c>
      <c r="BM388">
        <v>863850.29</v>
      </c>
    </row>
    <row r="389" spans="1:65" x14ac:dyDescent="0.35">
      <c r="A389" s="2" t="s">
        <v>65</v>
      </c>
      <c r="B389" s="2" t="s">
        <v>66</v>
      </c>
      <c r="C389" s="2" t="s">
        <v>67</v>
      </c>
      <c r="D389">
        <v>1</v>
      </c>
      <c r="E389">
        <v>1</v>
      </c>
      <c r="F389" s="3">
        <v>43772.507835648146</v>
      </c>
      <c r="G389" s="4">
        <v>43466</v>
      </c>
      <c r="H389" s="4">
        <v>43830</v>
      </c>
      <c r="I389" s="2" t="s">
        <v>68</v>
      </c>
      <c r="J389">
        <v>1440</v>
      </c>
      <c r="L389" s="2"/>
      <c r="M389" s="2"/>
      <c r="N389" s="2"/>
      <c r="O389" s="2"/>
      <c r="P389" s="2"/>
      <c r="Q389" s="2"/>
      <c r="S389" s="2"/>
      <c r="T389" s="2"/>
      <c r="U389" s="2"/>
      <c r="V389" s="2"/>
      <c r="W389" s="2"/>
      <c r="X389" s="2"/>
      <c r="Y389" s="2"/>
      <c r="AA389" s="2"/>
      <c r="AC389" s="2"/>
      <c r="AD389" s="2"/>
      <c r="AE389" s="2"/>
      <c r="AN389" s="2"/>
      <c r="AP389" s="2"/>
      <c r="AQ389" s="2"/>
      <c r="AR389" s="2"/>
      <c r="AS389" s="2"/>
      <c r="AT389" s="4"/>
      <c r="AU389" s="4"/>
      <c r="AV389" s="4"/>
      <c r="AW389" s="2"/>
      <c r="AX389" s="2"/>
      <c r="AZ389">
        <v>122</v>
      </c>
      <c r="BA389">
        <v>863850.29</v>
      </c>
      <c r="BB389" s="2" t="s">
        <v>69</v>
      </c>
      <c r="BC389">
        <v>180</v>
      </c>
      <c r="BD389" s="2" t="s">
        <v>870</v>
      </c>
      <c r="BE389" s="2" t="s">
        <v>667</v>
      </c>
      <c r="BF389">
        <v>34220.9</v>
      </c>
      <c r="BG389" s="2" t="s">
        <v>947</v>
      </c>
      <c r="BH389" s="2" t="s">
        <v>137</v>
      </c>
      <c r="BI389">
        <v>0</v>
      </c>
      <c r="BJ389" s="2"/>
      <c r="BK389">
        <v>287</v>
      </c>
      <c r="BL389">
        <v>863850.29</v>
      </c>
      <c r="BM389">
        <v>863850.29</v>
      </c>
    </row>
    <row r="390" spans="1:65" x14ac:dyDescent="0.35">
      <c r="A390" s="2" t="s">
        <v>65</v>
      </c>
      <c r="B390" s="2" t="s">
        <v>66</v>
      </c>
      <c r="C390" s="2" t="s">
        <v>67</v>
      </c>
      <c r="D390">
        <v>1</v>
      </c>
      <c r="E390">
        <v>1</v>
      </c>
      <c r="F390" s="3">
        <v>43772.507835648146</v>
      </c>
      <c r="G390" s="4">
        <v>43466</v>
      </c>
      <c r="H390" s="4">
        <v>43830</v>
      </c>
      <c r="I390" s="2" t="s">
        <v>68</v>
      </c>
      <c r="J390">
        <v>1440</v>
      </c>
      <c r="L390" s="2"/>
      <c r="M390" s="2"/>
      <c r="N390" s="2"/>
      <c r="O390" s="2"/>
      <c r="P390" s="2"/>
      <c r="Q390" s="2"/>
      <c r="S390" s="2"/>
      <c r="T390" s="2"/>
      <c r="U390" s="2"/>
      <c r="V390" s="2"/>
      <c r="W390" s="2"/>
      <c r="X390" s="2"/>
      <c r="Y390" s="2"/>
      <c r="AA390" s="2"/>
      <c r="AC390" s="2"/>
      <c r="AD390" s="2"/>
      <c r="AE390" s="2"/>
      <c r="AN390" s="2"/>
      <c r="AP390" s="2"/>
      <c r="AQ390" s="2"/>
      <c r="AR390" s="2"/>
      <c r="AS390" s="2"/>
      <c r="AT390" s="4"/>
      <c r="AU390" s="4"/>
      <c r="AV390" s="4"/>
      <c r="AW390" s="2"/>
      <c r="AX390" s="2"/>
      <c r="AZ390">
        <v>122</v>
      </c>
      <c r="BA390">
        <v>863850.29</v>
      </c>
      <c r="BB390" s="2" t="s">
        <v>69</v>
      </c>
      <c r="BC390">
        <v>181</v>
      </c>
      <c r="BD390" s="2" t="s">
        <v>870</v>
      </c>
      <c r="BE390" s="2" t="s">
        <v>137</v>
      </c>
      <c r="BF390">
        <v>0</v>
      </c>
      <c r="BG390" s="2"/>
      <c r="BH390" s="2" t="s">
        <v>666</v>
      </c>
      <c r="BI390">
        <v>34220.9</v>
      </c>
      <c r="BJ390" s="2" t="s">
        <v>947</v>
      </c>
      <c r="BK390">
        <v>287</v>
      </c>
      <c r="BL390">
        <v>863850.29</v>
      </c>
      <c r="BM390">
        <v>863850.29</v>
      </c>
    </row>
    <row r="391" spans="1:65" x14ac:dyDescent="0.35">
      <c r="A391" s="2" t="s">
        <v>65</v>
      </c>
      <c r="B391" s="2" t="s">
        <v>66</v>
      </c>
      <c r="C391" s="2" t="s">
        <v>67</v>
      </c>
      <c r="D391">
        <v>1</v>
      </c>
      <c r="E391">
        <v>1</v>
      </c>
      <c r="F391" s="3">
        <v>43772.507835648146</v>
      </c>
      <c r="G391" s="4">
        <v>43466</v>
      </c>
      <c r="H391" s="4">
        <v>43830</v>
      </c>
      <c r="I391" s="2" t="s">
        <v>68</v>
      </c>
      <c r="J391">
        <v>1440</v>
      </c>
      <c r="L391" s="2"/>
      <c r="M391" s="2"/>
      <c r="N391" s="2"/>
      <c r="O391" s="2"/>
      <c r="P391" s="2"/>
      <c r="Q391" s="2"/>
      <c r="S391" s="2"/>
      <c r="T391" s="2"/>
      <c r="U391" s="2"/>
      <c r="V391" s="2"/>
      <c r="W391" s="2"/>
      <c r="X391" s="2"/>
      <c r="Y391" s="2"/>
      <c r="AA391" s="2"/>
      <c r="AC391" s="2"/>
      <c r="AD391" s="2"/>
      <c r="AE391" s="2"/>
      <c r="AN391" s="2"/>
      <c r="AP391" s="2"/>
      <c r="AQ391" s="2"/>
      <c r="AR391" s="2"/>
      <c r="AS391" s="2"/>
      <c r="AT391" s="4"/>
      <c r="AU391" s="4"/>
      <c r="AV391" s="4"/>
      <c r="AW391" s="2"/>
      <c r="AX391" s="2"/>
      <c r="AZ391">
        <v>122</v>
      </c>
      <c r="BA391">
        <v>863850.29</v>
      </c>
      <c r="BB391" s="2" t="s">
        <v>69</v>
      </c>
      <c r="BC391">
        <v>182</v>
      </c>
      <c r="BD391" s="2" t="s">
        <v>864</v>
      </c>
      <c r="BE391" s="2" t="s">
        <v>138</v>
      </c>
      <c r="BF391">
        <v>11316</v>
      </c>
      <c r="BG391" s="2" t="s">
        <v>945</v>
      </c>
      <c r="BH391" s="2" t="s">
        <v>137</v>
      </c>
      <c r="BI391">
        <v>0</v>
      </c>
      <c r="BJ391" s="2"/>
      <c r="BK391">
        <v>287</v>
      </c>
      <c r="BL391">
        <v>863850.29</v>
      </c>
      <c r="BM391">
        <v>863850.29</v>
      </c>
    </row>
    <row r="392" spans="1:65" x14ac:dyDescent="0.35">
      <c r="A392" s="2" t="s">
        <v>65</v>
      </c>
      <c r="B392" s="2" t="s">
        <v>66</v>
      </c>
      <c r="C392" s="2" t="s">
        <v>67</v>
      </c>
      <c r="D392">
        <v>1</v>
      </c>
      <c r="E392">
        <v>1</v>
      </c>
      <c r="F392" s="3">
        <v>43772.507835648146</v>
      </c>
      <c r="G392" s="4">
        <v>43466</v>
      </c>
      <c r="H392" s="4">
        <v>43830</v>
      </c>
      <c r="I392" s="2" t="s">
        <v>68</v>
      </c>
      <c r="J392">
        <v>1440</v>
      </c>
      <c r="L392" s="2"/>
      <c r="M392" s="2"/>
      <c r="N392" s="2"/>
      <c r="O392" s="2"/>
      <c r="P392" s="2"/>
      <c r="Q392" s="2"/>
      <c r="S392" s="2"/>
      <c r="T392" s="2"/>
      <c r="U392" s="2"/>
      <c r="V392" s="2"/>
      <c r="W392" s="2"/>
      <c r="X392" s="2"/>
      <c r="Y392" s="2"/>
      <c r="AA392" s="2"/>
      <c r="AC392" s="2"/>
      <c r="AD392" s="2"/>
      <c r="AE392" s="2"/>
      <c r="AN392" s="2"/>
      <c r="AP392" s="2"/>
      <c r="AQ392" s="2"/>
      <c r="AR392" s="2"/>
      <c r="AS392" s="2"/>
      <c r="AT392" s="4"/>
      <c r="AU392" s="4"/>
      <c r="AV392" s="4"/>
      <c r="AW392" s="2"/>
      <c r="AX392" s="2"/>
      <c r="AZ392">
        <v>122</v>
      </c>
      <c r="BA392">
        <v>863850.29</v>
      </c>
      <c r="BB392" s="2" t="s">
        <v>69</v>
      </c>
      <c r="BC392">
        <v>183</v>
      </c>
      <c r="BD392" s="2" t="s">
        <v>864</v>
      </c>
      <c r="BE392" s="2" t="s">
        <v>137</v>
      </c>
      <c r="BF392">
        <v>0</v>
      </c>
      <c r="BG392" s="2"/>
      <c r="BH392" s="2" t="s">
        <v>656</v>
      </c>
      <c r="BI392">
        <v>9200</v>
      </c>
      <c r="BJ392" s="2" t="s">
        <v>945</v>
      </c>
      <c r="BK392">
        <v>287</v>
      </c>
      <c r="BL392">
        <v>863850.29</v>
      </c>
      <c r="BM392">
        <v>863850.29</v>
      </c>
    </row>
    <row r="393" spans="1:65" x14ac:dyDescent="0.35">
      <c r="A393" s="2" t="s">
        <v>65</v>
      </c>
      <c r="B393" s="2" t="s">
        <v>66</v>
      </c>
      <c r="C393" s="2" t="s">
        <v>67</v>
      </c>
      <c r="D393">
        <v>1</v>
      </c>
      <c r="E393">
        <v>1</v>
      </c>
      <c r="F393" s="3">
        <v>43772.507835648146</v>
      </c>
      <c r="G393" s="4">
        <v>43466</v>
      </c>
      <c r="H393" s="4">
        <v>43830</v>
      </c>
      <c r="I393" s="2" t="s">
        <v>68</v>
      </c>
      <c r="J393">
        <v>1440</v>
      </c>
      <c r="L393" s="2"/>
      <c r="M393" s="2"/>
      <c r="N393" s="2"/>
      <c r="O393" s="2"/>
      <c r="P393" s="2"/>
      <c r="Q393" s="2"/>
      <c r="S393" s="2"/>
      <c r="T393" s="2"/>
      <c r="U393" s="2"/>
      <c r="V393" s="2"/>
      <c r="W393" s="2"/>
      <c r="X393" s="2"/>
      <c r="Y393" s="2"/>
      <c r="AA393" s="2"/>
      <c r="AC393" s="2"/>
      <c r="AD393" s="2"/>
      <c r="AE393" s="2"/>
      <c r="AN393" s="2"/>
      <c r="AP393" s="2"/>
      <c r="AQ393" s="2"/>
      <c r="AR393" s="2"/>
      <c r="AS393" s="2"/>
      <c r="AT393" s="4"/>
      <c r="AU393" s="4"/>
      <c r="AV393" s="4"/>
      <c r="AW393" s="2"/>
      <c r="AX393" s="2"/>
      <c r="AZ393">
        <v>122</v>
      </c>
      <c r="BA393">
        <v>863850.29</v>
      </c>
      <c r="BB393" s="2" t="s">
        <v>69</v>
      </c>
      <c r="BC393">
        <v>184</v>
      </c>
      <c r="BD393" s="2" t="s">
        <v>864</v>
      </c>
      <c r="BE393" s="2" t="s">
        <v>137</v>
      </c>
      <c r="BF393">
        <v>0</v>
      </c>
      <c r="BG393" s="2"/>
      <c r="BH393" s="2" t="s">
        <v>75</v>
      </c>
      <c r="BI393">
        <v>2116</v>
      </c>
      <c r="BJ393" s="2" t="s">
        <v>945</v>
      </c>
      <c r="BK393">
        <v>287</v>
      </c>
      <c r="BL393">
        <v>863850.29</v>
      </c>
      <c r="BM393">
        <v>863850.29</v>
      </c>
    </row>
    <row r="394" spans="1:65" x14ac:dyDescent="0.35">
      <c r="A394" s="2" t="s">
        <v>65</v>
      </c>
      <c r="B394" s="2" t="s">
        <v>66</v>
      </c>
      <c r="C394" s="2" t="s">
        <v>67</v>
      </c>
      <c r="D394">
        <v>1</v>
      </c>
      <c r="E394">
        <v>1</v>
      </c>
      <c r="F394" s="3">
        <v>43772.507835648146</v>
      </c>
      <c r="G394" s="4">
        <v>43466</v>
      </c>
      <c r="H394" s="4">
        <v>43830</v>
      </c>
      <c r="I394" s="2" t="s">
        <v>68</v>
      </c>
      <c r="J394">
        <v>1440</v>
      </c>
      <c r="L394" s="2"/>
      <c r="M394" s="2"/>
      <c r="N394" s="2"/>
      <c r="O394" s="2"/>
      <c r="P394" s="2"/>
      <c r="Q394" s="2"/>
      <c r="S394" s="2"/>
      <c r="T394" s="2"/>
      <c r="U394" s="2"/>
      <c r="V394" s="2"/>
      <c r="W394" s="2"/>
      <c r="X394" s="2"/>
      <c r="Y394" s="2"/>
      <c r="AA394" s="2"/>
      <c r="AC394" s="2"/>
      <c r="AD394" s="2"/>
      <c r="AE394" s="2"/>
      <c r="AN394" s="2"/>
      <c r="AP394" s="2"/>
      <c r="AQ394" s="2"/>
      <c r="AR394" s="2"/>
      <c r="AS394" s="2"/>
      <c r="AT394" s="4"/>
      <c r="AU394" s="4"/>
      <c r="AV394" s="4"/>
      <c r="AW394" s="2"/>
      <c r="AX394" s="2"/>
      <c r="AZ394">
        <v>122</v>
      </c>
      <c r="BA394">
        <v>863850.29</v>
      </c>
      <c r="BB394" s="2" t="s">
        <v>69</v>
      </c>
      <c r="BC394">
        <v>185</v>
      </c>
      <c r="BD394" s="2" t="s">
        <v>862</v>
      </c>
      <c r="BE394" s="2" t="s">
        <v>596</v>
      </c>
      <c r="BF394">
        <v>399.19</v>
      </c>
      <c r="BG394" s="2" t="s">
        <v>944</v>
      </c>
      <c r="BH394" s="2" t="s">
        <v>137</v>
      </c>
      <c r="BI394">
        <v>0</v>
      </c>
      <c r="BJ394" s="2"/>
      <c r="BK394">
        <v>287</v>
      </c>
      <c r="BL394">
        <v>863850.29</v>
      </c>
      <c r="BM394">
        <v>863850.29</v>
      </c>
    </row>
    <row r="395" spans="1:65" x14ac:dyDescent="0.35">
      <c r="A395" s="2" t="s">
        <v>65</v>
      </c>
      <c r="B395" s="2" t="s">
        <v>66</v>
      </c>
      <c r="C395" s="2" t="s">
        <v>67</v>
      </c>
      <c r="D395">
        <v>1</v>
      </c>
      <c r="E395">
        <v>1</v>
      </c>
      <c r="F395" s="3">
        <v>43772.507835648146</v>
      </c>
      <c r="G395" s="4">
        <v>43466</v>
      </c>
      <c r="H395" s="4">
        <v>43830</v>
      </c>
      <c r="I395" s="2" t="s">
        <v>68</v>
      </c>
      <c r="J395">
        <v>1440</v>
      </c>
      <c r="L395" s="2"/>
      <c r="M395" s="2"/>
      <c r="N395" s="2"/>
      <c r="O395" s="2"/>
      <c r="P395" s="2"/>
      <c r="Q395" s="2"/>
      <c r="S395" s="2"/>
      <c r="T395" s="2"/>
      <c r="U395" s="2"/>
      <c r="V395" s="2"/>
      <c r="W395" s="2"/>
      <c r="X395" s="2"/>
      <c r="Y395" s="2"/>
      <c r="AA395" s="2"/>
      <c r="AC395" s="2"/>
      <c r="AD395" s="2"/>
      <c r="AE395" s="2"/>
      <c r="AN395" s="2"/>
      <c r="AP395" s="2"/>
      <c r="AQ395" s="2"/>
      <c r="AR395" s="2"/>
      <c r="AS395" s="2"/>
      <c r="AT395" s="4"/>
      <c r="AU395" s="4"/>
      <c r="AV395" s="4"/>
      <c r="AW395" s="2"/>
      <c r="AX395" s="2"/>
      <c r="AZ395">
        <v>122</v>
      </c>
      <c r="BA395">
        <v>863850.29</v>
      </c>
      <c r="BB395" s="2" t="s">
        <v>69</v>
      </c>
      <c r="BC395">
        <v>186</v>
      </c>
      <c r="BD395" s="2" t="s">
        <v>862</v>
      </c>
      <c r="BE395" s="2" t="s">
        <v>137</v>
      </c>
      <c r="BF395">
        <v>0</v>
      </c>
      <c r="BG395" s="2"/>
      <c r="BH395" s="2" t="s">
        <v>624</v>
      </c>
      <c r="BI395">
        <v>491</v>
      </c>
      <c r="BJ395" s="2" t="s">
        <v>944</v>
      </c>
      <c r="BK395">
        <v>287</v>
      </c>
      <c r="BL395">
        <v>863850.29</v>
      </c>
      <c r="BM395">
        <v>863850.29</v>
      </c>
    </row>
    <row r="396" spans="1:65" x14ac:dyDescent="0.35">
      <c r="A396" s="2" t="s">
        <v>65</v>
      </c>
      <c r="B396" s="2" t="s">
        <v>66</v>
      </c>
      <c r="C396" s="2" t="s">
        <v>67</v>
      </c>
      <c r="D396">
        <v>1</v>
      </c>
      <c r="E396">
        <v>1</v>
      </c>
      <c r="F396" s="3">
        <v>43772.507835648146</v>
      </c>
      <c r="G396" s="4">
        <v>43466</v>
      </c>
      <c r="H396" s="4">
        <v>43830</v>
      </c>
      <c r="I396" s="2" t="s">
        <v>68</v>
      </c>
      <c r="J396">
        <v>1440</v>
      </c>
      <c r="L396" s="2"/>
      <c r="M396" s="2"/>
      <c r="N396" s="2"/>
      <c r="O396" s="2"/>
      <c r="P396" s="2"/>
      <c r="Q396" s="2"/>
      <c r="S396" s="2"/>
      <c r="T396" s="2"/>
      <c r="U396" s="2"/>
      <c r="V396" s="2"/>
      <c r="W396" s="2"/>
      <c r="X396" s="2"/>
      <c r="Y396" s="2"/>
      <c r="AA396" s="2"/>
      <c r="AC396" s="2"/>
      <c r="AD396" s="2"/>
      <c r="AE396" s="2"/>
      <c r="AN396" s="2"/>
      <c r="AP396" s="2"/>
      <c r="AQ396" s="2"/>
      <c r="AR396" s="2"/>
      <c r="AS396" s="2"/>
      <c r="AT396" s="4"/>
      <c r="AU396" s="4"/>
      <c r="AV396" s="4"/>
      <c r="AW396" s="2"/>
      <c r="AX396" s="2"/>
      <c r="AZ396">
        <v>122</v>
      </c>
      <c r="BA396">
        <v>863850.29</v>
      </c>
      <c r="BB396" s="2" t="s">
        <v>69</v>
      </c>
      <c r="BC396">
        <v>187</v>
      </c>
      <c r="BD396" s="2" t="s">
        <v>862</v>
      </c>
      <c r="BE396" s="2" t="s">
        <v>76</v>
      </c>
      <c r="BF396">
        <v>91.81</v>
      </c>
      <c r="BG396" s="2" t="s">
        <v>944</v>
      </c>
      <c r="BH396" s="2" t="s">
        <v>137</v>
      </c>
      <c r="BI396">
        <v>0</v>
      </c>
      <c r="BJ396" s="2"/>
      <c r="BK396">
        <v>287</v>
      </c>
      <c r="BL396">
        <v>863850.29</v>
      </c>
      <c r="BM396">
        <v>863850.29</v>
      </c>
    </row>
    <row r="397" spans="1:65" x14ac:dyDescent="0.35">
      <c r="A397" s="2" t="s">
        <v>65</v>
      </c>
      <c r="B397" s="2" t="s">
        <v>66</v>
      </c>
      <c r="C397" s="2" t="s">
        <v>67</v>
      </c>
      <c r="D397">
        <v>1</v>
      </c>
      <c r="E397">
        <v>1</v>
      </c>
      <c r="F397" s="3">
        <v>43772.507835648146</v>
      </c>
      <c r="G397" s="4">
        <v>43466</v>
      </c>
      <c r="H397" s="4">
        <v>43830</v>
      </c>
      <c r="I397" s="2" t="s">
        <v>68</v>
      </c>
      <c r="J397">
        <v>1440</v>
      </c>
      <c r="L397" s="2"/>
      <c r="M397" s="2"/>
      <c r="N397" s="2"/>
      <c r="O397" s="2"/>
      <c r="P397" s="2"/>
      <c r="Q397" s="2"/>
      <c r="S397" s="2"/>
      <c r="T397" s="2"/>
      <c r="U397" s="2"/>
      <c r="V397" s="2"/>
      <c r="W397" s="2"/>
      <c r="X397" s="2"/>
      <c r="Y397" s="2"/>
      <c r="AA397" s="2"/>
      <c r="AC397" s="2"/>
      <c r="AD397" s="2"/>
      <c r="AE397" s="2"/>
      <c r="AN397" s="2"/>
      <c r="AP397" s="2"/>
      <c r="AQ397" s="2"/>
      <c r="AR397" s="2"/>
      <c r="AS397" s="2"/>
      <c r="AT397" s="4"/>
      <c r="AU397" s="4"/>
      <c r="AV397" s="4"/>
      <c r="AW397" s="2"/>
      <c r="AX397" s="2"/>
      <c r="AZ397">
        <v>122</v>
      </c>
      <c r="BA397">
        <v>863850.29</v>
      </c>
      <c r="BB397" s="2" t="s">
        <v>69</v>
      </c>
      <c r="BC397">
        <v>188</v>
      </c>
      <c r="BD397" s="2" t="s">
        <v>863</v>
      </c>
      <c r="BE397" s="2" t="s">
        <v>653</v>
      </c>
      <c r="BF397">
        <v>399.19</v>
      </c>
      <c r="BG397" s="2" t="s">
        <v>944</v>
      </c>
      <c r="BH397" s="2" t="s">
        <v>137</v>
      </c>
      <c r="BI397">
        <v>0</v>
      </c>
      <c r="BJ397" s="2"/>
      <c r="BK397">
        <v>287</v>
      </c>
      <c r="BL397">
        <v>863850.29</v>
      </c>
      <c r="BM397">
        <v>863850.29</v>
      </c>
    </row>
    <row r="398" spans="1:65" x14ac:dyDescent="0.35">
      <c r="A398" s="2" t="s">
        <v>65</v>
      </c>
      <c r="B398" s="2" t="s">
        <v>66</v>
      </c>
      <c r="C398" s="2" t="s">
        <v>67</v>
      </c>
      <c r="D398">
        <v>1</v>
      </c>
      <c r="E398">
        <v>1</v>
      </c>
      <c r="F398" s="3">
        <v>43772.507835648146</v>
      </c>
      <c r="G398" s="4">
        <v>43466</v>
      </c>
      <c r="H398" s="4">
        <v>43830</v>
      </c>
      <c r="I398" s="2" t="s">
        <v>68</v>
      </c>
      <c r="J398">
        <v>1440</v>
      </c>
      <c r="L398" s="2"/>
      <c r="M398" s="2"/>
      <c r="N398" s="2"/>
      <c r="O398" s="2"/>
      <c r="P398" s="2"/>
      <c r="Q398" s="2"/>
      <c r="S398" s="2"/>
      <c r="T398" s="2"/>
      <c r="U398" s="2"/>
      <c r="V398" s="2"/>
      <c r="W398" s="2"/>
      <c r="X398" s="2"/>
      <c r="Y398" s="2"/>
      <c r="AA398" s="2"/>
      <c r="AC398" s="2"/>
      <c r="AD398" s="2"/>
      <c r="AE398" s="2"/>
      <c r="AN398" s="2"/>
      <c r="AP398" s="2"/>
      <c r="AQ398" s="2"/>
      <c r="AR398" s="2"/>
      <c r="AS398" s="2"/>
      <c r="AT398" s="4"/>
      <c r="AU398" s="4"/>
      <c r="AV398" s="4"/>
      <c r="AW398" s="2"/>
      <c r="AX398" s="2"/>
      <c r="AZ398">
        <v>122</v>
      </c>
      <c r="BA398">
        <v>863850.29</v>
      </c>
      <c r="BB398" s="2" t="s">
        <v>69</v>
      </c>
      <c r="BC398">
        <v>189</v>
      </c>
      <c r="BD398" s="2" t="s">
        <v>863</v>
      </c>
      <c r="BE398" s="2" t="s">
        <v>137</v>
      </c>
      <c r="BF398">
        <v>0</v>
      </c>
      <c r="BG398" s="2"/>
      <c r="BH398" s="2" t="s">
        <v>650</v>
      </c>
      <c r="BI398">
        <v>399.19</v>
      </c>
      <c r="BJ398" s="2" t="s">
        <v>944</v>
      </c>
      <c r="BK398">
        <v>287</v>
      </c>
      <c r="BL398">
        <v>863850.29</v>
      </c>
      <c r="BM398">
        <v>863850.29</v>
      </c>
    </row>
    <row r="399" spans="1:65" x14ac:dyDescent="0.35">
      <c r="A399" s="2" t="s">
        <v>65</v>
      </c>
      <c r="B399" s="2" t="s">
        <v>66</v>
      </c>
      <c r="C399" s="2" t="s">
        <v>67</v>
      </c>
      <c r="D399">
        <v>1</v>
      </c>
      <c r="E399">
        <v>1</v>
      </c>
      <c r="F399" s="3">
        <v>43772.507835648146</v>
      </c>
      <c r="G399" s="4">
        <v>43466</v>
      </c>
      <c r="H399" s="4">
        <v>43830</v>
      </c>
      <c r="I399" s="2" t="s">
        <v>68</v>
      </c>
      <c r="J399">
        <v>1440</v>
      </c>
      <c r="L399" s="2"/>
      <c r="M399" s="2"/>
      <c r="N399" s="2"/>
      <c r="O399" s="2"/>
      <c r="P399" s="2"/>
      <c r="Q399" s="2"/>
      <c r="S399" s="2"/>
      <c r="T399" s="2"/>
      <c r="U399" s="2"/>
      <c r="V399" s="2"/>
      <c r="W399" s="2"/>
      <c r="X399" s="2"/>
      <c r="Y399" s="2"/>
      <c r="AA399" s="2"/>
      <c r="AC399" s="2"/>
      <c r="AD399" s="2"/>
      <c r="AE399" s="2"/>
      <c r="AN399" s="2"/>
      <c r="AP399" s="2"/>
      <c r="AQ399" s="2"/>
      <c r="AR399" s="2"/>
      <c r="AS399" s="2"/>
      <c r="AT399" s="4"/>
      <c r="AU399" s="4"/>
      <c r="AV399" s="4"/>
      <c r="AW399" s="2"/>
      <c r="AX399" s="2"/>
      <c r="AZ399">
        <v>122</v>
      </c>
      <c r="BA399">
        <v>863850.29</v>
      </c>
      <c r="BB399" s="2" t="s">
        <v>69</v>
      </c>
      <c r="BC399">
        <v>190</v>
      </c>
      <c r="BD399" s="2" t="s">
        <v>865</v>
      </c>
      <c r="BE399" s="2" t="s">
        <v>77</v>
      </c>
      <c r="BF399">
        <v>197.17</v>
      </c>
      <c r="BG399" s="2" t="s">
        <v>582</v>
      </c>
      <c r="BH399" s="2" t="s">
        <v>137</v>
      </c>
      <c r="BI399">
        <v>0</v>
      </c>
      <c r="BJ399" s="2"/>
      <c r="BK399">
        <v>287</v>
      </c>
      <c r="BL399">
        <v>863850.29</v>
      </c>
      <c r="BM399">
        <v>863850.29</v>
      </c>
    </row>
    <row r="400" spans="1:65" x14ac:dyDescent="0.35">
      <c r="A400" s="2" t="s">
        <v>65</v>
      </c>
      <c r="B400" s="2" t="s">
        <v>66</v>
      </c>
      <c r="C400" s="2" t="s">
        <v>67</v>
      </c>
      <c r="D400">
        <v>1</v>
      </c>
      <c r="E400">
        <v>1</v>
      </c>
      <c r="F400" s="3">
        <v>43772.507835648146</v>
      </c>
      <c r="G400" s="4">
        <v>43466</v>
      </c>
      <c r="H400" s="4">
        <v>43830</v>
      </c>
      <c r="I400" s="2" t="s">
        <v>68</v>
      </c>
      <c r="J400">
        <v>1440</v>
      </c>
      <c r="L400" s="2"/>
      <c r="M400" s="2"/>
      <c r="N400" s="2"/>
      <c r="O400" s="2"/>
      <c r="P400" s="2"/>
      <c r="Q400" s="2"/>
      <c r="S400" s="2"/>
      <c r="T400" s="2"/>
      <c r="U400" s="2"/>
      <c r="V400" s="2"/>
      <c r="W400" s="2"/>
      <c r="X400" s="2"/>
      <c r="Y400" s="2"/>
      <c r="AA400" s="2"/>
      <c r="AC400" s="2"/>
      <c r="AD400" s="2"/>
      <c r="AE400" s="2"/>
      <c r="AN400" s="2"/>
      <c r="AP400" s="2"/>
      <c r="AQ400" s="2"/>
      <c r="AR400" s="2"/>
      <c r="AS400" s="2"/>
      <c r="AT400" s="4"/>
      <c r="AU400" s="4"/>
      <c r="AV400" s="4"/>
      <c r="AW400" s="2"/>
      <c r="AX400" s="2"/>
      <c r="AZ400">
        <v>122</v>
      </c>
      <c r="BA400">
        <v>863850.29</v>
      </c>
      <c r="BB400" s="2" t="s">
        <v>69</v>
      </c>
      <c r="BC400">
        <v>191</v>
      </c>
      <c r="BD400" s="2" t="s">
        <v>865</v>
      </c>
      <c r="BE400" s="2" t="s">
        <v>137</v>
      </c>
      <c r="BF400">
        <v>0</v>
      </c>
      <c r="BG400" s="2"/>
      <c r="BH400" s="2" t="s">
        <v>622</v>
      </c>
      <c r="BI400">
        <v>290</v>
      </c>
      <c r="BJ400" s="2" t="s">
        <v>582</v>
      </c>
      <c r="BK400">
        <v>287</v>
      </c>
      <c r="BL400">
        <v>863850.29</v>
      </c>
      <c r="BM400">
        <v>863850.29</v>
      </c>
    </row>
    <row r="401" spans="1:65" x14ac:dyDescent="0.35">
      <c r="A401" s="2" t="s">
        <v>65</v>
      </c>
      <c r="B401" s="2" t="s">
        <v>66</v>
      </c>
      <c r="C401" s="2" t="s">
        <v>67</v>
      </c>
      <c r="D401">
        <v>1</v>
      </c>
      <c r="E401">
        <v>1</v>
      </c>
      <c r="F401" s="3">
        <v>43772.507835648146</v>
      </c>
      <c r="G401" s="4">
        <v>43466</v>
      </c>
      <c r="H401" s="4">
        <v>43830</v>
      </c>
      <c r="I401" s="2" t="s">
        <v>68</v>
      </c>
      <c r="J401">
        <v>1440</v>
      </c>
      <c r="L401" s="2"/>
      <c r="M401" s="2"/>
      <c r="N401" s="2"/>
      <c r="O401" s="2"/>
      <c r="P401" s="2"/>
      <c r="Q401" s="2"/>
      <c r="S401" s="2"/>
      <c r="T401" s="2"/>
      <c r="U401" s="2"/>
      <c r="V401" s="2"/>
      <c r="W401" s="2"/>
      <c r="X401" s="2"/>
      <c r="Y401" s="2"/>
      <c r="AA401" s="2"/>
      <c r="AC401" s="2"/>
      <c r="AD401" s="2"/>
      <c r="AE401" s="2"/>
      <c r="AN401" s="2"/>
      <c r="AP401" s="2"/>
      <c r="AQ401" s="2"/>
      <c r="AR401" s="2"/>
      <c r="AS401" s="2"/>
      <c r="AT401" s="4"/>
      <c r="AU401" s="4"/>
      <c r="AV401" s="4"/>
      <c r="AW401" s="2"/>
      <c r="AX401" s="2"/>
      <c r="AZ401">
        <v>122</v>
      </c>
      <c r="BA401">
        <v>863850.29</v>
      </c>
      <c r="BB401" s="2" t="s">
        <v>69</v>
      </c>
      <c r="BC401">
        <v>192</v>
      </c>
      <c r="BD401" s="2" t="s">
        <v>865</v>
      </c>
      <c r="BE401" s="2" t="s">
        <v>78</v>
      </c>
      <c r="BF401">
        <v>65.72</v>
      </c>
      <c r="BG401" s="2" t="s">
        <v>582</v>
      </c>
      <c r="BH401" s="2" t="s">
        <v>137</v>
      </c>
      <c r="BI401">
        <v>0</v>
      </c>
      <c r="BJ401" s="2"/>
      <c r="BK401">
        <v>287</v>
      </c>
      <c r="BL401">
        <v>863850.29</v>
      </c>
      <c r="BM401">
        <v>863850.29</v>
      </c>
    </row>
    <row r="402" spans="1:65" x14ac:dyDescent="0.35">
      <c r="A402" s="2" t="s">
        <v>65</v>
      </c>
      <c r="B402" s="2" t="s">
        <v>66</v>
      </c>
      <c r="C402" s="2" t="s">
        <v>67</v>
      </c>
      <c r="D402">
        <v>1</v>
      </c>
      <c r="E402">
        <v>1</v>
      </c>
      <c r="F402" s="3">
        <v>43772.507835648146</v>
      </c>
      <c r="G402" s="4">
        <v>43466</v>
      </c>
      <c r="H402" s="4">
        <v>43830</v>
      </c>
      <c r="I402" s="2" t="s">
        <v>68</v>
      </c>
      <c r="J402">
        <v>1440</v>
      </c>
      <c r="L402" s="2"/>
      <c r="M402" s="2"/>
      <c r="N402" s="2"/>
      <c r="O402" s="2"/>
      <c r="P402" s="2"/>
      <c r="Q402" s="2"/>
      <c r="S402" s="2"/>
      <c r="T402" s="2"/>
      <c r="U402" s="2"/>
      <c r="V402" s="2"/>
      <c r="W402" s="2"/>
      <c r="X402" s="2"/>
      <c r="Y402" s="2"/>
      <c r="AA402" s="2"/>
      <c r="AC402" s="2"/>
      <c r="AD402" s="2"/>
      <c r="AE402" s="2"/>
      <c r="AN402" s="2"/>
      <c r="AP402" s="2"/>
      <c r="AQ402" s="2"/>
      <c r="AR402" s="2"/>
      <c r="AS402" s="2"/>
      <c r="AT402" s="4"/>
      <c r="AU402" s="4"/>
      <c r="AV402" s="4"/>
      <c r="AW402" s="2"/>
      <c r="AX402" s="2"/>
      <c r="AZ402">
        <v>122</v>
      </c>
      <c r="BA402">
        <v>863850.29</v>
      </c>
      <c r="BB402" s="2" t="s">
        <v>69</v>
      </c>
      <c r="BC402">
        <v>193</v>
      </c>
      <c r="BD402" s="2" t="s">
        <v>865</v>
      </c>
      <c r="BE402" s="2" t="s">
        <v>76</v>
      </c>
      <c r="BF402">
        <v>27.11</v>
      </c>
      <c r="BG402" s="2" t="s">
        <v>582</v>
      </c>
      <c r="BH402" s="2" t="s">
        <v>137</v>
      </c>
      <c r="BI402">
        <v>0</v>
      </c>
      <c r="BJ402" s="2"/>
      <c r="BK402">
        <v>287</v>
      </c>
      <c r="BL402">
        <v>863850.29</v>
      </c>
      <c r="BM402">
        <v>863850.29</v>
      </c>
    </row>
    <row r="403" spans="1:65" x14ac:dyDescent="0.35">
      <c r="A403" s="2" t="s">
        <v>65</v>
      </c>
      <c r="B403" s="2" t="s">
        <v>66</v>
      </c>
      <c r="C403" s="2" t="s">
        <v>67</v>
      </c>
      <c r="D403">
        <v>1</v>
      </c>
      <c r="E403">
        <v>1</v>
      </c>
      <c r="F403" s="3">
        <v>43772.507835648146</v>
      </c>
      <c r="G403" s="4">
        <v>43466</v>
      </c>
      <c r="H403" s="4">
        <v>43830</v>
      </c>
      <c r="I403" s="2" t="s">
        <v>68</v>
      </c>
      <c r="J403">
        <v>1440</v>
      </c>
      <c r="L403" s="2"/>
      <c r="M403" s="2"/>
      <c r="N403" s="2"/>
      <c r="O403" s="2"/>
      <c r="P403" s="2"/>
      <c r="Q403" s="2"/>
      <c r="S403" s="2"/>
      <c r="T403" s="2"/>
      <c r="U403" s="2"/>
      <c r="V403" s="2"/>
      <c r="W403" s="2"/>
      <c r="X403" s="2"/>
      <c r="Y403" s="2"/>
      <c r="AA403" s="2"/>
      <c r="AC403" s="2"/>
      <c r="AD403" s="2"/>
      <c r="AE403" s="2"/>
      <c r="AN403" s="2"/>
      <c r="AP403" s="2"/>
      <c r="AQ403" s="2"/>
      <c r="AR403" s="2"/>
      <c r="AS403" s="2"/>
      <c r="AT403" s="4"/>
      <c r="AU403" s="4"/>
      <c r="AV403" s="4"/>
      <c r="AW403" s="2"/>
      <c r="AX403" s="2"/>
      <c r="AZ403">
        <v>122</v>
      </c>
      <c r="BA403">
        <v>863850.29</v>
      </c>
      <c r="BB403" s="2" t="s">
        <v>69</v>
      </c>
      <c r="BC403">
        <v>194</v>
      </c>
      <c r="BD403" s="2" t="s">
        <v>866</v>
      </c>
      <c r="BE403" s="2" t="s">
        <v>653</v>
      </c>
      <c r="BF403">
        <v>262.89</v>
      </c>
      <c r="BG403" s="2" t="s">
        <v>582</v>
      </c>
      <c r="BH403" s="2" t="s">
        <v>137</v>
      </c>
      <c r="BI403">
        <v>0</v>
      </c>
      <c r="BJ403" s="2"/>
      <c r="BK403">
        <v>287</v>
      </c>
      <c r="BL403">
        <v>863850.29</v>
      </c>
      <c r="BM403">
        <v>863850.29</v>
      </c>
    </row>
    <row r="404" spans="1:65" x14ac:dyDescent="0.35">
      <c r="A404" s="2" t="s">
        <v>65</v>
      </c>
      <c r="B404" s="2" t="s">
        <v>66</v>
      </c>
      <c r="C404" s="2" t="s">
        <v>67</v>
      </c>
      <c r="D404">
        <v>1</v>
      </c>
      <c r="E404">
        <v>1</v>
      </c>
      <c r="F404" s="3">
        <v>43772.507835648146</v>
      </c>
      <c r="G404" s="4">
        <v>43466</v>
      </c>
      <c r="H404" s="4">
        <v>43830</v>
      </c>
      <c r="I404" s="2" t="s">
        <v>68</v>
      </c>
      <c r="J404">
        <v>1440</v>
      </c>
      <c r="L404" s="2"/>
      <c r="M404" s="2"/>
      <c r="N404" s="2"/>
      <c r="O404" s="2"/>
      <c r="P404" s="2"/>
      <c r="Q404" s="2"/>
      <c r="S404" s="2"/>
      <c r="T404" s="2"/>
      <c r="U404" s="2"/>
      <c r="V404" s="2"/>
      <c r="W404" s="2"/>
      <c r="X404" s="2"/>
      <c r="Y404" s="2"/>
      <c r="AA404" s="2"/>
      <c r="AC404" s="2"/>
      <c r="AD404" s="2"/>
      <c r="AE404" s="2"/>
      <c r="AN404" s="2"/>
      <c r="AP404" s="2"/>
      <c r="AQ404" s="2"/>
      <c r="AR404" s="2"/>
      <c r="AS404" s="2"/>
      <c r="AT404" s="4"/>
      <c r="AU404" s="4"/>
      <c r="AV404" s="4"/>
      <c r="AW404" s="2"/>
      <c r="AX404" s="2"/>
      <c r="AZ404">
        <v>122</v>
      </c>
      <c r="BA404">
        <v>863850.29</v>
      </c>
      <c r="BB404" s="2" t="s">
        <v>69</v>
      </c>
      <c r="BC404">
        <v>195</v>
      </c>
      <c r="BD404" s="2" t="s">
        <v>866</v>
      </c>
      <c r="BE404" s="2" t="s">
        <v>137</v>
      </c>
      <c r="BF404">
        <v>0</v>
      </c>
      <c r="BG404" s="2"/>
      <c r="BH404" s="2" t="s">
        <v>650</v>
      </c>
      <c r="BI404">
        <v>262.89</v>
      </c>
      <c r="BJ404" s="2" t="s">
        <v>582</v>
      </c>
      <c r="BK404">
        <v>287</v>
      </c>
      <c r="BL404">
        <v>863850.29</v>
      </c>
      <c r="BM404">
        <v>863850.29</v>
      </c>
    </row>
    <row r="405" spans="1:65" x14ac:dyDescent="0.35">
      <c r="A405" s="2" t="s">
        <v>65</v>
      </c>
      <c r="B405" s="2" t="s">
        <v>66</v>
      </c>
      <c r="C405" s="2" t="s">
        <v>67</v>
      </c>
      <c r="D405">
        <v>1</v>
      </c>
      <c r="E405">
        <v>1</v>
      </c>
      <c r="F405" s="3">
        <v>43772.507835648146</v>
      </c>
      <c r="G405" s="4">
        <v>43466</v>
      </c>
      <c r="H405" s="4">
        <v>43830</v>
      </c>
      <c r="I405" s="2" t="s">
        <v>68</v>
      </c>
      <c r="J405">
        <v>1440</v>
      </c>
      <c r="L405" s="2"/>
      <c r="M405" s="2"/>
      <c r="N405" s="2"/>
      <c r="O405" s="2"/>
      <c r="P405" s="2"/>
      <c r="Q405" s="2"/>
      <c r="S405" s="2"/>
      <c r="T405" s="2"/>
      <c r="U405" s="2"/>
      <c r="V405" s="2"/>
      <c r="W405" s="2"/>
      <c r="X405" s="2"/>
      <c r="Y405" s="2"/>
      <c r="AA405" s="2"/>
      <c r="AC405" s="2"/>
      <c r="AD405" s="2"/>
      <c r="AE405" s="2"/>
      <c r="AN405" s="2"/>
      <c r="AP405" s="2"/>
      <c r="AQ405" s="2"/>
      <c r="AR405" s="2"/>
      <c r="AS405" s="2"/>
      <c r="AT405" s="4"/>
      <c r="AU405" s="4"/>
      <c r="AV405" s="4"/>
      <c r="AW405" s="2"/>
      <c r="AX405" s="2"/>
      <c r="AZ405">
        <v>122</v>
      </c>
      <c r="BA405">
        <v>863850.29</v>
      </c>
      <c r="BB405" s="2" t="s">
        <v>69</v>
      </c>
      <c r="BC405">
        <v>196</v>
      </c>
      <c r="BD405" s="2" t="s">
        <v>871</v>
      </c>
      <c r="BE405" s="2" t="s">
        <v>630</v>
      </c>
      <c r="BF405">
        <v>6528.51</v>
      </c>
      <c r="BG405" s="2" t="s">
        <v>948</v>
      </c>
      <c r="BH405" s="2" t="s">
        <v>137</v>
      </c>
      <c r="BI405">
        <v>0</v>
      </c>
      <c r="BJ405" s="2"/>
      <c r="BK405">
        <v>287</v>
      </c>
      <c r="BL405">
        <v>863850.29</v>
      </c>
      <c r="BM405">
        <v>863850.29</v>
      </c>
    </row>
    <row r="406" spans="1:65" x14ac:dyDescent="0.35">
      <c r="A406" s="2" t="s">
        <v>65</v>
      </c>
      <c r="B406" s="2" t="s">
        <v>66</v>
      </c>
      <c r="C406" s="2" t="s">
        <v>67</v>
      </c>
      <c r="D406">
        <v>1</v>
      </c>
      <c r="E406">
        <v>1</v>
      </c>
      <c r="F406" s="3">
        <v>43772.507835648146</v>
      </c>
      <c r="G406" s="4">
        <v>43466</v>
      </c>
      <c r="H406" s="4">
        <v>43830</v>
      </c>
      <c r="I406" s="2" t="s">
        <v>68</v>
      </c>
      <c r="J406">
        <v>1440</v>
      </c>
      <c r="L406" s="2"/>
      <c r="M406" s="2"/>
      <c r="N406" s="2"/>
      <c r="O406" s="2"/>
      <c r="P406" s="2"/>
      <c r="Q406" s="2"/>
      <c r="S406" s="2"/>
      <c r="T406" s="2"/>
      <c r="U406" s="2"/>
      <c r="V406" s="2"/>
      <c r="W406" s="2"/>
      <c r="X406" s="2"/>
      <c r="Y406" s="2"/>
      <c r="AA406" s="2"/>
      <c r="AC406" s="2"/>
      <c r="AD406" s="2"/>
      <c r="AE406" s="2"/>
      <c r="AN406" s="2"/>
      <c r="AP406" s="2"/>
      <c r="AQ406" s="2"/>
      <c r="AR406" s="2"/>
      <c r="AS406" s="2"/>
      <c r="AT406" s="4"/>
      <c r="AU406" s="4"/>
      <c r="AV406" s="4"/>
      <c r="AW406" s="2"/>
      <c r="AX406" s="2"/>
      <c r="AZ406">
        <v>122</v>
      </c>
      <c r="BA406">
        <v>863850.29</v>
      </c>
      <c r="BB406" s="2" t="s">
        <v>69</v>
      </c>
      <c r="BC406">
        <v>197</v>
      </c>
      <c r="BD406" s="2" t="s">
        <v>871</v>
      </c>
      <c r="BE406" s="2" t="s">
        <v>137</v>
      </c>
      <c r="BF406">
        <v>0</v>
      </c>
      <c r="BG406" s="2"/>
      <c r="BH406" s="2" t="s">
        <v>661</v>
      </c>
      <c r="BI406">
        <v>6528.51</v>
      </c>
      <c r="BJ406" s="2" t="s">
        <v>948</v>
      </c>
      <c r="BK406">
        <v>287</v>
      </c>
      <c r="BL406">
        <v>863850.29</v>
      </c>
      <c r="BM406">
        <v>863850.29</v>
      </c>
    </row>
    <row r="407" spans="1:65" x14ac:dyDescent="0.35">
      <c r="A407" s="2" t="s">
        <v>65</v>
      </c>
      <c r="B407" s="2" t="s">
        <v>66</v>
      </c>
      <c r="C407" s="2" t="s">
        <v>67</v>
      </c>
      <c r="D407">
        <v>1</v>
      </c>
      <c r="E407">
        <v>1</v>
      </c>
      <c r="F407" s="3">
        <v>43772.507835648146</v>
      </c>
      <c r="G407" s="4">
        <v>43466</v>
      </c>
      <c r="H407" s="4">
        <v>43830</v>
      </c>
      <c r="I407" s="2" t="s">
        <v>68</v>
      </c>
      <c r="J407">
        <v>1440</v>
      </c>
      <c r="L407" s="2"/>
      <c r="M407" s="2"/>
      <c r="N407" s="2"/>
      <c r="O407" s="2"/>
      <c r="P407" s="2"/>
      <c r="Q407" s="2"/>
      <c r="S407" s="2"/>
      <c r="T407" s="2"/>
      <c r="U407" s="2"/>
      <c r="V407" s="2"/>
      <c r="W407" s="2"/>
      <c r="X407" s="2"/>
      <c r="Y407" s="2"/>
      <c r="AA407" s="2"/>
      <c r="AC407" s="2"/>
      <c r="AD407" s="2"/>
      <c r="AE407" s="2"/>
      <c r="AN407" s="2"/>
      <c r="AP407" s="2"/>
      <c r="AQ407" s="2"/>
      <c r="AR407" s="2"/>
      <c r="AS407" s="2"/>
      <c r="AT407" s="4"/>
      <c r="AU407" s="4"/>
      <c r="AV407" s="4"/>
      <c r="AW407" s="2"/>
      <c r="AX407" s="2"/>
      <c r="AZ407">
        <v>122</v>
      </c>
      <c r="BA407">
        <v>863850.29</v>
      </c>
      <c r="BB407" s="2" t="s">
        <v>69</v>
      </c>
      <c r="BC407">
        <v>198</v>
      </c>
      <c r="BD407" s="2" t="s">
        <v>872</v>
      </c>
      <c r="BE407" s="2" t="s">
        <v>643</v>
      </c>
      <c r="BF407">
        <v>1171.8599999999999</v>
      </c>
      <c r="BG407" s="2" t="s">
        <v>949</v>
      </c>
      <c r="BH407" s="2" t="s">
        <v>137</v>
      </c>
      <c r="BI407">
        <v>0</v>
      </c>
      <c r="BJ407" s="2"/>
      <c r="BK407">
        <v>287</v>
      </c>
      <c r="BL407">
        <v>863850.29</v>
      </c>
      <c r="BM407">
        <v>863850.29</v>
      </c>
    </row>
    <row r="408" spans="1:65" x14ac:dyDescent="0.35">
      <c r="A408" s="2" t="s">
        <v>65</v>
      </c>
      <c r="B408" s="2" t="s">
        <v>66</v>
      </c>
      <c r="C408" s="2" t="s">
        <v>67</v>
      </c>
      <c r="D408">
        <v>1</v>
      </c>
      <c r="E408">
        <v>1</v>
      </c>
      <c r="F408" s="3">
        <v>43772.507835648146</v>
      </c>
      <c r="G408" s="4">
        <v>43466</v>
      </c>
      <c r="H408" s="4">
        <v>43830</v>
      </c>
      <c r="I408" s="2" t="s">
        <v>68</v>
      </c>
      <c r="J408">
        <v>1440</v>
      </c>
      <c r="L408" s="2"/>
      <c r="M408" s="2"/>
      <c r="N408" s="2"/>
      <c r="O408" s="2"/>
      <c r="P408" s="2"/>
      <c r="Q408" s="2"/>
      <c r="S408" s="2"/>
      <c r="T408" s="2"/>
      <c r="U408" s="2"/>
      <c r="V408" s="2"/>
      <c r="W408" s="2"/>
      <c r="X408" s="2"/>
      <c r="Y408" s="2"/>
      <c r="AA408" s="2"/>
      <c r="AC408" s="2"/>
      <c r="AD408" s="2"/>
      <c r="AE408" s="2"/>
      <c r="AN408" s="2"/>
      <c r="AP408" s="2"/>
      <c r="AQ408" s="2"/>
      <c r="AR408" s="2"/>
      <c r="AS408" s="2"/>
      <c r="AT408" s="4"/>
      <c r="AU408" s="4"/>
      <c r="AV408" s="4"/>
      <c r="AW408" s="2"/>
      <c r="AX408" s="2"/>
      <c r="AZ408">
        <v>122</v>
      </c>
      <c r="BA408">
        <v>863850.29</v>
      </c>
      <c r="BB408" s="2" t="s">
        <v>69</v>
      </c>
      <c r="BC408">
        <v>199</v>
      </c>
      <c r="BD408" s="2" t="s">
        <v>872</v>
      </c>
      <c r="BE408" s="2" t="s">
        <v>137</v>
      </c>
      <c r="BF408">
        <v>0</v>
      </c>
      <c r="BG408" s="2"/>
      <c r="BH408" s="2" t="s">
        <v>634</v>
      </c>
      <c r="BI408">
        <v>1171.8599999999999</v>
      </c>
      <c r="BJ408" s="2" t="s">
        <v>949</v>
      </c>
      <c r="BK408">
        <v>287</v>
      </c>
      <c r="BL408">
        <v>863850.29</v>
      </c>
      <c r="BM408">
        <v>863850.29</v>
      </c>
    </row>
    <row r="409" spans="1:65" x14ac:dyDescent="0.35">
      <c r="A409" s="2" t="s">
        <v>65</v>
      </c>
      <c r="B409" s="2" t="s">
        <v>66</v>
      </c>
      <c r="C409" s="2" t="s">
        <v>67</v>
      </c>
      <c r="D409">
        <v>1</v>
      </c>
      <c r="E409">
        <v>1</v>
      </c>
      <c r="F409" s="3">
        <v>43772.507835648146</v>
      </c>
      <c r="G409" s="4">
        <v>43466</v>
      </c>
      <c r="H409" s="4">
        <v>43830</v>
      </c>
      <c r="I409" s="2" t="s">
        <v>68</v>
      </c>
      <c r="J409">
        <v>1440</v>
      </c>
      <c r="L409" s="2"/>
      <c r="M409" s="2"/>
      <c r="N409" s="2"/>
      <c r="O409" s="2"/>
      <c r="P409" s="2"/>
      <c r="Q409" s="2"/>
      <c r="S409" s="2"/>
      <c r="T409" s="2"/>
      <c r="U409" s="2"/>
      <c r="V409" s="2"/>
      <c r="W409" s="2"/>
      <c r="X409" s="2"/>
      <c r="Y409" s="2"/>
      <c r="AA409" s="2"/>
      <c r="AC409" s="2"/>
      <c r="AD409" s="2"/>
      <c r="AE409" s="2"/>
      <c r="AN409" s="2"/>
      <c r="AP409" s="2"/>
      <c r="AQ409" s="2"/>
      <c r="AR409" s="2"/>
      <c r="AS409" s="2"/>
      <c r="AT409" s="4"/>
      <c r="AU409" s="4"/>
      <c r="AV409" s="4"/>
      <c r="AW409" s="2"/>
      <c r="AX409" s="2"/>
      <c r="AZ409">
        <v>122</v>
      </c>
      <c r="BA409">
        <v>863850.29</v>
      </c>
      <c r="BB409" s="2" t="s">
        <v>69</v>
      </c>
      <c r="BC409">
        <v>200</v>
      </c>
      <c r="BD409" s="2" t="s">
        <v>873</v>
      </c>
      <c r="BE409" s="2" t="s">
        <v>577</v>
      </c>
      <c r="BF409">
        <v>264.61</v>
      </c>
      <c r="BG409" s="2" t="s">
        <v>949</v>
      </c>
      <c r="BH409" s="2" t="s">
        <v>137</v>
      </c>
      <c r="BI409">
        <v>0</v>
      </c>
      <c r="BJ409" s="2"/>
      <c r="BK409">
        <v>287</v>
      </c>
      <c r="BL409">
        <v>863850.29</v>
      </c>
      <c r="BM409">
        <v>863850.29</v>
      </c>
    </row>
    <row r="410" spans="1:65" x14ac:dyDescent="0.35">
      <c r="A410" s="2" t="s">
        <v>65</v>
      </c>
      <c r="B410" s="2" t="s">
        <v>66</v>
      </c>
      <c r="C410" s="2" t="s">
        <v>67</v>
      </c>
      <c r="D410">
        <v>1</v>
      </c>
      <c r="E410">
        <v>1</v>
      </c>
      <c r="F410" s="3">
        <v>43772.507835648146</v>
      </c>
      <c r="G410" s="4">
        <v>43466</v>
      </c>
      <c r="H410" s="4">
        <v>43830</v>
      </c>
      <c r="I410" s="2" t="s">
        <v>68</v>
      </c>
      <c r="J410">
        <v>1440</v>
      </c>
      <c r="L410" s="2"/>
      <c r="M410" s="2"/>
      <c r="N410" s="2"/>
      <c r="O410" s="2"/>
      <c r="P410" s="2"/>
      <c r="Q410" s="2"/>
      <c r="S410" s="2"/>
      <c r="T410" s="2"/>
      <c r="U410" s="2"/>
      <c r="V410" s="2"/>
      <c r="W410" s="2"/>
      <c r="X410" s="2"/>
      <c r="Y410" s="2"/>
      <c r="AA410" s="2"/>
      <c r="AC410" s="2"/>
      <c r="AD410" s="2"/>
      <c r="AE410" s="2"/>
      <c r="AN410" s="2"/>
      <c r="AP410" s="2"/>
      <c r="AQ410" s="2"/>
      <c r="AR410" s="2"/>
      <c r="AS410" s="2"/>
      <c r="AT410" s="4"/>
      <c r="AU410" s="4"/>
      <c r="AV410" s="4"/>
      <c r="AW410" s="2"/>
      <c r="AX410" s="2"/>
      <c r="AZ410">
        <v>122</v>
      </c>
      <c r="BA410">
        <v>863850.29</v>
      </c>
      <c r="BB410" s="2" t="s">
        <v>69</v>
      </c>
      <c r="BC410">
        <v>201</v>
      </c>
      <c r="BD410" s="2" t="s">
        <v>873</v>
      </c>
      <c r="BE410" s="2" t="s">
        <v>137</v>
      </c>
      <c r="BF410">
        <v>0</v>
      </c>
      <c r="BG410" s="2"/>
      <c r="BH410" s="2" t="s">
        <v>634</v>
      </c>
      <c r="BI410">
        <v>264.61</v>
      </c>
      <c r="BJ410" s="2" t="s">
        <v>949</v>
      </c>
      <c r="BK410">
        <v>287</v>
      </c>
      <c r="BL410">
        <v>863850.29</v>
      </c>
      <c r="BM410">
        <v>863850.29</v>
      </c>
    </row>
    <row r="411" spans="1:65" x14ac:dyDescent="0.35">
      <c r="A411" s="2" t="s">
        <v>65</v>
      </c>
      <c r="B411" s="2" t="s">
        <v>66</v>
      </c>
      <c r="C411" s="2" t="s">
        <v>67</v>
      </c>
      <c r="D411">
        <v>1</v>
      </c>
      <c r="E411">
        <v>1</v>
      </c>
      <c r="F411" s="3">
        <v>43772.507835648146</v>
      </c>
      <c r="G411" s="4">
        <v>43466</v>
      </c>
      <c r="H411" s="4">
        <v>43830</v>
      </c>
      <c r="I411" s="2" t="s">
        <v>68</v>
      </c>
      <c r="J411">
        <v>1440</v>
      </c>
      <c r="L411" s="2"/>
      <c r="M411" s="2"/>
      <c r="N411" s="2"/>
      <c r="O411" s="2"/>
      <c r="P411" s="2"/>
      <c r="Q411" s="2"/>
      <c r="S411" s="2"/>
      <c r="T411" s="2"/>
      <c r="U411" s="2"/>
      <c r="V411" s="2"/>
      <c r="W411" s="2"/>
      <c r="X411" s="2"/>
      <c r="Y411" s="2"/>
      <c r="AA411" s="2"/>
      <c r="AC411" s="2"/>
      <c r="AD411" s="2"/>
      <c r="AE411" s="2"/>
      <c r="AN411" s="2"/>
      <c r="AP411" s="2"/>
      <c r="AQ411" s="2"/>
      <c r="AR411" s="2"/>
      <c r="AS411" s="2"/>
      <c r="AT411" s="4"/>
      <c r="AU411" s="4"/>
      <c r="AV411" s="4"/>
      <c r="AW411" s="2"/>
      <c r="AX411" s="2"/>
      <c r="AZ411">
        <v>122</v>
      </c>
      <c r="BA411">
        <v>863850.29</v>
      </c>
      <c r="BB411" s="2" t="s">
        <v>69</v>
      </c>
      <c r="BC411">
        <v>202</v>
      </c>
      <c r="BD411" s="2" t="s">
        <v>874</v>
      </c>
      <c r="BE411" s="2" t="s">
        <v>643</v>
      </c>
      <c r="BF411">
        <v>95</v>
      </c>
      <c r="BG411" s="2" t="s">
        <v>1043</v>
      </c>
      <c r="BH411" s="2" t="s">
        <v>137</v>
      </c>
      <c r="BI411">
        <v>0</v>
      </c>
      <c r="BJ411" s="2"/>
      <c r="BK411">
        <v>287</v>
      </c>
      <c r="BL411">
        <v>863850.29</v>
      </c>
      <c r="BM411">
        <v>863850.29</v>
      </c>
    </row>
    <row r="412" spans="1:65" x14ac:dyDescent="0.35">
      <c r="A412" s="2" t="s">
        <v>65</v>
      </c>
      <c r="B412" s="2" t="s">
        <v>66</v>
      </c>
      <c r="C412" s="2" t="s">
        <v>67</v>
      </c>
      <c r="D412">
        <v>1</v>
      </c>
      <c r="E412">
        <v>1</v>
      </c>
      <c r="F412" s="3">
        <v>43772.507835648146</v>
      </c>
      <c r="G412" s="4">
        <v>43466</v>
      </c>
      <c r="H412" s="4">
        <v>43830</v>
      </c>
      <c r="I412" s="2" t="s">
        <v>68</v>
      </c>
      <c r="J412">
        <v>1440</v>
      </c>
      <c r="L412" s="2"/>
      <c r="M412" s="2"/>
      <c r="N412" s="2"/>
      <c r="O412" s="2"/>
      <c r="P412" s="2"/>
      <c r="Q412" s="2"/>
      <c r="S412" s="2"/>
      <c r="T412" s="2"/>
      <c r="U412" s="2"/>
      <c r="V412" s="2"/>
      <c r="W412" s="2"/>
      <c r="X412" s="2"/>
      <c r="Y412" s="2"/>
      <c r="AA412" s="2"/>
      <c r="AC412" s="2"/>
      <c r="AD412" s="2"/>
      <c r="AE412" s="2"/>
      <c r="AN412" s="2"/>
      <c r="AP412" s="2"/>
      <c r="AQ412" s="2"/>
      <c r="AR412" s="2"/>
      <c r="AS412" s="2"/>
      <c r="AT412" s="4"/>
      <c r="AU412" s="4"/>
      <c r="AV412" s="4"/>
      <c r="AW412" s="2"/>
      <c r="AX412" s="2"/>
      <c r="AZ412">
        <v>122</v>
      </c>
      <c r="BA412">
        <v>863850.29</v>
      </c>
      <c r="BB412" s="2" t="s">
        <v>69</v>
      </c>
      <c r="BC412">
        <v>203</v>
      </c>
      <c r="BD412" s="2" t="s">
        <v>874</v>
      </c>
      <c r="BE412" s="2" t="s">
        <v>137</v>
      </c>
      <c r="BF412">
        <v>0</v>
      </c>
      <c r="BG412" s="2"/>
      <c r="BH412" s="2" t="s">
        <v>637</v>
      </c>
      <c r="BI412">
        <v>95</v>
      </c>
      <c r="BJ412" s="2" t="s">
        <v>1043</v>
      </c>
      <c r="BK412">
        <v>287</v>
      </c>
      <c r="BL412">
        <v>863850.29</v>
      </c>
      <c r="BM412">
        <v>863850.29</v>
      </c>
    </row>
    <row r="413" spans="1:65" x14ac:dyDescent="0.35">
      <c r="A413" s="2" t="s">
        <v>65</v>
      </c>
      <c r="B413" s="2" t="s">
        <v>66</v>
      </c>
      <c r="C413" s="2" t="s">
        <v>67</v>
      </c>
      <c r="D413">
        <v>1</v>
      </c>
      <c r="E413">
        <v>1</v>
      </c>
      <c r="F413" s="3">
        <v>43772.507835648146</v>
      </c>
      <c r="G413" s="4">
        <v>43466</v>
      </c>
      <c r="H413" s="4">
        <v>43830</v>
      </c>
      <c r="I413" s="2" t="s">
        <v>68</v>
      </c>
      <c r="J413">
        <v>1440</v>
      </c>
      <c r="L413" s="2"/>
      <c r="M413" s="2"/>
      <c r="N413" s="2"/>
      <c r="O413" s="2"/>
      <c r="P413" s="2"/>
      <c r="Q413" s="2"/>
      <c r="S413" s="2"/>
      <c r="T413" s="2"/>
      <c r="U413" s="2"/>
      <c r="V413" s="2"/>
      <c r="W413" s="2"/>
      <c r="X413" s="2"/>
      <c r="Y413" s="2"/>
      <c r="AA413" s="2"/>
      <c r="AC413" s="2"/>
      <c r="AD413" s="2"/>
      <c r="AE413" s="2"/>
      <c r="AN413" s="2"/>
      <c r="AP413" s="2"/>
      <c r="AQ413" s="2"/>
      <c r="AR413" s="2"/>
      <c r="AS413" s="2"/>
      <c r="AT413" s="4"/>
      <c r="AU413" s="4"/>
      <c r="AV413" s="4"/>
      <c r="AW413" s="2"/>
      <c r="AX413" s="2"/>
      <c r="AZ413">
        <v>122</v>
      </c>
      <c r="BA413">
        <v>863850.29</v>
      </c>
      <c r="BB413" s="2" t="s">
        <v>69</v>
      </c>
      <c r="BC413">
        <v>204</v>
      </c>
      <c r="BD413" s="2" t="s">
        <v>875</v>
      </c>
      <c r="BE413" s="2" t="s">
        <v>76</v>
      </c>
      <c r="BF413">
        <v>352.24</v>
      </c>
      <c r="BG413" s="2" t="s">
        <v>949</v>
      </c>
      <c r="BH413" s="2" t="s">
        <v>137</v>
      </c>
      <c r="BI413">
        <v>0</v>
      </c>
      <c r="BJ413" s="2"/>
      <c r="BK413">
        <v>287</v>
      </c>
      <c r="BL413">
        <v>863850.29</v>
      </c>
      <c r="BM413">
        <v>863850.29</v>
      </c>
    </row>
    <row r="414" spans="1:65" x14ac:dyDescent="0.35">
      <c r="A414" s="2" t="s">
        <v>65</v>
      </c>
      <c r="B414" s="2" t="s">
        <v>66</v>
      </c>
      <c r="C414" s="2" t="s">
        <v>67</v>
      </c>
      <c r="D414">
        <v>1</v>
      </c>
      <c r="E414">
        <v>1</v>
      </c>
      <c r="F414" s="3">
        <v>43772.507835648146</v>
      </c>
      <c r="G414" s="4">
        <v>43466</v>
      </c>
      <c r="H414" s="4">
        <v>43830</v>
      </c>
      <c r="I414" s="2" t="s">
        <v>68</v>
      </c>
      <c r="J414">
        <v>1440</v>
      </c>
      <c r="L414" s="2"/>
      <c r="M414" s="2"/>
      <c r="N414" s="2"/>
      <c r="O414" s="2"/>
      <c r="P414" s="2"/>
      <c r="Q414" s="2"/>
      <c r="S414" s="2"/>
      <c r="T414" s="2"/>
      <c r="U414" s="2"/>
      <c r="V414" s="2"/>
      <c r="W414" s="2"/>
      <c r="X414" s="2"/>
      <c r="Y414" s="2"/>
      <c r="AA414" s="2"/>
      <c r="AC414" s="2"/>
      <c r="AD414" s="2"/>
      <c r="AE414" s="2"/>
      <c r="AN414" s="2"/>
      <c r="AP414" s="2"/>
      <c r="AQ414" s="2"/>
      <c r="AR414" s="2"/>
      <c r="AS414" s="2"/>
      <c r="AT414" s="4"/>
      <c r="AU414" s="4"/>
      <c r="AV414" s="4"/>
      <c r="AW414" s="2"/>
      <c r="AX414" s="2"/>
      <c r="AZ414">
        <v>122</v>
      </c>
      <c r="BA414">
        <v>863850.29</v>
      </c>
      <c r="BB414" s="2" t="s">
        <v>69</v>
      </c>
      <c r="BC414">
        <v>205</v>
      </c>
      <c r="BD414" s="2" t="s">
        <v>875</v>
      </c>
      <c r="BE414" s="2" t="s">
        <v>137</v>
      </c>
      <c r="BF414">
        <v>0</v>
      </c>
      <c r="BG414" s="2"/>
      <c r="BH414" s="2" t="s">
        <v>637</v>
      </c>
      <c r="BI414">
        <v>352.24</v>
      </c>
      <c r="BJ414" s="2" t="s">
        <v>949</v>
      </c>
      <c r="BK414">
        <v>287</v>
      </c>
      <c r="BL414">
        <v>863850.29</v>
      </c>
      <c r="BM414">
        <v>863850.29</v>
      </c>
    </row>
    <row r="415" spans="1:65" x14ac:dyDescent="0.35">
      <c r="A415" s="2" t="s">
        <v>65</v>
      </c>
      <c r="B415" s="2" t="s">
        <v>66</v>
      </c>
      <c r="C415" s="2" t="s">
        <v>67</v>
      </c>
      <c r="D415">
        <v>1</v>
      </c>
      <c r="E415">
        <v>1</v>
      </c>
      <c r="F415" s="3">
        <v>43772.507835648146</v>
      </c>
      <c r="G415" s="4">
        <v>43466</v>
      </c>
      <c r="H415" s="4">
        <v>43830</v>
      </c>
      <c r="I415" s="2" t="s">
        <v>68</v>
      </c>
      <c r="J415">
        <v>1440</v>
      </c>
      <c r="L415" s="2"/>
      <c r="M415" s="2"/>
      <c r="N415" s="2"/>
      <c r="O415" s="2"/>
      <c r="P415" s="2"/>
      <c r="Q415" s="2"/>
      <c r="S415" s="2"/>
      <c r="T415" s="2"/>
      <c r="U415" s="2"/>
      <c r="V415" s="2"/>
      <c r="W415" s="2"/>
      <c r="X415" s="2"/>
      <c r="Y415" s="2"/>
      <c r="AA415" s="2"/>
      <c r="AC415" s="2"/>
      <c r="AD415" s="2"/>
      <c r="AE415" s="2"/>
      <c r="AN415" s="2"/>
      <c r="AP415" s="2"/>
      <c r="AQ415" s="2"/>
      <c r="AR415" s="2"/>
      <c r="AS415" s="2"/>
      <c r="AT415" s="4"/>
      <c r="AU415" s="4"/>
      <c r="AV415" s="4"/>
      <c r="AW415" s="2"/>
      <c r="AX415" s="2"/>
      <c r="AZ415">
        <v>122</v>
      </c>
      <c r="BA415">
        <v>863850.29</v>
      </c>
      <c r="BB415" s="2" t="s">
        <v>69</v>
      </c>
      <c r="BC415">
        <v>206</v>
      </c>
      <c r="BD415" s="2" t="s">
        <v>876</v>
      </c>
      <c r="BE415" s="2" t="s">
        <v>651</v>
      </c>
      <c r="BF415">
        <v>264.61</v>
      </c>
      <c r="BG415" s="2" t="s">
        <v>949</v>
      </c>
      <c r="BH415" s="2" t="s">
        <v>137</v>
      </c>
      <c r="BI415">
        <v>0</v>
      </c>
      <c r="BJ415" s="2"/>
      <c r="BK415">
        <v>287</v>
      </c>
      <c r="BL415">
        <v>863850.29</v>
      </c>
      <c r="BM415">
        <v>863850.29</v>
      </c>
    </row>
    <row r="416" spans="1:65" x14ac:dyDescent="0.35">
      <c r="A416" s="2" t="s">
        <v>65</v>
      </c>
      <c r="B416" s="2" t="s">
        <v>66</v>
      </c>
      <c r="C416" s="2" t="s">
        <v>67</v>
      </c>
      <c r="D416">
        <v>1</v>
      </c>
      <c r="E416">
        <v>1</v>
      </c>
      <c r="F416" s="3">
        <v>43772.507835648146</v>
      </c>
      <c r="G416" s="4">
        <v>43466</v>
      </c>
      <c r="H416" s="4">
        <v>43830</v>
      </c>
      <c r="I416" s="2" t="s">
        <v>68</v>
      </c>
      <c r="J416">
        <v>1440</v>
      </c>
      <c r="L416" s="2"/>
      <c r="M416" s="2"/>
      <c r="N416" s="2"/>
      <c r="O416" s="2"/>
      <c r="P416" s="2"/>
      <c r="Q416" s="2"/>
      <c r="S416" s="2"/>
      <c r="T416" s="2"/>
      <c r="U416" s="2"/>
      <c r="V416" s="2"/>
      <c r="W416" s="2"/>
      <c r="X416" s="2"/>
      <c r="Y416" s="2"/>
      <c r="AA416" s="2"/>
      <c r="AC416" s="2"/>
      <c r="AD416" s="2"/>
      <c r="AE416" s="2"/>
      <c r="AN416" s="2"/>
      <c r="AP416" s="2"/>
      <c r="AQ416" s="2"/>
      <c r="AR416" s="2"/>
      <c r="AS416" s="2"/>
      <c r="AT416" s="4"/>
      <c r="AU416" s="4"/>
      <c r="AV416" s="4"/>
      <c r="AW416" s="2"/>
      <c r="AX416" s="2"/>
      <c r="AZ416">
        <v>122</v>
      </c>
      <c r="BA416">
        <v>863850.29</v>
      </c>
      <c r="BB416" s="2" t="s">
        <v>69</v>
      </c>
      <c r="BC416">
        <v>207</v>
      </c>
      <c r="BD416" s="2" t="s">
        <v>876</v>
      </c>
      <c r="BE416" s="2" t="s">
        <v>137</v>
      </c>
      <c r="BF416">
        <v>0</v>
      </c>
      <c r="BG416" s="2"/>
      <c r="BH416" s="2" t="s">
        <v>650</v>
      </c>
      <c r="BI416">
        <v>264.61</v>
      </c>
      <c r="BJ416" s="2" t="s">
        <v>949</v>
      </c>
      <c r="BK416">
        <v>287</v>
      </c>
      <c r="BL416">
        <v>863850.29</v>
      </c>
      <c r="BM416">
        <v>863850.29</v>
      </c>
    </row>
    <row r="417" spans="1:65" x14ac:dyDescent="0.35">
      <c r="A417" s="2" t="s">
        <v>65</v>
      </c>
      <c r="B417" s="2" t="s">
        <v>66</v>
      </c>
      <c r="C417" s="2" t="s">
        <v>67</v>
      </c>
      <c r="D417">
        <v>1</v>
      </c>
      <c r="E417">
        <v>1</v>
      </c>
      <c r="F417" s="3">
        <v>43772.507835648146</v>
      </c>
      <c r="G417" s="4">
        <v>43466</v>
      </c>
      <c r="H417" s="4">
        <v>43830</v>
      </c>
      <c r="I417" s="2" t="s">
        <v>68</v>
      </c>
      <c r="J417">
        <v>1440</v>
      </c>
      <c r="L417" s="2"/>
      <c r="M417" s="2"/>
      <c r="N417" s="2"/>
      <c r="O417" s="2"/>
      <c r="P417" s="2"/>
      <c r="Q417" s="2"/>
      <c r="S417" s="2"/>
      <c r="T417" s="2"/>
      <c r="U417" s="2"/>
      <c r="V417" s="2"/>
      <c r="W417" s="2"/>
      <c r="X417" s="2"/>
      <c r="Y417" s="2"/>
      <c r="AA417" s="2"/>
      <c r="AC417" s="2"/>
      <c r="AD417" s="2"/>
      <c r="AE417" s="2"/>
      <c r="AN417" s="2"/>
      <c r="AP417" s="2"/>
      <c r="AQ417" s="2"/>
      <c r="AR417" s="2"/>
      <c r="AS417" s="2"/>
      <c r="AT417" s="4"/>
      <c r="AU417" s="4"/>
      <c r="AV417" s="4"/>
      <c r="AW417" s="2"/>
      <c r="AX417" s="2"/>
      <c r="AZ417">
        <v>122</v>
      </c>
      <c r="BA417">
        <v>863850.29</v>
      </c>
      <c r="BB417" s="2" t="s">
        <v>69</v>
      </c>
      <c r="BC417">
        <v>208</v>
      </c>
      <c r="BD417" s="2" t="s">
        <v>877</v>
      </c>
      <c r="BE417" s="2" t="s">
        <v>631</v>
      </c>
      <c r="BF417">
        <v>3975.75</v>
      </c>
      <c r="BG417" s="2" t="s">
        <v>950</v>
      </c>
      <c r="BH417" s="2" t="s">
        <v>137</v>
      </c>
      <c r="BI417">
        <v>0</v>
      </c>
      <c r="BJ417" s="2"/>
      <c r="BK417">
        <v>287</v>
      </c>
      <c r="BL417">
        <v>863850.29</v>
      </c>
      <c r="BM417">
        <v>863850.29</v>
      </c>
    </row>
    <row r="418" spans="1:65" x14ac:dyDescent="0.35">
      <c r="A418" s="2" t="s">
        <v>65</v>
      </c>
      <c r="B418" s="2" t="s">
        <v>66</v>
      </c>
      <c r="C418" s="2" t="s">
        <v>67</v>
      </c>
      <c r="D418">
        <v>1</v>
      </c>
      <c r="E418">
        <v>1</v>
      </c>
      <c r="F418" s="3">
        <v>43772.507835648146</v>
      </c>
      <c r="G418" s="4">
        <v>43466</v>
      </c>
      <c r="H418" s="4">
        <v>43830</v>
      </c>
      <c r="I418" s="2" t="s">
        <v>68</v>
      </c>
      <c r="J418">
        <v>1440</v>
      </c>
      <c r="L418" s="2"/>
      <c r="M418" s="2"/>
      <c r="N418" s="2"/>
      <c r="O418" s="2"/>
      <c r="P418" s="2"/>
      <c r="Q418" s="2"/>
      <c r="S418" s="2"/>
      <c r="T418" s="2"/>
      <c r="U418" s="2"/>
      <c r="V418" s="2"/>
      <c r="W418" s="2"/>
      <c r="X418" s="2"/>
      <c r="Y418" s="2"/>
      <c r="AA418" s="2"/>
      <c r="AC418" s="2"/>
      <c r="AD418" s="2"/>
      <c r="AE418" s="2"/>
      <c r="AN418" s="2"/>
      <c r="AP418" s="2"/>
      <c r="AQ418" s="2"/>
      <c r="AR418" s="2"/>
      <c r="AS418" s="2"/>
      <c r="AT418" s="4"/>
      <c r="AU418" s="4"/>
      <c r="AV418" s="4"/>
      <c r="AW418" s="2"/>
      <c r="AX418" s="2"/>
      <c r="AZ418">
        <v>122</v>
      </c>
      <c r="BA418">
        <v>863850.29</v>
      </c>
      <c r="BB418" s="2" t="s">
        <v>69</v>
      </c>
      <c r="BC418">
        <v>209</v>
      </c>
      <c r="BD418" s="2" t="s">
        <v>877</v>
      </c>
      <c r="BE418" s="2" t="s">
        <v>137</v>
      </c>
      <c r="BF418">
        <v>0</v>
      </c>
      <c r="BG418" s="2"/>
      <c r="BH418" s="2" t="s">
        <v>657</v>
      </c>
      <c r="BI418">
        <v>3975.75</v>
      </c>
      <c r="BJ418" s="2" t="s">
        <v>950</v>
      </c>
      <c r="BK418">
        <v>287</v>
      </c>
      <c r="BL418">
        <v>863850.29</v>
      </c>
      <c r="BM418">
        <v>863850.29</v>
      </c>
    </row>
    <row r="419" spans="1:65" x14ac:dyDescent="0.35">
      <c r="A419" s="2" t="s">
        <v>65</v>
      </c>
      <c r="B419" s="2" t="s">
        <v>66</v>
      </c>
      <c r="C419" s="2" t="s">
        <v>67</v>
      </c>
      <c r="D419">
        <v>1</v>
      </c>
      <c r="E419">
        <v>1</v>
      </c>
      <c r="F419" s="3">
        <v>43772.507835648146</v>
      </c>
      <c r="G419" s="4">
        <v>43466</v>
      </c>
      <c r="H419" s="4">
        <v>43830</v>
      </c>
      <c r="I419" s="2" t="s">
        <v>68</v>
      </c>
      <c r="J419">
        <v>1440</v>
      </c>
      <c r="L419" s="2"/>
      <c r="M419" s="2"/>
      <c r="N419" s="2"/>
      <c r="O419" s="2"/>
      <c r="P419" s="2"/>
      <c r="Q419" s="2"/>
      <c r="S419" s="2"/>
      <c r="T419" s="2"/>
      <c r="U419" s="2"/>
      <c r="V419" s="2"/>
      <c r="W419" s="2"/>
      <c r="X419" s="2"/>
      <c r="Y419" s="2"/>
      <c r="AA419" s="2"/>
      <c r="AC419" s="2"/>
      <c r="AD419" s="2"/>
      <c r="AE419" s="2"/>
      <c r="AN419" s="2"/>
      <c r="AP419" s="2"/>
      <c r="AQ419" s="2"/>
      <c r="AR419" s="2"/>
      <c r="AS419" s="2"/>
      <c r="AT419" s="4"/>
      <c r="AU419" s="4"/>
      <c r="AV419" s="4"/>
      <c r="AW419" s="2"/>
      <c r="AX419" s="2"/>
      <c r="AZ419">
        <v>122</v>
      </c>
      <c r="BA419">
        <v>863850.29</v>
      </c>
      <c r="BB419" s="2" t="s">
        <v>69</v>
      </c>
      <c r="BC419">
        <v>210</v>
      </c>
      <c r="BD419" s="2" t="s">
        <v>878</v>
      </c>
      <c r="BE419" s="2" t="s">
        <v>632</v>
      </c>
      <c r="BF419">
        <v>4256.22</v>
      </c>
      <c r="BG419" s="2" t="s">
        <v>950</v>
      </c>
      <c r="BH419" s="2" t="s">
        <v>137</v>
      </c>
      <c r="BI419">
        <v>0</v>
      </c>
      <c r="BJ419" s="2"/>
      <c r="BK419">
        <v>287</v>
      </c>
      <c r="BL419">
        <v>863850.29</v>
      </c>
      <c r="BM419">
        <v>863850.29</v>
      </c>
    </row>
    <row r="420" spans="1:65" x14ac:dyDescent="0.35">
      <c r="A420" s="2" t="s">
        <v>65</v>
      </c>
      <c r="B420" s="2" t="s">
        <v>66</v>
      </c>
      <c r="C420" s="2" t="s">
        <v>67</v>
      </c>
      <c r="D420">
        <v>1</v>
      </c>
      <c r="E420">
        <v>1</v>
      </c>
      <c r="F420" s="3">
        <v>43772.507835648146</v>
      </c>
      <c r="G420" s="4">
        <v>43466</v>
      </c>
      <c r="H420" s="4">
        <v>43830</v>
      </c>
      <c r="I420" s="2" t="s">
        <v>68</v>
      </c>
      <c r="J420">
        <v>1440</v>
      </c>
      <c r="L420" s="2"/>
      <c r="M420" s="2"/>
      <c r="N420" s="2"/>
      <c r="O420" s="2"/>
      <c r="P420" s="2"/>
      <c r="Q420" s="2"/>
      <c r="S420" s="2"/>
      <c r="T420" s="2"/>
      <c r="U420" s="2"/>
      <c r="V420" s="2"/>
      <c r="W420" s="2"/>
      <c r="X420" s="2"/>
      <c r="Y420" s="2"/>
      <c r="AA420" s="2"/>
      <c r="AC420" s="2"/>
      <c r="AD420" s="2"/>
      <c r="AE420" s="2"/>
      <c r="AN420" s="2"/>
      <c r="AP420" s="2"/>
      <c r="AQ420" s="2"/>
      <c r="AR420" s="2"/>
      <c r="AS420" s="2"/>
      <c r="AT420" s="4"/>
      <c r="AU420" s="4"/>
      <c r="AV420" s="4"/>
      <c r="AW420" s="2"/>
      <c r="AX420" s="2"/>
      <c r="AZ420">
        <v>122</v>
      </c>
      <c r="BA420">
        <v>863850.29</v>
      </c>
      <c r="BB420" s="2" t="s">
        <v>69</v>
      </c>
      <c r="BC420">
        <v>211</v>
      </c>
      <c r="BD420" s="2" t="s">
        <v>878</v>
      </c>
      <c r="BE420" s="2" t="s">
        <v>137</v>
      </c>
      <c r="BF420">
        <v>0</v>
      </c>
      <c r="BG420" s="2"/>
      <c r="BH420" s="2" t="s">
        <v>657</v>
      </c>
      <c r="BI420">
        <v>4256.22</v>
      </c>
      <c r="BJ420" s="2" t="s">
        <v>950</v>
      </c>
      <c r="BK420">
        <v>287</v>
      </c>
      <c r="BL420">
        <v>863850.29</v>
      </c>
      <c r="BM420">
        <v>863850.29</v>
      </c>
    </row>
    <row r="421" spans="1:65" x14ac:dyDescent="0.35">
      <c r="A421" s="2" t="s">
        <v>65</v>
      </c>
      <c r="B421" s="2" t="s">
        <v>66</v>
      </c>
      <c r="C421" s="2" t="s">
        <v>67</v>
      </c>
      <c r="D421">
        <v>1</v>
      </c>
      <c r="E421">
        <v>1</v>
      </c>
      <c r="F421" s="3">
        <v>43772.507835648146</v>
      </c>
      <c r="G421" s="4">
        <v>43466</v>
      </c>
      <c r="H421" s="4">
        <v>43830</v>
      </c>
      <c r="I421" s="2" t="s">
        <v>68</v>
      </c>
      <c r="J421">
        <v>1440</v>
      </c>
      <c r="L421" s="2"/>
      <c r="M421" s="2"/>
      <c r="N421" s="2"/>
      <c r="O421" s="2"/>
      <c r="P421" s="2"/>
      <c r="Q421" s="2"/>
      <c r="S421" s="2"/>
      <c r="T421" s="2"/>
      <c r="U421" s="2"/>
      <c r="V421" s="2"/>
      <c r="W421" s="2"/>
      <c r="X421" s="2"/>
      <c r="Y421" s="2"/>
      <c r="AA421" s="2"/>
      <c r="AC421" s="2"/>
      <c r="AD421" s="2"/>
      <c r="AE421" s="2"/>
      <c r="AN421" s="2"/>
      <c r="AP421" s="2"/>
      <c r="AQ421" s="2"/>
      <c r="AR421" s="2"/>
      <c r="AS421" s="2"/>
      <c r="AT421" s="4"/>
      <c r="AU421" s="4"/>
      <c r="AV421" s="4"/>
      <c r="AW421" s="2"/>
      <c r="AX421" s="2"/>
      <c r="AZ421">
        <v>122</v>
      </c>
      <c r="BA421">
        <v>863850.29</v>
      </c>
      <c r="BB421" s="2" t="s">
        <v>69</v>
      </c>
      <c r="BC421">
        <v>212</v>
      </c>
      <c r="BD421" s="2" t="s">
        <v>879</v>
      </c>
      <c r="BE421" s="2" t="s">
        <v>631</v>
      </c>
      <c r="BF421">
        <v>1733.48</v>
      </c>
      <c r="BG421" s="2" t="s">
        <v>951</v>
      </c>
      <c r="BH421" s="2" t="s">
        <v>137</v>
      </c>
      <c r="BI421">
        <v>0</v>
      </c>
      <c r="BJ421" s="2"/>
      <c r="BK421">
        <v>287</v>
      </c>
      <c r="BL421">
        <v>863850.29</v>
      </c>
      <c r="BM421">
        <v>863850.29</v>
      </c>
    </row>
    <row r="422" spans="1:65" x14ac:dyDescent="0.35">
      <c r="A422" s="2" t="s">
        <v>65</v>
      </c>
      <c r="B422" s="2" t="s">
        <v>66</v>
      </c>
      <c r="C422" s="2" t="s">
        <v>67</v>
      </c>
      <c r="D422">
        <v>1</v>
      </c>
      <c r="E422">
        <v>1</v>
      </c>
      <c r="F422" s="3">
        <v>43772.507835648146</v>
      </c>
      <c r="G422" s="4">
        <v>43466</v>
      </c>
      <c r="H422" s="4">
        <v>43830</v>
      </c>
      <c r="I422" s="2" t="s">
        <v>68</v>
      </c>
      <c r="J422">
        <v>1440</v>
      </c>
      <c r="L422" s="2"/>
      <c r="M422" s="2"/>
      <c r="N422" s="2"/>
      <c r="O422" s="2"/>
      <c r="P422" s="2"/>
      <c r="Q422" s="2"/>
      <c r="S422" s="2"/>
      <c r="T422" s="2"/>
      <c r="U422" s="2"/>
      <c r="V422" s="2"/>
      <c r="W422" s="2"/>
      <c r="X422" s="2"/>
      <c r="Y422" s="2"/>
      <c r="AA422" s="2"/>
      <c r="AC422" s="2"/>
      <c r="AD422" s="2"/>
      <c r="AE422" s="2"/>
      <c r="AN422" s="2"/>
      <c r="AP422" s="2"/>
      <c r="AQ422" s="2"/>
      <c r="AR422" s="2"/>
      <c r="AS422" s="2"/>
      <c r="AT422" s="4"/>
      <c r="AU422" s="4"/>
      <c r="AV422" s="4"/>
      <c r="AW422" s="2"/>
      <c r="AX422" s="2"/>
      <c r="AZ422">
        <v>122</v>
      </c>
      <c r="BA422">
        <v>863850.29</v>
      </c>
      <c r="BB422" s="2" t="s">
        <v>69</v>
      </c>
      <c r="BC422">
        <v>213</v>
      </c>
      <c r="BD422" s="2" t="s">
        <v>879</v>
      </c>
      <c r="BE422" s="2" t="s">
        <v>137</v>
      </c>
      <c r="BF422">
        <v>0</v>
      </c>
      <c r="BG422" s="2"/>
      <c r="BH422" s="2" t="s">
        <v>660</v>
      </c>
      <c r="BI422">
        <v>1733.48</v>
      </c>
      <c r="BJ422" s="2" t="s">
        <v>951</v>
      </c>
      <c r="BK422">
        <v>287</v>
      </c>
      <c r="BL422">
        <v>863850.29</v>
      </c>
      <c r="BM422">
        <v>863850.29</v>
      </c>
    </row>
    <row r="423" spans="1:65" x14ac:dyDescent="0.35">
      <c r="A423" s="2" t="s">
        <v>65</v>
      </c>
      <c r="B423" s="2" t="s">
        <v>66</v>
      </c>
      <c r="C423" s="2" t="s">
        <v>67</v>
      </c>
      <c r="D423">
        <v>1</v>
      </c>
      <c r="E423">
        <v>1</v>
      </c>
      <c r="F423" s="3">
        <v>43772.507835648146</v>
      </c>
      <c r="G423" s="4">
        <v>43466</v>
      </c>
      <c r="H423" s="4">
        <v>43830</v>
      </c>
      <c r="I423" s="2" t="s">
        <v>68</v>
      </c>
      <c r="J423">
        <v>1440</v>
      </c>
      <c r="L423" s="2"/>
      <c r="M423" s="2"/>
      <c r="N423" s="2"/>
      <c r="O423" s="2"/>
      <c r="P423" s="2"/>
      <c r="Q423" s="2"/>
      <c r="S423" s="2"/>
      <c r="T423" s="2"/>
      <c r="U423" s="2"/>
      <c r="V423" s="2"/>
      <c r="W423" s="2"/>
      <c r="X423" s="2"/>
      <c r="Y423" s="2"/>
      <c r="AA423" s="2"/>
      <c r="AC423" s="2"/>
      <c r="AD423" s="2"/>
      <c r="AE423" s="2"/>
      <c r="AN423" s="2"/>
      <c r="AP423" s="2"/>
      <c r="AQ423" s="2"/>
      <c r="AR423" s="2"/>
      <c r="AS423" s="2"/>
      <c r="AT423" s="4"/>
      <c r="AU423" s="4"/>
      <c r="AV423" s="4"/>
      <c r="AW423" s="2"/>
      <c r="AX423" s="2"/>
      <c r="AZ423">
        <v>122</v>
      </c>
      <c r="BA423">
        <v>863850.29</v>
      </c>
      <c r="BB423" s="2" t="s">
        <v>69</v>
      </c>
      <c r="BC423">
        <v>214</v>
      </c>
      <c r="BD423" s="2" t="s">
        <v>880</v>
      </c>
      <c r="BE423" s="2" t="s">
        <v>648</v>
      </c>
      <c r="BF423">
        <v>570.77</v>
      </c>
      <c r="BG423" s="2" t="s">
        <v>952</v>
      </c>
      <c r="BH423" s="2" t="s">
        <v>137</v>
      </c>
      <c r="BI423">
        <v>0</v>
      </c>
      <c r="BJ423" s="2"/>
      <c r="BK423">
        <v>287</v>
      </c>
      <c r="BL423">
        <v>863850.29</v>
      </c>
      <c r="BM423">
        <v>863850.29</v>
      </c>
    </row>
    <row r="424" spans="1:65" x14ac:dyDescent="0.35">
      <c r="A424" s="2" t="s">
        <v>65</v>
      </c>
      <c r="B424" s="2" t="s">
        <v>66</v>
      </c>
      <c r="C424" s="2" t="s">
        <v>67</v>
      </c>
      <c r="D424">
        <v>1</v>
      </c>
      <c r="E424">
        <v>1</v>
      </c>
      <c r="F424" s="3">
        <v>43772.507835648146</v>
      </c>
      <c r="G424" s="4">
        <v>43466</v>
      </c>
      <c r="H424" s="4">
        <v>43830</v>
      </c>
      <c r="I424" s="2" t="s">
        <v>68</v>
      </c>
      <c r="J424">
        <v>1440</v>
      </c>
      <c r="L424" s="2"/>
      <c r="M424" s="2"/>
      <c r="N424" s="2"/>
      <c r="O424" s="2"/>
      <c r="P424" s="2"/>
      <c r="Q424" s="2"/>
      <c r="S424" s="2"/>
      <c r="T424" s="2"/>
      <c r="U424" s="2"/>
      <c r="V424" s="2"/>
      <c r="W424" s="2"/>
      <c r="X424" s="2"/>
      <c r="Y424" s="2"/>
      <c r="AA424" s="2"/>
      <c r="AC424" s="2"/>
      <c r="AD424" s="2"/>
      <c r="AE424" s="2"/>
      <c r="AN424" s="2"/>
      <c r="AP424" s="2"/>
      <c r="AQ424" s="2"/>
      <c r="AR424" s="2"/>
      <c r="AS424" s="2"/>
      <c r="AT424" s="4"/>
      <c r="AU424" s="4"/>
      <c r="AV424" s="4"/>
      <c r="AW424" s="2"/>
      <c r="AX424" s="2"/>
      <c r="AZ424">
        <v>122</v>
      </c>
      <c r="BA424">
        <v>863850.29</v>
      </c>
      <c r="BB424" s="2" t="s">
        <v>69</v>
      </c>
      <c r="BC424">
        <v>215</v>
      </c>
      <c r="BD424" s="2" t="s">
        <v>880</v>
      </c>
      <c r="BE424" s="2" t="s">
        <v>137</v>
      </c>
      <c r="BF424">
        <v>0</v>
      </c>
      <c r="BG424" s="2"/>
      <c r="BH424" s="2" t="s">
        <v>634</v>
      </c>
      <c r="BI424">
        <v>570.77</v>
      </c>
      <c r="BJ424" s="2" t="s">
        <v>952</v>
      </c>
      <c r="BK424">
        <v>287</v>
      </c>
      <c r="BL424">
        <v>863850.29</v>
      </c>
      <c r="BM424">
        <v>863850.29</v>
      </c>
    </row>
    <row r="425" spans="1:65" x14ac:dyDescent="0.35">
      <c r="A425" s="2" t="s">
        <v>65</v>
      </c>
      <c r="B425" s="2" t="s">
        <v>66</v>
      </c>
      <c r="C425" s="2" t="s">
        <v>67</v>
      </c>
      <c r="D425">
        <v>1</v>
      </c>
      <c r="E425">
        <v>1</v>
      </c>
      <c r="F425" s="3">
        <v>43772.507835648146</v>
      </c>
      <c r="G425" s="4">
        <v>43466</v>
      </c>
      <c r="H425" s="4">
        <v>43830</v>
      </c>
      <c r="I425" s="2" t="s">
        <v>68</v>
      </c>
      <c r="J425">
        <v>1440</v>
      </c>
      <c r="L425" s="2"/>
      <c r="M425" s="2"/>
      <c r="N425" s="2"/>
      <c r="O425" s="2"/>
      <c r="P425" s="2"/>
      <c r="Q425" s="2"/>
      <c r="S425" s="2"/>
      <c r="T425" s="2"/>
      <c r="U425" s="2"/>
      <c r="V425" s="2"/>
      <c r="W425" s="2"/>
      <c r="X425" s="2"/>
      <c r="Y425" s="2"/>
      <c r="AA425" s="2"/>
      <c r="AC425" s="2"/>
      <c r="AD425" s="2"/>
      <c r="AE425" s="2"/>
      <c r="AN425" s="2"/>
      <c r="AP425" s="2"/>
      <c r="AQ425" s="2"/>
      <c r="AR425" s="2"/>
      <c r="AS425" s="2"/>
      <c r="AT425" s="4"/>
      <c r="AU425" s="4"/>
      <c r="AV425" s="4"/>
      <c r="AW425" s="2"/>
      <c r="AX425" s="2"/>
      <c r="AZ425">
        <v>122</v>
      </c>
      <c r="BA425">
        <v>863850.29</v>
      </c>
      <c r="BB425" s="2" t="s">
        <v>69</v>
      </c>
      <c r="BC425">
        <v>216</v>
      </c>
      <c r="BD425" s="2" t="s">
        <v>881</v>
      </c>
      <c r="BE425" s="2" t="s">
        <v>76</v>
      </c>
      <c r="BF425">
        <v>131.28</v>
      </c>
      <c r="BG425" s="2" t="s">
        <v>1044</v>
      </c>
      <c r="BH425" s="2" t="s">
        <v>137</v>
      </c>
      <c r="BI425">
        <v>0</v>
      </c>
      <c r="BJ425" s="2"/>
      <c r="BK425">
        <v>287</v>
      </c>
      <c r="BL425">
        <v>863850.29</v>
      </c>
      <c r="BM425">
        <v>863850.29</v>
      </c>
    </row>
    <row r="426" spans="1:65" x14ac:dyDescent="0.35">
      <c r="A426" s="2" t="s">
        <v>65</v>
      </c>
      <c r="B426" s="2" t="s">
        <v>66</v>
      </c>
      <c r="C426" s="2" t="s">
        <v>67</v>
      </c>
      <c r="D426">
        <v>1</v>
      </c>
      <c r="E426">
        <v>1</v>
      </c>
      <c r="F426" s="3">
        <v>43772.507835648146</v>
      </c>
      <c r="G426" s="4">
        <v>43466</v>
      </c>
      <c r="H426" s="4">
        <v>43830</v>
      </c>
      <c r="I426" s="2" t="s">
        <v>68</v>
      </c>
      <c r="J426">
        <v>1440</v>
      </c>
      <c r="L426" s="2"/>
      <c r="M426" s="2"/>
      <c r="N426" s="2"/>
      <c r="O426" s="2"/>
      <c r="P426" s="2"/>
      <c r="Q426" s="2"/>
      <c r="S426" s="2"/>
      <c r="T426" s="2"/>
      <c r="U426" s="2"/>
      <c r="V426" s="2"/>
      <c r="W426" s="2"/>
      <c r="X426" s="2"/>
      <c r="Y426" s="2"/>
      <c r="AA426" s="2"/>
      <c r="AC426" s="2"/>
      <c r="AD426" s="2"/>
      <c r="AE426" s="2"/>
      <c r="AN426" s="2"/>
      <c r="AP426" s="2"/>
      <c r="AQ426" s="2"/>
      <c r="AR426" s="2"/>
      <c r="AS426" s="2"/>
      <c r="AT426" s="4"/>
      <c r="AU426" s="4"/>
      <c r="AV426" s="4"/>
      <c r="AW426" s="2"/>
      <c r="AX426" s="2"/>
      <c r="AZ426">
        <v>122</v>
      </c>
      <c r="BA426">
        <v>863850.29</v>
      </c>
      <c r="BB426" s="2" t="s">
        <v>69</v>
      </c>
      <c r="BC426">
        <v>217</v>
      </c>
      <c r="BD426" s="2" t="s">
        <v>881</v>
      </c>
      <c r="BE426" s="2" t="s">
        <v>137</v>
      </c>
      <c r="BF426">
        <v>0</v>
      </c>
      <c r="BG426" s="2"/>
      <c r="BH426" s="2" t="s">
        <v>75</v>
      </c>
      <c r="BI426">
        <v>131.28</v>
      </c>
      <c r="BJ426" s="2" t="s">
        <v>1044</v>
      </c>
      <c r="BK426">
        <v>287</v>
      </c>
      <c r="BL426">
        <v>863850.29</v>
      </c>
      <c r="BM426">
        <v>863850.29</v>
      </c>
    </row>
    <row r="427" spans="1:65" x14ac:dyDescent="0.35">
      <c r="A427" s="2" t="s">
        <v>65</v>
      </c>
      <c r="B427" s="2" t="s">
        <v>66</v>
      </c>
      <c r="C427" s="2" t="s">
        <v>67</v>
      </c>
      <c r="D427">
        <v>1</v>
      </c>
      <c r="E427">
        <v>1</v>
      </c>
      <c r="F427" s="3">
        <v>43772.507835648146</v>
      </c>
      <c r="G427" s="4">
        <v>43466</v>
      </c>
      <c r="H427" s="4">
        <v>43830</v>
      </c>
      <c r="I427" s="2" t="s">
        <v>68</v>
      </c>
      <c r="J427">
        <v>1440</v>
      </c>
      <c r="L427" s="2"/>
      <c r="M427" s="2"/>
      <c r="N427" s="2"/>
      <c r="O427" s="2"/>
      <c r="P427" s="2"/>
      <c r="Q427" s="2"/>
      <c r="S427" s="2"/>
      <c r="T427" s="2"/>
      <c r="U427" s="2"/>
      <c r="V427" s="2"/>
      <c r="W427" s="2"/>
      <c r="X427" s="2"/>
      <c r="Y427" s="2"/>
      <c r="AA427" s="2"/>
      <c r="AC427" s="2"/>
      <c r="AD427" s="2"/>
      <c r="AE427" s="2"/>
      <c r="AN427" s="2"/>
      <c r="AP427" s="2"/>
      <c r="AQ427" s="2"/>
      <c r="AR427" s="2"/>
      <c r="AS427" s="2"/>
      <c r="AT427" s="4"/>
      <c r="AU427" s="4"/>
      <c r="AV427" s="4"/>
      <c r="AW427" s="2"/>
      <c r="AX427" s="2"/>
      <c r="AZ427">
        <v>122</v>
      </c>
      <c r="BA427">
        <v>863850.29</v>
      </c>
      <c r="BB427" s="2" t="s">
        <v>69</v>
      </c>
      <c r="BC427">
        <v>218</v>
      </c>
      <c r="BD427" s="2" t="s">
        <v>882</v>
      </c>
      <c r="BE427" s="2" t="s">
        <v>653</v>
      </c>
      <c r="BF427">
        <v>570.77</v>
      </c>
      <c r="BG427" s="2" t="s">
        <v>952</v>
      </c>
      <c r="BH427" s="2" t="s">
        <v>137</v>
      </c>
      <c r="BI427">
        <v>0</v>
      </c>
      <c r="BJ427" s="2"/>
      <c r="BK427">
        <v>287</v>
      </c>
      <c r="BL427">
        <v>863850.29</v>
      </c>
      <c r="BM427">
        <v>863850.29</v>
      </c>
    </row>
    <row r="428" spans="1:65" x14ac:dyDescent="0.35">
      <c r="A428" s="2" t="s">
        <v>65</v>
      </c>
      <c r="B428" s="2" t="s">
        <v>66</v>
      </c>
      <c r="C428" s="2" t="s">
        <v>67</v>
      </c>
      <c r="D428">
        <v>1</v>
      </c>
      <c r="E428">
        <v>1</v>
      </c>
      <c r="F428" s="3">
        <v>43772.507835648146</v>
      </c>
      <c r="G428" s="4">
        <v>43466</v>
      </c>
      <c r="H428" s="4">
        <v>43830</v>
      </c>
      <c r="I428" s="2" t="s">
        <v>68</v>
      </c>
      <c r="J428">
        <v>1440</v>
      </c>
      <c r="L428" s="2"/>
      <c r="M428" s="2"/>
      <c r="N428" s="2"/>
      <c r="O428" s="2"/>
      <c r="P428" s="2"/>
      <c r="Q428" s="2"/>
      <c r="S428" s="2"/>
      <c r="T428" s="2"/>
      <c r="U428" s="2"/>
      <c r="V428" s="2"/>
      <c r="W428" s="2"/>
      <c r="X428" s="2"/>
      <c r="Y428" s="2"/>
      <c r="AA428" s="2"/>
      <c r="AC428" s="2"/>
      <c r="AD428" s="2"/>
      <c r="AE428" s="2"/>
      <c r="AN428" s="2"/>
      <c r="AP428" s="2"/>
      <c r="AQ428" s="2"/>
      <c r="AR428" s="2"/>
      <c r="AS428" s="2"/>
      <c r="AT428" s="4"/>
      <c r="AU428" s="4"/>
      <c r="AV428" s="4"/>
      <c r="AW428" s="2"/>
      <c r="AX428" s="2"/>
      <c r="AZ428">
        <v>122</v>
      </c>
      <c r="BA428">
        <v>863850.29</v>
      </c>
      <c r="BB428" s="2" t="s">
        <v>69</v>
      </c>
      <c r="BC428">
        <v>219</v>
      </c>
      <c r="BD428" s="2" t="s">
        <v>882</v>
      </c>
      <c r="BE428" s="2" t="s">
        <v>137</v>
      </c>
      <c r="BF428">
        <v>0</v>
      </c>
      <c r="BG428" s="2"/>
      <c r="BH428" s="2" t="s">
        <v>650</v>
      </c>
      <c r="BI428">
        <v>570.77</v>
      </c>
      <c r="BJ428" s="2" t="s">
        <v>952</v>
      </c>
      <c r="BK428">
        <v>287</v>
      </c>
      <c r="BL428">
        <v>863850.29</v>
      </c>
      <c r="BM428">
        <v>863850.29</v>
      </c>
    </row>
    <row r="429" spans="1:65" x14ac:dyDescent="0.35">
      <c r="A429" s="2" t="s">
        <v>65</v>
      </c>
      <c r="B429" s="2" t="s">
        <v>66</v>
      </c>
      <c r="C429" s="2" t="s">
        <v>67</v>
      </c>
      <c r="D429">
        <v>1</v>
      </c>
      <c r="E429">
        <v>1</v>
      </c>
      <c r="F429" s="3">
        <v>43772.507835648146</v>
      </c>
      <c r="G429" s="4">
        <v>43466</v>
      </c>
      <c r="H429" s="4">
        <v>43830</v>
      </c>
      <c r="I429" s="2" t="s">
        <v>68</v>
      </c>
      <c r="J429">
        <v>1440</v>
      </c>
      <c r="L429" s="2"/>
      <c r="M429" s="2"/>
      <c r="N429" s="2"/>
      <c r="O429" s="2"/>
      <c r="P429" s="2"/>
      <c r="Q429" s="2"/>
      <c r="S429" s="2"/>
      <c r="T429" s="2"/>
      <c r="U429" s="2"/>
      <c r="V429" s="2"/>
      <c r="W429" s="2"/>
      <c r="X429" s="2"/>
      <c r="Y429" s="2"/>
      <c r="AA429" s="2"/>
      <c r="AC429" s="2"/>
      <c r="AD429" s="2"/>
      <c r="AE429" s="2"/>
      <c r="AN429" s="2"/>
      <c r="AP429" s="2"/>
      <c r="AQ429" s="2"/>
      <c r="AR429" s="2"/>
      <c r="AS429" s="2"/>
      <c r="AT429" s="4"/>
      <c r="AU429" s="4"/>
      <c r="AV429" s="4"/>
      <c r="AW429" s="2"/>
      <c r="AX429" s="2"/>
      <c r="AZ429">
        <v>122</v>
      </c>
      <c r="BA429">
        <v>863850.29</v>
      </c>
      <c r="BB429" s="2" t="s">
        <v>69</v>
      </c>
      <c r="BC429">
        <v>220</v>
      </c>
      <c r="BD429" s="2" t="s">
        <v>884</v>
      </c>
      <c r="BE429" s="2" t="s">
        <v>648</v>
      </c>
      <c r="BF429">
        <v>1861.25</v>
      </c>
      <c r="BG429" s="2" t="s">
        <v>952</v>
      </c>
      <c r="BH429" s="2" t="s">
        <v>137</v>
      </c>
      <c r="BI429">
        <v>0</v>
      </c>
      <c r="BJ429" s="2"/>
      <c r="BK429">
        <v>287</v>
      </c>
      <c r="BL429">
        <v>863850.29</v>
      </c>
      <c r="BM429">
        <v>863850.29</v>
      </c>
    </row>
    <row r="430" spans="1:65" x14ac:dyDescent="0.35">
      <c r="A430" s="2" t="s">
        <v>65</v>
      </c>
      <c r="B430" s="2" t="s">
        <v>66</v>
      </c>
      <c r="C430" s="2" t="s">
        <v>67</v>
      </c>
      <c r="D430">
        <v>1</v>
      </c>
      <c r="E430">
        <v>1</v>
      </c>
      <c r="F430" s="3">
        <v>43772.507835648146</v>
      </c>
      <c r="G430" s="4">
        <v>43466</v>
      </c>
      <c r="H430" s="4">
        <v>43830</v>
      </c>
      <c r="I430" s="2" t="s">
        <v>68</v>
      </c>
      <c r="J430">
        <v>1440</v>
      </c>
      <c r="L430" s="2"/>
      <c r="M430" s="2"/>
      <c r="N430" s="2"/>
      <c r="O430" s="2"/>
      <c r="P430" s="2"/>
      <c r="Q430" s="2"/>
      <c r="S430" s="2"/>
      <c r="T430" s="2"/>
      <c r="U430" s="2"/>
      <c r="V430" s="2"/>
      <c r="W430" s="2"/>
      <c r="X430" s="2"/>
      <c r="Y430" s="2"/>
      <c r="AA430" s="2"/>
      <c r="AC430" s="2"/>
      <c r="AD430" s="2"/>
      <c r="AE430" s="2"/>
      <c r="AN430" s="2"/>
      <c r="AP430" s="2"/>
      <c r="AQ430" s="2"/>
      <c r="AR430" s="2"/>
      <c r="AS430" s="2"/>
      <c r="AT430" s="4"/>
      <c r="AU430" s="4"/>
      <c r="AV430" s="4"/>
      <c r="AW430" s="2"/>
      <c r="AX430" s="2"/>
      <c r="AZ430">
        <v>122</v>
      </c>
      <c r="BA430">
        <v>863850.29</v>
      </c>
      <c r="BB430" s="2" t="s">
        <v>69</v>
      </c>
      <c r="BC430">
        <v>221</v>
      </c>
      <c r="BD430" s="2" t="s">
        <v>884</v>
      </c>
      <c r="BE430" s="2" t="s">
        <v>137</v>
      </c>
      <c r="BF430">
        <v>0</v>
      </c>
      <c r="BG430" s="2"/>
      <c r="BH430" s="2" t="s">
        <v>635</v>
      </c>
      <c r="BI430">
        <v>1861.25</v>
      </c>
      <c r="BJ430" s="2" t="s">
        <v>952</v>
      </c>
      <c r="BK430">
        <v>287</v>
      </c>
      <c r="BL430">
        <v>863850.29</v>
      </c>
      <c r="BM430">
        <v>863850.29</v>
      </c>
    </row>
    <row r="431" spans="1:65" x14ac:dyDescent="0.35">
      <c r="A431" s="2" t="s">
        <v>65</v>
      </c>
      <c r="B431" s="2" t="s">
        <v>66</v>
      </c>
      <c r="C431" s="2" t="s">
        <v>67</v>
      </c>
      <c r="D431">
        <v>1</v>
      </c>
      <c r="E431">
        <v>1</v>
      </c>
      <c r="F431" s="3">
        <v>43772.507835648146</v>
      </c>
      <c r="G431" s="4">
        <v>43466</v>
      </c>
      <c r="H431" s="4">
        <v>43830</v>
      </c>
      <c r="I431" s="2" t="s">
        <v>68</v>
      </c>
      <c r="J431">
        <v>1440</v>
      </c>
      <c r="L431" s="2"/>
      <c r="M431" s="2"/>
      <c r="N431" s="2"/>
      <c r="O431" s="2"/>
      <c r="P431" s="2"/>
      <c r="Q431" s="2"/>
      <c r="S431" s="2"/>
      <c r="T431" s="2"/>
      <c r="U431" s="2"/>
      <c r="V431" s="2"/>
      <c r="W431" s="2"/>
      <c r="X431" s="2"/>
      <c r="Y431" s="2"/>
      <c r="AA431" s="2"/>
      <c r="AC431" s="2"/>
      <c r="AD431" s="2"/>
      <c r="AE431" s="2"/>
      <c r="AN431" s="2"/>
      <c r="AP431" s="2"/>
      <c r="AQ431" s="2"/>
      <c r="AR431" s="2"/>
      <c r="AS431" s="2"/>
      <c r="AT431" s="4"/>
      <c r="AU431" s="4"/>
      <c r="AV431" s="4"/>
      <c r="AW431" s="2"/>
      <c r="AX431" s="2"/>
      <c r="AZ431">
        <v>122</v>
      </c>
      <c r="BA431">
        <v>863850.29</v>
      </c>
      <c r="BB431" s="2" t="s">
        <v>69</v>
      </c>
      <c r="BC431">
        <v>222</v>
      </c>
      <c r="BD431" s="2" t="s">
        <v>885</v>
      </c>
      <c r="BE431" s="2" t="s">
        <v>76</v>
      </c>
      <c r="BF431">
        <v>428.09</v>
      </c>
      <c r="BG431" s="2" t="s">
        <v>952</v>
      </c>
      <c r="BH431" s="2" t="s">
        <v>137</v>
      </c>
      <c r="BI431">
        <v>0</v>
      </c>
      <c r="BJ431" s="2"/>
      <c r="BK431">
        <v>287</v>
      </c>
      <c r="BL431">
        <v>863850.29</v>
      </c>
      <c r="BM431">
        <v>863850.29</v>
      </c>
    </row>
    <row r="432" spans="1:65" x14ac:dyDescent="0.35">
      <c r="A432" s="2" t="s">
        <v>65</v>
      </c>
      <c r="B432" s="2" t="s">
        <v>66</v>
      </c>
      <c r="C432" s="2" t="s">
        <v>67</v>
      </c>
      <c r="D432">
        <v>1</v>
      </c>
      <c r="E432">
        <v>1</v>
      </c>
      <c r="F432" s="3">
        <v>43772.507835648146</v>
      </c>
      <c r="G432" s="4">
        <v>43466</v>
      </c>
      <c r="H432" s="4">
        <v>43830</v>
      </c>
      <c r="I432" s="2" t="s">
        <v>68</v>
      </c>
      <c r="J432">
        <v>1440</v>
      </c>
      <c r="L432" s="2"/>
      <c r="M432" s="2"/>
      <c r="N432" s="2"/>
      <c r="O432" s="2"/>
      <c r="P432" s="2"/>
      <c r="Q432" s="2"/>
      <c r="S432" s="2"/>
      <c r="T432" s="2"/>
      <c r="U432" s="2"/>
      <c r="V432" s="2"/>
      <c r="W432" s="2"/>
      <c r="X432" s="2"/>
      <c r="Y432" s="2"/>
      <c r="AA432" s="2"/>
      <c r="AC432" s="2"/>
      <c r="AD432" s="2"/>
      <c r="AE432" s="2"/>
      <c r="AN432" s="2"/>
      <c r="AP432" s="2"/>
      <c r="AQ432" s="2"/>
      <c r="AR432" s="2"/>
      <c r="AS432" s="2"/>
      <c r="AT432" s="4"/>
      <c r="AU432" s="4"/>
      <c r="AV432" s="4"/>
      <c r="AW432" s="2"/>
      <c r="AX432" s="2"/>
      <c r="AZ432">
        <v>122</v>
      </c>
      <c r="BA432">
        <v>863850.29</v>
      </c>
      <c r="BB432" s="2" t="s">
        <v>69</v>
      </c>
      <c r="BC432">
        <v>223</v>
      </c>
      <c r="BD432" s="2" t="s">
        <v>885</v>
      </c>
      <c r="BE432" s="2" t="s">
        <v>137</v>
      </c>
      <c r="BF432">
        <v>0</v>
      </c>
      <c r="BG432" s="2"/>
      <c r="BH432" s="2" t="s">
        <v>75</v>
      </c>
      <c r="BI432">
        <v>428.09</v>
      </c>
      <c r="BJ432" s="2" t="s">
        <v>952</v>
      </c>
      <c r="BK432">
        <v>287</v>
      </c>
      <c r="BL432">
        <v>863850.29</v>
      </c>
      <c r="BM432">
        <v>863850.29</v>
      </c>
    </row>
    <row r="433" spans="1:65" x14ac:dyDescent="0.35">
      <c r="A433" s="2" t="s">
        <v>65</v>
      </c>
      <c r="B433" s="2" t="s">
        <v>66</v>
      </c>
      <c r="C433" s="2" t="s">
        <v>67</v>
      </c>
      <c r="D433">
        <v>1</v>
      </c>
      <c r="E433">
        <v>1</v>
      </c>
      <c r="F433" s="3">
        <v>43772.507835648146</v>
      </c>
      <c r="G433" s="4">
        <v>43466</v>
      </c>
      <c r="H433" s="4">
        <v>43830</v>
      </c>
      <c r="I433" s="2" t="s">
        <v>68</v>
      </c>
      <c r="J433">
        <v>1440</v>
      </c>
      <c r="L433" s="2"/>
      <c r="M433" s="2"/>
      <c r="N433" s="2"/>
      <c r="O433" s="2"/>
      <c r="P433" s="2"/>
      <c r="Q433" s="2"/>
      <c r="S433" s="2"/>
      <c r="T433" s="2"/>
      <c r="U433" s="2"/>
      <c r="V433" s="2"/>
      <c r="W433" s="2"/>
      <c r="X433" s="2"/>
      <c r="Y433" s="2"/>
      <c r="AA433" s="2"/>
      <c r="AC433" s="2"/>
      <c r="AD433" s="2"/>
      <c r="AE433" s="2"/>
      <c r="AN433" s="2"/>
      <c r="AP433" s="2"/>
      <c r="AQ433" s="2"/>
      <c r="AR433" s="2"/>
      <c r="AS433" s="2"/>
      <c r="AT433" s="4"/>
      <c r="AU433" s="4"/>
      <c r="AV433" s="4"/>
      <c r="AW433" s="2"/>
      <c r="AX433" s="2"/>
      <c r="AZ433">
        <v>122</v>
      </c>
      <c r="BA433">
        <v>863850.29</v>
      </c>
      <c r="BB433" s="2" t="s">
        <v>69</v>
      </c>
      <c r="BC433">
        <v>224</v>
      </c>
      <c r="BD433" s="2" t="s">
        <v>886</v>
      </c>
      <c r="BE433" s="2" t="s">
        <v>651</v>
      </c>
      <c r="BF433">
        <v>1861.25</v>
      </c>
      <c r="BG433" s="2" t="s">
        <v>952</v>
      </c>
      <c r="BH433" s="2" t="s">
        <v>137</v>
      </c>
      <c r="BI433">
        <v>0</v>
      </c>
      <c r="BJ433" s="2"/>
      <c r="BK433">
        <v>287</v>
      </c>
      <c r="BL433">
        <v>863850.29</v>
      </c>
      <c r="BM433">
        <v>863850.29</v>
      </c>
    </row>
    <row r="434" spans="1:65" x14ac:dyDescent="0.35">
      <c r="A434" s="2" t="s">
        <v>65</v>
      </c>
      <c r="B434" s="2" t="s">
        <v>66</v>
      </c>
      <c r="C434" s="2" t="s">
        <v>67</v>
      </c>
      <c r="D434">
        <v>1</v>
      </c>
      <c r="E434">
        <v>1</v>
      </c>
      <c r="F434" s="3">
        <v>43772.507835648146</v>
      </c>
      <c r="G434" s="4">
        <v>43466</v>
      </c>
      <c r="H434" s="4">
        <v>43830</v>
      </c>
      <c r="I434" s="2" t="s">
        <v>68</v>
      </c>
      <c r="J434">
        <v>1440</v>
      </c>
      <c r="L434" s="2"/>
      <c r="M434" s="2"/>
      <c r="N434" s="2"/>
      <c r="O434" s="2"/>
      <c r="P434" s="2"/>
      <c r="Q434" s="2"/>
      <c r="S434" s="2"/>
      <c r="T434" s="2"/>
      <c r="U434" s="2"/>
      <c r="V434" s="2"/>
      <c r="W434" s="2"/>
      <c r="X434" s="2"/>
      <c r="Y434" s="2"/>
      <c r="AA434" s="2"/>
      <c r="AC434" s="2"/>
      <c r="AD434" s="2"/>
      <c r="AE434" s="2"/>
      <c r="AN434" s="2"/>
      <c r="AP434" s="2"/>
      <c r="AQ434" s="2"/>
      <c r="AR434" s="2"/>
      <c r="AS434" s="2"/>
      <c r="AT434" s="4"/>
      <c r="AU434" s="4"/>
      <c r="AV434" s="4"/>
      <c r="AW434" s="2"/>
      <c r="AX434" s="2"/>
      <c r="AZ434">
        <v>122</v>
      </c>
      <c r="BA434">
        <v>863850.29</v>
      </c>
      <c r="BB434" s="2" t="s">
        <v>69</v>
      </c>
      <c r="BC434">
        <v>225</v>
      </c>
      <c r="BD434" s="2" t="s">
        <v>886</v>
      </c>
      <c r="BE434" s="2" t="s">
        <v>137</v>
      </c>
      <c r="BF434">
        <v>0</v>
      </c>
      <c r="BG434" s="2"/>
      <c r="BH434" s="2" t="s">
        <v>650</v>
      </c>
      <c r="BI434">
        <v>1861.25</v>
      </c>
      <c r="BJ434" s="2" t="s">
        <v>952</v>
      </c>
      <c r="BK434">
        <v>287</v>
      </c>
      <c r="BL434">
        <v>863850.29</v>
      </c>
      <c r="BM434">
        <v>863850.29</v>
      </c>
    </row>
    <row r="435" spans="1:65" x14ac:dyDescent="0.35">
      <c r="A435" s="2" t="s">
        <v>65</v>
      </c>
      <c r="B435" s="2" t="s">
        <v>66</v>
      </c>
      <c r="C435" s="2" t="s">
        <v>67</v>
      </c>
      <c r="D435">
        <v>1</v>
      </c>
      <c r="E435">
        <v>1</v>
      </c>
      <c r="F435" s="3">
        <v>43772.507835648146</v>
      </c>
      <c r="G435" s="4">
        <v>43466</v>
      </c>
      <c r="H435" s="4">
        <v>43830</v>
      </c>
      <c r="I435" s="2" t="s">
        <v>68</v>
      </c>
      <c r="J435">
        <v>1440</v>
      </c>
      <c r="L435" s="2"/>
      <c r="M435" s="2"/>
      <c r="N435" s="2"/>
      <c r="O435" s="2"/>
      <c r="P435" s="2"/>
      <c r="Q435" s="2"/>
      <c r="S435" s="2"/>
      <c r="T435" s="2"/>
      <c r="U435" s="2"/>
      <c r="V435" s="2"/>
      <c r="W435" s="2"/>
      <c r="X435" s="2"/>
      <c r="Y435" s="2"/>
      <c r="AA435" s="2"/>
      <c r="AC435" s="2"/>
      <c r="AD435" s="2"/>
      <c r="AE435" s="2"/>
      <c r="AN435" s="2"/>
      <c r="AP435" s="2"/>
      <c r="AQ435" s="2"/>
      <c r="AR435" s="2"/>
      <c r="AS435" s="2"/>
      <c r="AT435" s="4"/>
      <c r="AU435" s="4"/>
      <c r="AV435" s="4"/>
      <c r="AW435" s="2"/>
      <c r="AX435" s="2"/>
      <c r="AZ435">
        <v>122</v>
      </c>
      <c r="BA435">
        <v>863850.29</v>
      </c>
      <c r="BB435" s="2" t="s">
        <v>69</v>
      </c>
      <c r="BC435">
        <v>226</v>
      </c>
      <c r="BD435" s="2" t="s">
        <v>883</v>
      </c>
      <c r="BE435" s="2" t="s">
        <v>642</v>
      </c>
      <c r="BF435">
        <v>1243.69</v>
      </c>
      <c r="BG435" s="2" t="s">
        <v>953</v>
      </c>
      <c r="BH435" s="2" t="s">
        <v>137</v>
      </c>
      <c r="BI435">
        <v>0</v>
      </c>
      <c r="BJ435" s="2"/>
      <c r="BK435">
        <v>287</v>
      </c>
      <c r="BL435">
        <v>863850.29</v>
      </c>
      <c r="BM435">
        <v>863850.29</v>
      </c>
    </row>
    <row r="436" spans="1:65" x14ac:dyDescent="0.35">
      <c r="A436" s="2" t="s">
        <v>65</v>
      </c>
      <c r="B436" s="2" t="s">
        <v>66</v>
      </c>
      <c r="C436" s="2" t="s">
        <v>67</v>
      </c>
      <c r="D436">
        <v>1</v>
      </c>
      <c r="E436">
        <v>1</v>
      </c>
      <c r="F436" s="3">
        <v>43772.507835648146</v>
      </c>
      <c r="G436" s="4">
        <v>43466</v>
      </c>
      <c r="H436" s="4">
        <v>43830</v>
      </c>
      <c r="I436" s="2" t="s">
        <v>68</v>
      </c>
      <c r="J436">
        <v>1440</v>
      </c>
      <c r="L436" s="2"/>
      <c r="M436" s="2"/>
      <c r="N436" s="2"/>
      <c r="O436" s="2"/>
      <c r="P436" s="2"/>
      <c r="Q436" s="2"/>
      <c r="S436" s="2"/>
      <c r="T436" s="2"/>
      <c r="U436" s="2"/>
      <c r="V436" s="2"/>
      <c r="W436" s="2"/>
      <c r="X436" s="2"/>
      <c r="Y436" s="2"/>
      <c r="AA436" s="2"/>
      <c r="AC436" s="2"/>
      <c r="AD436" s="2"/>
      <c r="AE436" s="2"/>
      <c r="AN436" s="2"/>
      <c r="AP436" s="2"/>
      <c r="AQ436" s="2"/>
      <c r="AR436" s="2"/>
      <c r="AS436" s="2"/>
      <c r="AT436" s="4"/>
      <c r="AU436" s="4"/>
      <c r="AV436" s="4"/>
      <c r="AW436" s="2"/>
      <c r="AX436" s="2"/>
      <c r="AZ436">
        <v>122</v>
      </c>
      <c r="BA436">
        <v>863850.29</v>
      </c>
      <c r="BB436" s="2" t="s">
        <v>69</v>
      </c>
      <c r="BC436">
        <v>227</v>
      </c>
      <c r="BD436" s="2" t="s">
        <v>883</v>
      </c>
      <c r="BE436" s="2" t="s">
        <v>137</v>
      </c>
      <c r="BF436">
        <v>0</v>
      </c>
      <c r="BG436" s="2"/>
      <c r="BH436" s="2" t="s">
        <v>635</v>
      </c>
      <c r="BI436">
        <v>1243.69</v>
      </c>
      <c r="BJ436" s="2" t="s">
        <v>953</v>
      </c>
      <c r="BK436">
        <v>287</v>
      </c>
      <c r="BL436">
        <v>863850.29</v>
      </c>
      <c r="BM436">
        <v>863850.29</v>
      </c>
    </row>
    <row r="437" spans="1:65" x14ac:dyDescent="0.35">
      <c r="A437" s="2" t="s">
        <v>65</v>
      </c>
      <c r="B437" s="2" t="s">
        <v>66</v>
      </c>
      <c r="C437" s="2" t="s">
        <v>67</v>
      </c>
      <c r="D437">
        <v>1</v>
      </c>
      <c r="E437">
        <v>1</v>
      </c>
      <c r="F437" s="3">
        <v>43772.507835648146</v>
      </c>
      <c r="G437" s="4">
        <v>43466</v>
      </c>
      <c r="H437" s="4">
        <v>43830</v>
      </c>
      <c r="I437" s="2" t="s">
        <v>68</v>
      </c>
      <c r="J437">
        <v>1440</v>
      </c>
      <c r="L437" s="2"/>
      <c r="M437" s="2"/>
      <c r="N437" s="2"/>
      <c r="O437" s="2"/>
      <c r="P437" s="2"/>
      <c r="Q437" s="2"/>
      <c r="S437" s="2"/>
      <c r="T437" s="2"/>
      <c r="U437" s="2"/>
      <c r="V437" s="2"/>
      <c r="W437" s="2"/>
      <c r="X437" s="2"/>
      <c r="Y437" s="2"/>
      <c r="AA437" s="2"/>
      <c r="AC437" s="2"/>
      <c r="AD437" s="2"/>
      <c r="AE437" s="2"/>
      <c r="AN437" s="2"/>
      <c r="AP437" s="2"/>
      <c r="AQ437" s="2"/>
      <c r="AR437" s="2"/>
      <c r="AS437" s="2"/>
      <c r="AT437" s="4"/>
      <c r="AU437" s="4"/>
      <c r="AV437" s="4"/>
      <c r="AW437" s="2"/>
      <c r="AX437" s="2"/>
      <c r="AZ437">
        <v>122</v>
      </c>
      <c r="BA437">
        <v>863850.29</v>
      </c>
      <c r="BB437" s="2" t="s">
        <v>69</v>
      </c>
      <c r="BC437">
        <v>228</v>
      </c>
      <c r="BD437" s="2" t="s">
        <v>889</v>
      </c>
      <c r="BE437" s="2" t="s">
        <v>662</v>
      </c>
      <c r="BF437">
        <v>13.6</v>
      </c>
      <c r="BG437" s="2" t="s">
        <v>955</v>
      </c>
      <c r="BH437" s="2" t="s">
        <v>137</v>
      </c>
      <c r="BI437">
        <v>0</v>
      </c>
      <c r="BJ437" s="2"/>
      <c r="BK437">
        <v>287</v>
      </c>
      <c r="BL437">
        <v>863850.29</v>
      </c>
      <c r="BM437">
        <v>863850.29</v>
      </c>
    </row>
    <row r="438" spans="1:65" x14ac:dyDescent="0.35">
      <c r="A438" s="2" t="s">
        <v>65</v>
      </c>
      <c r="B438" s="2" t="s">
        <v>66</v>
      </c>
      <c r="C438" s="2" t="s">
        <v>67</v>
      </c>
      <c r="D438">
        <v>1</v>
      </c>
      <c r="E438">
        <v>1</v>
      </c>
      <c r="F438" s="3">
        <v>43772.507835648146</v>
      </c>
      <c r="G438" s="4">
        <v>43466</v>
      </c>
      <c r="H438" s="4">
        <v>43830</v>
      </c>
      <c r="I438" s="2" t="s">
        <v>68</v>
      </c>
      <c r="J438">
        <v>1440</v>
      </c>
      <c r="L438" s="2"/>
      <c r="M438" s="2"/>
      <c r="N438" s="2"/>
      <c r="O438" s="2"/>
      <c r="P438" s="2"/>
      <c r="Q438" s="2"/>
      <c r="S438" s="2"/>
      <c r="T438" s="2"/>
      <c r="U438" s="2"/>
      <c r="V438" s="2"/>
      <c r="W438" s="2"/>
      <c r="X438" s="2"/>
      <c r="Y438" s="2"/>
      <c r="AA438" s="2"/>
      <c r="AC438" s="2"/>
      <c r="AD438" s="2"/>
      <c r="AE438" s="2"/>
      <c r="AN438" s="2"/>
      <c r="AP438" s="2"/>
      <c r="AQ438" s="2"/>
      <c r="AR438" s="2"/>
      <c r="AS438" s="2"/>
      <c r="AT438" s="4"/>
      <c r="AU438" s="4"/>
      <c r="AV438" s="4"/>
      <c r="AW438" s="2"/>
      <c r="AX438" s="2"/>
      <c r="AZ438">
        <v>122</v>
      </c>
      <c r="BA438">
        <v>863850.29</v>
      </c>
      <c r="BB438" s="2" t="s">
        <v>69</v>
      </c>
      <c r="BC438">
        <v>229</v>
      </c>
      <c r="BD438" s="2" t="s">
        <v>889</v>
      </c>
      <c r="BE438" s="2" t="s">
        <v>137</v>
      </c>
      <c r="BF438">
        <v>0</v>
      </c>
      <c r="BG438" s="2"/>
      <c r="BH438" s="2" t="s">
        <v>630</v>
      </c>
      <c r="BI438">
        <v>13.6</v>
      </c>
      <c r="BJ438" s="2" t="s">
        <v>955</v>
      </c>
      <c r="BK438">
        <v>287</v>
      </c>
      <c r="BL438">
        <v>863850.29</v>
      </c>
      <c r="BM438">
        <v>863850.29</v>
      </c>
    </row>
    <row r="439" spans="1:65" x14ac:dyDescent="0.35">
      <c r="A439" s="2" t="s">
        <v>65</v>
      </c>
      <c r="B439" s="2" t="s">
        <v>66</v>
      </c>
      <c r="C439" s="2" t="s">
        <v>67</v>
      </c>
      <c r="D439">
        <v>1</v>
      </c>
      <c r="E439">
        <v>1</v>
      </c>
      <c r="F439" s="3">
        <v>43772.507835648146</v>
      </c>
      <c r="G439" s="4">
        <v>43466</v>
      </c>
      <c r="H439" s="4">
        <v>43830</v>
      </c>
      <c r="I439" s="2" t="s">
        <v>68</v>
      </c>
      <c r="J439">
        <v>1440</v>
      </c>
      <c r="L439" s="2"/>
      <c r="M439" s="2"/>
      <c r="N439" s="2"/>
      <c r="O439" s="2"/>
      <c r="P439" s="2"/>
      <c r="Q439" s="2"/>
      <c r="S439" s="2"/>
      <c r="T439" s="2"/>
      <c r="U439" s="2"/>
      <c r="V439" s="2"/>
      <c r="W439" s="2"/>
      <c r="X439" s="2"/>
      <c r="Y439" s="2"/>
      <c r="AA439" s="2"/>
      <c r="AC439" s="2"/>
      <c r="AD439" s="2"/>
      <c r="AE439" s="2"/>
      <c r="AN439" s="2"/>
      <c r="AP439" s="2"/>
      <c r="AQ439" s="2"/>
      <c r="AR439" s="2"/>
      <c r="AS439" s="2"/>
      <c r="AT439" s="4"/>
      <c r="AU439" s="4"/>
      <c r="AV439" s="4"/>
      <c r="AW439" s="2"/>
      <c r="AX439" s="2"/>
      <c r="AZ439">
        <v>122</v>
      </c>
      <c r="BA439">
        <v>863850.29</v>
      </c>
      <c r="BB439" s="2" t="s">
        <v>69</v>
      </c>
      <c r="BC439">
        <v>230</v>
      </c>
      <c r="BD439" s="2" t="s">
        <v>890</v>
      </c>
      <c r="BE439" s="2" t="s">
        <v>632</v>
      </c>
      <c r="BF439">
        <v>35.96</v>
      </c>
      <c r="BG439" s="2" t="s">
        <v>956</v>
      </c>
      <c r="BH439" s="2" t="s">
        <v>137</v>
      </c>
      <c r="BI439">
        <v>0</v>
      </c>
      <c r="BJ439" s="2"/>
      <c r="BK439">
        <v>287</v>
      </c>
      <c r="BL439">
        <v>863850.29</v>
      </c>
      <c r="BM439">
        <v>863850.29</v>
      </c>
    </row>
    <row r="440" spans="1:65" x14ac:dyDescent="0.35">
      <c r="A440" s="2" t="s">
        <v>65</v>
      </c>
      <c r="B440" s="2" t="s">
        <v>66</v>
      </c>
      <c r="C440" s="2" t="s">
        <v>67</v>
      </c>
      <c r="D440">
        <v>1</v>
      </c>
      <c r="E440">
        <v>1</v>
      </c>
      <c r="F440" s="3">
        <v>43772.507835648146</v>
      </c>
      <c r="G440" s="4">
        <v>43466</v>
      </c>
      <c r="H440" s="4">
        <v>43830</v>
      </c>
      <c r="I440" s="2" t="s">
        <v>68</v>
      </c>
      <c r="J440">
        <v>1440</v>
      </c>
      <c r="L440" s="2"/>
      <c r="M440" s="2"/>
      <c r="N440" s="2"/>
      <c r="O440" s="2"/>
      <c r="P440" s="2"/>
      <c r="Q440" s="2"/>
      <c r="S440" s="2"/>
      <c r="T440" s="2"/>
      <c r="U440" s="2"/>
      <c r="V440" s="2"/>
      <c r="W440" s="2"/>
      <c r="X440" s="2"/>
      <c r="Y440" s="2"/>
      <c r="AA440" s="2"/>
      <c r="AC440" s="2"/>
      <c r="AD440" s="2"/>
      <c r="AE440" s="2"/>
      <c r="AN440" s="2"/>
      <c r="AP440" s="2"/>
      <c r="AQ440" s="2"/>
      <c r="AR440" s="2"/>
      <c r="AS440" s="2"/>
      <c r="AT440" s="4"/>
      <c r="AU440" s="4"/>
      <c r="AV440" s="4"/>
      <c r="AW440" s="2"/>
      <c r="AX440" s="2"/>
      <c r="AZ440">
        <v>122</v>
      </c>
      <c r="BA440">
        <v>863850.29</v>
      </c>
      <c r="BB440" s="2" t="s">
        <v>69</v>
      </c>
      <c r="BC440">
        <v>231</v>
      </c>
      <c r="BD440" s="2" t="s">
        <v>890</v>
      </c>
      <c r="BE440" s="2" t="s">
        <v>137</v>
      </c>
      <c r="BF440">
        <v>0</v>
      </c>
      <c r="BG440" s="2"/>
      <c r="BH440" s="2" t="s">
        <v>662</v>
      </c>
      <c r="BI440">
        <v>35.96</v>
      </c>
      <c r="BJ440" s="2" t="s">
        <v>956</v>
      </c>
      <c r="BK440">
        <v>287</v>
      </c>
      <c r="BL440">
        <v>863850.29</v>
      </c>
      <c r="BM440">
        <v>863850.29</v>
      </c>
    </row>
    <row r="441" spans="1:65" x14ac:dyDescent="0.35">
      <c r="A441" s="2" t="s">
        <v>65</v>
      </c>
      <c r="B441" s="2" t="s">
        <v>66</v>
      </c>
      <c r="C441" s="2" t="s">
        <v>67</v>
      </c>
      <c r="D441">
        <v>1</v>
      </c>
      <c r="E441">
        <v>1</v>
      </c>
      <c r="F441" s="3">
        <v>43772.507835648146</v>
      </c>
      <c r="G441" s="4">
        <v>43466</v>
      </c>
      <c r="H441" s="4">
        <v>43830</v>
      </c>
      <c r="I441" s="2" t="s">
        <v>68</v>
      </c>
      <c r="J441">
        <v>1440</v>
      </c>
      <c r="L441" s="2"/>
      <c r="M441" s="2"/>
      <c r="N441" s="2"/>
      <c r="O441" s="2"/>
      <c r="P441" s="2"/>
      <c r="Q441" s="2"/>
      <c r="S441" s="2"/>
      <c r="T441" s="2"/>
      <c r="U441" s="2"/>
      <c r="V441" s="2"/>
      <c r="W441" s="2"/>
      <c r="X441" s="2"/>
      <c r="Y441" s="2"/>
      <c r="AA441" s="2"/>
      <c r="AC441" s="2"/>
      <c r="AD441" s="2"/>
      <c r="AE441" s="2"/>
      <c r="AN441" s="2"/>
      <c r="AP441" s="2"/>
      <c r="AQ441" s="2"/>
      <c r="AR441" s="2"/>
      <c r="AS441" s="2"/>
      <c r="AT441" s="4"/>
      <c r="AU441" s="4"/>
      <c r="AV441" s="4"/>
      <c r="AW441" s="2"/>
      <c r="AX441" s="2"/>
      <c r="AZ441">
        <v>122</v>
      </c>
      <c r="BA441">
        <v>863850.29</v>
      </c>
      <c r="BB441" s="2" t="s">
        <v>69</v>
      </c>
      <c r="BC441">
        <v>232</v>
      </c>
      <c r="BD441" s="2" t="s">
        <v>887</v>
      </c>
      <c r="BE441" s="2" t="s">
        <v>575</v>
      </c>
      <c r="BF441">
        <v>6514.91</v>
      </c>
      <c r="BG441" s="2" t="s">
        <v>1045</v>
      </c>
      <c r="BH441" s="2" t="s">
        <v>137</v>
      </c>
      <c r="BI441">
        <v>0</v>
      </c>
      <c r="BJ441" s="2"/>
      <c r="BK441">
        <v>287</v>
      </c>
      <c r="BL441">
        <v>863850.29</v>
      </c>
      <c r="BM441">
        <v>863850.29</v>
      </c>
    </row>
    <row r="442" spans="1:65" x14ac:dyDescent="0.35">
      <c r="A442" s="2" t="s">
        <v>65</v>
      </c>
      <c r="B442" s="2" t="s">
        <v>66</v>
      </c>
      <c r="C442" s="2" t="s">
        <v>67</v>
      </c>
      <c r="D442">
        <v>1</v>
      </c>
      <c r="E442">
        <v>1</v>
      </c>
      <c r="F442" s="3">
        <v>43772.507835648146</v>
      </c>
      <c r="G442" s="4">
        <v>43466</v>
      </c>
      <c r="H442" s="4">
        <v>43830</v>
      </c>
      <c r="I442" s="2" t="s">
        <v>68</v>
      </c>
      <c r="J442">
        <v>1440</v>
      </c>
      <c r="L442" s="2"/>
      <c r="M442" s="2"/>
      <c r="N442" s="2"/>
      <c r="O442" s="2"/>
      <c r="P442" s="2"/>
      <c r="Q442" s="2"/>
      <c r="S442" s="2"/>
      <c r="T442" s="2"/>
      <c r="U442" s="2"/>
      <c r="V442" s="2"/>
      <c r="W442" s="2"/>
      <c r="X442" s="2"/>
      <c r="Y442" s="2"/>
      <c r="AA442" s="2"/>
      <c r="AC442" s="2"/>
      <c r="AD442" s="2"/>
      <c r="AE442" s="2"/>
      <c r="AN442" s="2"/>
      <c r="AP442" s="2"/>
      <c r="AQ442" s="2"/>
      <c r="AR442" s="2"/>
      <c r="AS442" s="2"/>
      <c r="AT442" s="4"/>
      <c r="AU442" s="4"/>
      <c r="AV442" s="4"/>
      <c r="AW442" s="2"/>
      <c r="AX442" s="2"/>
      <c r="AZ442">
        <v>122</v>
      </c>
      <c r="BA442">
        <v>863850.29</v>
      </c>
      <c r="BB442" s="2" t="s">
        <v>69</v>
      </c>
      <c r="BC442">
        <v>233</v>
      </c>
      <c r="BD442" s="2" t="s">
        <v>887</v>
      </c>
      <c r="BE442" s="2" t="s">
        <v>137</v>
      </c>
      <c r="BF442">
        <v>0</v>
      </c>
      <c r="BG442" s="2"/>
      <c r="BH442" s="2" t="s">
        <v>630</v>
      </c>
      <c r="BI442">
        <v>6514.91</v>
      </c>
      <c r="BJ442" s="2" t="s">
        <v>1045</v>
      </c>
      <c r="BK442">
        <v>287</v>
      </c>
      <c r="BL442">
        <v>863850.29</v>
      </c>
      <c r="BM442">
        <v>863850.29</v>
      </c>
    </row>
    <row r="443" spans="1:65" x14ac:dyDescent="0.35">
      <c r="A443" s="2" t="s">
        <v>65</v>
      </c>
      <c r="B443" s="2" t="s">
        <v>66</v>
      </c>
      <c r="C443" s="2" t="s">
        <v>67</v>
      </c>
      <c r="D443">
        <v>1</v>
      </c>
      <c r="E443">
        <v>1</v>
      </c>
      <c r="F443" s="3">
        <v>43772.507835648146</v>
      </c>
      <c r="G443" s="4">
        <v>43466</v>
      </c>
      <c r="H443" s="4">
        <v>43830</v>
      </c>
      <c r="I443" s="2" t="s">
        <v>68</v>
      </c>
      <c r="J443">
        <v>1440</v>
      </c>
      <c r="L443" s="2"/>
      <c r="M443" s="2"/>
      <c r="N443" s="2"/>
      <c r="O443" s="2"/>
      <c r="P443" s="2"/>
      <c r="Q443" s="2"/>
      <c r="S443" s="2"/>
      <c r="T443" s="2"/>
      <c r="U443" s="2"/>
      <c r="V443" s="2"/>
      <c r="W443" s="2"/>
      <c r="X443" s="2"/>
      <c r="Y443" s="2"/>
      <c r="AA443" s="2"/>
      <c r="AC443" s="2"/>
      <c r="AD443" s="2"/>
      <c r="AE443" s="2"/>
      <c r="AN443" s="2"/>
      <c r="AP443" s="2"/>
      <c r="AQ443" s="2"/>
      <c r="AR443" s="2"/>
      <c r="AS443" s="2"/>
      <c r="AT443" s="4"/>
      <c r="AU443" s="4"/>
      <c r="AV443" s="4"/>
      <c r="AW443" s="2"/>
      <c r="AX443" s="2"/>
      <c r="AZ443">
        <v>122</v>
      </c>
      <c r="BA443">
        <v>863850.29</v>
      </c>
      <c r="BB443" s="2" t="s">
        <v>69</v>
      </c>
      <c r="BC443">
        <v>234</v>
      </c>
      <c r="BD443" s="2" t="s">
        <v>888</v>
      </c>
      <c r="BE443" s="2" t="s">
        <v>575</v>
      </c>
      <c r="BF443">
        <v>4292.18</v>
      </c>
      <c r="BG443" s="2" t="s">
        <v>1045</v>
      </c>
      <c r="BH443" s="2" t="s">
        <v>137</v>
      </c>
      <c r="BI443">
        <v>0</v>
      </c>
      <c r="BJ443" s="2"/>
      <c r="BK443">
        <v>287</v>
      </c>
      <c r="BL443">
        <v>863850.29</v>
      </c>
      <c r="BM443">
        <v>863850.29</v>
      </c>
    </row>
    <row r="444" spans="1:65" x14ac:dyDescent="0.35">
      <c r="A444" s="2" t="s">
        <v>65</v>
      </c>
      <c r="B444" s="2" t="s">
        <v>66</v>
      </c>
      <c r="C444" s="2" t="s">
        <v>67</v>
      </c>
      <c r="D444">
        <v>1</v>
      </c>
      <c r="E444">
        <v>1</v>
      </c>
      <c r="F444" s="3">
        <v>43772.507835648146</v>
      </c>
      <c r="G444" s="4">
        <v>43466</v>
      </c>
      <c r="H444" s="4">
        <v>43830</v>
      </c>
      <c r="I444" s="2" t="s">
        <v>68</v>
      </c>
      <c r="J444">
        <v>1440</v>
      </c>
      <c r="L444" s="2"/>
      <c r="M444" s="2"/>
      <c r="N444" s="2"/>
      <c r="O444" s="2"/>
      <c r="P444" s="2"/>
      <c r="Q444" s="2"/>
      <c r="S444" s="2"/>
      <c r="T444" s="2"/>
      <c r="U444" s="2"/>
      <c r="V444" s="2"/>
      <c r="W444" s="2"/>
      <c r="X444" s="2"/>
      <c r="Y444" s="2"/>
      <c r="AA444" s="2"/>
      <c r="AC444" s="2"/>
      <c r="AD444" s="2"/>
      <c r="AE444" s="2"/>
      <c r="AN444" s="2"/>
      <c r="AP444" s="2"/>
      <c r="AQ444" s="2"/>
      <c r="AR444" s="2"/>
      <c r="AS444" s="2"/>
      <c r="AT444" s="4"/>
      <c r="AU444" s="4"/>
      <c r="AV444" s="4"/>
      <c r="AW444" s="2"/>
      <c r="AX444" s="2"/>
      <c r="AZ444">
        <v>122</v>
      </c>
      <c r="BA444">
        <v>863850.29</v>
      </c>
      <c r="BB444" s="2" t="s">
        <v>69</v>
      </c>
      <c r="BC444">
        <v>235</v>
      </c>
      <c r="BD444" s="2" t="s">
        <v>888</v>
      </c>
      <c r="BE444" s="2" t="s">
        <v>137</v>
      </c>
      <c r="BF444">
        <v>0</v>
      </c>
      <c r="BG444" s="2"/>
      <c r="BH444" s="2" t="s">
        <v>632</v>
      </c>
      <c r="BI444">
        <v>4292.18</v>
      </c>
      <c r="BJ444" s="2" t="s">
        <v>1045</v>
      </c>
      <c r="BK444">
        <v>287</v>
      </c>
      <c r="BL444">
        <v>863850.29</v>
      </c>
      <c r="BM444">
        <v>863850.29</v>
      </c>
    </row>
    <row r="445" spans="1:65" x14ac:dyDescent="0.35">
      <c r="A445" s="2" t="s">
        <v>65</v>
      </c>
      <c r="B445" s="2" t="s">
        <v>66</v>
      </c>
      <c r="C445" s="2" t="s">
        <v>67</v>
      </c>
      <c r="D445">
        <v>1</v>
      </c>
      <c r="E445">
        <v>1</v>
      </c>
      <c r="F445" s="3">
        <v>43772.507835648146</v>
      </c>
      <c r="G445" s="4">
        <v>43466</v>
      </c>
      <c r="H445" s="4">
        <v>43830</v>
      </c>
      <c r="I445" s="2" t="s">
        <v>68</v>
      </c>
      <c r="J445">
        <v>1440</v>
      </c>
      <c r="L445" s="2"/>
      <c r="M445" s="2"/>
      <c r="N445" s="2"/>
      <c r="O445" s="2"/>
      <c r="P445" s="2"/>
      <c r="Q445" s="2"/>
      <c r="S445" s="2"/>
      <c r="T445" s="2"/>
      <c r="U445" s="2"/>
      <c r="V445" s="2"/>
      <c r="W445" s="2"/>
      <c r="X445" s="2"/>
      <c r="Y445" s="2"/>
      <c r="AA445" s="2"/>
      <c r="AC445" s="2"/>
      <c r="AD445" s="2"/>
      <c r="AE445" s="2"/>
      <c r="AN445" s="2"/>
      <c r="AP445" s="2"/>
      <c r="AQ445" s="2"/>
      <c r="AR445" s="2"/>
      <c r="AS445" s="2"/>
      <c r="AT445" s="4"/>
      <c r="AU445" s="4"/>
      <c r="AV445" s="4"/>
      <c r="AW445" s="2"/>
      <c r="AX445" s="2"/>
      <c r="AZ445">
        <v>122</v>
      </c>
      <c r="BA445">
        <v>863850.29</v>
      </c>
      <c r="BB445" s="2" t="s">
        <v>69</v>
      </c>
      <c r="BC445">
        <v>236</v>
      </c>
      <c r="BD445" s="2" t="s">
        <v>893</v>
      </c>
      <c r="BE445" s="2" t="s">
        <v>662</v>
      </c>
      <c r="BF445">
        <v>5.23</v>
      </c>
      <c r="BG445" s="2" t="s">
        <v>958</v>
      </c>
      <c r="BH445" s="2" t="s">
        <v>137</v>
      </c>
      <c r="BI445">
        <v>0</v>
      </c>
      <c r="BJ445" s="2"/>
      <c r="BK445">
        <v>287</v>
      </c>
      <c r="BL445">
        <v>863850.29</v>
      </c>
      <c r="BM445">
        <v>863850.29</v>
      </c>
    </row>
    <row r="446" spans="1:65" x14ac:dyDescent="0.35">
      <c r="A446" s="2" t="s">
        <v>65</v>
      </c>
      <c r="B446" s="2" t="s">
        <v>66</v>
      </c>
      <c r="C446" s="2" t="s">
        <v>67</v>
      </c>
      <c r="D446">
        <v>1</v>
      </c>
      <c r="E446">
        <v>1</v>
      </c>
      <c r="F446" s="3">
        <v>43772.507835648146</v>
      </c>
      <c r="G446" s="4">
        <v>43466</v>
      </c>
      <c r="H446" s="4">
        <v>43830</v>
      </c>
      <c r="I446" s="2" t="s">
        <v>68</v>
      </c>
      <c r="J446">
        <v>1440</v>
      </c>
      <c r="L446" s="2"/>
      <c r="M446" s="2"/>
      <c r="N446" s="2"/>
      <c r="O446" s="2"/>
      <c r="P446" s="2"/>
      <c r="Q446" s="2"/>
      <c r="S446" s="2"/>
      <c r="T446" s="2"/>
      <c r="U446" s="2"/>
      <c r="V446" s="2"/>
      <c r="W446" s="2"/>
      <c r="X446" s="2"/>
      <c r="Y446" s="2"/>
      <c r="AA446" s="2"/>
      <c r="AC446" s="2"/>
      <c r="AD446" s="2"/>
      <c r="AE446" s="2"/>
      <c r="AN446" s="2"/>
      <c r="AP446" s="2"/>
      <c r="AQ446" s="2"/>
      <c r="AR446" s="2"/>
      <c r="AS446" s="2"/>
      <c r="AT446" s="4"/>
      <c r="AU446" s="4"/>
      <c r="AV446" s="4"/>
      <c r="AW446" s="2"/>
      <c r="AX446" s="2"/>
      <c r="AZ446">
        <v>122</v>
      </c>
      <c r="BA446">
        <v>863850.29</v>
      </c>
      <c r="BB446" s="2" t="s">
        <v>69</v>
      </c>
      <c r="BC446">
        <v>237</v>
      </c>
      <c r="BD446" s="2" t="s">
        <v>893</v>
      </c>
      <c r="BE446" s="2" t="s">
        <v>137</v>
      </c>
      <c r="BF446">
        <v>0</v>
      </c>
      <c r="BG446" s="2"/>
      <c r="BH446" s="2" t="s">
        <v>634</v>
      </c>
      <c r="BI446">
        <v>5.23</v>
      </c>
      <c r="BJ446" s="2" t="s">
        <v>958</v>
      </c>
      <c r="BK446">
        <v>287</v>
      </c>
      <c r="BL446">
        <v>863850.29</v>
      </c>
      <c r="BM446">
        <v>863850.29</v>
      </c>
    </row>
    <row r="447" spans="1:65" x14ac:dyDescent="0.35">
      <c r="A447" s="2" t="s">
        <v>65</v>
      </c>
      <c r="B447" s="2" t="s">
        <v>66</v>
      </c>
      <c r="C447" s="2" t="s">
        <v>67</v>
      </c>
      <c r="D447">
        <v>1</v>
      </c>
      <c r="E447">
        <v>1</v>
      </c>
      <c r="F447" s="3">
        <v>43772.507835648146</v>
      </c>
      <c r="G447" s="4">
        <v>43466</v>
      </c>
      <c r="H447" s="4">
        <v>43830</v>
      </c>
      <c r="I447" s="2" t="s">
        <v>68</v>
      </c>
      <c r="J447">
        <v>1440</v>
      </c>
      <c r="L447" s="2"/>
      <c r="M447" s="2"/>
      <c r="N447" s="2"/>
      <c r="O447" s="2"/>
      <c r="P447" s="2"/>
      <c r="Q447" s="2"/>
      <c r="S447" s="2"/>
      <c r="T447" s="2"/>
      <c r="U447" s="2"/>
      <c r="V447" s="2"/>
      <c r="W447" s="2"/>
      <c r="X447" s="2"/>
      <c r="Y447" s="2"/>
      <c r="AA447" s="2"/>
      <c r="AC447" s="2"/>
      <c r="AD447" s="2"/>
      <c r="AE447" s="2"/>
      <c r="AN447" s="2"/>
      <c r="AP447" s="2"/>
      <c r="AQ447" s="2"/>
      <c r="AR447" s="2"/>
      <c r="AS447" s="2"/>
      <c r="AT447" s="4"/>
      <c r="AU447" s="4"/>
      <c r="AV447" s="4"/>
      <c r="AW447" s="2"/>
      <c r="AX447" s="2"/>
      <c r="AZ447">
        <v>122</v>
      </c>
      <c r="BA447">
        <v>863850.29</v>
      </c>
      <c r="BB447" s="2" t="s">
        <v>69</v>
      </c>
      <c r="BC447">
        <v>238</v>
      </c>
      <c r="BD447" s="2" t="s">
        <v>894</v>
      </c>
      <c r="BE447" s="2" t="s">
        <v>662</v>
      </c>
      <c r="BF447">
        <v>23.12</v>
      </c>
      <c r="BG447" s="2" t="s">
        <v>958</v>
      </c>
      <c r="BH447" s="2" t="s">
        <v>137</v>
      </c>
      <c r="BI447">
        <v>0</v>
      </c>
      <c r="BJ447" s="2"/>
      <c r="BK447">
        <v>287</v>
      </c>
      <c r="BL447">
        <v>863850.29</v>
      </c>
      <c r="BM447">
        <v>863850.29</v>
      </c>
    </row>
    <row r="448" spans="1:65" x14ac:dyDescent="0.35">
      <c r="A448" s="2" t="s">
        <v>65</v>
      </c>
      <c r="B448" s="2" t="s">
        <v>66</v>
      </c>
      <c r="C448" s="2" t="s">
        <v>67</v>
      </c>
      <c r="D448">
        <v>1</v>
      </c>
      <c r="E448">
        <v>1</v>
      </c>
      <c r="F448" s="3">
        <v>43772.507835648146</v>
      </c>
      <c r="G448" s="4">
        <v>43466</v>
      </c>
      <c r="H448" s="4">
        <v>43830</v>
      </c>
      <c r="I448" s="2" t="s">
        <v>68</v>
      </c>
      <c r="J448">
        <v>1440</v>
      </c>
      <c r="L448" s="2"/>
      <c r="M448" s="2"/>
      <c r="N448" s="2"/>
      <c r="O448" s="2"/>
      <c r="P448" s="2"/>
      <c r="Q448" s="2"/>
      <c r="S448" s="2"/>
      <c r="T448" s="2"/>
      <c r="U448" s="2"/>
      <c r="V448" s="2"/>
      <c r="W448" s="2"/>
      <c r="X448" s="2"/>
      <c r="Y448" s="2"/>
      <c r="AA448" s="2"/>
      <c r="AC448" s="2"/>
      <c r="AD448" s="2"/>
      <c r="AE448" s="2"/>
      <c r="AN448" s="2"/>
      <c r="AP448" s="2"/>
      <c r="AQ448" s="2"/>
      <c r="AR448" s="2"/>
      <c r="AS448" s="2"/>
      <c r="AT448" s="4"/>
      <c r="AU448" s="4"/>
      <c r="AV448" s="4"/>
      <c r="AW448" s="2"/>
      <c r="AX448" s="2"/>
      <c r="AZ448">
        <v>122</v>
      </c>
      <c r="BA448">
        <v>863850.29</v>
      </c>
      <c r="BB448" s="2" t="s">
        <v>69</v>
      </c>
      <c r="BC448">
        <v>239</v>
      </c>
      <c r="BD448" s="2" t="s">
        <v>894</v>
      </c>
      <c r="BE448" s="2" t="s">
        <v>137</v>
      </c>
      <c r="BF448">
        <v>0</v>
      </c>
      <c r="BG448" s="2"/>
      <c r="BH448" s="2" t="s">
        <v>634</v>
      </c>
      <c r="BI448">
        <v>23.12</v>
      </c>
      <c r="BJ448" s="2" t="s">
        <v>958</v>
      </c>
      <c r="BK448">
        <v>287</v>
      </c>
      <c r="BL448">
        <v>863850.29</v>
      </c>
      <c r="BM448">
        <v>863850.29</v>
      </c>
    </row>
    <row r="449" spans="1:65" x14ac:dyDescent="0.35">
      <c r="A449" s="2" t="s">
        <v>65</v>
      </c>
      <c r="B449" s="2" t="s">
        <v>66</v>
      </c>
      <c r="C449" s="2" t="s">
        <v>67</v>
      </c>
      <c r="D449">
        <v>1</v>
      </c>
      <c r="E449">
        <v>1</v>
      </c>
      <c r="F449" s="3">
        <v>43772.507835648146</v>
      </c>
      <c r="G449" s="4">
        <v>43466</v>
      </c>
      <c r="H449" s="4">
        <v>43830</v>
      </c>
      <c r="I449" s="2" t="s">
        <v>68</v>
      </c>
      <c r="J449">
        <v>1440</v>
      </c>
      <c r="L449" s="2"/>
      <c r="M449" s="2"/>
      <c r="N449" s="2"/>
      <c r="O449" s="2"/>
      <c r="P449" s="2"/>
      <c r="Q449" s="2"/>
      <c r="S449" s="2"/>
      <c r="T449" s="2"/>
      <c r="U449" s="2"/>
      <c r="V449" s="2"/>
      <c r="W449" s="2"/>
      <c r="X449" s="2"/>
      <c r="Y449" s="2"/>
      <c r="AA449" s="2"/>
      <c r="AC449" s="2"/>
      <c r="AD449" s="2"/>
      <c r="AE449" s="2"/>
      <c r="AN449" s="2"/>
      <c r="AP449" s="2"/>
      <c r="AQ449" s="2"/>
      <c r="AR449" s="2"/>
      <c r="AS449" s="2"/>
      <c r="AT449" s="4"/>
      <c r="AU449" s="4"/>
      <c r="AV449" s="4"/>
      <c r="AW449" s="2"/>
      <c r="AX449" s="2"/>
      <c r="AZ449">
        <v>122</v>
      </c>
      <c r="BA449">
        <v>863850.29</v>
      </c>
      <c r="BB449" s="2" t="s">
        <v>69</v>
      </c>
      <c r="BC449">
        <v>240</v>
      </c>
      <c r="BD449" s="2" t="s">
        <v>895</v>
      </c>
      <c r="BE449" s="2" t="s">
        <v>662</v>
      </c>
      <c r="BF449">
        <v>7.45</v>
      </c>
      <c r="BG449" s="2" t="s">
        <v>959</v>
      </c>
      <c r="BH449" s="2" t="s">
        <v>137</v>
      </c>
      <c r="BI449">
        <v>0</v>
      </c>
      <c r="BJ449" s="2"/>
      <c r="BK449">
        <v>287</v>
      </c>
      <c r="BL449">
        <v>863850.29</v>
      </c>
      <c r="BM449">
        <v>863850.29</v>
      </c>
    </row>
    <row r="450" spans="1:65" x14ac:dyDescent="0.35">
      <c r="A450" s="2" t="s">
        <v>65</v>
      </c>
      <c r="B450" s="2" t="s">
        <v>66</v>
      </c>
      <c r="C450" s="2" t="s">
        <v>67</v>
      </c>
      <c r="D450">
        <v>1</v>
      </c>
      <c r="E450">
        <v>1</v>
      </c>
      <c r="F450" s="3">
        <v>43772.507835648146</v>
      </c>
      <c r="G450" s="4">
        <v>43466</v>
      </c>
      <c r="H450" s="4">
        <v>43830</v>
      </c>
      <c r="I450" s="2" t="s">
        <v>68</v>
      </c>
      <c r="J450">
        <v>1440</v>
      </c>
      <c r="L450" s="2"/>
      <c r="M450" s="2"/>
      <c r="N450" s="2"/>
      <c r="O450" s="2"/>
      <c r="P450" s="2"/>
      <c r="Q450" s="2"/>
      <c r="S450" s="2"/>
      <c r="T450" s="2"/>
      <c r="U450" s="2"/>
      <c r="V450" s="2"/>
      <c r="W450" s="2"/>
      <c r="X450" s="2"/>
      <c r="Y450" s="2"/>
      <c r="AA450" s="2"/>
      <c r="AC450" s="2"/>
      <c r="AD450" s="2"/>
      <c r="AE450" s="2"/>
      <c r="AN450" s="2"/>
      <c r="AP450" s="2"/>
      <c r="AQ450" s="2"/>
      <c r="AR450" s="2"/>
      <c r="AS450" s="2"/>
      <c r="AT450" s="4"/>
      <c r="AU450" s="4"/>
      <c r="AV450" s="4"/>
      <c r="AW450" s="2"/>
      <c r="AX450" s="2"/>
      <c r="AZ450">
        <v>122</v>
      </c>
      <c r="BA450">
        <v>863850.29</v>
      </c>
      <c r="BB450" s="2" t="s">
        <v>69</v>
      </c>
      <c r="BC450">
        <v>241</v>
      </c>
      <c r="BD450" s="2" t="s">
        <v>895</v>
      </c>
      <c r="BE450" s="2" t="s">
        <v>137</v>
      </c>
      <c r="BF450">
        <v>0</v>
      </c>
      <c r="BG450" s="2"/>
      <c r="BH450" s="2" t="s">
        <v>634</v>
      </c>
      <c r="BI450">
        <v>7.45</v>
      </c>
      <c r="BJ450" s="2" t="s">
        <v>959</v>
      </c>
      <c r="BK450">
        <v>287</v>
      </c>
      <c r="BL450">
        <v>863850.29</v>
      </c>
      <c r="BM450">
        <v>863850.29</v>
      </c>
    </row>
    <row r="451" spans="1:65" x14ac:dyDescent="0.35">
      <c r="A451" s="2" t="s">
        <v>65</v>
      </c>
      <c r="B451" s="2" t="s">
        <v>66</v>
      </c>
      <c r="C451" s="2" t="s">
        <v>67</v>
      </c>
      <c r="D451">
        <v>1</v>
      </c>
      <c r="E451">
        <v>1</v>
      </c>
      <c r="F451" s="3">
        <v>43772.507835648146</v>
      </c>
      <c r="G451" s="4">
        <v>43466</v>
      </c>
      <c r="H451" s="4">
        <v>43830</v>
      </c>
      <c r="I451" s="2" t="s">
        <v>68</v>
      </c>
      <c r="J451">
        <v>1440</v>
      </c>
      <c r="L451" s="2"/>
      <c r="M451" s="2"/>
      <c r="N451" s="2"/>
      <c r="O451" s="2"/>
      <c r="P451" s="2"/>
      <c r="Q451" s="2"/>
      <c r="S451" s="2"/>
      <c r="T451" s="2"/>
      <c r="U451" s="2"/>
      <c r="V451" s="2"/>
      <c r="W451" s="2"/>
      <c r="X451" s="2"/>
      <c r="Y451" s="2"/>
      <c r="AA451" s="2"/>
      <c r="AC451" s="2"/>
      <c r="AD451" s="2"/>
      <c r="AE451" s="2"/>
      <c r="AN451" s="2"/>
      <c r="AP451" s="2"/>
      <c r="AQ451" s="2"/>
      <c r="AR451" s="2"/>
      <c r="AS451" s="2"/>
      <c r="AT451" s="4"/>
      <c r="AU451" s="4"/>
      <c r="AV451" s="4"/>
      <c r="AW451" s="2"/>
      <c r="AX451" s="2"/>
      <c r="AZ451">
        <v>122</v>
      </c>
      <c r="BA451">
        <v>863850.29</v>
      </c>
      <c r="BB451" s="2" t="s">
        <v>69</v>
      </c>
      <c r="BC451">
        <v>242</v>
      </c>
      <c r="BD451" s="2" t="s">
        <v>896</v>
      </c>
      <c r="BE451" s="2" t="s">
        <v>575</v>
      </c>
      <c r="BF451">
        <v>8.5500000000000007</v>
      </c>
      <c r="BG451" s="2" t="s">
        <v>960</v>
      </c>
      <c r="BH451" s="2" t="s">
        <v>137</v>
      </c>
      <c r="BI451">
        <v>0</v>
      </c>
      <c r="BJ451" s="2"/>
      <c r="BK451">
        <v>287</v>
      </c>
      <c r="BL451">
        <v>863850.29</v>
      </c>
      <c r="BM451">
        <v>863850.29</v>
      </c>
    </row>
    <row r="452" spans="1:65" x14ac:dyDescent="0.35">
      <c r="A452" s="2" t="s">
        <v>65</v>
      </c>
      <c r="B452" s="2" t="s">
        <v>66</v>
      </c>
      <c r="C452" s="2" t="s">
        <v>67</v>
      </c>
      <c r="D452">
        <v>1</v>
      </c>
      <c r="E452">
        <v>1</v>
      </c>
      <c r="F452" s="3">
        <v>43772.507835648146</v>
      </c>
      <c r="G452" s="4">
        <v>43466</v>
      </c>
      <c r="H452" s="4">
        <v>43830</v>
      </c>
      <c r="I452" s="2" t="s">
        <v>68</v>
      </c>
      <c r="J452">
        <v>1440</v>
      </c>
      <c r="L452" s="2"/>
      <c r="M452" s="2"/>
      <c r="N452" s="2"/>
      <c r="O452" s="2"/>
      <c r="P452" s="2"/>
      <c r="Q452" s="2"/>
      <c r="S452" s="2"/>
      <c r="T452" s="2"/>
      <c r="U452" s="2"/>
      <c r="V452" s="2"/>
      <c r="W452" s="2"/>
      <c r="X452" s="2"/>
      <c r="Y452" s="2"/>
      <c r="AA452" s="2"/>
      <c r="AC452" s="2"/>
      <c r="AD452" s="2"/>
      <c r="AE452" s="2"/>
      <c r="AN452" s="2"/>
      <c r="AP452" s="2"/>
      <c r="AQ452" s="2"/>
      <c r="AR452" s="2"/>
      <c r="AS452" s="2"/>
      <c r="AT452" s="4"/>
      <c r="AU452" s="4"/>
      <c r="AV452" s="4"/>
      <c r="AW452" s="2"/>
      <c r="AX452" s="2"/>
      <c r="AZ452">
        <v>122</v>
      </c>
      <c r="BA452">
        <v>863850.29</v>
      </c>
      <c r="BB452" s="2" t="s">
        <v>69</v>
      </c>
      <c r="BC452">
        <v>243</v>
      </c>
      <c r="BD452" s="2" t="s">
        <v>896</v>
      </c>
      <c r="BE452" s="2" t="s">
        <v>137</v>
      </c>
      <c r="BF452">
        <v>0</v>
      </c>
      <c r="BG452" s="2"/>
      <c r="BH452" s="2" t="s">
        <v>662</v>
      </c>
      <c r="BI452">
        <v>8.5500000000000007</v>
      </c>
      <c r="BJ452" s="2" t="s">
        <v>960</v>
      </c>
      <c r="BK452">
        <v>287</v>
      </c>
      <c r="BL452">
        <v>863850.29</v>
      </c>
      <c r="BM452">
        <v>863850.29</v>
      </c>
    </row>
    <row r="453" spans="1:65" x14ac:dyDescent="0.35">
      <c r="A453" s="2" t="s">
        <v>65</v>
      </c>
      <c r="B453" s="2" t="s">
        <v>66</v>
      </c>
      <c r="C453" s="2" t="s">
        <v>67</v>
      </c>
      <c r="D453">
        <v>1</v>
      </c>
      <c r="E453">
        <v>1</v>
      </c>
      <c r="F453" s="3">
        <v>43772.507835648146</v>
      </c>
      <c r="G453" s="4">
        <v>43466</v>
      </c>
      <c r="H453" s="4">
        <v>43830</v>
      </c>
      <c r="I453" s="2" t="s">
        <v>68</v>
      </c>
      <c r="J453">
        <v>1440</v>
      </c>
      <c r="L453" s="2"/>
      <c r="M453" s="2"/>
      <c r="N453" s="2"/>
      <c r="O453" s="2"/>
      <c r="P453" s="2"/>
      <c r="Q453" s="2"/>
      <c r="S453" s="2"/>
      <c r="T453" s="2"/>
      <c r="U453" s="2"/>
      <c r="V453" s="2"/>
      <c r="W453" s="2"/>
      <c r="X453" s="2"/>
      <c r="Y453" s="2"/>
      <c r="AA453" s="2"/>
      <c r="AC453" s="2"/>
      <c r="AD453" s="2"/>
      <c r="AE453" s="2"/>
      <c r="AN453" s="2"/>
      <c r="AP453" s="2"/>
      <c r="AQ453" s="2"/>
      <c r="AR453" s="2"/>
      <c r="AS453" s="2"/>
      <c r="AT453" s="4"/>
      <c r="AU453" s="4"/>
      <c r="AV453" s="4"/>
      <c r="AW453" s="2"/>
      <c r="AX453" s="2"/>
      <c r="AZ453">
        <v>122</v>
      </c>
      <c r="BA453">
        <v>863850.29</v>
      </c>
      <c r="BB453" s="2" t="s">
        <v>69</v>
      </c>
      <c r="BC453">
        <v>244</v>
      </c>
      <c r="BD453" s="2" t="s">
        <v>897</v>
      </c>
      <c r="BE453" s="2" t="s">
        <v>575</v>
      </c>
      <c r="BF453">
        <v>3.37</v>
      </c>
      <c r="BG453" s="2" t="s">
        <v>960</v>
      </c>
      <c r="BH453" s="2" t="s">
        <v>137</v>
      </c>
      <c r="BI453">
        <v>0</v>
      </c>
      <c r="BJ453" s="2"/>
      <c r="BK453">
        <v>287</v>
      </c>
      <c r="BL453">
        <v>863850.29</v>
      </c>
      <c r="BM453">
        <v>863850.29</v>
      </c>
    </row>
    <row r="454" spans="1:65" x14ac:dyDescent="0.35">
      <c r="A454" s="2" t="s">
        <v>65</v>
      </c>
      <c r="B454" s="2" t="s">
        <v>66</v>
      </c>
      <c r="C454" s="2" t="s">
        <v>67</v>
      </c>
      <c r="D454">
        <v>1</v>
      </c>
      <c r="E454">
        <v>1</v>
      </c>
      <c r="F454" s="3">
        <v>43772.507835648146</v>
      </c>
      <c r="G454" s="4">
        <v>43466</v>
      </c>
      <c r="H454" s="4">
        <v>43830</v>
      </c>
      <c r="I454" s="2" t="s">
        <v>68</v>
      </c>
      <c r="J454">
        <v>1440</v>
      </c>
      <c r="L454" s="2"/>
      <c r="M454" s="2"/>
      <c r="N454" s="2"/>
      <c r="O454" s="2"/>
      <c r="P454" s="2"/>
      <c r="Q454" s="2"/>
      <c r="S454" s="2"/>
      <c r="T454" s="2"/>
      <c r="U454" s="2"/>
      <c r="V454" s="2"/>
      <c r="W454" s="2"/>
      <c r="X454" s="2"/>
      <c r="Y454" s="2"/>
      <c r="AA454" s="2"/>
      <c r="AC454" s="2"/>
      <c r="AD454" s="2"/>
      <c r="AE454" s="2"/>
      <c r="AN454" s="2"/>
      <c r="AP454" s="2"/>
      <c r="AQ454" s="2"/>
      <c r="AR454" s="2"/>
      <c r="AS454" s="2"/>
      <c r="AT454" s="4"/>
      <c r="AU454" s="4"/>
      <c r="AV454" s="4"/>
      <c r="AW454" s="2"/>
      <c r="AX454" s="2"/>
      <c r="AZ454">
        <v>122</v>
      </c>
      <c r="BA454">
        <v>863850.29</v>
      </c>
      <c r="BB454" s="2" t="s">
        <v>69</v>
      </c>
      <c r="BC454">
        <v>245</v>
      </c>
      <c r="BD454" s="2" t="s">
        <v>897</v>
      </c>
      <c r="BE454" s="2" t="s">
        <v>137</v>
      </c>
      <c r="BF454">
        <v>0</v>
      </c>
      <c r="BG454" s="2"/>
      <c r="BH454" s="2" t="s">
        <v>662</v>
      </c>
      <c r="BI454">
        <v>3.37</v>
      </c>
      <c r="BJ454" s="2" t="s">
        <v>960</v>
      </c>
      <c r="BK454">
        <v>287</v>
      </c>
      <c r="BL454">
        <v>863850.29</v>
      </c>
      <c r="BM454">
        <v>863850.29</v>
      </c>
    </row>
    <row r="455" spans="1:65" x14ac:dyDescent="0.35">
      <c r="A455" s="2" t="s">
        <v>65</v>
      </c>
      <c r="B455" s="2" t="s">
        <v>66</v>
      </c>
      <c r="C455" s="2" t="s">
        <v>67</v>
      </c>
      <c r="D455">
        <v>1</v>
      </c>
      <c r="E455">
        <v>1</v>
      </c>
      <c r="F455" s="3">
        <v>43772.507835648146</v>
      </c>
      <c r="G455" s="4">
        <v>43466</v>
      </c>
      <c r="H455" s="4">
        <v>43830</v>
      </c>
      <c r="I455" s="2" t="s">
        <v>68</v>
      </c>
      <c r="J455">
        <v>1440</v>
      </c>
      <c r="L455" s="2"/>
      <c r="M455" s="2"/>
      <c r="N455" s="2"/>
      <c r="O455" s="2"/>
      <c r="P455" s="2"/>
      <c r="Q455" s="2"/>
      <c r="S455" s="2"/>
      <c r="T455" s="2"/>
      <c r="U455" s="2"/>
      <c r="V455" s="2"/>
      <c r="W455" s="2"/>
      <c r="X455" s="2"/>
      <c r="Y455" s="2"/>
      <c r="AA455" s="2"/>
      <c r="AC455" s="2"/>
      <c r="AD455" s="2"/>
      <c r="AE455" s="2"/>
      <c r="AN455" s="2"/>
      <c r="AP455" s="2"/>
      <c r="AQ455" s="2"/>
      <c r="AR455" s="2"/>
      <c r="AS455" s="2"/>
      <c r="AT455" s="4"/>
      <c r="AU455" s="4"/>
      <c r="AV455" s="4"/>
      <c r="AW455" s="2"/>
      <c r="AX455" s="2"/>
      <c r="AZ455">
        <v>122</v>
      </c>
      <c r="BA455">
        <v>863850.29</v>
      </c>
      <c r="BB455" s="2" t="s">
        <v>69</v>
      </c>
      <c r="BC455">
        <v>246</v>
      </c>
      <c r="BD455" s="2" t="s">
        <v>891</v>
      </c>
      <c r="BE455" s="2" t="s">
        <v>634</v>
      </c>
      <c r="BF455">
        <v>1464.82</v>
      </c>
      <c r="BG455" s="2" t="s">
        <v>996</v>
      </c>
      <c r="BH455" s="2" t="s">
        <v>137</v>
      </c>
      <c r="BI455">
        <v>0</v>
      </c>
      <c r="BJ455" s="2"/>
      <c r="BK455">
        <v>287</v>
      </c>
      <c r="BL455">
        <v>863850.29</v>
      </c>
      <c r="BM455">
        <v>863850.29</v>
      </c>
    </row>
    <row r="456" spans="1:65" x14ac:dyDescent="0.35">
      <c r="A456" s="2" t="s">
        <v>65</v>
      </c>
      <c r="B456" s="2" t="s">
        <v>66</v>
      </c>
      <c r="C456" s="2" t="s">
        <v>67</v>
      </c>
      <c r="D456">
        <v>1</v>
      </c>
      <c r="E456">
        <v>1</v>
      </c>
      <c r="F456" s="3">
        <v>43772.507835648146</v>
      </c>
      <c r="G456" s="4">
        <v>43466</v>
      </c>
      <c r="H456" s="4">
        <v>43830</v>
      </c>
      <c r="I456" s="2" t="s">
        <v>68</v>
      </c>
      <c r="J456">
        <v>1440</v>
      </c>
      <c r="L456" s="2"/>
      <c r="M456" s="2"/>
      <c r="N456" s="2"/>
      <c r="O456" s="2"/>
      <c r="P456" s="2"/>
      <c r="Q456" s="2"/>
      <c r="S456" s="2"/>
      <c r="T456" s="2"/>
      <c r="U456" s="2"/>
      <c r="V456" s="2"/>
      <c r="W456" s="2"/>
      <c r="X456" s="2"/>
      <c r="Y456" s="2"/>
      <c r="AA456" s="2"/>
      <c r="AC456" s="2"/>
      <c r="AD456" s="2"/>
      <c r="AE456" s="2"/>
      <c r="AN456" s="2"/>
      <c r="AP456" s="2"/>
      <c r="AQ456" s="2"/>
      <c r="AR456" s="2"/>
      <c r="AS456" s="2"/>
      <c r="AT456" s="4"/>
      <c r="AU456" s="4"/>
      <c r="AV456" s="4"/>
      <c r="AW456" s="2"/>
      <c r="AX456" s="2"/>
      <c r="AZ456">
        <v>122</v>
      </c>
      <c r="BA456">
        <v>863850.29</v>
      </c>
      <c r="BB456" s="2" t="s">
        <v>69</v>
      </c>
      <c r="BC456">
        <v>247</v>
      </c>
      <c r="BD456" s="2" t="s">
        <v>891</v>
      </c>
      <c r="BE456" s="2" t="s">
        <v>137</v>
      </c>
      <c r="BF456">
        <v>0</v>
      </c>
      <c r="BG456" s="2"/>
      <c r="BH456" s="2" t="s">
        <v>575</v>
      </c>
      <c r="BI456">
        <v>1464.82</v>
      </c>
      <c r="BJ456" s="2" t="s">
        <v>996</v>
      </c>
      <c r="BK456">
        <v>287</v>
      </c>
      <c r="BL456">
        <v>863850.29</v>
      </c>
      <c r="BM456">
        <v>863850.29</v>
      </c>
    </row>
    <row r="457" spans="1:65" x14ac:dyDescent="0.35">
      <c r="A457" s="2" t="s">
        <v>65</v>
      </c>
      <c r="B457" s="2" t="s">
        <v>66</v>
      </c>
      <c r="C457" s="2" t="s">
        <v>67</v>
      </c>
      <c r="D457">
        <v>1</v>
      </c>
      <c r="E457">
        <v>1</v>
      </c>
      <c r="F457" s="3">
        <v>43772.507835648146</v>
      </c>
      <c r="G457" s="4">
        <v>43466</v>
      </c>
      <c r="H457" s="4">
        <v>43830</v>
      </c>
      <c r="I457" s="2" t="s">
        <v>68</v>
      </c>
      <c r="J457">
        <v>1440</v>
      </c>
      <c r="L457" s="2"/>
      <c r="M457" s="2"/>
      <c r="N457" s="2"/>
      <c r="O457" s="2"/>
      <c r="P457" s="2"/>
      <c r="Q457" s="2"/>
      <c r="S457" s="2"/>
      <c r="T457" s="2"/>
      <c r="U457" s="2"/>
      <c r="V457" s="2"/>
      <c r="W457" s="2"/>
      <c r="X457" s="2"/>
      <c r="Y457" s="2"/>
      <c r="AA457" s="2"/>
      <c r="AC457" s="2"/>
      <c r="AD457" s="2"/>
      <c r="AE457" s="2"/>
      <c r="AN457" s="2"/>
      <c r="AP457" s="2"/>
      <c r="AQ457" s="2"/>
      <c r="AR457" s="2"/>
      <c r="AS457" s="2"/>
      <c r="AT457" s="4"/>
      <c r="AU457" s="4"/>
      <c r="AV457" s="4"/>
      <c r="AW457" s="2"/>
      <c r="AX457" s="2"/>
      <c r="AZ457">
        <v>122</v>
      </c>
      <c r="BA457">
        <v>863850.29</v>
      </c>
      <c r="BB457" s="2" t="s">
        <v>69</v>
      </c>
      <c r="BC457">
        <v>248</v>
      </c>
      <c r="BD457" s="2" t="s">
        <v>892</v>
      </c>
      <c r="BE457" s="2" t="s">
        <v>634</v>
      </c>
      <c r="BF457">
        <v>578.22</v>
      </c>
      <c r="BG457" s="2" t="s">
        <v>1046</v>
      </c>
      <c r="BH457" s="2" t="s">
        <v>137</v>
      </c>
      <c r="BI457">
        <v>0</v>
      </c>
      <c r="BJ457" s="2"/>
      <c r="BK457">
        <v>287</v>
      </c>
      <c r="BL457">
        <v>863850.29</v>
      </c>
      <c r="BM457">
        <v>863850.29</v>
      </c>
    </row>
    <row r="458" spans="1:65" x14ac:dyDescent="0.35">
      <c r="A458" s="2" t="s">
        <v>65</v>
      </c>
      <c r="B458" s="2" t="s">
        <v>66</v>
      </c>
      <c r="C458" s="2" t="s">
        <v>67</v>
      </c>
      <c r="D458">
        <v>1</v>
      </c>
      <c r="E458">
        <v>1</v>
      </c>
      <c r="F458" s="3">
        <v>43772.507835648146</v>
      </c>
      <c r="G458" s="4">
        <v>43466</v>
      </c>
      <c r="H458" s="4">
        <v>43830</v>
      </c>
      <c r="I458" s="2" t="s">
        <v>68</v>
      </c>
      <c r="J458">
        <v>1440</v>
      </c>
      <c r="L458" s="2"/>
      <c r="M458" s="2"/>
      <c r="N458" s="2"/>
      <c r="O458" s="2"/>
      <c r="P458" s="2"/>
      <c r="Q458" s="2"/>
      <c r="S458" s="2"/>
      <c r="T458" s="2"/>
      <c r="U458" s="2"/>
      <c r="V458" s="2"/>
      <c r="W458" s="2"/>
      <c r="X458" s="2"/>
      <c r="Y458" s="2"/>
      <c r="AA458" s="2"/>
      <c r="AC458" s="2"/>
      <c r="AD458" s="2"/>
      <c r="AE458" s="2"/>
      <c r="AN458" s="2"/>
      <c r="AP458" s="2"/>
      <c r="AQ458" s="2"/>
      <c r="AR458" s="2"/>
      <c r="AS458" s="2"/>
      <c r="AT458" s="4"/>
      <c r="AU458" s="4"/>
      <c r="AV458" s="4"/>
      <c r="AW458" s="2"/>
      <c r="AX458" s="2"/>
      <c r="AZ458">
        <v>122</v>
      </c>
      <c r="BA458">
        <v>863850.29</v>
      </c>
      <c r="BB458" s="2" t="s">
        <v>69</v>
      </c>
      <c r="BC458">
        <v>249</v>
      </c>
      <c r="BD458" s="2" t="s">
        <v>892</v>
      </c>
      <c r="BE458" s="2" t="s">
        <v>137</v>
      </c>
      <c r="BF458">
        <v>0</v>
      </c>
      <c r="BG458" s="2"/>
      <c r="BH458" s="2" t="s">
        <v>575</v>
      </c>
      <c r="BI458">
        <v>578.22</v>
      </c>
      <c r="BJ458" s="2" t="s">
        <v>1046</v>
      </c>
      <c r="BK458">
        <v>287</v>
      </c>
      <c r="BL458">
        <v>863850.29</v>
      </c>
      <c r="BM458">
        <v>863850.29</v>
      </c>
    </row>
    <row r="459" spans="1:65" x14ac:dyDescent="0.35">
      <c r="A459" s="2" t="s">
        <v>65</v>
      </c>
      <c r="B459" s="2" t="s">
        <v>66</v>
      </c>
      <c r="C459" s="2" t="s">
        <v>67</v>
      </c>
      <c r="D459">
        <v>1</v>
      </c>
      <c r="E459">
        <v>1</v>
      </c>
      <c r="F459" s="3">
        <v>43772.507835648146</v>
      </c>
      <c r="G459" s="4">
        <v>43466</v>
      </c>
      <c r="H459" s="4">
        <v>43830</v>
      </c>
      <c r="I459" s="2" t="s">
        <v>68</v>
      </c>
      <c r="J459">
        <v>1440</v>
      </c>
      <c r="L459" s="2"/>
      <c r="M459" s="2"/>
      <c r="N459" s="2"/>
      <c r="O459" s="2"/>
      <c r="P459" s="2"/>
      <c r="Q459" s="2"/>
      <c r="S459" s="2"/>
      <c r="T459" s="2"/>
      <c r="U459" s="2"/>
      <c r="V459" s="2"/>
      <c r="W459" s="2"/>
      <c r="X459" s="2"/>
      <c r="Y459" s="2"/>
      <c r="AA459" s="2"/>
      <c r="AC459" s="2"/>
      <c r="AD459" s="2"/>
      <c r="AE459" s="2"/>
      <c r="AN459" s="2"/>
      <c r="AP459" s="2"/>
      <c r="AQ459" s="2"/>
      <c r="AR459" s="2"/>
      <c r="AS459" s="2"/>
      <c r="AT459" s="4"/>
      <c r="AU459" s="4"/>
      <c r="AV459" s="4"/>
      <c r="AW459" s="2"/>
      <c r="AX459" s="2"/>
      <c r="AZ459">
        <v>122</v>
      </c>
      <c r="BA459">
        <v>863850.29</v>
      </c>
      <c r="BB459" s="2" t="s">
        <v>69</v>
      </c>
      <c r="BC459">
        <v>250</v>
      </c>
      <c r="BD459" s="2" t="s">
        <v>898</v>
      </c>
      <c r="BE459" s="2" t="s">
        <v>77</v>
      </c>
      <c r="BF459">
        <v>12</v>
      </c>
      <c r="BG459" s="2" t="s">
        <v>961</v>
      </c>
      <c r="BH459" s="2" t="s">
        <v>137</v>
      </c>
      <c r="BI459">
        <v>0</v>
      </c>
      <c r="BJ459" s="2"/>
      <c r="BK459">
        <v>287</v>
      </c>
      <c r="BL459">
        <v>863850.29</v>
      </c>
      <c r="BM459">
        <v>863850.29</v>
      </c>
    </row>
    <row r="460" spans="1:65" x14ac:dyDescent="0.35">
      <c r="A460" s="2" t="s">
        <v>65</v>
      </c>
      <c r="B460" s="2" t="s">
        <v>66</v>
      </c>
      <c r="C460" s="2" t="s">
        <v>67</v>
      </c>
      <c r="D460">
        <v>1</v>
      </c>
      <c r="E460">
        <v>1</v>
      </c>
      <c r="F460" s="3">
        <v>43772.507835648146</v>
      </c>
      <c r="G460" s="4">
        <v>43466</v>
      </c>
      <c r="H460" s="4">
        <v>43830</v>
      </c>
      <c r="I460" s="2" t="s">
        <v>68</v>
      </c>
      <c r="J460">
        <v>1440</v>
      </c>
      <c r="L460" s="2"/>
      <c r="M460" s="2"/>
      <c r="N460" s="2"/>
      <c r="O460" s="2"/>
      <c r="P460" s="2"/>
      <c r="Q460" s="2"/>
      <c r="S460" s="2"/>
      <c r="T460" s="2"/>
      <c r="U460" s="2"/>
      <c r="V460" s="2"/>
      <c r="W460" s="2"/>
      <c r="X460" s="2"/>
      <c r="Y460" s="2"/>
      <c r="AA460" s="2"/>
      <c r="AC460" s="2"/>
      <c r="AD460" s="2"/>
      <c r="AE460" s="2"/>
      <c r="AN460" s="2"/>
      <c r="AP460" s="2"/>
      <c r="AQ460" s="2"/>
      <c r="AR460" s="2"/>
      <c r="AS460" s="2"/>
      <c r="AT460" s="4"/>
      <c r="AU460" s="4"/>
      <c r="AV460" s="4"/>
      <c r="AW460" s="2"/>
      <c r="AX460" s="2"/>
      <c r="AZ460">
        <v>122</v>
      </c>
      <c r="BA460">
        <v>863850.29</v>
      </c>
      <c r="BB460" s="2" t="s">
        <v>69</v>
      </c>
      <c r="BC460">
        <v>251</v>
      </c>
      <c r="BD460" s="2" t="s">
        <v>898</v>
      </c>
      <c r="BE460" s="2" t="s">
        <v>137</v>
      </c>
      <c r="BF460">
        <v>0</v>
      </c>
      <c r="BG460" s="2"/>
      <c r="BH460" s="2" t="s">
        <v>615</v>
      </c>
      <c r="BI460">
        <v>12</v>
      </c>
      <c r="BJ460" s="2" t="s">
        <v>961</v>
      </c>
      <c r="BK460">
        <v>287</v>
      </c>
      <c r="BL460">
        <v>863850.29</v>
      </c>
      <c r="BM460">
        <v>863850.29</v>
      </c>
    </row>
    <row r="461" spans="1:65" x14ac:dyDescent="0.35">
      <c r="A461" s="2" t="s">
        <v>65</v>
      </c>
      <c r="B461" s="2" t="s">
        <v>66</v>
      </c>
      <c r="C461" s="2" t="s">
        <v>67</v>
      </c>
      <c r="D461">
        <v>1</v>
      </c>
      <c r="E461">
        <v>1</v>
      </c>
      <c r="F461" s="3">
        <v>43772.507835648146</v>
      </c>
      <c r="G461" s="4">
        <v>43466</v>
      </c>
      <c r="H461" s="4">
        <v>43830</v>
      </c>
      <c r="I461" s="2" t="s">
        <v>68</v>
      </c>
      <c r="J461">
        <v>1440</v>
      </c>
      <c r="L461" s="2"/>
      <c r="M461" s="2"/>
      <c r="N461" s="2"/>
      <c r="O461" s="2"/>
      <c r="P461" s="2"/>
      <c r="Q461" s="2"/>
      <c r="S461" s="2"/>
      <c r="T461" s="2"/>
      <c r="U461" s="2"/>
      <c r="V461" s="2"/>
      <c r="W461" s="2"/>
      <c r="X461" s="2"/>
      <c r="Y461" s="2"/>
      <c r="AA461" s="2"/>
      <c r="AC461" s="2"/>
      <c r="AD461" s="2"/>
      <c r="AE461" s="2"/>
      <c r="AN461" s="2"/>
      <c r="AP461" s="2"/>
      <c r="AQ461" s="2"/>
      <c r="AR461" s="2"/>
      <c r="AS461" s="2"/>
      <c r="AT461" s="4"/>
      <c r="AU461" s="4"/>
      <c r="AV461" s="4"/>
      <c r="AW461" s="2"/>
      <c r="AX461" s="2"/>
      <c r="AZ461">
        <v>122</v>
      </c>
      <c r="BA461">
        <v>863850.29</v>
      </c>
      <c r="BB461" s="2" t="s">
        <v>69</v>
      </c>
      <c r="BC461">
        <v>252</v>
      </c>
      <c r="BD461" s="2" t="s">
        <v>899</v>
      </c>
      <c r="BE461" s="2" t="s">
        <v>654</v>
      </c>
      <c r="BF461">
        <v>12</v>
      </c>
      <c r="BG461" s="2" t="s">
        <v>961</v>
      </c>
      <c r="BH461" s="2" t="s">
        <v>137</v>
      </c>
      <c r="BI461">
        <v>0</v>
      </c>
      <c r="BJ461" s="2"/>
      <c r="BK461">
        <v>287</v>
      </c>
      <c r="BL461">
        <v>863850.29</v>
      </c>
      <c r="BM461">
        <v>863850.29</v>
      </c>
    </row>
    <row r="462" spans="1:65" x14ac:dyDescent="0.35">
      <c r="A462" s="2" t="s">
        <v>65</v>
      </c>
      <c r="B462" s="2" t="s">
        <v>66</v>
      </c>
      <c r="C462" s="2" t="s">
        <v>67</v>
      </c>
      <c r="D462">
        <v>1</v>
      </c>
      <c r="E462">
        <v>1</v>
      </c>
      <c r="F462" s="3">
        <v>43772.507835648146</v>
      </c>
      <c r="G462" s="4">
        <v>43466</v>
      </c>
      <c r="H462" s="4">
        <v>43830</v>
      </c>
      <c r="I462" s="2" t="s">
        <v>68</v>
      </c>
      <c r="J462">
        <v>1440</v>
      </c>
      <c r="L462" s="2"/>
      <c r="M462" s="2"/>
      <c r="N462" s="2"/>
      <c r="O462" s="2"/>
      <c r="P462" s="2"/>
      <c r="Q462" s="2"/>
      <c r="S462" s="2"/>
      <c r="T462" s="2"/>
      <c r="U462" s="2"/>
      <c r="V462" s="2"/>
      <c r="W462" s="2"/>
      <c r="X462" s="2"/>
      <c r="Y462" s="2"/>
      <c r="AA462" s="2"/>
      <c r="AC462" s="2"/>
      <c r="AD462" s="2"/>
      <c r="AE462" s="2"/>
      <c r="AN462" s="2"/>
      <c r="AP462" s="2"/>
      <c r="AQ462" s="2"/>
      <c r="AR462" s="2"/>
      <c r="AS462" s="2"/>
      <c r="AT462" s="4"/>
      <c r="AU462" s="4"/>
      <c r="AV462" s="4"/>
      <c r="AW462" s="2"/>
      <c r="AX462" s="2"/>
      <c r="AZ462">
        <v>122</v>
      </c>
      <c r="BA462">
        <v>863850.29</v>
      </c>
      <c r="BB462" s="2" t="s">
        <v>69</v>
      </c>
      <c r="BC462">
        <v>253</v>
      </c>
      <c r="BD462" s="2" t="s">
        <v>899</v>
      </c>
      <c r="BE462" s="2" t="s">
        <v>137</v>
      </c>
      <c r="BF462">
        <v>0</v>
      </c>
      <c r="BG462" s="2"/>
      <c r="BH462" s="2" t="s">
        <v>650</v>
      </c>
      <c r="BI462">
        <v>12</v>
      </c>
      <c r="BJ462" s="2" t="s">
        <v>961</v>
      </c>
      <c r="BK462">
        <v>287</v>
      </c>
      <c r="BL462">
        <v>863850.29</v>
      </c>
      <c r="BM462">
        <v>863850.29</v>
      </c>
    </row>
    <row r="463" spans="1:65" x14ac:dyDescent="0.35">
      <c r="A463" s="2" t="s">
        <v>65</v>
      </c>
      <c r="B463" s="2" t="s">
        <v>66</v>
      </c>
      <c r="C463" s="2" t="s">
        <v>67</v>
      </c>
      <c r="D463">
        <v>1</v>
      </c>
      <c r="E463">
        <v>1</v>
      </c>
      <c r="F463" s="3">
        <v>43772.507835648146</v>
      </c>
      <c r="G463" s="4">
        <v>43466</v>
      </c>
      <c r="H463" s="4">
        <v>43830</v>
      </c>
      <c r="I463" s="2" t="s">
        <v>68</v>
      </c>
      <c r="J463">
        <v>1440</v>
      </c>
      <c r="L463" s="2"/>
      <c r="M463" s="2"/>
      <c r="N463" s="2"/>
      <c r="O463" s="2"/>
      <c r="P463" s="2"/>
      <c r="Q463" s="2"/>
      <c r="S463" s="2"/>
      <c r="T463" s="2"/>
      <c r="U463" s="2"/>
      <c r="V463" s="2"/>
      <c r="W463" s="2"/>
      <c r="X463" s="2"/>
      <c r="Y463" s="2"/>
      <c r="AA463" s="2"/>
      <c r="AC463" s="2"/>
      <c r="AD463" s="2"/>
      <c r="AE463" s="2"/>
      <c r="AN463" s="2"/>
      <c r="AP463" s="2"/>
      <c r="AQ463" s="2"/>
      <c r="AR463" s="2"/>
      <c r="AS463" s="2"/>
      <c r="AT463" s="4"/>
      <c r="AU463" s="4"/>
      <c r="AV463" s="4"/>
      <c r="AW463" s="2"/>
      <c r="AX463" s="2"/>
      <c r="AZ463">
        <v>122</v>
      </c>
      <c r="BA463">
        <v>863850.29</v>
      </c>
      <c r="BB463" s="2" t="s">
        <v>69</v>
      </c>
      <c r="BC463">
        <v>254</v>
      </c>
      <c r="BD463" s="2" t="s">
        <v>900</v>
      </c>
      <c r="BE463" s="2" t="s">
        <v>79</v>
      </c>
      <c r="BF463">
        <v>1200</v>
      </c>
      <c r="BG463" s="2" t="s">
        <v>962</v>
      </c>
      <c r="BH463" s="2" t="s">
        <v>137</v>
      </c>
      <c r="BI463">
        <v>0</v>
      </c>
      <c r="BJ463" s="2"/>
      <c r="BK463">
        <v>287</v>
      </c>
      <c r="BL463">
        <v>863850.29</v>
      </c>
      <c r="BM463">
        <v>863850.29</v>
      </c>
    </row>
    <row r="464" spans="1:65" x14ac:dyDescent="0.35">
      <c r="A464" s="2" t="s">
        <v>65</v>
      </c>
      <c r="B464" s="2" t="s">
        <v>66</v>
      </c>
      <c r="C464" s="2" t="s">
        <v>67</v>
      </c>
      <c r="D464">
        <v>1</v>
      </c>
      <c r="E464">
        <v>1</v>
      </c>
      <c r="F464" s="3">
        <v>43772.507835648146</v>
      </c>
      <c r="G464" s="4">
        <v>43466</v>
      </c>
      <c r="H464" s="4">
        <v>43830</v>
      </c>
      <c r="I464" s="2" t="s">
        <v>68</v>
      </c>
      <c r="J464">
        <v>1440</v>
      </c>
      <c r="L464" s="2"/>
      <c r="M464" s="2"/>
      <c r="N464" s="2"/>
      <c r="O464" s="2"/>
      <c r="P464" s="2"/>
      <c r="Q464" s="2"/>
      <c r="S464" s="2"/>
      <c r="T464" s="2"/>
      <c r="U464" s="2"/>
      <c r="V464" s="2"/>
      <c r="W464" s="2"/>
      <c r="X464" s="2"/>
      <c r="Y464" s="2"/>
      <c r="AA464" s="2"/>
      <c r="AC464" s="2"/>
      <c r="AD464" s="2"/>
      <c r="AE464" s="2"/>
      <c r="AN464" s="2"/>
      <c r="AP464" s="2"/>
      <c r="AQ464" s="2"/>
      <c r="AR464" s="2"/>
      <c r="AS464" s="2"/>
      <c r="AT464" s="4"/>
      <c r="AU464" s="4"/>
      <c r="AV464" s="4"/>
      <c r="AW464" s="2"/>
      <c r="AX464" s="2"/>
      <c r="AZ464">
        <v>122</v>
      </c>
      <c r="BA464">
        <v>863850.29</v>
      </c>
      <c r="BB464" s="2" t="s">
        <v>69</v>
      </c>
      <c r="BC464">
        <v>255</v>
      </c>
      <c r="BD464" s="2" t="s">
        <v>900</v>
      </c>
      <c r="BE464" s="2" t="s">
        <v>137</v>
      </c>
      <c r="BF464">
        <v>0</v>
      </c>
      <c r="BG464" s="2"/>
      <c r="BH464" s="2" t="s">
        <v>615</v>
      </c>
      <c r="BI464">
        <v>1200</v>
      </c>
      <c r="BJ464" s="2" t="s">
        <v>962</v>
      </c>
      <c r="BK464">
        <v>287</v>
      </c>
      <c r="BL464">
        <v>863850.29</v>
      </c>
      <c r="BM464">
        <v>863850.29</v>
      </c>
    </row>
    <row r="465" spans="1:65" x14ac:dyDescent="0.35">
      <c r="A465" s="2" t="s">
        <v>65</v>
      </c>
      <c r="B465" s="2" t="s">
        <v>66</v>
      </c>
      <c r="C465" s="2" t="s">
        <v>67</v>
      </c>
      <c r="D465">
        <v>1</v>
      </c>
      <c r="E465">
        <v>1</v>
      </c>
      <c r="F465" s="3">
        <v>43772.507835648146</v>
      </c>
      <c r="G465" s="4">
        <v>43466</v>
      </c>
      <c r="H465" s="4">
        <v>43830</v>
      </c>
      <c r="I465" s="2" t="s">
        <v>68</v>
      </c>
      <c r="J465">
        <v>1440</v>
      </c>
      <c r="L465" s="2"/>
      <c r="M465" s="2"/>
      <c r="N465" s="2"/>
      <c r="O465" s="2"/>
      <c r="P465" s="2"/>
      <c r="Q465" s="2"/>
      <c r="S465" s="2"/>
      <c r="T465" s="2"/>
      <c r="U465" s="2"/>
      <c r="V465" s="2"/>
      <c r="W465" s="2"/>
      <c r="X465" s="2"/>
      <c r="Y465" s="2"/>
      <c r="AA465" s="2"/>
      <c r="AC465" s="2"/>
      <c r="AD465" s="2"/>
      <c r="AE465" s="2"/>
      <c r="AN465" s="2"/>
      <c r="AP465" s="2"/>
      <c r="AQ465" s="2"/>
      <c r="AR465" s="2"/>
      <c r="AS465" s="2"/>
      <c r="AT465" s="4"/>
      <c r="AU465" s="4"/>
      <c r="AV465" s="4"/>
      <c r="AW465" s="2"/>
      <c r="AX465" s="2"/>
      <c r="AZ465">
        <v>122</v>
      </c>
      <c r="BA465">
        <v>863850.29</v>
      </c>
      <c r="BB465" s="2" t="s">
        <v>69</v>
      </c>
      <c r="BC465">
        <v>256</v>
      </c>
      <c r="BD465" s="2" t="s">
        <v>901</v>
      </c>
      <c r="BE465" s="2" t="s">
        <v>138</v>
      </c>
      <c r="BF465">
        <v>780</v>
      </c>
      <c r="BG465" s="2" t="s">
        <v>963</v>
      </c>
      <c r="BH465" s="2" t="s">
        <v>137</v>
      </c>
      <c r="BI465">
        <v>0</v>
      </c>
      <c r="BJ465" s="2"/>
      <c r="BK465">
        <v>287</v>
      </c>
      <c r="BL465">
        <v>863850.29</v>
      </c>
      <c r="BM465">
        <v>863850.29</v>
      </c>
    </row>
    <row r="466" spans="1:65" x14ac:dyDescent="0.35">
      <c r="A466" s="2" t="s">
        <v>65</v>
      </c>
      <c r="B466" s="2" t="s">
        <v>66</v>
      </c>
      <c r="C466" s="2" t="s">
        <v>67</v>
      </c>
      <c r="D466">
        <v>1</v>
      </c>
      <c r="E466">
        <v>1</v>
      </c>
      <c r="F466" s="3">
        <v>43772.507835648146</v>
      </c>
      <c r="G466" s="4">
        <v>43466</v>
      </c>
      <c r="H466" s="4">
        <v>43830</v>
      </c>
      <c r="I466" s="2" t="s">
        <v>68</v>
      </c>
      <c r="J466">
        <v>1440</v>
      </c>
      <c r="L466" s="2"/>
      <c r="M466" s="2"/>
      <c r="N466" s="2"/>
      <c r="O466" s="2"/>
      <c r="P466" s="2"/>
      <c r="Q466" s="2"/>
      <c r="S466" s="2"/>
      <c r="T466" s="2"/>
      <c r="U466" s="2"/>
      <c r="V466" s="2"/>
      <c r="W466" s="2"/>
      <c r="X466" s="2"/>
      <c r="Y466" s="2"/>
      <c r="AA466" s="2"/>
      <c r="AC466" s="2"/>
      <c r="AD466" s="2"/>
      <c r="AE466" s="2"/>
      <c r="AN466" s="2"/>
      <c r="AP466" s="2"/>
      <c r="AQ466" s="2"/>
      <c r="AR466" s="2"/>
      <c r="AS466" s="2"/>
      <c r="AT466" s="4"/>
      <c r="AU466" s="4"/>
      <c r="AV466" s="4"/>
      <c r="AW466" s="2"/>
      <c r="AX466" s="2"/>
      <c r="AZ466">
        <v>122</v>
      </c>
      <c r="BA466">
        <v>863850.29</v>
      </c>
      <c r="BB466" s="2" t="s">
        <v>69</v>
      </c>
      <c r="BC466">
        <v>257</v>
      </c>
      <c r="BD466" s="2" t="s">
        <v>901</v>
      </c>
      <c r="BE466" s="2" t="s">
        <v>137</v>
      </c>
      <c r="BF466">
        <v>0</v>
      </c>
      <c r="BG466" s="2"/>
      <c r="BH466" s="2" t="s">
        <v>658</v>
      </c>
      <c r="BI466">
        <v>780</v>
      </c>
      <c r="BJ466" s="2" t="s">
        <v>963</v>
      </c>
      <c r="BK466">
        <v>287</v>
      </c>
      <c r="BL466">
        <v>863850.29</v>
      </c>
      <c r="BM466">
        <v>863850.29</v>
      </c>
    </row>
    <row r="467" spans="1:65" x14ac:dyDescent="0.35">
      <c r="A467" s="2" t="s">
        <v>65</v>
      </c>
      <c r="B467" s="2" t="s">
        <v>66</v>
      </c>
      <c r="C467" s="2" t="s">
        <v>67</v>
      </c>
      <c r="D467">
        <v>1</v>
      </c>
      <c r="E467">
        <v>1</v>
      </c>
      <c r="F467" s="3">
        <v>43772.507835648146</v>
      </c>
      <c r="G467" s="4">
        <v>43466</v>
      </c>
      <c r="H467" s="4">
        <v>43830</v>
      </c>
      <c r="I467" s="2" t="s">
        <v>68</v>
      </c>
      <c r="J467">
        <v>1440</v>
      </c>
      <c r="L467" s="2"/>
      <c r="M467" s="2"/>
      <c r="N467" s="2"/>
      <c r="O467" s="2"/>
      <c r="P467" s="2"/>
      <c r="Q467" s="2"/>
      <c r="S467" s="2"/>
      <c r="T467" s="2"/>
      <c r="U467" s="2"/>
      <c r="V467" s="2"/>
      <c r="W467" s="2"/>
      <c r="X467" s="2"/>
      <c r="Y467" s="2"/>
      <c r="AA467" s="2"/>
      <c r="AC467" s="2"/>
      <c r="AD467" s="2"/>
      <c r="AE467" s="2"/>
      <c r="AN467" s="2"/>
      <c r="AP467" s="2"/>
      <c r="AQ467" s="2"/>
      <c r="AR467" s="2"/>
      <c r="AS467" s="2"/>
      <c r="AT467" s="4"/>
      <c r="AU467" s="4"/>
      <c r="AV467" s="4"/>
      <c r="AW467" s="2"/>
      <c r="AX467" s="2"/>
      <c r="AZ467">
        <v>122</v>
      </c>
      <c r="BA467">
        <v>863850.29</v>
      </c>
      <c r="BB467" s="2" t="s">
        <v>69</v>
      </c>
      <c r="BC467">
        <v>258</v>
      </c>
      <c r="BD467" s="2" t="s">
        <v>902</v>
      </c>
      <c r="BE467" s="2" t="s">
        <v>618</v>
      </c>
      <c r="BF467">
        <v>39237</v>
      </c>
      <c r="BG467" s="2" t="s">
        <v>134</v>
      </c>
      <c r="BH467" s="2" t="s">
        <v>137</v>
      </c>
      <c r="BI467">
        <v>0</v>
      </c>
      <c r="BJ467" s="2"/>
      <c r="BK467">
        <v>287</v>
      </c>
      <c r="BL467">
        <v>863850.29</v>
      </c>
      <c r="BM467">
        <v>863850.29</v>
      </c>
    </row>
    <row r="468" spans="1:65" x14ac:dyDescent="0.35">
      <c r="A468" s="2" t="s">
        <v>65</v>
      </c>
      <c r="B468" s="2" t="s">
        <v>66</v>
      </c>
      <c r="C468" s="2" t="s">
        <v>67</v>
      </c>
      <c r="D468">
        <v>1</v>
      </c>
      <c r="E468">
        <v>1</v>
      </c>
      <c r="F468" s="3">
        <v>43772.507835648146</v>
      </c>
      <c r="G468" s="4">
        <v>43466</v>
      </c>
      <c r="H468" s="4">
        <v>43830</v>
      </c>
      <c r="I468" s="2" t="s">
        <v>68</v>
      </c>
      <c r="J468">
        <v>1440</v>
      </c>
      <c r="L468" s="2"/>
      <c r="M468" s="2"/>
      <c r="N468" s="2"/>
      <c r="O468" s="2"/>
      <c r="P468" s="2"/>
      <c r="Q468" s="2"/>
      <c r="S468" s="2"/>
      <c r="T468" s="2"/>
      <c r="U468" s="2"/>
      <c r="V468" s="2"/>
      <c r="W468" s="2"/>
      <c r="X468" s="2"/>
      <c r="Y468" s="2"/>
      <c r="AA468" s="2"/>
      <c r="AC468" s="2"/>
      <c r="AD468" s="2"/>
      <c r="AE468" s="2"/>
      <c r="AN468" s="2"/>
      <c r="AP468" s="2"/>
      <c r="AQ468" s="2"/>
      <c r="AR468" s="2"/>
      <c r="AS468" s="2"/>
      <c r="AT468" s="4"/>
      <c r="AU468" s="4"/>
      <c r="AV468" s="4"/>
      <c r="AW468" s="2"/>
      <c r="AX468" s="2"/>
      <c r="AZ468">
        <v>122</v>
      </c>
      <c r="BA468">
        <v>863850.29</v>
      </c>
      <c r="BB468" s="2" t="s">
        <v>69</v>
      </c>
      <c r="BC468">
        <v>259</v>
      </c>
      <c r="BD468" s="2" t="s">
        <v>902</v>
      </c>
      <c r="BE468" s="2" t="s">
        <v>137</v>
      </c>
      <c r="BF468">
        <v>0</v>
      </c>
      <c r="BG468" s="2"/>
      <c r="BH468" s="2" t="s">
        <v>656</v>
      </c>
      <c r="BI468">
        <v>31900</v>
      </c>
      <c r="BJ468" s="2" t="s">
        <v>134</v>
      </c>
      <c r="BK468">
        <v>287</v>
      </c>
      <c r="BL468">
        <v>863850.29</v>
      </c>
      <c r="BM468">
        <v>863850.29</v>
      </c>
    </row>
    <row r="469" spans="1:65" x14ac:dyDescent="0.35">
      <c r="A469" s="2" t="s">
        <v>65</v>
      </c>
      <c r="B469" s="2" t="s">
        <v>66</v>
      </c>
      <c r="C469" s="2" t="s">
        <v>67</v>
      </c>
      <c r="D469">
        <v>1</v>
      </c>
      <c r="E469">
        <v>1</v>
      </c>
      <c r="F469" s="3">
        <v>43772.507835648146</v>
      </c>
      <c r="G469" s="4">
        <v>43466</v>
      </c>
      <c r="H469" s="4">
        <v>43830</v>
      </c>
      <c r="I469" s="2" t="s">
        <v>68</v>
      </c>
      <c r="J469">
        <v>1440</v>
      </c>
      <c r="L469" s="2"/>
      <c r="M469" s="2"/>
      <c r="N469" s="2"/>
      <c r="O469" s="2"/>
      <c r="P469" s="2"/>
      <c r="Q469" s="2"/>
      <c r="S469" s="2"/>
      <c r="T469" s="2"/>
      <c r="U469" s="2"/>
      <c r="V469" s="2"/>
      <c r="W469" s="2"/>
      <c r="X469" s="2"/>
      <c r="Y469" s="2"/>
      <c r="AA469" s="2"/>
      <c r="AC469" s="2"/>
      <c r="AD469" s="2"/>
      <c r="AE469" s="2"/>
      <c r="AN469" s="2"/>
      <c r="AP469" s="2"/>
      <c r="AQ469" s="2"/>
      <c r="AR469" s="2"/>
      <c r="AS469" s="2"/>
      <c r="AT469" s="4"/>
      <c r="AU469" s="4"/>
      <c r="AV469" s="4"/>
      <c r="AW469" s="2"/>
      <c r="AX469" s="2"/>
      <c r="AZ469">
        <v>122</v>
      </c>
      <c r="BA469">
        <v>863850.29</v>
      </c>
      <c r="BB469" s="2" t="s">
        <v>69</v>
      </c>
      <c r="BC469">
        <v>260</v>
      </c>
      <c r="BD469" s="2" t="s">
        <v>902</v>
      </c>
      <c r="BE469" s="2" t="s">
        <v>137</v>
      </c>
      <c r="BF469">
        <v>0</v>
      </c>
      <c r="BG469" s="2"/>
      <c r="BH469" s="2" t="s">
        <v>75</v>
      </c>
      <c r="BI469">
        <v>7337</v>
      </c>
      <c r="BJ469" s="2" t="s">
        <v>134</v>
      </c>
      <c r="BK469">
        <v>287</v>
      </c>
      <c r="BL469">
        <v>863850.29</v>
      </c>
      <c r="BM469">
        <v>863850.29</v>
      </c>
    </row>
    <row r="470" spans="1:65" x14ac:dyDescent="0.35">
      <c r="A470" s="2" t="s">
        <v>65</v>
      </c>
      <c r="B470" s="2" t="s">
        <v>66</v>
      </c>
      <c r="C470" s="2" t="s">
        <v>67</v>
      </c>
      <c r="D470">
        <v>1</v>
      </c>
      <c r="E470">
        <v>1</v>
      </c>
      <c r="F470" s="3">
        <v>43772.507835648146</v>
      </c>
      <c r="G470" s="4">
        <v>43466</v>
      </c>
      <c r="H470" s="4">
        <v>43830</v>
      </c>
      <c r="I470" s="2" t="s">
        <v>68</v>
      </c>
      <c r="J470">
        <v>1440</v>
      </c>
      <c r="L470" s="2"/>
      <c r="M470" s="2"/>
      <c r="N470" s="2"/>
      <c r="O470" s="2"/>
      <c r="P470" s="2"/>
      <c r="Q470" s="2"/>
      <c r="S470" s="2"/>
      <c r="T470" s="2"/>
      <c r="U470" s="2"/>
      <c r="V470" s="2"/>
      <c r="W470" s="2"/>
      <c r="X470" s="2"/>
      <c r="Y470" s="2"/>
      <c r="AA470" s="2"/>
      <c r="AC470" s="2"/>
      <c r="AD470" s="2"/>
      <c r="AE470" s="2"/>
      <c r="AN470" s="2"/>
      <c r="AP470" s="2"/>
      <c r="AQ470" s="2"/>
      <c r="AR470" s="2"/>
      <c r="AS470" s="2"/>
      <c r="AT470" s="4"/>
      <c r="AU470" s="4"/>
      <c r="AV470" s="4"/>
      <c r="AW470" s="2"/>
      <c r="AX470" s="2"/>
      <c r="AZ470">
        <v>122</v>
      </c>
      <c r="BA470">
        <v>863850.29</v>
      </c>
      <c r="BB470" s="2" t="s">
        <v>69</v>
      </c>
      <c r="BC470">
        <v>261</v>
      </c>
      <c r="BD470" s="2" t="s">
        <v>903</v>
      </c>
      <c r="BE470" s="2" t="s">
        <v>644</v>
      </c>
      <c r="BF470">
        <v>2800</v>
      </c>
      <c r="BG470" s="2" t="s">
        <v>964</v>
      </c>
      <c r="BH470" s="2" t="s">
        <v>137</v>
      </c>
      <c r="BI470">
        <v>0</v>
      </c>
      <c r="BJ470" s="2"/>
      <c r="BK470">
        <v>287</v>
      </c>
      <c r="BL470">
        <v>863850.29</v>
      </c>
      <c r="BM470">
        <v>863850.29</v>
      </c>
    </row>
    <row r="471" spans="1:65" x14ac:dyDescent="0.35">
      <c r="A471" s="2" t="s">
        <v>65</v>
      </c>
      <c r="B471" s="2" t="s">
        <v>66</v>
      </c>
      <c r="C471" s="2" t="s">
        <v>67</v>
      </c>
      <c r="D471">
        <v>1</v>
      </c>
      <c r="E471">
        <v>1</v>
      </c>
      <c r="F471" s="3">
        <v>43772.507835648146</v>
      </c>
      <c r="G471" s="4">
        <v>43466</v>
      </c>
      <c r="H471" s="4">
        <v>43830</v>
      </c>
      <c r="I471" s="2" t="s">
        <v>68</v>
      </c>
      <c r="J471">
        <v>1440</v>
      </c>
      <c r="L471" s="2"/>
      <c r="M471" s="2"/>
      <c r="N471" s="2"/>
      <c r="O471" s="2"/>
      <c r="P471" s="2"/>
      <c r="Q471" s="2"/>
      <c r="S471" s="2"/>
      <c r="T471" s="2"/>
      <c r="U471" s="2"/>
      <c r="V471" s="2"/>
      <c r="W471" s="2"/>
      <c r="X471" s="2"/>
      <c r="Y471" s="2"/>
      <c r="AA471" s="2"/>
      <c r="AC471" s="2"/>
      <c r="AD471" s="2"/>
      <c r="AE471" s="2"/>
      <c r="AN471" s="2"/>
      <c r="AP471" s="2"/>
      <c r="AQ471" s="2"/>
      <c r="AR471" s="2"/>
      <c r="AS471" s="2"/>
      <c r="AT471" s="4"/>
      <c r="AU471" s="4"/>
      <c r="AV471" s="4"/>
      <c r="AW471" s="2"/>
      <c r="AX471" s="2"/>
      <c r="AZ471">
        <v>122</v>
      </c>
      <c r="BA471">
        <v>863850.29</v>
      </c>
      <c r="BB471" s="2" t="s">
        <v>69</v>
      </c>
      <c r="BC471">
        <v>262</v>
      </c>
      <c r="BD471" s="2" t="s">
        <v>903</v>
      </c>
      <c r="BE471" s="2" t="s">
        <v>137</v>
      </c>
      <c r="BF471">
        <v>0</v>
      </c>
      <c r="BG471" s="2"/>
      <c r="BH471" s="2" t="s">
        <v>625</v>
      </c>
      <c r="BI471">
        <v>3444</v>
      </c>
      <c r="BJ471" s="2" t="s">
        <v>964</v>
      </c>
      <c r="BK471">
        <v>287</v>
      </c>
      <c r="BL471">
        <v>863850.29</v>
      </c>
      <c r="BM471">
        <v>863850.29</v>
      </c>
    </row>
    <row r="472" spans="1:65" x14ac:dyDescent="0.35">
      <c r="A472" s="2" t="s">
        <v>65</v>
      </c>
      <c r="B472" s="2" t="s">
        <v>66</v>
      </c>
      <c r="C472" s="2" t="s">
        <v>67</v>
      </c>
      <c r="D472">
        <v>1</v>
      </c>
      <c r="E472">
        <v>1</v>
      </c>
      <c r="F472" s="3">
        <v>43772.507835648146</v>
      </c>
      <c r="G472" s="4">
        <v>43466</v>
      </c>
      <c r="H472" s="4">
        <v>43830</v>
      </c>
      <c r="I472" s="2" t="s">
        <v>68</v>
      </c>
      <c r="J472">
        <v>1440</v>
      </c>
      <c r="L472" s="2"/>
      <c r="M472" s="2"/>
      <c r="N472" s="2"/>
      <c r="O472" s="2"/>
      <c r="P472" s="2"/>
      <c r="Q472" s="2"/>
      <c r="S472" s="2"/>
      <c r="T472" s="2"/>
      <c r="U472" s="2"/>
      <c r="V472" s="2"/>
      <c r="W472" s="2"/>
      <c r="X472" s="2"/>
      <c r="Y472" s="2"/>
      <c r="AA472" s="2"/>
      <c r="AC472" s="2"/>
      <c r="AD472" s="2"/>
      <c r="AE472" s="2"/>
      <c r="AN472" s="2"/>
      <c r="AP472" s="2"/>
      <c r="AQ472" s="2"/>
      <c r="AR472" s="2"/>
      <c r="AS472" s="2"/>
      <c r="AT472" s="4"/>
      <c r="AU472" s="4"/>
      <c r="AV472" s="4"/>
      <c r="AW472" s="2"/>
      <c r="AX472" s="2"/>
      <c r="AZ472">
        <v>122</v>
      </c>
      <c r="BA472">
        <v>863850.29</v>
      </c>
      <c r="BB472" s="2" t="s">
        <v>69</v>
      </c>
      <c r="BC472">
        <v>263</v>
      </c>
      <c r="BD472" s="2" t="s">
        <v>903</v>
      </c>
      <c r="BE472" s="2" t="s">
        <v>76</v>
      </c>
      <c r="BF472">
        <v>644</v>
      </c>
      <c r="BG472" s="2" t="s">
        <v>964</v>
      </c>
      <c r="BH472" s="2" t="s">
        <v>137</v>
      </c>
      <c r="BI472">
        <v>0</v>
      </c>
      <c r="BJ472" s="2"/>
      <c r="BK472">
        <v>287</v>
      </c>
      <c r="BL472">
        <v>863850.29</v>
      </c>
      <c r="BM472">
        <v>863850.29</v>
      </c>
    </row>
    <row r="473" spans="1:65" x14ac:dyDescent="0.35">
      <c r="A473" s="2" t="s">
        <v>65</v>
      </c>
      <c r="B473" s="2" t="s">
        <v>66</v>
      </c>
      <c r="C473" s="2" t="s">
        <v>67</v>
      </c>
      <c r="D473">
        <v>1</v>
      </c>
      <c r="E473">
        <v>1</v>
      </c>
      <c r="F473" s="3">
        <v>43772.507835648146</v>
      </c>
      <c r="G473" s="4">
        <v>43466</v>
      </c>
      <c r="H473" s="4">
        <v>43830</v>
      </c>
      <c r="I473" s="2" t="s">
        <v>68</v>
      </c>
      <c r="J473">
        <v>1440</v>
      </c>
      <c r="L473" s="2"/>
      <c r="M473" s="2"/>
      <c r="N473" s="2"/>
      <c r="O473" s="2"/>
      <c r="P473" s="2"/>
      <c r="Q473" s="2"/>
      <c r="S473" s="2"/>
      <c r="T473" s="2"/>
      <c r="U473" s="2"/>
      <c r="V473" s="2"/>
      <c r="W473" s="2"/>
      <c r="X473" s="2"/>
      <c r="Y473" s="2"/>
      <c r="AA473" s="2"/>
      <c r="AC473" s="2"/>
      <c r="AD473" s="2"/>
      <c r="AE473" s="2"/>
      <c r="AN473" s="2"/>
      <c r="AP473" s="2"/>
      <c r="AQ473" s="2"/>
      <c r="AR473" s="2"/>
      <c r="AS473" s="2"/>
      <c r="AT473" s="4"/>
      <c r="AU473" s="4"/>
      <c r="AV473" s="4"/>
      <c r="AW473" s="2"/>
      <c r="AX473" s="2"/>
      <c r="AZ473">
        <v>122</v>
      </c>
      <c r="BA473">
        <v>863850.29</v>
      </c>
      <c r="BB473" s="2" t="s">
        <v>69</v>
      </c>
      <c r="BC473">
        <v>264</v>
      </c>
      <c r="BD473" s="2" t="s">
        <v>904</v>
      </c>
      <c r="BE473" s="2" t="s">
        <v>653</v>
      </c>
      <c r="BF473">
        <v>2800</v>
      </c>
      <c r="BG473" s="2" t="s">
        <v>964</v>
      </c>
      <c r="BH473" s="2" t="s">
        <v>137</v>
      </c>
      <c r="BI473">
        <v>0</v>
      </c>
      <c r="BJ473" s="2"/>
      <c r="BK473">
        <v>287</v>
      </c>
      <c r="BL473">
        <v>863850.29</v>
      </c>
      <c r="BM473">
        <v>863850.29</v>
      </c>
    </row>
    <row r="474" spans="1:65" x14ac:dyDescent="0.35">
      <c r="A474" s="2" t="s">
        <v>65</v>
      </c>
      <c r="B474" s="2" t="s">
        <v>66</v>
      </c>
      <c r="C474" s="2" t="s">
        <v>67</v>
      </c>
      <c r="D474">
        <v>1</v>
      </c>
      <c r="E474">
        <v>1</v>
      </c>
      <c r="F474" s="3">
        <v>43772.507835648146</v>
      </c>
      <c r="G474" s="4">
        <v>43466</v>
      </c>
      <c r="H474" s="4">
        <v>43830</v>
      </c>
      <c r="I474" s="2" t="s">
        <v>68</v>
      </c>
      <c r="J474">
        <v>1440</v>
      </c>
      <c r="L474" s="2"/>
      <c r="M474" s="2"/>
      <c r="N474" s="2"/>
      <c r="O474" s="2"/>
      <c r="P474" s="2"/>
      <c r="Q474" s="2"/>
      <c r="S474" s="2"/>
      <c r="T474" s="2"/>
      <c r="U474" s="2"/>
      <c r="V474" s="2"/>
      <c r="W474" s="2"/>
      <c r="X474" s="2"/>
      <c r="Y474" s="2"/>
      <c r="AA474" s="2"/>
      <c r="AC474" s="2"/>
      <c r="AD474" s="2"/>
      <c r="AE474" s="2"/>
      <c r="AN474" s="2"/>
      <c r="AP474" s="2"/>
      <c r="AQ474" s="2"/>
      <c r="AR474" s="2"/>
      <c r="AS474" s="2"/>
      <c r="AT474" s="4"/>
      <c r="AU474" s="4"/>
      <c r="AV474" s="4"/>
      <c r="AW474" s="2"/>
      <c r="AX474" s="2"/>
      <c r="AZ474">
        <v>122</v>
      </c>
      <c r="BA474">
        <v>863850.29</v>
      </c>
      <c r="BB474" s="2" t="s">
        <v>69</v>
      </c>
      <c r="BC474">
        <v>265</v>
      </c>
      <c r="BD474" s="2" t="s">
        <v>904</v>
      </c>
      <c r="BE474" s="2" t="s">
        <v>137</v>
      </c>
      <c r="BF474">
        <v>0</v>
      </c>
      <c r="BG474" s="2"/>
      <c r="BH474" s="2" t="s">
        <v>650</v>
      </c>
      <c r="BI474">
        <v>2800</v>
      </c>
      <c r="BJ474" s="2" t="s">
        <v>964</v>
      </c>
      <c r="BK474">
        <v>287</v>
      </c>
      <c r="BL474">
        <v>863850.29</v>
      </c>
      <c r="BM474">
        <v>863850.29</v>
      </c>
    </row>
    <row r="475" spans="1:65" x14ac:dyDescent="0.35">
      <c r="A475" s="2" t="s">
        <v>65</v>
      </c>
      <c r="B475" s="2" t="s">
        <v>66</v>
      </c>
      <c r="C475" s="2" t="s">
        <v>67</v>
      </c>
      <c r="D475">
        <v>1</v>
      </c>
      <c r="E475">
        <v>1</v>
      </c>
      <c r="F475" s="3">
        <v>43772.507835648146</v>
      </c>
      <c r="G475" s="4">
        <v>43466</v>
      </c>
      <c r="H475" s="4">
        <v>43830</v>
      </c>
      <c r="I475" s="2" t="s">
        <v>68</v>
      </c>
      <c r="J475">
        <v>1440</v>
      </c>
      <c r="L475" s="2"/>
      <c r="M475" s="2"/>
      <c r="N475" s="2"/>
      <c r="O475" s="2"/>
      <c r="P475" s="2"/>
      <c r="Q475" s="2"/>
      <c r="S475" s="2"/>
      <c r="T475" s="2"/>
      <c r="U475" s="2"/>
      <c r="V475" s="2"/>
      <c r="W475" s="2"/>
      <c r="X475" s="2"/>
      <c r="Y475" s="2"/>
      <c r="AA475" s="2"/>
      <c r="AC475" s="2"/>
      <c r="AD475" s="2"/>
      <c r="AE475" s="2"/>
      <c r="AN475" s="2"/>
      <c r="AP475" s="2"/>
      <c r="AQ475" s="2"/>
      <c r="AR475" s="2"/>
      <c r="AS475" s="2"/>
      <c r="AT475" s="4"/>
      <c r="AU475" s="4"/>
      <c r="AV475" s="4"/>
      <c r="AW475" s="2"/>
      <c r="AX475" s="2"/>
      <c r="AZ475">
        <v>122</v>
      </c>
      <c r="BA475">
        <v>863850.29</v>
      </c>
      <c r="BB475" s="2" t="s">
        <v>69</v>
      </c>
      <c r="BC475">
        <v>266</v>
      </c>
      <c r="BD475" s="2" t="s">
        <v>905</v>
      </c>
      <c r="BE475" s="2" t="s">
        <v>619</v>
      </c>
      <c r="BF475">
        <v>86838</v>
      </c>
      <c r="BG475" s="2" t="s">
        <v>134</v>
      </c>
      <c r="BH475" s="2" t="s">
        <v>137</v>
      </c>
      <c r="BI475">
        <v>0</v>
      </c>
      <c r="BJ475" s="2"/>
      <c r="BK475">
        <v>287</v>
      </c>
      <c r="BL475">
        <v>863850.29</v>
      </c>
      <c r="BM475">
        <v>863850.29</v>
      </c>
    </row>
    <row r="476" spans="1:65" x14ac:dyDescent="0.35">
      <c r="A476" s="2" t="s">
        <v>65</v>
      </c>
      <c r="B476" s="2" t="s">
        <v>66</v>
      </c>
      <c r="C476" s="2" t="s">
        <v>67</v>
      </c>
      <c r="D476">
        <v>1</v>
      </c>
      <c r="E476">
        <v>1</v>
      </c>
      <c r="F476" s="3">
        <v>43772.507835648146</v>
      </c>
      <c r="G476" s="4">
        <v>43466</v>
      </c>
      <c r="H476" s="4">
        <v>43830</v>
      </c>
      <c r="I476" s="2" t="s">
        <v>68</v>
      </c>
      <c r="J476">
        <v>1440</v>
      </c>
      <c r="L476" s="2"/>
      <c r="M476" s="2"/>
      <c r="N476" s="2"/>
      <c r="O476" s="2"/>
      <c r="P476" s="2"/>
      <c r="Q476" s="2"/>
      <c r="S476" s="2"/>
      <c r="T476" s="2"/>
      <c r="U476" s="2"/>
      <c r="V476" s="2"/>
      <c r="W476" s="2"/>
      <c r="X476" s="2"/>
      <c r="Y476" s="2"/>
      <c r="AA476" s="2"/>
      <c r="AC476" s="2"/>
      <c r="AD476" s="2"/>
      <c r="AE476" s="2"/>
      <c r="AN476" s="2"/>
      <c r="AP476" s="2"/>
      <c r="AQ476" s="2"/>
      <c r="AR476" s="2"/>
      <c r="AS476" s="2"/>
      <c r="AT476" s="4"/>
      <c r="AU476" s="4"/>
      <c r="AV476" s="4"/>
      <c r="AW476" s="2"/>
      <c r="AX476" s="2"/>
      <c r="AZ476">
        <v>122</v>
      </c>
      <c r="BA476">
        <v>863850.29</v>
      </c>
      <c r="BB476" s="2" t="s">
        <v>69</v>
      </c>
      <c r="BC476">
        <v>267</v>
      </c>
      <c r="BD476" s="2" t="s">
        <v>905</v>
      </c>
      <c r="BE476" s="2" t="s">
        <v>137</v>
      </c>
      <c r="BF476">
        <v>0</v>
      </c>
      <c r="BG476" s="2"/>
      <c r="BH476" s="2" t="s">
        <v>656</v>
      </c>
      <c r="BI476">
        <v>70600</v>
      </c>
      <c r="BJ476" s="2" t="s">
        <v>134</v>
      </c>
      <c r="BK476">
        <v>287</v>
      </c>
      <c r="BL476">
        <v>863850.29</v>
      </c>
      <c r="BM476">
        <v>863850.29</v>
      </c>
    </row>
    <row r="477" spans="1:65" x14ac:dyDescent="0.35">
      <c r="A477" s="2" t="s">
        <v>65</v>
      </c>
      <c r="B477" s="2" t="s">
        <v>66</v>
      </c>
      <c r="C477" s="2" t="s">
        <v>67</v>
      </c>
      <c r="D477">
        <v>1</v>
      </c>
      <c r="E477">
        <v>1</v>
      </c>
      <c r="F477" s="3">
        <v>43772.507835648146</v>
      </c>
      <c r="G477" s="4">
        <v>43466</v>
      </c>
      <c r="H477" s="4">
        <v>43830</v>
      </c>
      <c r="I477" s="2" t="s">
        <v>68</v>
      </c>
      <c r="J477">
        <v>1440</v>
      </c>
      <c r="L477" s="2"/>
      <c r="M477" s="2"/>
      <c r="N477" s="2"/>
      <c r="O477" s="2"/>
      <c r="P477" s="2"/>
      <c r="Q477" s="2"/>
      <c r="S477" s="2"/>
      <c r="T477" s="2"/>
      <c r="U477" s="2"/>
      <c r="V477" s="2"/>
      <c r="W477" s="2"/>
      <c r="X477" s="2"/>
      <c r="Y477" s="2"/>
      <c r="AA477" s="2"/>
      <c r="AC477" s="2"/>
      <c r="AD477" s="2"/>
      <c r="AE477" s="2"/>
      <c r="AN477" s="2"/>
      <c r="AP477" s="2"/>
      <c r="AQ477" s="2"/>
      <c r="AR477" s="2"/>
      <c r="AS477" s="2"/>
      <c r="AT477" s="4"/>
      <c r="AU477" s="4"/>
      <c r="AV477" s="4"/>
      <c r="AW477" s="2"/>
      <c r="AX477" s="2"/>
      <c r="AZ477">
        <v>122</v>
      </c>
      <c r="BA477">
        <v>863850.29</v>
      </c>
      <c r="BB477" s="2" t="s">
        <v>69</v>
      </c>
      <c r="BC477">
        <v>268</v>
      </c>
      <c r="BD477" s="2" t="s">
        <v>905</v>
      </c>
      <c r="BE477" s="2" t="s">
        <v>137</v>
      </c>
      <c r="BF477">
        <v>0</v>
      </c>
      <c r="BG477" s="2"/>
      <c r="BH477" s="2" t="s">
        <v>75</v>
      </c>
      <c r="BI477">
        <v>16238</v>
      </c>
      <c r="BJ477" s="2" t="s">
        <v>134</v>
      </c>
      <c r="BK477">
        <v>287</v>
      </c>
      <c r="BL477">
        <v>863850.29</v>
      </c>
      <c r="BM477">
        <v>863850.29</v>
      </c>
    </row>
    <row r="478" spans="1:65" x14ac:dyDescent="0.35">
      <c r="A478" s="2" t="s">
        <v>65</v>
      </c>
      <c r="B478" s="2" t="s">
        <v>66</v>
      </c>
      <c r="C478" s="2" t="s">
        <v>67</v>
      </c>
      <c r="D478">
        <v>1</v>
      </c>
      <c r="E478">
        <v>1</v>
      </c>
      <c r="F478" s="3">
        <v>43772.507835648146</v>
      </c>
      <c r="G478" s="4">
        <v>43466</v>
      </c>
      <c r="H478" s="4">
        <v>43830</v>
      </c>
      <c r="I478" s="2" t="s">
        <v>68</v>
      </c>
      <c r="J478">
        <v>1440</v>
      </c>
      <c r="L478" s="2"/>
      <c r="M478" s="2"/>
      <c r="N478" s="2"/>
      <c r="O478" s="2"/>
      <c r="P478" s="2"/>
      <c r="Q478" s="2"/>
      <c r="S478" s="2"/>
      <c r="T478" s="2"/>
      <c r="U478" s="2"/>
      <c r="V478" s="2"/>
      <c r="W478" s="2"/>
      <c r="X478" s="2"/>
      <c r="Y478" s="2"/>
      <c r="AA478" s="2"/>
      <c r="AC478" s="2"/>
      <c r="AD478" s="2"/>
      <c r="AE478" s="2"/>
      <c r="AN478" s="2"/>
      <c r="AP478" s="2"/>
      <c r="AQ478" s="2"/>
      <c r="AR478" s="2"/>
      <c r="AS478" s="2"/>
      <c r="AT478" s="4"/>
      <c r="AU478" s="4"/>
      <c r="AV478" s="4"/>
      <c r="AW478" s="2"/>
      <c r="AX478" s="2"/>
      <c r="AZ478">
        <v>122</v>
      </c>
      <c r="BA478">
        <v>863850.29</v>
      </c>
      <c r="BB478" s="2" t="s">
        <v>69</v>
      </c>
      <c r="BC478">
        <v>269</v>
      </c>
      <c r="BD478" s="2" t="s">
        <v>908</v>
      </c>
      <c r="BE478" s="2" t="s">
        <v>617</v>
      </c>
      <c r="BF478">
        <v>18327</v>
      </c>
      <c r="BG478" s="2" t="s">
        <v>966</v>
      </c>
      <c r="BH478" s="2" t="s">
        <v>137</v>
      </c>
      <c r="BI478">
        <v>0</v>
      </c>
      <c r="BJ478" s="2"/>
      <c r="BK478">
        <v>287</v>
      </c>
      <c r="BL478">
        <v>863850.29</v>
      </c>
      <c r="BM478">
        <v>863850.29</v>
      </c>
    </row>
    <row r="479" spans="1:65" x14ac:dyDescent="0.35">
      <c r="A479" s="2" t="s">
        <v>65</v>
      </c>
      <c r="B479" s="2" t="s">
        <v>66</v>
      </c>
      <c r="C479" s="2" t="s">
        <v>67</v>
      </c>
      <c r="D479">
        <v>1</v>
      </c>
      <c r="E479">
        <v>1</v>
      </c>
      <c r="F479" s="3">
        <v>43772.507835648146</v>
      </c>
      <c r="G479" s="4">
        <v>43466</v>
      </c>
      <c r="H479" s="4">
        <v>43830</v>
      </c>
      <c r="I479" s="2" t="s">
        <v>68</v>
      </c>
      <c r="J479">
        <v>1440</v>
      </c>
      <c r="L479" s="2"/>
      <c r="M479" s="2"/>
      <c r="N479" s="2"/>
      <c r="O479" s="2"/>
      <c r="P479" s="2"/>
      <c r="Q479" s="2"/>
      <c r="S479" s="2"/>
      <c r="T479" s="2"/>
      <c r="U479" s="2"/>
      <c r="V479" s="2"/>
      <c r="W479" s="2"/>
      <c r="X479" s="2"/>
      <c r="Y479" s="2"/>
      <c r="AA479" s="2"/>
      <c r="AC479" s="2"/>
      <c r="AD479" s="2"/>
      <c r="AE479" s="2"/>
      <c r="AN479" s="2"/>
      <c r="AP479" s="2"/>
      <c r="AQ479" s="2"/>
      <c r="AR479" s="2"/>
      <c r="AS479" s="2"/>
      <c r="AT479" s="4"/>
      <c r="AU479" s="4"/>
      <c r="AV479" s="4"/>
      <c r="AW479" s="2"/>
      <c r="AX479" s="2"/>
      <c r="AZ479">
        <v>122</v>
      </c>
      <c r="BA479">
        <v>863850.29</v>
      </c>
      <c r="BB479" s="2" t="s">
        <v>69</v>
      </c>
      <c r="BC479">
        <v>270</v>
      </c>
      <c r="BD479" s="2" t="s">
        <v>908</v>
      </c>
      <c r="BE479" s="2" t="s">
        <v>137</v>
      </c>
      <c r="BF479">
        <v>0</v>
      </c>
      <c r="BG479" s="2"/>
      <c r="BH479" s="2" t="s">
        <v>655</v>
      </c>
      <c r="BI479">
        <v>14900</v>
      </c>
      <c r="BJ479" s="2" t="s">
        <v>966</v>
      </c>
      <c r="BK479">
        <v>287</v>
      </c>
      <c r="BL479">
        <v>863850.29</v>
      </c>
      <c r="BM479">
        <v>863850.29</v>
      </c>
    </row>
    <row r="480" spans="1:65" x14ac:dyDescent="0.35">
      <c r="A480" s="2" t="s">
        <v>65</v>
      </c>
      <c r="B480" s="2" t="s">
        <v>66</v>
      </c>
      <c r="C480" s="2" t="s">
        <v>67</v>
      </c>
      <c r="D480">
        <v>1</v>
      </c>
      <c r="E480">
        <v>1</v>
      </c>
      <c r="F480" s="3">
        <v>43772.507835648146</v>
      </c>
      <c r="G480" s="4">
        <v>43466</v>
      </c>
      <c r="H480" s="4">
        <v>43830</v>
      </c>
      <c r="I480" s="2" t="s">
        <v>68</v>
      </c>
      <c r="J480">
        <v>1440</v>
      </c>
      <c r="L480" s="2"/>
      <c r="M480" s="2"/>
      <c r="N480" s="2"/>
      <c r="O480" s="2"/>
      <c r="P480" s="2"/>
      <c r="Q480" s="2"/>
      <c r="S480" s="2"/>
      <c r="T480" s="2"/>
      <c r="U480" s="2"/>
      <c r="V480" s="2"/>
      <c r="W480" s="2"/>
      <c r="X480" s="2"/>
      <c r="Y480" s="2"/>
      <c r="AA480" s="2"/>
      <c r="AC480" s="2"/>
      <c r="AD480" s="2"/>
      <c r="AE480" s="2"/>
      <c r="AN480" s="2"/>
      <c r="AP480" s="2"/>
      <c r="AQ480" s="2"/>
      <c r="AR480" s="2"/>
      <c r="AS480" s="2"/>
      <c r="AT480" s="4"/>
      <c r="AU480" s="4"/>
      <c r="AV480" s="4"/>
      <c r="AW480" s="2"/>
      <c r="AX480" s="2"/>
      <c r="AZ480">
        <v>122</v>
      </c>
      <c r="BA480">
        <v>863850.29</v>
      </c>
      <c r="BB480" s="2" t="s">
        <v>69</v>
      </c>
      <c r="BC480">
        <v>271</v>
      </c>
      <c r="BD480" s="2" t="s">
        <v>908</v>
      </c>
      <c r="BE480" s="2" t="s">
        <v>137</v>
      </c>
      <c r="BF480">
        <v>0</v>
      </c>
      <c r="BG480" s="2"/>
      <c r="BH480" s="2" t="s">
        <v>75</v>
      </c>
      <c r="BI480">
        <v>3427</v>
      </c>
      <c r="BJ480" s="2" t="s">
        <v>966</v>
      </c>
      <c r="BK480">
        <v>287</v>
      </c>
      <c r="BL480">
        <v>863850.29</v>
      </c>
      <c r="BM480">
        <v>863850.29</v>
      </c>
    </row>
    <row r="481" spans="1:65" x14ac:dyDescent="0.35">
      <c r="A481" s="2" t="s">
        <v>65</v>
      </c>
      <c r="B481" s="2" t="s">
        <v>66</v>
      </c>
      <c r="C481" s="2" t="s">
        <v>67</v>
      </c>
      <c r="D481">
        <v>1</v>
      </c>
      <c r="E481">
        <v>1</v>
      </c>
      <c r="F481" s="3">
        <v>43772.507835648146</v>
      </c>
      <c r="G481" s="4">
        <v>43466</v>
      </c>
      <c r="H481" s="4">
        <v>43830</v>
      </c>
      <c r="I481" s="2" t="s">
        <v>68</v>
      </c>
      <c r="J481">
        <v>1440</v>
      </c>
      <c r="L481" s="2"/>
      <c r="M481" s="2"/>
      <c r="N481" s="2"/>
      <c r="O481" s="2"/>
      <c r="P481" s="2"/>
      <c r="Q481" s="2"/>
      <c r="S481" s="2"/>
      <c r="T481" s="2"/>
      <c r="U481" s="2"/>
      <c r="V481" s="2"/>
      <c r="W481" s="2"/>
      <c r="X481" s="2"/>
      <c r="Y481" s="2"/>
      <c r="AA481" s="2"/>
      <c r="AC481" s="2"/>
      <c r="AD481" s="2"/>
      <c r="AE481" s="2"/>
      <c r="AN481" s="2"/>
      <c r="AP481" s="2"/>
      <c r="AQ481" s="2"/>
      <c r="AR481" s="2"/>
      <c r="AS481" s="2"/>
      <c r="AT481" s="4"/>
      <c r="AU481" s="4"/>
      <c r="AV481" s="4"/>
      <c r="AW481" s="2"/>
      <c r="AX481" s="2"/>
      <c r="AZ481">
        <v>122</v>
      </c>
      <c r="BA481">
        <v>863850.29</v>
      </c>
      <c r="BB481" s="2" t="s">
        <v>69</v>
      </c>
      <c r="BC481">
        <v>272</v>
      </c>
      <c r="BD481" s="2" t="s">
        <v>906</v>
      </c>
      <c r="BE481" s="2" t="s">
        <v>646</v>
      </c>
      <c r="BF481">
        <v>12601.63</v>
      </c>
      <c r="BG481" s="2" t="s">
        <v>965</v>
      </c>
      <c r="BH481" s="2" t="s">
        <v>137</v>
      </c>
      <c r="BI481">
        <v>0</v>
      </c>
      <c r="BJ481" s="2"/>
      <c r="BK481">
        <v>287</v>
      </c>
      <c r="BL481">
        <v>863850.29</v>
      </c>
      <c r="BM481">
        <v>863850.29</v>
      </c>
    </row>
    <row r="482" spans="1:65" x14ac:dyDescent="0.35">
      <c r="A482" s="2" t="s">
        <v>65</v>
      </c>
      <c r="B482" s="2" t="s">
        <v>66</v>
      </c>
      <c r="C482" s="2" t="s">
        <v>67</v>
      </c>
      <c r="D482">
        <v>1</v>
      </c>
      <c r="E482">
        <v>1</v>
      </c>
      <c r="F482" s="3">
        <v>43772.507835648146</v>
      </c>
      <c r="G482" s="4">
        <v>43466</v>
      </c>
      <c r="H482" s="4">
        <v>43830</v>
      </c>
      <c r="I482" s="2" t="s">
        <v>68</v>
      </c>
      <c r="J482">
        <v>1440</v>
      </c>
      <c r="L482" s="2"/>
      <c r="M482" s="2"/>
      <c r="N482" s="2"/>
      <c r="O482" s="2"/>
      <c r="P482" s="2"/>
      <c r="Q482" s="2"/>
      <c r="S482" s="2"/>
      <c r="T482" s="2"/>
      <c r="U482" s="2"/>
      <c r="V482" s="2"/>
      <c r="W482" s="2"/>
      <c r="X482" s="2"/>
      <c r="Y482" s="2"/>
      <c r="AA482" s="2"/>
      <c r="AC482" s="2"/>
      <c r="AD482" s="2"/>
      <c r="AE482" s="2"/>
      <c r="AN482" s="2"/>
      <c r="AP482" s="2"/>
      <c r="AQ482" s="2"/>
      <c r="AR482" s="2"/>
      <c r="AS482" s="2"/>
      <c r="AT482" s="4"/>
      <c r="AU482" s="4"/>
      <c r="AV482" s="4"/>
      <c r="AW482" s="2"/>
      <c r="AX482" s="2"/>
      <c r="AZ482">
        <v>122</v>
      </c>
      <c r="BA482">
        <v>863850.29</v>
      </c>
      <c r="BB482" s="2" t="s">
        <v>69</v>
      </c>
      <c r="BC482">
        <v>273</v>
      </c>
      <c r="BD482" s="2" t="s">
        <v>906</v>
      </c>
      <c r="BE482" s="2" t="s">
        <v>137</v>
      </c>
      <c r="BF482">
        <v>0</v>
      </c>
      <c r="BG482" s="2"/>
      <c r="BH482" s="2" t="s">
        <v>139</v>
      </c>
      <c r="BI482">
        <v>15500</v>
      </c>
      <c r="BJ482" s="2" t="s">
        <v>965</v>
      </c>
      <c r="BK482">
        <v>287</v>
      </c>
      <c r="BL482">
        <v>863850.29</v>
      </c>
      <c r="BM482">
        <v>863850.29</v>
      </c>
    </row>
    <row r="483" spans="1:65" x14ac:dyDescent="0.35">
      <c r="A483" s="2" t="s">
        <v>65</v>
      </c>
      <c r="B483" s="2" t="s">
        <v>66</v>
      </c>
      <c r="C483" s="2" t="s">
        <v>67</v>
      </c>
      <c r="D483">
        <v>1</v>
      </c>
      <c r="E483">
        <v>1</v>
      </c>
      <c r="F483" s="3">
        <v>43772.507835648146</v>
      </c>
      <c r="G483" s="4">
        <v>43466</v>
      </c>
      <c r="H483" s="4">
        <v>43830</v>
      </c>
      <c r="I483" s="2" t="s">
        <v>68</v>
      </c>
      <c r="J483">
        <v>1440</v>
      </c>
      <c r="L483" s="2"/>
      <c r="M483" s="2"/>
      <c r="N483" s="2"/>
      <c r="O483" s="2"/>
      <c r="P483" s="2"/>
      <c r="Q483" s="2"/>
      <c r="S483" s="2"/>
      <c r="T483" s="2"/>
      <c r="U483" s="2"/>
      <c r="V483" s="2"/>
      <c r="W483" s="2"/>
      <c r="X483" s="2"/>
      <c r="Y483" s="2"/>
      <c r="AA483" s="2"/>
      <c r="AC483" s="2"/>
      <c r="AD483" s="2"/>
      <c r="AE483" s="2"/>
      <c r="AN483" s="2"/>
      <c r="AP483" s="2"/>
      <c r="AQ483" s="2"/>
      <c r="AR483" s="2"/>
      <c r="AS483" s="2"/>
      <c r="AT483" s="4"/>
      <c r="AU483" s="4"/>
      <c r="AV483" s="4"/>
      <c r="AW483" s="2"/>
      <c r="AX483" s="2"/>
      <c r="AZ483">
        <v>122</v>
      </c>
      <c r="BA483">
        <v>863850.29</v>
      </c>
      <c r="BB483" s="2" t="s">
        <v>69</v>
      </c>
      <c r="BC483">
        <v>274</v>
      </c>
      <c r="BD483" s="2" t="s">
        <v>906</v>
      </c>
      <c r="BE483" s="2" t="s">
        <v>76</v>
      </c>
      <c r="BF483">
        <v>2898.37</v>
      </c>
      <c r="BG483" s="2" t="s">
        <v>965</v>
      </c>
      <c r="BH483" s="2" t="s">
        <v>137</v>
      </c>
      <c r="BI483">
        <v>0</v>
      </c>
      <c r="BJ483" s="2"/>
      <c r="BK483">
        <v>287</v>
      </c>
      <c r="BL483">
        <v>863850.29</v>
      </c>
      <c r="BM483">
        <v>863850.29</v>
      </c>
    </row>
    <row r="484" spans="1:65" x14ac:dyDescent="0.35">
      <c r="A484" s="2" t="s">
        <v>65</v>
      </c>
      <c r="B484" s="2" t="s">
        <v>66</v>
      </c>
      <c r="C484" s="2" t="s">
        <v>67</v>
      </c>
      <c r="D484">
        <v>1</v>
      </c>
      <c r="E484">
        <v>1</v>
      </c>
      <c r="F484" s="3">
        <v>43772.507835648146</v>
      </c>
      <c r="G484" s="4">
        <v>43466</v>
      </c>
      <c r="H484" s="4">
        <v>43830</v>
      </c>
      <c r="I484" s="2" t="s">
        <v>68</v>
      </c>
      <c r="J484">
        <v>1440</v>
      </c>
      <c r="L484" s="2"/>
      <c r="M484" s="2"/>
      <c r="N484" s="2"/>
      <c r="O484" s="2"/>
      <c r="P484" s="2"/>
      <c r="Q484" s="2"/>
      <c r="S484" s="2"/>
      <c r="T484" s="2"/>
      <c r="U484" s="2"/>
      <c r="V484" s="2"/>
      <c r="W484" s="2"/>
      <c r="X484" s="2"/>
      <c r="Y484" s="2"/>
      <c r="AA484" s="2"/>
      <c r="AC484" s="2"/>
      <c r="AD484" s="2"/>
      <c r="AE484" s="2"/>
      <c r="AN484" s="2"/>
      <c r="AP484" s="2"/>
      <c r="AQ484" s="2"/>
      <c r="AR484" s="2"/>
      <c r="AS484" s="2"/>
      <c r="AT484" s="4"/>
      <c r="AU484" s="4"/>
      <c r="AV484" s="4"/>
      <c r="AW484" s="2"/>
      <c r="AX484" s="2"/>
      <c r="AZ484">
        <v>122</v>
      </c>
      <c r="BA484">
        <v>863850.29</v>
      </c>
      <c r="BB484" s="2" t="s">
        <v>69</v>
      </c>
      <c r="BC484">
        <v>275</v>
      </c>
      <c r="BD484" s="2" t="s">
        <v>907</v>
      </c>
      <c r="BE484" s="2" t="s">
        <v>652</v>
      </c>
      <c r="BF484">
        <v>12601.63</v>
      </c>
      <c r="BG484" s="2" t="s">
        <v>965</v>
      </c>
      <c r="BH484" s="2" t="s">
        <v>137</v>
      </c>
      <c r="BI484">
        <v>0</v>
      </c>
      <c r="BJ484" s="2"/>
      <c r="BK484">
        <v>287</v>
      </c>
      <c r="BL484">
        <v>863850.29</v>
      </c>
      <c r="BM484">
        <v>863850.29</v>
      </c>
    </row>
    <row r="485" spans="1:65" x14ac:dyDescent="0.35">
      <c r="A485" s="2" t="s">
        <v>65</v>
      </c>
      <c r="B485" s="2" t="s">
        <v>66</v>
      </c>
      <c r="C485" s="2" t="s">
        <v>67</v>
      </c>
      <c r="D485">
        <v>1</v>
      </c>
      <c r="E485">
        <v>1</v>
      </c>
      <c r="F485" s="3">
        <v>43772.507835648146</v>
      </c>
      <c r="G485" s="4">
        <v>43466</v>
      </c>
      <c r="H485" s="4">
        <v>43830</v>
      </c>
      <c r="I485" s="2" t="s">
        <v>68</v>
      </c>
      <c r="J485">
        <v>1440</v>
      </c>
      <c r="L485" s="2"/>
      <c r="M485" s="2"/>
      <c r="N485" s="2"/>
      <c r="O485" s="2"/>
      <c r="P485" s="2"/>
      <c r="Q485" s="2"/>
      <c r="S485" s="2"/>
      <c r="T485" s="2"/>
      <c r="U485" s="2"/>
      <c r="V485" s="2"/>
      <c r="W485" s="2"/>
      <c r="X485" s="2"/>
      <c r="Y485" s="2"/>
      <c r="AA485" s="2"/>
      <c r="AC485" s="2"/>
      <c r="AD485" s="2"/>
      <c r="AE485" s="2"/>
      <c r="AN485" s="2"/>
      <c r="AP485" s="2"/>
      <c r="AQ485" s="2"/>
      <c r="AR485" s="2"/>
      <c r="AS485" s="2"/>
      <c r="AT485" s="4"/>
      <c r="AU485" s="4"/>
      <c r="AV485" s="4"/>
      <c r="AW485" s="2"/>
      <c r="AX485" s="2"/>
      <c r="AZ485">
        <v>122</v>
      </c>
      <c r="BA485">
        <v>863850.29</v>
      </c>
      <c r="BB485" s="2" t="s">
        <v>69</v>
      </c>
      <c r="BC485">
        <v>276</v>
      </c>
      <c r="BD485" s="2" t="s">
        <v>907</v>
      </c>
      <c r="BE485" s="2" t="s">
        <v>137</v>
      </c>
      <c r="BF485">
        <v>0</v>
      </c>
      <c r="BG485" s="2"/>
      <c r="BH485" s="2" t="s">
        <v>650</v>
      </c>
      <c r="BI485">
        <v>12601.63</v>
      </c>
      <c r="BJ485" s="2" t="s">
        <v>965</v>
      </c>
      <c r="BK485">
        <v>287</v>
      </c>
      <c r="BL485">
        <v>863850.29</v>
      </c>
      <c r="BM485">
        <v>863850.29</v>
      </c>
    </row>
    <row r="486" spans="1:65" x14ac:dyDescent="0.35">
      <c r="A486" s="2" t="s">
        <v>65</v>
      </c>
      <c r="B486" s="2" t="s">
        <v>66</v>
      </c>
      <c r="C486" s="2" t="s">
        <v>67</v>
      </c>
      <c r="D486">
        <v>1</v>
      </c>
      <c r="E486">
        <v>1</v>
      </c>
      <c r="F486" s="3">
        <v>43772.507835648146</v>
      </c>
      <c r="G486" s="4">
        <v>43466</v>
      </c>
      <c r="H486" s="4">
        <v>43830</v>
      </c>
      <c r="I486" s="2" t="s">
        <v>68</v>
      </c>
      <c r="J486">
        <v>1440</v>
      </c>
      <c r="L486" s="2"/>
      <c r="M486" s="2"/>
      <c r="N486" s="2"/>
      <c r="O486" s="2"/>
      <c r="P486" s="2"/>
      <c r="Q486" s="2"/>
      <c r="S486" s="2"/>
      <c r="T486" s="2"/>
      <c r="U486" s="2"/>
      <c r="V486" s="2"/>
      <c r="W486" s="2"/>
      <c r="X486" s="2"/>
      <c r="Y486" s="2"/>
      <c r="AA486" s="2"/>
      <c r="AC486" s="2"/>
      <c r="AD486" s="2"/>
      <c r="AE486" s="2"/>
      <c r="AN486" s="2"/>
      <c r="AP486" s="2"/>
      <c r="AQ486" s="2"/>
      <c r="AR486" s="2"/>
      <c r="AS486" s="2"/>
      <c r="AT486" s="4"/>
      <c r="AU486" s="4"/>
      <c r="AV486" s="4"/>
      <c r="AW486" s="2"/>
      <c r="AX486" s="2"/>
      <c r="AZ486">
        <v>122</v>
      </c>
      <c r="BA486">
        <v>863850.29</v>
      </c>
      <c r="BB486" s="2" t="s">
        <v>69</v>
      </c>
      <c r="BC486">
        <v>277</v>
      </c>
      <c r="BD486" s="2" t="s">
        <v>909</v>
      </c>
      <c r="BE486" s="2" t="s">
        <v>70</v>
      </c>
      <c r="BF486">
        <v>14700</v>
      </c>
      <c r="BG486" s="2" t="s">
        <v>965</v>
      </c>
      <c r="BH486" s="2" t="s">
        <v>137</v>
      </c>
      <c r="BI486">
        <v>0</v>
      </c>
      <c r="BJ486" s="2"/>
      <c r="BK486">
        <v>287</v>
      </c>
      <c r="BL486">
        <v>863850.29</v>
      </c>
      <c r="BM486">
        <v>863850.29</v>
      </c>
    </row>
    <row r="487" spans="1:65" x14ac:dyDescent="0.35">
      <c r="A487" s="2" t="s">
        <v>65</v>
      </c>
      <c r="B487" s="2" t="s">
        <v>66</v>
      </c>
      <c r="C487" s="2" t="s">
        <v>67</v>
      </c>
      <c r="D487">
        <v>1</v>
      </c>
      <c r="E487">
        <v>1</v>
      </c>
      <c r="F487" s="3">
        <v>43772.507835648146</v>
      </c>
      <c r="G487" s="4">
        <v>43466</v>
      </c>
      <c r="H487" s="4">
        <v>43830</v>
      </c>
      <c r="I487" s="2" t="s">
        <v>68</v>
      </c>
      <c r="J487">
        <v>1440</v>
      </c>
      <c r="L487" s="2"/>
      <c r="M487" s="2"/>
      <c r="N487" s="2"/>
      <c r="O487" s="2"/>
      <c r="P487" s="2"/>
      <c r="Q487" s="2"/>
      <c r="S487" s="2"/>
      <c r="T487" s="2"/>
      <c r="U487" s="2"/>
      <c r="V487" s="2"/>
      <c r="W487" s="2"/>
      <c r="X487" s="2"/>
      <c r="Y487" s="2"/>
      <c r="AA487" s="2"/>
      <c r="AC487" s="2"/>
      <c r="AD487" s="2"/>
      <c r="AE487" s="2"/>
      <c r="AN487" s="2"/>
      <c r="AP487" s="2"/>
      <c r="AQ487" s="2"/>
      <c r="AR487" s="2"/>
      <c r="AS487" s="2"/>
      <c r="AT487" s="4"/>
      <c r="AU487" s="4"/>
      <c r="AV487" s="4"/>
      <c r="AW487" s="2"/>
      <c r="AX487" s="2"/>
      <c r="AZ487">
        <v>122</v>
      </c>
      <c r="BA487">
        <v>863850.29</v>
      </c>
      <c r="BB487" s="2" t="s">
        <v>69</v>
      </c>
      <c r="BC487">
        <v>278</v>
      </c>
      <c r="BD487" s="2" t="s">
        <v>909</v>
      </c>
      <c r="BE487" s="2" t="s">
        <v>137</v>
      </c>
      <c r="BF487">
        <v>0</v>
      </c>
      <c r="BG487" s="2"/>
      <c r="BH487" s="2" t="s">
        <v>576</v>
      </c>
      <c r="BI487">
        <v>18081</v>
      </c>
      <c r="BJ487" s="2" t="s">
        <v>965</v>
      </c>
      <c r="BK487">
        <v>287</v>
      </c>
      <c r="BL487">
        <v>863850.29</v>
      </c>
      <c r="BM487">
        <v>863850.29</v>
      </c>
    </row>
    <row r="488" spans="1:65" x14ac:dyDescent="0.35">
      <c r="A488" s="2" t="s">
        <v>65</v>
      </c>
      <c r="B488" s="2" t="s">
        <v>66</v>
      </c>
      <c r="C488" s="2" t="s">
        <v>67</v>
      </c>
      <c r="D488">
        <v>1</v>
      </c>
      <c r="E488">
        <v>1</v>
      </c>
      <c r="F488" s="3">
        <v>43772.507835648146</v>
      </c>
      <c r="G488" s="4">
        <v>43466</v>
      </c>
      <c r="H488" s="4">
        <v>43830</v>
      </c>
      <c r="I488" s="2" t="s">
        <v>68</v>
      </c>
      <c r="J488">
        <v>1440</v>
      </c>
      <c r="L488" s="2"/>
      <c r="M488" s="2"/>
      <c r="N488" s="2"/>
      <c r="O488" s="2"/>
      <c r="P488" s="2"/>
      <c r="Q488" s="2"/>
      <c r="S488" s="2"/>
      <c r="T488" s="2"/>
      <c r="U488" s="2"/>
      <c r="V488" s="2"/>
      <c r="W488" s="2"/>
      <c r="X488" s="2"/>
      <c r="Y488" s="2"/>
      <c r="AA488" s="2"/>
      <c r="AC488" s="2"/>
      <c r="AD488" s="2"/>
      <c r="AE488" s="2"/>
      <c r="AN488" s="2"/>
      <c r="AP488" s="2"/>
      <c r="AQ488" s="2"/>
      <c r="AR488" s="2"/>
      <c r="AS488" s="2"/>
      <c r="AT488" s="4"/>
      <c r="AU488" s="4"/>
      <c r="AV488" s="4"/>
      <c r="AW488" s="2"/>
      <c r="AX488" s="2"/>
      <c r="AZ488">
        <v>122</v>
      </c>
      <c r="BA488">
        <v>863850.29</v>
      </c>
      <c r="BB488" s="2" t="s">
        <v>69</v>
      </c>
      <c r="BC488">
        <v>279</v>
      </c>
      <c r="BD488" s="2" t="s">
        <v>909</v>
      </c>
      <c r="BE488" s="2" t="s">
        <v>76</v>
      </c>
      <c r="BF488">
        <v>3381</v>
      </c>
      <c r="BG488" s="2" t="s">
        <v>965</v>
      </c>
      <c r="BH488" s="2" t="s">
        <v>137</v>
      </c>
      <c r="BI488">
        <v>0</v>
      </c>
      <c r="BJ488" s="2"/>
      <c r="BK488">
        <v>287</v>
      </c>
      <c r="BL488">
        <v>863850.29</v>
      </c>
      <c r="BM488">
        <v>863850.29</v>
      </c>
    </row>
    <row r="489" spans="1:65" x14ac:dyDescent="0.35">
      <c r="A489" s="2" t="s">
        <v>65</v>
      </c>
      <c r="B489" s="2" t="s">
        <v>66</v>
      </c>
      <c r="C489" s="2" t="s">
        <v>67</v>
      </c>
      <c r="D489">
        <v>1</v>
      </c>
      <c r="E489">
        <v>1</v>
      </c>
      <c r="F489" s="3">
        <v>43772.507835648146</v>
      </c>
      <c r="G489" s="4">
        <v>43466</v>
      </c>
      <c r="H489" s="4">
        <v>43830</v>
      </c>
      <c r="I489" s="2" t="s">
        <v>68</v>
      </c>
      <c r="J489">
        <v>1440</v>
      </c>
      <c r="L489" s="2"/>
      <c r="M489" s="2"/>
      <c r="N489" s="2"/>
      <c r="O489" s="2"/>
      <c r="P489" s="2"/>
      <c r="Q489" s="2"/>
      <c r="S489" s="2"/>
      <c r="T489" s="2"/>
      <c r="U489" s="2"/>
      <c r="V489" s="2"/>
      <c r="W489" s="2"/>
      <c r="X489" s="2"/>
      <c r="Y489" s="2"/>
      <c r="AA489" s="2"/>
      <c r="AC489" s="2"/>
      <c r="AD489" s="2"/>
      <c r="AE489" s="2"/>
      <c r="AN489" s="2"/>
      <c r="AP489" s="2"/>
      <c r="AQ489" s="2"/>
      <c r="AR489" s="2"/>
      <c r="AS489" s="2"/>
      <c r="AT489" s="4"/>
      <c r="AU489" s="4"/>
      <c r="AV489" s="4"/>
      <c r="AW489" s="2"/>
      <c r="AX489" s="2"/>
      <c r="AZ489">
        <v>122</v>
      </c>
      <c r="BA489">
        <v>863850.29</v>
      </c>
      <c r="BB489" s="2" t="s">
        <v>69</v>
      </c>
      <c r="BC489">
        <v>280</v>
      </c>
      <c r="BD489" s="2" t="s">
        <v>910</v>
      </c>
      <c r="BE489" s="2" t="s">
        <v>143</v>
      </c>
      <c r="BF489">
        <v>100</v>
      </c>
      <c r="BG489" s="2" t="s">
        <v>967</v>
      </c>
      <c r="BH489" s="2" t="s">
        <v>137</v>
      </c>
      <c r="BI489">
        <v>0</v>
      </c>
      <c r="BJ489" s="2"/>
      <c r="BK489">
        <v>287</v>
      </c>
      <c r="BL489">
        <v>863850.29</v>
      </c>
      <c r="BM489">
        <v>863850.29</v>
      </c>
    </row>
    <row r="490" spans="1:65" x14ac:dyDescent="0.35">
      <c r="A490" s="2" t="s">
        <v>65</v>
      </c>
      <c r="B490" s="2" t="s">
        <v>66</v>
      </c>
      <c r="C490" s="2" t="s">
        <v>67</v>
      </c>
      <c r="D490">
        <v>1</v>
      </c>
      <c r="E490">
        <v>1</v>
      </c>
      <c r="F490" s="3">
        <v>43772.507835648146</v>
      </c>
      <c r="G490" s="4">
        <v>43466</v>
      </c>
      <c r="H490" s="4">
        <v>43830</v>
      </c>
      <c r="I490" s="2" t="s">
        <v>68</v>
      </c>
      <c r="J490">
        <v>1440</v>
      </c>
      <c r="L490" s="2"/>
      <c r="M490" s="2"/>
      <c r="N490" s="2"/>
      <c r="O490" s="2"/>
      <c r="P490" s="2"/>
      <c r="Q490" s="2"/>
      <c r="S490" s="2"/>
      <c r="T490" s="2"/>
      <c r="U490" s="2"/>
      <c r="V490" s="2"/>
      <c r="W490" s="2"/>
      <c r="X490" s="2"/>
      <c r="Y490" s="2"/>
      <c r="AA490" s="2"/>
      <c r="AC490" s="2"/>
      <c r="AD490" s="2"/>
      <c r="AE490" s="2"/>
      <c r="AN490" s="2"/>
      <c r="AP490" s="2"/>
      <c r="AQ490" s="2"/>
      <c r="AR490" s="2"/>
      <c r="AS490" s="2"/>
      <c r="AT490" s="4"/>
      <c r="AU490" s="4"/>
      <c r="AV490" s="4"/>
      <c r="AW490" s="2"/>
      <c r="AX490" s="2"/>
      <c r="AZ490">
        <v>122</v>
      </c>
      <c r="BA490">
        <v>863850.29</v>
      </c>
      <c r="BB490" s="2" t="s">
        <v>69</v>
      </c>
      <c r="BC490">
        <v>281</v>
      </c>
      <c r="BD490" s="2" t="s">
        <v>910</v>
      </c>
      <c r="BE490" s="2" t="s">
        <v>137</v>
      </c>
      <c r="BF490">
        <v>0</v>
      </c>
      <c r="BG490" s="2"/>
      <c r="BH490" s="2" t="s">
        <v>623</v>
      </c>
      <c r="BI490">
        <v>123</v>
      </c>
      <c r="BJ490" s="2" t="s">
        <v>967</v>
      </c>
      <c r="BK490">
        <v>287</v>
      </c>
      <c r="BL490">
        <v>863850.29</v>
      </c>
      <c r="BM490">
        <v>863850.29</v>
      </c>
    </row>
    <row r="491" spans="1:65" x14ac:dyDescent="0.35">
      <c r="A491" s="2" t="s">
        <v>65</v>
      </c>
      <c r="B491" s="2" t="s">
        <v>66</v>
      </c>
      <c r="C491" s="2" t="s">
        <v>67</v>
      </c>
      <c r="D491">
        <v>1</v>
      </c>
      <c r="E491">
        <v>1</v>
      </c>
      <c r="F491" s="3">
        <v>43772.507835648146</v>
      </c>
      <c r="G491" s="4">
        <v>43466</v>
      </c>
      <c r="H491" s="4">
        <v>43830</v>
      </c>
      <c r="I491" s="2" t="s">
        <v>68</v>
      </c>
      <c r="J491">
        <v>1440</v>
      </c>
      <c r="L491" s="2"/>
      <c r="M491" s="2"/>
      <c r="N491" s="2"/>
      <c r="O491" s="2"/>
      <c r="P491" s="2"/>
      <c r="Q491" s="2"/>
      <c r="S491" s="2"/>
      <c r="T491" s="2"/>
      <c r="U491" s="2"/>
      <c r="V491" s="2"/>
      <c r="W491" s="2"/>
      <c r="X491" s="2"/>
      <c r="Y491" s="2"/>
      <c r="AA491" s="2"/>
      <c r="AC491" s="2"/>
      <c r="AD491" s="2"/>
      <c r="AE491" s="2"/>
      <c r="AN491" s="2"/>
      <c r="AP491" s="2"/>
      <c r="AQ491" s="2"/>
      <c r="AR491" s="2"/>
      <c r="AS491" s="2"/>
      <c r="AT491" s="4"/>
      <c r="AU491" s="4"/>
      <c r="AV491" s="4"/>
      <c r="AW491" s="2"/>
      <c r="AX491" s="2"/>
      <c r="AZ491">
        <v>122</v>
      </c>
      <c r="BA491">
        <v>863850.29</v>
      </c>
      <c r="BB491" s="2" t="s">
        <v>69</v>
      </c>
      <c r="BC491">
        <v>282</v>
      </c>
      <c r="BD491" s="2" t="s">
        <v>910</v>
      </c>
      <c r="BE491" s="2" t="s">
        <v>76</v>
      </c>
      <c r="BF491">
        <v>23</v>
      </c>
      <c r="BG491" s="2" t="s">
        <v>967</v>
      </c>
      <c r="BH491" s="2" t="s">
        <v>137</v>
      </c>
      <c r="BI491">
        <v>0</v>
      </c>
      <c r="BJ491" s="2"/>
      <c r="BK491">
        <v>287</v>
      </c>
      <c r="BL491">
        <v>863850.29</v>
      </c>
      <c r="BM491">
        <v>863850.29</v>
      </c>
    </row>
    <row r="492" spans="1:65" x14ac:dyDescent="0.35">
      <c r="A492" s="2" t="s">
        <v>65</v>
      </c>
      <c r="B492" s="2" t="s">
        <v>66</v>
      </c>
      <c r="C492" s="2" t="s">
        <v>67</v>
      </c>
      <c r="D492">
        <v>1</v>
      </c>
      <c r="E492">
        <v>1</v>
      </c>
      <c r="F492" s="3">
        <v>43772.507835648146</v>
      </c>
      <c r="G492" s="4">
        <v>43466</v>
      </c>
      <c r="H492" s="4">
        <v>43830</v>
      </c>
      <c r="I492" s="2" t="s">
        <v>68</v>
      </c>
      <c r="J492">
        <v>1440</v>
      </c>
      <c r="L492" s="2"/>
      <c r="M492" s="2"/>
      <c r="N492" s="2"/>
      <c r="O492" s="2"/>
      <c r="P492" s="2"/>
      <c r="Q492" s="2"/>
      <c r="S492" s="2"/>
      <c r="T492" s="2"/>
      <c r="U492" s="2"/>
      <c r="V492" s="2"/>
      <c r="W492" s="2"/>
      <c r="X492" s="2"/>
      <c r="Y492" s="2"/>
      <c r="AA492" s="2"/>
      <c r="AC492" s="2"/>
      <c r="AD492" s="2"/>
      <c r="AE492" s="2"/>
      <c r="AN492" s="2"/>
      <c r="AP492" s="2"/>
      <c r="AQ492" s="2"/>
      <c r="AR492" s="2"/>
      <c r="AS492" s="2"/>
      <c r="AT492" s="4"/>
      <c r="AU492" s="4"/>
      <c r="AV492" s="4"/>
      <c r="AW492" s="2"/>
      <c r="AX492" s="2"/>
      <c r="AZ492">
        <v>122</v>
      </c>
      <c r="BA492">
        <v>863850.29</v>
      </c>
      <c r="BB492" s="2" t="s">
        <v>69</v>
      </c>
      <c r="BC492">
        <v>283</v>
      </c>
      <c r="BD492" s="2" t="s">
        <v>911</v>
      </c>
      <c r="BE492" s="2" t="s">
        <v>653</v>
      </c>
      <c r="BF492">
        <v>100</v>
      </c>
      <c r="BG492" s="2" t="s">
        <v>967</v>
      </c>
      <c r="BH492" s="2" t="s">
        <v>137</v>
      </c>
      <c r="BI492">
        <v>0</v>
      </c>
      <c r="BJ492" s="2"/>
      <c r="BK492">
        <v>287</v>
      </c>
      <c r="BL492">
        <v>863850.29</v>
      </c>
      <c r="BM492">
        <v>863850.29</v>
      </c>
    </row>
    <row r="493" spans="1:65" x14ac:dyDescent="0.35">
      <c r="A493" s="2" t="s">
        <v>65</v>
      </c>
      <c r="B493" s="2" t="s">
        <v>66</v>
      </c>
      <c r="C493" s="2" t="s">
        <v>67</v>
      </c>
      <c r="D493">
        <v>1</v>
      </c>
      <c r="E493">
        <v>1</v>
      </c>
      <c r="F493" s="3">
        <v>43772.507835648146</v>
      </c>
      <c r="G493" s="4">
        <v>43466</v>
      </c>
      <c r="H493" s="4">
        <v>43830</v>
      </c>
      <c r="I493" s="2" t="s">
        <v>68</v>
      </c>
      <c r="J493">
        <v>1440</v>
      </c>
      <c r="L493" s="2"/>
      <c r="M493" s="2"/>
      <c r="N493" s="2"/>
      <c r="O493" s="2"/>
      <c r="P493" s="2"/>
      <c r="Q493" s="2"/>
      <c r="S493" s="2"/>
      <c r="T493" s="2"/>
      <c r="U493" s="2"/>
      <c r="V493" s="2"/>
      <c r="W493" s="2"/>
      <c r="X493" s="2"/>
      <c r="Y493" s="2"/>
      <c r="AA493" s="2"/>
      <c r="AC493" s="2"/>
      <c r="AD493" s="2"/>
      <c r="AE493" s="2"/>
      <c r="AN493" s="2"/>
      <c r="AP493" s="2"/>
      <c r="AQ493" s="2"/>
      <c r="AR493" s="2"/>
      <c r="AS493" s="2"/>
      <c r="AT493" s="4"/>
      <c r="AU493" s="4"/>
      <c r="AV493" s="4"/>
      <c r="AW493" s="2"/>
      <c r="AX493" s="2"/>
      <c r="AZ493">
        <v>122</v>
      </c>
      <c r="BA493">
        <v>863850.29</v>
      </c>
      <c r="BB493" s="2" t="s">
        <v>69</v>
      </c>
      <c r="BC493">
        <v>284</v>
      </c>
      <c r="BD493" s="2" t="s">
        <v>911</v>
      </c>
      <c r="BE493" s="2" t="s">
        <v>137</v>
      </c>
      <c r="BF493">
        <v>0</v>
      </c>
      <c r="BG493" s="2"/>
      <c r="BH493" s="2" t="s">
        <v>650</v>
      </c>
      <c r="BI493">
        <v>100</v>
      </c>
      <c r="BJ493" s="2" t="s">
        <v>967</v>
      </c>
      <c r="BK493">
        <v>287</v>
      </c>
      <c r="BL493">
        <v>863850.29</v>
      </c>
      <c r="BM493">
        <v>863850.29</v>
      </c>
    </row>
    <row r="494" spans="1:65" x14ac:dyDescent="0.35">
      <c r="A494" s="2" t="s">
        <v>65</v>
      </c>
      <c r="B494" s="2" t="s">
        <v>66</v>
      </c>
      <c r="C494" s="2" t="s">
        <v>67</v>
      </c>
      <c r="D494">
        <v>1</v>
      </c>
      <c r="E494">
        <v>1</v>
      </c>
      <c r="F494" s="3">
        <v>43772.507835648146</v>
      </c>
      <c r="G494" s="4">
        <v>43466</v>
      </c>
      <c r="H494" s="4">
        <v>43830</v>
      </c>
      <c r="I494" s="2" t="s">
        <v>68</v>
      </c>
      <c r="J494">
        <v>1440</v>
      </c>
      <c r="L494" s="2"/>
      <c r="M494" s="2"/>
      <c r="N494" s="2"/>
      <c r="O494" s="2"/>
      <c r="P494" s="2"/>
      <c r="Q494" s="2"/>
      <c r="S494" s="2"/>
      <c r="T494" s="2"/>
      <c r="U494" s="2"/>
      <c r="V494" s="2"/>
      <c r="W494" s="2"/>
      <c r="X494" s="2"/>
      <c r="Y494" s="2"/>
      <c r="AA494" s="2"/>
      <c r="AC494" s="2"/>
      <c r="AD494" s="2"/>
      <c r="AE494" s="2"/>
      <c r="AN494" s="2"/>
      <c r="AP494" s="2"/>
      <c r="AQ494" s="2"/>
      <c r="AR494" s="2"/>
      <c r="AS494" s="2"/>
      <c r="AT494" s="4"/>
      <c r="AU494" s="4"/>
      <c r="AV494" s="4"/>
      <c r="AW494" s="2"/>
      <c r="AX494" s="2"/>
      <c r="AZ494">
        <v>122</v>
      </c>
      <c r="BA494">
        <v>863850.29</v>
      </c>
      <c r="BB494" s="2" t="s">
        <v>69</v>
      </c>
      <c r="BC494">
        <v>285</v>
      </c>
      <c r="BD494" s="2" t="s">
        <v>912</v>
      </c>
      <c r="BE494" s="2" t="s">
        <v>70</v>
      </c>
      <c r="BF494">
        <v>14500</v>
      </c>
      <c r="BG494" s="2" t="s">
        <v>965</v>
      </c>
      <c r="BH494" s="2" t="s">
        <v>137</v>
      </c>
      <c r="BI494">
        <v>0</v>
      </c>
      <c r="BJ494" s="2"/>
      <c r="BK494">
        <v>287</v>
      </c>
      <c r="BL494">
        <v>863850.29</v>
      </c>
      <c r="BM494">
        <v>863850.29</v>
      </c>
    </row>
    <row r="495" spans="1:65" x14ac:dyDescent="0.35">
      <c r="A495" s="2" t="s">
        <v>65</v>
      </c>
      <c r="B495" s="2" t="s">
        <v>66</v>
      </c>
      <c r="C495" s="2" t="s">
        <v>67</v>
      </c>
      <c r="D495">
        <v>1</v>
      </c>
      <c r="E495">
        <v>1</v>
      </c>
      <c r="F495" s="3">
        <v>43772.507835648146</v>
      </c>
      <c r="G495" s="4">
        <v>43466</v>
      </c>
      <c r="H495" s="4">
        <v>43830</v>
      </c>
      <c r="I495" s="2" t="s">
        <v>68</v>
      </c>
      <c r="J495">
        <v>1440</v>
      </c>
      <c r="L495" s="2"/>
      <c r="M495" s="2"/>
      <c r="N495" s="2"/>
      <c r="O495" s="2"/>
      <c r="P495" s="2"/>
      <c r="Q495" s="2"/>
      <c r="S495" s="2"/>
      <c r="T495" s="2"/>
      <c r="U495" s="2"/>
      <c r="V495" s="2"/>
      <c r="W495" s="2"/>
      <c r="X495" s="2"/>
      <c r="Y495" s="2"/>
      <c r="AA495" s="2"/>
      <c r="AC495" s="2"/>
      <c r="AD495" s="2"/>
      <c r="AE495" s="2"/>
      <c r="AN495" s="2"/>
      <c r="AP495" s="2"/>
      <c r="AQ495" s="2"/>
      <c r="AR495" s="2"/>
      <c r="AS495" s="2"/>
      <c r="AT495" s="4"/>
      <c r="AU495" s="4"/>
      <c r="AV495" s="4"/>
      <c r="AW495" s="2"/>
      <c r="AX495" s="2"/>
      <c r="AZ495">
        <v>122</v>
      </c>
      <c r="BA495">
        <v>863850.29</v>
      </c>
      <c r="BB495" s="2" t="s">
        <v>69</v>
      </c>
      <c r="BC495">
        <v>286</v>
      </c>
      <c r="BD495" s="2" t="s">
        <v>912</v>
      </c>
      <c r="BE495" s="2" t="s">
        <v>137</v>
      </c>
      <c r="BF495">
        <v>0</v>
      </c>
      <c r="BG495" s="2"/>
      <c r="BH495" s="2" t="s">
        <v>139</v>
      </c>
      <c r="BI495">
        <v>17835</v>
      </c>
      <c r="BJ495" s="2" t="s">
        <v>965</v>
      </c>
      <c r="BK495">
        <v>287</v>
      </c>
      <c r="BL495">
        <v>863850.29</v>
      </c>
      <c r="BM495">
        <v>863850.29</v>
      </c>
    </row>
    <row r="496" spans="1:65" x14ac:dyDescent="0.35">
      <c r="A496" s="2" t="s">
        <v>65</v>
      </c>
      <c r="B496" s="2" t="s">
        <v>66</v>
      </c>
      <c r="C496" s="2" t="s">
        <v>67</v>
      </c>
      <c r="D496">
        <v>1</v>
      </c>
      <c r="E496">
        <v>1</v>
      </c>
      <c r="F496" s="3">
        <v>43772.507835648146</v>
      </c>
      <c r="G496" s="4">
        <v>43466</v>
      </c>
      <c r="H496" s="4">
        <v>43830</v>
      </c>
      <c r="I496" s="2" t="s">
        <v>68</v>
      </c>
      <c r="J496">
        <v>1440</v>
      </c>
      <c r="L496" s="2"/>
      <c r="M496" s="2"/>
      <c r="N496" s="2"/>
      <c r="O496" s="2"/>
      <c r="P496" s="2"/>
      <c r="Q496" s="2"/>
      <c r="S496" s="2"/>
      <c r="T496" s="2"/>
      <c r="U496" s="2"/>
      <c r="V496" s="2"/>
      <c r="W496" s="2"/>
      <c r="X496" s="2"/>
      <c r="Y496" s="2"/>
      <c r="AA496" s="2"/>
      <c r="AC496" s="2"/>
      <c r="AD496" s="2"/>
      <c r="AE496" s="2"/>
      <c r="AN496" s="2"/>
      <c r="AP496" s="2"/>
      <c r="AQ496" s="2"/>
      <c r="AR496" s="2"/>
      <c r="AS496" s="2"/>
      <c r="AT496" s="4"/>
      <c r="AU496" s="4"/>
      <c r="AV496" s="4"/>
      <c r="AW496" s="2"/>
      <c r="AX496" s="2"/>
      <c r="AZ496">
        <v>122</v>
      </c>
      <c r="BA496">
        <v>863850.29</v>
      </c>
      <c r="BB496" s="2" t="s">
        <v>69</v>
      </c>
      <c r="BC496">
        <v>287</v>
      </c>
      <c r="BD496" s="2" t="s">
        <v>912</v>
      </c>
      <c r="BE496" s="2" t="s">
        <v>76</v>
      </c>
      <c r="BF496">
        <v>3335</v>
      </c>
      <c r="BG496" s="2" t="s">
        <v>965</v>
      </c>
      <c r="BH496" s="2" t="s">
        <v>137</v>
      </c>
      <c r="BI496">
        <v>0</v>
      </c>
      <c r="BJ496" s="2"/>
      <c r="BK496">
        <v>287</v>
      </c>
      <c r="BL496">
        <v>863850.29</v>
      </c>
      <c r="BM496">
        <v>863850.29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96"/>
  <sheetViews>
    <sheetView topLeftCell="AF1" workbookViewId="0">
      <selection activeCell="AH4" sqref="AH4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bestFit="1" customWidth="1"/>
    <col min="12" max="12" width="16.81640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bestFit="1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66.36328125" bestFit="1" customWidth="1"/>
    <col min="28" max="28" width="17.36328125" bestFit="1" customWidth="1"/>
    <col min="29" max="29" width="52.08984375" bestFit="1" customWidth="1"/>
    <col min="30" max="30" width="20.6328125" bestFit="1" customWidth="1"/>
    <col min="31" max="31" width="80.6328125" bestFit="1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32.6328125" bestFit="1" customWidth="1"/>
    <col min="43" max="43" width="57.6328125" bestFit="1" customWidth="1"/>
    <col min="44" max="44" width="28.90625" bestFit="1" customWidth="1"/>
    <col min="45" max="45" width="35.1796875" bestFit="1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68.54296875" bestFit="1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2.6328125" bestFit="1" customWidth="1"/>
    <col min="57" max="57" width="20.90625" bestFit="1" customWidth="1"/>
    <col min="58" max="58" width="17.90625" bestFit="1" customWidth="1"/>
    <col min="59" max="59" width="55.453125" bestFit="1" customWidth="1"/>
    <col min="60" max="60" width="17.6328125" bestFit="1" customWidth="1"/>
    <col min="61" max="61" width="14.6328125" bestFit="1" customWidth="1"/>
    <col min="62" max="62" width="55.453125" bestFit="1" customWidth="1"/>
    <col min="63" max="63" width="28.453125" bestFit="1" customWidth="1"/>
    <col min="64" max="64" width="17.1796875" bestFit="1" customWidth="1"/>
    <col min="65" max="65" width="13.90625" bestFit="1" customWidth="1"/>
  </cols>
  <sheetData>
    <row r="1" spans="1:6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63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64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</row>
    <row r="2" spans="1:65" x14ac:dyDescent="0.35">
      <c r="A2" s="2" t="s">
        <v>65</v>
      </c>
      <c r="B2" s="2" t="s">
        <v>66</v>
      </c>
      <c r="C2" s="2" t="s">
        <v>67</v>
      </c>
      <c r="D2">
        <v>1</v>
      </c>
      <c r="E2">
        <v>1</v>
      </c>
      <c r="F2" s="3">
        <v>43768.764374999999</v>
      </c>
      <c r="G2" s="4">
        <v>43466</v>
      </c>
      <c r="H2" s="4">
        <v>43830</v>
      </c>
      <c r="I2" s="2" t="s">
        <v>68</v>
      </c>
      <c r="J2">
        <v>1440</v>
      </c>
      <c r="L2" s="2"/>
      <c r="M2" s="2"/>
      <c r="N2" s="2"/>
      <c r="O2" s="2"/>
      <c r="P2" s="2"/>
      <c r="Q2" s="2"/>
      <c r="S2" s="2"/>
      <c r="T2" s="2"/>
      <c r="U2" s="2"/>
      <c r="V2" s="2" t="s">
        <v>69</v>
      </c>
      <c r="W2" s="2" t="s">
        <v>607</v>
      </c>
      <c r="X2" s="2" t="s">
        <v>670</v>
      </c>
      <c r="Y2" s="2" t="s">
        <v>95</v>
      </c>
      <c r="Z2">
        <v>0</v>
      </c>
      <c r="AA2" s="2" t="s">
        <v>97</v>
      </c>
      <c r="AB2">
        <v>10</v>
      </c>
      <c r="AC2" s="2" t="s">
        <v>104</v>
      </c>
      <c r="AD2" s="2" t="s">
        <v>114</v>
      </c>
      <c r="AE2" s="2" t="s">
        <v>760</v>
      </c>
      <c r="AF2">
        <v>17900</v>
      </c>
      <c r="AG2">
        <v>0</v>
      </c>
      <c r="AH2">
        <v>0</v>
      </c>
      <c r="AI2">
        <v>0</v>
      </c>
      <c r="AJ2">
        <v>0</v>
      </c>
      <c r="AK2">
        <v>0</v>
      </c>
      <c r="AL2">
        <v>17900</v>
      </c>
      <c r="AM2">
        <v>0</v>
      </c>
      <c r="AN2" s="2"/>
      <c r="AP2" s="2"/>
      <c r="AQ2" s="2"/>
      <c r="AR2" s="2"/>
      <c r="AS2" s="2"/>
      <c r="AT2" s="4"/>
      <c r="AU2" s="4"/>
      <c r="AV2" s="4"/>
      <c r="AW2" s="2"/>
      <c r="AX2" s="2"/>
      <c r="AZ2">
        <v>122</v>
      </c>
      <c r="BA2">
        <v>863850.29</v>
      </c>
      <c r="BB2" s="2"/>
      <c r="BD2" s="2"/>
      <c r="BE2" s="2"/>
      <c r="BG2" s="2"/>
      <c r="BH2" s="2"/>
      <c r="BJ2" s="2"/>
      <c r="BK2">
        <v>287</v>
      </c>
      <c r="BL2">
        <v>863850.29</v>
      </c>
      <c r="BM2">
        <v>863850.29</v>
      </c>
    </row>
    <row r="3" spans="1:65" x14ac:dyDescent="0.35">
      <c r="A3" s="2" t="s">
        <v>65</v>
      </c>
      <c r="B3" s="2" t="s">
        <v>66</v>
      </c>
      <c r="C3" s="2" t="s">
        <v>67</v>
      </c>
      <c r="D3">
        <v>1</v>
      </c>
      <c r="E3">
        <v>1</v>
      </c>
      <c r="F3" s="3">
        <v>43768.764374999999</v>
      </c>
      <c r="G3" s="4">
        <v>43466</v>
      </c>
      <c r="H3" s="4">
        <v>43830</v>
      </c>
      <c r="I3" s="2" t="s">
        <v>68</v>
      </c>
      <c r="J3">
        <v>1440</v>
      </c>
      <c r="L3" s="2"/>
      <c r="M3" s="2"/>
      <c r="N3" s="2"/>
      <c r="O3" s="2"/>
      <c r="P3" s="2"/>
      <c r="Q3" s="2"/>
      <c r="S3" s="2"/>
      <c r="T3" s="2"/>
      <c r="U3" s="2"/>
      <c r="V3" s="2" t="s">
        <v>69</v>
      </c>
      <c r="W3" s="2" t="s">
        <v>608</v>
      </c>
      <c r="X3" s="2" t="s">
        <v>671</v>
      </c>
      <c r="Y3" s="2" t="s">
        <v>95</v>
      </c>
      <c r="Z3">
        <v>0</v>
      </c>
      <c r="AA3" s="2" t="s">
        <v>97</v>
      </c>
      <c r="AB3">
        <v>10</v>
      </c>
      <c r="AC3" s="2" t="s">
        <v>104</v>
      </c>
      <c r="AD3" s="2" t="s">
        <v>115</v>
      </c>
      <c r="AE3" s="2" t="s">
        <v>761</v>
      </c>
      <c r="AF3">
        <v>34500</v>
      </c>
      <c r="AG3">
        <v>0</v>
      </c>
      <c r="AH3">
        <v>59000</v>
      </c>
      <c r="AI3">
        <v>0</v>
      </c>
      <c r="AJ3">
        <v>59000</v>
      </c>
      <c r="AK3">
        <v>0</v>
      </c>
      <c r="AL3">
        <v>93500</v>
      </c>
      <c r="AM3">
        <v>0</v>
      </c>
      <c r="AN3" s="2"/>
      <c r="AP3" s="2"/>
      <c r="AQ3" s="2"/>
      <c r="AR3" s="2"/>
      <c r="AS3" s="2"/>
      <c r="AT3" s="4"/>
      <c r="AU3" s="4"/>
      <c r="AV3" s="4"/>
      <c r="AW3" s="2"/>
      <c r="AX3" s="2"/>
      <c r="AZ3">
        <v>122</v>
      </c>
      <c r="BA3">
        <v>863850.29</v>
      </c>
      <c r="BB3" s="2"/>
      <c r="BD3" s="2"/>
      <c r="BE3" s="2"/>
      <c r="BG3" s="2"/>
      <c r="BH3" s="2"/>
      <c r="BJ3" s="2"/>
      <c r="BK3">
        <v>287</v>
      </c>
      <c r="BL3">
        <v>863850.29</v>
      </c>
      <c r="BM3">
        <v>863850.29</v>
      </c>
    </row>
    <row r="4" spans="1:65" x14ac:dyDescent="0.35">
      <c r="A4" s="2" t="s">
        <v>65</v>
      </c>
      <c r="B4" s="2" t="s">
        <v>66</v>
      </c>
      <c r="C4" s="2" t="s">
        <v>67</v>
      </c>
      <c r="D4">
        <v>1</v>
      </c>
      <c r="E4">
        <v>1</v>
      </c>
      <c r="F4" s="3">
        <v>43768.764374999999</v>
      </c>
      <c r="G4" s="4">
        <v>43466</v>
      </c>
      <c r="H4" s="4">
        <v>43830</v>
      </c>
      <c r="I4" s="2" t="s">
        <v>68</v>
      </c>
      <c r="J4">
        <v>1440</v>
      </c>
      <c r="L4" s="2"/>
      <c r="M4" s="2"/>
      <c r="N4" s="2"/>
      <c r="O4" s="2"/>
      <c r="P4" s="2"/>
      <c r="Q4" s="2"/>
      <c r="S4" s="2"/>
      <c r="T4" s="2"/>
      <c r="U4" s="2"/>
      <c r="V4" s="2" t="s">
        <v>69</v>
      </c>
      <c r="W4" s="2" t="s">
        <v>70</v>
      </c>
      <c r="X4" s="2" t="s">
        <v>82</v>
      </c>
      <c r="Y4" s="2" t="s">
        <v>95</v>
      </c>
      <c r="Z4">
        <v>0</v>
      </c>
      <c r="AA4" s="2" t="s">
        <v>97</v>
      </c>
      <c r="AB4">
        <v>10</v>
      </c>
      <c r="AC4" s="2" t="s">
        <v>104</v>
      </c>
      <c r="AD4" s="2" t="s">
        <v>116</v>
      </c>
      <c r="AE4" s="2" t="s">
        <v>125</v>
      </c>
      <c r="AF4">
        <v>10890</v>
      </c>
      <c r="AG4">
        <v>0</v>
      </c>
      <c r="AH4">
        <v>66300.81</v>
      </c>
      <c r="AI4">
        <v>0</v>
      </c>
      <c r="AJ4">
        <v>66300.81</v>
      </c>
      <c r="AK4">
        <v>0</v>
      </c>
      <c r="AL4">
        <v>77190.81</v>
      </c>
      <c r="AM4">
        <v>0</v>
      </c>
      <c r="AN4" s="2"/>
      <c r="AP4" s="2"/>
      <c r="AQ4" s="2"/>
      <c r="AR4" s="2"/>
      <c r="AS4" s="2"/>
      <c r="AT4" s="4"/>
      <c r="AU4" s="4"/>
      <c r="AV4" s="4"/>
      <c r="AW4" s="2"/>
      <c r="AX4" s="2"/>
      <c r="AZ4">
        <v>122</v>
      </c>
      <c r="BA4">
        <v>863850.29</v>
      </c>
      <c r="BB4" s="2"/>
      <c r="BD4" s="2"/>
      <c r="BE4" s="2"/>
      <c r="BG4" s="2"/>
      <c r="BH4" s="2"/>
      <c r="BJ4" s="2"/>
      <c r="BK4">
        <v>287</v>
      </c>
      <c r="BL4">
        <v>863850.29</v>
      </c>
      <c r="BM4">
        <v>863850.29</v>
      </c>
    </row>
    <row r="5" spans="1:65" x14ac:dyDescent="0.35">
      <c r="A5" s="2" t="s">
        <v>65</v>
      </c>
      <c r="B5" s="2" t="s">
        <v>66</v>
      </c>
      <c r="C5" s="2" t="s">
        <v>67</v>
      </c>
      <c r="D5">
        <v>1</v>
      </c>
      <c r="E5">
        <v>1</v>
      </c>
      <c r="F5" s="3">
        <v>43768.764374999999</v>
      </c>
      <c r="G5" s="4">
        <v>43466</v>
      </c>
      <c r="H5" s="4">
        <v>43830</v>
      </c>
      <c r="I5" s="2" t="s">
        <v>68</v>
      </c>
      <c r="J5">
        <v>1440</v>
      </c>
      <c r="L5" s="2"/>
      <c r="M5" s="2"/>
      <c r="N5" s="2"/>
      <c r="O5" s="2"/>
      <c r="P5" s="2"/>
      <c r="Q5" s="2"/>
      <c r="S5" s="2"/>
      <c r="T5" s="2"/>
      <c r="U5" s="2"/>
      <c r="V5" s="2" t="s">
        <v>69</v>
      </c>
      <c r="W5" s="2" t="s">
        <v>71</v>
      </c>
      <c r="X5" s="2" t="s">
        <v>83</v>
      </c>
      <c r="Y5" s="2" t="s">
        <v>95</v>
      </c>
      <c r="Z5">
        <v>0</v>
      </c>
      <c r="AA5" s="2" t="s">
        <v>97</v>
      </c>
      <c r="AB5">
        <v>20</v>
      </c>
      <c r="AC5" s="2" t="s">
        <v>105</v>
      </c>
      <c r="AD5" s="2" t="s">
        <v>114</v>
      </c>
      <c r="AE5" s="2" t="s">
        <v>126</v>
      </c>
      <c r="AF5">
        <v>8500</v>
      </c>
      <c r="AG5">
        <v>0</v>
      </c>
      <c r="AH5">
        <v>0</v>
      </c>
      <c r="AI5">
        <v>0</v>
      </c>
      <c r="AJ5">
        <v>0</v>
      </c>
      <c r="AK5">
        <v>0</v>
      </c>
      <c r="AL5">
        <v>8500</v>
      </c>
      <c r="AM5">
        <v>0</v>
      </c>
      <c r="AN5" s="2"/>
      <c r="AP5" s="2"/>
      <c r="AQ5" s="2"/>
      <c r="AR5" s="2"/>
      <c r="AS5" s="2"/>
      <c r="AT5" s="4"/>
      <c r="AU5" s="4"/>
      <c r="AV5" s="4"/>
      <c r="AW5" s="2"/>
      <c r="AX5" s="2"/>
      <c r="AZ5">
        <v>122</v>
      </c>
      <c r="BA5">
        <v>863850.29</v>
      </c>
      <c r="BB5" s="2"/>
      <c r="BD5" s="2"/>
      <c r="BE5" s="2"/>
      <c r="BG5" s="2"/>
      <c r="BH5" s="2"/>
      <c r="BJ5" s="2"/>
      <c r="BK5">
        <v>287</v>
      </c>
      <c r="BL5">
        <v>863850.29</v>
      </c>
      <c r="BM5">
        <v>863850.29</v>
      </c>
    </row>
    <row r="6" spans="1:65" x14ac:dyDescent="0.35">
      <c r="A6" s="2" t="s">
        <v>65</v>
      </c>
      <c r="B6" s="2" t="s">
        <v>66</v>
      </c>
      <c r="C6" s="2" t="s">
        <v>67</v>
      </c>
      <c r="D6">
        <v>1</v>
      </c>
      <c r="E6">
        <v>1</v>
      </c>
      <c r="F6" s="3">
        <v>43768.764374999999</v>
      </c>
      <c r="G6" s="4">
        <v>43466</v>
      </c>
      <c r="H6" s="4">
        <v>43830</v>
      </c>
      <c r="I6" s="2" t="s">
        <v>68</v>
      </c>
      <c r="J6">
        <v>1440</v>
      </c>
      <c r="L6" s="2"/>
      <c r="M6" s="2"/>
      <c r="N6" s="2"/>
      <c r="O6" s="2"/>
      <c r="P6" s="2"/>
      <c r="Q6" s="2"/>
      <c r="S6" s="2"/>
      <c r="T6" s="2"/>
      <c r="U6" s="2"/>
      <c r="V6" s="2" t="s">
        <v>69</v>
      </c>
      <c r="W6" s="2" t="s">
        <v>609</v>
      </c>
      <c r="X6" s="2" t="s">
        <v>672</v>
      </c>
      <c r="Y6" s="2" t="s">
        <v>95</v>
      </c>
      <c r="Z6">
        <v>0</v>
      </c>
      <c r="AA6" s="2" t="s">
        <v>97</v>
      </c>
      <c r="AB6">
        <v>70</v>
      </c>
      <c r="AC6" s="2" t="s">
        <v>106</v>
      </c>
      <c r="AD6" s="2" t="s">
        <v>114</v>
      </c>
      <c r="AE6" s="2" t="s">
        <v>760</v>
      </c>
      <c r="AF6">
        <v>0</v>
      </c>
      <c r="AG6">
        <v>11200</v>
      </c>
      <c r="AH6">
        <v>0</v>
      </c>
      <c r="AI6">
        <v>2370</v>
      </c>
      <c r="AJ6">
        <v>0</v>
      </c>
      <c r="AK6">
        <v>2370</v>
      </c>
      <c r="AL6">
        <v>0</v>
      </c>
      <c r="AM6">
        <v>13570</v>
      </c>
      <c r="AN6" s="2"/>
      <c r="AP6" s="2"/>
      <c r="AQ6" s="2"/>
      <c r="AR6" s="2"/>
      <c r="AS6" s="2"/>
      <c r="AT6" s="4"/>
      <c r="AU6" s="4"/>
      <c r="AV6" s="4"/>
      <c r="AW6" s="2"/>
      <c r="AX6" s="2"/>
      <c r="AZ6">
        <v>122</v>
      </c>
      <c r="BA6">
        <v>863850.29</v>
      </c>
      <c r="BB6" s="2"/>
      <c r="BD6" s="2"/>
      <c r="BE6" s="2"/>
      <c r="BG6" s="2"/>
      <c r="BH6" s="2"/>
      <c r="BJ6" s="2"/>
      <c r="BK6">
        <v>287</v>
      </c>
      <c r="BL6">
        <v>863850.29</v>
      </c>
      <c r="BM6">
        <v>863850.29</v>
      </c>
    </row>
    <row r="7" spans="1:65" x14ac:dyDescent="0.35">
      <c r="A7" s="2" t="s">
        <v>65</v>
      </c>
      <c r="B7" s="2" t="s">
        <v>66</v>
      </c>
      <c r="C7" s="2" t="s">
        <v>67</v>
      </c>
      <c r="D7">
        <v>1</v>
      </c>
      <c r="E7">
        <v>1</v>
      </c>
      <c r="F7" s="3">
        <v>43768.764374999999</v>
      </c>
      <c r="G7" s="4">
        <v>43466</v>
      </c>
      <c r="H7" s="4">
        <v>43830</v>
      </c>
      <c r="I7" s="2" t="s">
        <v>68</v>
      </c>
      <c r="J7">
        <v>1440</v>
      </c>
      <c r="L7" s="2"/>
      <c r="M7" s="2"/>
      <c r="N7" s="2"/>
      <c r="O7" s="2"/>
      <c r="P7" s="2"/>
      <c r="Q7" s="2"/>
      <c r="S7" s="2"/>
      <c r="T7" s="2"/>
      <c r="U7" s="2"/>
      <c r="V7" s="2" t="s">
        <v>69</v>
      </c>
      <c r="W7" s="2" t="s">
        <v>610</v>
      </c>
      <c r="X7" s="2" t="s">
        <v>673</v>
      </c>
      <c r="Y7" s="2" t="s">
        <v>95</v>
      </c>
      <c r="Z7">
        <v>0</v>
      </c>
      <c r="AA7" s="2" t="s">
        <v>97</v>
      </c>
      <c r="AB7">
        <v>70</v>
      </c>
      <c r="AC7" s="2" t="s">
        <v>106</v>
      </c>
      <c r="AD7" s="2" t="s">
        <v>115</v>
      </c>
      <c r="AE7" s="2" t="s">
        <v>761</v>
      </c>
      <c r="AF7">
        <v>0</v>
      </c>
      <c r="AG7">
        <v>13450</v>
      </c>
      <c r="AH7">
        <v>0</v>
      </c>
      <c r="AI7">
        <v>2740</v>
      </c>
      <c r="AJ7">
        <v>0</v>
      </c>
      <c r="AK7">
        <v>2740</v>
      </c>
      <c r="AL7">
        <v>0</v>
      </c>
      <c r="AM7">
        <v>16190</v>
      </c>
      <c r="AN7" s="2"/>
      <c r="AP7" s="2"/>
      <c r="AQ7" s="2"/>
      <c r="AR7" s="2"/>
      <c r="AS7" s="2"/>
      <c r="AT7" s="4"/>
      <c r="AU7" s="4"/>
      <c r="AV7" s="4"/>
      <c r="AW7" s="2"/>
      <c r="AX7" s="2"/>
      <c r="AZ7">
        <v>122</v>
      </c>
      <c r="BA7">
        <v>863850.29</v>
      </c>
      <c r="BB7" s="2"/>
      <c r="BD7" s="2"/>
      <c r="BE7" s="2"/>
      <c r="BG7" s="2"/>
      <c r="BH7" s="2"/>
      <c r="BJ7" s="2"/>
      <c r="BK7">
        <v>287</v>
      </c>
      <c r="BL7">
        <v>863850.29</v>
      </c>
      <c r="BM7">
        <v>863850.29</v>
      </c>
    </row>
    <row r="8" spans="1:65" x14ac:dyDescent="0.35">
      <c r="A8" s="2" t="s">
        <v>65</v>
      </c>
      <c r="B8" s="2" t="s">
        <v>66</v>
      </c>
      <c r="C8" s="2" t="s">
        <v>67</v>
      </c>
      <c r="D8">
        <v>1</v>
      </c>
      <c r="E8">
        <v>1</v>
      </c>
      <c r="F8" s="3">
        <v>43768.764374999999</v>
      </c>
      <c r="G8" s="4">
        <v>43466</v>
      </c>
      <c r="H8" s="4">
        <v>43830</v>
      </c>
      <c r="I8" s="2" t="s">
        <v>68</v>
      </c>
      <c r="J8">
        <v>1440</v>
      </c>
      <c r="L8" s="2"/>
      <c r="M8" s="2"/>
      <c r="N8" s="2"/>
      <c r="O8" s="2"/>
      <c r="P8" s="2"/>
      <c r="Q8" s="2"/>
      <c r="S8" s="2"/>
      <c r="T8" s="2"/>
      <c r="U8" s="2"/>
      <c r="V8" s="2" t="s">
        <v>69</v>
      </c>
      <c r="W8" s="2" t="s">
        <v>72</v>
      </c>
      <c r="X8" s="2" t="s">
        <v>84</v>
      </c>
      <c r="Y8" s="2" t="s">
        <v>95</v>
      </c>
      <c r="Z8">
        <v>0</v>
      </c>
      <c r="AA8" s="2" t="s">
        <v>97</v>
      </c>
      <c r="AB8">
        <v>70</v>
      </c>
      <c r="AC8" s="2" t="s">
        <v>106</v>
      </c>
      <c r="AD8" s="2" t="s">
        <v>116</v>
      </c>
      <c r="AE8" s="2" t="s">
        <v>125</v>
      </c>
      <c r="AF8">
        <v>0</v>
      </c>
      <c r="AG8">
        <v>7340</v>
      </c>
      <c r="AH8">
        <v>0</v>
      </c>
      <c r="AI8">
        <v>2380</v>
      </c>
      <c r="AJ8">
        <v>0</v>
      </c>
      <c r="AK8">
        <v>2380</v>
      </c>
      <c r="AL8">
        <v>0</v>
      </c>
      <c r="AM8">
        <v>9720</v>
      </c>
      <c r="AN8" s="2"/>
      <c r="AP8" s="2"/>
      <c r="AQ8" s="2"/>
      <c r="AR8" s="2"/>
      <c r="AS8" s="2"/>
      <c r="AT8" s="4"/>
      <c r="AU8" s="4"/>
      <c r="AV8" s="4"/>
      <c r="AW8" s="2"/>
      <c r="AX8" s="2"/>
      <c r="AZ8">
        <v>122</v>
      </c>
      <c r="BA8">
        <v>863850.29</v>
      </c>
      <c r="BB8" s="2"/>
      <c r="BD8" s="2"/>
      <c r="BE8" s="2"/>
      <c r="BG8" s="2"/>
      <c r="BH8" s="2"/>
      <c r="BJ8" s="2"/>
      <c r="BK8">
        <v>287</v>
      </c>
      <c r="BL8">
        <v>863850.29</v>
      </c>
      <c r="BM8">
        <v>863850.29</v>
      </c>
    </row>
    <row r="9" spans="1:65" x14ac:dyDescent="0.35">
      <c r="A9" s="2" t="s">
        <v>65</v>
      </c>
      <c r="B9" s="2" t="s">
        <v>66</v>
      </c>
      <c r="C9" s="2" t="s">
        <v>67</v>
      </c>
      <c r="D9">
        <v>1</v>
      </c>
      <c r="E9">
        <v>1</v>
      </c>
      <c r="F9" s="3">
        <v>43768.764374999999</v>
      </c>
      <c r="G9" s="4">
        <v>43466</v>
      </c>
      <c r="H9" s="4">
        <v>43830</v>
      </c>
      <c r="I9" s="2" t="s">
        <v>68</v>
      </c>
      <c r="J9">
        <v>1440</v>
      </c>
      <c r="L9" s="2"/>
      <c r="M9" s="2"/>
      <c r="N9" s="2"/>
      <c r="O9" s="2"/>
      <c r="P9" s="2"/>
      <c r="Q9" s="2"/>
      <c r="S9" s="2"/>
      <c r="T9" s="2"/>
      <c r="U9" s="2"/>
      <c r="V9" s="2" t="s">
        <v>69</v>
      </c>
      <c r="W9" s="2" t="s">
        <v>611</v>
      </c>
      <c r="X9" s="2" t="s">
        <v>674</v>
      </c>
      <c r="Y9" s="2" t="s">
        <v>95</v>
      </c>
      <c r="Z9">
        <v>0</v>
      </c>
      <c r="AA9" s="2" t="s">
        <v>97</v>
      </c>
      <c r="AB9">
        <v>75</v>
      </c>
      <c r="AC9" s="2" t="s">
        <v>735</v>
      </c>
      <c r="AD9" s="2" t="s">
        <v>114</v>
      </c>
      <c r="AE9" s="2" t="s">
        <v>126</v>
      </c>
      <c r="AF9">
        <v>0</v>
      </c>
      <c r="AG9">
        <v>4250</v>
      </c>
      <c r="AH9">
        <v>0</v>
      </c>
      <c r="AI9">
        <v>0</v>
      </c>
      <c r="AJ9">
        <v>0</v>
      </c>
      <c r="AK9">
        <v>0</v>
      </c>
      <c r="AL9">
        <v>0</v>
      </c>
      <c r="AM9">
        <v>4250</v>
      </c>
      <c r="AN9" s="2"/>
      <c r="AP9" s="2"/>
      <c r="AQ9" s="2"/>
      <c r="AR9" s="2"/>
      <c r="AS9" s="2"/>
      <c r="AT9" s="4"/>
      <c r="AU9" s="4"/>
      <c r="AV9" s="4"/>
      <c r="AW9" s="2"/>
      <c r="AX9" s="2"/>
      <c r="AZ9">
        <v>122</v>
      </c>
      <c r="BA9">
        <v>863850.29</v>
      </c>
      <c r="BB9" s="2"/>
      <c r="BD9" s="2"/>
      <c r="BE9" s="2"/>
      <c r="BG9" s="2"/>
      <c r="BH9" s="2"/>
      <c r="BJ9" s="2"/>
      <c r="BK9">
        <v>287</v>
      </c>
      <c r="BL9">
        <v>863850.29</v>
      </c>
      <c r="BM9">
        <v>863850.29</v>
      </c>
    </row>
    <row r="10" spans="1:65" x14ac:dyDescent="0.35">
      <c r="A10" s="2" t="s">
        <v>65</v>
      </c>
      <c r="B10" s="2" t="s">
        <v>66</v>
      </c>
      <c r="C10" s="2" t="s">
        <v>67</v>
      </c>
      <c r="D10">
        <v>1</v>
      </c>
      <c r="E10">
        <v>1</v>
      </c>
      <c r="F10" s="3">
        <v>43768.764374999999</v>
      </c>
      <c r="G10" s="4">
        <v>43466</v>
      </c>
      <c r="H10" s="4">
        <v>43830</v>
      </c>
      <c r="I10" s="2" t="s">
        <v>68</v>
      </c>
      <c r="J10">
        <v>1440</v>
      </c>
      <c r="L10" s="2"/>
      <c r="M10" s="2"/>
      <c r="N10" s="2"/>
      <c r="O10" s="2"/>
      <c r="P10" s="2"/>
      <c r="Q10" s="2"/>
      <c r="S10" s="2"/>
      <c r="T10" s="2"/>
      <c r="U10" s="2"/>
      <c r="V10" s="2" t="s">
        <v>69</v>
      </c>
      <c r="W10" s="2" t="s">
        <v>612</v>
      </c>
      <c r="X10" s="2" t="s">
        <v>675</v>
      </c>
      <c r="Y10" s="2" t="s">
        <v>95</v>
      </c>
      <c r="Z10">
        <v>1</v>
      </c>
      <c r="AA10" s="2" t="s">
        <v>98</v>
      </c>
      <c r="AB10">
        <v>100</v>
      </c>
      <c r="AC10" s="2" t="s">
        <v>675</v>
      </c>
      <c r="AD10" s="2"/>
      <c r="AE10" s="2" t="s">
        <v>675</v>
      </c>
      <c r="AF10">
        <v>870.9</v>
      </c>
      <c r="AG10">
        <v>0</v>
      </c>
      <c r="AH10">
        <v>2500</v>
      </c>
      <c r="AI10">
        <v>2865</v>
      </c>
      <c r="AJ10">
        <v>2500</v>
      </c>
      <c r="AK10">
        <v>2865</v>
      </c>
      <c r="AL10">
        <v>505.9</v>
      </c>
      <c r="AM10">
        <v>0</v>
      </c>
      <c r="AN10" s="2"/>
      <c r="AP10" s="2"/>
      <c r="AQ10" s="2"/>
      <c r="AR10" s="2"/>
      <c r="AS10" s="2"/>
      <c r="AT10" s="4"/>
      <c r="AU10" s="4"/>
      <c r="AV10" s="4"/>
      <c r="AW10" s="2"/>
      <c r="AX10" s="2"/>
      <c r="AZ10">
        <v>122</v>
      </c>
      <c r="BA10">
        <v>863850.29</v>
      </c>
      <c r="BB10" s="2"/>
      <c r="BD10" s="2"/>
      <c r="BE10" s="2"/>
      <c r="BG10" s="2"/>
      <c r="BH10" s="2"/>
      <c r="BJ10" s="2"/>
      <c r="BK10">
        <v>287</v>
      </c>
      <c r="BL10">
        <v>863850.29</v>
      </c>
      <c r="BM10">
        <v>863850.29</v>
      </c>
    </row>
    <row r="11" spans="1:65" x14ac:dyDescent="0.35">
      <c r="A11" s="2" t="s">
        <v>65</v>
      </c>
      <c r="B11" s="2" t="s">
        <v>66</v>
      </c>
      <c r="C11" s="2" t="s">
        <v>67</v>
      </c>
      <c r="D11">
        <v>1</v>
      </c>
      <c r="E11">
        <v>1</v>
      </c>
      <c r="F11" s="3">
        <v>43768.764374999999</v>
      </c>
      <c r="G11" s="4">
        <v>43466</v>
      </c>
      <c r="H11" s="4">
        <v>43830</v>
      </c>
      <c r="I11" s="2" t="s">
        <v>68</v>
      </c>
      <c r="J11">
        <v>1440</v>
      </c>
      <c r="L11" s="2"/>
      <c r="M11" s="2"/>
      <c r="N11" s="2"/>
      <c r="O11" s="2"/>
      <c r="P11" s="2"/>
      <c r="Q11" s="2"/>
      <c r="S11" s="2"/>
      <c r="T11" s="2"/>
      <c r="U11" s="2"/>
      <c r="V11" s="2" t="s">
        <v>69</v>
      </c>
      <c r="W11" s="2" t="s">
        <v>73</v>
      </c>
      <c r="X11" s="2" t="s">
        <v>85</v>
      </c>
      <c r="Y11" s="2" t="s">
        <v>95</v>
      </c>
      <c r="Z11">
        <v>1</v>
      </c>
      <c r="AA11" s="2" t="s">
        <v>98</v>
      </c>
      <c r="AB11">
        <v>130</v>
      </c>
      <c r="AC11" s="2" t="s">
        <v>85</v>
      </c>
      <c r="AD11" s="2"/>
      <c r="AE11" s="2" t="s">
        <v>85</v>
      </c>
      <c r="AF11">
        <v>21940</v>
      </c>
      <c r="AG11">
        <v>0</v>
      </c>
      <c r="AH11">
        <v>9300</v>
      </c>
      <c r="AI11">
        <v>40736.75</v>
      </c>
      <c r="AJ11">
        <v>9300</v>
      </c>
      <c r="AK11">
        <v>40736.75</v>
      </c>
      <c r="AL11">
        <v>0</v>
      </c>
      <c r="AM11">
        <v>9496.75</v>
      </c>
      <c r="AN11" s="2"/>
      <c r="AP11" s="2"/>
      <c r="AQ11" s="2"/>
      <c r="AR11" s="2"/>
      <c r="AS11" s="2"/>
      <c r="AT11" s="4"/>
      <c r="AU11" s="4"/>
      <c r="AV11" s="4"/>
      <c r="AW11" s="2"/>
      <c r="AX11" s="2"/>
      <c r="AZ11">
        <v>122</v>
      </c>
      <c r="BA11">
        <v>863850.29</v>
      </c>
      <c r="BB11" s="2"/>
      <c r="BD11" s="2"/>
      <c r="BE11" s="2"/>
      <c r="BG11" s="2"/>
      <c r="BH11" s="2"/>
      <c r="BJ11" s="2"/>
      <c r="BK11">
        <v>287</v>
      </c>
      <c r="BL11">
        <v>863850.29</v>
      </c>
      <c r="BM11">
        <v>863850.29</v>
      </c>
    </row>
    <row r="12" spans="1:65" x14ac:dyDescent="0.35">
      <c r="A12" s="2" t="s">
        <v>65</v>
      </c>
      <c r="B12" s="2" t="s">
        <v>66</v>
      </c>
      <c r="C12" s="2" t="s">
        <v>67</v>
      </c>
      <c r="D12">
        <v>1</v>
      </c>
      <c r="E12">
        <v>1</v>
      </c>
      <c r="F12" s="3">
        <v>43768.764374999999</v>
      </c>
      <c r="G12" s="4">
        <v>43466</v>
      </c>
      <c r="H12" s="4">
        <v>43830</v>
      </c>
      <c r="I12" s="2" t="s">
        <v>68</v>
      </c>
      <c r="J12">
        <v>1440</v>
      </c>
      <c r="L12" s="2"/>
      <c r="M12" s="2"/>
      <c r="N12" s="2"/>
      <c r="O12" s="2"/>
      <c r="P12" s="2"/>
      <c r="Q12" s="2"/>
      <c r="S12" s="2"/>
      <c r="T12" s="2"/>
      <c r="U12" s="2"/>
      <c r="V12" s="2" t="s">
        <v>69</v>
      </c>
      <c r="W12" s="2" t="s">
        <v>613</v>
      </c>
      <c r="X12" s="2" t="s">
        <v>676</v>
      </c>
      <c r="Y12" s="2" t="s">
        <v>95</v>
      </c>
      <c r="Z12">
        <v>1</v>
      </c>
      <c r="AA12" s="2" t="s">
        <v>98</v>
      </c>
      <c r="AB12">
        <v>132</v>
      </c>
      <c r="AC12" s="2" t="s">
        <v>676</v>
      </c>
      <c r="AD12" s="2"/>
      <c r="AE12" s="2" t="s">
        <v>676</v>
      </c>
      <c r="AF12">
        <v>4300</v>
      </c>
      <c r="AG12">
        <v>0</v>
      </c>
      <c r="AH12">
        <v>-13.61</v>
      </c>
      <c r="AI12">
        <v>0</v>
      </c>
      <c r="AJ12">
        <v>-13.61</v>
      </c>
      <c r="AK12">
        <v>0</v>
      </c>
      <c r="AL12">
        <v>4286.3900000000003</v>
      </c>
      <c r="AM12">
        <v>0</v>
      </c>
      <c r="AN12" s="2"/>
      <c r="AP12" s="2"/>
      <c r="AQ12" s="2"/>
      <c r="AR12" s="2"/>
      <c r="AS12" s="2"/>
      <c r="AT12" s="4"/>
      <c r="AU12" s="4"/>
      <c r="AV12" s="4"/>
      <c r="AW12" s="2"/>
      <c r="AX12" s="2"/>
      <c r="AZ12">
        <v>122</v>
      </c>
      <c r="BA12">
        <v>863850.29</v>
      </c>
      <c r="BB12" s="2"/>
      <c r="BD12" s="2"/>
      <c r="BE12" s="2"/>
      <c r="BG12" s="2"/>
      <c r="BH12" s="2"/>
      <c r="BJ12" s="2"/>
      <c r="BK12">
        <v>287</v>
      </c>
      <c r="BL12">
        <v>863850.29</v>
      </c>
      <c r="BM12">
        <v>863850.29</v>
      </c>
    </row>
    <row r="13" spans="1:65" x14ac:dyDescent="0.35">
      <c r="A13" s="2" t="s">
        <v>65</v>
      </c>
      <c r="B13" s="2" t="s">
        <v>66</v>
      </c>
      <c r="C13" s="2" t="s">
        <v>67</v>
      </c>
      <c r="D13">
        <v>1</v>
      </c>
      <c r="E13">
        <v>1</v>
      </c>
      <c r="F13" s="3">
        <v>43768.764374999999</v>
      </c>
      <c r="G13" s="4">
        <v>43466</v>
      </c>
      <c r="H13" s="4">
        <v>43830</v>
      </c>
      <c r="I13" s="2" t="s">
        <v>68</v>
      </c>
      <c r="J13">
        <v>1440</v>
      </c>
      <c r="L13" s="2"/>
      <c r="M13" s="2"/>
      <c r="N13" s="2"/>
      <c r="O13" s="2"/>
      <c r="P13" s="2"/>
      <c r="Q13" s="2"/>
      <c r="S13" s="2"/>
      <c r="T13" s="2"/>
      <c r="U13" s="2"/>
      <c r="V13" s="2" t="s">
        <v>69</v>
      </c>
      <c r="W13" s="2" t="s">
        <v>575</v>
      </c>
      <c r="X13" s="2" t="s">
        <v>677</v>
      </c>
      <c r="Y13" s="2" t="s">
        <v>95</v>
      </c>
      <c r="Z13">
        <v>1</v>
      </c>
      <c r="AA13" s="2" t="s">
        <v>98</v>
      </c>
      <c r="AB13">
        <v>133</v>
      </c>
      <c r="AC13" s="2" t="s">
        <v>677</v>
      </c>
      <c r="AD13" s="2"/>
      <c r="AE13" s="2" t="s">
        <v>677</v>
      </c>
      <c r="AF13">
        <v>0</v>
      </c>
      <c r="AG13">
        <v>0</v>
      </c>
      <c r="AH13">
        <v>10819.01</v>
      </c>
      <c r="AI13">
        <v>2043.04</v>
      </c>
      <c r="AJ13">
        <v>10819.01</v>
      </c>
      <c r="AK13">
        <v>2043.04</v>
      </c>
      <c r="AL13">
        <v>8775.9699999999993</v>
      </c>
      <c r="AM13">
        <v>0</v>
      </c>
      <c r="AN13" s="2"/>
      <c r="AP13" s="2"/>
      <c r="AQ13" s="2"/>
      <c r="AR13" s="2"/>
      <c r="AS13" s="2"/>
      <c r="AT13" s="4"/>
      <c r="AU13" s="4"/>
      <c r="AV13" s="4"/>
      <c r="AW13" s="2"/>
      <c r="AX13" s="2"/>
      <c r="AZ13">
        <v>122</v>
      </c>
      <c r="BA13">
        <v>863850.29</v>
      </c>
      <c r="BB13" s="2"/>
      <c r="BD13" s="2"/>
      <c r="BE13" s="2"/>
      <c r="BG13" s="2"/>
      <c r="BH13" s="2"/>
      <c r="BJ13" s="2"/>
      <c r="BK13">
        <v>287</v>
      </c>
      <c r="BL13">
        <v>863850.29</v>
      </c>
      <c r="BM13">
        <v>863850.29</v>
      </c>
    </row>
    <row r="14" spans="1:65" x14ac:dyDescent="0.35">
      <c r="A14" s="2" t="s">
        <v>65</v>
      </c>
      <c r="B14" s="2" t="s">
        <v>66</v>
      </c>
      <c r="C14" s="2" t="s">
        <v>67</v>
      </c>
      <c r="D14">
        <v>1</v>
      </c>
      <c r="E14">
        <v>1</v>
      </c>
      <c r="F14" s="3">
        <v>43768.764374999999</v>
      </c>
      <c r="G14" s="4">
        <v>43466</v>
      </c>
      <c r="H14" s="4">
        <v>43830</v>
      </c>
      <c r="I14" s="2" t="s">
        <v>68</v>
      </c>
      <c r="J14">
        <v>1440</v>
      </c>
      <c r="L14" s="2"/>
      <c r="M14" s="2"/>
      <c r="N14" s="2"/>
      <c r="O14" s="2"/>
      <c r="P14" s="2"/>
      <c r="Q14" s="2"/>
      <c r="S14" s="2"/>
      <c r="T14" s="2"/>
      <c r="U14" s="2"/>
      <c r="V14" s="2" t="s">
        <v>69</v>
      </c>
      <c r="W14" s="2" t="s">
        <v>614</v>
      </c>
      <c r="X14" s="2" t="s">
        <v>678</v>
      </c>
      <c r="Y14" s="2" t="s">
        <v>95</v>
      </c>
      <c r="Z14">
        <v>1</v>
      </c>
      <c r="AA14" s="2" t="s">
        <v>98</v>
      </c>
      <c r="AB14">
        <v>149</v>
      </c>
      <c r="AC14" s="2" t="s">
        <v>678</v>
      </c>
      <c r="AD14" s="2"/>
      <c r="AE14" s="2" t="s">
        <v>678</v>
      </c>
      <c r="AF14">
        <v>0</v>
      </c>
      <c r="AG14">
        <v>0</v>
      </c>
      <c r="AH14">
        <v>2500</v>
      </c>
      <c r="AI14">
        <v>2500</v>
      </c>
      <c r="AJ14">
        <v>2500</v>
      </c>
      <c r="AK14">
        <v>2500</v>
      </c>
      <c r="AL14">
        <v>0</v>
      </c>
      <c r="AM14">
        <v>0</v>
      </c>
      <c r="AN14" s="2"/>
      <c r="AP14" s="2"/>
      <c r="AQ14" s="2"/>
      <c r="AR14" s="2"/>
      <c r="AS14" s="2"/>
      <c r="AT14" s="4"/>
      <c r="AU14" s="4"/>
      <c r="AV14" s="4"/>
      <c r="AW14" s="2"/>
      <c r="AX14" s="2"/>
      <c r="AZ14">
        <v>122</v>
      </c>
      <c r="BA14">
        <v>863850.29</v>
      </c>
      <c r="BB14" s="2"/>
      <c r="BD14" s="2"/>
      <c r="BE14" s="2"/>
      <c r="BG14" s="2"/>
      <c r="BH14" s="2"/>
      <c r="BJ14" s="2"/>
      <c r="BK14">
        <v>287</v>
      </c>
      <c r="BL14">
        <v>863850.29</v>
      </c>
      <c r="BM14">
        <v>863850.29</v>
      </c>
    </row>
    <row r="15" spans="1:65" x14ac:dyDescent="0.35">
      <c r="A15" s="2" t="s">
        <v>65</v>
      </c>
      <c r="B15" s="2" t="s">
        <v>66</v>
      </c>
      <c r="C15" s="2" t="s">
        <v>67</v>
      </c>
      <c r="D15">
        <v>1</v>
      </c>
      <c r="E15">
        <v>1</v>
      </c>
      <c r="F15" s="3">
        <v>43768.764374999999</v>
      </c>
      <c r="G15" s="4">
        <v>43466</v>
      </c>
      <c r="H15" s="4">
        <v>43830</v>
      </c>
      <c r="I15" s="2" t="s">
        <v>68</v>
      </c>
      <c r="J15">
        <v>1440</v>
      </c>
      <c r="L15" s="2"/>
      <c r="M15" s="2"/>
      <c r="N15" s="2"/>
      <c r="O15" s="2"/>
      <c r="P15" s="2"/>
      <c r="Q15" s="2"/>
      <c r="S15" s="2"/>
      <c r="T15" s="2"/>
      <c r="U15" s="2"/>
      <c r="V15" s="2" t="s">
        <v>69</v>
      </c>
      <c r="W15" s="2" t="s">
        <v>615</v>
      </c>
      <c r="X15" s="2" t="s">
        <v>679</v>
      </c>
      <c r="Y15" s="2" t="s">
        <v>95</v>
      </c>
      <c r="Z15">
        <v>2</v>
      </c>
      <c r="AA15" s="2" t="s">
        <v>99</v>
      </c>
      <c r="AB15">
        <v>200</v>
      </c>
      <c r="AC15" s="2" t="s">
        <v>679</v>
      </c>
      <c r="AD15" s="2"/>
      <c r="AE15" s="2" t="s">
        <v>679</v>
      </c>
      <c r="AF15">
        <v>0</v>
      </c>
      <c r="AG15">
        <v>0</v>
      </c>
      <c r="AH15">
        <v>1200</v>
      </c>
      <c r="AI15">
        <v>2012</v>
      </c>
      <c r="AJ15">
        <v>1200</v>
      </c>
      <c r="AK15">
        <v>2012</v>
      </c>
      <c r="AL15">
        <v>0</v>
      </c>
      <c r="AM15">
        <v>812</v>
      </c>
      <c r="AN15" s="2"/>
      <c r="AP15" s="2"/>
      <c r="AQ15" s="2"/>
      <c r="AR15" s="2"/>
      <c r="AS15" s="2"/>
      <c r="AT15" s="4"/>
      <c r="AU15" s="4"/>
      <c r="AV15" s="4"/>
      <c r="AW15" s="2"/>
      <c r="AX15" s="2"/>
      <c r="AZ15">
        <v>122</v>
      </c>
      <c r="BA15">
        <v>863850.29</v>
      </c>
      <c r="BB15" s="2"/>
      <c r="BD15" s="2"/>
      <c r="BE15" s="2"/>
      <c r="BG15" s="2"/>
      <c r="BH15" s="2"/>
      <c r="BJ15" s="2"/>
      <c r="BK15">
        <v>287</v>
      </c>
      <c r="BL15">
        <v>863850.29</v>
      </c>
      <c r="BM15">
        <v>863850.29</v>
      </c>
    </row>
    <row r="16" spans="1:65" x14ac:dyDescent="0.35">
      <c r="A16" s="2" t="s">
        <v>65</v>
      </c>
      <c r="B16" s="2" t="s">
        <v>66</v>
      </c>
      <c r="C16" s="2" t="s">
        <v>67</v>
      </c>
      <c r="D16">
        <v>1</v>
      </c>
      <c r="E16">
        <v>1</v>
      </c>
      <c r="F16" s="3">
        <v>43768.764374999999</v>
      </c>
      <c r="G16" s="4">
        <v>43466</v>
      </c>
      <c r="H16" s="4">
        <v>43830</v>
      </c>
      <c r="I16" s="2" t="s">
        <v>68</v>
      </c>
      <c r="J16">
        <v>1440</v>
      </c>
      <c r="L16" s="2"/>
      <c r="M16" s="2"/>
      <c r="N16" s="2"/>
      <c r="O16" s="2"/>
      <c r="P16" s="2"/>
      <c r="Q16" s="2"/>
      <c r="S16" s="2"/>
      <c r="T16" s="2"/>
      <c r="U16" s="2"/>
      <c r="V16" s="2" t="s">
        <v>69</v>
      </c>
      <c r="W16" s="2" t="s">
        <v>138</v>
      </c>
      <c r="X16" s="2" t="s">
        <v>145</v>
      </c>
      <c r="Y16" s="2" t="s">
        <v>95</v>
      </c>
      <c r="Z16">
        <v>2</v>
      </c>
      <c r="AA16" s="2" t="s">
        <v>99</v>
      </c>
      <c r="AB16">
        <v>201</v>
      </c>
      <c r="AC16" s="2" t="s">
        <v>107</v>
      </c>
      <c r="AD16" s="2" t="s">
        <v>118</v>
      </c>
      <c r="AE16" s="2" t="s">
        <v>127</v>
      </c>
      <c r="AF16">
        <v>0</v>
      </c>
      <c r="AG16">
        <v>0</v>
      </c>
      <c r="AH16">
        <v>73596</v>
      </c>
      <c r="AI16">
        <v>0</v>
      </c>
      <c r="AJ16">
        <v>73596</v>
      </c>
      <c r="AK16">
        <v>0</v>
      </c>
      <c r="AL16">
        <v>73596</v>
      </c>
      <c r="AM16">
        <v>0</v>
      </c>
      <c r="AN16" s="2"/>
      <c r="AP16" s="2"/>
      <c r="AQ16" s="2"/>
      <c r="AR16" s="2"/>
      <c r="AS16" s="2"/>
      <c r="AT16" s="4"/>
      <c r="AU16" s="4"/>
      <c r="AV16" s="4"/>
      <c r="AW16" s="2"/>
      <c r="AX16" s="2"/>
      <c r="AZ16">
        <v>122</v>
      </c>
      <c r="BA16">
        <v>863850.29</v>
      </c>
      <c r="BB16" s="2"/>
      <c r="BD16" s="2"/>
      <c r="BE16" s="2"/>
      <c r="BG16" s="2"/>
      <c r="BH16" s="2"/>
      <c r="BJ16" s="2"/>
      <c r="BK16">
        <v>287</v>
      </c>
      <c r="BL16">
        <v>863850.29</v>
      </c>
      <c r="BM16">
        <v>863850.29</v>
      </c>
    </row>
    <row r="17" spans="1:65" x14ac:dyDescent="0.35">
      <c r="A17" s="2" t="s">
        <v>65</v>
      </c>
      <c r="B17" s="2" t="s">
        <v>66</v>
      </c>
      <c r="C17" s="2" t="s">
        <v>67</v>
      </c>
      <c r="D17">
        <v>1</v>
      </c>
      <c r="E17">
        <v>1</v>
      </c>
      <c r="F17" s="3">
        <v>43768.764374999999</v>
      </c>
      <c r="G17" s="4">
        <v>43466</v>
      </c>
      <c r="H17" s="4">
        <v>43830</v>
      </c>
      <c r="I17" s="2" t="s">
        <v>68</v>
      </c>
      <c r="J17">
        <v>1440</v>
      </c>
      <c r="L17" s="2"/>
      <c r="M17" s="2"/>
      <c r="N17" s="2"/>
      <c r="O17" s="2"/>
      <c r="P17" s="2"/>
      <c r="Q17" s="2"/>
      <c r="S17" s="2"/>
      <c r="T17" s="2"/>
      <c r="U17" s="2"/>
      <c r="V17" s="2" t="s">
        <v>69</v>
      </c>
      <c r="W17" s="2" t="s">
        <v>616</v>
      </c>
      <c r="X17" s="2" t="s">
        <v>680</v>
      </c>
      <c r="Y17" s="2" t="s">
        <v>95</v>
      </c>
      <c r="Z17">
        <v>2</v>
      </c>
      <c r="AA17" s="2" t="s">
        <v>99</v>
      </c>
      <c r="AB17">
        <v>201</v>
      </c>
      <c r="AC17" s="2" t="s">
        <v>107</v>
      </c>
      <c r="AD17" s="2" t="s">
        <v>117</v>
      </c>
      <c r="AE17" s="2" t="s">
        <v>762</v>
      </c>
      <c r="AF17">
        <v>1010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1010</v>
      </c>
      <c r="AM17">
        <v>0</v>
      </c>
      <c r="AN17" s="2"/>
      <c r="AP17" s="2"/>
      <c r="AQ17" s="2"/>
      <c r="AR17" s="2"/>
      <c r="AS17" s="2"/>
      <c r="AT17" s="4"/>
      <c r="AU17" s="4"/>
      <c r="AV17" s="4"/>
      <c r="AW17" s="2"/>
      <c r="AX17" s="2"/>
      <c r="AZ17">
        <v>122</v>
      </c>
      <c r="BA17">
        <v>863850.29</v>
      </c>
      <c r="BB17" s="2"/>
      <c r="BD17" s="2"/>
      <c r="BE17" s="2"/>
      <c r="BG17" s="2"/>
      <c r="BH17" s="2"/>
      <c r="BJ17" s="2"/>
      <c r="BK17">
        <v>287</v>
      </c>
      <c r="BL17">
        <v>863850.29</v>
      </c>
      <c r="BM17">
        <v>863850.29</v>
      </c>
    </row>
    <row r="18" spans="1:65" x14ac:dyDescent="0.35">
      <c r="A18" s="2" t="s">
        <v>65</v>
      </c>
      <c r="B18" s="2" t="s">
        <v>66</v>
      </c>
      <c r="C18" s="2" t="s">
        <v>67</v>
      </c>
      <c r="D18">
        <v>1</v>
      </c>
      <c r="E18">
        <v>1</v>
      </c>
      <c r="F18" s="3">
        <v>43768.764374999999</v>
      </c>
      <c r="G18" s="4">
        <v>43466</v>
      </c>
      <c r="H18" s="4">
        <v>43830</v>
      </c>
      <c r="I18" s="2" t="s">
        <v>68</v>
      </c>
      <c r="J18">
        <v>1440</v>
      </c>
      <c r="L18" s="2"/>
      <c r="M18" s="2"/>
      <c r="N18" s="2"/>
      <c r="O18" s="2"/>
      <c r="P18" s="2"/>
      <c r="Q18" s="2"/>
      <c r="S18" s="2"/>
      <c r="T18" s="2"/>
      <c r="U18" s="2"/>
      <c r="V18" s="2" t="s">
        <v>69</v>
      </c>
      <c r="W18" s="2" t="s">
        <v>617</v>
      </c>
      <c r="X18" s="2" t="s">
        <v>681</v>
      </c>
      <c r="Y18" s="2" t="s">
        <v>95</v>
      </c>
      <c r="Z18">
        <v>2</v>
      </c>
      <c r="AA18" s="2" t="s">
        <v>99</v>
      </c>
      <c r="AB18">
        <v>201</v>
      </c>
      <c r="AC18" s="2" t="s">
        <v>107</v>
      </c>
      <c r="AD18" s="2" t="s">
        <v>580</v>
      </c>
      <c r="AE18" s="2" t="s">
        <v>763</v>
      </c>
      <c r="AF18">
        <v>0</v>
      </c>
      <c r="AG18">
        <v>0</v>
      </c>
      <c r="AH18">
        <v>18327</v>
      </c>
      <c r="AI18">
        <v>0</v>
      </c>
      <c r="AJ18">
        <v>18327</v>
      </c>
      <c r="AK18">
        <v>0</v>
      </c>
      <c r="AL18">
        <v>18327</v>
      </c>
      <c r="AM18">
        <v>0</v>
      </c>
      <c r="AN18" s="2"/>
      <c r="AP18" s="2"/>
      <c r="AQ18" s="2"/>
      <c r="AR18" s="2"/>
      <c r="AS18" s="2"/>
      <c r="AT18" s="4"/>
      <c r="AU18" s="4"/>
      <c r="AV18" s="4"/>
      <c r="AW18" s="2"/>
      <c r="AX18" s="2"/>
      <c r="AZ18">
        <v>122</v>
      </c>
      <c r="BA18">
        <v>863850.29</v>
      </c>
      <c r="BB18" s="2"/>
      <c r="BD18" s="2"/>
      <c r="BE18" s="2"/>
      <c r="BG18" s="2"/>
      <c r="BH18" s="2"/>
      <c r="BJ18" s="2"/>
      <c r="BK18">
        <v>287</v>
      </c>
      <c r="BL18">
        <v>863850.29</v>
      </c>
      <c r="BM18">
        <v>863850.29</v>
      </c>
    </row>
    <row r="19" spans="1:65" x14ac:dyDescent="0.35">
      <c r="A19" s="2" t="s">
        <v>65</v>
      </c>
      <c r="B19" s="2" t="s">
        <v>66</v>
      </c>
      <c r="C19" s="2" t="s">
        <v>67</v>
      </c>
      <c r="D19">
        <v>1</v>
      </c>
      <c r="E19">
        <v>1</v>
      </c>
      <c r="F19" s="3">
        <v>43768.764374999999</v>
      </c>
      <c r="G19" s="4">
        <v>43466</v>
      </c>
      <c r="H19" s="4">
        <v>43830</v>
      </c>
      <c r="I19" s="2" t="s">
        <v>68</v>
      </c>
      <c r="J19">
        <v>1440</v>
      </c>
      <c r="L19" s="2"/>
      <c r="M19" s="2"/>
      <c r="N19" s="2"/>
      <c r="O19" s="2"/>
      <c r="P19" s="2"/>
      <c r="Q19" s="2"/>
      <c r="S19" s="2"/>
      <c r="T19" s="2"/>
      <c r="U19" s="2"/>
      <c r="V19" s="2" t="s">
        <v>69</v>
      </c>
      <c r="W19" s="2" t="s">
        <v>618</v>
      </c>
      <c r="X19" s="2" t="s">
        <v>682</v>
      </c>
      <c r="Y19" s="2" t="s">
        <v>95</v>
      </c>
      <c r="Z19">
        <v>2</v>
      </c>
      <c r="AA19" s="2" t="s">
        <v>99</v>
      </c>
      <c r="AB19">
        <v>201</v>
      </c>
      <c r="AC19" s="2" t="s">
        <v>107</v>
      </c>
      <c r="AD19" s="2" t="s">
        <v>160</v>
      </c>
      <c r="AE19" s="2" t="s">
        <v>162</v>
      </c>
      <c r="AF19">
        <v>0</v>
      </c>
      <c r="AG19">
        <v>0</v>
      </c>
      <c r="AH19">
        <v>39237</v>
      </c>
      <c r="AI19">
        <v>0</v>
      </c>
      <c r="AJ19">
        <v>39237</v>
      </c>
      <c r="AK19">
        <v>0</v>
      </c>
      <c r="AL19">
        <v>39237</v>
      </c>
      <c r="AM19">
        <v>0</v>
      </c>
      <c r="AN19" s="2"/>
      <c r="AP19" s="2"/>
      <c r="AQ19" s="2"/>
      <c r="AR19" s="2"/>
      <c r="AS19" s="2"/>
      <c r="AT19" s="4"/>
      <c r="AU19" s="4"/>
      <c r="AV19" s="4"/>
      <c r="AW19" s="2"/>
      <c r="AX19" s="2"/>
      <c r="AZ19">
        <v>122</v>
      </c>
      <c r="BA19">
        <v>863850.29</v>
      </c>
      <c r="BB19" s="2"/>
      <c r="BD19" s="2"/>
      <c r="BE19" s="2"/>
      <c r="BG19" s="2"/>
      <c r="BH19" s="2"/>
      <c r="BJ19" s="2"/>
      <c r="BK19">
        <v>287</v>
      </c>
      <c r="BL19">
        <v>863850.29</v>
      </c>
      <c r="BM19">
        <v>863850.29</v>
      </c>
    </row>
    <row r="20" spans="1:65" x14ac:dyDescent="0.35">
      <c r="A20" s="2" t="s">
        <v>65</v>
      </c>
      <c r="B20" s="2" t="s">
        <v>66</v>
      </c>
      <c r="C20" s="2" t="s">
        <v>67</v>
      </c>
      <c r="D20">
        <v>1</v>
      </c>
      <c r="E20">
        <v>1</v>
      </c>
      <c r="F20" s="3">
        <v>43768.764374999999</v>
      </c>
      <c r="G20" s="4">
        <v>43466</v>
      </c>
      <c r="H20" s="4">
        <v>43830</v>
      </c>
      <c r="I20" s="2" t="s">
        <v>68</v>
      </c>
      <c r="J20">
        <v>1440</v>
      </c>
      <c r="L20" s="2"/>
      <c r="M20" s="2"/>
      <c r="N20" s="2"/>
      <c r="O20" s="2"/>
      <c r="P20" s="2"/>
      <c r="Q20" s="2"/>
      <c r="S20" s="2"/>
      <c r="T20" s="2"/>
      <c r="U20" s="2"/>
      <c r="V20" s="2" t="s">
        <v>69</v>
      </c>
      <c r="W20" s="2" t="s">
        <v>619</v>
      </c>
      <c r="X20" s="2" t="s">
        <v>683</v>
      </c>
      <c r="Y20" s="2" t="s">
        <v>95</v>
      </c>
      <c r="Z20">
        <v>2</v>
      </c>
      <c r="AA20" s="2" t="s">
        <v>99</v>
      </c>
      <c r="AB20">
        <v>201</v>
      </c>
      <c r="AC20" s="2" t="s">
        <v>107</v>
      </c>
      <c r="AD20" s="2" t="s">
        <v>743</v>
      </c>
      <c r="AE20" s="2" t="s">
        <v>764</v>
      </c>
      <c r="AF20">
        <v>0</v>
      </c>
      <c r="AG20">
        <v>0</v>
      </c>
      <c r="AH20">
        <v>110973</v>
      </c>
      <c r="AI20">
        <v>18775</v>
      </c>
      <c r="AJ20">
        <v>110973</v>
      </c>
      <c r="AK20">
        <v>18775</v>
      </c>
      <c r="AL20">
        <v>92198</v>
      </c>
      <c r="AM20">
        <v>0</v>
      </c>
      <c r="AN20" s="2"/>
      <c r="AP20" s="2"/>
      <c r="AQ20" s="2"/>
      <c r="AR20" s="2"/>
      <c r="AS20" s="2"/>
      <c r="AT20" s="4"/>
      <c r="AU20" s="4"/>
      <c r="AV20" s="4"/>
      <c r="AW20" s="2"/>
      <c r="AX20" s="2"/>
      <c r="AZ20">
        <v>122</v>
      </c>
      <c r="BA20">
        <v>863850.29</v>
      </c>
      <c r="BB20" s="2"/>
      <c r="BD20" s="2"/>
      <c r="BE20" s="2"/>
      <c r="BG20" s="2"/>
      <c r="BH20" s="2"/>
      <c r="BJ20" s="2"/>
      <c r="BK20">
        <v>287</v>
      </c>
      <c r="BL20">
        <v>863850.29</v>
      </c>
      <c r="BM20">
        <v>863850.29</v>
      </c>
    </row>
    <row r="21" spans="1:65" x14ac:dyDescent="0.35">
      <c r="A21" s="2" t="s">
        <v>65</v>
      </c>
      <c r="B21" s="2" t="s">
        <v>66</v>
      </c>
      <c r="C21" s="2" t="s">
        <v>67</v>
      </c>
      <c r="D21">
        <v>1</v>
      </c>
      <c r="E21">
        <v>1</v>
      </c>
      <c r="F21" s="3">
        <v>43768.764374999999</v>
      </c>
      <c r="G21" s="4">
        <v>43466</v>
      </c>
      <c r="H21" s="4">
        <v>43830</v>
      </c>
      <c r="I21" s="2" t="s">
        <v>68</v>
      </c>
      <c r="J21">
        <v>1440</v>
      </c>
      <c r="L21" s="2"/>
      <c r="M21" s="2"/>
      <c r="N21" s="2"/>
      <c r="O21" s="2"/>
      <c r="P21" s="2"/>
      <c r="Q21" s="2"/>
      <c r="S21" s="2"/>
      <c r="T21" s="2"/>
      <c r="U21" s="2"/>
      <c r="V21" s="2" t="s">
        <v>69</v>
      </c>
      <c r="W21" s="2" t="s">
        <v>620</v>
      </c>
      <c r="X21" s="2" t="s">
        <v>578</v>
      </c>
      <c r="Y21" s="2" t="s">
        <v>95</v>
      </c>
      <c r="Z21">
        <v>2</v>
      </c>
      <c r="AA21" s="2" t="s">
        <v>99</v>
      </c>
      <c r="AB21">
        <v>201</v>
      </c>
      <c r="AC21" s="2" t="s">
        <v>107</v>
      </c>
      <c r="AD21" s="2" t="s">
        <v>744</v>
      </c>
      <c r="AE21" s="2" t="s">
        <v>581</v>
      </c>
      <c r="AF21">
        <v>0</v>
      </c>
      <c r="AG21">
        <v>0</v>
      </c>
      <c r="AH21">
        <v>6500</v>
      </c>
      <c r="AI21">
        <v>0</v>
      </c>
      <c r="AJ21">
        <v>6500</v>
      </c>
      <c r="AK21">
        <v>0</v>
      </c>
      <c r="AL21">
        <v>6500</v>
      </c>
      <c r="AM21">
        <v>0</v>
      </c>
      <c r="AN21" s="2"/>
      <c r="AP21" s="2"/>
      <c r="AQ21" s="2"/>
      <c r="AR21" s="2"/>
      <c r="AS21" s="2"/>
      <c r="AT21" s="4"/>
      <c r="AU21" s="4"/>
      <c r="AV21" s="4"/>
      <c r="AW21" s="2"/>
      <c r="AX21" s="2"/>
      <c r="AZ21">
        <v>122</v>
      </c>
      <c r="BA21">
        <v>863850.29</v>
      </c>
      <c r="BB21" s="2"/>
      <c r="BD21" s="2"/>
      <c r="BE21" s="2"/>
      <c r="BG21" s="2"/>
      <c r="BH21" s="2"/>
      <c r="BJ21" s="2"/>
      <c r="BK21">
        <v>287</v>
      </c>
      <c r="BL21">
        <v>863850.29</v>
      </c>
      <c r="BM21">
        <v>863850.29</v>
      </c>
    </row>
    <row r="22" spans="1:65" x14ac:dyDescent="0.35">
      <c r="A22" s="2" t="s">
        <v>65</v>
      </c>
      <c r="B22" s="2" t="s">
        <v>66</v>
      </c>
      <c r="C22" s="2" t="s">
        <v>67</v>
      </c>
      <c r="D22">
        <v>1</v>
      </c>
      <c r="E22">
        <v>1</v>
      </c>
      <c r="F22" s="3">
        <v>43768.764374999999</v>
      </c>
      <c r="G22" s="4">
        <v>43466</v>
      </c>
      <c r="H22" s="4">
        <v>43830</v>
      </c>
      <c r="I22" s="2" t="s">
        <v>68</v>
      </c>
      <c r="J22">
        <v>1440</v>
      </c>
      <c r="L22" s="2"/>
      <c r="M22" s="2"/>
      <c r="N22" s="2"/>
      <c r="O22" s="2"/>
      <c r="P22" s="2"/>
      <c r="Q22" s="2"/>
      <c r="S22" s="2"/>
      <c r="T22" s="2"/>
      <c r="U22" s="2"/>
      <c r="V22" s="2" t="s">
        <v>69</v>
      </c>
      <c r="W22" s="2" t="s">
        <v>621</v>
      </c>
      <c r="X22" s="2" t="s">
        <v>597</v>
      </c>
      <c r="Y22" s="2" t="s">
        <v>95</v>
      </c>
      <c r="Z22">
        <v>2</v>
      </c>
      <c r="AA22" s="2" t="s">
        <v>99</v>
      </c>
      <c r="AB22">
        <v>201</v>
      </c>
      <c r="AC22" s="2" t="s">
        <v>107</v>
      </c>
      <c r="AD22" s="2" t="s">
        <v>745</v>
      </c>
      <c r="AE22" s="2" t="s">
        <v>599</v>
      </c>
      <c r="AF22">
        <v>0</v>
      </c>
      <c r="AG22">
        <v>0</v>
      </c>
      <c r="AH22">
        <v>12054</v>
      </c>
      <c r="AI22">
        <v>0</v>
      </c>
      <c r="AJ22">
        <v>12054</v>
      </c>
      <c r="AK22">
        <v>0</v>
      </c>
      <c r="AL22">
        <v>12054</v>
      </c>
      <c r="AM22">
        <v>0</v>
      </c>
      <c r="AN22" s="2"/>
      <c r="AP22" s="2"/>
      <c r="AQ22" s="2"/>
      <c r="AR22" s="2"/>
      <c r="AS22" s="2"/>
      <c r="AT22" s="4"/>
      <c r="AU22" s="4"/>
      <c r="AV22" s="4"/>
      <c r="AW22" s="2"/>
      <c r="AX22" s="2"/>
      <c r="AZ22">
        <v>122</v>
      </c>
      <c r="BA22">
        <v>863850.29</v>
      </c>
      <c r="BB22" s="2"/>
      <c r="BD22" s="2"/>
      <c r="BE22" s="2"/>
      <c r="BG22" s="2"/>
      <c r="BH22" s="2"/>
      <c r="BJ22" s="2"/>
      <c r="BK22">
        <v>287</v>
      </c>
      <c r="BL22">
        <v>863850.29</v>
      </c>
      <c r="BM22">
        <v>863850.29</v>
      </c>
    </row>
    <row r="23" spans="1:65" x14ac:dyDescent="0.35">
      <c r="A23" s="2" t="s">
        <v>65</v>
      </c>
      <c r="B23" s="2" t="s">
        <v>66</v>
      </c>
      <c r="C23" s="2" t="s">
        <v>67</v>
      </c>
      <c r="D23">
        <v>1</v>
      </c>
      <c r="E23">
        <v>1</v>
      </c>
      <c r="F23" s="3">
        <v>43768.764374999999</v>
      </c>
      <c r="G23" s="4">
        <v>43466</v>
      </c>
      <c r="H23" s="4">
        <v>43830</v>
      </c>
      <c r="I23" s="2" t="s">
        <v>68</v>
      </c>
      <c r="J23">
        <v>1440</v>
      </c>
      <c r="L23" s="2"/>
      <c r="M23" s="2"/>
      <c r="N23" s="2"/>
      <c r="O23" s="2"/>
      <c r="P23" s="2"/>
      <c r="Q23" s="2"/>
      <c r="S23" s="2"/>
      <c r="T23" s="2"/>
      <c r="U23" s="2"/>
      <c r="V23" s="2" t="s">
        <v>69</v>
      </c>
      <c r="W23" s="2" t="s">
        <v>74</v>
      </c>
      <c r="X23" s="2" t="s">
        <v>86</v>
      </c>
      <c r="Y23" s="2" t="s">
        <v>95</v>
      </c>
      <c r="Z23">
        <v>2</v>
      </c>
      <c r="AA23" s="2" t="s">
        <v>99</v>
      </c>
      <c r="AB23">
        <v>202</v>
      </c>
      <c r="AC23" s="2" t="s">
        <v>108</v>
      </c>
      <c r="AD23" s="2" t="s">
        <v>118</v>
      </c>
      <c r="AE23" s="2" t="s">
        <v>127</v>
      </c>
      <c r="AF23">
        <v>0</v>
      </c>
      <c r="AG23">
        <v>700</v>
      </c>
      <c r="AH23">
        <v>700</v>
      </c>
      <c r="AI23">
        <v>4476</v>
      </c>
      <c r="AJ23">
        <v>700</v>
      </c>
      <c r="AK23">
        <v>4476</v>
      </c>
      <c r="AL23">
        <v>0</v>
      </c>
      <c r="AM23">
        <v>4476</v>
      </c>
      <c r="AN23" s="2"/>
      <c r="AP23" s="2"/>
      <c r="AQ23" s="2"/>
      <c r="AR23" s="2"/>
      <c r="AS23" s="2"/>
      <c r="AT23" s="4"/>
      <c r="AU23" s="4"/>
      <c r="AV23" s="4"/>
      <c r="AW23" s="2"/>
      <c r="AX23" s="2"/>
      <c r="AZ23">
        <v>122</v>
      </c>
      <c r="BA23">
        <v>863850.29</v>
      </c>
      <c r="BB23" s="2"/>
      <c r="BD23" s="2"/>
      <c r="BE23" s="2"/>
      <c r="BG23" s="2"/>
      <c r="BH23" s="2"/>
      <c r="BJ23" s="2"/>
      <c r="BK23">
        <v>287</v>
      </c>
      <c r="BL23">
        <v>863850.29</v>
      </c>
      <c r="BM23">
        <v>863850.29</v>
      </c>
    </row>
    <row r="24" spans="1:65" x14ac:dyDescent="0.35">
      <c r="A24" s="2" t="s">
        <v>65</v>
      </c>
      <c r="B24" s="2" t="s">
        <v>66</v>
      </c>
      <c r="C24" s="2" t="s">
        <v>67</v>
      </c>
      <c r="D24">
        <v>1</v>
      </c>
      <c r="E24">
        <v>1</v>
      </c>
      <c r="F24" s="3">
        <v>43768.764374999999</v>
      </c>
      <c r="G24" s="4">
        <v>43466</v>
      </c>
      <c r="H24" s="4">
        <v>43830</v>
      </c>
      <c r="I24" s="2" t="s">
        <v>68</v>
      </c>
      <c r="J24">
        <v>1440</v>
      </c>
      <c r="L24" s="2"/>
      <c r="M24" s="2"/>
      <c r="N24" s="2"/>
      <c r="O24" s="2"/>
      <c r="P24" s="2"/>
      <c r="Q24" s="2"/>
      <c r="S24" s="2"/>
      <c r="T24" s="2"/>
      <c r="U24" s="2"/>
      <c r="V24" s="2" t="s">
        <v>69</v>
      </c>
      <c r="W24" s="2" t="s">
        <v>622</v>
      </c>
      <c r="X24" s="2" t="s">
        <v>87</v>
      </c>
      <c r="Y24" s="2" t="s">
        <v>95</v>
      </c>
      <c r="Z24">
        <v>2</v>
      </c>
      <c r="AA24" s="2" t="s">
        <v>99</v>
      </c>
      <c r="AB24">
        <v>202</v>
      </c>
      <c r="AC24" s="2" t="s">
        <v>108</v>
      </c>
      <c r="AD24" s="2" t="s">
        <v>119</v>
      </c>
      <c r="AE24" s="2" t="s">
        <v>128</v>
      </c>
      <c r="AF24">
        <v>0</v>
      </c>
      <c r="AG24">
        <v>0</v>
      </c>
      <c r="AH24">
        <v>0</v>
      </c>
      <c r="AI24">
        <v>990</v>
      </c>
      <c r="AJ24">
        <v>0</v>
      </c>
      <c r="AK24">
        <v>990</v>
      </c>
      <c r="AL24">
        <v>0</v>
      </c>
      <c r="AM24">
        <v>990</v>
      </c>
      <c r="AN24" s="2"/>
      <c r="AP24" s="2"/>
      <c r="AQ24" s="2"/>
      <c r="AR24" s="2"/>
      <c r="AS24" s="2"/>
      <c r="AT24" s="4"/>
      <c r="AU24" s="4"/>
      <c r="AV24" s="4"/>
      <c r="AW24" s="2"/>
      <c r="AX24" s="2"/>
      <c r="AZ24">
        <v>122</v>
      </c>
      <c r="BA24">
        <v>863850.29</v>
      </c>
      <c r="BB24" s="2"/>
      <c r="BD24" s="2"/>
      <c r="BE24" s="2"/>
      <c r="BG24" s="2"/>
      <c r="BH24" s="2"/>
      <c r="BJ24" s="2"/>
      <c r="BK24">
        <v>287</v>
      </c>
      <c r="BL24">
        <v>863850.29</v>
      </c>
      <c r="BM24">
        <v>863850.29</v>
      </c>
    </row>
    <row r="25" spans="1:65" x14ac:dyDescent="0.35">
      <c r="A25" s="2" t="s">
        <v>65</v>
      </c>
      <c r="B25" s="2" t="s">
        <v>66</v>
      </c>
      <c r="C25" s="2" t="s">
        <v>67</v>
      </c>
      <c r="D25">
        <v>1</v>
      </c>
      <c r="E25">
        <v>1</v>
      </c>
      <c r="F25" s="3">
        <v>43768.764374999999</v>
      </c>
      <c r="G25" s="4">
        <v>43466</v>
      </c>
      <c r="H25" s="4">
        <v>43830</v>
      </c>
      <c r="I25" s="2" t="s">
        <v>68</v>
      </c>
      <c r="J25">
        <v>1440</v>
      </c>
      <c r="L25" s="2"/>
      <c r="M25" s="2"/>
      <c r="N25" s="2"/>
      <c r="O25" s="2"/>
      <c r="P25" s="2"/>
      <c r="Q25" s="2"/>
      <c r="S25" s="2"/>
      <c r="T25" s="2"/>
      <c r="U25" s="2"/>
      <c r="V25" s="2" t="s">
        <v>69</v>
      </c>
      <c r="W25" s="2" t="s">
        <v>139</v>
      </c>
      <c r="X25" s="2" t="s">
        <v>146</v>
      </c>
      <c r="Y25" s="2" t="s">
        <v>95</v>
      </c>
      <c r="Z25">
        <v>2</v>
      </c>
      <c r="AA25" s="2" t="s">
        <v>99</v>
      </c>
      <c r="AB25">
        <v>202</v>
      </c>
      <c r="AC25" s="2" t="s">
        <v>108</v>
      </c>
      <c r="AD25" s="2" t="s">
        <v>159</v>
      </c>
      <c r="AE25" s="2" t="s">
        <v>161</v>
      </c>
      <c r="AF25">
        <v>0</v>
      </c>
      <c r="AG25">
        <v>0</v>
      </c>
      <c r="AH25">
        <v>1350</v>
      </c>
      <c r="AI25">
        <v>61875</v>
      </c>
      <c r="AJ25">
        <v>1350</v>
      </c>
      <c r="AK25">
        <v>61875</v>
      </c>
      <c r="AL25">
        <v>0</v>
      </c>
      <c r="AM25">
        <v>60525</v>
      </c>
      <c r="AN25" s="2"/>
      <c r="AP25" s="2"/>
      <c r="AQ25" s="2"/>
      <c r="AR25" s="2"/>
      <c r="AS25" s="2"/>
      <c r="AT25" s="4"/>
      <c r="AU25" s="4"/>
      <c r="AV25" s="4"/>
      <c r="AW25" s="2"/>
      <c r="AX25" s="2"/>
      <c r="AZ25">
        <v>122</v>
      </c>
      <c r="BA25">
        <v>863850.29</v>
      </c>
      <c r="BB25" s="2"/>
      <c r="BD25" s="2"/>
      <c r="BE25" s="2"/>
      <c r="BG25" s="2"/>
      <c r="BH25" s="2"/>
      <c r="BJ25" s="2"/>
      <c r="BK25">
        <v>287</v>
      </c>
      <c r="BL25">
        <v>863850.29</v>
      </c>
      <c r="BM25">
        <v>863850.29</v>
      </c>
    </row>
    <row r="26" spans="1:65" x14ac:dyDescent="0.35">
      <c r="A26" s="2" t="s">
        <v>65</v>
      </c>
      <c r="B26" s="2" t="s">
        <v>66</v>
      </c>
      <c r="C26" s="2" t="s">
        <v>67</v>
      </c>
      <c r="D26">
        <v>1</v>
      </c>
      <c r="E26">
        <v>1</v>
      </c>
      <c r="F26" s="3">
        <v>43768.764374999999</v>
      </c>
      <c r="G26" s="4">
        <v>43466</v>
      </c>
      <c r="H26" s="4">
        <v>43830</v>
      </c>
      <c r="I26" s="2" t="s">
        <v>68</v>
      </c>
      <c r="J26">
        <v>1440</v>
      </c>
      <c r="L26" s="2"/>
      <c r="M26" s="2"/>
      <c r="N26" s="2"/>
      <c r="O26" s="2"/>
      <c r="P26" s="2"/>
      <c r="Q26" s="2"/>
      <c r="S26" s="2"/>
      <c r="T26" s="2"/>
      <c r="U26" s="2"/>
      <c r="V26" s="2" t="s">
        <v>69</v>
      </c>
      <c r="W26" s="2" t="s">
        <v>576</v>
      </c>
      <c r="X26" s="2" t="s">
        <v>684</v>
      </c>
      <c r="Y26" s="2" t="s">
        <v>95</v>
      </c>
      <c r="Z26">
        <v>2</v>
      </c>
      <c r="AA26" s="2" t="s">
        <v>99</v>
      </c>
      <c r="AB26">
        <v>202</v>
      </c>
      <c r="AC26" s="2" t="s">
        <v>108</v>
      </c>
      <c r="AD26" s="2" t="s">
        <v>580</v>
      </c>
      <c r="AE26" s="2" t="s">
        <v>763</v>
      </c>
      <c r="AF26">
        <v>0</v>
      </c>
      <c r="AG26">
        <v>0</v>
      </c>
      <c r="AH26">
        <v>0</v>
      </c>
      <c r="AI26">
        <v>18081</v>
      </c>
      <c r="AJ26">
        <v>0</v>
      </c>
      <c r="AK26">
        <v>18081</v>
      </c>
      <c r="AL26">
        <v>0</v>
      </c>
      <c r="AM26">
        <v>18081</v>
      </c>
      <c r="AN26" s="2"/>
      <c r="AP26" s="2"/>
      <c r="AQ26" s="2"/>
      <c r="AR26" s="2"/>
      <c r="AS26" s="2"/>
      <c r="AT26" s="4"/>
      <c r="AU26" s="4"/>
      <c r="AV26" s="4"/>
      <c r="AW26" s="2"/>
      <c r="AX26" s="2"/>
      <c r="AZ26">
        <v>122</v>
      </c>
      <c r="BA26">
        <v>863850.29</v>
      </c>
      <c r="BB26" s="2"/>
      <c r="BD26" s="2"/>
      <c r="BE26" s="2"/>
      <c r="BG26" s="2"/>
      <c r="BH26" s="2"/>
      <c r="BJ26" s="2"/>
      <c r="BK26">
        <v>287</v>
      </c>
      <c r="BL26">
        <v>863850.29</v>
      </c>
      <c r="BM26">
        <v>863850.29</v>
      </c>
    </row>
    <row r="27" spans="1:65" x14ac:dyDescent="0.35">
      <c r="A27" s="2" t="s">
        <v>65</v>
      </c>
      <c r="B27" s="2" t="s">
        <v>66</v>
      </c>
      <c r="C27" s="2" t="s">
        <v>67</v>
      </c>
      <c r="D27">
        <v>1</v>
      </c>
      <c r="E27">
        <v>1</v>
      </c>
      <c r="F27" s="3">
        <v>43768.764374999999</v>
      </c>
      <c r="G27" s="4">
        <v>43466</v>
      </c>
      <c r="H27" s="4">
        <v>43830</v>
      </c>
      <c r="I27" s="2" t="s">
        <v>68</v>
      </c>
      <c r="J27">
        <v>1440</v>
      </c>
      <c r="L27" s="2"/>
      <c r="M27" s="2"/>
      <c r="N27" s="2"/>
      <c r="O27" s="2"/>
      <c r="P27" s="2"/>
      <c r="Q27" s="2"/>
      <c r="S27" s="2"/>
      <c r="T27" s="2"/>
      <c r="U27" s="2"/>
      <c r="V27" s="2" t="s">
        <v>69</v>
      </c>
      <c r="W27" s="2" t="s">
        <v>623</v>
      </c>
      <c r="X27" s="2" t="s">
        <v>598</v>
      </c>
      <c r="Y27" s="2" t="s">
        <v>95</v>
      </c>
      <c r="Z27">
        <v>2</v>
      </c>
      <c r="AA27" s="2" t="s">
        <v>99</v>
      </c>
      <c r="AB27">
        <v>202</v>
      </c>
      <c r="AC27" s="2" t="s">
        <v>108</v>
      </c>
      <c r="AD27" s="2" t="s">
        <v>579</v>
      </c>
      <c r="AE27" s="2" t="s">
        <v>600</v>
      </c>
      <c r="AF27">
        <v>0</v>
      </c>
      <c r="AG27">
        <v>0</v>
      </c>
      <c r="AH27">
        <v>0</v>
      </c>
      <c r="AI27">
        <v>123</v>
      </c>
      <c r="AJ27">
        <v>0</v>
      </c>
      <c r="AK27">
        <v>123</v>
      </c>
      <c r="AL27">
        <v>0</v>
      </c>
      <c r="AM27">
        <v>123</v>
      </c>
      <c r="AN27" s="2"/>
      <c r="AP27" s="2"/>
      <c r="AQ27" s="2"/>
      <c r="AR27" s="2"/>
      <c r="AS27" s="2"/>
      <c r="AT27" s="4"/>
      <c r="AU27" s="4"/>
      <c r="AV27" s="4"/>
      <c r="AW27" s="2"/>
      <c r="AX27" s="2"/>
      <c r="AZ27">
        <v>122</v>
      </c>
      <c r="BA27">
        <v>863850.29</v>
      </c>
      <c r="BB27" s="2"/>
      <c r="BD27" s="2"/>
      <c r="BE27" s="2"/>
      <c r="BG27" s="2"/>
      <c r="BH27" s="2"/>
      <c r="BJ27" s="2"/>
      <c r="BK27">
        <v>287</v>
      </c>
      <c r="BL27">
        <v>863850.29</v>
      </c>
      <c r="BM27">
        <v>863850.29</v>
      </c>
    </row>
    <row r="28" spans="1:65" x14ac:dyDescent="0.35">
      <c r="A28" s="2" t="s">
        <v>65</v>
      </c>
      <c r="B28" s="2" t="s">
        <v>66</v>
      </c>
      <c r="C28" s="2" t="s">
        <v>67</v>
      </c>
      <c r="D28">
        <v>1</v>
      </c>
      <c r="E28">
        <v>1</v>
      </c>
      <c r="F28" s="3">
        <v>43768.764374999999</v>
      </c>
      <c r="G28" s="4">
        <v>43466</v>
      </c>
      <c r="H28" s="4">
        <v>43830</v>
      </c>
      <c r="I28" s="2" t="s">
        <v>68</v>
      </c>
      <c r="J28">
        <v>1440</v>
      </c>
      <c r="L28" s="2"/>
      <c r="M28" s="2"/>
      <c r="N28" s="2"/>
      <c r="O28" s="2"/>
      <c r="P28" s="2"/>
      <c r="Q28" s="2"/>
      <c r="S28" s="2"/>
      <c r="T28" s="2"/>
      <c r="U28" s="2"/>
      <c r="V28" s="2" t="s">
        <v>69</v>
      </c>
      <c r="W28" s="2" t="s">
        <v>140</v>
      </c>
      <c r="X28" s="2" t="s">
        <v>147</v>
      </c>
      <c r="Y28" s="2" t="s">
        <v>95</v>
      </c>
      <c r="Z28">
        <v>2</v>
      </c>
      <c r="AA28" s="2" t="s">
        <v>99</v>
      </c>
      <c r="AB28">
        <v>202</v>
      </c>
      <c r="AC28" s="2" t="s">
        <v>108</v>
      </c>
      <c r="AD28" s="2" t="s">
        <v>160</v>
      </c>
      <c r="AE28" s="2" t="s">
        <v>162</v>
      </c>
      <c r="AF28">
        <v>0</v>
      </c>
      <c r="AG28">
        <v>0</v>
      </c>
      <c r="AH28">
        <v>2500</v>
      </c>
      <c r="AI28">
        <v>2500</v>
      </c>
      <c r="AJ28">
        <v>2500</v>
      </c>
      <c r="AK28">
        <v>2500</v>
      </c>
      <c r="AL28">
        <v>0</v>
      </c>
      <c r="AM28">
        <v>0</v>
      </c>
      <c r="AN28" s="2"/>
      <c r="AP28" s="2"/>
      <c r="AQ28" s="2"/>
      <c r="AR28" s="2"/>
      <c r="AS28" s="2"/>
      <c r="AT28" s="4"/>
      <c r="AU28" s="4"/>
      <c r="AV28" s="4"/>
      <c r="AW28" s="2"/>
      <c r="AX28" s="2"/>
      <c r="AZ28">
        <v>122</v>
      </c>
      <c r="BA28">
        <v>863850.29</v>
      </c>
      <c r="BB28" s="2"/>
      <c r="BD28" s="2"/>
      <c r="BE28" s="2"/>
      <c r="BG28" s="2"/>
      <c r="BH28" s="2"/>
      <c r="BJ28" s="2"/>
      <c r="BK28">
        <v>287</v>
      </c>
      <c r="BL28">
        <v>863850.29</v>
      </c>
      <c r="BM28">
        <v>863850.29</v>
      </c>
    </row>
    <row r="29" spans="1:65" x14ac:dyDescent="0.35">
      <c r="A29" s="2" t="s">
        <v>65</v>
      </c>
      <c r="B29" s="2" t="s">
        <v>66</v>
      </c>
      <c r="C29" s="2" t="s">
        <v>67</v>
      </c>
      <c r="D29">
        <v>1</v>
      </c>
      <c r="E29">
        <v>1</v>
      </c>
      <c r="F29" s="3">
        <v>43768.764374999999</v>
      </c>
      <c r="G29" s="4">
        <v>43466</v>
      </c>
      <c r="H29" s="4">
        <v>43830</v>
      </c>
      <c r="I29" s="2" t="s">
        <v>68</v>
      </c>
      <c r="J29">
        <v>1440</v>
      </c>
      <c r="L29" s="2"/>
      <c r="M29" s="2"/>
      <c r="N29" s="2"/>
      <c r="O29" s="2"/>
      <c r="P29" s="2"/>
      <c r="Q29" s="2"/>
      <c r="S29" s="2"/>
      <c r="T29" s="2"/>
      <c r="U29" s="2"/>
      <c r="V29" s="2" t="s">
        <v>69</v>
      </c>
      <c r="W29" s="2" t="s">
        <v>624</v>
      </c>
      <c r="X29" s="2" t="s">
        <v>685</v>
      </c>
      <c r="Y29" s="2" t="s">
        <v>95</v>
      </c>
      <c r="Z29">
        <v>2</v>
      </c>
      <c r="AA29" s="2" t="s">
        <v>99</v>
      </c>
      <c r="AB29">
        <v>202</v>
      </c>
      <c r="AC29" s="2" t="s">
        <v>108</v>
      </c>
      <c r="AD29" s="2" t="s">
        <v>746</v>
      </c>
      <c r="AE29" s="2" t="s">
        <v>765</v>
      </c>
      <c r="AF29">
        <v>0</v>
      </c>
      <c r="AG29">
        <v>0</v>
      </c>
      <c r="AH29">
        <v>0</v>
      </c>
      <c r="AI29">
        <v>491</v>
      </c>
      <c r="AJ29">
        <v>0</v>
      </c>
      <c r="AK29">
        <v>491</v>
      </c>
      <c r="AL29">
        <v>0</v>
      </c>
      <c r="AM29">
        <v>491</v>
      </c>
      <c r="AN29" s="2"/>
      <c r="AP29" s="2"/>
      <c r="AQ29" s="2"/>
      <c r="AR29" s="2"/>
      <c r="AS29" s="2"/>
      <c r="AT29" s="4"/>
      <c r="AU29" s="4"/>
      <c r="AV29" s="4"/>
      <c r="AW29" s="2"/>
      <c r="AX29" s="2"/>
      <c r="AZ29">
        <v>122</v>
      </c>
      <c r="BA29">
        <v>863850.29</v>
      </c>
      <c r="BB29" s="2"/>
      <c r="BD29" s="2"/>
      <c r="BE29" s="2"/>
      <c r="BG29" s="2"/>
      <c r="BH29" s="2"/>
      <c r="BJ29" s="2"/>
      <c r="BK29">
        <v>287</v>
      </c>
      <c r="BL29">
        <v>863850.29</v>
      </c>
      <c r="BM29">
        <v>863850.29</v>
      </c>
    </row>
    <row r="30" spans="1:65" x14ac:dyDescent="0.35">
      <c r="A30" s="2" t="s">
        <v>65</v>
      </c>
      <c r="B30" s="2" t="s">
        <v>66</v>
      </c>
      <c r="C30" s="2" t="s">
        <v>67</v>
      </c>
      <c r="D30">
        <v>1</v>
      </c>
      <c r="E30">
        <v>1</v>
      </c>
      <c r="F30" s="3">
        <v>43768.764374999999</v>
      </c>
      <c r="G30" s="4">
        <v>43466</v>
      </c>
      <c r="H30" s="4">
        <v>43830</v>
      </c>
      <c r="I30" s="2" t="s">
        <v>68</v>
      </c>
      <c r="J30">
        <v>1440</v>
      </c>
      <c r="L30" s="2"/>
      <c r="M30" s="2"/>
      <c r="N30" s="2"/>
      <c r="O30" s="2"/>
      <c r="P30" s="2"/>
      <c r="Q30" s="2"/>
      <c r="S30" s="2"/>
      <c r="T30" s="2"/>
      <c r="U30" s="2"/>
      <c r="V30" s="2" t="s">
        <v>69</v>
      </c>
      <c r="W30" s="2" t="s">
        <v>625</v>
      </c>
      <c r="X30" s="2" t="s">
        <v>686</v>
      </c>
      <c r="Y30" s="2" t="s">
        <v>95</v>
      </c>
      <c r="Z30">
        <v>2</v>
      </c>
      <c r="AA30" s="2" t="s">
        <v>99</v>
      </c>
      <c r="AB30">
        <v>202</v>
      </c>
      <c r="AC30" s="2" t="s">
        <v>108</v>
      </c>
      <c r="AD30" s="2" t="s">
        <v>747</v>
      </c>
      <c r="AE30" s="2" t="s">
        <v>766</v>
      </c>
      <c r="AF30">
        <v>0</v>
      </c>
      <c r="AG30">
        <v>0</v>
      </c>
      <c r="AH30">
        <v>0</v>
      </c>
      <c r="AI30">
        <v>16851</v>
      </c>
      <c r="AJ30">
        <v>0</v>
      </c>
      <c r="AK30">
        <v>16851</v>
      </c>
      <c r="AL30">
        <v>0</v>
      </c>
      <c r="AM30">
        <v>16851</v>
      </c>
      <c r="AN30" s="2"/>
      <c r="AP30" s="2"/>
      <c r="AQ30" s="2"/>
      <c r="AR30" s="2"/>
      <c r="AS30" s="2"/>
      <c r="AT30" s="4"/>
      <c r="AU30" s="4"/>
      <c r="AV30" s="4"/>
      <c r="AW30" s="2"/>
      <c r="AX30" s="2"/>
      <c r="AZ30">
        <v>122</v>
      </c>
      <c r="BA30">
        <v>863850.29</v>
      </c>
      <c r="BB30" s="2"/>
      <c r="BD30" s="2"/>
      <c r="BE30" s="2"/>
      <c r="BG30" s="2"/>
      <c r="BH30" s="2"/>
      <c r="BJ30" s="2"/>
      <c r="BK30">
        <v>287</v>
      </c>
      <c r="BL30">
        <v>863850.29</v>
      </c>
      <c r="BM30">
        <v>863850.29</v>
      </c>
    </row>
    <row r="31" spans="1:65" x14ac:dyDescent="0.35">
      <c r="A31" s="2" t="s">
        <v>65</v>
      </c>
      <c r="B31" s="2" t="s">
        <v>66</v>
      </c>
      <c r="C31" s="2" t="s">
        <v>67</v>
      </c>
      <c r="D31">
        <v>1</v>
      </c>
      <c r="E31">
        <v>1</v>
      </c>
      <c r="F31" s="3">
        <v>43768.764374999999</v>
      </c>
      <c r="G31" s="4">
        <v>43466</v>
      </c>
      <c r="H31" s="4">
        <v>43830</v>
      </c>
      <c r="I31" s="2" t="s">
        <v>68</v>
      </c>
      <c r="J31">
        <v>1440</v>
      </c>
      <c r="L31" s="2"/>
      <c r="M31" s="2"/>
      <c r="N31" s="2"/>
      <c r="O31" s="2"/>
      <c r="P31" s="2"/>
      <c r="Q31" s="2"/>
      <c r="S31" s="2"/>
      <c r="T31" s="2"/>
      <c r="U31" s="2"/>
      <c r="V31" s="2" t="s">
        <v>69</v>
      </c>
      <c r="W31" s="2" t="s">
        <v>626</v>
      </c>
      <c r="X31" s="2" t="s">
        <v>687</v>
      </c>
      <c r="Y31" s="2" t="s">
        <v>95</v>
      </c>
      <c r="Z31">
        <v>2</v>
      </c>
      <c r="AA31" s="2" t="s">
        <v>99</v>
      </c>
      <c r="AB31">
        <v>202</v>
      </c>
      <c r="AC31" s="2" t="s">
        <v>108</v>
      </c>
      <c r="AD31" s="2" t="s">
        <v>743</v>
      </c>
      <c r="AE31" s="2" t="s">
        <v>764</v>
      </c>
      <c r="AF31">
        <v>0</v>
      </c>
      <c r="AG31">
        <v>0</v>
      </c>
      <c r="AH31">
        <v>175</v>
      </c>
      <c r="AI31">
        <v>175</v>
      </c>
      <c r="AJ31">
        <v>175</v>
      </c>
      <c r="AK31">
        <v>175</v>
      </c>
      <c r="AL31">
        <v>0</v>
      </c>
      <c r="AM31">
        <v>0</v>
      </c>
      <c r="AN31" s="2"/>
      <c r="AP31" s="2"/>
      <c r="AQ31" s="2"/>
      <c r="AR31" s="2"/>
      <c r="AS31" s="2"/>
      <c r="AT31" s="4"/>
      <c r="AU31" s="4"/>
      <c r="AV31" s="4"/>
      <c r="AW31" s="2"/>
      <c r="AX31" s="2"/>
      <c r="AZ31">
        <v>122</v>
      </c>
      <c r="BA31">
        <v>863850.29</v>
      </c>
      <c r="BB31" s="2"/>
      <c r="BD31" s="2"/>
      <c r="BE31" s="2"/>
      <c r="BG31" s="2"/>
      <c r="BH31" s="2"/>
      <c r="BJ31" s="2"/>
      <c r="BK31">
        <v>287</v>
      </c>
      <c r="BL31">
        <v>863850.29</v>
      </c>
      <c r="BM31">
        <v>863850.29</v>
      </c>
    </row>
    <row r="32" spans="1:65" x14ac:dyDescent="0.35">
      <c r="A32" s="2" t="s">
        <v>65</v>
      </c>
      <c r="B32" s="2" t="s">
        <v>66</v>
      </c>
      <c r="C32" s="2" t="s">
        <v>67</v>
      </c>
      <c r="D32">
        <v>1</v>
      </c>
      <c r="E32">
        <v>1</v>
      </c>
      <c r="F32" s="3">
        <v>43768.764374999999</v>
      </c>
      <c r="G32" s="4">
        <v>43466</v>
      </c>
      <c r="H32" s="4">
        <v>43830</v>
      </c>
      <c r="I32" s="2" t="s">
        <v>68</v>
      </c>
      <c r="J32">
        <v>1440</v>
      </c>
      <c r="L32" s="2"/>
      <c r="M32" s="2"/>
      <c r="N32" s="2"/>
      <c r="O32" s="2"/>
      <c r="P32" s="2"/>
      <c r="Q32" s="2"/>
      <c r="S32" s="2"/>
      <c r="T32" s="2"/>
      <c r="U32" s="2"/>
      <c r="V32" s="2" t="s">
        <v>69</v>
      </c>
      <c r="W32" s="2" t="s">
        <v>627</v>
      </c>
      <c r="X32" s="2" t="s">
        <v>688</v>
      </c>
      <c r="Y32" s="2" t="s">
        <v>95</v>
      </c>
      <c r="Z32">
        <v>2</v>
      </c>
      <c r="AA32" s="2" t="s">
        <v>99</v>
      </c>
      <c r="AB32">
        <v>202</v>
      </c>
      <c r="AC32" s="2" t="s">
        <v>108</v>
      </c>
      <c r="AD32" s="2" t="s">
        <v>748</v>
      </c>
      <c r="AE32" s="2" t="s">
        <v>767</v>
      </c>
      <c r="AF32">
        <v>0</v>
      </c>
      <c r="AG32">
        <v>0</v>
      </c>
      <c r="AH32">
        <v>0</v>
      </c>
      <c r="AI32">
        <v>510</v>
      </c>
      <c r="AJ32">
        <v>0</v>
      </c>
      <c r="AK32">
        <v>510</v>
      </c>
      <c r="AL32">
        <v>0</v>
      </c>
      <c r="AM32">
        <v>510</v>
      </c>
      <c r="AN32" s="2"/>
      <c r="AP32" s="2"/>
      <c r="AQ32" s="2"/>
      <c r="AR32" s="2"/>
      <c r="AS32" s="2"/>
      <c r="AT32" s="4"/>
      <c r="AU32" s="4"/>
      <c r="AV32" s="4"/>
      <c r="AW32" s="2"/>
      <c r="AX32" s="2"/>
      <c r="AZ32">
        <v>122</v>
      </c>
      <c r="BA32">
        <v>863850.29</v>
      </c>
      <c r="BB32" s="2"/>
      <c r="BD32" s="2"/>
      <c r="BE32" s="2"/>
      <c r="BG32" s="2"/>
      <c r="BH32" s="2"/>
      <c r="BJ32" s="2"/>
      <c r="BK32">
        <v>287</v>
      </c>
      <c r="BL32">
        <v>863850.29</v>
      </c>
      <c r="BM32">
        <v>863850.29</v>
      </c>
    </row>
    <row r="33" spans="1:65" x14ac:dyDescent="0.35">
      <c r="A33" s="2" t="s">
        <v>65</v>
      </c>
      <c r="B33" s="2" t="s">
        <v>66</v>
      </c>
      <c r="C33" s="2" t="s">
        <v>67</v>
      </c>
      <c r="D33">
        <v>1</v>
      </c>
      <c r="E33">
        <v>1</v>
      </c>
      <c r="F33" s="3">
        <v>43768.764374999999</v>
      </c>
      <c r="G33" s="4">
        <v>43466</v>
      </c>
      <c r="H33" s="4">
        <v>43830</v>
      </c>
      <c r="I33" s="2" t="s">
        <v>68</v>
      </c>
      <c r="J33">
        <v>1440</v>
      </c>
      <c r="L33" s="2"/>
      <c r="M33" s="2"/>
      <c r="N33" s="2"/>
      <c r="O33" s="2"/>
      <c r="P33" s="2"/>
      <c r="Q33" s="2"/>
      <c r="S33" s="2"/>
      <c r="T33" s="2"/>
      <c r="U33" s="2"/>
      <c r="V33" s="2" t="s">
        <v>69</v>
      </c>
      <c r="W33" s="2" t="s">
        <v>628</v>
      </c>
      <c r="X33" s="2" t="s">
        <v>689</v>
      </c>
      <c r="Y33" s="2" t="s">
        <v>95</v>
      </c>
      <c r="Z33">
        <v>2</v>
      </c>
      <c r="AA33" s="2" t="s">
        <v>99</v>
      </c>
      <c r="AB33">
        <v>202</v>
      </c>
      <c r="AC33" s="2" t="s">
        <v>108</v>
      </c>
      <c r="AD33" s="2" t="s">
        <v>749</v>
      </c>
      <c r="AE33" s="2" t="s">
        <v>768</v>
      </c>
      <c r="AF33">
        <v>0</v>
      </c>
      <c r="AG33">
        <v>0</v>
      </c>
      <c r="AH33">
        <v>0</v>
      </c>
      <c r="AI33">
        <v>72570</v>
      </c>
      <c r="AJ33">
        <v>0</v>
      </c>
      <c r="AK33">
        <v>72570</v>
      </c>
      <c r="AL33">
        <v>0</v>
      </c>
      <c r="AM33">
        <v>72570</v>
      </c>
      <c r="AN33" s="2"/>
      <c r="AP33" s="2"/>
      <c r="AQ33" s="2"/>
      <c r="AR33" s="2"/>
      <c r="AS33" s="2"/>
      <c r="AT33" s="4"/>
      <c r="AU33" s="4"/>
      <c r="AV33" s="4"/>
      <c r="AW33" s="2"/>
      <c r="AX33" s="2"/>
      <c r="AZ33">
        <v>122</v>
      </c>
      <c r="BA33">
        <v>863850.29</v>
      </c>
      <c r="BB33" s="2"/>
      <c r="BD33" s="2"/>
      <c r="BE33" s="2"/>
      <c r="BG33" s="2"/>
      <c r="BH33" s="2"/>
      <c r="BJ33" s="2"/>
      <c r="BK33">
        <v>287</v>
      </c>
      <c r="BL33">
        <v>863850.29</v>
      </c>
      <c r="BM33">
        <v>863850.29</v>
      </c>
    </row>
    <row r="34" spans="1:65" x14ac:dyDescent="0.35">
      <c r="A34" s="2" t="s">
        <v>65</v>
      </c>
      <c r="B34" s="2" t="s">
        <v>66</v>
      </c>
      <c r="C34" s="2" t="s">
        <v>67</v>
      </c>
      <c r="D34">
        <v>1</v>
      </c>
      <c r="E34">
        <v>1</v>
      </c>
      <c r="F34" s="3">
        <v>43768.764374999999</v>
      </c>
      <c r="G34" s="4">
        <v>43466</v>
      </c>
      <c r="H34" s="4">
        <v>43830</v>
      </c>
      <c r="I34" s="2" t="s">
        <v>68</v>
      </c>
      <c r="J34">
        <v>1440</v>
      </c>
      <c r="L34" s="2"/>
      <c r="M34" s="2"/>
      <c r="N34" s="2"/>
      <c r="O34" s="2"/>
      <c r="P34" s="2"/>
      <c r="Q34" s="2"/>
      <c r="S34" s="2"/>
      <c r="T34" s="2"/>
      <c r="U34" s="2"/>
      <c r="V34" s="2" t="s">
        <v>69</v>
      </c>
      <c r="W34" s="2" t="s">
        <v>629</v>
      </c>
      <c r="X34" s="2" t="s">
        <v>690</v>
      </c>
      <c r="Y34" s="2" t="s">
        <v>95</v>
      </c>
      <c r="Z34">
        <v>2</v>
      </c>
      <c r="AA34" s="2" t="s">
        <v>99</v>
      </c>
      <c r="AB34">
        <v>203</v>
      </c>
      <c r="AC34" s="2" t="s">
        <v>109</v>
      </c>
      <c r="AD34" s="2" t="s">
        <v>120</v>
      </c>
      <c r="AE34" s="2" t="s">
        <v>769</v>
      </c>
      <c r="AF34">
        <v>21930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21930</v>
      </c>
      <c r="AM34">
        <v>0</v>
      </c>
      <c r="AN34" s="2"/>
      <c r="AP34" s="2"/>
      <c r="AQ34" s="2"/>
      <c r="AR34" s="2"/>
      <c r="AS34" s="2"/>
      <c r="AT34" s="4"/>
      <c r="AU34" s="4"/>
      <c r="AV34" s="4"/>
      <c r="AW34" s="2"/>
      <c r="AX34" s="2"/>
      <c r="AZ34">
        <v>122</v>
      </c>
      <c r="BA34">
        <v>863850.29</v>
      </c>
      <c r="BB34" s="2"/>
      <c r="BD34" s="2"/>
      <c r="BE34" s="2"/>
      <c r="BG34" s="2"/>
      <c r="BH34" s="2"/>
      <c r="BJ34" s="2"/>
      <c r="BK34">
        <v>287</v>
      </c>
      <c r="BL34">
        <v>863850.29</v>
      </c>
      <c r="BM34">
        <v>863850.29</v>
      </c>
    </row>
    <row r="35" spans="1:65" x14ac:dyDescent="0.35">
      <c r="A35" s="2" t="s">
        <v>65</v>
      </c>
      <c r="B35" s="2" t="s">
        <v>66</v>
      </c>
      <c r="C35" s="2" t="s">
        <v>67</v>
      </c>
      <c r="D35">
        <v>1</v>
      </c>
      <c r="E35">
        <v>1</v>
      </c>
      <c r="F35" s="3">
        <v>43768.764374999999</v>
      </c>
      <c r="G35" s="4">
        <v>43466</v>
      </c>
      <c r="H35" s="4">
        <v>43830</v>
      </c>
      <c r="I35" s="2" t="s">
        <v>68</v>
      </c>
      <c r="J35">
        <v>1440</v>
      </c>
      <c r="L35" s="2"/>
      <c r="M35" s="2"/>
      <c r="N35" s="2"/>
      <c r="O35" s="2"/>
      <c r="P35" s="2"/>
      <c r="Q35" s="2"/>
      <c r="S35" s="2"/>
      <c r="T35" s="2"/>
      <c r="U35" s="2"/>
      <c r="V35" s="2" t="s">
        <v>69</v>
      </c>
      <c r="W35" s="2" t="s">
        <v>630</v>
      </c>
      <c r="X35" s="2" t="s">
        <v>691</v>
      </c>
      <c r="Y35" s="2" t="s">
        <v>95</v>
      </c>
      <c r="Z35">
        <v>2</v>
      </c>
      <c r="AA35" s="2" t="s">
        <v>99</v>
      </c>
      <c r="AB35">
        <v>203</v>
      </c>
      <c r="AC35" s="2" t="s">
        <v>109</v>
      </c>
      <c r="AD35" s="2" t="s">
        <v>750</v>
      </c>
      <c r="AE35" s="2" t="s">
        <v>770</v>
      </c>
      <c r="AF35">
        <v>0</v>
      </c>
      <c r="AG35">
        <v>0</v>
      </c>
      <c r="AH35">
        <v>6528.51</v>
      </c>
      <c r="AI35">
        <v>6528.51</v>
      </c>
      <c r="AJ35">
        <v>6528.51</v>
      </c>
      <c r="AK35">
        <v>6528.51</v>
      </c>
      <c r="AL35">
        <v>0</v>
      </c>
      <c r="AM35">
        <v>0</v>
      </c>
      <c r="AN35" s="2"/>
      <c r="AP35" s="2"/>
      <c r="AQ35" s="2"/>
      <c r="AR35" s="2"/>
      <c r="AS35" s="2"/>
      <c r="AT35" s="4"/>
      <c r="AU35" s="4"/>
      <c r="AV35" s="4"/>
      <c r="AW35" s="2"/>
      <c r="AX35" s="2"/>
      <c r="AZ35">
        <v>122</v>
      </c>
      <c r="BA35">
        <v>863850.29</v>
      </c>
      <c r="BB35" s="2"/>
      <c r="BD35" s="2"/>
      <c r="BE35" s="2"/>
      <c r="BG35" s="2"/>
      <c r="BH35" s="2"/>
      <c r="BJ35" s="2"/>
      <c r="BK35">
        <v>287</v>
      </c>
      <c r="BL35">
        <v>863850.29</v>
      </c>
      <c r="BM35">
        <v>863850.29</v>
      </c>
    </row>
    <row r="36" spans="1:65" x14ac:dyDescent="0.35">
      <c r="A36" s="2" t="s">
        <v>65</v>
      </c>
      <c r="B36" s="2" t="s">
        <v>66</v>
      </c>
      <c r="C36" s="2" t="s">
        <v>67</v>
      </c>
      <c r="D36">
        <v>1</v>
      </c>
      <c r="E36">
        <v>1</v>
      </c>
      <c r="F36" s="3">
        <v>43768.764374999999</v>
      </c>
      <c r="G36" s="4">
        <v>43466</v>
      </c>
      <c r="H36" s="4">
        <v>43830</v>
      </c>
      <c r="I36" s="2" t="s">
        <v>68</v>
      </c>
      <c r="J36">
        <v>1440</v>
      </c>
      <c r="L36" s="2"/>
      <c r="M36" s="2"/>
      <c r="N36" s="2"/>
      <c r="O36" s="2"/>
      <c r="P36" s="2"/>
      <c r="Q36" s="2"/>
      <c r="S36" s="2"/>
      <c r="T36" s="2"/>
      <c r="U36" s="2"/>
      <c r="V36" s="2" t="s">
        <v>69</v>
      </c>
      <c r="W36" s="2" t="s">
        <v>631</v>
      </c>
      <c r="X36" s="2" t="s">
        <v>692</v>
      </c>
      <c r="Y36" s="2" t="s">
        <v>95</v>
      </c>
      <c r="Z36">
        <v>2</v>
      </c>
      <c r="AA36" s="2" t="s">
        <v>99</v>
      </c>
      <c r="AB36">
        <v>203</v>
      </c>
      <c r="AC36" s="2" t="s">
        <v>109</v>
      </c>
      <c r="AD36" s="2" t="s">
        <v>751</v>
      </c>
      <c r="AE36" s="2" t="s">
        <v>771</v>
      </c>
      <c r="AF36">
        <v>0</v>
      </c>
      <c r="AG36">
        <v>0</v>
      </c>
      <c r="AH36">
        <v>5709.23</v>
      </c>
      <c r="AI36">
        <v>0</v>
      </c>
      <c r="AJ36">
        <v>5709.23</v>
      </c>
      <c r="AK36">
        <v>0</v>
      </c>
      <c r="AL36">
        <v>5709.23</v>
      </c>
      <c r="AM36">
        <v>0</v>
      </c>
      <c r="AN36" s="2"/>
      <c r="AP36" s="2"/>
      <c r="AQ36" s="2"/>
      <c r="AR36" s="2"/>
      <c r="AS36" s="2"/>
      <c r="AT36" s="4"/>
      <c r="AU36" s="4"/>
      <c r="AV36" s="4"/>
      <c r="AW36" s="2"/>
      <c r="AX36" s="2"/>
      <c r="AZ36">
        <v>122</v>
      </c>
      <c r="BA36">
        <v>863850.29</v>
      </c>
      <c r="BB36" s="2"/>
      <c r="BD36" s="2"/>
      <c r="BE36" s="2"/>
      <c r="BG36" s="2"/>
      <c r="BH36" s="2"/>
      <c r="BJ36" s="2"/>
      <c r="BK36">
        <v>287</v>
      </c>
      <c r="BL36">
        <v>863850.29</v>
      </c>
      <c r="BM36">
        <v>863850.29</v>
      </c>
    </row>
    <row r="37" spans="1:65" x14ac:dyDescent="0.35">
      <c r="A37" s="2" t="s">
        <v>65</v>
      </c>
      <c r="B37" s="2" t="s">
        <v>66</v>
      </c>
      <c r="C37" s="2" t="s">
        <v>67</v>
      </c>
      <c r="D37">
        <v>1</v>
      </c>
      <c r="E37">
        <v>1</v>
      </c>
      <c r="F37" s="3">
        <v>43768.764374999999</v>
      </c>
      <c r="G37" s="4">
        <v>43466</v>
      </c>
      <c r="H37" s="4">
        <v>43830</v>
      </c>
      <c r="I37" s="2" t="s">
        <v>68</v>
      </c>
      <c r="J37">
        <v>1440</v>
      </c>
      <c r="L37" s="2"/>
      <c r="M37" s="2"/>
      <c r="N37" s="2"/>
      <c r="O37" s="2"/>
      <c r="P37" s="2"/>
      <c r="Q37" s="2"/>
      <c r="S37" s="2"/>
      <c r="T37" s="2"/>
      <c r="U37" s="2"/>
      <c r="V37" s="2" t="s">
        <v>69</v>
      </c>
      <c r="W37" s="2" t="s">
        <v>632</v>
      </c>
      <c r="X37" s="2" t="s">
        <v>693</v>
      </c>
      <c r="Y37" s="2" t="s">
        <v>95</v>
      </c>
      <c r="Z37">
        <v>2</v>
      </c>
      <c r="AA37" s="2" t="s">
        <v>99</v>
      </c>
      <c r="AB37">
        <v>203</v>
      </c>
      <c r="AC37" s="2" t="s">
        <v>109</v>
      </c>
      <c r="AD37" s="2" t="s">
        <v>752</v>
      </c>
      <c r="AE37" s="2" t="s">
        <v>772</v>
      </c>
      <c r="AF37">
        <v>0</v>
      </c>
      <c r="AG37">
        <v>0</v>
      </c>
      <c r="AH37">
        <v>4292.18</v>
      </c>
      <c r="AI37">
        <v>4292.18</v>
      </c>
      <c r="AJ37">
        <v>4292.18</v>
      </c>
      <c r="AK37">
        <v>4292.18</v>
      </c>
      <c r="AL37">
        <v>0</v>
      </c>
      <c r="AM37">
        <v>0</v>
      </c>
      <c r="AN37" s="2"/>
      <c r="AP37" s="2"/>
      <c r="AQ37" s="2"/>
      <c r="AR37" s="2"/>
      <c r="AS37" s="2"/>
      <c r="AT37" s="4"/>
      <c r="AU37" s="4"/>
      <c r="AV37" s="4"/>
      <c r="AW37" s="2"/>
      <c r="AX37" s="2"/>
      <c r="AZ37">
        <v>122</v>
      </c>
      <c r="BA37">
        <v>863850.29</v>
      </c>
      <c r="BB37" s="2"/>
      <c r="BD37" s="2"/>
      <c r="BE37" s="2"/>
      <c r="BG37" s="2"/>
      <c r="BH37" s="2"/>
      <c r="BJ37" s="2"/>
      <c r="BK37">
        <v>287</v>
      </c>
      <c r="BL37">
        <v>863850.29</v>
      </c>
      <c r="BM37">
        <v>863850.29</v>
      </c>
    </row>
    <row r="38" spans="1:65" x14ac:dyDescent="0.35">
      <c r="A38" s="2" t="s">
        <v>65</v>
      </c>
      <c r="B38" s="2" t="s">
        <v>66</v>
      </c>
      <c r="C38" s="2" t="s">
        <v>67</v>
      </c>
      <c r="D38">
        <v>1</v>
      </c>
      <c r="E38">
        <v>1</v>
      </c>
      <c r="F38" s="3">
        <v>43768.764374999999</v>
      </c>
      <c r="G38" s="4">
        <v>43466</v>
      </c>
      <c r="H38" s="4">
        <v>43830</v>
      </c>
      <c r="I38" s="2" t="s">
        <v>68</v>
      </c>
      <c r="J38">
        <v>1440</v>
      </c>
      <c r="L38" s="2"/>
      <c r="M38" s="2"/>
      <c r="N38" s="2"/>
      <c r="O38" s="2"/>
      <c r="P38" s="2"/>
      <c r="Q38" s="2"/>
      <c r="S38" s="2"/>
      <c r="T38" s="2"/>
      <c r="U38" s="2"/>
      <c r="V38" s="2" t="s">
        <v>69</v>
      </c>
      <c r="W38" s="2" t="s">
        <v>633</v>
      </c>
      <c r="X38" s="2" t="s">
        <v>694</v>
      </c>
      <c r="Y38" s="2" t="s">
        <v>95</v>
      </c>
      <c r="Z38">
        <v>2</v>
      </c>
      <c r="AA38" s="2" t="s">
        <v>99</v>
      </c>
      <c r="AB38">
        <v>204</v>
      </c>
      <c r="AC38" s="2" t="s">
        <v>736</v>
      </c>
      <c r="AD38" s="2" t="s">
        <v>121</v>
      </c>
      <c r="AE38" s="2" t="s">
        <v>773</v>
      </c>
      <c r="AF38">
        <v>0</v>
      </c>
      <c r="AG38">
        <v>5160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5160</v>
      </c>
      <c r="AN38" s="2"/>
      <c r="AP38" s="2"/>
      <c r="AQ38" s="2"/>
      <c r="AR38" s="2"/>
      <c r="AS38" s="2"/>
      <c r="AT38" s="4"/>
      <c r="AU38" s="4"/>
      <c r="AV38" s="4"/>
      <c r="AW38" s="2"/>
      <c r="AX38" s="2"/>
      <c r="AZ38">
        <v>122</v>
      </c>
      <c r="BA38">
        <v>863850.29</v>
      </c>
      <c r="BB38" s="2"/>
      <c r="BD38" s="2"/>
      <c r="BE38" s="2"/>
      <c r="BG38" s="2"/>
      <c r="BH38" s="2"/>
      <c r="BJ38" s="2"/>
      <c r="BK38">
        <v>287</v>
      </c>
      <c r="BL38">
        <v>863850.29</v>
      </c>
      <c r="BM38">
        <v>863850.29</v>
      </c>
    </row>
    <row r="39" spans="1:65" x14ac:dyDescent="0.35">
      <c r="A39" s="2" t="s">
        <v>65</v>
      </c>
      <c r="B39" s="2" t="s">
        <v>66</v>
      </c>
      <c r="C39" s="2" t="s">
        <v>67</v>
      </c>
      <c r="D39">
        <v>1</v>
      </c>
      <c r="E39">
        <v>1</v>
      </c>
      <c r="F39" s="3">
        <v>43768.764374999999</v>
      </c>
      <c r="G39" s="4">
        <v>43466</v>
      </c>
      <c r="H39" s="4">
        <v>43830</v>
      </c>
      <c r="I39" s="2" t="s">
        <v>68</v>
      </c>
      <c r="J39">
        <v>1440</v>
      </c>
      <c r="L39" s="2"/>
      <c r="M39" s="2"/>
      <c r="N39" s="2"/>
      <c r="O39" s="2"/>
      <c r="P39" s="2"/>
      <c r="Q39" s="2"/>
      <c r="S39" s="2"/>
      <c r="T39" s="2"/>
      <c r="U39" s="2"/>
      <c r="V39" s="2" t="s">
        <v>69</v>
      </c>
      <c r="W39" s="2" t="s">
        <v>634</v>
      </c>
      <c r="X39" s="2" t="s">
        <v>695</v>
      </c>
      <c r="Y39" s="2" t="s">
        <v>95</v>
      </c>
      <c r="Z39">
        <v>2</v>
      </c>
      <c r="AA39" s="2" t="s">
        <v>99</v>
      </c>
      <c r="AB39">
        <v>204</v>
      </c>
      <c r="AC39" s="2" t="s">
        <v>736</v>
      </c>
      <c r="AD39" s="2" t="s">
        <v>753</v>
      </c>
      <c r="AE39" s="2" t="s">
        <v>774</v>
      </c>
      <c r="AF39">
        <v>0</v>
      </c>
      <c r="AG39">
        <v>0</v>
      </c>
      <c r="AH39">
        <v>2043.04</v>
      </c>
      <c r="AI39">
        <v>2043.04</v>
      </c>
      <c r="AJ39">
        <v>2043.04</v>
      </c>
      <c r="AK39">
        <v>2043.04</v>
      </c>
      <c r="AL39">
        <v>0</v>
      </c>
      <c r="AM39">
        <v>0</v>
      </c>
      <c r="AN39" s="2"/>
      <c r="AP39" s="2"/>
      <c r="AQ39" s="2"/>
      <c r="AR39" s="2"/>
      <c r="AS39" s="2"/>
      <c r="AT39" s="4"/>
      <c r="AU39" s="4"/>
      <c r="AV39" s="4"/>
      <c r="AW39" s="2"/>
      <c r="AX39" s="2"/>
      <c r="AZ39">
        <v>122</v>
      </c>
      <c r="BA39">
        <v>863850.29</v>
      </c>
      <c r="BB39" s="2"/>
      <c r="BD39" s="2"/>
      <c r="BE39" s="2"/>
      <c r="BG39" s="2"/>
      <c r="BH39" s="2"/>
      <c r="BJ39" s="2"/>
      <c r="BK39">
        <v>287</v>
      </c>
      <c r="BL39">
        <v>863850.29</v>
      </c>
      <c r="BM39">
        <v>863850.29</v>
      </c>
    </row>
    <row r="40" spans="1:65" x14ac:dyDescent="0.35">
      <c r="A40" s="2" t="s">
        <v>65</v>
      </c>
      <c r="B40" s="2" t="s">
        <v>66</v>
      </c>
      <c r="C40" s="2" t="s">
        <v>67</v>
      </c>
      <c r="D40">
        <v>1</v>
      </c>
      <c r="E40">
        <v>1</v>
      </c>
      <c r="F40" s="3">
        <v>43768.764374999999</v>
      </c>
      <c r="G40" s="4">
        <v>43466</v>
      </c>
      <c r="H40" s="4">
        <v>43830</v>
      </c>
      <c r="I40" s="2" t="s">
        <v>68</v>
      </c>
      <c r="J40">
        <v>1440</v>
      </c>
      <c r="L40" s="2"/>
      <c r="M40" s="2"/>
      <c r="N40" s="2"/>
      <c r="O40" s="2"/>
      <c r="P40" s="2"/>
      <c r="Q40" s="2"/>
      <c r="S40" s="2"/>
      <c r="T40" s="2"/>
      <c r="U40" s="2"/>
      <c r="V40" s="2" t="s">
        <v>69</v>
      </c>
      <c r="W40" s="2" t="s">
        <v>635</v>
      </c>
      <c r="X40" s="2" t="s">
        <v>696</v>
      </c>
      <c r="Y40" s="2" t="s">
        <v>95</v>
      </c>
      <c r="Z40">
        <v>2</v>
      </c>
      <c r="AA40" s="2" t="s">
        <v>99</v>
      </c>
      <c r="AB40">
        <v>204</v>
      </c>
      <c r="AC40" s="2" t="s">
        <v>736</v>
      </c>
      <c r="AD40" s="2" t="s">
        <v>751</v>
      </c>
      <c r="AE40" s="2" t="s">
        <v>771</v>
      </c>
      <c r="AF40">
        <v>0</v>
      </c>
      <c r="AG40">
        <v>0</v>
      </c>
      <c r="AH40">
        <v>0</v>
      </c>
      <c r="AI40">
        <v>3104.94</v>
      </c>
      <c r="AJ40">
        <v>0</v>
      </c>
      <c r="AK40">
        <v>3104.94</v>
      </c>
      <c r="AL40">
        <v>0</v>
      </c>
      <c r="AM40">
        <v>3104.94</v>
      </c>
      <c r="AN40" s="2"/>
      <c r="AP40" s="2"/>
      <c r="AQ40" s="2"/>
      <c r="AR40" s="2"/>
      <c r="AS40" s="2"/>
      <c r="AT40" s="4"/>
      <c r="AU40" s="4"/>
      <c r="AV40" s="4"/>
      <c r="AW40" s="2"/>
      <c r="AX40" s="2"/>
      <c r="AZ40">
        <v>122</v>
      </c>
      <c r="BA40">
        <v>863850.29</v>
      </c>
      <c r="BB40" s="2"/>
      <c r="BD40" s="2"/>
      <c r="BE40" s="2"/>
      <c r="BG40" s="2"/>
      <c r="BH40" s="2"/>
      <c r="BJ40" s="2"/>
      <c r="BK40">
        <v>287</v>
      </c>
      <c r="BL40">
        <v>863850.29</v>
      </c>
      <c r="BM40">
        <v>863850.29</v>
      </c>
    </row>
    <row r="41" spans="1:65" x14ac:dyDescent="0.35">
      <c r="A41" s="2" t="s">
        <v>65</v>
      </c>
      <c r="B41" s="2" t="s">
        <v>66</v>
      </c>
      <c r="C41" s="2" t="s">
        <v>67</v>
      </c>
      <c r="D41">
        <v>1</v>
      </c>
      <c r="E41">
        <v>1</v>
      </c>
      <c r="F41" s="3">
        <v>43768.764374999999</v>
      </c>
      <c r="G41" s="4">
        <v>43466</v>
      </c>
      <c r="H41" s="4">
        <v>43830</v>
      </c>
      <c r="I41" s="2" t="s">
        <v>68</v>
      </c>
      <c r="J41">
        <v>1440</v>
      </c>
      <c r="L41" s="2"/>
      <c r="M41" s="2"/>
      <c r="N41" s="2"/>
      <c r="O41" s="2"/>
      <c r="P41" s="2"/>
      <c r="Q41" s="2"/>
      <c r="S41" s="2"/>
      <c r="T41" s="2"/>
      <c r="U41" s="2"/>
      <c r="V41" s="2" t="s">
        <v>69</v>
      </c>
      <c r="W41" s="2" t="s">
        <v>636</v>
      </c>
      <c r="X41" s="2" t="s">
        <v>697</v>
      </c>
      <c r="Y41" s="2" t="s">
        <v>95</v>
      </c>
      <c r="Z41">
        <v>2</v>
      </c>
      <c r="AA41" s="2" t="s">
        <v>99</v>
      </c>
      <c r="AB41">
        <v>220</v>
      </c>
      <c r="AC41" s="2" t="s">
        <v>153</v>
      </c>
      <c r="AD41" s="2" t="s">
        <v>123</v>
      </c>
      <c r="AE41" s="2" t="s">
        <v>775</v>
      </c>
      <c r="AF41">
        <v>0</v>
      </c>
      <c r="AG41">
        <v>0</v>
      </c>
      <c r="AH41">
        <v>0</v>
      </c>
      <c r="AI41">
        <v>6565</v>
      </c>
      <c r="AJ41">
        <v>0</v>
      </c>
      <c r="AK41">
        <v>6565</v>
      </c>
      <c r="AL41">
        <v>0</v>
      </c>
      <c r="AM41">
        <v>6565</v>
      </c>
      <c r="AN41" s="2"/>
      <c r="AP41" s="2"/>
      <c r="AQ41" s="2"/>
      <c r="AR41" s="2"/>
      <c r="AS41" s="2"/>
      <c r="AT41" s="4"/>
      <c r="AU41" s="4"/>
      <c r="AV41" s="4"/>
      <c r="AW41" s="2"/>
      <c r="AX41" s="2"/>
      <c r="AZ41">
        <v>122</v>
      </c>
      <c r="BA41">
        <v>863850.29</v>
      </c>
      <c r="BB41" s="2"/>
      <c r="BD41" s="2"/>
      <c r="BE41" s="2"/>
      <c r="BG41" s="2"/>
      <c r="BH41" s="2"/>
      <c r="BJ41" s="2"/>
      <c r="BK41">
        <v>287</v>
      </c>
      <c r="BL41">
        <v>863850.29</v>
      </c>
      <c r="BM41">
        <v>863850.29</v>
      </c>
    </row>
    <row r="42" spans="1:65" x14ac:dyDescent="0.35">
      <c r="A42" s="2" t="s">
        <v>65</v>
      </c>
      <c r="B42" s="2" t="s">
        <v>66</v>
      </c>
      <c r="C42" s="2" t="s">
        <v>67</v>
      </c>
      <c r="D42">
        <v>1</v>
      </c>
      <c r="E42">
        <v>1</v>
      </c>
      <c r="F42" s="3">
        <v>43768.764374999999</v>
      </c>
      <c r="G42" s="4">
        <v>43466</v>
      </c>
      <c r="H42" s="4">
        <v>43830</v>
      </c>
      <c r="I42" s="2" t="s">
        <v>68</v>
      </c>
      <c r="J42">
        <v>1440</v>
      </c>
      <c r="L42" s="2"/>
      <c r="M42" s="2"/>
      <c r="N42" s="2"/>
      <c r="O42" s="2"/>
      <c r="P42" s="2"/>
      <c r="Q42" s="2"/>
      <c r="S42" s="2"/>
      <c r="T42" s="2"/>
      <c r="U42" s="2"/>
      <c r="V42" s="2" t="s">
        <v>69</v>
      </c>
      <c r="W42" s="2" t="s">
        <v>141</v>
      </c>
      <c r="X42" s="2" t="s">
        <v>148</v>
      </c>
      <c r="Y42" s="2" t="s">
        <v>95</v>
      </c>
      <c r="Z42">
        <v>2</v>
      </c>
      <c r="AA42" s="2" t="s">
        <v>99</v>
      </c>
      <c r="AB42">
        <v>220</v>
      </c>
      <c r="AC42" s="2" t="s">
        <v>153</v>
      </c>
      <c r="AD42" s="2" t="s">
        <v>114</v>
      </c>
      <c r="AE42" s="2" t="s">
        <v>163</v>
      </c>
      <c r="AF42">
        <v>0</v>
      </c>
      <c r="AG42">
        <v>0</v>
      </c>
      <c r="AH42">
        <v>0</v>
      </c>
      <c r="AI42">
        <v>16263.84</v>
      </c>
      <c r="AJ42">
        <v>0</v>
      </c>
      <c r="AK42">
        <v>16263.84</v>
      </c>
      <c r="AL42">
        <v>0</v>
      </c>
      <c r="AM42">
        <v>16263.84</v>
      </c>
      <c r="AN42" s="2"/>
      <c r="AP42" s="2"/>
      <c r="AQ42" s="2"/>
      <c r="AR42" s="2"/>
      <c r="AS42" s="2"/>
      <c r="AT42" s="4"/>
      <c r="AU42" s="4"/>
      <c r="AV42" s="4"/>
      <c r="AW42" s="2"/>
      <c r="AX42" s="2"/>
      <c r="AZ42">
        <v>122</v>
      </c>
      <c r="BA42">
        <v>863850.29</v>
      </c>
      <c r="BB42" s="2"/>
      <c r="BD42" s="2"/>
      <c r="BE42" s="2"/>
      <c r="BG42" s="2"/>
      <c r="BH42" s="2"/>
      <c r="BJ42" s="2"/>
      <c r="BK42">
        <v>287</v>
      </c>
      <c r="BL42">
        <v>863850.29</v>
      </c>
      <c r="BM42">
        <v>863850.29</v>
      </c>
    </row>
    <row r="43" spans="1:65" x14ac:dyDescent="0.35">
      <c r="A43" s="2" t="s">
        <v>65</v>
      </c>
      <c r="B43" s="2" t="s">
        <v>66</v>
      </c>
      <c r="C43" s="2" t="s">
        <v>67</v>
      </c>
      <c r="D43">
        <v>1</v>
      </c>
      <c r="E43">
        <v>1</v>
      </c>
      <c r="F43" s="3">
        <v>43768.764374999999</v>
      </c>
      <c r="G43" s="4">
        <v>43466</v>
      </c>
      <c r="H43" s="4">
        <v>43830</v>
      </c>
      <c r="I43" s="2" t="s">
        <v>68</v>
      </c>
      <c r="J43">
        <v>1440</v>
      </c>
      <c r="L43" s="2"/>
      <c r="M43" s="2"/>
      <c r="N43" s="2"/>
      <c r="O43" s="2"/>
      <c r="P43" s="2"/>
      <c r="Q43" s="2"/>
      <c r="S43" s="2"/>
      <c r="T43" s="2"/>
      <c r="U43" s="2"/>
      <c r="V43" s="2" t="s">
        <v>69</v>
      </c>
      <c r="W43" s="2" t="s">
        <v>637</v>
      </c>
      <c r="X43" s="2" t="s">
        <v>698</v>
      </c>
      <c r="Y43" s="2" t="s">
        <v>95</v>
      </c>
      <c r="Z43">
        <v>2</v>
      </c>
      <c r="AA43" s="2" t="s">
        <v>99</v>
      </c>
      <c r="AB43">
        <v>220</v>
      </c>
      <c r="AC43" s="2" t="s">
        <v>153</v>
      </c>
      <c r="AD43" s="2" t="s">
        <v>115</v>
      </c>
      <c r="AE43" s="2" t="s">
        <v>776</v>
      </c>
      <c r="AF43">
        <v>0</v>
      </c>
      <c r="AG43">
        <v>0</v>
      </c>
      <c r="AH43">
        <v>0</v>
      </c>
      <c r="AI43">
        <v>447.24</v>
      </c>
      <c r="AJ43">
        <v>0</v>
      </c>
      <c r="AK43">
        <v>447.24</v>
      </c>
      <c r="AL43">
        <v>0</v>
      </c>
      <c r="AM43">
        <v>447.24</v>
      </c>
      <c r="AN43" s="2"/>
      <c r="AP43" s="2"/>
      <c r="AQ43" s="2"/>
      <c r="AR43" s="2"/>
      <c r="AS43" s="2"/>
      <c r="AT43" s="4"/>
      <c r="AU43" s="4"/>
      <c r="AV43" s="4"/>
      <c r="AW43" s="2"/>
      <c r="AX43" s="2"/>
      <c r="AZ43">
        <v>122</v>
      </c>
      <c r="BA43">
        <v>863850.29</v>
      </c>
      <c r="BB43" s="2"/>
      <c r="BD43" s="2"/>
      <c r="BE43" s="2"/>
      <c r="BG43" s="2"/>
      <c r="BH43" s="2"/>
      <c r="BJ43" s="2"/>
      <c r="BK43">
        <v>287</v>
      </c>
      <c r="BL43">
        <v>863850.29</v>
      </c>
      <c r="BM43">
        <v>863850.29</v>
      </c>
    </row>
    <row r="44" spans="1:65" x14ac:dyDescent="0.35">
      <c r="A44" s="2" t="s">
        <v>65</v>
      </c>
      <c r="B44" s="2" t="s">
        <v>66</v>
      </c>
      <c r="C44" s="2" t="s">
        <v>67</v>
      </c>
      <c r="D44">
        <v>1</v>
      </c>
      <c r="E44">
        <v>1</v>
      </c>
      <c r="F44" s="3">
        <v>43768.764374999999</v>
      </c>
      <c r="G44" s="4">
        <v>43466</v>
      </c>
      <c r="H44" s="4">
        <v>43830</v>
      </c>
      <c r="I44" s="2" t="s">
        <v>68</v>
      </c>
      <c r="J44">
        <v>1440</v>
      </c>
      <c r="L44" s="2"/>
      <c r="M44" s="2"/>
      <c r="N44" s="2"/>
      <c r="O44" s="2"/>
      <c r="P44" s="2"/>
      <c r="Q44" s="2"/>
      <c r="S44" s="2"/>
      <c r="T44" s="2"/>
      <c r="U44" s="2"/>
      <c r="V44" s="2" t="s">
        <v>69</v>
      </c>
      <c r="W44" s="2" t="s">
        <v>75</v>
      </c>
      <c r="X44" s="2" t="s">
        <v>88</v>
      </c>
      <c r="Y44" s="2" t="s">
        <v>95</v>
      </c>
      <c r="Z44">
        <v>2</v>
      </c>
      <c r="AA44" s="2" t="s">
        <v>99</v>
      </c>
      <c r="AB44">
        <v>221</v>
      </c>
      <c r="AC44" s="2" t="s">
        <v>110</v>
      </c>
      <c r="AD44" s="2" t="s">
        <v>122</v>
      </c>
      <c r="AE44" s="2" t="s">
        <v>129</v>
      </c>
      <c r="AF44">
        <v>0</v>
      </c>
      <c r="AG44">
        <v>0</v>
      </c>
      <c r="AH44">
        <v>13239.02</v>
      </c>
      <c r="AI44">
        <v>51242.39</v>
      </c>
      <c r="AJ44">
        <v>13239.02</v>
      </c>
      <c r="AK44">
        <v>51242.39</v>
      </c>
      <c r="AL44">
        <v>0</v>
      </c>
      <c r="AM44">
        <v>38003.370000000003</v>
      </c>
      <c r="AN44" s="2"/>
      <c r="AP44" s="2"/>
      <c r="AQ44" s="2"/>
      <c r="AR44" s="2"/>
      <c r="AS44" s="2"/>
      <c r="AT44" s="4"/>
      <c r="AU44" s="4"/>
      <c r="AV44" s="4"/>
      <c r="AW44" s="2"/>
      <c r="AX44" s="2"/>
      <c r="AZ44">
        <v>122</v>
      </c>
      <c r="BA44">
        <v>863850.29</v>
      </c>
      <c r="BB44" s="2"/>
      <c r="BD44" s="2"/>
      <c r="BE44" s="2"/>
      <c r="BG44" s="2"/>
      <c r="BH44" s="2"/>
      <c r="BJ44" s="2"/>
      <c r="BK44">
        <v>287</v>
      </c>
      <c r="BL44">
        <v>863850.29</v>
      </c>
      <c r="BM44">
        <v>863850.29</v>
      </c>
    </row>
    <row r="45" spans="1:65" x14ac:dyDescent="0.35">
      <c r="A45" s="2" t="s">
        <v>65</v>
      </c>
      <c r="B45" s="2" t="s">
        <v>66</v>
      </c>
      <c r="C45" s="2" t="s">
        <v>67</v>
      </c>
      <c r="D45">
        <v>1</v>
      </c>
      <c r="E45">
        <v>1</v>
      </c>
      <c r="F45" s="3">
        <v>43768.764374999999</v>
      </c>
      <c r="G45" s="4">
        <v>43466</v>
      </c>
      <c r="H45" s="4">
        <v>43830</v>
      </c>
      <c r="I45" s="2" t="s">
        <v>68</v>
      </c>
      <c r="J45">
        <v>1440</v>
      </c>
      <c r="L45" s="2"/>
      <c r="M45" s="2"/>
      <c r="N45" s="2"/>
      <c r="O45" s="2"/>
      <c r="P45" s="2"/>
      <c r="Q45" s="2"/>
      <c r="S45" s="2"/>
      <c r="T45" s="2"/>
      <c r="U45" s="2"/>
      <c r="V45" s="2" t="s">
        <v>69</v>
      </c>
      <c r="W45" s="2" t="s">
        <v>76</v>
      </c>
      <c r="X45" s="2" t="s">
        <v>89</v>
      </c>
      <c r="Y45" s="2" t="s">
        <v>95</v>
      </c>
      <c r="Z45">
        <v>2</v>
      </c>
      <c r="AA45" s="2" t="s">
        <v>99</v>
      </c>
      <c r="AB45">
        <v>221</v>
      </c>
      <c r="AC45" s="2" t="s">
        <v>110</v>
      </c>
      <c r="AD45" s="2" t="s">
        <v>123</v>
      </c>
      <c r="AE45" s="2" t="s">
        <v>130</v>
      </c>
      <c r="AF45">
        <v>0</v>
      </c>
      <c r="AG45">
        <v>0</v>
      </c>
      <c r="AH45">
        <v>34888.86</v>
      </c>
      <c r="AI45">
        <v>3678.32</v>
      </c>
      <c r="AJ45">
        <v>34888.86</v>
      </c>
      <c r="AK45">
        <v>3678.32</v>
      </c>
      <c r="AL45">
        <v>31210.54</v>
      </c>
      <c r="AM45">
        <v>0</v>
      </c>
      <c r="AN45" s="2"/>
      <c r="AP45" s="2"/>
      <c r="AQ45" s="2"/>
      <c r="AR45" s="2"/>
      <c r="AS45" s="2"/>
      <c r="AT45" s="4"/>
      <c r="AU45" s="4"/>
      <c r="AV45" s="4"/>
      <c r="AW45" s="2"/>
      <c r="AX45" s="2"/>
      <c r="AZ45">
        <v>122</v>
      </c>
      <c r="BA45">
        <v>863850.29</v>
      </c>
      <c r="BB45" s="2"/>
      <c r="BD45" s="2"/>
      <c r="BE45" s="2"/>
      <c r="BG45" s="2"/>
      <c r="BH45" s="2"/>
      <c r="BJ45" s="2"/>
      <c r="BK45">
        <v>287</v>
      </c>
      <c r="BL45">
        <v>863850.29</v>
      </c>
      <c r="BM45">
        <v>863850.29</v>
      </c>
    </row>
    <row r="46" spans="1:65" x14ac:dyDescent="0.35">
      <c r="A46" s="2" t="s">
        <v>65</v>
      </c>
      <c r="B46" s="2" t="s">
        <v>66</v>
      </c>
      <c r="C46" s="2" t="s">
        <v>67</v>
      </c>
      <c r="D46">
        <v>1</v>
      </c>
      <c r="E46">
        <v>1</v>
      </c>
      <c r="F46" s="3">
        <v>43768.764374999999</v>
      </c>
      <c r="G46" s="4">
        <v>43466</v>
      </c>
      <c r="H46" s="4">
        <v>43830</v>
      </c>
      <c r="I46" s="2" t="s">
        <v>68</v>
      </c>
      <c r="J46">
        <v>1440</v>
      </c>
      <c r="L46" s="2"/>
      <c r="M46" s="2"/>
      <c r="N46" s="2"/>
      <c r="O46" s="2"/>
      <c r="P46" s="2"/>
      <c r="Q46" s="2"/>
      <c r="S46" s="2"/>
      <c r="T46" s="2"/>
      <c r="U46" s="2"/>
      <c r="V46" s="2" t="s">
        <v>69</v>
      </c>
      <c r="W46" s="2" t="s">
        <v>638</v>
      </c>
      <c r="X46" s="2" t="s">
        <v>699</v>
      </c>
      <c r="Y46" s="2" t="s">
        <v>95</v>
      </c>
      <c r="Z46">
        <v>2</v>
      </c>
      <c r="AA46" s="2" t="s">
        <v>99</v>
      </c>
      <c r="AB46">
        <v>221</v>
      </c>
      <c r="AC46" s="2" t="s">
        <v>110</v>
      </c>
      <c r="AD46" s="2" t="s">
        <v>116</v>
      </c>
      <c r="AE46" s="2" t="s">
        <v>777</v>
      </c>
      <c r="AF46">
        <v>0</v>
      </c>
      <c r="AG46">
        <v>0</v>
      </c>
      <c r="AH46">
        <v>13239</v>
      </c>
      <c r="AI46">
        <v>13239</v>
      </c>
      <c r="AJ46">
        <v>13239</v>
      </c>
      <c r="AK46">
        <v>13239</v>
      </c>
      <c r="AL46">
        <v>0</v>
      </c>
      <c r="AM46">
        <v>0</v>
      </c>
      <c r="AN46" s="2"/>
      <c r="AP46" s="2"/>
      <c r="AQ46" s="2"/>
      <c r="AR46" s="2"/>
      <c r="AS46" s="2"/>
      <c r="AT46" s="4"/>
      <c r="AU46" s="4"/>
      <c r="AV46" s="4"/>
      <c r="AW46" s="2"/>
      <c r="AX46" s="2"/>
      <c r="AZ46">
        <v>122</v>
      </c>
      <c r="BA46">
        <v>863850.29</v>
      </c>
      <c r="BB46" s="2"/>
      <c r="BD46" s="2"/>
      <c r="BE46" s="2"/>
      <c r="BG46" s="2"/>
      <c r="BH46" s="2"/>
      <c r="BJ46" s="2"/>
      <c r="BK46">
        <v>287</v>
      </c>
      <c r="BL46">
        <v>863850.29</v>
      </c>
      <c r="BM46">
        <v>863850.29</v>
      </c>
    </row>
    <row r="47" spans="1:65" x14ac:dyDescent="0.35">
      <c r="A47" s="2" t="s">
        <v>65</v>
      </c>
      <c r="B47" s="2" t="s">
        <v>66</v>
      </c>
      <c r="C47" s="2" t="s">
        <v>67</v>
      </c>
      <c r="D47">
        <v>1</v>
      </c>
      <c r="E47">
        <v>1</v>
      </c>
      <c r="F47" s="3">
        <v>43768.764374999999</v>
      </c>
      <c r="G47" s="4">
        <v>43466</v>
      </c>
      <c r="H47" s="4">
        <v>43830</v>
      </c>
      <c r="I47" s="2" t="s">
        <v>68</v>
      </c>
      <c r="J47">
        <v>1440</v>
      </c>
      <c r="L47" s="2"/>
      <c r="M47" s="2"/>
      <c r="N47" s="2"/>
      <c r="O47" s="2"/>
      <c r="P47" s="2"/>
      <c r="Q47" s="2"/>
      <c r="S47" s="2"/>
      <c r="T47" s="2"/>
      <c r="U47" s="2"/>
      <c r="V47" s="2" t="s">
        <v>69</v>
      </c>
      <c r="W47" s="2" t="s">
        <v>142</v>
      </c>
      <c r="X47" s="2" t="s">
        <v>149</v>
      </c>
      <c r="Y47" s="2" t="s">
        <v>95</v>
      </c>
      <c r="Z47">
        <v>2</v>
      </c>
      <c r="AA47" s="2" t="s">
        <v>99</v>
      </c>
      <c r="AB47">
        <v>230</v>
      </c>
      <c r="AC47" s="2" t="s">
        <v>149</v>
      </c>
      <c r="AD47" s="2"/>
      <c r="AE47" s="2" t="s">
        <v>149</v>
      </c>
      <c r="AF47">
        <v>0</v>
      </c>
      <c r="AG47">
        <v>0</v>
      </c>
      <c r="AH47">
        <v>49034.59</v>
      </c>
      <c r="AI47">
        <v>75730</v>
      </c>
      <c r="AJ47">
        <v>49034.59</v>
      </c>
      <c r="AK47">
        <v>75730</v>
      </c>
      <c r="AL47">
        <v>0</v>
      </c>
      <c r="AM47">
        <v>26695.41</v>
      </c>
      <c r="AN47" s="2"/>
      <c r="AP47" s="2"/>
      <c r="AQ47" s="2"/>
      <c r="AR47" s="2"/>
      <c r="AS47" s="2"/>
      <c r="AT47" s="4"/>
      <c r="AU47" s="4"/>
      <c r="AV47" s="4"/>
      <c r="AW47" s="2"/>
      <c r="AX47" s="2"/>
      <c r="AZ47">
        <v>122</v>
      </c>
      <c r="BA47">
        <v>863850.29</v>
      </c>
      <c r="BB47" s="2"/>
      <c r="BD47" s="2"/>
      <c r="BE47" s="2"/>
      <c r="BG47" s="2"/>
      <c r="BH47" s="2"/>
      <c r="BJ47" s="2"/>
      <c r="BK47">
        <v>287</v>
      </c>
      <c r="BL47">
        <v>863850.29</v>
      </c>
      <c r="BM47">
        <v>863850.29</v>
      </c>
    </row>
    <row r="48" spans="1:65" x14ac:dyDescent="0.35">
      <c r="A48" s="2" t="s">
        <v>65</v>
      </c>
      <c r="B48" s="2" t="s">
        <v>66</v>
      </c>
      <c r="C48" s="2" t="s">
        <v>67</v>
      </c>
      <c r="D48">
        <v>1</v>
      </c>
      <c r="E48">
        <v>1</v>
      </c>
      <c r="F48" s="3">
        <v>43768.764374999999</v>
      </c>
      <c r="G48" s="4">
        <v>43466</v>
      </c>
      <c r="H48" s="4">
        <v>43830</v>
      </c>
      <c r="I48" s="2" t="s">
        <v>68</v>
      </c>
      <c r="J48">
        <v>1440</v>
      </c>
      <c r="L48" s="2"/>
      <c r="M48" s="2"/>
      <c r="N48" s="2"/>
      <c r="O48" s="2"/>
      <c r="P48" s="2"/>
      <c r="Q48" s="2"/>
      <c r="S48" s="2"/>
      <c r="T48" s="2"/>
      <c r="U48" s="2"/>
      <c r="V48" s="2" t="s">
        <v>69</v>
      </c>
      <c r="W48" s="2" t="s">
        <v>639</v>
      </c>
      <c r="X48" s="2" t="s">
        <v>700</v>
      </c>
      <c r="Y48" s="2" t="s">
        <v>95</v>
      </c>
      <c r="Z48">
        <v>2</v>
      </c>
      <c r="AA48" s="2" t="s">
        <v>99</v>
      </c>
      <c r="AB48">
        <v>234</v>
      </c>
      <c r="AC48" s="2" t="s">
        <v>737</v>
      </c>
      <c r="AD48" s="2" t="s">
        <v>754</v>
      </c>
      <c r="AE48" s="2" t="s">
        <v>778</v>
      </c>
      <c r="AF48">
        <v>500</v>
      </c>
      <c r="AG48">
        <v>0</v>
      </c>
      <c r="AH48">
        <v>0</v>
      </c>
      <c r="AI48">
        <v>487</v>
      </c>
      <c r="AJ48">
        <v>0</v>
      </c>
      <c r="AK48">
        <v>487</v>
      </c>
      <c r="AL48">
        <v>13</v>
      </c>
      <c r="AM48">
        <v>0</v>
      </c>
      <c r="AN48" s="2"/>
      <c r="AP48" s="2"/>
      <c r="AQ48" s="2"/>
      <c r="AR48" s="2"/>
      <c r="AS48" s="2"/>
      <c r="AT48" s="4"/>
      <c r="AU48" s="4"/>
      <c r="AV48" s="4"/>
      <c r="AW48" s="2"/>
      <c r="AX48" s="2"/>
      <c r="AZ48">
        <v>122</v>
      </c>
      <c r="BA48">
        <v>863850.29</v>
      </c>
      <c r="BB48" s="2"/>
      <c r="BD48" s="2"/>
      <c r="BE48" s="2"/>
      <c r="BG48" s="2"/>
      <c r="BH48" s="2"/>
      <c r="BJ48" s="2"/>
      <c r="BK48">
        <v>287</v>
      </c>
      <c r="BL48">
        <v>863850.29</v>
      </c>
      <c r="BM48">
        <v>863850.29</v>
      </c>
    </row>
    <row r="49" spans="1:65" x14ac:dyDescent="0.35">
      <c r="A49" s="2" t="s">
        <v>65</v>
      </c>
      <c r="B49" s="2" t="s">
        <v>66</v>
      </c>
      <c r="C49" s="2" t="s">
        <v>67</v>
      </c>
      <c r="D49">
        <v>1</v>
      </c>
      <c r="E49">
        <v>1</v>
      </c>
      <c r="F49" s="3">
        <v>43768.764374999999</v>
      </c>
      <c r="G49" s="4">
        <v>43466</v>
      </c>
      <c r="H49" s="4">
        <v>43830</v>
      </c>
      <c r="I49" s="2" t="s">
        <v>68</v>
      </c>
      <c r="J49">
        <v>1440</v>
      </c>
      <c r="L49" s="2"/>
      <c r="M49" s="2"/>
      <c r="N49" s="2"/>
      <c r="O49" s="2"/>
      <c r="P49" s="2"/>
      <c r="Q49" s="2"/>
      <c r="S49" s="2"/>
      <c r="T49" s="2"/>
      <c r="U49" s="2"/>
      <c r="V49" s="2" t="s">
        <v>69</v>
      </c>
      <c r="W49" s="2" t="s">
        <v>640</v>
      </c>
      <c r="X49" s="2" t="s">
        <v>701</v>
      </c>
      <c r="Y49" s="2" t="s">
        <v>95</v>
      </c>
      <c r="Z49">
        <v>2</v>
      </c>
      <c r="AA49" s="2" t="s">
        <v>99</v>
      </c>
      <c r="AB49">
        <v>234</v>
      </c>
      <c r="AC49" s="2" t="s">
        <v>737</v>
      </c>
      <c r="AD49" s="2" t="s">
        <v>755</v>
      </c>
      <c r="AE49" s="2" t="s">
        <v>779</v>
      </c>
      <c r="AF49">
        <v>0</v>
      </c>
      <c r="AG49">
        <v>0</v>
      </c>
      <c r="AH49">
        <v>250</v>
      </c>
      <c r="AI49">
        <v>0</v>
      </c>
      <c r="AJ49">
        <v>250</v>
      </c>
      <c r="AK49">
        <v>0</v>
      </c>
      <c r="AL49">
        <v>250</v>
      </c>
      <c r="AM49">
        <v>0</v>
      </c>
      <c r="AN49" s="2"/>
      <c r="AP49" s="2"/>
      <c r="AQ49" s="2"/>
      <c r="AR49" s="2"/>
      <c r="AS49" s="2"/>
      <c r="AT49" s="4"/>
      <c r="AU49" s="4"/>
      <c r="AV49" s="4"/>
      <c r="AW49" s="2"/>
      <c r="AX49" s="2"/>
      <c r="AZ49">
        <v>122</v>
      </c>
      <c r="BA49">
        <v>863850.29</v>
      </c>
      <c r="BB49" s="2"/>
      <c r="BD49" s="2"/>
      <c r="BE49" s="2"/>
      <c r="BG49" s="2"/>
      <c r="BH49" s="2"/>
      <c r="BJ49" s="2"/>
      <c r="BK49">
        <v>287</v>
      </c>
      <c r="BL49">
        <v>863850.29</v>
      </c>
      <c r="BM49">
        <v>863850.29</v>
      </c>
    </row>
    <row r="50" spans="1:65" x14ac:dyDescent="0.35">
      <c r="A50" s="2" t="s">
        <v>65</v>
      </c>
      <c r="B50" s="2" t="s">
        <v>66</v>
      </c>
      <c r="C50" s="2" t="s">
        <v>67</v>
      </c>
      <c r="D50">
        <v>1</v>
      </c>
      <c r="E50">
        <v>1</v>
      </c>
      <c r="F50" s="3">
        <v>43768.764374999999</v>
      </c>
      <c r="G50" s="4">
        <v>43466</v>
      </c>
      <c r="H50" s="4">
        <v>43830</v>
      </c>
      <c r="I50" s="2" t="s">
        <v>68</v>
      </c>
      <c r="J50">
        <v>1440</v>
      </c>
      <c r="L50" s="2"/>
      <c r="M50" s="2"/>
      <c r="N50" s="2"/>
      <c r="O50" s="2"/>
      <c r="P50" s="2"/>
      <c r="Q50" s="2"/>
      <c r="S50" s="2"/>
      <c r="T50" s="2"/>
      <c r="U50" s="2"/>
      <c r="V50" s="2" t="s">
        <v>69</v>
      </c>
      <c r="W50" s="2" t="s">
        <v>641</v>
      </c>
      <c r="X50" s="2" t="s">
        <v>702</v>
      </c>
      <c r="Y50" s="2" t="s">
        <v>95</v>
      </c>
      <c r="Z50">
        <v>3</v>
      </c>
      <c r="AA50" s="2" t="s">
        <v>732</v>
      </c>
      <c r="AB50">
        <v>310</v>
      </c>
      <c r="AC50" s="2" t="s">
        <v>738</v>
      </c>
      <c r="AD50" s="2" t="s">
        <v>122</v>
      </c>
      <c r="AE50" s="2" t="s">
        <v>780</v>
      </c>
      <c r="AF50">
        <v>2780</v>
      </c>
      <c r="AG50">
        <v>0</v>
      </c>
      <c r="AH50">
        <v>1097.56</v>
      </c>
      <c r="AI50">
        <v>0</v>
      </c>
      <c r="AJ50">
        <v>1097.56</v>
      </c>
      <c r="AK50">
        <v>0</v>
      </c>
      <c r="AL50">
        <v>3877.56</v>
      </c>
      <c r="AM50">
        <v>0</v>
      </c>
      <c r="AN50" s="2"/>
      <c r="AP50" s="2"/>
      <c r="AQ50" s="2"/>
      <c r="AR50" s="2"/>
      <c r="AS50" s="2"/>
      <c r="AT50" s="4"/>
      <c r="AU50" s="4"/>
      <c r="AV50" s="4"/>
      <c r="AW50" s="2"/>
      <c r="AX50" s="2"/>
      <c r="AZ50">
        <v>122</v>
      </c>
      <c r="BA50">
        <v>863850.29</v>
      </c>
      <c r="BB50" s="2"/>
      <c r="BD50" s="2"/>
      <c r="BE50" s="2"/>
      <c r="BG50" s="2"/>
      <c r="BH50" s="2"/>
      <c r="BJ50" s="2"/>
      <c r="BK50">
        <v>287</v>
      </c>
      <c r="BL50">
        <v>863850.29</v>
      </c>
      <c r="BM50">
        <v>863850.29</v>
      </c>
    </row>
    <row r="51" spans="1:65" x14ac:dyDescent="0.35">
      <c r="A51" s="2" t="s">
        <v>65</v>
      </c>
      <c r="B51" s="2" t="s">
        <v>66</v>
      </c>
      <c r="C51" s="2" t="s">
        <v>67</v>
      </c>
      <c r="D51">
        <v>1</v>
      </c>
      <c r="E51">
        <v>1</v>
      </c>
      <c r="F51" s="3">
        <v>43768.764374999999</v>
      </c>
      <c r="G51" s="4">
        <v>43466</v>
      </c>
      <c r="H51" s="4">
        <v>43830</v>
      </c>
      <c r="I51" s="2" t="s">
        <v>68</v>
      </c>
      <c r="J51">
        <v>1440</v>
      </c>
      <c r="L51" s="2"/>
      <c r="M51" s="2"/>
      <c r="N51" s="2"/>
      <c r="O51" s="2"/>
      <c r="P51" s="2"/>
      <c r="Q51" s="2"/>
      <c r="S51" s="2"/>
      <c r="T51" s="2"/>
      <c r="U51" s="2"/>
      <c r="V51" s="2" t="s">
        <v>69</v>
      </c>
      <c r="W51" s="2" t="s">
        <v>642</v>
      </c>
      <c r="X51" s="2" t="s">
        <v>703</v>
      </c>
      <c r="Y51" s="2" t="s">
        <v>95</v>
      </c>
      <c r="Z51">
        <v>3</v>
      </c>
      <c r="AA51" s="2" t="s">
        <v>732</v>
      </c>
      <c r="AB51">
        <v>310</v>
      </c>
      <c r="AC51" s="2" t="s">
        <v>738</v>
      </c>
      <c r="AD51" s="2" t="s">
        <v>123</v>
      </c>
      <c r="AE51" s="2" t="s">
        <v>781</v>
      </c>
      <c r="AF51">
        <v>0</v>
      </c>
      <c r="AG51">
        <v>0</v>
      </c>
      <c r="AH51">
        <v>1243.69</v>
      </c>
      <c r="AI51">
        <v>0</v>
      </c>
      <c r="AJ51">
        <v>1243.69</v>
      </c>
      <c r="AK51">
        <v>0</v>
      </c>
      <c r="AL51">
        <v>1243.69</v>
      </c>
      <c r="AM51">
        <v>0</v>
      </c>
      <c r="AN51" s="2"/>
      <c r="AP51" s="2"/>
      <c r="AQ51" s="2"/>
      <c r="AR51" s="2"/>
      <c r="AS51" s="2"/>
      <c r="AT51" s="4"/>
      <c r="AU51" s="4"/>
      <c r="AV51" s="4"/>
      <c r="AW51" s="2"/>
      <c r="AX51" s="2"/>
      <c r="AZ51">
        <v>122</v>
      </c>
      <c r="BA51">
        <v>863850.29</v>
      </c>
      <c r="BB51" s="2"/>
      <c r="BD51" s="2"/>
      <c r="BE51" s="2"/>
      <c r="BG51" s="2"/>
      <c r="BH51" s="2"/>
      <c r="BJ51" s="2"/>
      <c r="BK51">
        <v>287</v>
      </c>
      <c r="BL51">
        <v>863850.29</v>
      </c>
      <c r="BM51">
        <v>863850.29</v>
      </c>
    </row>
    <row r="52" spans="1:65" x14ac:dyDescent="0.35">
      <c r="A52" s="2" t="s">
        <v>65</v>
      </c>
      <c r="B52" s="2" t="s">
        <v>66</v>
      </c>
      <c r="C52" s="2" t="s">
        <v>67</v>
      </c>
      <c r="D52">
        <v>1</v>
      </c>
      <c r="E52">
        <v>1</v>
      </c>
      <c r="F52" s="3">
        <v>43768.764374999999</v>
      </c>
      <c r="G52" s="4">
        <v>43466</v>
      </c>
      <c r="H52" s="4">
        <v>43830</v>
      </c>
      <c r="I52" s="2" t="s">
        <v>68</v>
      </c>
      <c r="J52">
        <v>1440</v>
      </c>
      <c r="L52" s="2"/>
      <c r="M52" s="2"/>
      <c r="N52" s="2"/>
      <c r="O52" s="2"/>
      <c r="P52" s="2"/>
      <c r="Q52" s="2"/>
      <c r="S52" s="2"/>
      <c r="T52" s="2"/>
      <c r="U52" s="2"/>
      <c r="V52" s="2" t="s">
        <v>69</v>
      </c>
      <c r="W52" s="2" t="s">
        <v>643</v>
      </c>
      <c r="X52" s="2" t="s">
        <v>235</v>
      </c>
      <c r="Y52" s="2" t="s">
        <v>95</v>
      </c>
      <c r="Z52">
        <v>3</v>
      </c>
      <c r="AA52" s="2" t="s">
        <v>732</v>
      </c>
      <c r="AB52">
        <v>330</v>
      </c>
      <c r="AC52" s="2" t="s">
        <v>235</v>
      </c>
      <c r="AD52" s="2"/>
      <c r="AE52" s="2" t="s">
        <v>235</v>
      </c>
      <c r="AF52">
        <v>0</v>
      </c>
      <c r="AG52">
        <v>0</v>
      </c>
      <c r="AH52">
        <v>1266.8599999999999</v>
      </c>
      <c r="AI52">
        <v>0</v>
      </c>
      <c r="AJ52">
        <v>1266.8599999999999</v>
      </c>
      <c r="AK52">
        <v>0</v>
      </c>
      <c r="AL52">
        <v>1266.8599999999999</v>
      </c>
      <c r="AM52">
        <v>0</v>
      </c>
      <c r="AN52" s="2"/>
      <c r="AP52" s="2"/>
      <c r="AQ52" s="2"/>
      <c r="AR52" s="2"/>
      <c r="AS52" s="2"/>
      <c r="AT52" s="4"/>
      <c r="AU52" s="4"/>
      <c r="AV52" s="4"/>
      <c r="AW52" s="2"/>
      <c r="AX52" s="2"/>
      <c r="AZ52">
        <v>122</v>
      </c>
      <c r="BA52">
        <v>863850.29</v>
      </c>
      <c r="BB52" s="2"/>
      <c r="BD52" s="2"/>
      <c r="BE52" s="2"/>
      <c r="BG52" s="2"/>
      <c r="BH52" s="2"/>
      <c r="BJ52" s="2"/>
      <c r="BK52">
        <v>287</v>
      </c>
      <c r="BL52">
        <v>863850.29</v>
      </c>
      <c r="BM52">
        <v>863850.29</v>
      </c>
    </row>
    <row r="53" spans="1:65" x14ac:dyDescent="0.35">
      <c r="A53" s="2" t="s">
        <v>65</v>
      </c>
      <c r="B53" s="2" t="s">
        <v>66</v>
      </c>
      <c r="C53" s="2" t="s">
        <v>67</v>
      </c>
      <c r="D53">
        <v>1</v>
      </c>
      <c r="E53">
        <v>1</v>
      </c>
      <c r="F53" s="3">
        <v>43768.764374999999</v>
      </c>
      <c r="G53" s="4">
        <v>43466</v>
      </c>
      <c r="H53" s="4">
        <v>43830</v>
      </c>
      <c r="I53" s="2" t="s">
        <v>68</v>
      </c>
      <c r="J53">
        <v>1440</v>
      </c>
      <c r="L53" s="2"/>
      <c r="M53" s="2"/>
      <c r="N53" s="2"/>
      <c r="O53" s="2"/>
      <c r="P53" s="2"/>
      <c r="Q53" s="2"/>
      <c r="S53" s="2"/>
      <c r="T53" s="2"/>
      <c r="U53" s="2"/>
      <c r="V53" s="2" t="s">
        <v>69</v>
      </c>
      <c r="W53" s="2" t="s">
        <v>143</v>
      </c>
      <c r="X53" s="2" t="s">
        <v>150</v>
      </c>
      <c r="Y53" s="2" t="s">
        <v>96</v>
      </c>
      <c r="Z53">
        <v>4</v>
      </c>
      <c r="AA53" s="2" t="s">
        <v>100</v>
      </c>
      <c r="AB53">
        <v>401</v>
      </c>
      <c r="AC53" s="2" t="s">
        <v>154</v>
      </c>
      <c r="AD53" s="2" t="s">
        <v>122</v>
      </c>
      <c r="AE53" s="2" t="s">
        <v>164</v>
      </c>
      <c r="AF53">
        <v>0</v>
      </c>
      <c r="AG53">
        <v>0</v>
      </c>
      <c r="AH53">
        <v>7590</v>
      </c>
      <c r="AI53">
        <v>0</v>
      </c>
      <c r="AJ53">
        <v>7590</v>
      </c>
      <c r="AK53">
        <v>0</v>
      </c>
      <c r="AL53">
        <v>7590</v>
      </c>
      <c r="AM53">
        <v>0</v>
      </c>
      <c r="AN53" s="2"/>
      <c r="AP53" s="2"/>
      <c r="AQ53" s="2"/>
      <c r="AR53" s="2"/>
      <c r="AS53" s="2"/>
      <c r="AT53" s="4"/>
      <c r="AU53" s="4"/>
      <c r="AV53" s="4"/>
      <c r="AW53" s="2"/>
      <c r="AX53" s="2"/>
      <c r="AZ53">
        <v>122</v>
      </c>
      <c r="BA53">
        <v>863850.29</v>
      </c>
      <c r="BB53" s="2"/>
      <c r="BD53" s="2"/>
      <c r="BE53" s="2"/>
      <c r="BG53" s="2"/>
      <c r="BH53" s="2"/>
      <c r="BJ53" s="2"/>
      <c r="BK53">
        <v>287</v>
      </c>
      <c r="BL53">
        <v>863850.29</v>
      </c>
      <c r="BM53">
        <v>863850.29</v>
      </c>
    </row>
    <row r="54" spans="1:65" x14ac:dyDescent="0.35">
      <c r="A54" s="2" t="s">
        <v>65</v>
      </c>
      <c r="B54" s="2" t="s">
        <v>66</v>
      </c>
      <c r="C54" s="2" t="s">
        <v>67</v>
      </c>
      <c r="D54">
        <v>1</v>
      </c>
      <c r="E54">
        <v>1</v>
      </c>
      <c r="F54" s="3">
        <v>43768.764374999999</v>
      </c>
      <c r="G54" s="4">
        <v>43466</v>
      </c>
      <c r="H54" s="4">
        <v>43830</v>
      </c>
      <c r="I54" s="2" t="s">
        <v>68</v>
      </c>
      <c r="J54">
        <v>1440</v>
      </c>
      <c r="L54" s="2"/>
      <c r="M54" s="2"/>
      <c r="N54" s="2"/>
      <c r="O54" s="2"/>
      <c r="P54" s="2"/>
      <c r="Q54" s="2"/>
      <c r="S54" s="2"/>
      <c r="T54" s="2"/>
      <c r="U54" s="2"/>
      <c r="V54" s="2" t="s">
        <v>69</v>
      </c>
      <c r="W54" s="2" t="s">
        <v>77</v>
      </c>
      <c r="X54" s="2" t="s">
        <v>90</v>
      </c>
      <c r="Y54" s="2" t="s">
        <v>96</v>
      </c>
      <c r="Z54">
        <v>4</v>
      </c>
      <c r="AA54" s="2" t="s">
        <v>100</v>
      </c>
      <c r="AB54">
        <v>402</v>
      </c>
      <c r="AC54" s="2" t="s">
        <v>111</v>
      </c>
      <c r="AD54" s="2" t="s">
        <v>122</v>
      </c>
      <c r="AE54" s="2" t="s">
        <v>131</v>
      </c>
      <c r="AF54">
        <v>0</v>
      </c>
      <c r="AG54">
        <v>0</v>
      </c>
      <c r="AH54">
        <v>4173.04</v>
      </c>
      <c r="AI54">
        <v>0</v>
      </c>
      <c r="AJ54">
        <v>4173.04</v>
      </c>
      <c r="AK54">
        <v>0</v>
      </c>
      <c r="AL54">
        <v>4173.04</v>
      </c>
      <c r="AM54">
        <v>0</v>
      </c>
      <c r="AN54" s="2"/>
      <c r="AP54" s="2"/>
      <c r="AQ54" s="2"/>
      <c r="AR54" s="2"/>
      <c r="AS54" s="2"/>
      <c r="AT54" s="4"/>
      <c r="AU54" s="4"/>
      <c r="AV54" s="4"/>
      <c r="AW54" s="2"/>
      <c r="AX54" s="2"/>
      <c r="AZ54">
        <v>122</v>
      </c>
      <c r="BA54">
        <v>863850.29</v>
      </c>
      <c r="BB54" s="2"/>
      <c r="BD54" s="2"/>
      <c r="BE54" s="2"/>
      <c r="BG54" s="2"/>
      <c r="BH54" s="2"/>
      <c r="BJ54" s="2"/>
      <c r="BK54">
        <v>287</v>
      </c>
      <c r="BL54">
        <v>863850.29</v>
      </c>
      <c r="BM54">
        <v>863850.29</v>
      </c>
    </row>
    <row r="55" spans="1:65" x14ac:dyDescent="0.35">
      <c r="A55" s="2" t="s">
        <v>65</v>
      </c>
      <c r="B55" s="2" t="s">
        <v>66</v>
      </c>
      <c r="C55" s="2" t="s">
        <v>67</v>
      </c>
      <c r="D55">
        <v>1</v>
      </c>
      <c r="E55">
        <v>1</v>
      </c>
      <c r="F55" s="3">
        <v>43768.764374999999</v>
      </c>
      <c r="G55" s="4">
        <v>43466</v>
      </c>
      <c r="H55" s="4">
        <v>43830</v>
      </c>
      <c r="I55" s="2" t="s">
        <v>68</v>
      </c>
      <c r="J55">
        <v>1440</v>
      </c>
      <c r="L55" s="2"/>
      <c r="M55" s="2"/>
      <c r="N55" s="2"/>
      <c r="O55" s="2"/>
      <c r="P55" s="2"/>
      <c r="Q55" s="2"/>
      <c r="S55" s="2"/>
      <c r="T55" s="2"/>
      <c r="U55" s="2"/>
      <c r="V55" s="2" t="s">
        <v>69</v>
      </c>
      <c r="W55" s="2" t="s">
        <v>596</v>
      </c>
      <c r="X55" s="2" t="s">
        <v>704</v>
      </c>
      <c r="Y55" s="2" t="s">
        <v>96</v>
      </c>
      <c r="Z55">
        <v>4</v>
      </c>
      <c r="AA55" s="2" t="s">
        <v>100</v>
      </c>
      <c r="AB55">
        <v>402</v>
      </c>
      <c r="AC55" s="2" t="s">
        <v>111</v>
      </c>
      <c r="AD55" s="2" t="s">
        <v>123</v>
      </c>
      <c r="AE55" s="2" t="s">
        <v>782</v>
      </c>
      <c r="AF55">
        <v>0</v>
      </c>
      <c r="AG55">
        <v>0</v>
      </c>
      <c r="AH55">
        <v>640.65</v>
      </c>
      <c r="AI55">
        <v>0</v>
      </c>
      <c r="AJ55">
        <v>640.65</v>
      </c>
      <c r="AK55">
        <v>0</v>
      </c>
      <c r="AL55">
        <v>640.65</v>
      </c>
      <c r="AM55">
        <v>0</v>
      </c>
      <c r="AN55" s="2"/>
      <c r="AP55" s="2"/>
      <c r="AQ55" s="2"/>
      <c r="AR55" s="2"/>
      <c r="AS55" s="2"/>
      <c r="AT55" s="4"/>
      <c r="AU55" s="4"/>
      <c r="AV55" s="4"/>
      <c r="AW55" s="2"/>
      <c r="AX55" s="2"/>
      <c r="AZ55">
        <v>122</v>
      </c>
      <c r="BA55">
        <v>863850.29</v>
      </c>
      <c r="BB55" s="2"/>
      <c r="BD55" s="2"/>
      <c r="BE55" s="2"/>
      <c r="BG55" s="2"/>
      <c r="BH55" s="2"/>
      <c r="BJ55" s="2"/>
      <c r="BK55">
        <v>287</v>
      </c>
      <c r="BL55">
        <v>863850.29</v>
      </c>
      <c r="BM55">
        <v>863850.29</v>
      </c>
    </row>
    <row r="56" spans="1:65" x14ac:dyDescent="0.35">
      <c r="A56" s="2" t="s">
        <v>65</v>
      </c>
      <c r="B56" s="2" t="s">
        <v>66</v>
      </c>
      <c r="C56" s="2" t="s">
        <v>67</v>
      </c>
      <c r="D56">
        <v>1</v>
      </c>
      <c r="E56">
        <v>1</v>
      </c>
      <c r="F56" s="3">
        <v>43768.764374999999</v>
      </c>
      <c r="G56" s="4">
        <v>43466</v>
      </c>
      <c r="H56" s="4">
        <v>43830</v>
      </c>
      <c r="I56" s="2" t="s">
        <v>68</v>
      </c>
      <c r="J56">
        <v>1440</v>
      </c>
      <c r="L56" s="2"/>
      <c r="M56" s="2"/>
      <c r="N56" s="2"/>
      <c r="O56" s="2"/>
      <c r="P56" s="2"/>
      <c r="Q56" s="2"/>
      <c r="S56" s="2"/>
      <c r="T56" s="2"/>
      <c r="U56" s="2"/>
      <c r="V56" s="2" t="s">
        <v>69</v>
      </c>
      <c r="W56" s="2" t="s">
        <v>644</v>
      </c>
      <c r="X56" s="2" t="s">
        <v>705</v>
      </c>
      <c r="Y56" s="2" t="s">
        <v>96</v>
      </c>
      <c r="Z56">
        <v>4</v>
      </c>
      <c r="AA56" s="2" t="s">
        <v>100</v>
      </c>
      <c r="AB56">
        <v>402</v>
      </c>
      <c r="AC56" s="2" t="s">
        <v>111</v>
      </c>
      <c r="AD56" s="2" t="s">
        <v>114</v>
      </c>
      <c r="AE56" s="2" t="s">
        <v>783</v>
      </c>
      <c r="AF56">
        <v>0</v>
      </c>
      <c r="AG56">
        <v>0</v>
      </c>
      <c r="AH56">
        <v>2800</v>
      </c>
      <c r="AI56">
        <v>0</v>
      </c>
      <c r="AJ56">
        <v>2800</v>
      </c>
      <c r="AK56">
        <v>0</v>
      </c>
      <c r="AL56">
        <v>2800</v>
      </c>
      <c r="AM56">
        <v>0</v>
      </c>
      <c r="AN56" s="2"/>
      <c r="AP56" s="2"/>
      <c r="AQ56" s="2"/>
      <c r="AR56" s="2"/>
      <c r="AS56" s="2"/>
      <c r="AT56" s="4"/>
      <c r="AU56" s="4"/>
      <c r="AV56" s="4"/>
      <c r="AW56" s="2"/>
      <c r="AX56" s="2"/>
      <c r="AZ56">
        <v>122</v>
      </c>
      <c r="BA56">
        <v>863850.29</v>
      </c>
      <c r="BB56" s="2"/>
      <c r="BD56" s="2"/>
      <c r="BE56" s="2"/>
      <c r="BG56" s="2"/>
      <c r="BH56" s="2"/>
      <c r="BJ56" s="2"/>
      <c r="BK56">
        <v>287</v>
      </c>
      <c r="BL56">
        <v>863850.29</v>
      </c>
      <c r="BM56">
        <v>863850.29</v>
      </c>
    </row>
    <row r="57" spans="1:65" x14ac:dyDescent="0.35">
      <c r="A57" s="2" t="s">
        <v>65</v>
      </c>
      <c r="B57" s="2" t="s">
        <v>66</v>
      </c>
      <c r="C57" s="2" t="s">
        <v>67</v>
      </c>
      <c r="D57">
        <v>1</v>
      </c>
      <c r="E57">
        <v>1</v>
      </c>
      <c r="F57" s="3">
        <v>43768.764374999999</v>
      </c>
      <c r="G57" s="4">
        <v>43466</v>
      </c>
      <c r="H57" s="4">
        <v>43830</v>
      </c>
      <c r="I57" s="2" t="s">
        <v>68</v>
      </c>
      <c r="J57">
        <v>1440</v>
      </c>
      <c r="L57" s="2"/>
      <c r="M57" s="2"/>
      <c r="N57" s="2"/>
      <c r="O57" s="2"/>
      <c r="P57" s="2"/>
      <c r="Q57" s="2"/>
      <c r="S57" s="2"/>
      <c r="T57" s="2"/>
      <c r="U57" s="2"/>
      <c r="V57" s="2" t="s">
        <v>69</v>
      </c>
      <c r="W57" s="2" t="s">
        <v>645</v>
      </c>
      <c r="X57" s="2" t="s">
        <v>706</v>
      </c>
      <c r="Y57" s="2" t="s">
        <v>96</v>
      </c>
      <c r="Z57">
        <v>4</v>
      </c>
      <c r="AA57" s="2" t="s">
        <v>100</v>
      </c>
      <c r="AB57">
        <v>402</v>
      </c>
      <c r="AC57" s="2" t="s">
        <v>111</v>
      </c>
      <c r="AD57" s="2" t="s">
        <v>115</v>
      </c>
      <c r="AE57" s="2" t="s">
        <v>784</v>
      </c>
      <c r="AF57">
        <v>0</v>
      </c>
      <c r="AG57">
        <v>0</v>
      </c>
      <c r="AH57">
        <v>143.09</v>
      </c>
      <c r="AI57">
        <v>0</v>
      </c>
      <c r="AJ57">
        <v>143.09</v>
      </c>
      <c r="AK57">
        <v>0</v>
      </c>
      <c r="AL57">
        <v>143.09</v>
      </c>
      <c r="AM57">
        <v>0</v>
      </c>
      <c r="AN57" s="2"/>
      <c r="AP57" s="2"/>
      <c r="AQ57" s="2"/>
      <c r="AR57" s="2"/>
      <c r="AS57" s="2"/>
      <c r="AT57" s="4"/>
      <c r="AU57" s="4"/>
      <c r="AV57" s="4"/>
      <c r="AW57" s="2"/>
      <c r="AX57" s="2"/>
      <c r="AZ57">
        <v>122</v>
      </c>
      <c r="BA57">
        <v>863850.29</v>
      </c>
      <c r="BB57" s="2"/>
      <c r="BD57" s="2"/>
      <c r="BE57" s="2"/>
      <c r="BG57" s="2"/>
      <c r="BH57" s="2"/>
      <c r="BJ57" s="2"/>
      <c r="BK57">
        <v>287</v>
      </c>
      <c r="BL57">
        <v>863850.29</v>
      </c>
      <c r="BM57">
        <v>863850.29</v>
      </c>
    </row>
    <row r="58" spans="1:65" x14ac:dyDescent="0.35">
      <c r="A58" s="2" t="s">
        <v>65</v>
      </c>
      <c r="B58" s="2" t="s">
        <v>66</v>
      </c>
      <c r="C58" s="2" t="s">
        <v>67</v>
      </c>
      <c r="D58">
        <v>1</v>
      </c>
      <c r="E58">
        <v>1</v>
      </c>
      <c r="F58" s="3">
        <v>43768.764374999999</v>
      </c>
      <c r="G58" s="4">
        <v>43466</v>
      </c>
      <c r="H58" s="4">
        <v>43830</v>
      </c>
      <c r="I58" s="2" t="s">
        <v>68</v>
      </c>
      <c r="J58">
        <v>1440</v>
      </c>
      <c r="L58" s="2"/>
      <c r="M58" s="2"/>
      <c r="N58" s="2"/>
      <c r="O58" s="2"/>
      <c r="P58" s="2"/>
      <c r="Q58" s="2"/>
      <c r="S58" s="2"/>
      <c r="T58" s="2"/>
      <c r="U58" s="2"/>
      <c r="V58" s="2" t="s">
        <v>69</v>
      </c>
      <c r="W58" s="2" t="s">
        <v>78</v>
      </c>
      <c r="X58" s="2" t="s">
        <v>91</v>
      </c>
      <c r="Y58" s="2" t="s">
        <v>96</v>
      </c>
      <c r="Z58">
        <v>4</v>
      </c>
      <c r="AA58" s="2" t="s">
        <v>100</v>
      </c>
      <c r="AB58">
        <v>402</v>
      </c>
      <c r="AC58" s="2" t="s">
        <v>111</v>
      </c>
      <c r="AD58" s="2" t="s">
        <v>124</v>
      </c>
      <c r="AE58" s="2" t="s">
        <v>132</v>
      </c>
      <c r="AF58">
        <v>0</v>
      </c>
      <c r="AG58">
        <v>0</v>
      </c>
      <c r="AH58">
        <v>1235.3900000000001</v>
      </c>
      <c r="AI58">
        <v>0</v>
      </c>
      <c r="AJ58">
        <v>1235.3900000000001</v>
      </c>
      <c r="AK58">
        <v>0</v>
      </c>
      <c r="AL58">
        <v>1235.3900000000001</v>
      </c>
      <c r="AM58">
        <v>0</v>
      </c>
      <c r="AN58" s="2"/>
      <c r="AP58" s="2"/>
      <c r="AQ58" s="2"/>
      <c r="AR58" s="2"/>
      <c r="AS58" s="2"/>
      <c r="AT58" s="4"/>
      <c r="AU58" s="4"/>
      <c r="AV58" s="4"/>
      <c r="AW58" s="2"/>
      <c r="AX58" s="2"/>
      <c r="AZ58">
        <v>122</v>
      </c>
      <c r="BA58">
        <v>863850.29</v>
      </c>
      <c r="BB58" s="2"/>
      <c r="BD58" s="2"/>
      <c r="BE58" s="2"/>
      <c r="BG58" s="2"/>
      <c r="BH58" s="2"/>
      <c r="BJ58" s="2"/>
      <c r="BK58">
        <v>287</v>
      </c>
      <c r="BL58">
        <v>863850.29</v>
      </c>
      <c r="BM58">
        <v>863850.29</v>
      </c>
    </row>
    <row r="59" spans="1:65" x14ac:dyDescent="0.35">
      <c r="A59" s="2" t="s">
        <v>65</v>
      </c>
      <c r="B59" s="2" t="s">
        <v>66</v>
      </c>
      <c r="C59" s="2" t="s">
        <v>67</v>
      </c>
      <c r="D59">
        <v>1</v>
      </c>
      <c r="E59">
        <v>1</v>
      </c>
      <c r="F59" s="3">
        <v>43768.764374999999</v>
      </c>
      <c r="G59" s="4">
        <v>43466</v>
      </c>
      <c r="H59" s="4">
        <v>43830</v>
      </c>
      <c r="I59" s="2" t="s">
        <v>68</v>
      </c>
      <c r="J59">
        <v>1440</v>
      </c>
      <c r="L59" s="2"/>
      <c r="M59" s="2"/>
      <c r="N59" s="2"/>
      <c r="O59" s="2"/>
      <c r="P59" s="2"/>
      <c r="Q59" s="2"/>
      <c r="S59" s="2"/>
      <c r="T59" s="2"/>
      <c r="U59" s="2"/>
      <c r="V59" s="2" t="s">
        <v>69</v>
      </c>
      <c r="W59" s="2" t="s">
        <v>144</v>
      </c>
      <c r="X59" s="2" t="s">
        <v>707</v>
      </c>
      <c r="Y59" s="2" t="s">
        <v>96</v>
      </c>
      <c r="Z59">
        <v>4</v>
      </c>
      <c r="AA59" s="2" t="s">
        <v>100</v>
      </c>
      <c r="AB59">
        <v>403</v>
      </c>
      <c r="AC59" s="2" t="s">
        <v>155</v>
      </c>
      <c r="AD59" s="2" t="s">
        <v>122</v>
      </c>
      <c r="AE59" s="2" t="s">
        <v>785</v>
      </c>
      <c r="AF59">
        <v>0</v>
      </c>
      <c r="AG59">
        <v>0</v>
      </c>
      <c r="AH59">
        <v>20</v>
      </c>
      <c r="AI59">
        <v>0</v>
      </c>
      <c r="AJ59">
        <v>20</v>
      </c>
      <c r="AK59">
        <v>0</v>
      </c>
      <c r="AL59">
        <v>20</v>
      </c>
      <c r="AM59">
        <v>0</v>
      </c>
      <c r="AN59" s="2"/>
      <c r="AP59" s="2"/>
      <c r="AQ59" s="2"/>
      <c r="AR59" s="2"/>
      <c r="AS59" s="2"/>
      <c r="AT59" s="4"/>
      <c r="AU59" s="4"/>
      <c r="AV59" s="4"/>
      <c r="AW59" s="2"/>
      <c r="AX59" s="2"/>
      <c r="AZ59">
        <v>122</v>
      </c>
      <c r="BA59">
        <v>863850.29</v>
      </c>
      <c r="BB59" s="2"/>
      <c r="BD59" s="2"/>
      <c r="BE59" s="2"/>
      <c r="BG59" s="2"/>
      <c r="BH59" s="2"/>
      <c r="BJ59" s="2"/>
      <c r="BK59">
        <v>287</v>
      </c>
      <c r="BL59">
        <v>863850.29</v>
      </c>
      <c r="BM59">
        <v>863850.29</v>
      </c>
    </row>
    <row r="60" spans="1:65" x14ac:dyDescent="0.35">
      <c r="A60" s="2" t="s">
        <v>65</v>
      </c>
      <c r="B60" s="2" t="s">
        <v>66</v>
      </c>
      <c r="C60" s="2" t="s">
        <v>67</v>
      </c>
      <c r="D60">
        <v>1</v>
      </c>
      <c r="E60">
        <v>1</v>
      </c>
      <c r="F60" s="3">
        <v>43768.764374999999</v>
      </c>
      <c r="G60" s="4">
        <v>43466</v>
      </c>
      <c r="H60" s="4">
        <v>43830</v>
      </c>
      <c r="I60" s="2" t="s">
        <v>68</v>
      </c>
      <c r="J60">
        <v>1440</v>
      </c>
      <c r="L60" s="2"/>
      <c r="M60" s="2"/>
      <c r="N60" s="2"/>
      <c r="O60" s="2"/>
      <c r="P60" s="2"/>
      <c r="Q60" s="2"/>
      <c r="S60" s="2"/>
      <c r="T60" s="2"/>
      <c r="U60" s="2"/>
      <c r="V60" s="2" t="s">
        <v>69</v>
      </c>
      <c r="W60" s="2" t="s">
        <v>577</v>
      </c>
      <c r="X60" s="2" t="s">
        <v>708</v>
      </c>
      <c r="Y60" s="2" t="s">
        <v>96</v>
      </c>
      <c r="Z60">
        <v>4</v>
      </c>
      <c r="AA60" s="2" t="s">
        <v>100</v>
      </c>
      <c r="AB60">
        <v>403</v>
      </c>
      <c r="AC60" s="2" t="s">
        <v>155</v>
      </c>
      <c r="AD60" s="2" t="s">
        <v>123</v>
      </c>
      <c r="AE60" s="2" t="s">
        <v>786</v>
      </c>
      <c r="AF60">
        <v>0</v>
      </c>
      <c r="AG60">
        <v>0</v>
      </c>
      <c r="AH60">
        <v>298.76</v>
      </c>
      <c r="AI60">
        <v>0</v>
      </c>
      <c r="AJ60">
        <v>298.76</v>
      </c>
      <c r="AK60">
        <v>0</v>
      </c>
      <c r="AL60">
        <v>298.76</v>
      </c>
      <c r="AM60">
        <v>0</v>
      </c>
      <c r="AN60" s="2"/>
      <c r="AP60" s="2"/>
      <c r="AQ60" s="2"/>
      <c r="AR60" s="2"/>
      <c r="AS60" s="2"/>
      <c r="AT60" s="4"/>
      <c r="AU60" s="4"/>
      <c r="AV60" s="4"/>
      <c r="AW60" s="2"/>
      <c r="AX60" s="2"/>
      <c r="AZ60">
        <v>122</v>
      </c>
      <c r="BA60">
        <v>863850.29</v>
      </c>
      <c r="BB60" s="2"/>
      <c r="BD60" s="2"/>
      <c r="BE60" s="2"/>
      <c r="BG60" s="2"/>
      <c r="BH60" s="2"/>
      <c r="BJ60" s="2"/>
      <c r="BK60">
        <v>287</v>
      </c>
      <c r="BL60">
        <v>863850.29</v>
      </c>
      <c r="BM60">
        <v>863850.29</v>
      </c>
    </row>
    <row r="61" spans="1:65" x14ac:dyDescent="0.35">
      <c r="A61" s="2" t="s">
        <v>65</v>
      </c>
      <c r="B61" s="2" t="s">
        <v>66</v>
      </c>
      <c r="C61" s="2" t="s">
        <v>67</v>
      </c>
      <c r="D61">
        <v>1</v>
      </c>
      <c r="E61">
        <v>1</v>
      </c>
      <c r="F61" s="3">
        <v>43768.764374999999</v>
      </c>
      <c r="G61" s="4">
        <v>43466</v>
      </c>
      <c r="H61" s="4">
        <v>43830</v>
      </c>
      <c r="I61" s="2" t="s">
        <v>68</v>
      </c>
      <c r="J61">
        <v>1440</v>
      </c>
      <c r="L61" s="2"/>
      <c r="M61" s="2"/>
      <c r="N61" s="2"/>
      <c r="O61" s="2"/>
      <c r="P61" s="2"/>
      <c r="Q61" s="2"/>
      <c r="S61" s="2"/>
      <c r="T61" s="2"/>
      <c r="U61" s="2"/>
      <c r="V61" s="2" t="s">
        <v>69</v>
      </c>
      <c r="W61" s="2" t="s">
        <v>646</v>
      </c>
      <c r="X61" s="2" t="s">
        <v>709</v>
      </c>
      <c r="Y61" s="2" t="s">
        <v>96</v>
      </c>
      <c r="Z61">
        <v>4</v>
      </c>
      <c r="AA61" s="2" t="s">
        <v>100</v>
      </c>
      <c r="AB61">
        <v>403</v>
      </c>
      <c r="AC61" s="2" t="s">
        <v>155</v>
      </c>
      <c r="AD61" s="2" t="s">
        <v>115</v>
      </c>
      <c r="AE61" s="2" t="s">
        <v>787</v>
      </c>
      <c r="AF61">
        <v>0</v>
      </c>
      <c r="AG61">
        <v>0</v>
      </c>
      <c r="AH61">
        <v>14634.15</v>
      </c>
      <c r="AI61">
        <v>0</v>
      </c>
      <c r="AJ61">
        <v>14634.15</v>
      </c>
      <c r="AK61">
        <v>0</v>
      </c>
      <c r="AL61">
        <v>14634.15</v>
      </c>
      <c r="AM61">
        <v>0</v>
      </c>
      <c r="AN61" s="2"/>
      <c r="AP61" s="2"/>
      <c r="AQ61" s="2"/>
      <c r="AR61" s="2"/>
      <c r="AS61" s="2"/>
      <c r="AT61" s="4"/>
      <c r="AU61" s="4"/>
      <c r="AV61" s="4"/>
      <c r="AW61" s="2"/>
      <c r="AX61" s="2"/>
      <c r="AZ61">
        <v>122</v>
      </c>
      <c r="BA61">
        <v>863850.29</v>
      </c>
      <c r="BB61" s="2"/>
      <c r="BD61" s="2"/>
      <c r="BE61" s="2"/>
      <c r="BG61" s="2"/>
      <c r="BH61" s="2"/>
      <c r="BJ61" s="2"/>
      <c r="BK61">
        <v>287</v>
      </c>
      <c r="BL61">
        <v>863850.29</v>
      </c>
      <c r="BM61">
        <v>863850.29</v>
      </c>
    </row>
    <row r="62" spans="1:65" x14ac:dyDescent="0.35">
      <c r="A62" s="2" t="s">
        <v>65</v>
      </c>
      <c r="B62" s="2" t="s">
        <v>66</v>
      </c>
      <c r="C62" s="2" t="s">
        <v>67</v>
      </c>
      <c r="D62">
        <v>1</v>
      </c>
      <c r="E62">
        <v>1</v>
      </c>
      <c r="F62" s="3">
        <v>43768.764374999999</v>
      </c>
      <c r="G62" s="4">
        <v>43466</v>
      </c>
      <c r="H62" s="4">
        <v>43830</v>
      </c>
      <c r="I62" s="2" t="s">
        <v>68</v>
      </c>
      <c r="J62">
        <v>1440</v>
      </c>
      <c r="L62" s="2"/>
      <c r="M62" s="2"/>
      <c r="N62" s="2"/>
      <c r="O62" s="2"/>
      <c r="P62" s="2"/>
      <c r="Q62" s="2"/>
      <c r="S62" s="2"/>
      <c r="T62" s="2"/>
      <c r="U62" s="2"/>
      <c r="V62" s="2" t="s">
        <v>69</v>
      </c>
      <c r="W62" s="2" t="s">
        <v>647</v>
      </c>
      <c r="X62" s="2" t="s">
        <v>710</v>
      </c>
      <c r="Y62" s="2" t="s">
        <v>96</v>
      </c>
      <c r="Z62">
        <v>4</v>
      </c>
      <c r="AA62" s="2" t="s">
        <v>100</v>
      </c>
      <c r="AB62">
        <v>403</v>
      </c>
      <c r="AC62" s="2" t="s">
        <v>155</v>
      </c>
      <c r="AD62" s="2" t="s">
        <v>606</v>
      </c>
      <c r="AE62" s="2" t="s">
        <v>788</v>
      </c>
      <c r="AF62">
        <v>0</v>
      </c>
      <c r="AG62">
        <v>0</v>
      </c>
      <c r="AH62">
        <v>414.63</v>
      </c>
      <c r="AI62">
        <v>0</v>
      </c>
      <c r="AJ62">
        <v>414.63</v>
      </c>
      <c r="AK62">
        <v>0</v>
      </c>
      <c r="AL62">
        <v>414.63</v>
      </c>
      <c r="AM62">
        <v>0</v>
      </c>
      <c r="AN62" s="2"/>
      <c r="AP62" s="2"/>
      <c r="AQ62" s="2"/>
      <c r="AR62" s="2"/>
      <c r="AS62" s="2"/>
      <c r="AT62" s="4"/>
      <c r="AU62" s="4"/>
      <c r="AV62" s="4"/>
      <c r="AW62" s="2"/>
      <c r="AX62" s="2"/>
      <c r="AZ62">
        <v>122</v>
      </c>
      <c r="BA62">
        <v>863850.29</v>
      </c>
      <c r="BB62" s="2"/>
      <c r="BD62" s="2"/>
      <c r="BE62" s="2"/>
      <c r="BG62" s="2"/>
      <c r="BH62" s="2"/>
      <c r="BJ62" s="2"/>
      <c r="BK62">
        <v>287</v>
      </c>
      <c r="BL62">
        <v>863850.29</v>
      </c>
      <c r="BM62">
        <v>863850.29</v>
      </c>
    </row>
    <row r="63" spans="1:65" x14ac:dyDescent="0.35">
      <c r="A63" s="2" t="s">
        <v>65</v>
      </c>
      <c r="B63" s="2" t="s">
        <v>66</v>
      </c>
      <c r="C63" s="2" t="s">
        <v>67</v>
      </c>
      <c r="D63">
        <v>1</v>
      </c>
      <c r="E63">
        <v>1</v>
      </c>
      <c r="F63" s="3">
        <v>43768.764374999999</v>
      </c>
      <c r="G63" s="4">
        <v>43466</v>
      </c>
      <c r="H63" s="4">
        <v>43830</v>
      </c>
      <c r="I63" s="2" t="s">
        <v>68</v>
      </c>
      <c r="J63">
        <v>1440</v>
      </c>
      <c r="L63" s="2"/>
      <c r="M63" s="2"/>
      <c r="N63" s="2"/>
      <c r="O63" s="2"/>
      <c r="P63" s="2"/>
      <c r="Q63" s="2"/>
      <c r="S63" s="2"/>
      <c r="T63" s="2"/>
      <c r="U63" s="2"/>
      <c r="V63" s="2" t="s">
        <v>69</v>
      </c>
      <c r="W63" s="2" t="s">
        <v>648</v>
      </c>
      <c r="X63" s="2" t="s">
        <v>711</v>
      </c>
      <c r="Y63" s="2" t="s">
        <v>96</v>
      </c>
      <c r="Z63">
        <v>4</v>
      </c>
      <c r="AA63" s="2" t="s">
        <v>100</v>
      </c>
      <c r="AB63">
        <v>403</v>
      </c>
      <c r="AC63" s="2" t="s">
        <v>155</v>
      </c>
      <c r="AD63" s="2" t="s">
        <v>756</v>
      </c>
      <c r="AE63" s="2" t="s">
        <v>789</v>
      </c>
      <c r="AF63">
        <v>0</v>
      </c>
      <c r="AG63">
        <v>0</v>
      </c>
      <c r="AH63">
        <v>2574.3000000000002</v>
      </c>
      <c r="AI63">
        <v>0</v>
      </c>
      <c r="AJ63">
        <v>2574.3000000000002</v>
      </c>
      <c r="AK63">
        <v>0</v>
      </c>
      <c r="AL63">
        <v>2574.3000000000002</v>
      </c>
      <c r="AM63">
        <v>0</v>
      </c>
      <c r="AN63" s="2"/>
      <c r="AP63" s="2"/>
      <c r="AQ63" s="2"/>
      <c r="AR63" s="2"/>
      <c r="AS63" s="2"/>
      <c r="AT63" s="4"/>
      <c r="AU63" s="4"/>
      <c r="AV63" s="4"/>
      <c r="AW63" s="2"/>
      <c r="AX63" s="2"/>
      <c r="AZ63">
        <v>122</v>
      </c>
      <c r="BA63">
        <v>863850.29</v>
      </c>
      <c r="BB63" s="2"/>
      <c r="BD63" s="2"/>
      <c r="BE63" s="2"/>
      <c r="BG63" s="2"/>
      <c r="BH63" s="2"/>
      <c r="BJ63" s="2"/>
      <c r="BK63">
        <v>287</v>
      </c>
      <c r="BL63">
        <v>863850.29</v>
      </c>
      <c r="BM63">
        <v>863850.29</v>
      </c>
    </row>
    <row r="64" spans="1:65" x14ac:dyDescent="0.35">
      <c r="A64" s="2" t="s">
        <v>65</v>
      </c>
      <c r="B64" s="2" t="s">
        <v>66</v>
      </c>
      <c r="C64" s="2" t="s">
        <v>67</v>
      </c>
      <c r="D64">
        <v>1</v>
      </c>
      <c r="E64">
        <v>1</v>
      </c>
      <c r="F64" s="3">
        <v>43768.764374999999</v>
      </c>
      <c r="G64" s="4">
        <v>43466</v>
      </c>
      <c r="H64" s="4">
        <v>43830</v>
      </c>
      <c r="I64" s="2" t="s">
        <v>68</v>
      </c>
      <c r="J64">
        <v>1440</v>
      </c>
      <c r="L64" s="2"/>
      <c r="M64" s="2"/>
      <c r="N64" s="2"/>
      <c r="O64" s="2"/>
      <c r="P64" s="2"/>
      <c r="Q64" s="2"/>
      <c r="S64" s="2"/>
      <c r="T64" s="2"/>
      <c r="U64" s="2"/>
      <c r="V64" s="2" t="s">
        <v>69</v>
      </c>
      <c r="W64" s="2" t="s">
        <v>649</v>
      </c>
      <c r="X64" s="2" t="s">
        <v>712</v>
      </c>
      <c r="Y64" s="2" t="s">
        <v>96</v>
      </c>
      <c r="Z64">
        <v>4</v>
      </c>
      <c r="AA64" s="2" t="s">
        <v>100</v>
      </c>
      <c r="AB64">
        <v>405</v>
      </c>
      <c r="AC64" s="2" t="s">
        <v>156</v>
      </c>
      <c r="AD64" s="2" t="s">
        <v>122</v>
      </c>
      <c r="AE64" s="2" t="s">
        <v>790</v>
      </c>
      <c r="AF64">
        <v>0</v>
      </c>
      <c r="AG64">
        <v>0</v>
      </c>
      <c r="AH64">
        <v>75730</v>
      </c>
      <c r="AI64">
        <v>0</v>
      </c>
      <c r="AJ64">
        <v>75730</v>
      </c>
      <c r="AK64">
        <v>0</v>
      </c>
      <c r="AL64">
        <v>75730</v>
      </c>
      <c r="AM64">
        <v>0</v>
      </c>
      <c r="AN64" s="2"/>
      <c r="AP64" s="2"/>
      <c r="AQ64" s="2"/>
      <c r="AR64" s="2"/>
      <c r="AS64" s="2"/>
      <c r="AT64" s="4"/>
      <c r="AU64" s="4"/>
      <c r="AV64" s="4"/>
      <c r="AW64" s="2"/>
      <c r="AX64" s="2"/>
      <c r="AZ64">
        <v>122</v>
      </c>
      <c r="BA64">
        <v>863850.29</v>
      </c>
      <c r="BB64" s="2"/>
      <c r="BD64" s="2"/>
      <c r="BE64" s="2"/>
      <c r="BG64" s="2"/>
      <c r="BH64" s="2"/>
      <c r="BJ64" s="2"/>
      <c r="BK64">
        <v>287</v>
      </c>
      <c r="BL64">
        <v>863850.29</v>
      </c>
      <c r="BM64">
        <v>863850.29</v>
      </c>
    </row>
    <row r="65" spans="1:65" x14ac:dyDescent="0.35">
      <c r="A65" s="2" t="s">
        <v>65</v>
      </c>
      <c r="B65" s="2" t="s">
        <v>66</v>
      </c>
      <c r="C65" s="2" t="s">
        <v>67</v>
      </c>
      <c r="D65">
        <v>1</v>
      </c>
      <c r="E65">
        <v>1</v>
      </c>
      <c r="F65" s="3">
        <v>43768.764374999999</v>
      </c>
      <c r="G65" s="4">
        <v>43466</v>
      </c>
      <c r="H65" s="4">
        <v>43830</v>
      </c>
      <c r="I65" s="2" t="s">
        <v>68</v>
      </c>
      <c r="J65">
        <v>1440</v>
      </c>
      <c r="L65" s="2"/>
      <c r="M65" s="2"/>
      <c r="N65" s="2"/>
      <c r="O65" s="2"/>
      <c r="P65" s="2"/>
      <c r="Q65" s="2"/>
      <c r="S65" s="2"/>
      <c r="T65" s="2"/>
      <c r="U65" s="2"/>
      <c r="V65" s="2" t="s">
        <v>69</v>
      </c>
      <c r="W65" s="2" t="s">
        <v>650</v>
      </c>
      <c r="X65" s="2" t="s">
        <v>713</v>
      </c>
      <c r="Y65" s="2" t="s">
        <v>96</v>
      </c>
      <c r="Z65">
        <v>4</v>
      </c>
      <c r="AA65" s="2" t="s">
        <v>100</v>
      </c>
      <c r="AB65">
        <v>490</v>
      </c>
      <c r="AC65" s="2" t="s">
        <v>713</v>
      </c>
      <c r="AD65" s="2"/>
      <c r="AE65" s="2" t="s">
        <v>713</v>
      </c>
      <c r="AF65">
        <v>0</v>
      </c>
      <c r="AG65">
        <v>0</v>
      </c>
      <c r="AH65">
        <v>0</v>
      </c>
      <c r="AI65">
        <v>110254.01</v>
      </c>
      <c r="AJ65">
        <v>0</v>
      </c>
      <c r="AK65">
        <v>110254.01</v>
      </c>
      <c r="AL65">
        <v>0</v>
      </c>
      <c r="AM65">
        <v>110254.01</v>
      </c>
      <c r="AN65" s="2"/>
      <c r="AP65" s="2"/>
      <c r="AQ65" s="2"/>
      <c r="AR65" s="2"/>
      <c r="AS65" s="2"/>
      <c r="AT65" s="4"/>
      <c r="AU65" s="4"/>
      <c r="AV65" s="4"/>
      <c r="AW65" s="2"/>
      <c r="AX65" s="2"/>
      <c r="AZ65">
        <v>122</v>
      </c>
      <c r="BA65">
        <v>863850.29</v>
      </c>
      <c r="BB65" s="2"/>
      <c r="BD65" s="2"/>
      <c r="BE65" s="2"/>
      <c r="BG65" s="2"/>
      <c r="BH65" s="2"/>
      <c r="BJ65" s="2"/>
      <c r="BK65">
        <v>287</v>
      </c>
      <c r="BL65">
        <v>863850.29</v>
      </c>
      <c r="BM65">
        <v>863850.29</v>
      </c>
    </row>
    <row r="66" spans="1:65" x14ac:dyDescent="0.35">
      <c r="A66" s="2" t="s">
        <v>65</v>
      </c>
      <c r="B66" s="2" t="s">
        <v>66</v>
      </c>
      <c r="C66" s="2" t="s">
        <v>67</v>
      </c>
      <c r="D66">
        <v>1</v>
      </c>
      <c r="E66">
        <v>1</v>
      </c>
      <c r="F66" s="3">
        <v>43768.764374999999</v>
      </c>
      <c r="G66" s="4">
        <v>43466</v>
      </c>
      <c r="H66" s="4">
        <v>43830</v>
      </c>
      <c r="I66" s="2" t="s">
        <v>68</v>
      </c>
      <c r="J66">
        <v>1440</v>
      </c>
      <c r="L66" s="2"/>
      <c r="M66" s="2"/>
      <c r="N66" s="2"/>
      <c r="O66" s="2"/>
      <c r="P66" s="2"/>
      <c r="Q66" s="2"/>
      <c r="S66" s="2"/>
      <c r="T66" s="2"/>
      <c r="U66" s="2"/>
      <c r="V66" s="2" t="s">
        <v>69</v>
      </c>
      <c r="W66" s="2" t="s">
        <v>651</v>
      </c>
      <c r="X66" s="2" t="s">
        <v>714</v>
      </c>
      <c r="Y66" s="2" t="s">
        <v>96</v>
      </c>
      <c r="Z66">
        <v>5</v>
      </c>
      <c r="AA66" s="2" t="s">
        <v>733</v>
      </c>
      <c r="AB66">
        <v>501</v>
      </c>
      <c r="AC66" s="2" t="s">
        <v>739</v>
      </c>
      <c r="AD66" s="2" t="s">
        <v>123</v>
      </c>
      <c r="AE66" s="2" t="s">
        <v>791</v>
      </c>
      <c r="AF66">
        <v>0</v>
      </c>
      <c r="AG66">
        <v>0</v>
      </c>
      <c r="AH66">
        <v>2125.86</v>
      </c>
      <c r="AI66">
        <v>0</v>
      </c>
      <c r="AJ66">
        <v>2125.86</v>
      </c>
      <c r="AK66">
        <v>0</v>
      </c>
      <c r="AL66">
        <v>2125.86</v>
      </c>
      <c r="AM66">
        <v>0</v>
      </c>
      <c r="AN66" s="2"/>
      <c r="AP66" s="2"/>
      <c r="AQ66" s="2"/>
      <c r="AR66" s="2"/>
      <c r="AS66" s="2"/>
      <c r="AT66" s="4"/>
      <c r="AU66" s="4"/>
      <c r="AV66" s="4"/>
      <c r="AW66" s="2"/>
      <c r="AX66" s="2"/>
      <c r="AZ66">
        <v>122</v>
      </c>
      <c r="BA66">
        <v>863850.29</v>
      </c>
      <c r="BB66" s="2"/>
      <c r="BD66" s="2"/>
      <c r="BE66" s="2"/>
      <c r="BG66" s="2"/>
      <c r="BH66" s="2"/>
      <c r="BJ66" s="2"/>
      <c r="BK66">
        <v>287</v>
      </c>
      <c r="BL66">
        <v>863850.29</v>
      </c>
      <c r="BM66">
        <v>863850.29</v>
      </c>
    </row>
    <row r="67" spans="1:65" x14ac:dyDescent="0.35">
      <c r="A67" s="2" t="s">
        <v>65</v>
      </c>
      <c r="B67" s="2" t="s">
        <v>66</v>
      </c>
      <c r="C67" s="2" t="s">
        <v>67</v>
      </c>
      <c r="D67">
        <v>1</v>
      </c>
      <c r="E67">
        <v>1</v>
      </c>
      <c r="F67" s="3">
        <v>43768.764374999999</v>
      </c>
      <c r="G67" s="4">
        <v>43466</v>
      </c>
      <c r="H67" s="4">
        <v>43830</v>
      </c>
      <c r="I67" s="2" t="s">
        <v>68</v>
      </c>
      <c r="J67">
        <v>1440</v>
      </c>
      <c r="L67" s="2"/>
      <c r="M67" s="2"/>
      <c r="N67" s="2"/>
      <c r="O67" s="2"/>
      <c r="P67" s="2"/>
      <c r="Q67" s="2"/>
      <c r="S67" s="2"/>
      <c r="T67" s="2"/>
      <c r="U67" s="2"/>
      <c r="V67" s="2" t="s">
        <v>69</v>
      </c>
      <c r="W67" s="2" t="s">
        <v>652</v>
      </c>
      <c r="X67" s="2" t="s">
        <v>715</v>
      </c>
      <c r="Y67" s="2" t="s">
        <v>96</v>
      </c>
      <c r="Z67">
        <v>5</v>
      </c>
      <c r="AA67" s="2" t="s">
        <v>733</v>
      </c>
      <c r="AB67">
        <v>530</v>
      </c>
      <c r="AC67" s="2" t="s">
        <v>715</v>
      </c>
      <c r="AD67" s="2"/>
      <c r="AE67" s="2" t="s">
        <v>715</v>
      </c>
      <c r="AF67">
        <v>0</v>
      </c>
      <c r="AG67">
        <v>0</v>
      </c>
      <c r="AH67">
        <v>12601.63</v>
      </c>
      <c r="AI67">
        <v>0</v>
      </c>
      <c r="AJ67">
        <v>12601.63</v>
      </c>
      <c r="AK67">
        <v>0</v>
      </c>
      <c r="AL67">
        <v>12601.63</v>
      </c>
      <c r="AM67">
        <v>0</v>
      </c>
      <c r="AN67" s="2"/>
      <c r="AP67" s="2"/>
      <c r="AQ67" s="2"/>
      <c r="AR67" s="2"/>
      <c r="AS67" s="2"/>
      <c r="AT67" s="4"/>
      <c r="AU67" s="4"/>
      <c r="AV67" s="4"/>
      <c r="AW67" s="2"/>
      <c r="AX67" s="2"/>
      <c r="AZ67">
        <v>122</v>
      </c>
      <c r="BA67">
        <v>863850.29</v>
      </c>
      <c r="BB67" s="2"/>
      <c r="BD67" s="2"/>
      <c r="BE67" s="2"/>
      <c r="BG67" s="2"/>
      <c r="BH67" s="2"/>
      <c r="BJ67" s="2"/>
      <c r="BK67">
        <v>287</v>
      </c>
      <c r="BL67">
        <v>863850.29</v>
      </c>
      <c r="BM67">
        <v>863850.29</v>
      </c>
    </row>
    <row r="68" spans="1:65" x14ac:dyDescent="0.35">
      <c r="A68" s="2" t="s">
        <v>65</v>
      </c>
      <c r="B68" s="2" t="s">
        <v>66</v>
      </c>
      <c r="C68" s="2" t="s">
        <v>67</v>
      </c>
      <c r="D68">
        <v>1</v>
      </c>
      <c r="E68">
        <v>1</v>
      </c>
      <c r="F68" s="3">
        <v>43768.764374999999</v>
      </c>
      <c r="G68" s="4">
        <v>43466</v>
      </c>
      <c r="H68" s="4">
        <v>43830</v>
      </c>
      <c r="I68" s="2" t="s">
        <v>68</v>
      </c>
      <c r="J68">
        <v>1440</v>
      </c>
      <c r="L68" s="2"/>
      <c r="M68" s="2"/>
      <c r="N68" s="2"/>
      <c r="O68" s="2"/>
      <c r="P68" s="2"/>
      <c r="Q68" s="2"/>
      <c r="S68" s="2"/>
      <c r="T68" s="2"/>
      <c r="U68" s="2"/>
      <c r="V68" s="2" t="s">
        <v>69</v>
      </c>
      <c r="W68" s="2" t="s">
        <v>653</v>
      </c>
      <c r="X68" s="2" t="s">
        <v>716</v>
      </c>
      <c r="Y68" s="2" t="s">
        <v>96</v>
      </c>
      <c r="Z68">
        <v>5</v>
      </c>
      <c r="AA68" s="2" t="s">
        <v>733</v>
      </c>
      <c r="AB68">
        <v>550</v>
      </c>
      <c r="AC68" s="2" t="s">
        <v>740</v>
      </c>
      <c r="AD68" s="2" t="s">
        <v>123</v>
      </c>
      <c r="AE68" s="2" t="s">
        <v>791</v>
      </c>
      <c r="AF68">
        <v>0</v>
      </c>
      <c r="AG68">
        <v>0</v>
      </c>
      <c r="AH68">
        <v>95514.52</v>
      </c>
      <c r="AI68">
        <v>0</v>
      </c>
      <c r="AJ68">
        <v>95514.52</v>
      </c>
      <c r="AK68">
        <v>0</v>
      </c>
      <c r="AL68">
        <v>95514.52</v>
      </c>
      <c r="AM68">
        <v>0</v>
      </c>
      <c r="AN68" s="2"/>
      <c r="AP68" s="2"/>
      <c r="AQ68" s="2"/>
      <c r="AR68" s="2"/>
      <c r="AS68" s="2"/>
      <c r="AT68" s="4"/>
      <c r="AU68" s="4"/>
      <c r="AV68" s="4"/>
      <c r="AW68" s="2"/>
      <c r="AX68" s="2"/>
      <c r="AZ68">
        <v>122</v>
      </c>
      <c r="BA68">
        <v>863850.29</v>
      </c>
      <c r="BB68" s="2"/>
      <c r="BD68" s="2"/>
      <c r="BE68" s="2"/>
      <c r="BG68" s="2"/>
      <c r="BH68" s="2"/>
      <c r="BJ68" s="2"/>
      <c r="BK68">
        <v>287</v>
      </c>
      <c r="BL68">
        <v>863850.29</v>
      </c>
      <c r="BM68">
        <v>863850.29</v>
      </c>
    </row>
    <row r="69" spans="1:65" x14ac:dyDescent="0.35">
      <c r="A69" s="2" t="s">
        <v>65</v>
      </c>
      <c r="B69" s="2" t="s">
        <v>66</v>
      </c>
      <c r="C69" s="2" t="s">
        <v>67</v>
      </c>
      <c r="D69">
        <v>1</v>
      </c>
      <c r="E69">
        <v>1</v>
      </c>
      <c r="F69" s="3">
        <v>43768.764374999999</v>
      </c>
      <c r="G69" s="4">
        <v>43466</v>
      </c>
      <c r="H69" s="4">
        <v>43830</v>
      </c>
      <c r="I69" s="2" t="s">
        <v>68</v>
      </c>
      <c r="J69">
        <v>1440</v>
      </c>
      <c r="L69" s="2"/>
      <c r="M69" s="2"/>
      <c r="N69" s="2"/>
      <c r="O69" s="2"/>
      <c r="P69" s="2"/>
      <c r="Q69" s="2"/>
      <c r="S69" s="2"/>
      <c r="T69" s="2"/>
      <c r="U69" s="2"/>
      <c r="V69" s="2" t="s">
        <v>69</v>
      </c>
      <c r="W69" s="2" t="s">
        <v>79</v>
      </c>
      <c r="X69" s="2" t="s">
        <v>92</v>
      </c>
      <c r="Y69" s="2" t="s">
        <v>95</v>
      </c>
      <c r="Z69">
        <v>6</v>
      </c>
      <c r="AA69" s="2" t="s">
        <v>101</v>
      </c>
      <c r="AB69">
        <v>641</v>
      </c>
      <c r="AC69" s="2" t="s">
        <v>112</v>
      </c>
      <c r="AD69" s="2" t="s">
        <v>123</v>
      </c>
      <c r="AE69" s="2" t="s">
        <v>133</v>
      </c>
      <c r="AF69">
        <v>1200</v>
      </c>
      <c r="AG69">
        <v>0</v>
      </c>
      <c r="AH69">
        <v>1200</v>
      </c>
      <c r="AI69">
        <v>0</v>
      </c>
      <c r="AJ69">
        <v>1200</v>
      </c>
      <c r="AK69">
        <v>0</v>
      </c>
      <c r="AL69">
        <v>2400</v>
      </c>
      <c r="AM69">
        <v>0</v>
      </c>
      <c r="AN69" s="2"/>
      <c r="AP69" s="2"/>
      <c r="AQ69" s="2"/>
      <c r="AR69" s="2"/>
      <c r="AS69" s="2"/>
      <c r="AT69" s="4"/>
      <c r="AU69" s="4"/>
      <c r="AV69" s="4"/>
      <c r="AW69" s="2"/>
      <c r="AX69" s="2"/>
      <c r="AZ69">
        <v>122</v>
      </c>
      <c r="BA69">
        <v>863850.29</v>
      </c>
      <c r="BB69" s="2"/>
      <c r="BD69" s="2"/>
      <c r="BE69" s="2"/>
      <c r="BG69" s="2"/>
      <c r="BH69" s="2"/>
      <c r="BJ69" s="2"/>
      <c r="BK69">
        <v>287</v>
      </c>
      <c r="BL69">
        <v>863850.29</v>
      </c>
      <c r="BM69">
        <v>863850.29</v>
      </c>
    </row>
    <row r="70" spans="1:65" x14ac:dyDescent="0.35">
      <c r="A70" s="2" t="s">
        <v>65</v>
      </c>
      <c r="B70" s="2" t="s">
        <v>66</v>
      </c>
      <c r="C70" s="2" t="s">
        <v>67</v>
      </c>
      <c r="D70">
        <v>1</v>
      </c>
      <c r="E70">
        <v>1</v>
      </c>
      <c r="F70" s="3">
        <v>43768.764374999999</v>
      </c>
      <c r="G70" s="4">
        <v>43466</v>
      </c>
      <c r="H70" s="4">
        <v>43830</v>
      </c>
      <c r="I70" s="2" t="s">
        <v>68</v>
      </c>
      <c r="J70">
        <v>1440</v>
      </c>
      <c r="L70" s="2"/>
      <c r="M70" s="2"/>
      <c r="N70" s="2"/>
      <c r="O70" s="2"/>
      <c r="P70" s="2"/>
      <c r="Q70" s="2"/>
      <c r="S70" s="2"/>
      <c r="T70" s="2"/>
      <c r="U70" s="2"/>
      <c r="V70" s="2" t="s">
        <v>69</v>
      </c>
      <c r="W70" s="2" t="s">
        <v>654</v>
      </c>
      <c r="X70" s="2" t="s">
        <v>717</v>
      </c>
      <c r="Y70" s="2" t="s">
        <v>95</v>
      </c>
      <c r="Z70">
        <v>6</v>
      </c>
      <c r="AA70" s="2" t="s">
        <v>101</v>
      </c>
      <c r="AB70">
        <v>660</v>
      </c>
      <c r="AC70" s="2" t="s">
        <v>717</v>
      </c>
      <c r="AD70" s="2"/>
      <c r="AE70" s="2" t="s">
        <v>717</v>
      </c>
      <c r="AF70">
        <v>0</v>
      </c>
      <c r="AG70">
        <v>0</v>
      </c>
      <c r="AH70">
        <v>12</v>
      </c>
      <c r="AI70">
        <v>0</v>
      </c>
      <c r="AJ70">
        <v>12</v>
      </c>
      <c r="AK70">
        <v>0</v>
      </c>
      <c r="AL70">
        <v>12</v>
      </c>
      <c r="AM70">
        <v>0</v>
      </c>
      <c r="AN70" s="2"/>
      <c r="AP70" s="2"/>
      <c r="AQ70" s="2"/>
      <c r="AR70" s="2"/>
      <c r="AS70" s="2"/>
      <c r="AT70" s="4"/>
      <c r="AU70" s="4"/>
      <c r="AV70" s="4"/>
      <c r="AW70" s="2"/>
      <c r="AX70" s="2"/>
      <c r="AZ70">
        <v>122</v>
      </c>
      <c r="BA70">
        <v>863850.29</v>
      </c>
      <c r="BB70" s="2"/>
      <c r="BD70" s="2"/>
      <c r="BE70" s="2"/>
      <c r="BG70" s="2"/>
      <c r="BH70" s="2"/>
      <c r="BJ70" s="2"/>
      <c r="BK70">
        <v>287</v>
      </c>
      <c r="BL70">
        <v>863850.29</v>
      </c>
      <c r="BM70">
        <v>863850.29</v>
      </c>
    </row>
    <row r="71" spans="1:65" x14ac:dyDescent="0.35">
      <c r="A71" s="2" t="s">
        <v>65</v>
      </c>
      <c r="B71" s="2" t="s">
        <v>66</v>
      </c>
      <c r="C71" s="2" t="s">
        <v>67</v>
      </c>
      <c r="D71">
        <v>1</v>
      </c>
      <c r="E71">
        <v>1</v>
      </c>
      <c r="F71" s="3">
        <v>43768.764374999999</v>
      </c>
      <c r="G71" s="4">
        <v>43466</v>
      </c>
      <c r="H71" s="4">
        <v>43830</v>
      </c>
      <c r="I71" s="2" t="s">
        <v>68</v>
      </c>
      <c r="J71">
        <v>1440</v>
      </c>
      <c r="L71" s="2"/>
      <c r="M71" s="2"/>
      <c r="N71" s="2"/>
      <c r="O71" s="2"/>
      <c r="P71" s="2"/>
      <c r="Q71" s="2"/>
      <c r="S71" s="2"/>
      <c r="T71" s="2"/>
      <c r="U71" s="2"/>
      <c r="V71" s="2" t="s">
        <v>69</v>
      </c>
      <c r="W71" s="2" t="s">
        <v>655</v>
      </c>
      <c r="X71" s="2" t="s">
        <v>718</v>
      </c>
      <c r="Y71" s="2" t="s">
        <v>96</v>
      </c>
      <c r="Z71">
        <v>7</v>
      </c>
      <c r="AA71" s="2" t="s">
        <v>102</v>
      </c>
      <c r="AB71">
        <v>702</v>
      </c>
      <c r="AC71" s="2" t="s">
        <v>113</v>
      </c>
      <c r="AD71" s="2" t="s">
        <v>757</v>
      </c>
      <c r="AE71" s="2" t="s">
        <v>792</v>
      </c>
      <c r="AF71">
        <v>0</v>
      </c>
      <c r="AG71">
        <v>0</v>
      </c>
      <c r="AH71">
        <v>0</v>
      </c>
      <c r="AI71">
        <v>74700</v>
      </c>
      <c r="AJ71">
        <v>0</v>
      </c>
      <c r="AK71">
        <v>74700</v>
      </c>
      <c r="AL71">
        <v>0</v>
      </c>
      <c r="AM71">
        <v>74700</v>
      </c>
      <c r="AN71" s="2"/>
      <c r="AP71" s="2"/>
      <c r="AQ71" s="2"/>
      <c r="AR71" s="2"/>
      <c r="AS71" s="2"/>
      <c r="AT71" s="4"/>
      <c r="AU71" s="4"/>
      <c r="AV71" s="4"/>
      <c r="AW71" s="2"/>
      <c r="AX71" s="2"/>
      <c r="AZ71">
        <v>122</v>
      </c>
      <c r="BA71">
        <v>863850.29</v>
      </c>
      <c r="BB71" s="2"/>
      <c r="BD71" s="2"/>
      <c r="BE71" s="2"/>
      <c r="BG71" s="2"/>
      <c r="BH71" s="2"/>
      <c r="BJ71" s="2"/>
      <c r="BK71">
        <v>287</v>
      </c>
      <c r="BL71">
        <v>863850.29</v>
      </c>
      <c r="BM71">
        <v>863850.29</v>
      </c>
    </row>
    <row r="72" spans="1:65" x14ac:dyDescent="0.35">
      <c r="A72" s="2" t="s">
        <v>65</v>
      </c>
      <c r="B72" s="2" t="s">
        <v>66</v>
      </c>
      <c r="C72" s="2" t="s">
        <v>67</v>
      </c>
      <c r="D72">
        <v>1</v>
      </c>
      <c r="E72">
        <v>1</v>
      </c>
      <c r="F72" s="3">
        <v>43768.764374999999</v>
      </c>
      <c r="G72" s="4">
        <v>43466</v>
      </c>
      <c r="H72" s="4">
        <v>43830</v>
      </c>
      <c r="I72" s="2" t="s">
        <v>68</v>
      </c>
      <c r="J72">
        <v>1440</v>
      </c>
      <c r="L72" s="2"/>
      <c r="M72" s="2"/>
      <c r="N72" s="2"/>
      <c r="O72" s="2"/>
      <c r="P72" s="2"/>
      <c r="Q72" s="2"/>
      <c r="S72" s="2"/>
      <c r="T72" s="2"/>
      <c r="U72" s="2"/>
      <c r="V72" s="2" t="s">
        <v>69</v>
      </c>
      <c r="W72" s="2" t="s">
        <v>656</v>
      </c>
      <c r="X72" s="2" t="s">
        <v>719</v>
      </c>
      <c r="Y72" s="2" t="s">
        <v>96</v>
      </c>
      <c r="Z72">
        <v>7</v>
      </c>
      <c r="AA72" s="2" t="s">
        <v>102</v>
      </c>
      <c r="AB72">
        <v>702</v>
      </c>
      <c r="AC72" s="2" t="s">
        <v>113</v>
      </c>
      <c r="AD72" s="2" t="s">
        <v>758</v>
      </c>
      <c r="AE72" s="2" t="s">
        <v>793</v>
      </c>
      <c r="AF72">
        <v>0</v>
      </c>
      <c r="AG72">
        <v>0</v>
      </c>
      <c r="AH72">
        <v>0</v>
      </c>
      <c r="AI72">
        <v>116200</v>
      </c>
      <c r="AJ72">
        <v>0</v>
      </c>
      <c r="AK72">
        <v>116200</v>
      </c>
      <c r="AL72">
        <v>0</v>
      </c>
      <c r="AM72">
        <v>116200</v>
      </c>
      <c r="AN72" s="2"/>
      <c r="AP72" s="2"/>
      <c r="AQ72" s="2"/>
      <c r="AR72" s="2"/>
      <c r="AS72" s="2"/>
      <c r="AT72" s="4"/>
      <c r="AU72" s="4"/>
      <c r="AV72" s="4"/>
      <c r="AW72" s="2"/>
      <c r="AX72" s="2"/>
      <c r="AZ72">
        <v>122</v>
      </c>
      <c r="BA72">
        <v>863850.29</v>
      </c>
      <c r="BB72" s="2"/>
      <c r="BD72" s="2"/>
      <c r="BE72" s="2"/>
      <c r="BG72" s="2"/>
      <c r="BH72" s="2"/>
      <c r="BJ72" s="2"/>
      <c r="BK72">
        <v>287</v>
      </c>
      <c r="BL72">
        <v>863850.29</v>
      </c>
      <c r="BM72">
        <v>863850.29</v>
      </c>
    </row>
    <row r="73" spans="1:65" x14ac:dyDescent="0.35">
      <c r="A73" s="2" t="s">
        <v>65</v>
      </c>
      <c r="B73" s="2" t="s">
        <v>66</v>
      </c>
      <c r="C73" s="2" t="s">
        <v>67</v>
      </c>
      <c r="D73">
        <v>1</v>
      </c>
      <c r="E73">
        <v>1</v>
      </c>
      <c r="F73" s="3">
        <v>43768.764374999999</v>
      </c>
      <c r="G73" s="4">
        <v>43466</v>
      </c>
      <c r="H73" s="4">
        <v>43830</v>
      </c>
      <c r="I73" s="2" t="s">
        <v>68</v>
      </c>
      <c r="J73">
        <v>1440</v>
      </c>
      <c r="L73" s="2"/>
      <c r="M73" s="2"/>
      <c r="N73" s="2"/>
      <c r="O73" s="2"/>
      <c r="P73" s="2"/>
      <c r="Q73" s="2"/>
      <c r="S73" s="2"/>
      <c r="T73" s="2"/>
      <c r="U73" s="2"/>
      <c r="V73" s="2" t="s">
        <v>69</v>
      </c>
      <c r="W73" s="2" t="s">
        <v>657</v>
      </c>
      <c r="X73" s="2" t="s">
        <v>720</v>
      </c>
      <c r="Y73" s="2" t="s">
        <v>96</v>
      </c>
      <c r="Z73">
        <v>7</v>
      </c>
      <c r="AA73" s="2" t="s">
        <v>102</v>
      </c>
      <c r="AB73">
        <v>702</v>
      </c>
      <c r="AC73" s="2" t="s">
        <v>113</v>
      </c>
      <c r="AD73" s="2" t="s">
        <v>759</v>
      </c>
      <c r="AE73" s="2" t="s">
        <v>794</v>
      </c>
      <c r="AF73">
        <v>0</v>
      </c>
      <c r="AG73">
        <v>0</v>
      </c>
      <c r="AH73">
        <v>0</v>
      </c>
      <c r="AI73">
        <v>8231.9699999999993</v>
      </c>
      <c r="AJ73">
        <v>0</v>
      </c>
      <c r="AK73">
        <v>8231.9699999999993</v>
      </c>
      <c r="AL73">
        <v>0</v>
      </c>
      <c r="AM73">
        <v>8231.9699999999993</v>
      </c>
      <c r="AN73" s="2"/>
      <c r="AP73" s="2"/>
      <c r="AQ73" s="2"/>
      <c r="AR73" s="2"/>
      <c r="AS73" s="2"/>
      <c r="AT73" s="4"/>
      <c r="AU73" s="4"/>
      <c r="AV73" s="4"/>
      <c r="AW73" s="2"/>
      <c r="AX73" s="2"/>
      <c r="AZ73">
        <v>122</v>
      </c>
      <c r="BA73">
        <v>863850.29</v>
      </c>
      <c r="BB73" s="2"/>
      <c r="BD73" s="2"/>
      <c r="BE73" s="2"/>
      <c r="BG73" s="2"/>
      <c r="BH73" s="2"/>
      <c r="BJ73" s="2"/>
      <c r="BK73">
        <v>287</v>
      </c>
      <c r="BL73">
        <v>863850.29</v>
      </c>
      <c r="BM73">
        <v>863850.29</v>
      </c>
    </row>
    <row r="74" spans="1:65" x14ac:dyDescent="0.35">
      <c r="A74" s="2" t="s">
        <v>65</v>
      </c>
      <c r="B74" s="2" t="s">
        <v>66</v>
      </c>
      <c r="C74" s="2" t="s">
        <v>67</v>
      </c>
      <c r="D74">
        <v>1</v>
      </c>
      <c r="E74">
        <v>1</v>
      </c>
      <c r="F74" s="3">
        <v>43768.764374999999</v>
      </c>
      <c r="G74" s="4">
        <v>43466</v>
      </c>
      <c r="H74" s="4">
        <v>43830</v>
      </c>
      <c r="I74" s="2" t="s">
        <v>68</v>
      </c>
      <c r="J74">
        <v>1440</v>
      </c>
      <c r="L74" s="2"/>
      <c r="M74" s="2"/>
      <c r="N74" s="2"/>
      <c r="O74" s="2"/>
      <c r="P74" s="2"/>
      <c r="Q74" s="2"/>
      <c r="S74" s="2"/>
      <c r="T74" s="2"/>
      <c r="U74" s="2"/>
      <c r="V74" s="2" t="s">
        <v>69</v>
      </c>
      <c r="W74" s="2" t="s">
        <v>658</v>
      </c>
      <c r="X74" s="2" t="s">
        <v>721</v>
      </c>
      <c r="Y74" s="2" t="s">
        <v>96</v>
      </c>
      <c r="Z74">
        <v>7</v>
      </c>
      <c r="AA74" s="2" t="s">
        <v>102</v>
      </c>
      <c r="AB74">
        <v>703</v>
      </c>
      <c r="AC74" s="2" t="s">
        <v>721</v>
      </c>
      <c r="AD74" s="2"/>
      <c r="AE74" s="2" t="s">
        <v>721</v>
      </c>
      <c r="AF74">
        <v>0</v>
      </c>
      <c r="AG74">
        <v>0</v>
      </c>
      <c r="AH74">
        <v>0</v>
      </c>
      <c r="AI74">
        <v>1980</v>
      </c>
      <c r="AJ74">
        <v>0</v>
      </c>
      <c r="AK74">
        <v>1980</v>
      </c>
      <c r="AL74">
        <v>0</v>
      </c>
      <c r="AM74">
        <v>1980</v>
      </c>
      <c r="AN74" s="2"/>
      <c r="AP74" s="2"/>
      <c r="AQ74" s="2"/>
      <c r="AR74" s="2"/>
      <c r="AS74" s="2"/>
      <c r="AT74" s="4"/>
      <c r="AU74" s="4"/>
      <c r="AV74" s="4"/>
      <c r="AW74" s="2"/>
      <c r="AX74" s="2"/>
      <c r="AZ74">
        <v>122</v>
      </c>
      <c r="BA74">
        <v>863850.29</v>
      </c>
      <c r="BB74" s="2"/>
      <c r="BD74" s="2"/>
      <c r="BE74" s="2"/>
      <c r="BG74" s="2"/>
      <c r="BH74" s="2"/>
      <c r="BJ74" s="2"/>
      <c r="BK74">
        <v>287</v>
      </c>
      <c r="BL74">
        <v>863850.29</v>
      </c>
      <c r="BM74">
        <v>863850.29</v>
      </c>
    </row>
    <row r="75" spans="1:65" x14ac:dyDescent="0.35">
      <c r="A75" s="2" t="s">
        <v>65</v>
      </c>
      <c r="B75" s="2" t="s">
        <v>66</v>
      </c>
      <c r="C75" s="2" t="s">
        <v>67</v>
      </c>
      <c r="D75">
        <v>1</v>
      </c>
      <c r="E75">
        <v>1</v>
      </c>
      <c r="F75" s="3">
        <v>43768.764374999999</v>
      </c>
      <c r="G75" s="4">
        <v>43466</v>
      </c>
      <c r="H75" s="4">
        <v>43830</v>
      </c>
      <c r="I75" s="2" t="s">
        <v>68</v>
      </c>
      <c r="J75">
        <v>1440</v>
      </c>
      <c r="L75" s="2"/>
      <c r="M75" s="2"/>
      <c r="N75" s="2"/>
      <c r="O75" s="2"/>
      <c r="P75" s="2"/>
      <c r="Q75" s="2"/>
      <c r="S75" s="2"/>
      <c r="T75" s="2"/>
      <c r="U75" s="2"/>
      <c r="V75" s="2" t="s">
        <v>69</v>
      </c>
      <c r="W75" s="2" t="s">
        <v>659</v>
      </c>
      <c r="X75" s="2" t="s">
        <v>722</v>
      </c>
      <c r="Y75" s="2" t="s">
        <v>96</v>
      </c>
      <c r="Z75">
        <v>7</v>
      </c>
      <c r="AA75" s="2" t="s">
        <v>102</v>
      </c>
      <c r="AB75">
        <v>713</v>
      </c>
      <c r="AC75" s="2" t="s">
        <v>722</v>
      </c>
      <c r="AD75" s="2"/>
      <c r="AE75" s="2" t="s">
        <v>722</v>
      </c>
      <c r="AF75">
        <v>0</v>
      </c>
      <c r="AG75">
        <v>0</v>
      </c>
      <c r="AH75">
        <v>800</v>
      </c>
      <c r="AI75">
        <v>0</v>
      </c>
      <c r="AJ75">
        <v>800</v>
      </c>
      <c r="AK75">
        <v>0</v>
      </c>
      <c r="AL75">
        <v>800</v>
      </c>
      <c r="AM75">
        <v>0</v>
      </c>
      <c r="AN75" s="2"/>
      <c r="AP75" s="2"/>
      <c r="AQ75" s="2"/>
      <c r="AR75" s="2"/>
      <c r="AS75" s="2"/>
      <c r="AT75" s="4"/>
      <c r="AU75" s="4"/>
      <c r="AV75" s="4"/>
      <c r="AW75" s="2"/>
      <c r="AX75" s="2"/>
      <c r="AZ75">
        <v>122</v>
      </c>
      <c r="BA75">
        <v>863850.29</v>
      </c>
      <c r="BB75" s="2"/>
      <c r="BD75" s="2"/>
      <c r="BE75" s="2"/>
      <c r="BG75" s="2"/>
      <c r="BH75" s="2"/>
      <c r="BJ75" s="2"/>
      <c r="BK75">
        <v>287</v>
      </c>
      <c r="BL75">
        <v>863850.29</v>
      </c>
      <c r="BM75">
        <v>863850.29</v>
      </c>
    </row>
    <row r="76" spans="1:65" x14ac:dyDescent="0.35">
      <c r="A76" s="2" t="s">
        <v>65</v>
      </c>
      <c r="B76" s="2" t="s">
        <v>66</v>
      </c>
      <c r="C76" s="2" t="s">
        <v>67</v>
      </c>
      <c r="D76">
        <v>1</v>
      </c>
      <c r="E76">
        <v>1</v>
      </c>
      <c r="F76" s="3">
        <v>43768.764374999999</v>
      </c>
      <c r="G76" s="4">
        <v>43466</v>
      </c>
      <c r="H76" s="4">
        <v>43830</v>
      </c>
      <c r="I76" s="2" t="s">
        <v>68</v>
      </c>
      <c r="J76">
        <v>1440</v>
      </c>
      <c r="L76" s="2"/>
      <c r="M76" s="2"/>
      <c r="N76" s="2"/>
      <c r="O76" s="2"/>
      <c r="P76" s="2"/>
      <c r="Q76" s="2"/>
      <c r="S76" s="2"/>
      <c r="T76" s="2"/>
      <c r="U76" s="2"/>
      <c r="V76" s="2" t="s">
        <v>69</v>
      </c>
      <c r="W76" s="2" t="s">
        <v>660</v>
      </c>
      <c r="X76" s="2" t="s">
        <v>723</v>
      </c>
      <c r="Y76" s="2" t="s">
        <v>96</v>
      </c>
      <c r="Z76">
        <v>7</v>
      </c>
      <c r="AA76" s="2" t="s">
        <v>102</v>
      </c>
      <c r="AB76">
        <v>731</v>
      </c>
      <c r="AC76" s="2" t="s">
        <v>741</v>
      </c>
      <c r="AD76" s="2" t="s">
        <v>123</v>
      </c>
      <c r="AE76" s="2" t="s">
        <v>165</v>
      </c>
      <c r="AF76">
        <v>0</v>
      </c>
      <c r="AG76">
        <v>0</v>
      </c>
      <c r="AH76">
        <v>0</v>
      </c>
      <c r="AI76">
        <v>1733.48</v>
      </c>
      <c r="AJ76">
        <v>0</v>
      </c>
      <c r="AK76">
        <v>1733.48</v>
      </c>
      <c r="AL76">
        <v>0</v>
      </c>
      <c r="AM76">
        <v>1733.48</v>
      </c>
      <c r="AN76" s="2"/>
      <c r="AP76" s="2"/>
      <c r="AQ76" s="2"/>
      <c r="AR76" s="2"/>
      <c r="AS76" s="2"/>
      <c r="AT76" s="4"/>
      <c r="AU76" s="4"/>
      <c r="AV76" s="4"/>
      <c r="AW76" s="2"/>
      <c r="AX76" s="2"/>
      <c r="AZ76">
        <v>122</v>
      </c>
      <c r="BA76">
        <v>863850.29</v>
      </c>
      <c r="BB76" s="2"/>
      <c r="BD76" s="2"/>
      <c r="BE76" s="2"/>
      <c r="BG76" s="2"/>
      <c r="BH76" s="2"/>
      <c r="BJ76" s="2"/>
      <c r="BK76">
        <v>287</v>
      </c>
      <c r="BL76">
        <v>863850.29</v>
      </c>
      <c r="BM76">
        <v>863850.29</v>
      </c>
    </row>
    <row r="77" spans="1:65" x14ac:dyDescent="0.35">
      <c r="A77" s="2" t="s">
        <v>65</v>
      </c>
      <c r="B77" s="2" t="s">
        <v>66</v>
      </c>
      <c r="C77" s="2" t="s">
        <v>67</v>
      </c>
      <c r="D77">
        <v>1</v>
      </c>
      <c r="E77">
        <v>1</v>
      </c>
      <c r="F77" s="3">
        <v>43768.764374999999</v>
      </c>
      <c r="G77" s="4">
        <v>43466</v>
      </c>
      <c r="H77" s="4">
        <v>43830</v>
      </c>
      <c r="I77" s="2" t="s">
        <v>68</v>
      </c>
      <c r="J77">
        <v>1440</v>
      </c>
      <c r="L77" s="2"/>
      <c r="M77" s="2"/>
      <c r="N77" s="2"/>
      <c r="O77" s="2"/>
      <c r="P77" s="2"/>
      <c r="Q77" s="2"/>
      <c r="S77" s="2"/>
      <c r="T77" s="2"/>
      <c r="U77" s="2"/>
      <c r="V77" s="2" t="s">
        <v>69</v>
      </c>
      <c r="W77" s="2" t="s">
        <v>661</v>
      </c>
      <c r="X77" s="2" t="s">
        <v>724</v>
      </c>
      <c r="Y77" s="2" t="s">
        <v>96</v>
      </c>
      <c r="Z77">
        <v>7</v>
      </c>
      <c r="AA77" s="2" t="s">
        <v>102</v>
      </c>
      <c r="AB77">
        <v>732</v>
      </c>
      <c r="AC77" s="2" t="s">
        <v>742</v>
      </c>
      <c r="AD77" s="2" t="s">
        <v>123</v>
      </c>
      <c r="AE77" s="2" t="s">
        <v>165</v>
      </c>
      <c r="AF77">
        <v>0</v>
      </c>
      <c r="AG77">
        <v>0</v>
      </c>
      <c r="AH77">
        <v>0</v>
      </c>
      <c r="AI77">
        <v>14089.49</v>
      </c>
      <c r="AJ77">
        <v>0</v>
      </c>
      <c r="AK77">
        <v>14089.49</v>
      </c>
      <c r="AL77">
        <v>0</v>
      </c>
      <c r="AM77">
        <v>14089.49</v>
      </c>
      <c r="AN77" s="2"/>
      <c r="AP77" s="2"/>
      <c r="AQ77" s="2"/>
      <c r="AR77" s="2"/>
      <c r="AS77" s="2"/>
      <c r="AT77" s="4"/>
      <c r="AU77" s="4"/>
      <c r="AV77" s="4"/>
      <c r="AW77" s="2"/>
      <c r="AX77" s="2"/>
      <c r="AZ77">
        <v>122</v>
      </c>
      <c r="BA77">
        <v>863850.29</v>
      </c>
      <c r="BB77" s="2"/>
      <c r="BD77" s="2"/>
      <c r="BE77" s="2"/>
      <c r="BG77" s="2"/>
      <c r="BH77" s="2"/>
      <c r="BJ77" s="2"/>
      <c r="BK77">
        <v>287</v>
      </c>
      <c r="BL77">
        <v>863850.29</v>
      </c>
      <c r="BM77">
        <v>863850.29</v>
      </c>
    </row>
    <row r="78" spans="1:65" x14ac:dyDescent="0.35">
      <c r="A78" s="2" t="s">
        <v>65</v>
      </c>
      <c r="B78" s="2" t="s">
        <v>66</v>
      </c>
      <c r="C78" s="2" t="s">
        <v>67</v>
      </c>
      <c r="D78">
        <v>1</v>
      </c>
      <c r="E78">
        <v>1</v>
      </c>
      <c r="F78" s="3">
        <v>43768.764374999999</v>
      </c>
      <c r="G78" s="4">
        <v>43466</v>
      </c>
      <c r="H78" s="4">
        <v>43830</v>
      </c>
      <c r="I78" s="2" t="s">
        <v>68</v>
      </c>
      <c r="J78">
        <v>1440</v>
      </c>
      <c r="L78" s="2"/>
      <c r="M78" s="2"/>
      <c r="N78" s="2"/>
      <c r="O78" s="2"/>
      <c r="P78" s="2"/>
      <c r="Q78" s="2"/>
      <c r="S78" s="2"/>
      <c r="T78" s="2"/>
      <c r="U78" s="2"/>
      <c r="V78" s="2" t="s">
        <v>69</v>
      </c>
      <c r="W78" s="2" t="s">
        <v>662</v>
      </c>
      <c r="X78" s="2" t="s">
        <v>151</v>
      </c>
      <c r="Y78" s="2" t="s">
        <v>96</v>
      </c>
      <c r="Z78">
        <v>7</v>
      </c>
      <c r="AA78" s="2" t="s">
        <v>102</v>
      </c>
      <c r="AB78">
        <v>755</v>
      </c>
      <c r="AC78" s="2" t="s">
        <v>151</v>
      </c>
      <c r="AD78" s="2"/>
      <c r="AE78" s="2" t="s">
        <v>151</v>
      </c>
      <c r="AF78">
        <v>0</v>
      </c>
      <c r="AG78">
        <v>0</v>
      </c>
      <c r="AH78">
        <v>49.4</v>
      </c>
      <c r="AI78">
        <v>34.270000000000003</v>
      </c>
      <c r="AJ78">
        <v>49.4</v>
      </c>
      <c r="AK78">
        <v>34.270000000000003</v>
      </c>
      <c r="AL78">
        <v>15.13</v>
      </c>
      <c r="AM78">
        <v>0</v>
      </c>
      <c r="AN78" s="2"/>
      <c r="AP78" s="2"/>
      <c r="AQ78" s="2"/>
      <c r="AR78" s="2"/>
      <c r="AS78" s="2"/>
      <c r="AT78" s="4"/>
      <c r="AU78" s="4"/>
      <c r="AV78" s="4"/>
      <c r="AW78" s="2"/>
      <c r="AX78" s="2"/>
      <c r="AZ78">
        <v>122</v>
      </c>
      <c r="BA78">
        <v>863850.29</v>
      </c>
      <c r="BB78" s="2"/>
      <c r="BD78" s="2"/>
      <c r="BE78" s="2"/>
      <c r="BG78" s="2"/>
      <c r="BH78" s="2"/>
      <c r="BJ78" s="2"/>
      <c r="BK78">
        <v>287</v>
      </c>
      <c r="BL78">
        <v>863850.29</v>
      </c>
      <c r="BM78">
        <v>863850.29</v>
      </c>
    </row>
    <row r="79" spans="1:65" x14ac:dyDescent="0.35">
      <c r="A79" s="2" t="s">
        <v>65</v>
      </c>
      <c r="B79" s="2" t="s">
        <v>66</v>
      </c>
      <c r="C79" s="2" t="s">
        <v>67</v>
      </c>
      <c r="D79">
        <v>1</v>
      </c>
      <c r="E79">
        <v>1</v>
      </c>
      <c r="F79" s="3">
        <v>43768.764374999999</v>
      </c>
      <c r="G79" s="4">
        <v>43466</v>
      </c>
      <c r="H79" s="4">
        <v>43830</v>
      </c>
      <c r="I79" s="2" t="s">
        <v>68</v>
      </c>
      <c r="J79">
        <v>1440</v>
      </c>
      <c r="L79" s="2"/>
      <c r="M79" s="2"/>
      <c r="N79" s="2"/>
      <c r="O79" s="2"/>
      <c r="P79" s="2"/>
      <c r="Q79" s="2"/>
      <c r="S79" s="2"/>
      <c r="T79" s="2"/>
      <c r="U79" s="2"/>
      <c r="V79" s="2" t="s">
        <v>69</v>
      </c>
      <c r="W79" s="2" t="s">
        <v>663</v>
      </c>
      <c r="X79" s="2" t="s">
        <v>725</v>
      </c>
      <c r="Y79" s="2" t="s">
        <v>96</v>
      </c>
      <c r="Z79">
        <v>7</v>
      </c>
      <c r="AA79" s="2" t="s">
        <v>102</v>
      </c>
      <c r="AB79">
        <v>763</v>
      </c>
      <c r="AC79" s="2" t="s">
        <v>157</v>
      </c>
      <c r="AD79" s="2" t="s">
        <v>122</v>
      </c>
      <c r="AE79" s="2" t="s">
        <v>795</v>
      </c>
      <c r="AF79">
        <v>0</v>
      </c>
      <c r="AG79">
        <v>0</v>
      </c>
      <c r="AH79">
        <v>0</v>
      </c>
      <c r="AI79">
        <v>6500</v>
      </c>
      <c r="AJ79">
        <v>0</v>
      </c>
      <c r="AK79">
        <v>6500</v>
      </c>
      <c r="AL79">
        <v>0</v>
      </c>
      <c r="AM79">
        <v>6500</v>
      </c>
      <c r="AN79" s="2"/>
      <c r="AP79" s="2"/>
      <c r="AQ79" s="2"/>
      <c r="AR79" s="2"/>
      <c r="AS79" s="2"/>
      <c r="AT79" s="4"/>
      <c r="AU79" s="4"/>
      <c r="AV79" s="4"/>
      <c r="AW79" s="2"/>
      <c r="AX79" s="2"/>
      <c r="AZ79">
        <v>122</v>
      </c>
      <c r="BA79">
        <v>863850.29</v>
      </c>
      <c r="BB79" s="2"/>
      <c r="BD79" s="2"/>
      <c r="BE79" s="2"/>
      <c r="BG79" s="2"/>
      <c r="BH79" s="2"/>
      <c r="BJ79" s="2"/>
      <c r="BK79">
        <v>287</v>
      </c>
      <c r="BL79">
        <v>863850.29</v>
      </c>
      <c r="BM79">
        <v>863850.29</v>
      </c>
    </row>
    <row r="80" spans="1:65" x14ac:dyDescent="0.35">
      <c r="A80" s="2" t="s">
        <v>65</v>
      </c>
      <c r="B80" s="2" t="s">
        <v>66</v>
      </c>
      <c r="C80" s="2" t="s">
        <v>67</v>
      </c>
      <c r="D80">
        <v>1</v>
      </c>
      <c r="E80">
        <v>1</v>
      </c>
      <c r="F80" s="3">
        <v>43768.764374999999</v>
      </c>
      <c r="G80" s="4">
        <v>43466</v>
      </c>
      <c r="H80" s="4">
        <v>43830</v>
      </c>
      <c r="I80" s="2" t="s">
        <v>68</v>
      </c>
      <c r="J80">
        <v>1440</v>
      </c>
      <c r="L80" s="2"/>
      <c r="M80" s="2"/>
      <c r="N80" s="2"/>
      <c r="O80" s="2"/>
      <c r="P80" s="2"/>
      <c r="Q80" s="2"/>
      <c r="S80" s="2"/>
      <c r="T80" s="2"/>
      <c r="U80" s="2"/>
      <c r="V80" s="2" t="s">
        <v>69</v>
      </c>
      <c r="W80" s="2" t="s">
        <v>664</v>
      </c>
      <c r="X80" s="2" t="s">
        <v>726</v>
      </c>
      <c r="Y80" s="2" t="s">
        <v>96</v>
      </c>
      <c r="Z80">
        <v>7</v>
      </c>
      <c r="AA80" s="2" t="s">
        <v>102</v>
      </c>
      <c r="AB80">
        <v>763</v>
      </c>
      <c r="AC80" s="2" t="s">
        <v>157</v>
      </c>
      <c r="AD80" s="2" t="s">
        <v>123</v>
      </c>
      <c r="AE80" s="2" t="s">
        <v>158</v>
      </c>
      <c r="AF80">
        <v>0</v>
      </c>
      <c r="AG80">
        <v>0</v>
      </c>
      <c r="AH80">
        <v>0</v>
      </c>
      <c r="AI80">
        <v>0.02</v>
      </c>
      <c r="AJ80">
        <v>0</v>
      </c>
      <c r="AK80">
        <v>0.02</v>
      </c>
      <c r="AL80">
        <v>0</v>
      </c>
      <c r="AM80">
        <v>0.02</v>
      </c>
      <c r="AN80" s="2"/>
      <c r="AP80" s="2"/>
      <c r="AQ80" s="2"/>
      <c r="AR80" s="2"/>
      <c r="AS80" s="2"/>
      <c r="AT80" s="4"/>
      <c r="AU80" s="4"/>
      <c r="AV80" s="4"/>
      <c r="AW80" s="2"/>
      <c r="AX80" s="2"/>
      <c r="AZ80">
        <v>122</v>
      </c>
      <c r="BA80">
        <v>863850.29</v>
      </c>
      <c r="BB80" s="2"/>
      <c r="BD80" s="2"/>
      <c r="BE80" s="2"/>
      <c r="BG80" s="2"/>
      <c r="BH80" s="2"/>
      <c r="BJ80" s="2"/>
      <c r="BK80">
        <v>287</v>
      </c>
      <c r="BL80">
        <v>863850.29</v>
      </c>
      <c r="BM80">
        <v>863850.29</v>
      </c>
    </row>
    <row r="81" spans="1:65" x14ac:dyDescent="0.35">
      <c r="A81" s="2" t="s">
        <v>65</v>
      </c>
      <c r="B81" s="2" t="s">
        <v>66</v>
      </c>
      <c r="C81" s="2" t="s">
        <v>67</v>
      </c>
      <c r="D81">
        <v>1</v>
      </c>
      <c r="E81">
        <v>1</v>
      </c>
      <c r="F81" s="3">
        <v>43768.764374999999</v>
      </c>
      <c r="G81" s="4">
        <v>43466</v>
      </c>
      <c r="H81" s="4">
        <v>43830</v>
      </c>
      <c r="I81" s="2" t="s">
        <v>68</v>
      </c>
      <c r="J81">
        <v>1440</v>
      </c>
      <c r="L81" s="2"/>
      <c r="M81" s="2"/>
      <c r="N81" s="2"/>
      <c r="O81" s="2"/>
      <c r="P81" s="2"/>
      <c r="Q81" s="2"/>
      <c r="S81" s="2"/>
      <c r="T81" s="2"/>
      <c r="U81" s="2"/>
      <c r="V81" s="2" t="s">
        <v>69</v>
      </c>
      <c r="W81" s="2" t="s">
        <v>665</v>
      </c>
      <c r="X81" s="2" t="s">
        <v>152</v>
      </c>
      <c r="Y81" s="2" t="s">
        <v>96</v>
      </c>
      <c r="Z81">
        <v>7</v>
      </c>
      <c r="AA81" s="2" t="s">
        <v>102</v>
      </c>
      <c r="AB81">
        <v>764</v>
      </c>
      <c r="AC81" s="2" t="s">
        <v>152</v>
      </c>
      <c r="AD81" s="2"/>
      <c r="AE81" s="2" t="s">
        <v>152</v>
      </c>
      <c r="AF81">
        <v>0</v>
      </c>
      <c r="AG81">
        <v>0</v>
      </c>
      <c r="AH81">
        <v>0.32</v>
      </c>
      <c r="AI81">
        <v>0</v>
      </c>
      <c r="AJ81">
        <v>0.32</v>
      </c>
      <c r="AK81">
        <v>0</v>
      </c>
      <c r="AL81">
        <v>0.32</v>
      </c>
      <c r="AM81">
        <v>0</v>
      </c>
      <c r="AN81" s="2"/>
      <c r="AP81" s="2"/>
      <c r="AQ81" s="2"/>
      <c r="AR81" s="2"/>
      <c r="AS81" s="2"/>
      <c r="AT81" s="4"/>
      <c r="AU81" s="4"/>
      <c r="AV81" s="4"/>
      <c r="AW81" s="2"/>
      <c r="AX81" s="2"/>
      <c r="AZ81">
        <v>122</v>
      </c>
      <c r="BA81">
        <v>863850.29</v>
      </c>
      <c r="BB81" s="2"/>
      <c r="BD81" s="2"/>
      <c r="BE81" s="2"/>
      <c r="BG81" s="2"/>
      <c r="BH81" s="2"/>
      <c r="BJ81" s="2"/>
      <c r="BK81">
        <v>287</v>
      </c>
      <c r="BL81">
        <v>863850.29</v>
      </c>
      <c r="BM81">
        <v>863850.29</v>
      </c>
    </row>
    <row r="82" spans="1:65" x14ac:dyDescent="0.35">
      <c r="A82" s="2" t="s">
        <v>65</v>
      </c>
      <c r="B82" s="2" t="s">
        <v>66</v>
      </c>
      <c r="C82" s="2" t="s">
        <v>67</v>
      </c>
      <c r="D82">
        <v>1</v>
      </c>
      <c r="E82">
        <v>1</v>
      </c>
      <c r="F82" s="3">
        <v>43768.764374999999</v>
      </c>
      <c r="G82" s="4">
        <v>43466</v>
      </c>
      <c r="H82" s="4">
        <v>43830</v>
      </c>
      <c r="I82" s="2" t="s">
        <v>68</v>
      </c>
      <c r="J82">
        <v>1440</v>
      </c>
      <c r="L82" s="2"/>
      <c r="M82" s="2"/>
      <c r="N82" s="2"/>
      <c r="O82" s="2"/>
      <c r="P82" s="2"/>
      <c r="Q82" s="2"/>
      <c r="S82" s="2"/>
      <c r="T82" s="2"/>
      <c r="U82" s="2"/>
      <c r="V82" s="2" t="s">
        <v>69</v>
      </c>
      <c r="W82" s="2" t="s">
        <v>80</v>
      </c>
      <c r="X82" s="2" t="s">
        <v>93</v>
      </c>
      <c r="Y82" s="2" t="s">
        <v>95</v>
      </c>
      <c r="Z82">
        <v>8</v>
      </c>
      <c r="AA82" s="2" t="s">
        <v>103</v>
      </c>
      <c r="AB82">
        <v>801</v>
      </c>
      <c r="AC82" s="2" t="s">
        <v>93</v>
      </c>
      <c r="AD82" s="2"/>
      <c r="AE82" s="2" t="s">
        <v>93</v>
      </c>
      <c r="AF82">
        <v>0</v>
      </c>
      <c r="AG82">
        <v>50000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50000</v>
      </c>
      <c r="AN82" s="2"/>
      <c r="AP82" s="2"/>
      <c r="AQ82" s="2"/>
      <c r="AR82" s="2"/>
      <c r="AS82" s="2"/>
      <c r="AT82" s="4"/>
      <c r="AU82" s="4"/>
      <c r="AV82" s="4"/>
      <c r="AW82" s="2"/>
      <c r="AX82" s="2"/>
      <c r="AZ82">
        <v>122</v>
      </c>
      <c r="BA82">
        <v>863850.29</v>
      </c>
      <c r="BB82" s="2"/>
      <c r="BD82" s="2"/>
      <c r="BE82" s="2"/>
      <c r="BG82" s="2"/>
      <c r="BH82" s="2"/>
      <c r="BJ82" s="2"/>
      <c r="BK82">
        <v>287</v>
      </c>
      <c r="BL82">
        <v>863850.29</v>
      </c>
      <c r="BM82">
        <v>863850.29</v>
      </c>
    </row>
    <row r="83" spans="1:65" x14ac:dyDescent="0.35">
      <c r="A83" s="2" t="s">
        <v>65</v>
      </c>
      <c r="B83" s="2" t="s">
        <v>66</v>
      </c>
      <c r="C83" s="2" t="s">
        <v>67</v>
      </c>
      <c r="D83">
        <v>1</v>
      </c>
      <c r="E83">
        <v>1</v>
      </c>
      <c r="F83" s="3">
        <v>43768.764374999999</v>
      </c>
      <c r="G83" s="4">
        <v>43466</v>
      </c>
      <c r="H83" s="4">
        <v>43830</v>
      </c>
      <c r="I83" s="2" t="s">
        <v>68</v>
      </c>
      <c r="J83">
        <v>1440</v>
      </c>
      <c r="L83" s="2"/>
      <c r="M83" s="2"/>
      <c r="N83" s="2"/>
      <c r="O83" s="2"/>
      <c r="P83" s="2"/>
      <c r="Q83" s="2"/>
      <c r="S83" s="2"/>
      <c r="T83" s="2"/>
      <c r="U83" s="2"/>
      <c r="V83" s="2" t="s">
        <v>69</v>
      </c>
      <c r="W83" s="2" t="s">
        <v>666</v>
      </c>
      <c r="X83" s="2" t="s">
        <v>727</v>
      </c>
      <c r="Y83" s="2" t="s">
        <v>95</v>
      </c>
      <c r="Z83">
        <v>8</v>
      </c>
      <c r="AA83" s="2" t="s">
        <v>103</v>
      </c>
      <c r="AB83">
        <v>805</v>
      </c>
      <c r="AC83" s="2" t="s">
        <v>727</v>
      </c>
      <c r="AD83" s="2"/>
      <c r="AE83" s="2" t="s">
        <v>727</v>
      </c>
      <c r="AF83">
        <v>0</v>
      </c>
      <c r="AG83">
        <v>0</v>
      </c>
      <c r="AH83">
        <v>0</v>
      </c>
      <c r="AI83">
        <v>34220.9</v>
      </c>
      <c r="AJ83">
        <v>0</v>
      </c>
      <c r="AK83">
        <v>34220.9</v>
      </c>
      <c r="AL83">
        <v>0</v>
      </c>
      <c r="AM83">
        <v>34220.9</v>
      </c>
      <c r="AN83" s="2"/>
      <c r="AP83" s="2"/>
      <c r="AQ83" s="2"/>
      <c r="AR83" s="2"/>
      <c r="AS83" s="2"/>
      <c r="AT83" s="4"/>
      <c r="AU83" s="4"/>
      <c r="AV83" s="4"/>
      <c r="AW83" s="2"/>
      <c r="AX83" s="2"/>
      <c r="AZ83">
        <v>122</v>
      </c>
      <c r="BA83">
        <v>863850.29</v>
      </c>
      <c r="BB83" s="2"/>
      <c r="BD83" s="2"/>
      <c r="BE83" s="2"/>
      <c r="BG83" s="2"/>
      <c r="BH83" s="2"/>
      <c r="BJ83" s="2"/>
      <c r="BK83">
        <v>287</v>
      </c>
      <c r="BL83">
        <v>863850.29</v>
      </c>
      <c r="BM83">
        <v>863850.29</v>
      </c>
    </row>
    <row r="84" spans="1:65" x14ac:dyDescent="0.35">
      <c r="A84" s="2" t="s">
        <v>65</v>
      </c>
      <c r="B84" s="2" t="s">
        <v>66</v>
      </c>
      <c r="C84" s="2" t="s">
        <v>67</v>
      </c>
      <c r="D84">
        <v>1</v>
      </c>
      <c r="E84">
        <v>1</v>
      </c>
      <c r="F84" s="3">
        <v>43768.764374999999</v>
      </c>
      <c r="G84" s="4">
        <v>43466</v>
      </c>
      <c r="H84" s="4">
        <v>43830</v>
      </c>
      <c r="I84" s="2" t="s">
        <v>68</v>
      </c>
      <c r="J84">
        <v>1440</v>
      </c>
      <c r="L84" s="2"/>
      <c r="M84" s="2"/>
      <c r="N84" s="2"/>
      <c r="O84" s="2"/>
      <c r="P84" s="2"/>
      <c r="Q84" s="2"/>
      <c r="S84" s="2"/>
      <c r="T84" s="2"/>
      <c r="U84" s="2"/>
      <c r="V84" s="2" t="s">
        <v>69</v>
      </c>
      <c r="W84" s="2" t="s">
        <v>667</v>
      </c>
      <c r="X84" s="2" t="s">
        <v>728</v>
      </c>
      <c r="Y84" s="2" t="s">
        <v>95</v>
      </c>
      <c r="Z84">
        <v>8</v>
      </c>
      <c r="AA84" s="2" t="s">
        <v>103</v>
      </c>
      <c r="AB84">
        <v>821</v>
      </c>
      <c r="AC84" s="2" t="s">
        <v>728</v>
      </c>
      <c r="AD84" s="2"/>
      <c r="AE84" s="2" t="s">
        <v>728</v>
      </c>
      <c r="AF84">
        <v>0</v>
      </c>
      <c r="AG84">
        <v>0</v>
      </c>
      <c r="AH84">
        <v>34220.9</v>
      </c>
      <c r="AI84">
        <v>34220.9</v>
      </c>
      <c r="AJ84">
        <v>34220.9</v>
      </c>
      <c r="AK84">
        <v>34220.9</v>
      </c>
      <c r="AL84">
        <v>0</v>
      </c>
      <c r="AM84">
        <v>0</v>
      </c>
      <c r="AN84" s="2"/>
      <c r="AP84" s="2"/>
      <c r="AQ84" s="2"/>
      <c r="AR84" s="2"/>
      <c r="AS84" s="2"/>
      <c r="AT84" s="4"/>
      <c r="AU84" s="4"/>
      <c r="AV84" s="4"/>
      <c r="AW84" s="2"/>
      <c r="AX84" s="2"/>
      <c r="AZ84">
        <v>122</v>
      </c>
      <c r="BA84">
        <v>863850.29</v>
      </c>
      <c r="BB84" s="2"/>
      <c r="BD84" s="2"/>
      <c r="BE84" s="2"/>
      <c r="BG84" s="2"/>
      <c r="BH84" s="2"/>
      <c r="BJ84" s="2"/>
      <c r="BK84">
        <v>287</v>
      </c>
      <c r="BL84">
        <v>863850.29</v>
      </c>
      <c r="BM84">
        <v>863850.29</v>
      </c>
    </row>
    <row r="85" spans="1:65" x14ac:dyDescent="0.35">
      <c r="A85" s="2" t="s">
        <v>65</v>
      </c>
      <c r="B85" s="2" t="s">
        <v>66</v>
      </c>
      <c r="C85" s="2" t="s">
        <v>67</v>
      </c>
      <c r="D85">
        <v>1</v>
      </c>
      <c r="E85">
        <v>1</v>
      </c>
      <c r="F85" s="3">
        <v>43768.764374999999</v>
      </c>
      <c r="G85" s="4">
        <v>43466</v>
      </c>
      <c r="H85" s="4">
        <v>43830</v>
      </c>
      <c r="I85" s="2" t="s">
        <v>68</v>
      </c>
      <c r="J85">
        <v>1440</v>
      </c>
      <c r="L85" s="2"/>
      <c r="M85" s="2"/>
      <c r="N85" s="2"/>
      <c r="O85" s="2"/>
      <c r="P85" s="2"/>
      <c r="Q85" s="2"/>
      <c r="S85" s="2"/>
      <c r="T85" s="2"/>
      <c r="U85" s="2"/>
      <c r="V85" s="2" t="s">
        <v>69</v>
      </c>
      <c r="W85" s="2" t="s">
        <v>81</v>
      </c>
      <c r="X85" s="2" t="s">
        <v>94</v>
      </c>
      <c r="Y85" s="2" t="s">
        <v>95</v>
      </c>
      <c r="Z85">
        <v>8</v>
      </c>
      <c r="AA85" s="2" t="s">
        <v>103</v>
      </c>
      <c r="AB85">
        <v>860</v>
      </c>
      <c r="AC85" s="2" t="s">
        <v>94</v>
      </c>
      <c r="AD85" s="2"/>
      <c r="AE85" s="2" t="s">
        <v>94</v>
      </c>
      <c r="AF85">
        <v>0</v>
      </c>
      <c r="AG85">
        <v>34220.9</v>
      </c>
      <c r="AH85">
        <v>34220.9</v>
      </c>
      <c r="AI85">
        <v>0</v>
      </c>
      <c r="AJ85">
        <v>34220.9</v>
      </c>
      <c r="AK85">
        <v>0</v>
      </c>
      <c r="AL85">
        <v>0</v>
      </c>
      <c r="AM85">
        <v>0</v>
      </c>
      <c r="AN85" s="2"/>
      <c r="AP85" s="2"/>
      <c r="AQ85" s="2"/>
      <c r="AR85" s="2"/>
      <c r="AS85" s="2"/>
      <c r="AT85" s="4"/>
      <c r="AU85" s="4"/>
      <c r="AV85" s="4"/>
      <c r="AW85" s="2"/>
      <c r="AX85" s="2"/>
      <c r="AZ85">
        <v>122</v>
      </c>
      <c r="BA85">
        <v>863850.29</v>
      </c>
      <c r="BB85" s="2"/>
      <c r="BD85" s="2"/>
      <c r="BE85" s="2"/>
      <c r="BG85" s="2"/>
      <c r="BH85" s="2"/>
      <c r="BJ85" s="2"/>
      <c r="BK85">
        <v>287</v>
      </c>
      <c r="BL85">
        <v>863850.29</v>
      </c>
      <c r="BM85">
        <v>863850.29</v>
      </c>
    </row>
    <row r="86" spans="1:65" x14ac:dyDescent="0.35">
      <c r="A86" s="2" t="s">
        <v>65</v>
      </c>
      <c r="B86" s="2" t="s">
        <v>66</v>
      </c>
      <c r="C86" s="2" t="s">
        <v>67</v>
      </c>
      <c r="D86">
        <v>1</v>
      </c>
      <c r="E86">
        <v>1</v>
      </c>
      <c r="F86" s="3">
        <v>43768.764374999999</v>
      </c>
      <c r="G86" s="4">
        <v>43466</v>
      </c>
      <c r="H86" s="4">
        <v>43830</v>
      </c>
      <c r="I86" s="2" t="s">
        <v>68</v>
      </c>
      <c r="J86">
        <v>1440</v>
      </c>
      <c r="L86" s="2"/>
      <c r="M86" s="2"/>
      <c r="N86" s="2"/>
      <c r="O86" s="2"/>
      <c r="P86" s="2"/>
      <c r="Q86" s="2"/>
      <c r="S86" s="2"/>
      <c r="T86" s="2"/>
      <c r="U86" s="2"/>
      <c r="V86" s="2" t="s">
        <v>69</v>
      </c>
      <c r="W86" s="2" t="s">
        <v>668</v>
      </c>
      <c r="X86" s="2" t="s">
        <v>729</v>
      </c>
      <c r="Y86" s="2" t="s">
        <v>731</v>
      </c>
      <c r="Z86">
        <v>9</v>
      </c>
      <c r="AA86" s="2" t="s">
        <v>734</v>
      </c>
      <c r="AB86">
        <v>916</v>
      </c>
      <c r="AC86" s="2" t="s">
        <v>729</v>
      </c>
      <c r="AD86" s="2"/>
      <c r="AE86" s="2" t="s">
        <v>729</v>
      </c>
      <c r="AF86">
        <v>0</v>
      </c>
      <c r="AG86">
        <v>0</v>
      </c>
      <c r="AH86">
        <v>23000</v>
      </c>
      <c r="AI86">
        <v>0</v>
      </c>
      <c r="AJ86">
        <v>23000</v>
      </c>
      <c r="AK86">
        <v>0</v>
      </c>
      <c r="AL86">
        <v>23000</v>
      </c>
      <c r="AM86">
        <v>0</v>
      </c>
      <c r="AN86" s="2"/>
      <c r="AP86" s="2"/>
      <c r="AQ86" s="2"/>
      <c r="AR86" s="2"/>
      <c r="AS86" s="2"/>
      <c r="AT86" s="4"/>
      <c r="AU86" s="4"/>
      <c r="AV86" s="4"/>
      <c r="AW86" s="2"/>
      <c r="AX86" s="2"/>
      <c r="AZ86">
        <v>122</v>
      </c>
      <c r="BA86">
        <v>863850.29</v>
      </c>
      <c r="BB86" s="2"/>
      <c r="BD86" s="2"/>
      <c r="BE86" s="2"/>
      <c r="BG86" s="2"/>
      <c r="BH86" s="2"/>
      <c r="BJ86" s="2"/>
      <c r="BK86">
        <v>287</v>
      </c>
      <c r="BL86">
        <v>863850.29</v>
      </c>
      <c r="BM86">
        <v>863850.29</v>
      </c>
    </row>
    <row r="87" spans="1:65" x14ac:dyDescent="0.35">
      <c r="A87" s="2" t="s">
        <v>65</v>
      </c>
      <c r="B87" s="2" t="s">
        <v>66</v>
      </c>
      <c r="C87" s="2" t="s">
        <v>67</v>
      </c>
      <c r="D87">
        <v>1</v>
      </c>
      <c r="E87">
        <v>1</v>
      </c>
      <c r="F87" s="3">
        <v>43768.764374999999</v>
      </c>
      <c r="G87" s="4">
        <v>43466</v>
      </c>
      <c r="H87" s="4">
        <v>43830</v>
      </c>
      <c r="I87" s="2" t="s">
        <v>68</v>
      </c>
      <c r="J87">
        <v>1440</v>
      </c>
      <c r="L87" s="2"/>
      <c r="M87" s="2"/>
      <c r="N87" s="2"/>
      <c r="O87" s="2"/>
      <c r="P87" s="2"/>
      <c r="Q87" s="2"/>
      <c r="S87" s="2"/>
      <c r="T87" s="2"/>
      <c r="U87" s="2"/>
      <c r="V87" s="2" t="s">
        <v>69</v>
      </c>
      <c r="W87" s="2" t="s">
        <v>669</v>
      </c>
      <c r="X87" s="2" t="s">
        <v>730</v>
      </c>
      <c r="Y87" s="2" t="s">
        <v>731</v>
      </c>
      <c r="Z87">
        <v>9</v>
      </c>
      <c r="AA87" s="2" t="s">
        <v>734</v>
      </c>
      <c r="AB87">
        <v>999</v>
      </c>
      <c r="AC87" s="2" t="s">
        <v>158</v>
      </c>
      <c r="AD87" s="2"/>
      <c r="AE87" s="2"/>
      <c r="AF87">
        <v>0</v>
      </c>
      <c r="AG87">
        <v>0</v>
      </c>
      <c r="AH87">
        <v>0</v>
      </c>
      <c r="AI87">
        <v>23000</v>
      </c>
      <c r="AJ87">
        <v>0</v>
      </c>
      <c r="AK87">
        <v>23000</v>
      </c>
      <c r="AL87">
        <v>0</v>
      </c>
      <c r="AM87">
        <v>23000</v>
      </c>
      <c r="AN87" s="2"/>
      <c r="AP87" s="2"/>
      <c r="AQ87" s="2"/>
      <c r="AR87" s="2"/>
      <c r="AS87" s="2"/>
      <c r="AT87" s="4"/>
      <c r="AU87" s="4"/>
      <c r="AV87" s="4"/>
      <c r="AW87" s="2"/>
      <c r="AX87" s="2"/>
      <c r="AZ87">
        <v>122</v>
      </c>
      <c r="BA87">
        <v>863850.29</v>
      </c>
      <c r="BB87" s="2"/>
      <c r="BD87" s="2"/>
      <c r="BE87" s="2"/>
      <c r="BG87" s="2"/>
      <c r="BH87" s="2"/>
      <c r="BJ87" s="2"/>
      <c r="BK87">
        <v>287</v>
      </c>
      <c r="BL87">
        <v>863850.29</v>
      </c>
      <c r="BM87">
        <v>863850.29</v>
      </c>
    </row>
    <row r="88" spans="1:65" x14ac:dyDescent="0.35">
      <c r="A88" s="2" t="s">
        <v>65</v>
      </c>
      <c r="B88" s="2" t="s">
        <v>66</v>
      </c>
      <c r="C88" s="2" t="s">
        <v>67</v>
      </c>
      <c r="D88">
        <v>1</v>
      </c>
      <c r="E88">
        <v>1</v>
      </c>
      <c r="F88" s="3">
        <v>43768.764374999999</v>
      </c>
      <c r="G88" s="4">
        <v>43466</v>
      </c>
      <c r="H88" s="4">
        <v>43830</v>
      </c>
      <c r="I88" s="2" t="s">
        <v>68</v>
      </c>
      <c r="J88">
        <v>1440</v>
      </c>
      <c r="L88" s="2"/>
      <c r="M88" s="2"/>
      <c r="N88" s="2"/>
      <c r="O88" s="2"/>
      <c r="P88" s="2"/>
      <c r="Q88" s="2"/>
      <c r="S88" s="2"/>
      <c r="T88" s="2"/>
      <c r="U88" s="2"/>
      <c r="V88" s="2"/>
      <c r="W88" s="2"/>
      <c r="X88" s="2"/>
      <c r="Y88" s="2"/>
      <c r="AA88" s="2"/>
      <c r="AC88" s="2"/>
      <c r="AD88" s="2"/>
      <c r="AE88" s="2"/>
      <c r="AN88" s="2" t="s">
        <v>69</v>
      </c>
      <c r="AO88">
        <v>1</v>
      </c>
      <c r="AP88" s="2" t="s">
        <v>796</v>
      </c>
      <c r="AQ88" s="2" t="s">
        <v>913</v>
      </c>
      <c r="AR88" s="2" t="s">
        <v>122</v>
      </c>
      <c r="AS88" s="2" t="s">
        <v>167</v>
      </c>
      <c r="AT88" s="4">
        <v>43467</v>
      </c>
      <c r="AU88" s="4">
        <v>43467</v>
      </c>
      <c r="AV88" s="4">
        <v>43496</v>
      </c>
      <c r="AW88" s="2" t="s">
        <v>1020</v>
      </c>
      <c r="AX88" s="2" t="s">
        <v>913</v>
      </c>
      <c r="AY88">
        <v>-13.61</v>
      </c>
      <c r="AZ88">
        <v>122</v>
      </c>
      <c r="BA88">
        <v>863850.29</v>
      </c>
      <c r="BB88" s="2"/>
      <c r="BD88" s="2"/>
      <c r="BE88" s="2"/>
      <c r="BG88" s="2"/>
      <c r="BH88" s="2"/>
      <c r="BJ88" s="2"/>
      <c r="BK88">
        <v>287</v>
      </c>
      <c r="BL88">
        <v>863850.29</v>
      </c>
      <c r="BM88">
        <v>863850.29</v>
      </c>
    </row>
    <row r="89" spans="1:65" x14ac:dyDescent="0.35">
      <c r="A89" s="2" t="s">
        <v>65</v>
      </c>
      <c r="B89" s="2" t="s">
        <v>66</v>
      </c>
      <c r="C89" s="2" t="s">
        <v>67</v>
      </c>
      <c r="D89">
        <v>1</v>
      </c>
      <c r="E89">
        <v>1</v>
      </c>
      <c r="F89" s="3">
        <v>43768.764374999999</v>
      </c>
      <c r="G89" s="4">
        <v>43466</v>
      </c>
      <c r="H89" s="4">
        <v>43830</v>
      </c>
      <c r="I89" s="2" t="s">
        <v>68</v>
      </c>
      <c r="J89">
        <v>1440</v>
      </c>
      <c r="L89" s="2"/>
      <c r="M89" s="2"/>
      <c r="N89" s="2"/>
      <c r="O89" s="2"/>
      <c r="P89" s="2"/>
      <c r="Q89" s="2"/>
      <c r="S89" s="2"/>
      <c r="T89" s="2"/>
      <c r="U89" s="2"/>
      <c r="V89" s="2"/>
      <c r="W89" s="2"/>
      <c r="X89" s="2"/>
      <c r="Y89" s="2"/>
      <c r="AA89" s="2"/>
      <c r="AC89" s="2"/>
      <c r="AD89" s="2"/>
      <c r="AE89" s="2"/>
      <c r="AN89" s="2" t="s">
        <v>69</v>
      </c>
      <c r="AO89">
        <v>2</v>
      </c>
      <c r="AP89" s="2" t="s">
        <v>604</v>
      </c>
      <c r="AQ89" s="2" t="s">
        <v>914</v>
      </c>
      <c r="AR89" s="2" t="s">
        <v>968</v>
      </c>
      <c r="AS89" s="2" t="s">
        <v>135</v>
      </c>
      <c r="AT89" s="4">
        <v>43475</v>
      </c>
      <c r="AU89" s="4">
        <v>43475</v>
      </c>
      <c r="AV89" s="4">
        <v>43496</v>
      </c>
      <c r="AW89" s="2" t="s">
        <v>1020</v>
      </c>
      <c r="AX89" s="2" t="s">
        <v>914</v>
      </c>
      <c r="AY89">
        <v>1350</v>
      </c>
      <c r="AZ89">
        <v>122</v>
      </c>
      <c r="BA89">
        <v>863850.29</v>
      </c>
      <c r="BB89" s="2"/>
      <c r="BD89" s="2"/>
      <c r="BE89" s="2"/>
      <c r="BG89" s="2"/>
      <c r="BH89" s="2"/>
      <c r="BJ89" s="2"/>
      <c r="BK89">
        <v>287</v>
      </c>
      <c r="BL89">
        <v>863850.29</v>
      </c>
      <c r="BM89">
        <v>863850.29</v>
      </c>
    </row>
    <row r="90" spans="1:65" x14ac:dyDescent="0.35">
      <c r="A90" s="2" t="s">
        <v>65</v>
      </c>
      <c r="B90" s="2" t="s">
        <v>66</v>
      </c>
      <c r="C90" s="2" t="s">
        <v>67</v>
      </c>
      <c r="D90">
        <v>1</v>
      </c>
      <c r="E90">
        <v>1</v>
      </c>
      <c r="F90" s="3">
        <v>43768.764374999999</v>
      </c>
      <c r="G90" s="4">
        <v>43466</v>
      </c>
      <c r="H90" s="4">
        <v>43830</v>
      </c>
      <c r="I90" s="2" t="s">
        <v>68</v>
      </c>
      <c r="J90">
        <v>1440</v>
      </c>
      <c r="L90" s="2"/>
      <c r="M90" s="2"/>
      <c r="N90" s="2"/>
      <c r="O90" s="2"/>
      <c r="P90" s="2"/>
      <c r="Q90" s="2"/>
      <c r="S90" s="2"/>
      <c r="T90" s="2"/>
      <c r="U90" s="2"/>
      <c r="V90" s="2"/>
      <c r="W90" s="2"/>
      <c r="X90" s="2"/>
      <c r="Y90" s="2"/>
      <c r="AA90" s="2"/>
      <c r="AC90" s="2"/>
      <c r="AD90" s="2"/>
      <c r="AE90" s="2"/>
      <c r="AN90" s="2" t="s">
        <v>69</v>
      </c>
      <c r="AO90">
        <v>3</v>
      </c>
      <c r="AP90" s="2" t="s">
        <v>797</v>
      </c>
      <c r="AQ90" s="2" t="s">
        <v>915</v>
      </c>
      <c r="AR90" s="2" t="s">
        <v>969</v>
      </c>
      <c r="AS90" s="2" t="s">
        <v>168</v>
      </c>
      <c r="AT90" s="4">
        <v>43487</v>
      </c>
      <c r="AU90" s="4">
        <v>43487</v>
      </c>
      <c r="AV90" s="4">
        <v>43496</v>
      </c>
      <c r="AW90" s="2" t="s">
        <v>1020</v>
      </c>
      <c r="AX90" s="2" t="s">
        <v>1021</v>
      </c>
      <c r="AY90">
        <v>700</v>
      </c>
      <c r="AZ90">
        <v>122</v>
      </c>
      <c r="BA90">
        <v>863850.29</v>
      </c>
      <c r="BB90" s="2"/>
      <c r="BD90" s="2"/>
      <c r="BE90" s="2"/>
      <c r="BG90" s="2"/>
      <c r="BH90" s="2"/>
      <c r="BJ90" s="2"/>
      <c r="BK90">
        <v>287</v>
      </c>
      <c r="BL90">
        <v>863850.29</v>
      </c>
      <c r="BM90">
        <v>863850.29</v>
      </c>
    </row>
    <row r="91" spans="1:65" x14ac:dyDescent="0.35">
      <c r="A91" s="2" t="s">
        <v>65</v>
      </c>
      <c r="B91" s="2" t="s">
        <v>66</v>
      </c>
      <c r="C91" s="2" t="s">
        <v>67</v>
      </c>
      <c r="D91">
        <v>1</v>
      </c>
      <c r="E91">
        <v>1</v>
      </c>
      <c r="F91" s="3">
        <v>43768.764374999999</v>
      </c>
      <c r="G91" s="4">
        <v>43466</v>
      </c>
      <c r="H91" s="4">
        <v>43830</v>
      </c>
      <c r="I91" s="2" t="s">
        <v>68</v>
      </c>
      <c r="J91">
        <v>1440</v>
      </c>
      <c r="L91" s="2"/>
      <c r="M91" s="2"/>
      <c r="N91" s="2"/>
      <c r="O91" s="2"/>
      <c r="P91" s="2"/>
      <c r="Q91" s="2"/>
      <c r="S91" s="2"/>
      <c r="T91" s="2"/>
      <c r="U91" s="2"/>
      <c r="V91" s="2"/>
      <c r="W91" s="2"/>
      <c r="X91" s="2"/>
      <c r="Y91" s="2"/>
      <c r="AA91" s="2"/>
      <c r="AC91" s="2"/>
      <c r="AD91" s="2"/>
      <c r="AE91" s="2"/>
      <c r="AN91" s="2" t="s">
        <v>69</v>
      </c>
      <c r="AO91">
        <v>4</v>
      </c>
      <c r="AP91" s="2" t="s">
        <v>798</v>
      </c>
      <c r="AQ91" s="2" t="s">
        <v>916</v>
      </c>
      <c r="AR91" s="2" t="s">
        <v>970</v>
      </c>
      <c r="AS91" s="2" t="s">
        <v>135</v>
      </c>
      <c r="AT91" s="4">
        <v>43489</v>
      </c>
      <c r="AU91" s="4">
        <v>43489</v>
      </c>
      <c r="AV91" s="4">
        <v>43496</v>
      </c>
      <c r="AW91" s="2" t="s">
        <v>1020</v>
      </c>
      <c r="AX91" s="2" t="s">
        <v>916</v>
      </c>
      <c r="AY91">
        <v>13407</v>
      </c>
      <c r="AZ91">
        <v>122</v>
      </c>
      <c r="BA91">
        <v>863850.29</v>
      </c>
      <c r="BB91" s="2"/>
      <c r="BD91" s="2"/>
      <c r="BE91" s="2"/>
      <c r="BG91" s="2"/>
      <c r="BH91" s="2"/>
      <c r="BJ91" s="2"/>
      <c r="BK91">
        <v>287</v>
      </c>
      <c r="BL91">
        <v>863850.29</v>
      </c>
      <c r="BM91">
        <v>863850.29</v>
      </c>
    </row>
    <row r="92" spans="1:65" x14ac:dyDescent="0.35">
      <c r="A92" s="2" t="s">
        <v>65</v>
      </c>
      <c r="B92" s="2" t="s">
        <v>66</v>
      </c>
      <c r="C92" s="2" t="s">
        <v>67</v>
      </c>
      <c r="D92">
        <v>1</v>
      </c>
      <c r="E92">
        <v>1</v>
      </c>
      <c r="F92" s="3">
        <v>43768.764374999999</v>
      </c>
      <c r="G92" s="4">
        <v>43466</v>
      </c>
      <c r="H92" s="4">
        <v>43830</v>
      </c>
      <c r="I92" s="2" t="s">
        <v>68</v>
      </c>
      <c r="J92">
        <v>1440</v>
      </c>
      <c r="L92" s="2"/>
      <c r="M92" s="2"/>
      <c r="N92" s="2"/>
      <c r="O92" s="2"/>
      <c r="P92" s="2"/>
      <c r="Q92" s="2"/>
      <c r="S92" s="2"/>
      <c r="T92" s="2"/>
      <c r="U92" s="2"/>
      <c r="V92" s="2"/>
      <c r="W92" s="2"/>
      <c r="X92" s="2"/>
      <c r="Y92" s="2"/>
      <c r="AA92" s="2"/>
      <c r="AC92" s="2"/>
      <c r="AD92" s="2"/>
      <c r="AE92" s="2"/>
      <c r="AN92" s="2" t="s">
        <v>69</v>
      </c>
      <c r="AO92">
        <v>5</v>
      </c>
      <c r="AP92" s="2" t="s">
        <v>799</v>
      </c>
      <c r="AQ92" s="2" t="s">
        <v>917</v>
      </c>
      <c r="AR92" s="2" t="s">
        <v>166</v>
      </c>
      <c r="AS92" s="2" t="s">
        <v>136</v>
      </c>
      <c r="AT92" s="4">
        <v>43494</v>
      </c>
      <c r="AU92" s="4">
        <v>43494</v>
      </c>
      <c r="AV92" s="4">
        <v>43496</v>
      </c>
      <c r="AW92" s="2" t="s">
        <v>1020</v>
      </c>
      <c r="AX92" s="2" t="s">
        <v>917</v>
      </c>
      <c r="AY92">
        <v>61500</v>
      </c>
      <c r="AZ92">
        <v>122</v>
      </c>
      <c r="BA92">
        <v>863850.29</v>
      </c>
      <c r="BB92" s="2"/>
      <c r="BD92" s="2"/>
      <c r="BE92" s="2"/>
      <c r="BG92" s="2"/>
      <c r="BH92" s="2"/>
      <c r="BJ92" s="2"/>
      <c r="BK92">
        <v>287</v>
      </c>
      <c r="BL92">
        <v>863850.29</v>
      </c>
      <c r="BM92">
        <v>863850.29</v>
      </c>
    </row>
    <row r="93" spans="1:65" x14ac:dyDescent="0.35">
      <c r="A93" s="2" t="s">
        <v>65</v>
      </c>
      <c r="B93" s="2" t="s">
        <v>66</v>
      </c>
      <c r="C93" s="2" t="s">
        <v>67</v>
      </c>
      <c r="D93">
        <v>1</v>
      </c>
      <c r="E93">
        <v>1</v>
      </c>
      <c r="F93" s="3">
        <v>43768.764374999999</v>
      </c>
      <c r="G93" s="4">
        <v>43466</v>
      </c>
      <c r="H93" s="4">
        <v>43830</v>
      </c>
      <c r="I93" s="2" t="s">
        <v>68</v>
      </c>
      <c r="J93">
        <v>1440</v>
      </c>
      <c r="L93" s="2"/>
      <c r="M93" s="2"/>
      <c r="N93" s="2"/>
      <c r="O93" s="2"/>
      <c r="P93" s="2"/>
      <c r="Q93" s="2"/>
      <c r="S93" s="2"/>
      <c r="T93" s="2"/>
      <c r="U93" s="2"/>
      <c r="V93" s="2"/>
      <c r="W93" s="2"/>
      <c r="X93" s="2"/>
      <c r="Y93" s="2"/>
      <c r="AA93" s="2"/>
      <c r="AC93" s="2"/>
      <c r="AD93" s="2"/>
      <c r="AE93" s="2"/>
      <c r="AN93" s="2" t="s">
        <v>69</v>
      </c>
      <c r="AO93">
        <v>6</v>
      </c>
      <c r="AP93" s="2" t="s">
        <v>800</v>
      </c>
      <c r="AQ93" s="2" t="s">
        <v>918</v>
      </c>
      <c r="AR93" s="2" t="s">
        <v>115</v>
      </c>
      <c r="AS93" s="2" t="s">
        <v>168</v>
      </c>
      <c r="AT93" s="4">
        <v>43496</v>
      </c>
      <c r="AU93" s="4">
        <v>43496</v>
      </c>
      <c r="AV93" s="4">
        <v>43496</v>
      </c>
      <c r="AW93" s="2" t="s">
        <v>1020</v>
      </c>
      <c r="AX93" s="2" t="s">
        <v>918</v>
      </c>
      <c r="AY93">
        <v>2500</v>
      </c>
      <c r="AZ93">
        <v>122</v>
      </c>
      <c r="BA93">
        <v>863850.29</v>
      </c>
      <c r="BB93" s="2"/>
      <c r="BD93" s="2"/>
      <c r="BE93" s="2"/>
      <c r="BG93" s="2"/>
      <c r="BH93" s="2"/>
      <c r="BJ93" s="2"/>
      <c r="BK93">
        <v>287</v>
      </c>
      <c r="BL93">
        <v>863850.29</v>
      </c>
      <c r="BM93">
        <v>863850.29</v>
      </c>
    </row>
    <row r="94" spans="1:65" x14ac:dyDescent="0.35">
      <c r="A94" s="2" t="s">
        <v>65</v>
      </c>
      <c r="B94" s="2" t="s">
        <v>66</v>
      </c>
      <c r="C94" s="2" t="s">
        <v>67</v>
      </c>
      <c r="D94">
        <v>1</v>
      </c>
      <c r="E94">
        <v>1</v>
      </c>
      <c r="F94" s="3">
        <v>43768.764374999999</v>
      </c>
      <c r="G94" s="4">
        <v>43466</v>
      </c>
      <c r="H94" s="4">
        <v>43830</v>
      </c>
      <c r="I94" s="2" t="s">
        <v>68</v>
      </c>
      <c r="J94">
        <v>1440</v>
      </c>
      <c r="L94" s="2"/>
      <c r="M94" s="2"/>
      <c r="N94" s="2"/>
      <c r="O94" s="2"/>
      <c r="P94" s="2"/>
      <c r="Q94" s="2"/>
      <c r="S94" s="2"/>
      <c r="T94" s="2"/>
      <c r="U94" s="2"/>
      <c r="V94" s="2"/>
      <c r="W94" s="2"/>
      <c r="X94" s="2"/>
      <c r="Y94" s="2"/>
      <c r="AA94" s="2"/>
      <c r="AC94" s="2"/>
      <c r="AD94" s="2"/>
      <c r="AE94" s="2"/>
      <c r="AN94" s="2" t="s">
        <v>69</v>
      </c>
      <c r="AO94">
        <v>7</v>
      </c>
      <c r="AP94" s="2" t="s">
        <v>603</v>
      </c>
      <c r="AQ94" s="2" t="s">
        <v>919</v>
      </c>
      <c r="AR94" s="2" t="s">
        <v>122</v>
      </c>
      <c r="AS94" s="2" t="s">
        <v>154</v>
      </c>
      <c r="AT94" s="4">
        <v>43496</v>
      </c>
      <c r="AU94" s="4">
        <v>43496</v>
      </c>
      <c r="AV94" s="4">
        <v>43496</v>
      </c>
      <c r="AW94" s="2" t="s">
        <v>1020</v>
      </c>
      <c r="AX94" s="2" t="s">
        <v>1022</v>
      </c>
      <c r="AY94">
        <v>2140</v>
      </c>
      <c r="AZ94">
        <v>122</v>
      </c>
      <c r="BA94">
        <v>863850.29</v>
      </c>
      <c r="BB94" s="2"/>
      <c r="BD94" s="2"/>
      <c r="BE94" s="2"/>
      <c r="BG94" s="2"/>
      <c r="BH94" s="2"/>
      <c r="BJ94" s="2"/>
      <c r="BK94">
        <v>287</v>
      </c>
      <c r="BL94">
        <v>863850.29</v>
      </c>
      <c r="BM94">
        <v>863850.29</v>
      </c>
    </row>
    <row r="95" spans="1:65" x14ac:dyDescent="0.35">
      <c r="A95" s="2" t="s">
        <v>65</v>
      </c>
      <c r="B95" s="2" t="s">
        <v>66</v>
      </c>
      <c r="C95" s="2" t="s">
        <v>67</v>
      </c>
      <c r="D95">
        <v>1</v>
      </c>
      <c r="E95">
        <v>1</v>
      </c>
      <c r="F95" s="3">
        <v>43768.764374999999</v>
      </c>
      <c r="G95" s="4">
        <v>43466</v>
      </c>
      <c r="H95" s="4">
        <v>43830</v>
      </c>
      <c r="I95" s="2" t="s">
        <v>68</v>
      </c>
      <c r="J95">
        <v>1440</v>
      </c>
      <c r="L95" s="2"/>
      <c r="M95" s="2"/>
      <c r="N95" s="2"/>
      <c r="O95" s="2"/>
      <c r="P95" s="2"/>
      <c r="Q95" s="2"/>
      <c r="S95" s="2"/>
      <c r="T95" s="2"/>
      <c r="U95" s="2"/>
      <c r="V95" s="2"/>
      <c r="W95" s="2"/>
      <c r="X95" s="2"/>
      <c r="Y95" s="2"/>
      <c r="AA95" s="2"/>
      <c r="AC95" s="2"/>
      <c r="AD95" s="2"/>
      <c r="AE95" s="2"/>
      <c r="AN95" s="2" t="s">
        <v>69</v>
      </c>
      <c r="AO95">
        <v>8</v>
      </c>
      <c r="AP95" s="2" t="s">
        <v>801</v>
      </c>
      <c r="AQ95" s="2" t="s">
        <v>919</v>
      </c>
      <c r="AR95" s="2" t="s">
        <v>122</v>
      </c>
      <c r="AS95" s="2" t="s">
        <v>154</v>
      </c>
      <c r="AT95" s="4">
        <v>43496</v>
      </c>
      <c r="AU95" s="4">
        <v>43496</v>
      </c>
      <c r="AV95" s="4">
        <v>43496</v>
      </c>
      <c r="AW95" s="2" t="s">
        <v>1020</v>
      </c>
      <c r="AX95" s="2" t="s">
        <v>919</v>
      </c>
      <c r="AY95">
        <v>2140</v>
      </c>
      <c r="AZ95">
        <v>122</v>
      </c>
      <c r="BA95">
        <v>863850.29</v>
      </c>
      <c r="BB95" s="2"/>
      <c r="BD95" s="2"/>
      <c r="BE95" s="2"/>
      <c r="BG95" s="2"/>
      <c r="BH95" s="2"/>
      <c r="BJ95" s="2"/>
      <c r="BK95">
        <v>287</v>
      </c>
      <c r="BL95">
        <v>863850.29</v>
      </c>
      <c r="BM95">
        <v>863850.29</v>
      </c>
    </row>
    <row r="96" spans="1:65" x14ac:dyDescent="0.35">
      <c r="A96" s="2" t="s">
        <v>65</v>
      </c>
      <c r="B96" s="2" t="s">
        <v>66</v>
      </c>
      <c r="C96" s="2" t="s">
        <v>67</v>
      </c>
      <c r="D96">
        <v>1</v>
      </c>
      <c r="E96">
        <v>1</v>
      </c>
      <c r="F96" s="3">
        <v>43768.764374999999</v>
      </c>
      <c r="G96" s="4">
        <v>43466</v>
      </c>
      <c r="H96" s="4">
        <v>43830</v>
      </c>
      <c r="I96" s="2" t="s">
        <v>68</v>
      </c>
      <c r="J96">
        <v>1440</v>
      </c>
      <c r="L96" s="2"/>
      <c r="M96" s="2"/>
      <c r="N96" s="2"/>
      <c r="O96" s="2"/>
      <c r="P96" s="2"/>
      <c r="Q96" s="2"/>
      <c r="S96" s="2"/>
      <c r="T96" s="2"/>
      <c r="U96" s="2"/>
      <c r="V96" s="2"/>
      <c r="W96" s="2"/>
      <c r="X96" s="2"/>
      <c r="Y96" s="2"/>
      <c r="AA96" s="2"/>
      <c r="AC96" s="2"/>
      <c r="AD96" s="2"/>
      <c r="AE96" s="2"/>
      <c r="AN96" s="2" t="s">
        <v>69</v>
      </c>
      <c r="AO96">
        <v>9</v>
      </c>
      <c r="AP96" s="2" t="s">
        <v>601</v>
      </c>
      <c r="AQ96" s="2" t="s">
        <v>920</v>
      </c>
      <c r="AR96" s="2" t="s">
        <v>971</v>
      </c>
      <c r="AS96" s="2" t="s">
        <v>1010</v>
      </c>
      <c r="AT96" s="4">
        <v>43496</v>
      </c>
      <c r="AU96" s="4">
        <v>43496</v>
      </c>
      <c r="AV96" s="4">
        <v>43496</v>
      </c>
      <c r="AW96" s="2" t="s">
        <v>1020</v>
      </c>
      <c r="AX96" s="2" t="s">
        <v>920</v>
      </c>
      <c r="AY96">
        <v>34500</v>
      </c>
      <c r="AZ96">
        <v>122</v>
      </c>
      <c r="BA96">
        <v>863850.29</v>
      </c>
      <c r="BB96" s="2"/>
      <c r="BD96" s="2"/>
      <c r="BE96" s="2"/>
      <c r="BG96" s="2"/>
      <c r="BH96" s="2"/>
      <c r="BJ96" s="2"/>
      <c r="BK96">
        <v>287</v>
      </c>
      <c r="BL96">
        <v>863850.29</v>
      </c>
      <c r="BM96">
        <v>863850.29</v>
      </c>
    </row>
    <row r="97" spans="1:65" x14ac:dyDescent="0.35">
      <c r="A97" s="2" t="s">
        <v>65</v>
      </c>
      <c r="B97" s="2" t="s">
        <v>66</v>
      </c>
      <c r="C97" s="2" t="s">
        <v>67</v>
      </c>
      <c r="D97">
        <v>1</v>
      </c>
      <c r="E97">
        <v>1</v>
      </c>
      <c r="F97" s="3">
        <v>43768.764374999999</v>
      </c>
      <c r="G97" s="4">
        <v>43466</v>
      </c>
      <c r="H97" s="4">
        <v>43830</v>
      </c>
      <c r="I97" s="2" t="s">
        <v>68</v>
      </c>
      <c r="J97">
        <v>1440</v>
      </c>
      <c r="L97" s="2"/>
      <c r="M97" s="2"/>
      <c r="N97" s="2"/>
      <c r="O97" s="2"/>
      <c r="P97" s="2"/>
      <c r="Q97" s="2"/>
      <c r="S97" s="2"/>
      <c r="T97" s="2"/>
      <c r="U97" s="2"/>
      <c r="V97" s="2"/>
      <c r="W97" s="2"/>
      <c r="X97" s="2"/>
      <c r="Y97" s="2"/>
      <c r="AA97" s="2"/>
      <c r="AC97" s="2"/>
      <c r="AD97" s="2"/>
      <c r="AE97" s="2"/>
      <c r="AN97" s="2" t="s">
        <v>69</v>
      </c>
      <c r="AO97">
        <v>10</v>
      </c>
      <c r="AP97" s="2" t="s">
        <v>802</v>
      </c>
      <c r="AQ97" s="2" t="s">
        <v>920</v>
      </c>
      <c r="AR97" s="2" t="s">
        <v>971</v>
      </c>
      <c r="AS97" s="2" t="s">
        <v>1010</v>
      </c>
      <c r="AT97" s="4">
        <v>43496</v>
      </c>
      <c r="AU97" s="4">
        <v>43496</v>
      </c>
      <c r="AV97" s="4">
        <v>43496</v>
      </c>
      <c r="AW97" s="2" t="s">
        <v>1020</v>
      </c>
      <c r="AX97" s="2" t="s">
        <v>1023</v>
      </c>
      <c r="AY97">
        <v>4729.95</v>
      </c>
      <c r="AZ97">
        <v>122</v>
      </c>
      <c r="BA97">
        <v>863850.29</v>
      </c>
      <c r="BB97" s="2"/>
      <c r="BD97" s="2"/>
      <c r="BE97" s="2"/>
      <c r="BG97" s="2"/>
      <c r="BH97" s="2"/>
      <c r="BJ97" s="2"/>
      <c r="BK97">
        <v>287</v>
      </c>
      <c r="BL97">
        <v>863850.29</v>
      </c>
      <c r="BM97">
        <v>863850.29</v>
      </c>
    </row>
    <row r="98" spans="1:65" x14ac:dyDescent="0.35">
      <c r="A98" s="2" t="s">
        <v>65</v>
      </c>
      <c r="B98" s="2" t="s">
        <v>66</v>
      </c>
      <c r="C98" s="2" t="s">
        <v>67</v>
      </c>
      <c r="D98">
        <v>1</v>
      </c>
      <c r="E98">
        <v>1</v>
      </c>
      <c r="F98" s="3">
        <v>43768.764374999999</v>
      </c>
      <c r="G98" s="4">
        <v>43466</v>
      </c>
      <c r="H98" s="4">
        <v>43830</v>
      </c>
      <c r="I98" s="2" t="s">
        <v>68</v>
      </c>
      <c r="J98">
        <v>1440</v>
      </c>
      <c r="L98" s="2"/>
      <c r="M98" s="2"/>
      <c r="N98" s="2"/>
      <c r="O98" s="2"/>
      <c r="P98" s="2"/>
      <c r="Q98" s="2"/>
      <c r="S98" s="2"/>
      <c r="T98" s="2"/>
      <c r="U98" s="2"/>
      <c r="V98" s="2"/>
      <c r="W98" s="2"/>
      <c r="X98" s="2"/>
      <c r="Y98" s="2"/>
      <c r="AA98" s="2"/>
      <c r="AC98" s="2"/>
      <c r="AD98" s="2"/>
      <c r="AE98" s="2"/>
      <c r="AN98" s="2" t="s">
        <v>69</v>
      </c>
      <c r="AO98">
        <v>11</v>
      </c>
      <c r="AP98" s="2" t="s">
        <v>803</v>
      </c>
      <c r="AQ98" s="2" t="s">
        <v>920</v>
      </c>
      <c r="AR98" s="2" t="s">
        <v>971</v>
      </c>
      <c r="AS98" s="2" t="s">
        <v>1010</v>
      </c>
      <c r="AT98" s="4">
        <v>43496</v>
      </c>
      <c r="AU98" s="4">
        <v>43496</v>
      </c>
      <c r="AV98" s="4">
        <v>43496</v>
      </c>
      <c r="AW98" s="2" t="s">
        <v>1020</v>
      </c>
      <c r="AX98" s="2" t="s">
        <v>1024</v>
      </c>
      <c r="AY98">
        <v>2679.3</v>
      </c>
      <c r="AZ98">
        <v>122</v>
      </c>
      <c r="BA98">
        <v>863850.29</v>
      </c>
      <c r="BB98" s="2"/>
      <c r="BD98" s="2"/>
      <c r="BE98" s="2"/>
      <c r="BG98" s="2"/>
      <c r="BH98" s="2"/>
      <c r="BJ98" s="2"/>
      <c r="BK98">
        <v>287</v>
      </c>
      <c r="BL98">
        <v>863850.29</v>
      </c>
      <c r="BM98">
        <v>863850.29</v>
      </c>
    </row>
    <row r="99" spans="1:65" x14ac:dyDescent="0.35">
      <c r="A99" s="2" t="s">
        <v>65</v>
      </c>
      <c r="B99" s="2" t="s">
        <v>66</v>
      </c>
      <c r="C99" s="2" t="s">
        <v>67</v>
      </c>
      <c r="D99">
        <v>1</v>
      </c>
      <c r="E99">
        <v>1</v>
      </c>
      <c r="F99" s="3">
        <v>43768.764374999999</v>
      </c>
      <c r="G99" s="4">
        <v>43466</v>
      </c>
      <c r="H99" s="4">
        <v>43830</v>
      </c>
      <c r="I99" s="2" t="s">
        <v>68</v>
      </c>
      <c r="J99">
        <v>1440</v>
      </c>
      <c r="L99" s="2"/>
      <c r="M99" s="2"/>
      <c r="N99" s="2"/>
      <c r="O99" s="2"/>
      <c r="P99" s="2"/>
      <c r="Q99" s="2"/>
      <c r="S99" s="2"/>
      <c r="T99" s="2"/>
      <c r="U99" s="2"/>
      <c r="V99" s="2"/>
      <c r="W99" s="2"/>
      <c r="X99" s="2"/>
      <c r="Y99" s="2"/>
      <c r="AA99" s="2"/>
      <c r="AC99" s="2"/>
      <c r="AD99" s="2"/>
      <c r="AE99" s="2"/>
      <c r="AN99" s="2" t="s">
        <v>69</v>
      </c>
      <c r="AO99">
        <v>12</v>
      </c>
      <c r="AP99" s="2" t="s">
        <v>804</v>
      </c>
      <c r="AQ99" s="2" t="s">
        <v>920</v>
      </c>
      <c r="AR99" s="2" t="s">
        <v>971</v>
      </c>
      <c r="AS99" s="2" t="s">
        <v>1010</v>
      </c>
      <c r="AT99" s="4">
        <v>43496</v>
      </c>
      <c r="AU99" s="4">
        <v>43496</v>
      </c>
      <c r="AV99" s="4">
        <v>43496</v>
      </c>
      <c r="AW99" s="2" t="s">
        <v>1020</v>
      </c>
      <c r="AX99" s="2" t="s">
        <v>1025</v>
      </c>
      <c r="AY99">
        <v>2985</v>
      </c>
      <c r="AZ99">
        <v>122</v>
      </c>
      <c r="BA99">
        <v>863850.29</v>
      </c>
      <c r="BB99" s="2"/>
      <c r="BD99" s="2"/>
      <c r="BE99" s="2"/>
      <c r="BG99" s="2"/>
      <c r="BH99" s="2"/>
      <c r="BJ99" s="2"/>
      <c r="BK99">
        <v>287</v>
      </c>
      <c r="BL99">
        <v>863850.29</v>
      </c>
      <c r="BM99">
        <v>863850.29</v>
      </c>
    </row>
    <row r="100" spans="1:65" x14ac:dyDescent="0.35">
      <c r="A100" s="2" t="s">
        <v>65</v>
      </c>
      <c r="B100" s="2" t="s">
        <v>66</v>
      </c>
      <c r="C100" s="2" t="s">
        <v>67</v>
      </c>
      <c r="D100">
        <v>1</v>
      </c>
      <c r="E100">
        <v>1</v>
      </c>
      <c r="F100" s="3">
        <v>43768.764374999999</v>
      </c>
      <c r="G100" s="4">
        <v>43466</v>
      </c>
      <c r="H100" s="4">
        <v>43830</v>
      </c>
      <c r="I100" s="2" t="s">
        <v>68</v>
      </c>
      <c r="J100">
        <v>1440</v>
      </c>
      <c r="L100" s="2"/>
      <c r="M100" s="2"/>
      <c r="N100" s="2"/>
      <c r="O100" s="2"/>
      <c r="P100" s="2"/>
      <c r="Q100" s="2"/>
      <c r="S100" s="2"/>
      <c r="T100" s="2"/>
      <c r="U100" s="2"/>
      <c r="V100" s="2"/>
      <c r="W100" s="2"/>
      <c r="X100" s="2"/>
      <c r="Y100" s="2"/>
      <c r="AA100" s="2"/>
      <c r="AC100" s="2"/>
      <c r="AD100" s="2"/>
      <c r="AE100" s="2"/>
      <c r="AN100" s="2" t="s">
        <v>69</v>
      </c>
      <c r="AO100">
        <v>13</v>
      </c>
      <c r="AP100" s="2" t="s">
        <v>805</v>
      </c>
      <c r="AQ100" s="2" t="s">
        <v>920</v>
      </c>
      <c r="AR100" s="2" t="s">
        <v>971</v>
      </c>
      <c r="AS100" s="2" t="s">
        <v>1010</v>
      </c>
      <c r="AT100" s="4">
        <v>43496</v>
      </c>
      <c r="AU100" s="4">
        <v>43496</v>
      </c>
      <c r="AV100" s="4">
        <v>43496</v>
      </c>
      <c r="AW100" s="2" t="s">
        <v>1020</v>
      </c>
      <c r="AX100" s="2" t="s">
        <v>920</v>
      </c>
      <c r="AY100">
        <v>34500</v>
      </c>
      <c r="AZ100">
        <v>122</v>
      </c>
      <c r="BA100">
        <v>863850.29</v>
      </c>
      <c r="BB100" s="2"/>
      <c r="BD100" s="2"/>
      <c r="BE100" s="2"/>
      <c r="BG100" s="2"/>
      <c r="BH100" s="2"/>
      <c r="BJ100" s="2"/>
      <c r="BK100">
        <v>287</v>
      </c>
      <c r="BL100">
        <v>863850.29</v>
      </c>
      <c r="BM100">
        <v>863850.29</v>
      </c>
    </row>
    <row r="101" spans="1:65" x14ac:dyDescent="0.35">
      <c r="A101" s="2" t="s">
        <v>65</v>
      </c>
      <c r="B101" s="2" t="s">
        <v>66</v>
      </c>
      <c r="C101" s="2" t="s">
        <v>67</v>
      </c>
      <c r="D101">
        <v>1</v>
      </c>
      <c r="E101">
        <v>1</v>
      </c>
      <c r="F101" s="3">
        <v>43768.764374999999</v>
      </c>
      <c r="G101" s="4">
        <v>43466</v>
      </c>
      <c r="H101" s="4">
        <v>43830</v>
      </c>
      <c r="I101" s="2" t="s">
        <v>68</v>
      </c>
      <c r="J101">
        <v>1440</v>
      </c>
      <c r="L101" s="2"/>
      <c r="M101" s="2"/>
      <c r="N101" s="2"/>
      <c r="O101" s="2"/>
      <c r="P101" s="2"/>
      <c r="Q101" s="2"/>
      <c r="S101" s="2"/>
      <c r="T101" s="2"/>
      <c r="U101" s="2"/>
      <c r="V101" s="2"/>
      <c r="W101" s="2"/>
      <c r="X101" s="2"/>
      <c r="Y101" s="2"/>
      <c r="AA101" s="2"/>
      <c r="AC101" s="2"/>
      <c r="AD101" s="2"/>
      <c r="AE101" s="2"/>
      <c r="AN101" s="2" t="s">
        <v>69</v>
      </c>
      <c r="AO101">
        <v>14</v>
      </c>
      <c r="AP101" s="2" t="s">
        <v>602</v>
      </c>
      <c r="AQ101" s="2" t="s">
        <v>921</v>
      </c>
      <c r="AR101" s="2" t="s">
        <v>972</v>
      </c>
      <c r="AS101" s="2" t="s">
        <v>135</v>
      </c>
      <c r="AT101" s="4">
        <v>43496</v>
      </c>
      <c r="AU101" s="4">
        <v>43496</v>
      </c>
      <c r="AV101" s="4">
        <v>43496</v>
      </c>
      <c r="AW101" s="2" t="s">
        <v>1020</v>
      </c>
      <c r="AX101" s="2" t="s">
        <v>921</v>
      </c>
      <c r="AY101">
        <v>2500</v>
      </c>
      <c r="AZ101">
        <v>122</v>
      </c>
      <c r="BA101">
        <v>863850.29</v>
      </c>
      <c r="BB101" s="2"/>
      <c r="BD101" s="2"/>
      <c r="BE101" s="2"/>
      <c r="BG101" s="2"/>
      <c r="BH101" s="2"/>
      <c r="BJ101" s="2"/>
      <c r="BK101">
        <v>287</v>
      </c>
      <c r="BL101">
        <v>863850.29</v>
      </c>
      <c r="BM101">
        <v>863850.29</v>
      </c>
    </row>
    <row r="102" spans="1:65" x14ac:dyDescent="0.35">
      <c r="A102" s="2" t="s">
        <v>65</v>
      </c>
      <c r="B102" s="2" t="s">
        <v>66</v>
      </c>
      <c r="C102" s="2" t="s">
        <v>67</v>
      </c>
      <c r="D102">
        <v>1</v>
      </c>
      <c r="E102">
        <v>1</v>
      </c>
      <c r="F102" s="3">
        <v>43768.764374999999</v>
      </c>
      <c r="G102" s="4">
        <v>43466</v>
      </c>
      <c r="H102" s="4">
        <v>43830</v>
      </c>
      <c r="I102" s="2" t="s">
        <v>68</v>
      </c>
      <c r="J102">
        <v>1440</v>
      </c>
      <c r="L102" s="2"/>
      <c r="M102" s="2"/>
      <c r="N102" s="2"/>
      <c r="O102" s="2"/>
      <c r="P102" s="2"/>
      <c r="Q102" s="2"/>
      <c r="S102" s="2"/>
      <c r="T102" s="2"/>
      <c r="U102" s="2"/>
      <c r="V102" s="2"/>
      <c r="W102" s="2"/>
      <c r="X102" s="2"/>
      <c r="Y102" s="2"/>
      <c r="AA102" s="2"/>
      <c r="AC102" s="2"/>
      <c r="AD102" s="2"/>
      <c r="AE102" s="2"/>
      <c r="AN102" s="2" t="s">
        <v>69</v>
      </c>
      <c r="AO102">
        <v>15</v>
      </c>
      <c r="AP102" s="2" t="s">
        <v>806</v>
      </c>
      <c r="AQ102" s="2" t="s">
        <v>921</v>
      </c>
      <c r="AR102" s="2" t="s">
        <v>972</v>
      </c>
      <c r="AS102" s="2" t="s">
        <v>135</v>
      </c>
      <c r="AT102" s="4">
        <v>43496</v>
      </c>
      <c r="AU102" s="4">
        <v>43496</v>
      </c>
      <c r="AV102" s="4">
        <v>43496</v>
      </c>
      <c r="AW102" s="2" t="s">
        <v>1020</v>
      </c>
      <c r="AX102" s="2" t="s">
        <v>921</v>
      </c>
      <c r="AY102">
        <v>2032.52</v>
      </c>
      <c r="AZ102">
        <v>122</v>
      </c>
      <c r="BA102">
        <v>863850.29</v>
      </c>
      <c r="BB102" s="2"/>
      <c r="BD102" s="2"/>
      <c r="BE102" s="2"/>
      <c r="BG102" s="2"/>
      <c r="BH102" s="2"/>
      <c r="BJ102" s="2"/>
      <c r="BK102">
        <v>287</v>
      </c>
      <c r="BL102">
        <v>863850.29</v>
      </c>
      <c r="BM102">
        <v>863850.29</v>
      </c>
    </row>
    <row r="103" spans="1:65" x14ac:dyDescent="0.35">
      <c r="A103" s="2" t="s">
        <v>65</v>
      </c>
      <c r="B103" s="2" t="s">
        <v>66</v>
      </c>
      <c r="C103" s="2" t="s">
        <v>67</v>
      </c>
      <c r="D103">
        <v>1</v>
      </c>
      <c r="E103">
        <v>1</v>
      </c>
      <c r="F103" s="3">
        <v>43768.764374999999</v>
      </c>
      <c r="G103" s="4">
        <v>43466</v>
      </c>
      <c r="H103" s="4">
        <v>43830</v>
      </c>
      <c r="I103" s="2" t="s">
        <v>68</v>
      </c>
      <c r="J103">
        <v>1440</v>
      </c>
      <c r="L103" s="2"/>
      <c r="M103" s="2"/>
      <c r="N103" s="2"/>
      <c r="O103" s="2"/>
      <c r="P103" s="2"/>
      <c r="Q103" s="2"/>
      <c r="S103" s="2"/>
      <c r="T103" s="2"/>
      <c r="U103" s="2"/>
      <c r="V103" s="2"/>
      <c r="W103" s="2"/>
      <c r="X103" s="2"/>
      <c r="Y103" s="2"/>
      <c r="AA103" s="2"/>
      <c r="AC103" s="2"/>
      <c r="AD103" s="2"/>
      <c r="AE103" s="2"/>
      <c r="AN103" s="2" t="s">
        <v>69</v>
      </c>
      <c r="AO103">
        <v>16</v>
      </c>
      <c r="AP103" s="2" t="s">
        <v>605</v>
      </c>
      <c r="AQ103" s="2" t="s">
        <v>922</v>
      </c>
      <c r="AR103" s="2" t="s">
        <v>973</v>
      </c>
      <c r="AS103" s="2" t="s">
        <v>1011</v>
      </c>
      <c r="AT103" s="4">
        <v>43496</v>
      </c>
      <c r="AU103" s="4">
        <v>43496</v>
      </c>
      <c r="AV103" s="4">
        <v>43496</v>
      </c>
      <c r="AW103" s="2" t="s">
        <v>1020</v>
      </c>
      <c r="AX103" s="2" t="s">
        <v>1026</v>
      </c>
      <c r="AY103">
        <v>2500</v>
      </c>
      <c r="AZ103">
        <v>122</v>
      </c>
      <c r="BA103">
        <v>863850.29</v>
      </c>
      <c r="BB103" s="2"/>
      <c r="BD103" s="2"/>
      <c r="BE103" s="2"/>
      <c r="BG103" s="2"/>
      <c r="BH103" s="2"/>
      <c r="BJ103" s="2"/>
      <c r="BK103">
        <v>287</v>
      </c>
      <c r="BL103">
        <v>863850.29</v>
      </c>
      <c r="BM103">
        <v>863850.29</v>
      </c>
    </row>
    <row r="104" spans="1:65" x14ac:dyDescent="0.35">
      <c r="A104" s="2" t="s">
        <v>65</v>
      </c>
      <c r="B104" s="2" t="s">
        <v>66</v>
      </c>
      <c r="C104" s="2" t="s">
        <v>67</v>
      </c>
      <c r="D104">
        <v>1</v>
      </c>
      <c r="E104">
        <v>1</v>
      </c>
      <c r="F104" s="3">
        <v>43768.764374999999</v>
      </c>
      <c r="G104" s="4">
        <v>43466</v>
      </c>
      <c r="H104" s="4">
        <v>43830</v>
      </c>
      <c r="I104" s="2" t="s">
        <v>68</v>
      </c>
      <c r="J104">
        <v>1440</v>
      </c>
      <c r="L104" s="2"/>
      <c r="M104" s="2"/>
      <c r="N104" s="2"/>
      <c r="O104" s="2"/>
      <c r="P104" s="2"/>
      <c r="Q104" s="2"/>
      <c r="S104" s="2"/>
      <c r="T104" s="2"/>
      <c r="U104" s="2"/>
      <c r="V104" s="2"/>
      <c r="W104" s="2"/>
      <c r="X104" s="2"/>
      <c r="Y104" s="2"/>
      <c r="AA104" s="2"/>
      <c r="AC104" s="2"/>
      <c r="AD104" s="2"/>
      <c r="AE104" s="2"/>
      <c r="AN104" s="2" t="s">
        <v>69</v>
      </c>
      <c r="AO104">
        <v>17</v>
      </c>
      <c r="AP104" s="2" t="s">
        <v>807</v>
      </c>
      <c r="AQ104" s="2" t="s">
        <v>922</v>
      </c>
      <c r="AR104" s="2" t="s">
        <v>973</v>
      </c>
      <c r="AS104" s="2" t="s">
        <v>1011</v>
      </c>
      <c r="AT104" s="4">
        <v>43496</v>
      </c>
      <c r="AU104" s="4">
        <v>43496</v>
      </c>
      <c r="AV104" s="4">
        <v>43496</v>
      </c>
      <c r="AW104" s="2" t="s">
        <v>1020</v>
      </c>
      <c r="AX104" s="2" t="s">
        <v>1027</v>
      </c>
      <c r="AY104">
        <v>143.09</v>
      </c>
      <c r="AZ104">
        <v>122</v>
      </c>
      <c r="BA104">
        <v>863850.29</v>
      </c>
      <c r="BB104" s="2"/>
      <c r="BD104" s="2"/>
      <c r="BE104" s="2"/>
      <c r="BG104" s="2"/>
      <c r="BH104" s="2"/>
      <c r="BJ104" s="2"/>
      <c r="BK104">
        <v>287</v>
      </c>
      <c r="BL104">
        <v>863850.29</v>
      </c>
      <c r="BM104">
        <v>863850.29</v>
      </c>
    </row>
    <row r="105" spans="1:65" x14ac:dyDescent="0.35">
      <c r="A105" s="2" t="s">
        <v>65</v>
      </c>
      <c r="B105" s="2" t="s">
        <v>66</v>
      </c>
      <c r="C105" s="2" t="s">
        <v>67</v>
      </c>
      <c r="D105">
        <v>1</v>
      </c>
      <c r="E105">
        <v>1</v>
      </c>
      <c r="F105" s="3">
        <v>43768.764374999999</v>
      </c>
      <c r="G105" s="4">
        <v>43466</v>
      </c>
      <c r="H105" s="4">
        <v>43830</v>
      </c>
      <c r="I105" s="2" t="s">
        <v>68</v>
      </c>
      <c r="J105">
        <v>1440</v>
      </c>
      <c r="L105" s="2"/>
      <c r="M105" s="2"/>
      <c r="N105" s="2"/>
      <c r="O105" s="2"/>
      <c r="P105" s="2"/>
      <c r="Q105" s="2"/>
      <c r="S105" s="2"/>
      <c r="T105" s="2"/>
      <c r="U105" s="2"/>
      <c r="V105" s="2"/>
      <c r="W105" s="2"/>
      <c r="X105" s="2"/>
      <c r="Y105" s="2"/>
      <c r="AA105" s="2"/>
      <c r="AC105" s="2"/>
      <c r="AD105" s="2"/>
      <c r="AE105" s="2"/>
      <c r="AN105" s="2" t="s">
        <v>69</v>
      </c>
      <c r="AO105">
        <v>18</v>
      </c>
      <c r="AP105" s="2" t="s">
        <v>808</v>
      </c>
      <c r="AQ105" s="2" t="s">
        <v>922</v>
      </c>
      <c r="AR105" s="2" t="s">
        <v>973</v>
      </c>
      <c r="AS105" s="2" t="s">
        <v>1011</v>
      </c>
      <c r="AT105" s="4">
        <v>43496</v>
      </c>
      <c r="AU105" s="4">
        <v>43496</v>
      </c>
      <c r="AV105" s="4">
        <v>43496</v>
      </c>
      <c r="AW105" s="2" t="s">
        <v>1020</v>
      </c>
      <c r="AX105" s="2" t="s">
        <v>1027</v>
      </c>
      <c r="AY105">
        <v>32.909999999999997</v>
      </c>
      <c r="AZ105">
        <v>122</v>
      </c>
      <c r="BA105">
        <v>863850.29</v>
      </c>
      <c r="BB105" s="2"/>
      <c r="BD105" s="2"/>
      <c r="BE105" s="2"/>
      <c r="BG105" s="2"/>
      <c r="BH105" s="2"/>
      <c r="BJ105" s="2"/>
      <c r="BK105">
        <v>287</v>
      </c>
      <c r="BL105">
        <v>863850.29</v>
      </c>
      <c r="BM105">
        <v>863850.29</v>
      </c>
    </row>
    <row r="106" spans="1:65" x14ac:dyDescent="0.35">
      <c r="A106" s="2" t="s">
        <v>65</v>
      </c>
      <c r="B106" s="2" t="s">
        <v>66</v>
      </c>
      <c r="C106" s="2" t="s">
        <v>67</v>
      </c>
      <c r="D106">
        <v>1</v>
      </c>
      <c r="E106">
        <v>1</v>
      </c>
      <c r="F106" s="3">
        <v>43768.764374999999</v>
      </c>
      <c r="G106" s="4">
        <v>43466</v>
      </c>
      <c r="H106" s="4">
        <v>43830</v>
      </c>
      <c r="I106" s="2" t="s">
        <v>68</v>
      </c>
      <c r="J106">
        <v>1440</v>
      </c>
      <c r="L106" s="2"/>
      <c r="M106" s="2"/>
      <c r="N106" s="2"/>
      <c r="O106" s="2"/>
      <c r="P106" s="2"/>
      <c r="Q106" s="2"/>
      <c r="S106" s="2"/>
      <c r="T106" s="2"/>
      <c r="U106" s="2"/>
      <c r="V106" s="2"/>
      <c r="W106" s="2"/>
      <c r="X106" s="2"/>
      <c r="Y106" s="2"/>
      <c r="AA106" s="2"/>
      <c r="AC106" s="2"/>
      <c r="AD106" s="2"/>
      <c r="AE106" s="2"/>
      <c r="AN106" s="2" t="s">
        <v>69</v>
      </c>
      <c r="AO106">
        <v>19</v>
      </c>
      <c r="AP106" s="2" t="s">
        <v>809</v>
      </c>
      <c r="AQ106" s="2" t="s">
        <v>922</v>
      </c>
      <c r="AR106" s="2" t="s">
        <v>973</v>
      </c>
      <c r="AS106" s="2" t="s">
        <v>1011</v>
      </c>
      <c r="AT106" s="4">
        <v>43496</v>
      </c>
      <c r="AU106" s="4">
        <v>43496</v>
      </c>
      <c r="AV106" s="4">
        <v>43496</v>
      </c>
      <c r="AW106" s="2" t="s">
        <v>1020</v>
      </c>
      <c r="AX106" s="2" t="s">
        <v>1028</v>
      </c>
      <c r="AY106">
        <v>250</v>
      </c>
      <c r="AZ106">
        <v>122</v>
      </c>
      <c r="BA106">
        <v>863850.29</v>
      </c>
      <c r="BB106" s="2"/>
      <c r="BD106" s="2"/>
      <c r="BE106" s="2"/>
      <c r="BG106" s="2"/>
      <c r="BH106" s="2"/>
      <c r="BJ106" s="2"/>
      <c r="BK106">
        <v>287</v>
      </c>
      <c r="BL106">
        <v>863850.29</v>
      </c>
      <c r="BM106">
        <v>863850.29</v>
      </c>
    </row>
    <row r="107" spans="1:65" x14ac:dyDescent="0.35">
      <c r="A107" s="2" t="s">
        <v>65</v>
      </c>
      <c r="B107" s="2" t="s">
        <v>66</v>
      </c>
      <c r="C107" s="2" t="s">
        <v>67</v>
      </c>
      <c r="D107">
        <v>1</v>
      </c>
      <c r="E107">
        <v>1</v>
      </c>
      <c r="F107" s="3">
        <v>43768.764374999999</v>
      </c>
      <c r="G107" s="4">
        <v>43466</v>
      </c>
      <c r="H107" s="4">
        <v>43830</v>
      </c>
      <c r="I107" s="2" t="s">
        <v>68</v>
      </c>
      <c r="J107">
        <v>1440</v>
      </c>
      <c r="L107" s="2"/>
      <c r="M107" s="2"/>
      <c r="N107" s="2"/>
      <c r="O107" s="2"/>
      <c r="P107" s="2"/>
      <c r="Q107" s="2"/>
      <c r="S107" s="2"/>
      <c r="T107" s="2"/>
      <c r="U107" s="2"/>
      <c r="V107" s="2"/>
      <c r="W107" s="2"/>
      <c r="X107" s="2"/>
      <c r="Y107" s="2"/>
      <c r="AA107" s="2"/>
      <c r="AC107" s="2"/>
      <c r="AD107" s="2"/>
      <c r="AE107" s="2"/>
      <c r="AN107" s="2" t="s">
        <v>69</v>
      </c>
      <c r="AO107">
        <v>20</v>
      </c>
      <c r="AP107" s="2" t="s">
        <v>810</v>
      </c>
      <c r="AQ107" s="2" t="s">
        <v>922</v>
      </c>
      <c r="AR107" s="2" t="s">
        <v>973</v>
      </c>
      <c r="AS107" s="2" t="s">
        <v>1011</v>
      </c>
      <c r="AT107" s="4">
        <v>43496</v>
      </c>
      <c r="AU107" s="4">
        <v>43496</v>
      </c>
      <c r="AV107" s="4">
        <v>43496</v>
      </c>
      <c r="AW107" s="2" t="s">
        <v>1020</v>
      </c>
      <c r="AX107" s="2" t="s">
        <v>1027</v>
      </c>
      <c r="AY107">
        <v>143.09</v>
      </c>
      <c r="AZ107">
        <v>122</v>
      </c>
      <c r="BA107">
        <v>863850.29</v>
      </c>
      <c r="BB107" s="2"/>
      <c r="BD107" s="2"/>
      <c r="BE107" s="2"/>
      <c r="BG107" s="2"/>
      <c r="BH107" s="2"/>
      <c r="BJ107" s="2"/>
      <c r="BK107">
        <v>287</v>
      </c>
      <c r="BL107">
        <v>863850.29</v>
      </c>
      <c r="BM107">
        <v>863850.29</v>
      </c>
    </row>
    <row r="108" spans="1:65" x14ac:dyDescent="0.35">
      <c r="A108" s="2" t="s">
        <v>65</v>
      </c>
      <c r="B108" s="2" t="s">
        <v>66</v>
      </c>
      <c r="C108" s="2" t="s">
        <v>67</v>
      </c>
      <c r="D108">
        <v>1</v>
      </c>
      <c r="E108">
        <v>1</v>
      </c>
      <c r="F108" s="3">
        <v>43768.764374999999</v>
      </c>
      <c r="G108" s="4">
        <v>43466</v>
      </c>
      <c r="H108" s="4">
        <v>43830</v>
      </c>
      <c r="I108" s="2" t="s">
        <v>68</v>
      </c>
      <c r="J108">
        <v>1440</v>
      </c>
      <c r="L108" s="2"/>
      <c r="M108" s="2"/>
      <c r="N108" s="2"/>
      <c r="O108" s="2"/>
      <c r="P108" s="2"/>
      <c r="Q108" s="2"/>
      <c r="S108" s="2"/>
      <c r="T108" s="2"/>
      <c r="U108" s="2"/>
      <c r="V108" s="2"/>
      <c r="W108" s="2"/>
      <c r="X108" s="2"/>
      <c r="Y108" s="2"/>
      <c r="AA108" s="2"/>
      <c r="AC108" s="2"/>
      <c r="AD108" s="2"/>
      <c r="AE108" s="2"/>
      <c r="AN108" s="2" t="s">
        <v>69</v>
      </c>
      <c r="AO108">
        <v>21</v>
      </c>
      <c r="AP108" s="2" t="s">
        <v>811</v>
      </c>
      <c r="AQ108" s="2" t="s">
        <v>923</v>
      </c>
      <c r="AR108" s="2" t="s">
        <v>974</v>
      </c>
      <c r="AS108" s="2" t="s">
        <v>136</v>
      </c>
      <c r="AT108" s="4">
        <v>43496</v>
      </c>
      <c r="AU108" s="4">
        <v>43496</v>
      </c>
      <c r="AV108" s="4">
        <v>43496</v>
      </c>
      <c r="AW108" s="2" t="s">
        <v>1020</v>
      </c>
      <c r="AX108" s="2" t="s">
        <v>923</v>
      </c>
      <c r="AY108">
        <v>9300</v>
      </c>
      <c r="AZ108">
        <v>122</v>
      </c>
      <c r="BA108">
        <v>863850.29</v>
      </c>
      <c r="BB108" s="2"/>
      <c r="BD108" s="2"/>
      <c r="BE108" s="2"/>
      <c r="BG108" s="2"/>
      <c r="BH108" s="2"/>
      <c r="BJ108" s="2"/>
      <c r="BK108">
        <v>287</v>
      </c>
      <c r="BL108">
        <v>863850.29</v>
      </c>
      <c r="BM108">
        <v>863850.29</v>
      </c>
    </row>
    <row r="109" spans="1:65" x14ac:dyDescent="0.35">
      <c r="A109" s="2" t="s">
        <v>65</v>
      </c>
      <c r="B109" s="2" t="s">
        <v>66</v>
      </c>
      <c r="C109" s="2" t="s">
        <v>67</v>
      </c>
      <c r="D109">
        <v>1</v>
      </c>
      <c r="E109">
        <v>1</v>
      </c>
      <c r="F109" s="3">
        <v>43768.764374999999</v>
      </c>
      <c r="G109" s="4">
        <v>43466</v>
      </c>
      <c r="H109" s="4">
        <v>43830</v>
      </c>
      <c r="I109" s="2" t="s">
        <v>68</v>
      </c>
      <c r="J109">
        <v>1440</v>
      </c>
      <c r="L109" s="2"/>
      <c r="M109" s="2"/>
      <c r="N109" s="2"/>
      <c r="O109" s="2"/>
      <c r="P109" s="2"/>
      <c r="Q109" s="2"/>
      <c r="S109" s="2"/>
      <c r="T109" s="2"/>
      <c r="U109" s="2"/>
      <c r="V109" s="2"/>
      <c r="W109" s="2"/>
      <c r="X109" s="2"/>
      <c r="Y109" s="2"/>
      <c r="AA109" s="2"/>
      <c r="AC109" s="2"/>
      <c r="AD109" s="2"/>
      <c r="AE109" s="2"/>
      <c r="AN109" s="2" t="s">
        <v>69</v>
      </c>
      <c r="AO109">
        <v>22</v>
      </c>
      <c r="AP109" s="2" t="s">
        <v>812</v>
      </c>
      <c r="AQ109" s="2" t="s">
        <v>924</v>
      </c>
      <c r="AR109" s="2" t="s">
        <v>975</v>
      </c>
      <c r="AS109" s="2" t="s">
        <v>168</v>
      </c>
      <c r="AT109" s="4">
        <v>43496</v>
      </c>
      <c r="AU109" s="4">
        <v>43496</v>
      </c>
      <c r="AV109" s="4">
        <v>43496</v>
      </c>
      <c r="AW109" s="2" t="s">
        <v>1020</v>
      </c>
      <c r="AX109" s="2" t="s">
        <v>1029</v>
      </c>
      <c r="AY109">
        <v>20</v>
      </c>
      <c r="AZ109">
        <v>122</v>
      </c>
      <c r="BA109">
        <v>863850.29</v>
      </c>
      <c r="BB109" s="2"/>
      <c r="BD109" s="2"/>
      <c r="BE109" s="2"/>
      <c r="BG109" s="2"/>
      <c r="BH109" s="2"/>
      <c r="BJ109" s="2"/>
      <c r="BK109">
        <v>287</v>
      </c>
      <c r="BL109">
        <v>863850.29</v>
      </c>
      <c r="BM109">
        <v>863850.29</v>
      </c>
    </row>
    <row r="110" spans="1:65" x14ac:dyDescent="0.35">
      <c r="A110" s="2" t="s">
        <v>65</v>
      </c>
      <c r="B110" s="2" t="s">
        <v>66</v>
      </c>
      <c r="C110" s="2" t="s">
        <v>67</v>
      </c>
      <c r="D110">
        <v>1</v>
      </c>
      <c r="E110">
        <v>1</v>
      </c>
      <c r="F110" s="3">
        <v>43768.764374999999</v>
      </c>
      <c r="G110" s="4">
        <v>43466</v>
      </c>
      <c r="H110" s="4">
        <v>43830</v>
      </c>
      <c r="I110" s="2" t="s">
        <v>68</v>
      </c>
      <c r="J110">
        <v>1440</v>
      </c>
      <c r="L110" s="2"/>
      <c r="M110" s="2"/>
      <c r="N110" s="2"/>
      <c r="O110" s="2"/>
      <c r="P110" s="2"/>
      <c r="Q110" s="2"/>
      <c r="S110" s="2"/>
      <c r="T110" s="2"/>
      <c r="U110" s="2"/>
      <c r="V110" s="2"/>
      <c r="W110" s="2"/>
      <c r="X110" s="2"/>
      <c r="Y110" s="2"/>
      <c r="AA110" s="2"/>
      <c r="AC110" s="2"/>
      <c r="AD110" s="2"/>
      <c r="AE110" s="2"/>
      <c r="AN110" s="2" t="s">
        <v>69</v>
      </c>
      <c r="AO110">
        <v>23</v>
      </c>
      <c r="AP110" s="2" t="s">
        <v>813</v>
      </c>
      <c r="AQ110" s="2" t="s">
        <v>924</v>
      </c>
      <c r="AR110" s="2" t="s">
        <v>975</v>
      </c>
      <c r="AS110" s="2" t="s">
        <v>168</v>
      </c>
      <c r="AT110" s="4">
        <v>43496</v>
      </c>
      <c r="AU110" s="4">
        <v>43496</v>
      </c>
      <c r="AV110" s="4">
        <v>43496</v>
      </c>
      <c r="AW110" s="2" t="s">
        <v>1020</v>
      </c>
      <c r="AX110" s="2" t="s">
        <v>1030</v>
      </c>
      <c r="AY110">
        <v>9300</v>
      </c>
      <c r="AZ110">
        <v>122</v>
      </c>
      <c r="BA110">
        <v>863850.29</v>
      </c>
      <c r="BB110" s="2"/>
      <c r="BD110" s="2"/>
      <c r="BE110" s="2"/>
      <c r="BG110" s="2"/>
      <c r="BH110" s="2"/>
      <c r="BJ110" s="2"/>
      <c r="BK110">
        <v>287</v>
      </c>
      <c r="BL110">
        <v>863850.29</v>
      </c>
      <c r="BM110">
        <v>863850.29</v>
      </c>
    </row>
    <row r="111" spans="1:65" x14ac:dyDescent="0.35">
      <c r="A111" s="2" t="s">
        <v>65</v>
      </c>
      <c r="B111" s="2" t="s">
        <v>66</v>
      </c>
      <c r="C111" s="2" t="s">
        <v>67</v>
      </c>
      <c r="D111">
        <v>1</v>
      </c>
      <c r="E111">
        <v>1</v>
      </c>
      <c r="F111" s="3">
        <v>43768.764374999999</v>
      </c>
      <c r="G111" s="4">
        <v>43466</v>
      </c>
      <c r="H111" s="4">
        <v>43830</v>
      </c>
      <c r="I111" s="2" t="s">
        <v>68</v>
      </c>
      <c r="J111">
        <v>1440</v>
      </c>
      <c r="L111" s="2"/>
      <c r="M111" s="2"/>
      <c r="N111" s="2"/>
      <c r="O111" s="2"/>
      <c r="P111" s="2"/>
      <c r="Q111" s="2"/>
      <c r="S111" s="2"/>
      <c r="T111" s="2"/>
      <c r="U111" s="2"/>
      <c r="V111" s="2"/>
      <c r="W111" s="2"/>
      <c r="X111" s="2"/>
      <c r="Y111" s="2"/>
      <c r="AA111" s="2"/>
      <c r="AC111" s="2"/>
      <c r="AD111" s="2"/>
      <c r="AE111" s="2"/>
      <c r="AN111" s="2" t="s">
        <v>69</v>
      </c>
      <c r="AO111">
        <v>24</v>
      </c>
      <c r="AP111" s="2" t="s">
        <v>814</v>
      </c>
      <c r="AQ111" s="2" t="s">
        <v>924</v>
      </c>
      <c r="AR111" s="2" t="s">
        <v>975</v>
      </c>
      <c r="AS111" s="2" t="s">
        <v>168</v>
      </c>
      <c r="AT111" s="4">
        <v>43496</v>
      </c>
      <c r="AU111" s="4">
        <v>43496</v>
      </c>
      <c r="AV111" s="4">
        <v>43496</v>
      </c>
      <c r="AW111" s="2" t="s">
        <v>1020</v>
      </c>
      <c r="AX111" s="2" t="s">
        <v>1031</v>
      </c>
      <c r="AY111">
        <v>24105.75</v>
      </c>
      <c r="AZ111">
        <v>122</v>
      </c>
      <c r="BA111">
        <v>863850.29</v>
      </c>
      <c r="BB111" s="2"/>
      <c r="BD111" s="2"/>
      <c r="BE111" s="2"/>
      <c r="BG111" s="2"/>
      <c r="BH111" s="2"/>
      <c r="BJ111" s="2"/>
      <c r="BK111">
        <v>287</v>
      </c>
      <c r="BL111">
        <v>863850.29</v>
      </c>
      <c r="BM111">
        <v>863850.29</v>
      </c>
    </row>
    <row r="112" spans="1:65" x14ac:dyDescent="0.35">
      <c r="A112" s="2" t="s">
        <v>65</v>
      </c>
      <c r="B112" s="2" t="s">
        <v>66</v>
      </c>
      <c r="C112" s="2" t="s">
        <v>67</v>
      </c>
      <c r="D112">
        <v>1</v>
      </c>
      <c r="E112">
        <v>1</v>
      </c>
      <c r="F112" s="3">
        <v>43768.764374999999</v>
      </c>
      <c r="G112" s="4">
        <v>43466</v>
      </c>
      <c r="H112" s="4">
        <v>43830</v>
      </c>
      <c r="I112" s="2" t="s">
        <v>68</v>
      </c>
      <c r="J112">
        <v>1440</v>
      </c>
      <c r="L112" s="2"/>
      <c r="M112" s="2"/>
      <c r="N112" s="2"/>
      <c r="O112" s="2"/>
      <c r="P112" s="2"/>
      <c r="Q112" s="2"/>
      <c r="S112" s="2"/>
      <c r="T112" s="2"/>
      <c r="U112" s="2"/>
      <c r="V112" s="2"/>
      <c r="W112" s="2"/>
      <c r="X112" s="2"/>
      <c r="Y112" s="2"/>
      <c r="AA112" s="2"/>
      <c r="AC112" s="2"/>
      <c r="AD112" s="2"/>
      <c r="AE112" s="2"/>
      <c r="AN112" s="2" t="s">
        <v>69</v>
      </c>
      <c r="AO112">
        <v>25</v>
      </c>
      <c r="AP112" s="2" t="s">
        <v>815</v>
      </c>
      <c r="AQ112" s="2" t="s">
        <v>924</v>
      </c>
      <c r="AR112" s="2" t="s">
        <v>975</v>
      </c>
      <c r="AS112" s="2" t="s">
        <v>168</v>
      </c>
      <c r="AT112" s="4">
        <v>43496</v>
      </c>
      <c r="AU112" s="4">
        <v>43496</v>
      </c>
      <c r="AV112" s="4">
        <v>43496</v>
      </c>
      <c r="AW112" s="2" t="s">
        <v>1020</v>
      </c>
      <c r="AX112" s="2" t="s">
        <v>1029</v>
      </c>
      <c r="AY112">
        <v>20</v>
      </c>
      <c r="AZ112">
        <v>122</v>
      </c>
      <c r="BA112">
        <v>863850.29</v>
      </c>
      <c r="BB112" s="2"/>
      <c r="BD112" s="2"/>
      <c r="BE112" s="2"/>
      <c r="BG112" s="2"/>
      <c r="BH112" s="2"/>
      <c r="BJ112" s="2"/>
      <c r="BK112">
        <v>287</v>
      </c>
      <c r="BL112">
        <v>863850.29</v>
      </c>
      <c r="BM112">
        <v>863850.29</v>
      </c>
    </row>
    <row r="113" spans="1:65" x14ac:dyDescent="0.35">
      <c r="A113" s="2" t="s">
        <v>65</v>
      </c>
      <c r="B113" s="2" t="s">
        <v>66</v>
      </c>
      <c r="C113" s="2" t="s">
        <v>67</v>
      </c>
      <c r="D113">
        <v>1</v>
      </c>
      <c r="E113">
        <v>1</v>
      </c>
      <c r="F113" s="3">
        <v>43768.764374999999</v>
      </c>
      <c r="G113" s="4">
        <v>43466</v>
      </c>
      <c r="H113" s="4">
        <v>43830</v>
      </c>
      <c r="I113" s="2" t="s">
        <v>68</v>
      </c>
      <c r="J113">
        <v>1440</v>
      </c>
      <c r="L113" s="2"/>
      <c r="M113" s="2"/>
      <c r="N113" s="2"/>
      <c r="O113" s="2"/>
      <c r="P113" s="2"/>
      <c r="Q113" s="2"/>
      <c r="S113" s="2"/>
      <c r="T113" s="2"/>
      <c r="U113" s="2"/>
      <c r="V113" s="2"/>
      <c r="W113" s="2"/>
      <c r="X113" s="2"/>
      <c r="Y113" s="2"/>
      <c r="AA113" s="2"/>
      <c r="AC113" s="2"/>
      <c r="AD113" s="2"/>
      <c r="AE113" s="2"/>
      <c r="AN113" s="2" t="s">
        <v>69</v>
      </c>
      <c r="AO113">
        <v>26</v>
      </c>
      <c r="AP113" s="2" t="s">
        <v>816</v>
      </c>
      <c r="AQ113" s="2" t="s">
        <v>925</v>
      </c>
      <c r="AR113" s="2" t="s">
        <v>123</v>
      </c>
      <c r="AS113" s="2" t="s">
        <v>135</v>
      </c>
      <c r="AT113" s="4">
        <v>43496</v>
      </c>
      <c r="AU113" s="4">
        <v>43496</v>
      </c>
      <c r="AV113" s="4">
        <v>43496</v>
      </c>
      <c r="AW113" s="2" t="s">
        <v>1020</v>
      </c>
      <c r="AX113" s="2" t="s">
        <v>925</v>
      </c>
      <c r="AY113">
        <v>1476</v>
      </c>
      <c r="AZ113">
        <v>122</v>
      </c>
      <c r="BA113">
        <v>863850.29</v>
      </c>
      <c r="BB113" s="2"/>
      <c r="BD113" s="2"/>
      <c r="BE113" s="2"/>
      <c r="BG113" s="2"/>
      <c r="BH113" s="2"/>
      <c r="BJ113" s="2"/>
      <c r="BK113">
        <v>287</v>
      </c>
      <c r="BL113">
        <v>863850.29</v>
      </c>
      <c r="BM113">
        <v>863850.29</v>
      </c>
    </row>
    <row r="114" spans="1:65" x14ac:dyDescent="0.35">
      <c r="A114" s="2" t="s">
        <v>65</v>
      </c>
      <c r="B114" s="2" t="s">
        <v>66</v>
      </c>
      <c r="C114" s="2" t="s">
        <v>67</v>
      </c>
      <c r="D114">
        <v>1</v>
      </c>
      <c r="E114">
        <v>1</v>
      </c>
      <c r="F114" s="3">
        <v>43768.764374999999</v>
      </c>
      <c r="G114" s="4">
        <v>43466</v>
      </c>
      <c r="H114" s="4">
        <v>43830</v>
      </c>
      <c r="I114" s="2" t="s">
        <v>68</v>
      </c>
      <c r="J114">
        <v>1440</v>
      </c>
      <c r="L114" s="2"/>
      <c r="M114" s="2"/>
      <c r="N114" s="2"/>
      <c r="O114" s="2"/>
      <c r="P114" s="2"/>
      <c r="Q114" s="2"/>
      <c r="S114" s="2"/>
      <c r="T114" s="2"/>
      <c r="U114" s="2"/>
      <c r="V114" s="2"/>
      <c r="W114" s="2"/>
      <c r="X114" s="2"/>
      <c r="Y114" s="2"/>
      <c r="AA114" s="2"/>
      <c r="AC114" s="2"/>
      <c r="AD114" s="2"/>
      <c r="AE114" s="2"/>
      <c r="AN114" s="2" t="s">
        <v>69</v>
      </c>
      <c r="AO114">
        <v>27</v>
      </c>
      <c r="AP114" s="2" t="s">
        <v>817</v>
      </c>
      <c r="AQ114" s="2" t="s">
        <v>925</v>
      </c>
      <c r="AR114" s="2" t="s">
        <v>123</v>
      </c>
      <c r="AS114" s="2" t="s">
        <v>135</v>
      </c>
      <c r="AT114" s="4">
        <v>43496</v>
      </c>
      <c r="AU114" s="4">
        <v>43496</v>
      </c>
      <c r="AV114" s="4">
        <v>43496</v>
      </c>
      <c r="AW114" s="2" t="s">
        <v>1020</v>
      </c>
      <c r="AX114" s="2" t="s">
        <v>925</v>
      </c>
      <c r="AY114">
        <v>1338</v>
      </c>
      <c r="AZ114">
        <v>122</v>
      </c>
      <c r="BA114">
        <v>863850.29</v>
      </c>
      <c r="BB114" s="2"/>
      <c r="BD114" s="2"/>
      <c r="BE114" s="2"/>
      <c r="BG114" s="2"/>
      <c r="BH114" s="2"/>
      <c r="BJ114" s="2"/>
      <c r="BK114">
        <v>287</v>
      </c>
      <c r="BL114">
        <v>863850.29</v>
      </c>
      <c r="BM114">
        <v>863850.29</v>
      </c>
    </row>
    <row r="115" spans="1:65" x14ac:dyDescent="0.35">
      <c r="A115" s="2" t="s">
        <v>65</v>
      </c>
      <c r="B115" s="2" t="s">
        <v>66</v>
      </c>
      <c r="C115" s="2" t="s">
        <v>67</v>
      </c>
      <c r="D115">
        <v>1</v>
      </c>
      <c r="E115">
        <v>1</v>
      </c>
      <c r="F115" s="3">
        <v>43768.764374999999</v>
      </c>
      <c r="G115" s="4">
        <v>43466</v>
      </c>
      <c r="H115" s="4">
        <v>43830</v>
      </c>
      <c r="I115" s="2" t="s">
        <v>68</v>
      </c>
      <c r="J115">
        <v>1440</v>
      </c>
      <c r="L115" s="2"/>
      <c r="M115" s="2"/>
      <c r="N115" s="2"/>
      <c r="O115" s="2"/>
      <c r="P115" s="2"/>
      <c r="Q115" s="2"/>
      <c r="S115" s="2"/>
      <c r="T115" s="2"/>
      <c r="U115" s="2"/>
      <c r="V115" s="2"/>
      <c r="W115" s="2"/>
      <c r="X115" s="2"/>
      <c r="Y115" s="2"/>
      <c r="AA115" s="2"/>
      <c r="AC115" s="2"/>
      <c r="AD115" s="2"/>
      <c r="AE115" s="2"/>
      <c r="AN115" s="2" t="s">
        <v>69</v>
      </c>
      <c r="AO115">
        <v>28</v>
      </c>
      <c r="AP115" s="2" t="s">
        <v>818</v>
      </c>
      <c r="AQ115" s="2" t="s">
        <v>925</v>
      </c>
      <c r="AR115" s="2" t="s">
        <v>123</v>
      </c>
      <c r="AS115" s="2" t="s">
        <v>135</v>
      </c>
      <c r="AT115" s="4">
        <v>43496</v>
      </c>
      <c r="AU115" s="4">
        <v>43496</v>
      </c>
      <c r="AV115" s="4">
        <v>43496</v>
      </c>
      <c r="AW115" s="2" t="s">
        <v>1020</v>
      </c>
      <c r="AX115" s="2" t="s">
        <v>925</v>
      </c>
      <c r="AY115">
        <v>3000</v>
      </c>
      <c r="AZ115">
        <v>122</v>
      </c>
      <c r="BA115">
        <v>863850.29</v>
      </c>
      <c r="BB115" s="2"/>
      <c r="BD115" s="2"/>
      <c r="BE115" s="2"/>
      <c r="BG115" s="2"/>
      <c r="BH115" s="2"/>
      <c r="BJ115" s="2"/>
      <c r="BK115">
        <v>287</v>
      </c>
      <c r="BL115">
        <v>863850.29</v>
      </c>
      <c r="BM115">
        <v>863850.29</v>
      </c>
    </row>
    <row r="116" spans="1:65" x14ac:dyDescent="0.35">
      <c r="A116" s="2" t="s">
        <v>65</v>
      </c>
      <c r="B116" s="2" t="s">
        <v>66</v>
      </c>
      <c r="C116" s="2" t="s">
        <v>67</v>
      </c>
      <c r="D116">
        <v>1</v>
      </c>
      <c r="E116">
        <v>1</v>
      </c>
      <c r="F116" s="3">
        <v>43768.764374999999</v>
      </c>
      <c r="G116" s="4">
        <v>43466</v>
      </c>
      <c r="H116" s="4">
        <v>43830</v>
      </c>
      <c r="I116" s="2" t="s">
        <v>68</v>
      </c>
      <c r="J116">
        <v>1440</v>
      </c>
      <c r="L116" s="2"/>
      <c r="M116" s="2"/>
      <c r="N116" s="2"/>
      <c r="O116" s="2"/>
      <c r="P116" s="2"/>
      <c r="Q116" s="2"/>
      <c r="S116" s="2"/>
      <c r="T116" s="2"/>
      <c r="U116" s="2"/>
      <c r="V116" s="2"/>
      <c r="W116" s="2"/>
      <c r="X116" s="2"/>
      <c r="Y116" s="2"/>
      <c r="AA116" s="2"/>
      <c r="AC116" s="2"/>
      <c r="AD116" s="2"/>
      <c r="AE116" s="2"/>
      <c r="AN116" s="2" t="s">
        <v>69</v>
      </c>
      <c r="AO116">
        <v>29</v>
      </c>
      <c r="AP116" s="2" t="s">
        <v>819</v>
      </c>
      <c r="AQ116" s="2" t="s">
        <v>925</v>
      </c>
      <c r="AR116" s="2" t="s">
        <v>123</v>
      </c>
      <c r="AS116" s="2" t="s">
        <v>135</v>
      </c>
      <c r="AT116" s="4">
        <v>43496</v>
      </c>
      <c r="AU116" s="4">
        <v>43496</v>
      </c>
      <c r="AV116" s="4">
        <v>43496</v>
      </c>
      <c r="AW116" s="2" t="s">
        <v>1020</v>
      </c>
      <c r="AX116" s="2" t="s">
        <v>925</v>
      </c>
      <c r="AY116">
        <v>2719.51</v>
      </c>
      <c r="AZ116">
        <v>122</v>
      </c>
      <c r="BA116">
        <v>863850.29</v>
      </c>
      <c r="BB116" s="2"/>
      <c r="BD116" s="2"/>
      <c r="BE116" s="2"/>
      <c r="BG116" s="2"/>
      <c r="BH116" s="2"/>
      <c r="BJ116" s="2"/>
      <c r="BK116">
        <v>287</v>
      </c>
      <c r="BL116">
        <v>863850.29</v>
      </c>
      <c r="BM116">
        <v>863850.29</v>
      </c>
    </row>
    <row r="117" spans="1:65" x14ac:dyDescent="0.35">
      <c r="A117" s="2" t="s">
        <v>65</v>
      </c>
      <c r="B117" s="2" t="s">
        <v>66</v>
      </c>
      <c r="C117" s="2" t="s">
        <v>67</v>
      </c>
      <c r="D117">
        <v>1</v>
      </c>
      <c r="E117">
        <v>1</v>
      </c>
      <c r="F117" s="3">
        <v>43768.764374999999</v>
      </c>
      <c r="G117" s="4">
        <v>43466</v>
      </c>
      <c r="H117" s="4">
        <v>43830</v>
      </c>
      <c r="I117" s="2" t="s">
        <v>68</v>
      </c>
      <c r="J117">
        <v>1440</v>
      </c>
      <c r="L117" s="2"/>
      <c r="M117" s="2"/>
      <c r="N117" s="2"/>
      <c r="O117" s="2"/>
      <c r="P117" s="2"/>
      <c r="Q117" s="2"/>
      <c r="S117" s="2"/>
      <c r="T117" s="2"/>
      <c r="U117" s="2"/>
      <c r="V117" s="2"/>
      <c r="W117" s="2"/>
      <c r="X117" s="2"/>
      <c r="Y117" s="2"/>
      <c r="AA117" s="2"/>
      <c r="AC117" s="2"/>
      <c r="AD117" s="2"/>
      <c r="AE117" s="2"/>
      <c r="AN117" s="2" t="s">
        <v>69</v>
      </c>
      <c r="AO117">
        <v>30</v>
      </c>
      <c r="AP117" s="2" t="s">
        <v>820</v>
      </c>
      <c r="AQ117" s="2" t="s">
        <v>926</v>
      </c>
      <c r="AR117" s="2" t="s">
        <v>114</v>
      </c>
      <c r="AS117" s="2" t="s">
        <v>167</v>
      </c>
      <c r="AT117" s="4">
        <v>43496</v>
      </c>
      <c r="AU117" s="4">
        <v>43496</v>
      </c>
      <c r="AV117" s="4">
        <v>43496</v>
      </c>
      <c r="AW117" s="2" t="s">
        <v>1020</v>
      </c>
      <c r="AX117" s="2" t="s">
        <v>926</v>
      </c>
      <c r="AY117">
        <v>0.32</v>
      </c>
      <c r="AZ117">
        <v>122</v>
      </c>
      <c r="BA117">
        <v>863850.29</v>
      </c>
      <c r="BB117" s="2"/>
      <c r="BD117" s="2"/>
      <c r="BE117" s="2"/>
      <c r="BG117" s="2"/>
      <c r="BH117" s="2"/>
      <c r="BJ117" s="2"/>
      <c r="BK117">
        <v>287</v>
      </c>
      <c r="BL117">
        <v>863850.29</v>
      </c>
      <c r="BM117">
        <v>863850.29</v>
      </c>
    </row>
    <row r="118" spans="1:65" x14ac:dyDescent="0.35">
      <c r="A118" s="2" t="s">
        <v>65</v>
      </c>
      <c r="B118" s="2" t="s">
        <v>66</v>
      </c>
      <c r="C118" s="2" t="s">
        <v>67</v>
      </c>
      <c r="D118">
        <v>1</v>
      </c>
      <c r="E118">
        <v>1</v>
      </c>
      <c r="F118" s="3">
        <v>43768.764374999999</v>
      </c>
      <c r="G118" s="4">
        <v>43466</v>
      </c>
      <c r="H118" s="4">
        <v>43830</v>
      </c>
      <c r="I118" s="2" t="s">
        <v>68</v>
      </c>
      <c r="J118">
        <v>1440</v>
      </c>
      <c r="L118" s="2"/>
      <c r="M118" s="2"/>
      <c r="N118" s="2"/>
      <c r="O118" s="2"/>
      <c r="P118" s="2"/>
      <c r="Q118" s="2"/>
      <c r="S118" s="2"/>
      <c r="T118" s="2"/>
      <c r="U118" s="2"/>
      <c r="V118" s="2"/>
      <c r="W118" s="2"/>
      <c r="X118" s="2"/>
      <c r="Y118" s="2"/>
      <c r="AA118" s="2"/>
      <c r="AC118" s="2"/>
      <c r="AD118" s="2"/>
      <c r="AE118" s="2"/>
      <c r="AN118" s="2" t="s">
        <v>69</v>
      </c>
      <c r="AO118">
        <v>31</v>
      </c>
      <c r="AP118" s="2" t="s">
        <v>821</v>
      </c>
      <c r="AQ118" s="2" t="s">
        <v>926</v>
      </c>
      <c r="AR118" s="2" t="s">
        <v>114</v>
      </c>
      <c r="AS118" s="2" t="s">
        <v>167</v>
      </c>
      <c r="AT118" s="4">
        <v>43496</v>
      </c>
      <c r="AU118" s="4">
        <v>43496</v>
      </c>
      <c r="AV118" s="4">
        <v>43496</v>
      </c>
      <c r="AW118" s="2" t="s">
        <v>1020</v>
      </c>
      <c r="AX118" s="2" t="s">
        <v>926</v>
      </c>
      <c r="AY118">
        <v>0.02</v>
      </c>
      <c r="AZ118">
        <v>122</v>
      </c>
      <c r="BA118">
        <v>863850.29</v>
      </c>
      <c r="BB118" s="2"/>
      <c r="BD118" s="2"/>
      <c r="BE118" s="2"/>
      <c r="BG118" s="2"/>
      <c r="BH118" s="2"/>
      <c r="BJ118" s="2"/>
      <c r="BK118">
        <v>287</v>
      </c>
      <c r="BL118">
        <v>863850.29</v>
      </c>
      <c r="BM118">
        <v>863850.29</v>
      </c>
    </row>
    <row r="119" spans="1:65" x14ac:dyDescent="0.35">
      <c r="A119" s="2" t="s">
        <v>65</v>
      </c>
      <c r="B119" s="2" t="s">
        <v>66</v>
      </c>
      <c r="C119" s="2" t="s">
        <v>67</v>
      </c>
      <c r="D119">
        <v>1</v>
      </c>
      <c r="E119">
        <v>1</v>
      </c>
      <c r="F119" s="3">
        <v>43768.764374999999</v>
      </c>
      <c r="G119" s="4">
        <v>43466</v>
      </c>
      <c r="H119" s="4">
        <v>43830</v>
      </c>
      <c r="I119" s="2" t="s">
        <v>68</v>
      </c>
      <c r="J119">
        <v>1440</v>
      </c>
      <c r="L119" s="2"/>
      <c r="M119" s="2"/>
      <c r="N119" s="2"/>
      <c r="O119" s="2"/>
      <c r="P119" s="2"/>
      <c r="Q119" s="2"/>
      <c r="S119" s="2"/>
      <c r="T119" s="2"/>
      <c r="U119" s="2"/>
      <c r="V119" s="2"/>
      <c r="W119" s="2"/>
      <c r="X119" s="2"/>
      <c r="Y119" s="2"/>
      <c r="AA119" s="2"/>
      <c r="AC119" s="2"/>
      <c r="AD119" s="2"/>
      <c r="AE119" s="2"/>
      <c r="AN119" s="2" t="s">
        <v>69</v>
      </c>
      <c r="AO119">
        <v>32</v>
      </c>
      <c r="AP119" s="2" t="s">
        <v>822</v>
      </c>
      <c r="AQ119" s="2" t="s">
        <v>926</v>
      </c>
      <c r="AR119" s="2" t="s">
        <v>114</v>
      </c>
      <c r="AS119" s="2" t="s">
        <v>167</v>
      </c>
      <c r="AT119" s="4">
        <v>43496</v>
      </c>
      <c r="AU119" s="4">
        <v>43496</v>
      </c>
      <c r="AV119" s="4">
        <v>43496</v>
      </c>
      <c r="AW119" s="2" t="s">
        <v>1020</v>
      </c>
      <c r="AX119" s="2" t="s">
        <v>1032</v>
      </c>
      <c r="AY119">
        <v>13239</v>
      </c>
      <c r="AZ119">
        <v>122</v>
      </c>
      <c r="BA119">
        <v>863850.29</v>
      </c>
      <c r="BB119" s="2"/>
      <c r="BD119" s="2"/>
      <c r="BE119" s="2"/>
      <c r="BG119" s="2"/>
      <c r="BH119" s="2"/>
      <c r="BJ119" s="2"/>
      <c r="BK119">
        <v>287</v>
      </c>
      <c r="BL119">
        <v>863850.29</v>
      </c>
      <c r="BM119">
        <v>863850.29</v>
      </c>
    </row>
    <row r="120" spans="1:65" x14ac:dyDescent="0.35">
      <c r="A120" s="2" t="s">
        <v>65</v>
      </c>
      <c r="B120" s="2" t="s">
        <v>66</v>
      </c>
      <c r="C120" s="2" t="s">
        <v>67</v>
      </c>
      <c r="D120">
        <v>1</v>
      </c>
      <c r="E120">
        <v>1</v>
      </c>
      <c r="F120" s="3">
        <v>43768.764374999999</v>
      </c>
      <c r="G120" s="4">
        <v>43466</v>
      </c>
      <c r="H120" s="4">
        <v>43830</v>
      </c>
      <c r="I120" s="2" t="s">
        <v>68</v>
      </c>
      <c r="J120">
        <v>1440</v>
      </c>
      <c r="L120" s="2"/>
      <c r="M120" s="2"/>
      <c r="N120" s="2"/>
      <c r="O120" s="2"/>
      <c r="P120" s="2"/>
      <c r="Q120" s="2"/>
      <c r="S120" s="2"/>
      <c r="T120" s="2"/>
      <c r="U120" s="2"/>
      <c r="V120" s="2"/>
      <c r="W120" s="2"/>
      <c r="X120" s="2"/>
      <c r="Y120" s="2"/>
      <c r="AA120" s="2"/>
      <c r="AC120" s="2"/>
      <c r="AD120" s="2"/>
      <c r="AE120" s="2"/>
      <c r="AN120" s="2" t="s">
        <v>69</v>
      </c>
      <c r="AO120">
        <v>33</v>
      </c>
      <c r="AP120" s="2" t="s">
        <v>823</v>
      </c>
      <c r="AQ120" s="2" t="s">
        <v>926</v>
      </c>
      <c r="AR120" s="2" t="s">
        <v>114</v>
      </c>
      <c r="AS120" s="2" t="s">
        <v>167</v>
      </c>
      <c r="AT120" s="4">
        <v>43496</v>
      </c>
      <c r="AU120" s="4">
        <v>43496</v>
      </c>
      <c r="AV120" s="4">
        <v>43496</v>
      </c>
      <c r="AW120" s="2" t="s">
        <v>1020</v>
      </c>
      <c r="AX120" s="2" t="s">
        <v>1032</v>
      </c>
      <c r="AY120">
        <v>3678</v>
      </c>
      <c r="AZ120">
        <v>122</v>
      </c>
      <c r="BA120">
        <v>863850.29</v>
      </c>
      <c r="BB120" s="2"/>
      <c r="BD120" s="2"/>
      <c r="BE120" s="2"/>
      <c r="BG120" s="2"/>
      <c r="BH120" s="2"/>
      <c r="BJ120" s="2"/>
      <c r="BK120">
        <v>287</v>
      </c>
      <c r="BL120">
        <v>863850.29</v>
      </c>
      <c r="BM120">
        <v>863850.29</v>
      </c>
    </row>
    <row r="121" spans="1:65" x14ac:dyDescent="0.35">
      <c r="A121" s="2" t="s">
        <v>65</v>
      </c>
      <c r="B121" s="2" t="s">
        <v>66</v>
      </c>
      <c r="C121" s="2" t="s">
        <v>67</v>
      </c>
      <c r="D121">
        <v>1</v>
      </c>
      <c r="E121">
        <v>1</v>
      </c>
      <c r="F121" s="3">
        <v>43768.764374999999</v>
      </c>
      <c r="G121" s="4">
        <v>43466</v>
      </c>
      <c r="H121" s="4">
        <v>43830</v>
      </c>
      <c r="I121" s="2" t="s">
        <v>68</v>
      </c>
      <c r="J121">
        <v>1440</v>
      </c>
      <c r="L121" s="2"/>
      <c r="M121" s="2"/>
      <c r="N121" s="2"/>
      <c r="O121" s="2"/>
      <c r="P121" s="2"/>
      <c r="Q121" s="2"/>
      <c r="S121" s="2"/>
      <c r="T121" s="2"/>
      <c r="U121" s="2"/>
      <c r="V121" s="2"/>
      <c r="W121" s="2"/>
      <c r="X121" s="2"/>
      <c r="Y121" s="2"/>
      <c r="AA121" s="2"/>
      <c r="AC121" s="2"/>
      <c r="AD121" s="2"/>
      <c r="AE121" s="2"/>
      <c r="AN121" s="2" t="s">
        <v>69</v>
      </c>
      <c r="AO121">
        <v>34</v>
      </c>
      <c r="AP121" s="2" t="s">
        <v>824</v>
      </c>
      <c r="AQ121" s="2" t="s">
        <v>927</v>
      </c>
      <c r="AR121" s="2" t="s">
        <v>114</v>
      </c>
      <c r="AS121" s="2" t="s">
        <v>168</v>
      </c>
      <c r="AT121" s="4">
        <v>43496</v>
      </c>
      <c r="AU121" s="4">
        <v>43496</v>
      </c>
      <c r="AV121" s="4">
        <v>43496</v>
      </c>
      <c r="AW121" s="2" t="s">
        <v>1020</v>
      </c>
      <c r="AX121" s="2" t="s">
        <v>1033</v>
      </c>
      <c r="AY121">
        <v>9561</v>
      </c>
      <c r="AZ121">
        <v>122</v>
      </c>
      <c r="BA121">
        <v>863850.29</v>
      </c>
      <c r="BB121" s="2"/>
      <c r="BD121" s="2"/>
      <c r="BE121" s="2"/>
      <c r="BG121" s="2"/>
      <c r="BH121" s="2"/>
      <c r="BJ121" s="2"/>
      <c r="BK121">
        <v>287</v>
      </c>
      <c r="BL121">
        <v>863850.29</v>
      </c>
      <c r="BM121">
        <v>863850.29</v>
      </c>
    </row>
    <row r="122" spans="1:65" x14ac:dyDescent="0.35">
      <c r="A122" s="2" t="s">
        <v>65</v>
      </c>
      <c r="B122" s="2" t="s">
        <v>66</v>
      </c>
      <c r="C122" s="2" t="s">
        <v>67</v>
      </c>
      <c r="D122">
        <v>1</v>
      </c>
      <c r="E122">
        <v>1</v>
      </c>
      <c r="F122" s="3">
        <v>43768.764374999999</v>
      </c>
      <c r="G122" s="4">
        <v>43466</v>
      </c>
      <c r="H122" s="4">
        <v>43830</v>
      </c>
      <c r="I122" s="2" t="s">
        <v>68</v>
      </c>
      <c r="J122">
        <v>1440</v>
      </c>
      <c r="L122" s="2"/>
      <c r="M122" s="2"/>
      <c r="N122" s="2"/>
      <c r="O122" s="2"/>
      <c r="P122" s="2"/>
      <c r="Q122" s="2"/>
      <c r="S122" s="2"/>
      <c r="T122" s="2"/>
      <c r="U122" s="2"/>
      <c r="V122" s="2"/>
      <c r="W122" s="2"/>
      <c r="X122" s="2"/>
      <c r="Y122" s="2"/>
      <c r="AA122" s="2"/>
      <c r="AC122" s="2"/>
      <c r="AD122" s="2"/>
      <c r="AE122" s="2"/>
      <c r="AN122" s="2" t="s">
        <v>69</v>
      </c>
      <c r="AO122">
        <v>35</v>
      </c>
      <c r="AP122" s="2" t="s">
        <v>825</v>
      </c>
      <c r="AQ122" s="2" t="s">
        <v>928</v>
      </c>
      <c r="AR122" s="2" t="s">
        <v>115</v>
      </c>
      <c r="AS122" s="2" t="s">
        <v>167</v>
      </c>
      <c r="AT122" s="4">
        <v>43496</v>
      </c>
      <c r="AU122" s="4">
        <v>43496</v>
      </c>
      <c r="AV122" s="4">
        <v>43496</v>
      </c>
      <c r="AW122" s="2" t="s">
        <v>1020</v>
      </c>
      <c r="AX122" s="2" t="s">
        <v>928</v>
      </c>
      <c r="AY122">
        <v>1200</v>
      </c>
      <c r="AZ122">
        <v>122</v>
      </c>
      <c r="BA122">
        <v>863850.29</v>
      </c>
      <c r="BB122" s="2"/>
      <c r="BD122" s="2"/>
      <c r="BE122" s="2"/>
      <c r="BG122" s="2"/>
      <c r="BH122" s="2"/>
      <c r="BJ122" s="2"/>
      <c r="BK122">
        <v>287</v>
      </c>
      <c r="BL122">
        <v>863850.29</v>
      </c>
      <c r="BM122">
        <v>863850.29</v>
      </c>
    </row>
    <row r="123" spans="1:65" x14ac:dyDescent="0.35">
      <c r="A123" s="2" t="s">
        <v>65</v>
      </c>
      <c r="B123" s="2" t="s">
        <v>66</v>
      </c>
      <c r="C123" s="2" t="s">
        <v>67</v>
      </c>
      <c r="D123">
        <v>1</v>
      </c>
      <c r="E123">
        <v>1</v>
      </c>
      <c r="F123" s="3">
        <v>43768.764374999999</v>
      </c>
      <c r="G123" s="4">
        <v>43466</v>
      </c>
      <c r="H123" s="4">
        <v>43830</v>
      </c>
      <c r="I123" s="2" t="s">
        <v>68</v>
      </c>
      <c r="J123">
        <v>1440</v>
      </c>
      <c r="L123" s="2"/>
      <c r="M123" s="2"/>
      <c r="N123" s="2"/>
      <c r="O123" s="2"/>
      <c r="P123" s="2"/>
      <c r="Q123" s="2"/>
      <c r="S123" s="2"/>
      <c r="T123" s="2"/>
      <c r="U123" s="2"/>
      <c r="V123" s="2"/>
      <c r="W123" s="2"/>
      <c r="X123" s="2"/>
      <c r="Y123" s="2"/>
      <c r="AA123" s="2"/>
      <c r="AC123" s="2"/>
      <c r="AD123" s="2"/>
      <c r="AE123" s="2"/>
      <c r="AN123" s="2" t="s">
        <v>69</v>
      </c>
      <c r="AO123">
        <v>36</v>
      </c>
      <c r="AP123" s="2" t="s">
        <v>826</v>
      </c>
      <c r="AQ123" s="2" t="s">
        <v>928</v>
      </c>
      <c r="AR123" s="2" t="s">
        <v>115</v>
      </c>
      <c r="AS123" s="2" t="s">
        <v>167</v>
      </c>
      <c r="AT123" s="4">
        <v>43496</v>
      </c>
      <c r="AU123" s="4">
        <v>43496</v>
      </c>
      <c r="AV123" s="4">
        <v>43496</v>
      </c>
      <c r="AW123" s="2" t="s">
        <v>1020</v>
      </c>
      <c r="AX123" s="2" t="s">
        <v>1034</v>
      </c>
      <c r="AY123">
        <v>800</v>
      </c>
      <c r="AZ123">
        <v>122</v>
      </c>
      <c r="BA123">
        <v>863850.29</v>
      </c>
      <c r="BB123" s="2"/>
      <c r="BD123" s="2"/>
      <c r="BE123" s="2"/>
      <c r="BG123" s="2"/>
      <c r="BH123" s="2"/>
      <c r="BJ123" s="2"/>
      <c r="BK123">
        <v>287</v>
      </c>
      <c r="BL123">
        <v>863850.29</v>
      </c>
      <c r="BM123">
        <v>863850.29</v>
      </c>
    </row>
    <row r="124" spans="1:65" x14ac:dyDescent="0.35">
      <c r="A124" s="2" t="s">
        <v>65</v>
      </c>
      <c r="B124" s="2" t="s">
        <v>66</v>
      </c>
      <c r="C124" s="2" t="s">
        <v>67</v>
      </c>
      <c r="D124">
        <v>1</v>
      </c>
      <c r="E124">
        <v>1</v>
      </c>
      <c r="F124" s="3">
        <v>43768.764374999999</v>
      </c>
      <c r="G124" s="4">
        <v>43466</v>
      </c>
      <c r="H124" s="4">
        <v>43830</v>
      </c>
      <c r="I124" s="2" t="s">
        <v>68</v>
      </c>
      <c r="J124">
        <v>1440</v>
      </c>
      <c r="L124" s="2"/>
      <c r="M124" s="2"/>
      <c r="N124" s="2"/>
      <c r="O124" s="2"/>
      <c r="P124" s="2"/>
      <c r="Q124" s="2"/>
      <c r="S124" s="2"/>
      <c r="T124" s="2"/>
      <c r="U124" s="2"/>
      <c r="V124" s="2"/>
      <c r="W124" s="2"/>
      <c r="X124" s="2"/>
      <c r="Y124" s="2"/>
      <c r="AA124" s="2"/>
      <c r="AC124" s="2"/>
      <c r="AD124" s="2"/>
      <c r="AE124" s="2"/>
      <c r="AN124" s="2" t="s">
        <v>69</v>
      </c>
      <c r="AO124">
        <v>37</v>
      </c>
      <c r="AP124" s="2" t="s">
        <v>827</v>
      </c>
      <c r="AQ124" s="2" t="s">
        <v>929</v>
      </c>
      <c r="AR124" s="2" t="s">
        <v>976</v>
      </c>
      <c r="AS124" s="2" t="s">
        <v>135</v>
      </c>
      <c r="AT124" s="4">
        <v>43496</v>
      </c>
      <c r="AU124" s="4">
        <v>43496</v>
      </c>
      <c r="AV124" s="4">
        <v>43496</v>
      </c>
      <c r="AW124" s="2" t="s">
        <v>1020</v>
      </c>
      <c r="AX124" s="2" t="s">
        <v>1035</v>
      </c>
      <c r="AY124">
        <v>72570</v>
      </c>
      <c r="AZ124">
        <v>122</v>
      </c>
      <c r="BA124">
        <v>863850.29</v>
      </c>
      <c r="BB124" s="2"/>
      <c r="BD124" s="2"/>
      <c r="BE124" s="2"/>
      <c r="BG124" s="2"/>
      <c r="BH124" s="2"/>
      <c r="BJ124" s="2"/>
      <c r="BK124">
        <v>287</v>
      </c>
      <c r="BL124">
        <v>863850.29</v>
      </c>
      <c r="BM124">
        <v>863850.29</v>
      </c>
    </row>
    <row r="125" spans="1:65" x14ac:dyDescent="0.35">
      <c r="A125" s="2" t="s">
        <v>65</v>
      </c>
      <c r="B125" s="2" t="s">
        <v>66</v>
      </c>
      <c r="C125" s="2" t="s">
        <v>67</v>
      </c>
      <c r="D125">
        <v>1</v>
      </c>
      <c r="E125">
        <v>1</v>
      </c>
      <c r="F125" s="3">
        <v>43768.764374999999</v>
      </c>
      <c r="G125" s="4">
        <v>43466</v>
      </c>
      <c r="H125" s="4">
        <v>43830</v>
      </c>
      <c r="I125" s="2" t="s">
        <v>68</v>
      </c>
      <c r="J125">
        <v>1440</v>
      </c>
      <c r="L125" s="2"/>
      <c r="M125" s="2"/>
      <c r="N125" s="2"/>
      <c r="O125" s="2"/>
      <c r="P125" s="2"/>
      <c r="Q125" s="2"/>
      <c r="S125" s="2"/>
      <c r="T125" s="2"/>
      <c r="U125" s="2"/>
      <c r="V125" s="2"/>
      <c r="W125" s="2"/>
      <c r="X125" s="2"/>
      <c r="Y125" s="2"/>
      <c r="AA125" s="2"/>
      <c r="AC125" s="2"/>
      <c r="AD125" s="2"/>
      <c r="AE125" s="2"/>
      <c r="AN125" s="2" t="s">
        <v>69</v>
      </c>
      <c r="AO125">
        <v>38</v>
      </c>
      <c r="AP125" s="2" t="s">
        <v>828</v>
      </c>
      <c r="AQ125" s="2" t="s">
        <v>930</v>
      </c>
      <c r="AR125" s="2" t="s">
        <v>123</v>
      </c>
      <c r="AS125" s="2" t="s">
        <v>167</v>
      </c>
      <c r="AT125" s="4">
        <v>43496</v>
      </c>
      <c r="AU125" s="4">
        <v>43496</v>
      </c>
      <c r="AV125" s="4">
        <v>43496</v>
      </c>
      <c r="AW125" s="2" t="s">
        <v>1020</v>
      </c>
      <c r="AX125" s="2" t="s">
        <v>930</v>
      </c>
      <c r="AY125">
        <v>23000</v>
      </c>
      <c r="AZ125">
        <v>122</v>
      </c>
      <c r="BA125">
        <v>863850.29</v>
      </c>
      <c r="BB125" s="2"/>
      <c r="BD125" s="2"/>
      <c r="BE125" s="2"/>
      <c r="BG125" s="2"/>
      <c r="BH125" s="2"/>
      <c r="BJ125" s="2"/>
      <c r="BK125">
        <v>287</v>
      </c>
      <c r="BL125">
        <v>863850.29</v>
      </c>
      <c r="BM125">
        <v>863850.29</v>
      </c>
    </row>
    <row r="126" spans="1:65" x14ac:dyDescent="0.35">
      <c r="A126" s="2" t="s">
        <v>65</v>
      </c>
      <c r="B126" s="2" t="s">
        <v>66</v>
      </c>
      <c r="C126" s="2" t="s">
        <v>67</v>
      </c>
      <c r="D126">
        <v>1</v>
      </c>
      <c r="E126">
        <v>1</v>
      </c>
      <c r="F126" s="3">
        <v>43768.764374999999</v>
      </c>
      <c r="G126" s="4">
        <v>43466</v>
      </c>
      <c r="H126" s="4">
        <v>43830</v>
      </c>
      <c r="I126" s="2" t="s">
        <v>68</v>
      </c>
      <c r="J126">
        <v>1440</v>
      </c>
      <c r="L126" s="2"/>
      <c r="M126" s="2"/>
      <c r="N126" s="2"/>
      <c r="O126" s="2"/>
      <c r="P126" s="2"/>
      <c r="Q126" s="2"/>
      <c r="S126" s="2"/>
      <c r="T126" s="2"/>
      <c r="U126" s="2"/>
      <c r="V126" s="2"/>
      <c r="W126" s="2"/>
      <c r="X126" s="2"/>
      <c r="Y126" s="2"/>
      <c r="AA126" s="2"/>
      <c r="AC126" s="2"/>
      <c r="AD126" s="2"/>
      <c r="AE126" s="2"/>
      <c r="AN126" s="2" t="s">
        <v>69</v>
      </c>
      <c r="AO126">
        <v>39</v>
      </c>
      <c r="AP126" s="2" t="s">
        <v>829</v>
      </c>
      <c r="AQ126" s="2" t="s">
        <v>931</v>
      </c>
      <c r="AR126" s="2" t="s">
        <v>977</v>
      </c>
      <c r="AS126" s="2" t="s">
        <v>1012</v>
      </c>
      <c r="AT126" s="4">
        <v>43506</v>
      </c>
      <c r="AU126" s="4">
        <v>43506</v>
      </c>
      <c r="AV126" s="4">
        <v>43524</v>
      </c>
      <c r="AW126" s="2" t="s">
        <v>1020</v>
      </c>
      <c r="AX126" s="2" t="s">
        <v>1036</v>
      </c>
      <c r="AY126">
        <v>487</v>
      </c>
      <c r="AZ126">
        <v>122</v>
      </c>
      <c r="BA126">
        <v>863850.29</v>
      </c>
      <c r="BB126" s="2"/>
      <c r="BD126" s="2"/>
      <c r="BE126" s="2"/>
      <c r="BG126" s="2"/>
      <c r="BH126" s="2"/>
      <c r="BJ126" s="2"/>
      <c r="BK126">
        <v>287</v>
      </c>
      <c r="BL126">
        <v>863850.29</v>
      </c>
      <c r="BM126">
        <v>863850.29</v>
      </c>
    </row>
    <row r="127" spans="1:65" x14ac:dyDescent="0.35">
      <c r="A127" s="2" t="s">
        <v>65</v>
      </c>
      <c r="B127" s="2" t="s">
        <v>66</v>
      </c>
      <c r="C127" s="2" t="s">
        <v>67</v>
      </c>
      <c r="D127">
        <v>1</v>
      </c>
      <c r="E127">
        <v>1</v>
      </c>
      <c r="F127" s="3">
        <v>43768.764374999999</v>
      </c>
      <c r="G127" s="4">
        <v>43466</v>
      </c>
      <c r="H127" s="4">
        <v>43830</v>
      </c>
      <c r="I127" s="2" t="s">
        <v>68</v>
      </c>
      <c r="J127">
        <v>1440</v>
      </c>
      <c r="L127" s="2"/>
      <c r="M127" s="2"/>
      <c r="N127" s="2"/>
      <c r="O127" s="2"/>
      <c r="P127" s="2"/>
      <c r="Q127" s="2"/>
      <c r="S127" s="2"/>
      <c r="T127" s="2"/>
      <c r="U127" s="2"/>
      <c r="V127" s="2"/>
      <c r="W127" s="2"/>
      <c r="X127" s="2"/>
      <c r="Y127" s="2"/>
      <c r="AA127" s="2"/>
      <c r="AC127" s="2"/>
      <c r="AD127" s="2"/>
      <c r="AE127" s="2"/>
      <c r="AN127" s="2" t="s">
        <v>69</v>
      </c>
      <c r="AO127">
        <v>40</v>
      </c>
      <c r="AP127" s="2" t="s">
        <v>830</v>
      </c>
      <c r="AQ127" s="2" t="s">
        <v>931</v>
      </c>
      <c r="AR127" s="2" t="s">
        <v>977</v>
      </c>
      <c r="AS127" s="2" t="s">
        <v>1012</v>
      </c>
      <c r="AT127" s="4">
        <v>43506</v>
      </c>
      <c r="AU127" s="4">
        <v>43506</v>
      </c>
      <c r="AV127" s="4">
        <v>43524</v>
      </c>
      <c r="AW127" s="2" t="s">
        <v>1020</v>
      </c>
      <c r="AX127" s="2" t="s">
        <v>944</v>
      </c>
      <c r="AY127">
        <v>413.7</v>
      </c>
      <c r="AZ127">
        <v>122</v>
      </c>
      <c r="BA127">
        <v>863850.29</v>
      </c>
      <c r="BB127" s="2"/>
      <c r="BD127" s="2"/>
      <c r="BE127" s="2"/>
      <c r="BG127" s="2"/>
      <c r="BH127" s="2"/>
      <c r="BJ127" s="2"/>
      <c r="BK127">
        <v>287</v>
      </c>
      <c r="BL127">
        <v>863850.29</v>
      </c>
      <c r="BM127">
        <v>863850.29</v>
      </c>
    </row>
    <row r="128" spans="1:65" x14ac:dyDescent="0.35">
      <c r="A128" s="2" t="s">
        <v>65</v>
      </c>
      <c r="B128" s="2" t="s">
        <v>66</v>
      </c>
      <c r="C128" s="2" t="s">
        <v>67</v>
      </c>
      <c r="D128">
        <v>1</v>
      </c>
      <c r="E128">
        <v>1</v>
      </c>
      <c r="F128" s="3">
        <v>43768.764374999999</v>
      </c>
      <c r="G128" s="4">
        <v>43466</v>
      </c>
      <c r="H128" s="4">
        <v>43830</v>
      </c>
      <c r="I128" s="2" t="s">
        <v>68</v>
      </c>
      <c r="J128">
        <v>1440</v>
      </c>
      <c r="L128" s="2"/>
      <c r="M128" s="2"/>
      <c r="N128" s="2"/>
      <c r="O128" s="2"/>
      <c r="P128" s="2"/>
      <c r="Q128" s="2"/>
      <c r="S128" s="2"/>
      <c r="T128" s="2"/>
      <c r="U128" s="2"/>
      <c r="V128" s="2"/>
      <c r="W128" s="2"/>
      <c r="X128" s="2"/>
      <c r="Y128" s="2"/>
      <c r="AA128" s="2"/>
      <c r="AC128" s="2"/>
      <c r="AD128" s="2"/>
      <c r="AE128" s="2"/>
      <c r="AN128" s="2" t="s">
        <v>69</v>
      </c>
      <c r="AO128">
        <v>41</v>
      </c>
      <c r="AP128" s="2" t="s">
        <v>831</v>
      </c>
      <c r="AQ128" s="2" t="s">
        <v>932</v>
      </c>
      <c r="AR128" s="2" t="s">
        <v>978</v>
      </c>
      <c r="AS128" s="2" t="s">
        <v>135</v>
      </c>
      <c r="AT128" s="4">
        <v>43511</v>
      </c>
      <c r="AU128" s="4">
        <v>43511</v>
      </c>
      <c r="AV128" s="4">
        <v>43524</v>
      </c>
      <c r="AW128" s="2" t="s">
        <v>1020</v>
      </c>
      <c r="AX128" s="2" t="s">
        <v>932</v>
      </c>
      <c r="AY128">
        <v>5290</v>
      </c>
      <c r="AZ128">
        <v>122</v>
      </c>
      <c r="BA128">
        <v>863850.29</v>
      </c>
      <c r="BB128" s="2"/>
      <c r="BD128" s="2"/>
      <c r="BE128" s="2"/>
      <c r="BG128" s="2"/>
      <c r="BH128" s="2"/>
      <c r="BJ128" s="2"/>
      <c r="BK128">
        <v>287</v>
      </c>
      <c r="BL128">
        <v>863850.29</v>
      </c>
      <c r="BM128">
        <v>863850.29</v>
      </c>
    </row>
    <row r="129" spans="1:65" x14ac:dyDescent="0.35">
      <c r="A129" s="2" t="s">
        <v>65</v>
      </c>
      <c r="B129" s="2" t="s">
        <v>66</v>
      </c>
      <c r="C129" s="2" t="s">
        <v>67</v>
      </c>
      <c r="D129">
        <v>1</v>
      </c>
      <c r="E129">
        <v>1</v>
      </c>
      <c r="F129" s="3">
        <v>43768.764374999999</v>
      </c>
      <c r="G129" s="4">
        <v>43466</v>
      </c>
      <c r="H129" s="4">
        <v>43830</v>
      </c>
      <c r="I129" s="2" t="s">
        <v>68</v>
      </c>
      <c r="J129">
        <v>1440</v>
      </c>
      <c r="L129" s="2"/>
      <c r="M129" s="2"/>
      <c r="N129" s="2"/>
      <c r="O129" s="2"/>
      <c r="P129" s="2"/>
      <c r="Q129" s="2"/>
      <c r="S129" s="2"/>
      <c r="T129" s="2"/>
      <c r="U129" s="2"/>
      <c r="V129" s="2"/>
      <c r="W129" s="2"/>
      <c r="X129" s="2"/>
      <c r="Y129" s="2"/>
      <c r="AA129" s="2"/>
      <c r="AC129" s="2"/>
      <c r="AD129" s="2"/>
      <c r="AE129" s="2"/>
      <c r="AN129" s="2" t="s">
        <v>69</v>
      </c>
      <c r="AO129">
        <v>42</v>
      </c>
      <c r="AP129" s="2" t="s">
        <v>832</v>
      </c>
      <c r="AQ129" s="2" t="s">
        <v>933</v>
      </c>
      <c r="AR129" s="2" t="s">
        <v>979</v>
      </c>
      <c r="AS129" s="2" t="s">
        <v>136</v>
      </c>
      <c r="AT129" s="4">
        <v>43516</v>
      </c>
      <c r="AU129" s="4">
        <v>43516</v>
      </c>
      <c r="AV129" s="4">
        <v>43524</v>
      </c>
      <c r="AW129" s="2" t="s">
        <v>1020</v>
      </c>
      <c r="AX129" s="2" t="s">
        <v>933</v>
      </c>
      <c r="AY129">
        <v>12054</v>
      </c>
      <c r="AZ129">
        <v>122</v>
      </c>
      <c r="BA129">
        <v>863850.29</v>
      </c>
      <c r="BB129" s="2"/>
      <c r="BD129" s="2"/>
      <c r="BE129" s="2"/>
      <c r="BG129" s="2"/>
      <c r="BH129" s="2"/>
      <c r="BJ129" s="2"/>
      <c r="BK129">
        <v>287</v>
      </c>
      <c r="BL129">
        <v>863850.29</v>
      </c>
      <c r="BM129">
        <v>863850.29</v>
      </c>
    </row>
    <row r="130" spans="1:65" x14ac:dyDescent="0.35">
      <c r="A130" s="2" t="s">
        <v>65</v>
      </c>
      <c r="B130" s="2" t="s">
        <v>66</v>
      </c>
      <c r="C130" s="2" t="s">
        <v>67</v>
      </c>
      <c r="D130">
        <v>1</v>
      </c>
      <c r="E130">
        <v>1</v>
      </c>
      <c r="F130" s="3">
        <v>43768.764374999999</v>
      </c>
      <c r="G130" s="4">
        <v>43466</v>
      </c>
      <c r="H130" s="4">
        <v>43830</v>
      </c>
      <c r="I130" s="2" t="s">
        <v>68</v>
      </c>
      <c r="J130">
        <v>1440</v>
      </c>
      <c r="L130" s="2"/>
      <c r="M130" s="2"/>
      <c r="N130" s="2"/>
      <c r="O130" s="2"/>
      <c r="P130" s="2"/>
      <c r="Q130" s="2"/>
      <c r="S130" s="2"/>
      <c r="T130" s="2"/>
      <c r="U130" s="2"/>
      <c r="V130" s="2"/>
      <c r="W130" s="2"/>
      <c r="X130" s="2"/>
      <c r="Y130" s="2"/>
      <c r="AA130" s="2"/>
      <c r="AC130" s="2"/>
      <c r="AD130" s="2"/>
      <c r="AE130" s="2"/>
      <c r="AN130" s="2" t="s">
        <v>69</v>
      </c>
      <c r="AO130">
        <v>43</v>
      </c>
      <c r="AP130" s="2" t="s">
        <v>833</v>
      </c>
      <c r="AQ130" s="2" t="s">
        <v>934</v>
      </c>
      <c r="AR130" s="2" t="s">
        <v>980</v>
      </c>
      <c r="AS130" s="2" t="s">
        <v>168</v>
      </c>
      <c r="AT130" s="4">
        <v>43516</v>
      </c>
      <c r="AU130" s="4">
        <v>43516</v>
      </c>
      <c r="AV130" s="4">
        <v>43516</v>
      </c>
      <c r="AW130" s="2" t="s">
        <v>1020</v>
      </c>
      <c r="AX130" s="2" t="s">
        <v>934</v>
      </c>
      <c r="AY130">
        <v>1350</v>
      </c>
      <c r="AZ130">
        <v>122</v>
      </c>
      <c r="BA130">
        <v>863850.29</v>
      </c>
      <c r="BB130" s="2"/>
      <c r="BD130" s="2"/>
      <c r="BE130" s="2"/>
      <c r="BG130" s="2"/>
      <c r="BH130" s="2"/>
      <c r="BJ130" s="2"/>
      <c r="BK130">
        <v>287</v>
      </c>
      <c r="BL130">
        <v>863850.29</v>
      </c>
      <c r="BM130">
        <v>863850.29</v>
      </c>
    </row>
    <row r="131" spans="1:65" x14ac:dyDescent="0.35">
      <c r="A131" s="2" t="s">
        <v>65</v>
      </c>
      <c r="B131" s="2" t="s">
        <v>66</v>
      </c>
      <c r="C131" s="2" t="s">
        <v>67</v>
      </c>
      <c r="D131">
        <v>1</v>
      </c>
      <c r="E131">
        <v>1</v>
      </c>
      <c r="F131" s="3">
        <v>43768.764374999999</v>
      </c>
      <c r="G131" s="4">
        <v>43466</v>
      </c>
      <c r="H131" s="4">
        <v>43830</v>
      </c>
      <c r="I131" s="2" t="s">
        <v>68</v>
      </c>
      <c r="J131">
        <v>1440</v>
      </c>
      <c r="L131" s="2"/>
      <c r="M131" s="2"/>
      <c r="N131" s="2"/>
      <c r="O131" s="2"/>
      <c r="P131" s="2"/>
      <c r="Q131" s="2"/>
      <c r="S131" s="2"/>
      <c r="T131" s="2"/>
      <c r="U131" s="2"/>
      <c r="V131" s="2"/>
      <c r="W131" s="2"/>
      <c r="X131" s="2"/>
      <c r="Y131" s="2"/>
      <c r="AA131" s="2"/>
      <c r="AC131" s="2"/>
      <c r="AD131" s="2"/>
      <c r="AE131" s="2"/>
      <c r="AN131" s="2" t="s">
        <v>69</v>
      </c>
      <c r="AO131">
        <v>44</v>
      </c>
      <c r="AP131" s="2" t="s">
        <v>834</v>
      </c>
      <c r="AQ131" s="2" t="s">
        <v>935</v>
      </c>
      <c r="AR131" s="2" t="s">
        <v>981</v>
      </c>
      <c r="AS131" s="2" t="s">
        <v>135</v>
      </c>
      <c r="AT131" s="4">
        <v>43518</v>
      </c>
      <c r="AU131" s="4">
        <v>43518</v>
      </c>
      <c r="AV131" s="4">
        <v>43524</v>
      </c>
      <c r="AW131" s="2" t="s">
        <v>1020</v>
      </c>
      <c r="AX131" s="2" t="s">
        <v>935</v>
      </c>
      <c r="AY131">
        <v>350</v>
      </c>
      <c r="AZ131">
        <v>122</v>
      </c>
      <c r="BA131">
        <v>863850.29</v>
      </c>
      <c r="BB131" s="2"/>
      <c r="BD131" s="2"/>
      <c r="BE131" s="2"/>
      <c r="BG131" s="2"/>
      <c r="BH131" s="2"/>
      <c r="BJ131" s="2"/>
      <c r="BK131">
        <v>287</v>
      </c>
      <c r="BL131">
        <v>863850.29</v>
      </c>
      <c r="BM131">
        <v>863850.29</v>
      </c>
    </row>
    <row r="132" spans="1:65" x14ac:dyDescent="0.35">
      <c r="A132" s="2" t="s">
        <v>65</v>
      </c>
      <c r="B132" s="2" t="s">
        <v>66</v>
      </c>
      <c r="C132" s="2" t="s">
        <v>67</v>
      </c>
      <c r="D132">
        <v>1</v>
      </c>
      <c r="E132">
        <v>1</v>
      </c>
      <c r="F132" s="3">
        <v>43768.764374999999</v>
      </c>
      <c r="G132" s="4">
        <v>43466</v>
      </c>
      <c r="H132" s="4">
        <v>43830</v>
      </c>
      <c r="I132" s="2" t="s">
        <v>68</v>
      </c>
      <c r="J132">
        <v>1440</v>
      </c>
      <c r="L132" s="2"/>
      <c r="M132" s="2"/>
      <c r="N132" s="2"/>
      <c r="O132" s="2"/>
      <c r="P132" s="2"/>
      <c r="Q132" s="2"/>
      <c r="S132" s="2"/>
      <c r="T132" s="2"/>
      <c r="U132" s="2"/>
      <c r="V132" s="2"/>
      <c r="W132" s="2"/>
      <c r="X132" s="2"/>
      <c r="Y132" s="2"/>
      <c r="AA132" s="2"/>
      <c r="AC132" s="2"/>
      <c r="AD132" s="2"/>
      <c r="AE132" s="2"/>
      <c r="AN132" s="2" t="s">
        <v>69</v>
      </c>
      <c r="AO132">
        <v>45</v>
      </c>
      <c r="AP132" s="2" t="s">
        <v>835</v>
      </c>
      <c r="AQ132" s="2" t="s">
        <v>935</v>
      </c>
      <c r="AR132" s="2" t="s">
        <v>981</v>
      </c>
      <c r="AS132" s="2" t="s">
        <v>135</v>
      </c>
      <c r="AT132" s="4">
        <v>43518</v>
      </c>
      <c r="AU132" s="4">
        <v>43518</v>
      </c>
      <c r="AV132" s="4">
        <v>43524</v>
      </c>
      <c r="AW132" s="2" t="s">
        <v>1020</v>
      </c>
      <c r="AX132" s="2" t="s">
        <v>935</v>
      </c>
      <c r="AY132">
        <v>317.27999999999997</v>
      </c>
      <c r="AZ132">
        <v>122</v>
      </c>
      <c r="BA132">
        <v>863850.29</v>
      </c>
      <c r="BB132" s="2"/>
      <c r="BD132" s="2"/>
      <c r="BE132" s="2"/>
      <c r="BG132" s="2"/>
      <c r="BH132" s="2"/>
      <c r="BJ132" s="2"/>
      <c r="BK132">
        <v>287</v>
      </c>
      <c r="BL132">
        <v>863850.29</v>
      </c>
      <c r="BM132">
        <v>863850.29</v>
      </c>
    </row>
    <row r="133" spans="1:65" x14ac:dyDescent="0.35">
      <c r="A133" s="2" t="s">
        <v>65</v>
      </c>
      <c r="B133" s="2" t="s">
        <v>66</v>
      </c>
      <c r="C133" s="2" t="s">
        <v>67</v>
      </c>
      <c r="D133">
        <v>1</v>
      </c>
      <c r="E133">
        <v>1</v>
      </c>
      <c r="F133" s="3">
        <v>43768.764374999999</v>
      </c>
      <c r="G133" s="4">
        <v>43466</v>
      </c>
      <c r="H133" s="4">
        <v>43830</v>
      </c>
      <c r="I133" s="2" t="s">
        <v>68</v>
      </c>
      <c r="J133">
        <v>1440</v>
      </c>
      <c r="L133" s="2"/>
      <c r="M133" s="2"/>
      <c r="N133" s="2"/>
      <c r="O133" s="2"/>
      <c r="P133" s="2"/>
      <c r="Q133" s="2"/>
      <c r="S133" s="2"/>
      <c r="T133" s="2"/>
      <c r="U133" s="2"/>
      <c r="V133" s="2"/>
      <c r="W133" s="2"/>
      <c r="X133" s="2"/>
      <c r="Y133" s="2"/>
      <c r="AA133" s="2"/>
      <c r="AC133" s="2"/>
      <c r="AD133" s="2"/>
      <c r="AE133" s="2"/>
      <c r="AN133" s="2" t="s">
        <v>69</v>
      </c>
      <c r="AO133">
        <v>46</v>
      </c>
      <c r="AP133" s="2" t="s">
        <v>836</v>
      </c>
      <c r="AQ133" s="2" t="s">
        <v>936</v>
      </c>
      <c r="AR133" s="2" t="s">
        <v>982</v>
      </c>
      <c r="AS133" s="2" t="s">
        <v>1013</v>
      </c>
      <c r="AT133" s="4">
        <v>43521</v>
      </c>
      <c r="AU133" s="4">
        <v>43521</v>
      </c>
      <c r="AV133" s="4">
        <v>43524</v>
      </c>
      <c r="AW133" s="2" t="s">
        <v>1020</v>
      </c>
      <c r="AX133" s="2" t="s">
        <v>936</v>
      </c>
      <c r="AY133">
        <v>26937</v>
      </c>
      <c r="AZ133">
        <v>122</v>
      </c>
      <c r="BA133">
        <v>863850.29</v>
      </c>
      <c r="BB133" s="2"/>
      <c r="BD133" s="2"/>
      <c r="BE133" s="2"/>
      <c r="BG133" s="2"/>
      <c r="BH133" s="2"/>
      <c r="BJ133" s="2"/>
      <c r="BK133">
        <v>287</v>
      </c>
      <c r="BL133">
        <v>863850.29</v>
      </c>
      <c r="BM133">
        <v>863850.29</v>
      </c>
    </row>
    <row r="134" spans="1:65" x14ac:dyDescent="0.35">
      <c r="A134" s="2" t="s">
        <v>65</v>
      </c>
      <c r="B134" s="2" t="s">
        <v>66</v>
      </c>
      <c r="C134" s="2" t="s">
        <v>67</v>
      </c>
      <c r="D134">
        <v>1</v>
      </c>
      <c r="E134">
        <v>1</v>
      </c>
      <c r="F134" s="3">
        <v>43768.764374999999</v>
      </c>
      <c r="G134" s="4">
        <v>43466</v>
      </c>
      <c r="H134" s="4">
        <v>43830</v>
      </c>
      <c r="I134" s="2" t="s">
        <v>68</v>
      </c>
      <c r="J134">
        <v>1440</v>
      </c>
      <c r="L134" s="2"/>
      <c r="M134" s="2"/>
      <c r="N134" s="2"/>
      <c r="O134" s="2"/>
      <c r="P134" s="2"/>
      <c r="Q134" s="2"/>
      <c r="S134" s="2"/>
      <c r="T134" s="2"/>
      <c r="U134" s="2"/>
      <c r="V134" s="2"/>
      <c r="W134" s="2"/>
      <c r="X134" s="2"/>
      <c r="Y134" s="2"/>
      <c r="AA134" s="2"/>
      <c r="AC134" s="2"/>
      <c r="AD134" s="2"/>
      <c r="AE134" s="2"/>
      <c r="AN134" s="2" t="s">
        <v>69</v>
      </c>
      <c r="AO134">
        <v>47</v>
      </c>
      <c r="AP134" s="2" t="s">
        <v>837</v>
      </c>
      <c r="AQ134" s="2" t="s">
        <v>582</v>
      </c>
      <c r="AR134" s="2" t="s">
        <v>983</v>
      </c>
      <c r="AS134" s="2" t="s">
        <v>135</v>
      </c>
      <c r="AT134" s="4">
        <v>43521</v>
      </c>
      <c r="AU134" s="4">
        <v>43521</v>
      </c>
      <c r="AV134" s="4">
        <v>43524</v>
      </c>
      <c r="AW134" s="2" t="s">
        <v>1020</v>
      </c>
      <c r="AX134" s="2" t="s">
        <v>582</v>
      </c>
      <c r="AY134">
        <v>350</v>
      </c>
      <c r="AZ134">
        <v>122</v>
      </c>
      <c r="BA134">
        <v>863850.29</v>
      </c>
      <c r="BB134" s="2"/>
      <c r="BD134" s="2"/>
      <c r="BE134" s="2"/>
      <c r="BG134" s="2"/>
      <c r="BH134" s="2"/>
      <c r="BJ134" s="2"/>
      <c r="BK134">
        <v>287</v>
      </c>
      <c r="BL134">
        <v>863850.29</v>
      </c>
      <c r="BM134">
        <v>863850.29</v>
      </c>
    </row>
    <row r="135" spans="1:65" x14ac:dyDescent="0.35">
      <c r="A135" s="2" t="s">
        <v>65</v>
      </c>
      <c r="B135" s="2" t="s">
        <v>66</v>
      </c>
      <c r="C135" s="2" t="s">
        <v>67</v>
      </c>
      <c r="D135">
        <v>1</v>
      </c>
      <c r="E135">
        <v>1</v>
      </c>
      <c r="F135" s="3">
        <v>43768.764374999999</v>
      </c>
      <c r="G135" s="4">
        <v>43466</v>
      </c>
      <c r="H135" s="4">
        <v>43830</v>
      </c>
      <c r="I135" s="2" t="s">
        <v>68</v>
      </c>
      <c r="J135">
        <v>1440</v>
      </c>
      <c r="L135" s="2"/>
      <c r="M135" s="2"/>
      <c r="N135" s="2"/>
      <c r="O135" s="2"/>
      <c r="P135" s="2"/>
      <c r="Q135" s="2"/>
      <c r="S135" s="2"/>
      <c r="T135" s="2"/>
      <c r="U135" s="2"/>
      <c r="V135" s="2"/>
      <c r="W135" s="2"/>
      <c r="X135" s="2"/>
      <c r="Y135" s="2"/>
      <c r="AA135" s="2"/>
      <c r="AC135" s="2"/>
      <c r="AD135" s="2"/>
      <c r="AE135" s="2"/>
      <c r="AN135" s="2" t="s">
        <v>69</v>
      </c>
      <c r="AO135">
        <v>48</v>
      </c>
      <c r="AP135" s="2" t="s">
        <v>838</v>
      </c>
      <c r="AQ135" s="2" t="s">
        <v>582</v>
      </c>
      <c r="AR135" s="2" t="s">
        <v>983</v>
      </c>
      <c r="AS135" s="2" t="s">
        <v>135</v>
      </c>
      <c r="AT135" s="4">
        <v>43521</v>
      </c>
      <c r="AU135" s="4">
        <v>43521</v>
      </c>
      <c r="AV135" s="4">
        <v>43524</v>
      </c>
      <c r="AW135" s="2" t="s">
        <v>1020</v>
      </c>
      <c r="AX135" s="2" t="s">
        <v>582</v>
      </c>
      <c r="AY135">
        <v>317.27999999999997</v>
      </c>
      <c r="AZ135">
        <v>122</v>
      </c>
      <c r="BA135">
        <v>863850.29</v>
      </c>
      <c r="BB135" s="2"/>
      <c r="BD135" s="2"/>
      <c r="BE135" s="2"/>
      <c r="BG135" s="2"/>
      <c r="BH135" s="2"/>
      <c r="BJ135" s="2"/>
      <c r="BK135">
        <v>287</v>
      </c>
      <c r="BL135">
        <v>863850.29</v>
      </c>
      <c r="BM135">
        <v>863850.29</v>
      </c>
    </row>
    <row r="136" spans="1:65" x14ac:dyDescent="0.35">
      <c r="A136" s="2" t="s">
        <v>65</v>
      </c>
      <c r="B136" s="2" t="s">
        <v>66</v>
      </c>
      <c r="C136" s="2" t="s">
        <v>67</v>
      </c>
      <c r="D136">
        <v>1</v>
      </c>
      <c r="E136">
        <v>1</v>
      </c>
      <c r="F136" s="3">
        <v>43768.764374999999</v>
      </c>
      <c r="G136" s="4">
        <v>43466</v>
      </c>
      <c r="H136" s="4">
        <v>43830</v>
      </c>
      <c r="I136" s="2" t="s">
        <v>68</v>
      </c>
      <c r="J136">
        <v>1440</v>
      </c>
      <c r="L136" s="2"/>
      <c r="M136" s="2"/>
      <c r="N136" s="2"/>
      <c r="O136" s="2"/>
      <c r="P136" s="2"/>
      <c r="Q136" s="2"/>
      <c r="S136" s="2"/>
      <c r="T136" s="2"/>
      <c r="U136" s="2"/>
      <c r="V136" s="2"/>
      <c r="W136" s="2"/>
      <c r="X136" s="2"/>
      <c r="Y136" s="2"/>
      <c r="AA136" s="2"/>
      <c r="AC136" s="2"/>
      <c r="AD136" s="2"/>
      <c r="AE136" s="2"/>
      <c r="AN136" s="2" t="s">
        <v>69</v>
      </c>
      <c r="AO136">
        <v>49</v>
      </c>
      <c r="AP136" s="2" t="s">
        <v>839</v>
      </c>
      <c r="AQ136" s="2" t="s">
        <v>937</v>
      </c>
      <c r="AR136" s="2" t="s">
        <v>123</v>
      </c>
      <c r="AS136" s="2" t="s">
        <v>154</v>
      </c>
      <c r="AT136" s="4">
        <v>43524</v>
      </c>
      <c r="AU136" s="4">
        <v>43524</v>
      </c>
      <c r="AV136" s="4">
        <v>43524</v>
      </c>
      <c r="AW136" s="2" t="s">
        <v>1020</v>
      </c>
      <c r="AX136" s="2" t="s">
        <v>937</v>
      </c>
      <c r="AY136">
        <v>2140</v>
      </c>
      <c r="AZ136">
        <v>122</v>
      </c>
      <c r="BA136">
        <v>863850.29</v>
      </c>
      <c r="BB136" s="2"/>
      <c r="BD136" s="2"/>
      <c r="BE136" s="2"/>
      <c r="BG136" s="2"/>
      <c r="BH136" s="2"/>
      <c r="BJ136" s="2"/>
      <c r="BK136">
        <v>287</v>
      </c>
      <c r="BL136">
        <v>863850.29</v>
      </c>
      <c r="BM136">
        <v>863850.29</v>
      </c>
    </row>
    <row r="137" spans="1:65" x14ac:dyDescent="0.35">
      <c r="A137" s="2" t="s">
        <v>65</v>
      </c>
      <c r="B137" s="2" t="s">
        <v>66</v>
      </c>
      <c r="C137" s="2" t="s">
        <v>67</v>
      </c>
      <c r="D137">
        <v>1</v>
      </c>
      <c r="E137">
        <v>1</v>
      </c>
      <c r="F137" s="3">
        <v>43768.764374999999</v>
      </c>
      <c r="G137" s="4">
        <v>43466</v>
      </c>
      <c r="H137" s="4">
        <v>43830</v>
      </c>
      <c r="I137" s="2" t="s">
        <v>68</v>
      </c>
      <c r="J137">
        <v>1440</v>
      </c>
      <c r="L137" s="2"/>
      <c r="M137" s="2"/>
      <c r="N137" s="2"/>
      <c r="O137" s="2"/>
      <c r="P137" s="2"/>
      <c r="Q137" s="2"/>
      <c r="S137" s="2"/>
      <c r="T137" s="2"/>
      <c r="U137" s="2"/>
      <c r="V137" s="2"/>
      <c r="W137" s="2"/>
      <c r="X137" s="2"/>
      <c r="Y137" s="2"/>
      <c r="AA137" s="2"/>
      <c r="AC137" s="2"/>
      <c r="AD137" s="2"/>
      <c r="AE137" s="2"/>
      <c r="AN137" s="2" t="s">
        <v>69</v>
      </c>
      <c r="AO137">
        <v>50</v>
      </c>
      <c r="AP137" s="2" t="s">
        <v>840</v>
      </c>
      <c r="AQ137" s="2" t="s">
        <v>937</v>
      </c>
      <c r="AR137" s="2" t="s">
        <v>123</v>
      </c>
      <c r="AS137" s="2" t="s">
        <v>154</v>
      </c>
      <c r="AT137" s="4">
        <v>43524</v>
      </c>
      <c r="AU137" s="4">
        <v>43524</v>
      </c>
      <c r="AV137" s="4">
        <v>43524</v>
      </c>
      <c r="AW137" s="2" t="s">
        <v>1020</v>
      </c>
      <c r="AX137" s="2" t="s">
        <v>937</v>
      </c>
      <c r="AY137">
        <v>2140</v>
      </c>
      <c r="AZ137">
        <v>122</v>
      </c>
      <c r="BA137">
        <v>863850.29</v>
      </c>
      <c r="BB137" s="2"/>
      <c r="BD137" s="2"/>
      <c r="BE137" s="2"/>
      <c r="BG137" s="2"/>
      <c r="BH137" s="2"/>
      <c r="BJ137" s="2"/>
      <c r="BK137">
        <v>287</v>
      </c>
      <c r="BL137">
        <v>863850.29</v>
      </c>
      <c r="BM137">
        <v>863850.29</v>
      </c>
    </row>
    <row r="138" spans="1:65" x14ac:dyDescent="0.35">
      <c r="A138" s="2" t="s">
        <v>65</v>
      </c>
      <c r="B138" s="2" t="s">
        <v>66</v>
      </c>
      <c r="C138" s="2" t="s">
        <v>67</v>
      </c>
      <c r="D138">
        <v>1</v>
      </c>
      <c r="E138">
        <v>1</v>
      </c>
      <c r="F138" s="3">
        <v>43768.764374999999</v>
      </c>
      <c r="G138" s="4">
        <v>43466</v>
      </c>
      <c r="H138" s="4">
        <v>43830</v>
      </c>
      <c r="I138" s="2" t="s">
        <v>68</v>
      </c>
      <c r="J138">
        <v>1440</v>
      </c>
      <c r="L138" s="2"/>
      <c r="M138" s="2"/>
      <c r="N138" s="2"/>
      <c r="O138" s="2"/>
      <c r="P138" s="2"/>
      <c r="Q138" s="2"/>
      <c r="S138" s="2"/>
      <c r="T138" s="2"/>
      <c r="U138" s="2"/>
      <c r="V138" s="2"/>
      <c r="W138" s="2"/>
      <c r="X138" s="2"/>
      <c r="Y138" s="2"/>
      <c r="AA138" s="2"/>
      <c r="AC138" s="2"/>
      <c r="AD138" s="2"/>
      <c r="AE138" s="2"/>
      <c r="AN138" s="2" t="s">
        <v>69</v>
      </c>
      <c r="AO138">
        <v>51</v>
      </c>
      <c r="AP138" s="2" t="s">
        <v>841</v>
      </c>
      <c r="AQ138" s="2" t="s">
        <v>920</v>
      </c>
      <c r="AR138" s="2" t="s">
        <v>984</v>
      </c>
      <c r="AS138" s="2" t="s">
        <v>1010</v>
      </c>
      <c r="AT138" s="4">
        <v>43524</v>
      </c>
      <c r="AU138" s="4">
        <v>43524</v>
      </c>
      <c r="AV138" s="4">
        <v>43524</v>
      </c>
      <c r="AW138" s="2" t="s">
        <v>1020</v>
      </c>
      <c r="AX138" s="2" t="s">
        <v>920</v>
      </c>
      <c r="AY138">
        <v>41230</v>
      </c>
      <c r="AZ138">
        <v>122</v>
      </c>
      <c r="BA138">
        <v>863850.29</v>
      </c>
      <c r="BB138" s="2"/>
      <c r="BD138" s="2"/>
      <c r="BE138" s="2"/>
      <c r="BG138" s="2"/>
      <c r="BH138" s="2"/>
      <c r="BJ138" s="2"/>
      <c r="BK138">
        <v>287</v>
      </c>
      <c r="BL138">
        <v>863850.29</v>
      </c>
      <c r="BM138">
        <v>863850.29</v>
      </c>
    </row>
    <row r="139" spans="1:65" x14ac:dyDescent="0.35">
      <c r="A139" s="2" t="s">
        <v>65</v>
      </c>
      <c r="B139" s="2" t="s">
        <v>66</v>
      </c>
      <c r="C139" s="2" t="s">
        <v>67</v>
      </c>
      <c r="D139">
        <v>1</v>
      </c>
      <c r="E139">
        <v>1</v>
      </c>
      <c r="F139" s="3">
        <v>43768.764374999999</v>
      </c>
      <c r="G139" s="4">
        <v>43466</v>
      </c>
      <c r="H139" s="4">
        <v>43830</v>
      </c>
      <c r="I139" s="2" t="s">
        <v>68</v>
      </c>
      <c r="J139">
        <v>1440</v>
      </c>
      <c r="L139" s="2"/>
      <c r="M139" s="2"/>
      <c r="N139" s="2"/>
      <c r="O139" s="2"/>
      <c r="P139" s="2"/>
      <c r="Q139" s="2"/>
      <c r="S139" s="2"/>
      <c r="T139" s="2"/>
      <c r="U139" s="2"/>
      <c r="V139" s="2"/>
      <c r="W139" s="2"/>
      <c r="X139" s="2"/>
      <c r="Y139" s="2"/>
      <c r="AA139" s="2"/>
      <c r="AC139" s="2"/>
      <c r="AD139" s="2"/>
      <c r="AE139" s="2"/>
      <c r="AN139" s="2" t="s">
        <v>69</v>
      </c>
      <c r="AO139">
        <v>52</v>
      </c>
      <c r="AP139" s="2" t="s">
        <v>842</v>
      </c>
      <c r="AQ139" s="2" t="s">
        <v>920</v>
      </c>
      <c r="AR139" s="2" t="s">
        <v>984</v>
      </c>
      <c r="AS139" s="2" t="s">
        <v>1010</v>
      </c>
      <c r="AT139" s="4">
        <v>43524</v>
      </c>
      <c r="AU139" s="4">
        <v>43524</v>
      </c>
      <c r="AV139" s="4">
        <v>43524</v>
      </c>
      <c r="AW139" s="2" t="s">
        <v>1020</v>
      </c>
      <c r="AX139" s="2" t="s">
        <v>1023</v>
      </c>
      <c r="AY139">
        <v>5652.63</v>
      </c>
      <c r="AZ139">
        <v>122</v>
      </c>
      <c r="BA139">
        <v>863850.29</v>
      </c>
      <c r="BB139" s="2"/>
      <c r="BD139" s="2"/>
      <c r="BE139" s="2"/>
      <c r="BG139" s="2"/>
      <c r="BH139" s="2"/>
      <c r="BJ139" s="2"/>
      <c r="BK139">
        <v>287</v>
      </c>
      <c r="BL139">
        <v>863850.29</v>
      </c>
      <c r="BM139">
        <v>863850.29</v>
      </c>
    </row>
    <row r="140" spans="1:65" x14ac:dyDescent="0.35">
      <c r="A140" s="2" t="s">
        <v>65</v>
      </c>
      <c r="B140" s="2" t="s">
        <v>66</v>
      </c>
      <c r="C140" s="2" t="s">
        <v>67</v>
      </c>
      <c r="D140">
        <v>1</v>
      </c>
      <c r="E140">
        <v>1</v>
      </c>
      <c r="F140" s="3">
        <v>43768.764374999999</v>
      </c>
      <c r="G140" s="4">
        <v>43466</v>
      </c>
      <c r="H140" s="4">
        <v>43830</v>
      </c>
      <c r="I140" s="2" t="s">
        <v>68</v>
      </c>
      <c r="J140">
        <v>1440</v>
      </c>
      <c r="L140" s="2"/>
      <c r="M140" s="2"/>
      <c r="N140" s="2"/>
      <c r="O140" s="2"/>
      <c r="P140" s="2"/>
      <c r="Q140" s="2"/>
      <c r="S140" s="2"/>
      <c r="T140" s="2"/>
      <c r="U140" s="2"/>
      <c r="V140" s="2"/>
      <c r="W140" s="2"/>
      <c r="X140" s="2"/>
      <c r="Y140" s="2"/>
      <c r="AA140" s="2"/>
      <c r="AC140" s="2"/>
      <c r="AD140" s="2"/>
      <c r="AE140" s="2"/>
      <c r="AN140" s="2" t="s">
        <v>69</v>
      </c>
      <c r="AO140">
        <v>53</v>
      </c>
      <c r="AP140" s="2" t="s">
        <v>843</v>
      </c>
      <c r="AQ140" s="2" t="s">
        <v>920</v>
      </c>
      <c r="AR140" s="2" t="s">
        <v>984</v>
      </c>
      <c r="AS140" s="2" t="s">
        <v>1010</v>
      </c>
      <c r="AT140" s="4">
        <v>43524</v>
      </c>
      <c r="AU140" s="4">
        <v>43524</v>
      </c>
      <c r="AV140" s="4">
        <v>43524</v>
      </c>
      <c r="AW140" s="2" t="s">
        <v>1020</v>
      </c>
      <c r="AX140" s="2" t="s">
        <v>1024</v>
      </c>
      <c r="AY140">
        <v>3201.96</v>
      </c>
      <c r="AZ140">
        <v>122</v>
      </c>
      <c r="BA140">
        <v>863850.29</v>
      </c>
      <c r="BB140" s="2"/>
      <c r="BD140" s="2"/>
      <c r="BE140" s="2"/>
      <c r="BG140" s="2"/>
      <c r="BH140" s="2"/>
      <c r="BJ140" s="2"/>
      <c r="BK140">
        <v>287</v>
      </c>
      <c r="BL140">
        <v>863850.29</v>
      </c>
      <c r="BM140">
        <v>863850.29</v>
      </c>
    </row>
    <row r="141" spans="1:65" x14ac:dyDescent="0.35">
      <c r="A141" s="2" t="s">
        <v>65</v>
      </c>
      <c r="B141" s="2" t="s">
        <v>66</v>
      </c>
      <c r="C141" s="2" t="s">
        <v>67</v>
      </c>
      <c r="D141">
        <v>1</v>
      </c>
      <c r="E141">
        <v>1</v>
      </c>
      <c r="F141" s="3">
        <v>43768.764374999999</v>
      </c>
      <c r="G141" s="4">
        <v>43466</v>
      </c>
      <c r="H141" s="4">
        <v>43830</v>
      </c>
      <c r="I141" s="2" t="s">
        <v>68</v>
      </c>
      <c r="J141">
        <v>1440</v>
      </c>
      <c r="L141" s="2"/>
      <c r="M141" s="2"/>
      <c r="N141" s="2"/>
      <c r="O141" s="2"/>
      <c r="P141" s="2"/>
      <c r="Q141" s="2"/>
      <c r="S141" s="2"/>
      <c r="T141" s="2"/>
      <c r="U141" s="2"/>
      <c r="V141" s="2"/>
      <c r="W141" s="2"/>
      <c r="X141" s="2"/>
      <c r="Y141" s="2"/>
      <c r="AA141" s="2"/>
      <c r="AC141" s="2"/>
      <c r="AD141" s="2"/>
      <c r="AE141" s="2"/>
      <c r="AN141" s="2" t="s">
        <v>69</v>
      </c>
      <c r="AO141">
        <v>54</v>
      </c>
      <c r="AP141" s="2" t="s">
        <v>844</v>
      </c>
      <c r="AQ141" s="2" t="s">
        <v>920</v>
      </c>
      <c r="AR141" s="2" t="s">
        <v>984</v>
      </c>
      <c r="AS141" s="2" t="s">
        <v>1010</v>
      </c>
      <c r="AT141" s="4">
        <v>43524</v>
      </c>
      <c r="AU141" s="4">
        <v>43524</v>
      </c>
      <c r="AV141" s="4">
        <v>43524</v>
      </c>
      <c r="AW141" s="2" t="s">
        <v>1020</v>
      </c>
      <c r="AX141" s="2" t="s">
        <v>1025</v>
      </c>
      <c r="AY141">
        <v>3580</v>
      </c>
      <c r="AZ141">
        <v>122</v>
      </c>
      <c r="BA141">
        <v>863850.29</v>
      </c>
      <c r="BB141" s="2"/>
      <c r="BD141" s="2"/>
      <c r="BE141" s="2"/>
      <c r="BG141" s="2"/>
      <c r="BH141" s="2"/>
      <c r="BJ141" s="2"/>
      <c r="BK141">
        <v>287</v>
      </c>
      <c r="BL141">
        <v>863850.29</v>
      </c>
      <c r="BM141">
        <v>863850.29</v>
      </c>
    </row>
    <row r="142" spans="1:65" x14ac:dyDescent="0.35">
      <c r="A142" s="2" t="s">
        <v>65</v>
      </c>
      <c r="B142" s="2" t="s">
        <v>66</v>
      </c>
      <c r="C142" s="2" t="s">
        <v>67</v>
      </c>
      <c r="D142">
        <v>1</v>
      </c>
      <c r="E142">
        <v>1</v>
      </c>
      <c r="F142" s="3">
        <v>43768.764374999999</v>
      </c>
      <c r="G142" s="4">
        <v>43466</v>
      </c>
      <c r="H142" s="4">
        <v>43830</v>
      </c>
      <c r="I142" s="2" t="s">
        <v>68</v>
      </c>
      <c r="J142">
        <v>1440</v>
      </c>
      <c r="L142" s="2"/>
      <c r="M142" s="2"/>
      <c r="N142" s="2"/>
      <c r="O142" s="2"/>
      <c r="P142" s="2"/>
      <c r="Q142" s="2"/>
      <c r="S142" s="2"/>
      <c r="T142" s="2"/>
      <c r="U142" s="2"/>
      <c r="V142" s="2"/>
      <c r="W142" s="2"/>
      <c r="X142" s="2"/>
      <c r="Y142" s="2"/>
      <c r="AA142" s="2"/>
      <c r="AC142" s="2"/>
      <c r="AD142" s="2"/>
      <c r="AE142" s="2"/>
      <c r="AN142" s="2" t="s">
        <v>69</v>
      </c>
      <c r="AO142">
        <v>55</v>
      </c>
      <c r="AP142" s="2" t="s">
        <v>845</v>
      </c>
      <c r="AQ142" s="2" t="s">
        <v>920</v>
      </c>
      <c r="AR142" s="2" t="s">
        <v>984</v>
      </c>
      <c r="AS142" s="2" t="s">
        <v>1010</v>
      </c>
      <c r="AT142" s="4">
        <v>43524</v>
      </c>
      <c r="AU142" s="4">
        <v>43524</v>
      </c>
      <c r="AV142" s="4">
        <v>43524</v>
      </c>
      <c r="AW142" s="2" t="s">
        <v>1020</v>
      </c>
      <c r="AX142" s="2" t="s">
        <v>920</v>
      </c>
      <c r="AY142">
        <v>41230</v>
      </c>
      <c r="AZ142">
        <v>122</v>
      </c>
      <c r="BA142">
        <v>863850.29</v>
      </c>
      <c r="BB142" s="2"/>
      <c r="BD142" s="2"/>
      <c r="BE142" s="2"/>
      <c r="BG142" s="2"/>
      <c r="BH142" s="2"/>
      <c r="BJ142" s="2"/>
      <c r="BK142">
        <v>287</v>
      </c>
      <c r="BL142">
        <v>863850.29</v>
      </c>
      <c r="BM142">
        <v>863850.29</v>
      </c>
    </row>
    <row r="143" spans="1:65" x14ac:dyDescent="0.35">
      <c r="A143" s="2" t="s">
        <v>65</v>
      </c>
      <c r="B143" s="2" t="s">
        <v>66</v>
      </c>
      <c r="C143" s="2" t="s">
        <v>67</v>
      </c>
      <c r="D143">
        <v>1</v>
      </c>
      <c r="E143">
        <v>1</v>
      </c>
      <c r="F143" s="3">
        <v>43768.764374999999</v>
      </c>
      <c r="G143" s="4">
        <v>43466</v>
      </c>
      <c r="H143" s="4">
        <v>43830</v>
      </c>
      <c r="I143" s="2" t="s">
        <v>68</v>
      </c>
      <c r="J143">
        <v>1440</v>
      </c>
      <c r="L143" s="2"/>
      <c r="M143" s="2"/>
      <c r="N143" s="2"/>
      <c r="O143" s="2"/>
      <c r="P143" s="2"/>
      <c r="Q143" s="2"/>
      <c r="S143" s="2"/>
      <c r="T143" s="2"/>
      <c r="U143" s="2"/>
      <c r="V143" s="2"/>
      <c r="W143" s="2"/>
      <c r="X143" s="2"/>
      <c r="Y143" s="2"/>
      <c r="AA143" s="2"/>
      <c r="AC143" s="2"/>
      <c r="AD143" s="2"/>
      <c r="AE143" s="2"/>
      <c r="AN143" s="2" t="s">
        <v>69</v>
      </c>
      <c r="AO143">
        <v>56</v>
      </c>
      <c r="AP143" s="2" t="s">
        <v>846</v>
      </c>
      <c r="AQ143" s="2" t="s">
        <v>938</v>
      </c>
      <c r="AR143" s="2" t="s">
        <v>985</v>
      </c>
      <c r="AS143" s="2" t="s">
        <v>1011</v>
      </c>
      <c r="AT143" s="4">
        <v>43524</v>
      </c>
      <c r="AU143" s="4">
        <v>43524</v>
      </c>
      <c r="AV143" s="4">
        <v>43524</v>
      </c>
      <c r="AW143" s="2" t="s">
        <v>1020</v>
      </c>
      <c r="AX143" s="2" t="s">
        <v>582</v>
      </c>
      <c r="AY143">
        <v>201.92</v>
      </c>
      <c r="AZ143">
        <v>122</v>
      </c>
      <c r="BA143">
        <v>863850.29</v>
      </c>
      <c r="BB143" s="2"/>
      <c r="BD143" s="2"/>
      <c r="BE143" s="2"/>
      <c r="BG143" s="2"/>
      <c r="BH143" s="2"/>
      <c r="BJ143" s="2"/>
      <c r="BK143">
        <v>287</v>
      </c>
      <c r="BL143">
        <v>863850.29</v>
      </c>
      <c r="BM143">
        <v>863850.29</v>
      </c>
    </row>
    <row r="144" spans="1:65" x14ac:dyDescent="0.35">
      <c r="A144" s="2" t="s">
        <v>65</v>
      </c>
      <c r="B144" s="2" t="s">
        <v>66</v>
      </c>
      <c r="C144" s="2" t="s">
        <v>67</v>
      </c>
      <c r="D144">
        <v>1</v>
      </c>
      <c r="E144">
        <v>1</v>
      </c>
      <c r="F144" s="3">
        <v>43768.764374999999</v>
      </c>
      <c r="G144" s="4">
        <v>43466</v>
      </c>
      <c r="H144" s="4">
        <v>43830</v>
      </c>
      <c r="I144" s="2" t="s">
        <v>68</v>
      </c>
      <c r="J144">
        <v>1440</v>
      </c>
      <c r="L144" s="2"/>
      <c r="M144" s="2"/>
      <c r="N144" s="2"/>
      <c r="O144" s="2"/>
      <c r="P144" s="2"/>
      <c r="Q144" s="2"/>
      <c r="S144" s="2"/>
      <c r="T144" s="2"/>
      <c r="U144" s="2"/>
      <c r="V144" s="2"/>
      <c r="W144" s="2"/>
      <c r="X144" s="2"/>
      <c r="Y144" s="2"/>
      <c r="AA144" s="2"/>
      <c r="AC144" s="2"/>
      <c r="AD144" s="2"/>
      <c r="AE144" s="2"/>
      <c r="AN144" s="2" t="s">
        <v>69</v>
      </c>
      <c r="AO144">
        <v>57</v>
      </c>
      <c r="AP144" s="2" t="s">
        <v>847</v>
      </c>
      <c r="AQ144" s="2" t="s">
        <v>938</v>
      </c>
      <c r="AR144" s="2" t="s">
        <v>985</v>
      </c>
      <c r="AS144" s="2" t="s">
        <v>1011</v>
      </c>
      <c r="AT144" s="4">
        <v>43524</v>
      </c>
      <c r="AU144" s="4">
        <v>43524</v>
      </c>
      <c r="AV144" s="4">
        <v>43524</v>
      </c>
      <c r="AW144" s="2" t="s">
        <v>1020</v>
      </c>
      <c r="AX144" s="2" t="s">
        <v>582</v>
      </c>
      <c r="AY144">
        <v>67.31</v>
      </c>
      <c r="AZ144">
        <v>122</v>
      </c>
      <c r="BA144">
        <v>863850.29</v>
      </c>
      <c r="BB144" s="2"/>
      <c r="BD144" s="2"/>
      <c r="BE144" s="2"/>
      <c r="BG144" s="2"/>
      <c r="BH144" s="2"/>
      <c r="BJ144" s="2"/>
      <c r="BK144">
        <v>287</v>
      </c>
      <c r="BL144">
        <v>863850.29</v>
      </c>
      <c r="BM144">
        <v>863850.29</v>
      </c>
    </row>
    <row r="145" spans="1:65" x14ac:dyDescent="0.35">
      <c r="A145" s="2" t="s">
        <v>65</v>
      </c>
      <c r="B145" s="2" t="s">
        <v>66</v>
      </c>
      <c r="C145" s="2" t="s">
        <v>67</v>
      </c>
      <c r="D145">
        <v>1</v>
      </c>
      <c r="E145">
        <v>1</v>
      </c>
      <c r="F145" s="3">
        <v>43768.764374999999</v>
      </c>
      <c r="G145" s="4">
        <v>43466</v>
      </c>
      <c r="H145" s="4">
        <v>43830</v>
      </c>
      <c r="I145" s="2" t="s">
        <v>68</v>
      </c>
      <c r="J145">
        <v>1440</v>
      </c>
      <c r="L145" s="2"/>
      <c r="M145" s="2"/>
      <c r="N145" s="2"/>
      <c r="O145" s="2"/>
      <c r="P145" s="2"/>
      <c r="Q145" s="2"/>
      <c r="S145" s="2"/>
      <c r="T145" s="2"/>
      <c r="U145" s="2"/>
      <c r="V145" s="2"/>
      <c r="W145" s="2"/>
      <c r="X145" s="2"/>
      <c r="Y145" s="2"/>
      <c r="AA145" s="2"/>
      <c r="AC145" s="2"/>
      <c r="AD145" s="2"/>
      <c r="AE145" s="2"/>
      <c r="AN145" s="2" t="s">
        <v>69</v>
      </c>
      <c r="AO145">
        <v>58</v>
      </c>
      <c r="AP145" s="2" t="s">
        <v>848</v>
      </c>
      <c r="AQ145" s="2" t="s">
        <v>938</v>
      </c>
      <c r="AR145" s="2" t="s">
        <v>985</v>
      </c>
      <c r="AS145" s="2" t="s">
        <v>1011</v>
      </c>
      <c r="AT145" s="4">
        <v>43524</v>
      </c>
      <c r="AU145" s="4">
        <v>43524</v>
      </c>
      <c r="AV145" s="4">
        <v>43524</v>
      </c>
      <c r="AW145" s="2" t="s">
        <v>1020</v>
      </c>
      <c r="AX145" s="2" t="s">
        <v>582</v>
      </c>
      <c r="AY145">
        <v>27.77</v>
      </c>
      <c r="AZ145">
        <v>122</v>
      </c>
      <c r="BA145">
        <v>863850.29</v>
      </c>
      <c r="BB145" s="2"/>
      <c r="BD145" s="2"/>
      <c r="BE145" s="2"/>
      <c r="BG145" s="2"/>
      <c r="BH145" s="2"/>
      <c r="BJ145" s="2"/>
      <c r="BK145">
        <v>287</v>
      </c>
      <c r="BL145">
        <v>863850.29</v>
      </c>
      <c r="BM145">
        <v>863850.29</v>
      </c>
    </row>
    <row r="146" spans="1:65" x14ac:dyDescent="0.35">
      <c r="A146" s="2" t="s">
        <v>65</v>
      </c>
      <c r="B146" s="2" t="s">
        <v>66</v>
      </c>
      <c r="C146" s="2" t="s">
        <v>67</v>
      </c>
      <c r="D146">
        <v>1</v>
      </c>
      <c r="E146">
        <v>1</v>
      </c>
      <c r="F146" s="3">
        <v>43768.764374999999</v>
      </c>
      <c r="G146" s="4">
        <v>43466</v>
      </c>
      <c r="H146" s="4">
        <v>43830</v>
      </c>
      <c r="I146" s="2" t="s">
        <v>68</v>
      </c>
      <c r="J146">
        <v>1440</v>
      </c>
      <c r="L146" s="2"/>
      <c r="M146" s="2"/>
      <c r="N146" s="2"/>
      <c r="O146" s="2"/>
      <c r="P146" s="2"/>
      <c r="Q146" s="2"/>
      <c r="S146" s="2"/>
      <c r="T146" s="2"/>
      <c r="U146" s="2"/>
      <c r="V146" s="2"/>
      <c r="W146" s="2"/>
      <c r="X146" s="2"/>
      <c r="Y146" s="2"/>
      <c r="AA146" s="2"/>
      <c r="AC146" s="2"/>
      <c r="AD146" s="2"/>
      <c r="AE146" s="2"/>
      <c r="AN146" s="2" t="s">
        <v>69</v>
      </c>
      <c r="AO146">
        <v>59</v>
      </c>
      <c r="AP146" s="2" t="s">
        <v>849</v>
      </c>
      <c r="AQ146" s="2" t="s">
        <v>938</v>
      </c>
      <c r="AR146" s="2" t="s">
        <v>985</v>
      </c>
      <c r="AS146" s="2" t="s">
        <v>1011</v>
      </c>
      <c r="AT146" s="4">
        <v>43524</v>
      </c>
      <c r="AU146" s="4">
        <v>43524</v>
      </c>
      <c r="AV146" s="4">
        <v>43524</v>
      </c>
      <c r="AW146" s="2" t="s">
        <v>1020</v>
      </c>
      <c r="AX146" s="2" t="s">
        <v>1031</v>
      </c>
      <c r="AY146">
        <v>2100</v>
      </c>
      <c r="AZ146">
        <v>122</v>
      </c>
      <c r="BA146">
        <v>863850.29</v>
      </c>
      <c r="BB146" s="2"/>
      <c r="BD146" s="2"/>
      <c r="BE146" s="2"/>
      <c r="BG146" s="2"/>
      <c r="BH146" s="2"/>
      <c r="BJ146" s="2"/>
      <c r="BK146">
        <v>287</v>
      </c>
      <c r="BL146">
        <v>863850.29</v>
      </c>
      <c r="BM146">
        <v>863850.29</v>
      </c>
    </row>
    <row r="147" spans="1:65" x14ac:dyDescent="0.35">
      <c r="A147" s="2" t="s">
        <v>65</v>
      </c>
      <c r="B147" s="2" t="s">
        <v>66</v>
      </c>
      <c r="C147" s="2" t="s">
        <v>67</v>
      </c>
      <c r="D147">
        <v>1</v>
      </c>
      <c r="E147">
        <v>1</v>
      </c>
      <c r="F147" s="3">
        <v>43768.764374999999</v>
      </c>
      <c r="G147" s="4">
        <v>43466</v>
      </c>
      <c r="H147" s="4">
        <v>43830</v>
      </c>
      <c r="I147" s="2" t="s">
        <v>68</v>
      </c>
      <c r="J147">
        <v>1440</v>
      </c>
      <c r="L147" s="2"/>
      <c r="M147" s="2"/>
      <c r="N147" s="2"/>
      <c r="O147" s="2"/>
      <c r="P147" s="2"/>
      <c r="Q147" s="2"/>
      <c r="S147" s="2"/>
      <c r="T147" s="2"/>
      <c r="U147" s="2"/>
      <c r="V147" s="2"/>
      <c r="W147" s="2"/>
      <c r="X147" s="2"/>
      <c r="Y147" s="2"/>
      <c r="AA147" s="2"/>
      <c r="AC147" s="2"/>
      <c r="AD147" s="2"/>
      <c r="AE147" s="2"/>
      <c r="AN147" s="2" t="s">
        <v>69</v>
      </c>
      <c r="AO147">
        <v>60</v>
      </c>
      <c r="AP147" s="2" t="s">
        <v>850</v>
      </c>
      <c r="AQ147" s="2" t="s">
        <v>938</v>
      </c>
      <c r="AR147" s="2" t="s">
        <v>985</v>
      </c>
      <c r="AS147" s="2" t="s">
        <v>1011</v>
      </c>
      <c r="AT147" s="4">
        <v>43524</v>
      </c>
      <c r="AU147" s="4">
        <v>43524</v>
      </c>
      <c r="AV147" s="4">
        <v>43524</v>
      </c>
      <c r="AW147" s="2" t="s">
        <v>1020</v>
      </c>
      <c r="AX147" s="2" t="s">
        <v>1037</v>
      </c>
      <c r="AY147">
        <v>34.15</v>
      </c>
      <c r="AZ147">
        <v>122</v>
      </c>
      <c r="BA147">
        <v>863850.29</v>
      </c>
      <c r="BB147" s="2"/>
      <c r="BD147" s="2"/>
      <c r="BE147" s="2"/>
      <c r="BG147" s="2"/>
      <c r="BH147" s="2"/>
      <c r="BJ147" s="2"/>
      <c r="BK147">
        <v>287</v>
      </c>
      <c r="BL147">
        <v>863850.29</v>
      </c>
      <c r="BM147">
        <v>863850.29</v>
      </c>
    </row>
    <row r="148" spans="1:65" x14ac:dyDescent="0.35">
      <c r="A148" s="2" t="s">
        <v>65</v>
      </c>
      <c r="B148" s="2" t="s">
        <v>66</v>
      </c>
      <c r="C148" s="2" t="s">
        <v>67</v>
      </c>
      <c r="D148">
        <v>1</v>
      </c>
      <c r="E148">
        <v>1</v>
      </c>
      <c r="F148" s="3">
        <v>43768.764374999999</v>
      </c>
      <c r="G148" s="4">
        <v>43466</v>
      </c>
      <c r="H148" s="4">
        <v>43830</v>
      </c>
      <c r="I148" s="2" t="s">
        <v>68</v>
      </c>
      <c r="J148">
        <v>1440</v>
      </c>
      <c r="L148" s="2"/>
      <c r="M148" s="2"/>
      <c r="N148" s="2"/>
      <c r="O148" s="2"/>
      <c r="P148" s="2"/>
      <c r="Q148" s="2"/>
      <c r="S148" s="2"/>
      <c r="T148" s="2"/>
      <c r="U148" s="2"/>
      <c r="V148" s="2"/>
      <c r="W148" s="2"/>
      <c r="X148" s="2"/>
      <c r="Y148" s="2"/>
      <c r="AA148" s="2"/>
      <c r="AC148" s="2"/>
      <c r="AD148" s="2"/>
      <c r="AE148" s="2"/>
      <c r="AN148" s="2" t="s">
        <v>69</v>
      </c>
      <c r="AO148">
        <v>61</v>
      </c>
      <c r="AP148" s="2" t="s">
        <v>851</v>
      </c>
      <c r="AQ148" s="2" t="s">
        <v>938</v>
      </c>
      <c r="AR148" s="2" t="s">
        <v>985</v>
      </c>
      <c r="AS148" s="2" t="s">
        <v>1011</v>
      </c>
      <c r="AT148" s="4">
        <v>43524</v>
      </c>
      <c r="AU148" s="4">
        <v>43524</v>
      </c>
      <c r="AV148" s="4">
        <v>43524</v>
      </c>
      <c r="AW148" s="2" t="s">
        <v>1020</v>
      </c>
      <c r="AX148" s="2" t="s">
        <v>1038</v>
      </c>
      <c r="AY148">
        <v>7.85</v>
      </c>
      <c r="AZ148">
        <v>122</v>
      </c>
      <c r="BA148">
        <v>863850.29</v>
      </c>
      <c r="BB148" s="2"/>
      <c r="BD148" s="2"/>
      <c r="BE148" s="2"/>
      <c r="BG148" s="2"/>
      <c r="BH148" s="2"/>
      <c r="BJ148" s="2"/>
      <c r="BK148">
        <v>287</v>
      </c>
      <c r="BL148">
        <v>863850.29</v>
      </c>
      <c r="BM148">
        <v>863850.29</v>
      </c>
    </row>
    <row r="149" spans="1:65" x14ac:dyDescent="0.35">
      <c r="A149" s="2" t="s">
        <v>65</v>
      </c>
      <c r="B149" s="2" t="s">
        <v>66</v>
      </c>
      <c r="C149" s="2" t="s">
        <v>67</v>
      </c>
      <c r="D149">
        <v>1</v>
      </c>
      <c r="E149">
        <v>1</v>
      </c>
      <c r="F149" s="3">
        <v>43768.764374999999</v>
      </c>
      <c r="G149" s="4">
        <v>43466</v>
      </c>
      <c r="H149" s="4">
        <v>43830</v>
      </c>
      <c r="I149" s="2" t="s">
        <v>68</v>
      </c>
      <c r="J149">
        <v>1440</v>
      </c>
      <c r="L149" s="2"/>
      <c r="M149" s="2"/>
      <c r="N149" s="2"/>
      <c r="O149" s="2"/>
      <c r="P149" s="2"/>
      <c r="Q149" s="2"/>
      <c r="S149" s="2"/>
      <c r="T149" s="2"/>
      <c r="U149" s="2"/>
      <c r="V149" s="2"/>
      <c r="W149" s="2"/>
      <c r="X149" s="2"/>
      <c r="Y149" s="2"/>
      <c r="AA149" s="2"/>
      <c r="AC149" s="2"/>
      <c r="AD149" s="2"/>
      <c r="AE149" s="2"/>
      <c r="AN149" s="2" t="s">
        <v>69</v>
      </c>
      <c r="AO149">
        <v>62</v>
      </c>
      <c r="AP149" s="2" t="s">
        <v>852</v>
      </c>
      <c r="AQ149" s="2" t="s">
        <v>938</v>
      </c>
      <c r="AR149" s="2" t="s">
        <v>985</v>
      </c>
      <c r="AS149" s="2" t="s">
        <v>1011</v>
      </c>
      <c r="AT149" s="4">
        <v>43524</v>
      </c>
      <c r="AU149" s="4">
        <v>43524</v>
      </c>
      <c r="AV149" s="4">
        <v>43524</v>
      </c>
      <c r="AW149" s="2" t="s">
        <v>1020</v>
      </c>
      <c r="AX149" s="2" t="s">
        <v>582</v>
      </c>
      <c r="AY149">
        <v>303.38</v>
      </c>
      <c r="AZ149">
        <v>122</v>
      </c>
      <c r="BA149">
        <v>863850.29</v>
      </c>
      <c r="BB149" s="2"/>
      <c r="BD149" s="2"/>
      <c r="BE149" s="2"/>
      <c r="BG149" s="2"/>
      <c r="BH149" s="2"/>
      <c r="BJ149" s="2"/>
      <c r="BK149">
        <v>287</v>
      </c>
      <c r="BL149">
        <v>863850.29</v>
      </c>
      <c r="BM149">
        <v>863850.29</v>
      </c>
    </row>
    <row r="150" spans="1:65" x14ac:dyDescent="0.35">
      <c r="A150" s="2" t="s">
        <v>65</v>
      </c>
      <c r="B150" s="2" t="s">
        <v>66</v>
      </c>
      <c r="C150" s="2" t="s">
        <v>67</v>
      </c>
      <c r="D150">
        <v>1</v>
      </c>
      <c r="E150">
        <v>1</v>
      </c>
      <c r="F150" s="3">
        <v>43768.764374999999</v>
      </c>
      <c r="G150" s="4">
        <v>43466</v>
      </c>
      <c r="H150" s="4">
        <v>43830</v>
      </c>
      <c r="I150" s="2" t="s">
        <v>68</v>
      </c>
      <c r="J150">
        <v>1440</v>
      </c>
      <c r="L150" s="2"/>
      <c r="M150" s="2"/>
      <c r="N150" s="2"/>
      <c r="O150" s="2"/>
      <c r="P150" s="2"/>
      <c r="Q150" s="2"/>
      <c r="S150" s="2"/>
      <c r="T150" s="2"/>
      <c r="U150" s="2"/>
      <c r="V150" s="2"/>
      <c r="W150" s="2"/>
      <c r="X150" s="2"/>
      <c r="Y150" s="2"/>
      <c r="AA150" s="2"/>
      <c r="AC150" s="2"/>
      <c r="AD150" s="2"/>
      <c r="AE150" s="2"/>
      <c r="AN150" s="2" t="s">
        <v>69</v>
      </c>
      <c r="AO150">
        <v>63</v>
      </c>
      <c r="AP150" s="2" t="s">
        <v>853</v>
      </c>
      <c r="AQ150" s="2" t="s">
        <v>939</v>
      </c>
      <c r="AR150" s="2" t="s">
        <v>986</v>
      </c>
      <c r="AS150" s="2" t="s">
        <v>136</v>
      </c>
      <c r="AT150" s="4">
        <v>43524</v>
      </c>
      <c r="AU150" s="4">
        <v>43524</v>
      </c>
      <c r="AV150" s="4">
        <v>43524</v>
      </c>
      <c r="AW150" s="2" t="s">
        <v>1020</v>
      </c>
      <c r="AX150" s="2" t="s">
        <v>939</v>
      </c>
      <c r="AY150">
        <v>6500</v>
      </c>
      <c r="AZ150">
        <v>122</v>
      </c>
      <c r="BA150">
        <v>863850.29</v>
      </c>
      <c r="BB150" s="2"/>
      <c r="BD150" s="2"/>
      <c r="BE150" s="2"/>
      <c r="BG150" s="2"/>
      <c r="BH150" s="2"/>
      <c r="BJ150" s="2"/>
      <c r="BK150">
        <v>287</v>
      </c>
      <c r="BL150">
        <v>863850.29</v>
      </c>
      <c r="BM150">
        <v>863850.29</v>
      </c>
    </row>
    <row r="151" spans="1:65" x14ac:dyDescent="0.35">
      <c r="A151" s="2" t="s">
        <v>65</v>
      </c>
      <c r="B151" s="2" t="s">
        <v>66</v>
      </c>
      <c r="C151" s="2" t="s">
        <v>67</v>
      </c>
      <c r="D151">
        <v>1</v>
      </c>
      <c r="E151">
        <v>1</v>
      </c>
      <c r="F151" s="3">
        <v>43768.764374999999</v>
      </c>
      <c r="G151" s="4">
        <v>43466</v>
      </c>
      <c r="H151" s="4">
        <v>43830</v>
      </c>
      <c r="I151" s="2" t="s">
        <v>68</v>
      </c>
      <c r="J151">
        <v>1440</v>
      </c>
      <c r="L151" s="2"/>
      <c r="M151" s="2"/>
      <c r="N151" s="2"/>
      <c r="O151" s="2"/>
      <c r="P151" s="2"/>
      <c r="Q151" s="2"/>
      <c r="S151" s="2"/>
      <c r="T151" s="2"/>
      <c r="U151" s="2"/>
      <c r="V151" s="2"/>
      <c r="W151" s="2"/>
      <c r="X151" s="2"/>
      <c r="Y151" s="2"/>
      <c r="AA151" s="2"/>
      <c r="AC151" s="2"/>
      <c r="AD151" s="2"/>
      <c r="AE151" s="2"/>
      <c r="AN151" s="2" t="s">
        <v>69</v>
      </c>
      <c r="AO151">
        <v>64</v>
      </c>
      <c r="AP151" s="2" t="s">
        <v>854</v>
      </c>
      <c r="AQ151" s="2" t="s">
        <v>940</v>
      </c>
      <c r="AR151" s="2" t="s">
        <v>987</v>
      </c>
      <c r="AS151" s="2" t="s">
        <v>136</v>
      </c>
      <c r="AT151" s="4">
        <v>43539</v>
      </c>
      <c r="AU151" s="4">
        <v>43539</v>
      </c>
      <c r="AV151" s="4">
        <v>43555</v>
      </c>
      <c r="AW151" s="2" t="s">
        <v>1020</v>
      </c>
      <c r="AX151" s="2" t="s">
        <v>1039</v>
      </c>
      <c r="AY151">
        <v>5535</v>
      </c>
      <c r="AZ151">
        <v>122</v>
      </c>
      <c r="BA151">
        <v>863850.29</v>
      </c>
      <c r="BB151" s="2"/>
      <c r="BD151" s="2"/>
      <c r="BE151" s="2"/>
      <c r="BG151" s="2"/>
      <c r="BH151" s="2"/>
      <c r="BJ151" s="2"/>
      <c r="BK151">
        <v>287</v>
      </c>
      <c r="BL151">
        <v>863850.29</v>
      </c>
      <c r="BM151">
        <v>863850.29</v>
      </c>
    </row>
    <row r="152" spans="1:65" x14ac:dyDescent="0.35">
      <c r="A152" s="2" t="s">
        <v>65</v>
      </c>
      <c r="B152" s="2" t="s">
        <v>66</v>
      </c>
      <c r="C152" s="2" t="s">
        <v>67</v>
      </c>
      <c r="D152">
        <v>1</v>
      </c>
      <c r="E152">
        <v>1</v>
      </c>
      <c r="F152" s="3">
        <v>43768.764374999999</v>
      </c>
      <c r="G152" s="4">
        <v>43466</v>
      </c>
      <c r="H152" s="4">
        <v>43830</v>
      </c>
      <c r="I152" s="2" t="s">
        <v>68</v>
      </c>
      <c r="J152">
        <v>1440</v>
      </c>
      <c r="L152" s="2"/>
      <c r="M152" s="2"/>
      <c r="N152" s="2"/>
      <c r="O152" s="2"/>
      <c r="P152" s="2"/>
      <c r="Q152" s="2"/>
      <c r="S152" s="2"/>
      <c r="T152" s="2"/>
      <c r="U152" s="2"/>
      <c r="V152" s="2"/>
      <c r="W152" s="2"/>
      <c r="X152" s="2"/>
      <c r="Y152" s="2"/>
      <c r="AA152" s="2"/>
      <c r="AC152" s="2"/>
      <c r="AD152" s="2"/>
      <c r="AE152" s="2"/>
      <c r="AN152" s="2" t="s">
        <v>69</v>
      </c>
      <c r="AO152">
        <v>65</v>
      </c>
      <c r="AP152" s="2" t="s">
        <v>855</v>
      </c>
      <c r="AQ152" s="2" t="s">
        <v>941</v>
      </c>
      <c r="AR152" s="2" t="s">
        <v>988</v>
      </c>
      <c r="AS152" s="2" t="s">
        <v>135</v>
      </c>
      <c r="AT152" s="4">
        <v>43546</v>
      </c>
      <c r="AU152" s="4">
        <v>43546</v>
      </c>
      <c r="AV152" s="4">
        <v>43555</v>
      </c>
      <c r="AW152" s="2" t="s">
        <v>1020</v>
      </c>
      <c r="AX152" s="2" t="s">
        <v>941</v>
      </c>
      <c r="AY152">
        <v>510</v>
      </c>
      <c r="AZ152">
        <v>122</v>
      </c>
      <c r="BA152">
        <v>863850.29</v>
      </c>
      <c r="BB152" s="2"/>
      <c r="BD152" s="2"/>
      <c r="BE152" s="2"/>
      <c r="BG152" s="2"/>
      <c r="BH152" s="2"/>
      <c r="BJ152" s="2"/>
      <c r="BK152">
        <v>287</v>
      </c>
      <c r="BL152">
        <v>863850.29</v>
      </c>
      <c r="BM152">
        <v>863850.29</v>
      </c>
    </row>
    <row r="153" spans="1:65" x14ac:dyDescent="0.35">
      <c r="A153" s="2" t="s">
        <v>65</v>
      </c>
      <c r="B153" s="2" t="s">
        <v>66</v>
      </c>
      <c r="C153" s="2" t="s">
        <v>67</v>
      </c>
      <c r="D153">
        <v>1</v>
      </c>
      <c r="E153">
        <v>1</v>
      </c>
      <c r="F153" s="3">
        <v>43768.764374999999</v>
      </c>
      <c r="G153" s="4">
        <v>43466</v>
      </c>
      <c r="H153" s="4">
        <v>43830</v>
      </c>
      <c r="I153" s="2" t="s">
        <v>68</v>
      </c>
      <c r="J153">
        <v>1440</v>
      </c>
      <c r="L153" s="2"/>
      <c r="M153" s="2"/>
      <c r="N153" s="2"/>
      <c r="O153" s="2"/>
      <c r="P153" s="2"/>
      <c r="Q153" s="2"/>
      <c r="S153" s="2"/>
      <c r="T153" s="2"/>
      <c r="U153" s="2"/>
      <c r="V153" s="2"/>
      <c r="W153" s="2"/>
      <c r="X153" s="2"/>
      <c r="Y153" s="2"/>
      <c r="AA153" s="2"/>
      <c r="AC153" s="2"/>
      <c r="AD153" s="2"/>
      <c r="AE153" s="2"/>
      <c r="AN153" s="2" t="s">
        <v>69</v>
      </c>
      <c r="AO153">
        <v>66</v>
      </c>
      <c r="AP153" s="2" t="s">
        <v>856</v>
      </c>
      <c r="AQ153" s="2" t="s">
        <v>941</v>
      </c>
      <c r="AR153" s="2" t="s">
        <v>988</v>
      </c>
      <c r="AS153" s="2" t="s">
        <v>135</v>
      </c>
      <c r="AT153" s="4">
        <v>43546</v>
      </c>
      <c r="AU153" s="4">
        <v>43546</v>
      </c>
      <c r="AV153" s="4">
        <v>43555</v>
      </c>
      <c r="AW153" s="2" t="s">
        <v>1020</v>
      </c>
      <c r="AX153" s="2" t="s">
        <v>941</v>
      </c>
      <c r="AY153">
        <v>414.63</v>
      </c>
      <c r="AZ153">
        <v>122</v>
      </c>
      <c r="BA153">
        <v>863850.29</v>
      </c>
      <c r="BB153" s="2"/>
      <c r="BD153" s="2"/>
      <c r="BE153" s="2"/>
      <c r="BG153" s="2"/>
      <c r="BH153" s="2"/>
      <c r="BJ153" s="2"/>
      <c r="BK153">
        <v>287</v>
      </c>
      <c r="BL153">
        <v>863850.29</v>
      </c>
      <c r="BM153">
        <v>863850.29</v>
      </c>
    </row>
    <row r="154" spans="1:65" x14ac:dyDescent="0.35">
      <c r="A154" s="2" t="s">
        <v>65</v>
      </c>
      <c r="B154" s="2" t="s">
        <v>66</v>
      </c>
      <c r="C154" s="2" t="s">
        <v>67</v>
      </c>
      <c r="D154">
        <v>1</v>
      </c>
      <c r="E154">
        <v>1</v>
      </c>
      <c r="F154" s="3">
        <v>43768.764374999999</v>
      </c>
      <c r="G154" s="4">
        <v>43466</v>
      </c>
      <c r="H154" s="4">
        <v>43830</v>
      </c>
      <c r="I154" s="2" t="s">
        <v>68</v>
      </c>
      <c r="J154">
        <v>1440</v>
      </c>
      <c r="L154" s="2"/>
      <c r="M154" s="2"/>
      <c r="N154" s="2"/>
      <c r="O154" s="2"/>
      <c r="P154" s="2"/>
      <c r="Q154" s="2"/>
      <c r="S154" s="2"/>
      <c r="T154" s="2"/>
      <c r="U154" s="2"/>
      <c r="V154" s="2"/>
      <c r="W154" s="2"/>
      <c r="X154" s="2"/>
      <c r="Y154" s="2"/>
      <c r="AA154" s="2"/>
      <c r="AC154" s="2"/>
      <c r="AD154" s="2"/>
      <c r="AE154" s="2"/>
      <c r="AN154" s="2" t="s">
        <v>69</v>
      </c>
      <c r="AO154">
        <v>67</v>
      </c>
      <c r="AP154" s="2" t="s">
        <v>857</v>
      </c>
      <c r="AQ154" s="2" t="s">
        <v>942</v>
      </c>
      <c r="AR154" s="2" t="s">
        <v>989</v>
      </c>
      <c r="AS154" s="2" t="s">
        <v>135</v>
      </c>
      <c r="AT154" s="4">
        <v>43550</v>
      </c>
      <c r="AU154" s="4">
        <v>43550</v>
      </c>
      <c r="AV154" s="4">
        <v>43555</v>
      </c>
      <c r="AW154" s="2" t="s">
        <v>1020</v>
      </c>
      <c r="AX154" s="2" t="s">
        <v>942</v>
      </c>
      <c r="AY154">
        <v>175</v>
      </c>
      <c r="AZ154">
        <v>122</v>
      </c>
      <c r="BA154">
        <v>863850.29</v>
      </c>
      <c r="BB154" s="2"/>
      <c r="BD154" s="2"/>
      <c r="BE154" s="2"/>
      <c r="BG154" s="2"/>
      <c r="BH154" s="2"/>
      <c r="BJ154" s="2"/>
      <c r="BK154">
        <v>287</v>
      </c>
      <c r="BL154">
        <v>863850.29</v>
      </c>
      <c r="BM154">
        <v>863850.29</v>
      </c>
    </row>
    <row r="155" spans="1:65" x14ac:dyDescent="0.35">
      <c r="A155" s="2" t="s">
        <v>65</v>
      </c>
      <c r="B155" s="2" t="s">
        <v>66</v>
      </c>
      <c r="C155" s="2" t="s">
        <v>67</v>
      </c>
      <c r="D155">
        <v>1</v>
      </c>
      <c r="E155">
        <v>1</v>
      </c>
      <c r="F155" s="3">
        <v>43768.764374999999</v>
      </c>
      <c r="G155" s="4">
        <v>43466</v>
      </c>
      <c r="H155" s="4">
        <v>43830</v>
      </c>
      <c r="I155" s="2" t="s">
        <v>68</v>
      </c>
      <c r="J155">
        <v>1440</v>
      </c>
      <c r="L155" s="2"/>
      <c r="M155" s="2"/>
      <c r="N155" s="2"/>
      <c r="O155" s="2"/>
      <c r="P155" s="2"/>
      <c r="Q155" s="2"/>
      <c r="S155" s="2"/>
      <c r="T155" s="2"/>
      <c r="U155" s="2"/>
      <c r="V155" s="2"/>
      <c r="W155" s="2"/>
      <c r="X155" s="2"/>
      <c r="Y155" s="2"/>
      <c r="AA155" s="2"/>
      <c r="AC155" s="2"/>
      <c r="AD155" s="2"/>
      <c r="AE155" s="2"/>
      <c r="AN155" s="2" t="s">
        <v>69</v>
      </c>
      <c r="AO155">
        <v>68</v>
      </c>
      <c r="AP155" s="2" t="s">
        <v>858</v>
      </c>
      <c r="AQ155" s="2" t="s">
        <v>942</v>
      </c>
      <c r="AR155" s="2" t="s">
        <v>989</v>
      </c>
      <c r="AS155" s="2" t="s">
        <v>135</v>
      </c>
      <c r="AT155" s="4">
        <v>43550</v>
      </c>
      <c r="AU155" s="4">
        <v>43550</v>
      </c>
      <c r="AV155" s="4">
        <v>43555</v>
      </c>
      <c r="AW155" s="2" t="s">
        <v>1020</v>
      </c>
      <c r="AX155" s="2" t="s">
        <v>942</v>
      </c>
      <c r="AY155">
        <v>142.28</v>
      </c>
      <c r="AZ155">
        <v>122</v>
      </c>
      <c r="BA155">
        <v>863850.29</v>
      </c>
      <c r="BB155" s="2"/>
      <c r="BD155" s="2"/>
      <c r="BE155" s="2"/>
      <c r="BG155" s="2"/>
      <c r="BH155" s="2"/>
      <c r="BJ155" s="2"/>
      <c r="BK155">
        <v>287</v>
      </c>
      <c r="BL155">
        <v>863850.29</v>
      </c>
      <c r="BM155">
        <v>863850.29</v>
      </c>
    </row>
    <row r="156" spans="1:65" x14ac:dyDescent="0.35">
      <c r="A156" s="2" t="s">
        <v>65</v>
      </c>
      <c r="B156" s="2" t="s">
        <v>66</v>
      </c>
      <c r="C156" s="2" t="s">
        <v>67</v>
      </c>
      <c r="D156">
        <v>1</v>
      </c>
      <c r="E156">
        <v>1</v>
      </c>
      <c r="F156" s="3">
        <v>43768.764374999999</v>
      </c>
      <c r="G156" s="4">
        <v>43466</v>
      </c>
      <c r="H156" s="4">
        <v>43830</v>
      </c>
      <c r="I156" s="2" t="s">
        <v>68</v>
      </c>
      <c r="J156">
        <v>1440</v>
      </c>
      <c r="L156" s="2"/>
      <c r="M156" s="2"/>
      <c r="N156" s="2"/>
      <c r="O156" s="2"/>
      <c r="P156" s="2"/>
      <c r="Q156" s="2"/>
      <c r="S156" s="2"/>
      <c r="T156" s="2"/>
      <c r="U156" s="2"/>
      <c r="V156" s="2"/>
      <c r="W156" s="2"/>
      <c r="X156" s="2"/>
      <c r="Y156" s="2"/>
      <c r="AA156" s="2"/>
      <c r="AC156" s="2"/>
      <c r="AD156" s="2"/>
      <c r="AE156" s="2"/>
      <c r="AN156" s="2" t="s">
        <v>69</v>
      </c>
      <c r="AO156">
        <v>69</v>
      </c>
      <c r="AP156" s="2" t="s">
        <v>859</v>
      </c>
      <c r="AQ156" s="2" t="s">
        <v>934</v>
      </c>
      <c r="AR156" s="2" t="s">
        <v>990</v>
      </c>
      <c r="AS156" s="2" t="s">
        <v>168</v>
      </c>
      <c r="AT156" s="4">
        <v>43551</v>
      </c>
      <c r="AU156" s="4">
        <v>43551</v>
      </c>
      <c r="AV156" s="4">
        <v>43551</v>
      </c>
      <c r="AW156" s="2" t="s">
        <v>1020</v>
      </c>
      <c r="AX156" s="2" t="s">
        <v>934</v>
      </c>
      <c r="AY156">
        <v>2500</v>
      </c>
      <c r="AZ156">
        <v>122</v>
      </c>
      <c r="BA156">
        <v>863850.29</v>
      </c>
      <c r="BB156" s="2"/>
      <c r="BD156" s="2"/>
      <c r="BE156" s="2"/>
      <c r="BG156" s="2"/>
      <c r="BH156" s="2"/>
      <c r="BJ156" s="2"/>
      <c r="BK156">
        <v>287</v>
      </c>
      <c r="BL156">
        <v>863850.29</v>
      </c>
      <c r="BM156">
        <v>863850.29</v>
      </c>
    </row>
    <row r="157" spans="1:65" x14ac:dyDescent="0.35">
      <c r="A157" s="2" t="s">
        <v>65</v>
      </c>
      <c r="B157" s="2" t="s">
        <v>66</v>
      </c>
      <c r="C157" s="2" t="s">
        <v>67</v>
      </c>
      <c r="D157">
        <v>1</v>
      </c>
      <c r="E157">
        <v>1</v>
      </c>
      <c r="F157" s="3">
        <v>43768.764374999999</v>
      </c>
      <c r="G157" s="4">
        <v>43466</v>
      </c>
      <c r="H157" s="4">
        <v>43830</v>
      </c>
      <c r="I157" s="2" t="s">
        <v>68</v>
      </c>
      <c r="J157">
        <v>1440</v>
      </c>
      <c r="L157" s="2"/>
      <c r="M157" s="2"/>
      <c r="N157" s="2"/>
      <c r="O157" s="2"/>
      <c r="P157" s="2"/>
      <c r="Q157" s="2"/>
      <c r="S157" s="2"/>
      <c r="T157" s="2"/>
      <c r="U157" s="2"/>
      <c r="V157" s="2"/>
      <c r="W157" s="2"/>
      <c r="X157" s="2"/>
      <c r="Y157" s="2"/>
      <c r="AA157" s="2"/>
      <c r="AC157" s="2"/>
      <c r="AD157" s="2"/>
      <c r="AE157" s="2"/>
      <c r="AN157" s="2" t="s">
        <v>69</v>
      </c>
      <c r="AO157">
        <v>70</v>
      </c>
      <c r="AP157" s="2" t="s">
        <v>860</v>
      </c>
      <c r="AQ157" s="2" t="s">
        <v>943</v>
      </c>
      <c r="AR157" s="2" t="s">
        <v>114</v>
      </c>
      <c r="AS157" s="2" t="s">
        <v>154</v>
      </c>
      <c r="AT157" s="4">
        <v>43555</v>
      </c>
      <c r="AU157" s="4">
        <v>43555</v>
      </c>
      <c r="AV157" s="4">
        <v>43555</v>
      </c>
      <c r="AW157" s="2" t="s">
        <v>1020</v>
      </c>
      <c r="AX157" s="2" t="s">
        <v>943</v>
      </c>
      <c r="AY157">
        <v>3210</v>
      </c>
      <c r="AZ157">
        <v>122</v>
      </c>
      <c r="BA157">
        <v>863850.29</v>
      </c>
      <c r="BB157" s="2"/>
      <c r="BD157" s="2"/>
      <c r="BE157" s="2"/>
      <c r="BG157" s="2"/>
      <c r="BH157" s="2"/>
      <c r="BJ157" s="2"/>
      <c r="BK157">
        <v>287</v>
      </c>
      <c r="BL157">
        <v>863850.29</v>
      </c>
      <c r="BM157">
        <v>863850.29</v>
      </c>
    </row>
    <row r="158" spans="1:65" x14ac:dyDescent="0.35">
      <c r="A158" s="2" t="s">
        <v>65</v>
      </c>
      <c r="B158" s="2" t="s">
        <v>66</v>
      </c>
      <c r="C158" s="2" t="s">
        <v>67</v>
      </c>
      <c r="D158">
        <v>1</v>
      </c>
      <c r="E158">
        <v>1</v>
      </c>
      <c r="F158" s="3">
        <v>43768.764374999999</v>
      </c>
      <c r="G158" s="4">
        <v>43466</v>
      </c>
      <c r="H158" s="4">
        <v>43830</v>
      </c>
      <c r="I158" s="2" t="s">
        <v>68</v>
      </c>
      <c r="J158">
        <v>1440</v>
      </c>
      <c r="L158" s="2"/>
      <c r="M158" s="2"/>
      <c r="N158" s="2"/>
      <c r="O158" s="2"/>
      <c r="P158" s="2"/>
      <c r="Q158" s="2"/>
      <c r="S158" s="2"/>
      <c r="T158" s="2"/>
      <c r="U158" s="2"/>
      <c r="V158" s="2"/>
      <c r="W158" s="2"/>
      <c r="X158" s="2"/>
      <c r="Y158" s="2"/>
      <c r="AA158" s="2"/>
      <c r="AC158" s="2"/>
      <c r="AD158" s="2"/>
      <c r="AE158" s="2"/>
      <c r="AN158" s="2" t="s">
        <v>69</v>
      </c>
      <c r="AO158">
        <v>71</v>
      </c>
      <c r="AP158" s="2" t="s">
        <v>861</v>
      </c>
      <c r="AQ158" s="2" t="s">
        <v>943</v>
      </c>
      <c r="AR158" s="2" t="s">
        <v>114</v>
      </c>
      <c r="AS158" s="2" t="s">
        <v>154</v>
      </c>
      <c r="AT158" s="4">
        <v>43555</v>
      </c>
      <c r="AU158" s="4">
        <v>43555</v>
      </c>
      <c r="AV158" s="4">
        <v>43555</v>
      </c>
      <c r="AW158" s="2" t="s">
        <v>1020</v>
      </c>
      <c r="AX158" s="2" t="s">
        <v>1040</v>
      </c>
      <c r="AY158">
        <v>3210</v>
      </c>
      <c r="AZ158">
        <v>122</v>
      </c>
      <c r="BA158">
        <v>863850.29</v>
      </c>
      <c r="BB158" s="2"/>
      <c r="BD158" s="2"/>
      <c r="BE158" s="2"/>
      <c r="BG158" s="2"/>
      <c r="BH158" s="2"/>
      <c r="BJ158" s="2"/>
      <c r="BK158">
        <v>287</v>
      </c>
      <c r="BL158">
        <v>863850.29</v>
      </c>
      <c r="BM158">
        <v>863850.29</v>
      </c>
    </row>
    <row r="159" spans="1:65" x14ac:dyDescent="0.35">
      <c r="A159" s="2" t="s">
        <v>65</v>
      </c>
      <c r="B159" s="2" t="s">
        <v>66</v>
      </c>
      <c r="C159" s="2" t="s">
        <v>67</v>
      </c>
      <c r="D159">
        <v>1</v>
      </c>
      <c r="E159">
        <v>1</v>
      </c>
      <c r="F159" s="3">
        <v>43768.764374999999</v>
      </c>
      <c r="G159" s="4">
        <v>43466</v>
      </c>
      <c r="H159" s="4">
        <v>43830</v>
      </c>
      <c r="I159" s="2" t="s">
        <v>68</v>
      </c>
      <c r="J159">
        <v>1440</v>
      </c>
      <c r="L159" s="2"/>
      <c r="M159" s="2"/>
      <c r="N159" s="2"/>
      <c r="O159" s="2"/>
      <c r="P159" s="2"/>
      <c r="Q159" s="2"/>
      <c r="S159" s="2"/>
      <c r="T159" s="2"/>
      <c r="U159" s="2"/>
      <c r="V159" s="2"/>
      <c r="W159" s="2"/>
      <c r="X159" s="2"/>
      <c r="Y159" s="2"/>
      <c r="AA159" s="2"/>
      <c r="AC159" s="2"/>
      <c r="AD159" s="2"/>
      <c r="AE159" s="2"/>
      <c r="AN159" s="2" t="s">
        <v>69</v>
      </c>
      <c r="AO159">
        <v>72</v>
      </c>
      <c r="AP159" s="2" t="s">
        <v>862</v>
      </c>
      <c r="AQ159" s="2" t="s">
        <v>944</v>
      </c>
      <c r="AR159" s="2" t="s">
        <v>991</v>
      </c>
      <c r="AS159" s="2" t="s">
        <v>135</v>
      </c>
      <c r="AT159" s="4">
        <v>43555</v>
      </c>
      <c r="AU159" s="4">
        <v>43555</v>
      </c>
      <c r="AV159" s="4">
        <v>43555</v>
      </c>
      <c r="AW159" s="2" t="s">
        <v>1020</v>
      </c>
      <c r="AX159" s="2" t="s">
        <v>944</v>
      </c>
      <c r="AY159">
        <v>491</v>
      </c>
      <c r="AZ159">
        <v>122</v>
      </c>
      <c r="BA159">
        <v>863850.29</v>
      </c>
      <c r="BB159" s="2"/>
      <c r="BD159" s="2"/>
      <c r="BE159" s="2"/>
      <c r="BG159" s="2"/>
      <c r="BH159" s="2"/>
      <c r="BJ159" s="2"/>
      <c r="BK159">
        <v>287</v>
      </c>
      <c r="BL159">
        <v>863850.29</v>
      </c>
      <c r="BM159">
        <v>863850.29</v>
      </c>
    </row>
    <row r="160" spans="1:65" x14ac:dyDescent="0.35">
      <c r="A160" s="2" t="s">
        <v>65</v>
      </c>
      <c r="B160" s="2" t="s">
        <v>66</v>
      </c>
      <c r="C160" s="2" t="s">
        <v>67</v>
      </c>
      <c r="D160">
        <v>1</v>
      </c>
      <c r="E160">
        <v>1</v>
      </c>
      <c r="F160" s="3">
        <v>43768.764374999999</v>
      </c>
      <c r="G160" s="4">
        <v>43466</v>
      </c>
      <c r="H160" s="4">
        <v>43830</v>
      </c>
      <c r="I160" s="2" t="s">
        <v>68</v>
      </c>
      <c r="J160">
        <v>1440</v>
      </c>
      <c r="L160" s="2"/>
      <c r="M160" s="2"/>
      <c r="N160" s="2"/>
      <c r="O160" s="2"/>
      <c r="P160" s="2"/>
      <c r="Q160" s="2"/>
      <c r="S160" s="2"/>
      <c r="T160" s="2"/>
      <c r="U160" s="2"/>
      <c r="V160" s="2"/>
      <c r="W160" s="2"/>
      <c r="X160" s="2"/>
      <c r="Y160" s="2"/>
      <c r="AA160" s="2"/>
      <c r="AC160" s="2"/>
      <c r="AD160" s="2"/>
      <c r="AE160" s="2"/>
      <c r="AN160" s="2" t="s">
        <v>69</v>
      </c>
      <c r="AO160">
        <v>73</v>
      </c>
      <c r="AP160" s="2" t="s">
        <v>863</v>
      </c>
      <c r="AQ160" s="2" t="s">
        <v>944</v>
      </c>
      <c r="AR160" s="2" t="s">
        <v>991</v>
      </c>
      <c r="AS160" s="2" t="s">
        <v>135</v>
      </c>
      <c r="AT160" s="4">
        <v>43555</v>
      </c>
      <c r="AU160" s="4">
        <v>43555</v>
      </c>
      <c r="AV160" s="4">
        <v>43555</v>
      </c>
      <c r="AW160" s="2" t="s">
        <v>1020</v>
      </c>
      <c r="AX160" s="2" t="s">
        <v>944</v>
      </c>
      <c r="AY160">
        <v>399.19</v>
      </c>
      <c r="AZ160">
        <v>122</v>
      </c>
      <c r="BA160">
        <v>863850.29</v>
      </c>
      <c r="BB160" s="2"/>
      <c r="BD160" s="2"/>
      <c r="BE160" s="2"/>
      <c r="BG160" s="2"/>
      <c r="BH160" s="2"/>
      <c r="BJ160" s="2"/>
      <c r="BK160">
        <v>287</v>
      </c>
      <c r="BL160">
        <v>863850.29</v>
      </c>
      <c r="BM160">
        <v>863850.29</v>
      </c>
    </row>
    <row r="161" spans="1:65" x14ac:dyDescent="0.35">
      <c r="A161" s="2" t="s">
        <v>65</v>
      </c>
      <c r="B161" s="2" t="s">
        <v>66</v>
      </c>
      <c r="C161" s="2" t="s">
        <v>67</v>
      </c>
      <c r="D161">
        <v>1</v>
      </c>
      <c r="E161">
        <v>1</v>
      </c>
      <c r="F161" s="3">
        <v>43768.764374999999</v>
      </c>
      <c r="G161" s="4">
        <v>43466</v>
      </c>
      <c r="H161" s="4">
        <v>43830</v>
      </c>
      <c r="I161" s="2" t="s">
        <v>68</v>
      </c>
      <c r="J161">
        <v>1440</v>
      </c>
      <c r="L161" s="2"/>
      <c r="M161" s="2"/>
      <c r="N161" s="2"/>
      <c r="O161" s="2"/>
      <c r="P161" s="2"/>
      <c r="Q161" s="2"/>
      <c r="S161" s="2"/>
      <c r="T161" s="2"/>
      <c r="U161" s="2"/>
      <c r="V161" s="2"/>
      <c r="W161" s="2"/>
      <c r="X161" s="2"/>
      <c r="Y161" s="2"/>
      <c r="AA161" s="2"/>
      <c r="AC161" s="2"/>
      <c r="AD161" s="2"/>
      <c r="AE161" s="2"/>
      <c r="AN161" s="2" t="s">
        <v>69</v>
      </c>
      <c r="AO161">
        <v>74</v>
      </c>
      <c r="AP161" s="2" t="s">
        <v>864</v>
      </c>
      <c r="AQ161" s="2" t="s">
        <v>945</v>
      </c>
      <c r="AR161" s="2" t="s">
        <v>992</v>
      </c>
      <c r="AS161" s="2" t="s">
        <v>136</v>
      </c>
      <c r="AT161" s="4">
        <v>43555</v>
      </c>
      <c r="AU161" s="4">
        <v>43555</v>
      </c>
      <c r="AV161" s="4">
        <v>43555</v>
      </c>
      <c r="AW161" s="2" t="s">
        <v>1020</v>
      </c>
      <c r="AX161" s="2" t="s">
        <v>945</v>
      </c>
      <c r="AY161">
        <v>11316</v>
      </c>
      <c r="AZ161">
        <v>122</v>
      </c>
      <c r="BA161">
        <v>863850.29</v>
      </c>
      <c r="BB161" s="2"/>
      <c r="BD161" s="2"/>
      <c r="BE161" s="2"/>
      <c r="BG161" s="2"/>
      <c r="BH161" s="2"/>
      <c r="BJ161" s="2"/>
      <c r="BK161">
        <v>287</v>
      </c>
      <c r="BL161">
        <v>863850.29</v>
      </c>
      <c r="BM161">
        <v>863850.29</v>
      </c>
    </row>
    <row r="162" spans="1:65" x14ac:dyDescent="0.35">
      <c r="A162" s="2" t="s">
        <v>65</v>
      </c>
      <c r="B162" s="2" t="s">
        <v>66</v>
      </c>
      <c r="C162" s="2" t="s">
        <v>67</v>
      </c>
      <c r="D162">
        <v>1</v>
      </c>
      <c r="E162">
        <v>1</v>
      </c>
      <c r="F162" s="3">
        <v>43768.764374999999</v>
      </c>
      <c r="G162" s="4">
        <v>43466</v>
      </c>
      <c r="H162" s="4">
        <v>43830</v>
      </c>
      <c r="I162" s="2" t="s">
        <v>68</v>
      </c>
      <c r="J162">
        <v>1440</v>
      </c>
      <c r="L162" s="2"/>
      <c r="M162" s="2"/>
      <c r="N162" s="2"/>
      <c r="O162" s="2"/>
      <c r="P162" s="2"/>
      <c r="Q162" s="2"/>
      <c r="S162" s="2"/>
      <c r="T162" s="2"/>
      <c r="U162" s="2"/>
      <c r="V162" s="2"/>
      <c r="W162" s="2"/>
      <c r="X162" s="2"/>
      <c r="Y162" s="2"/>
      <c r="AA162" s="2"/>
      <c r="AC162" s="2"/>
      <c r="AD162" s="2"/>
      <c r="AE162" s="2"/>
      <c r="AN162" s="2" t="s">
        <v>69</v>
      </c>
      <c r="AO162">
        <v>75</v>
      </c>
      <c r="AP162" s="2" t="s">
        <v>865</v>
      </c>
      <c r="AQ162" s="2" t="s">
        <v>582</v>
      </c>
      <c r="AR162" s="2" t="s">
        <v>993</v>
      </c>
      <c r="AS162" s="2" t="s">
        <v>135</v>
      </c>
      <c r="AT162" s="4">
        <v>43555</v>
      </c>
      <c r="AU162" s="4">
        <v>43555</v>
      </c>
      <c r="AV162" s="4">
        <v>43555</v>
      </c>
      <c r="AW162" s="2" t="s">
        <v>1020</v>
      </c>
      <c r="AX162" s="2" t="s">
        <v>582</v>
      </c>
      <c r="AY162">
        <v>290</v>
      </c>
      <c r="AZ162">
        <v>122</v>
      </c>
      <c r="BA162">
        <v>863850.29</v>
      </c>
      <c r="BB162" s="2"/>
      <c r="BD162" s="2"/>
      <c r="BE162" s="2"/>
      <c r="BG162" s="2"/>
      <c r="BH162" s="2"/>
      <c r="BJ162" s="2"/>
      <c r="BK162">
        <v>287</v>
      </c>
      <c r="BL162">
        <v>863850.29</v>
      </c>
      <c r="BM162">
        <v>863850.29</v>
      </c>
    </row>
    <row r="163" spans="1:65" x14ac:dyDescent="0.35">
      <c r="A163" s="2" t="s">
        <v>65</v>
      </c>
      <c r="B163" s="2" t="s">
        <v>66</v>
      </c>
      <c r="C163" s="2" t="s">
        <v>67</v>
      </c>
      <c r="D163">
        <v>1</v>
      </c>
      <c r="E163">
        <v>1</v>
      </c>
      <c r="F163" s="3">
        <v>43768.764374999999</v>
      </c>
      <c r="G163" s="4">
        <v>43466</v>
      </c>
      <c r="H163" s="4">
        <v>43830</v>
      </c>
      <c r="I163" s="2" t="s">
        <v>68</v>
      </c>
      <c r="J163">
        <v>1440</v>
      </c>
      <c r="L163" s="2"/>
      <c r="M163" s="2"/>
      <c r="N163" s="2"/>
      <c r="O163" s="2"/>
      <c r="P163" s="2"/>
      <c r="Q163" s="2"/>
      <c r="S163" s="2"/>
      <c r="T163" s="2"/>
      <c r="U163" s="2"/>
      <c r="V163" s="2"/>
      <c r="W163" s="2"/>
      <c r="X163" s="2"/>
      <c r="Y163" s="2"/>
      <c r="AA163" s="2"/>
      <c r="AC163" s="2"/>
      <c r="AD163" s="2"/>
      <c r="AE163" s="2"/>
      <c r="AN163" s="2" t="s">
        <v>69</v>
      </c>
      <c r="AO163">
        <v>76</v>
      </c>
      <c r="AP163" s="2" t="s">
        <v>866</v>
      </c>
      <c r="AQ163" s="2" t="s">
        <v>582</v>
      </c>
      <c r="AR163" s="2" t="s">
        <v>993</v>
      </c>
      <c r="AS163" s="2" t="s">
        <v>135</v>
      </c>
      <c r="AT163" s="4">
        <v>43555</v>
      </c>
      <c r="AU163" s="4">
        <v>43555</v>
      </c>
      <c r="AV163" s="4">
        <v>43555</v>
      </c>
      <c r="AW163" s="2" t="s">
        <v>1020</v>
      </c>
      <c r="AX163" s="2" t="s">
        <v>582</v>
      </c>
      <c r="AY163">
        <v>262.89</v>
      </c>
      <c r="AZ163">
        <v>122</v>
      </c>
      <c r="BA163">
        <v>863850.29</v>
      </c>
      <c r="BB163" s="2"/>
      <c r="BD163" s="2"/>
      <c r="BE163" s="2"/>
      <c r="BG163" s="2"/>
      <c r="BH163" s="2"/>
      <c r="BJ163" s="2"/>
      <c r="BK163">
        <v>287</v>
      </c>
      <c r="BL163">
        <v>863850.29</v>
      </c>
      <c r="BM163">
        <v>863850.29</v>
      </c>
    </row>
    <row r="164" spans="1:65" x14ac:dyDescent="0.35">
      <c r="A164" s="2" t="s">
        <v>65</v>
      </c>
      <c r="B164" s="2" t="s">
        <v>66</v>
      </c>
      <c r="C164" s="2" t="s">
        <v>67</v>
      </c>
      <c r="D164">
        <v>1</v>
      </c>
      <c r="E164">
        <v>1</v>
      </c>
      <c r="F164" s="3">
        <v>43768.764374999999</v>
      </c>
      <c r="G164" s="4">
        <v>43466</v>
      </c>
      <c r="H164" s="4">
        <v>43830</v>
      </c>
      <c r="I164" s="2" t="s">
        <v>68</v>
      </c>
      <c r="J164">
        <v>1440</v>
      </c>
      <c r="L164" s="2"/>
      <c r="M164" s="2"/>
      <c r="N164" s="2"/>
      <c r="O164" s="2"/>
      <c r="P164" s="2"/>
      <c r="Q164" s="2"/>
      <c r="S164" s="2"/>
      <c r="T164" s="2"/>
      <c r="U164" s="2"/>
      <c r="V164" s="2"/>
      <c r="W164" s="2"/>
      <c r="X164" s="2"/>
      <c r="Y164" s="2"/>
      <c r="AA164" s="2"/>
      <c r="AC164" s="2"/>
      <c r="AD164" s="2"/>
      <c r="AE164" s="2"/>
      <c r="AN164" s="2" t="s">
        <v>69</v>
      </c>
      <c r="AO164">
        <v>77</v>
      </c>
      <c r="AP164" s="2" t="s">
        <v>867</v>
      </c>
      <c r="AQ164" s="2" t="s">
        <v>946</v>
      </c>
      <c r="AR164" s="2" t="s">
        <v>994</v>
      </c>
      <c r="AS164" s="2" t="s">
        <v>167</v>
      </c>
      <c r="AT164" s="4">
        <v>43555</v>
      </c>
      <c r="AU164" s="4">
        <v>43555</v>
      </c>
      <c r="AV164" s="4">
        <v>43555</v>
      </c>
      <c r="AW164" s="2" t="s">
        <v>1020</v>
      </c>
      <c r="AX164" s="2" t="s">
        <v>1041</v>
      </c>
      <c r="AY164">
        <v>9300</v>
      </c>
      <c r="AZ164">
        <v>122</v>
      </c>
      <c r="BA164">
        <v>863850.29</v>
      </c>
      <c r="BB164" s="2"/>
      <c r="BD164" s="2"/>
      <c r="BE164" s="2"/>
      <c r="BG164" s="2"/>
      <c r="BH164" s="2"/>
      <c r="BJ164" s="2"/>
      <c r="BK164">
        <v>287</v>
      </c>
      <c r="BL164">
        <v>863850.29</v>
      </c>
      <c r="BM164">
        <v>863850.29</v>
      </c>
    </row>
    <row r="165" spans="1:65" x14ac:dyDescent="0.35">
      <c r="A165" s="2" t="s">
        <v>65</v>
      </c>
      <c r="B165" s="2" t="s">
        <v>66</v>
      </c>
      <c r="C165" s="2" t="s">
        <v>67</v>
      </c>
      <c r="D165">
        <v>1</v>
      </c>
      <c r="E165">
        <v>1</v>
      </c>
      <c r="F165" s="3">
        <v>43768.764374999999</v>
      </c>
      <c r="G165" s="4">
        <v>43466</v>
      </c>
      <c r="H165" s="4">
        <v>43830</v>
      </c>
      <c r="I165" s="2" t="s">
        <v>68</v>
      </c>
      <c r="J165">
        <v>1440</v>
      </c>
      <c r="L165" s="2"/>
      <c r="M165" s="2"/>
      <c r="N165" s="2"/>
      <c r="O165" s="2"/>
      <c r="P165" s="2"/>
      <c r="Q165" s="2"/>
      <c r="S165" s="2"/>
      <c r="T165" s="2"/>
      <c r="U165" s="2"/>
      <c r="V165" s="2"/>
      <c r="W165" s="2"/>
      <c r="X165" s="2"/>
      <c r="Y165" s="2"/>
      <c r="AA165" s="2"/>
      <c r="AC165" s="2"/>
      <c r="AD165" s="2"/>
      <c r="AE165" s="2"/>
      <c r="AN165" s="2" t="s">
        <v>69</v>
      </c>
      <c r="AO165">
        <v>78</v>
      </c>
      <c r="AP165" s="2" t="s">
        <v>868</v>
      </c>
      <c r="AQ165" s="2" t="s">
        <v>946</v>
      </c>
      <c r="AR165" s="2" t="s">
        <v>994</v>
      </c>
      <c r="AS165" s="2" t="s">
        <v>167</v>
      </c>
      <c r="AT165" s="4">
        <v>43555</v>
      </c>
      <c r="AU165" s="4">
        <v>43555</v>
      </c>
      <c r="AV165" s="4">
        <v>43555</v>
      </c>
      <c r="AW165" s="2" t="s">
        <v>1020</v>
      </c>
      <c r="AX165" s="2" t="s">
        <v>1042</v>
      </c>
      <c r="AY165">
        <v>175</v>
      </c>
      <c r="AZ165">
        <v>122</v>
      </c>
      <c r="BA165">
        <v>863850.29</v>
      </c>
      <c r="BB165" s="2"/>
      <c r="BD165" s="2"/>
      <c r="BE165" s="2"/>
      <c r="BG165" s="2"/>
      <c r="BH165" s="2"/>
      <c r="BJ165" s="2"/>
      <c r="BK165">
        <v>287</v>
      </c>
      <c r="BL165">
        <v>863850.29</v>
      </c>
      <c r="BM165">
        <v>863850.29</v>
      </c>
    </row>
    <row r="166" spans="1:65" x14ac:dyDescent="0.35">
      <c r="A166" s="2" t="s">
        <v>65</v>
      </c>
      <c r="B166" s="2" t="s">
        <v>66</v>
      </c>
      <c r="C166" s="2" t="s">
        <v>67</v>
      </c>
      <c r="D166">
        <v>1</v>
      </c>
      <c r="E166">
        <v>1</v>
      </c>
      <c r="F166" s="3">
        <v>43768.764374999999</v>
      </c>
      <c r="G166" s="4">
        <v>43466</v>
      </c>
      <c r="H166" s="4">
        <v>43830</v>
      </c>
      <c r="I166" s="2" t="s">
        <v>68</v>
      </c>
      <c r="J166">
        <v>1440</v>
      </c>
      <c r="L166" s="2"/>
      <c r="M166" s="2"/>
      <c r="N166" s="2"/>
      <c r="O166" s="2"/>
      <c r="P166" s="2"/>
      <c r="Q166" s="2"/>
      <c r="S166" s="2"/>
      <c r="T166" s="2"/>
      <c r="U166" s="2"/>
      <c r="V166" s="2"/>
      <c r="W166" s="2"/>
      <c r="X166" s="2"/>
      <c r="Y166" s="2"/>
      <c r="AA166" s="2"/>
      <c r="AC166" s="2"/>
      <c r="AD166" s="2"/>
      <c r="AE166" s="2"/>
      <c r="AN166" s="2" t="s">
        <v>69</v>
      </c>
      <c r="AO166">
        <v>79</v>
      </c>
      <c r="AP166" s="2" t="s">
        <v>869</v>
      </c>
      <c r="AQ166" s="2" t="s">
        <v>947</v>
      </c>
      <c r="AR166" s="2" t="s">
        <v>123</v>
      </c>
      <c r="AS166" s="2" t="s">
        <v>167</v>
      </c>
      <c r="AT166" s="4">
        <v>43555</v>
      </c>
      <c r="AU166" s="4">
        <v>43555</v>
      </c>
      <c r="AV166" s="4">
        <v>43555</v>
      </c>
      <c r="AW166" s="2" t="s">
        <v>1020</v>
      </c>
      <c r="AX166" s="2" t="s">
        <v>947</v>
      </c>
      <c r="AY166">
        <v>34220.9</v>
      </c>
      <c r="AZ166">
        <v>122</v>
      </c>
      <c r="BA166">
        <v>863850.29</v>
      </c>
      <c r="BB166" s="2"/>
      <c r="BD166" s="2"/>
      <c r="BE166" s="2"/>
      <c r="BG166" s="2"/>
      <c r="BH166" s="2"/>
      <c r="BJ166" s="2"/>
      <c r="BK166">
        <v>287</v>
      </c>
      <c r="BL166">
        <v>863850.29</v>
      </c>
      <c r="BM166">
        <v>863850.29</v>
      </c>
    </row>
    <row r="167" spans="1:65" x14ac:dyDescent="0.35">
      <c r="A167" s="2" t="s">
        <v>65</v>
      </c>
      <c r="B167" s="2" t="s">
        <v>66</v>
      </c>
      <c r="C167" s="2" t="s">
        <v>67</v>
      </c>
      <c r="D167">
        <v>1</v>
      </c>
      <c r="E167">
        <v>1</v>
      </c>
      <c r="F167" s="3">
        <v>43768.764374999999</v>
      </c>
      <c r="G167" s="4">
        <v>43466</v>
      </c>
      <c r="H167" s="4">
        <v>43830</v>
      </c>
      <c r="I167" s="2" t="s">
        <v>68</v>
      </c>
      <c r="J167">
        <v>1440</v>
      </c>
      <c r="L167" s="2"/>
      <c r="M167" s="2"/>
      <c r="N167" s="2"/>
      <c r="O167" s="2"/>
      <c r="P167" s="2"/>
      <c r="Q167" s="2"/>
      <c r="S167" s="2"/>
      <c r="T167" s="2"/>
      <c r="U167" s="2"/>
      <c r="V167" s="2"/>
      <c r="W167" s="2"/>
      <c r="X167" s="2"/>
      <c r="Y167" s="2"/>
      <c r="AA167" s="2"/>
      <c r="AC167" s="2"/>
      <c r="AD167" s="2"/>
      <c r="AE167" s="2"/>
      <c r="AN167" s="2" t="s">
        <v>69</v>
      </c>
      <c r="AO167">
        <v>80</v>
      </c>
      <c r="AP167" s="2" t="s">
        <v>870</v>
      </c>
      <c r="AQ167" s="2" t="s">
        <v>947</v>
      </c>
      <c r="AR167" s="2" t="s">
        <v>123</v>
      </c>
      <c r="AS167" s="2" t="s">
        <v>167</v>
      </c>
      <c r="AT167" s="4">
        <v>43555</v>
      </c>
      <c r="AU167" s="4">
        <v>43555</v>
      </c>
      <c r="AV167" s="4">
        <v>43555</v>
      </c>
      <c r="AW167" s="2" t="s">
        <v>1020</v>
      </c>
      <c r="AX167" s="2" t="s">
        <v>947</v>
      </c>
      <c r="AY167">
        <v>34220.9</v>
      </c>
      <c r="AZ167">
        <v>122</v>
      </c>
      <c r="BA167">
        <v>863850.29</v>
      </c>
      <c r="BB167" s="2"/>
      <c r="BD167" s="2"/>
      <c r="BE167" s="2"/>
      <c r="BG167" s="2"/>
      <c r="BH167" s="2"/>
      <c r="BJ167" s="2"/>
      <c r="BK167">
        <v>287</v>
      </c>
      <c r="BL167">
        <v>863850.29</v>
      </c>
      <c r="BM167">
        <v>863850.29</v>
      </c>
    </row>
    <row r="168" spans="1:65" x14ac:dyDescent="0.35">
      <c r="A168" s="2" t="s">
        <v>65</v>
      </c>
      <c r="B168" s="2" t="s">
        <v>66</v>
      </c>
      <c r="C168" s="2" t="s">
        <v>67</v>
      </c>
      <c r="D168">
        <v>1</v>
      </c>
      <c r="E168">
        <v>1</v>
      </c>
      <c r="F168" s="3">
        <v>43768.764374999999</v>
      </c>
      <c r="G168" s="4">
        <v>43466</v>
      </c>
      <c r="H168" s="4">
        <v>43830</v>
      </c>
      <c r="I168" s="2" t="s">
        <v>68</v>
      </c>
      <c r="J168">
        <v>1440</v>
      </c>
      <c r="L168" s="2"/>
      <c r="M168" s="2"/>
      <c r="N168" s="2"/>
      <c r="O168" s="2"/>
      <c r="P168" s="2"/>
      <c r="Q168" s="2"/>
      <c r="S168" s="2"/>
      <c r="T168" s="2"/>
      <c r="U168" s="2"/>
      <c r="V168" s="2"/>
      <c r="W168" s="2"/>
      <c r="X168" s="2"/>
      <c r="Y168" s="2"/>
      <c r="AA168" s="2"/>
      <c r="AC168" s="2"/>
      <c r="AD168" s="2"/>
      <c r="AE168" s="2"/>
      <c r="AN168" s="2" t="s">
        <v>69</v>
      </c>
      <c r="AO168">
        <v>81</v>
      </c>
      <c r="AP168" s="2" t="s">
        <v>871</v>
      </c>
      <c r="AQ168" s="2" t="s">
        <v>948</v>
      </c>
      <c r="AR168" s="2" t="s">
        <v>995</v>
      </c>
      <c r="AS168" s="2" t="s">
        <v>584</v>
      </c>
      <c r="AT168" s="4">
        <v>43558</v>
      </c>
      <c r="AU168" s="4">
        <v>43558</v>
      </c>
      <c r="AV168" s="4">
        <v>43585</v>
      </c>
      <c r="AW168" s="2" t="s">
        <v>1020</v>
      </c>
      <c r="AX168" s="2" t="s">
        <v>948</v>
      </c>
      <c r="AY168">
        <v>6528.51</v>
      </c>
      <c r="AZ168">
        <v>122</v>
      </c>
      <c r="BA168">
        <v>863850.29</v>
      </c>
      <c r="BB168" s="2"/>
      <c r="BD168" s="2"/>
      <c r="BE168" s="2"/>
      <c r="BG168" s="2"/>
      <c r="BH168" s="2"/>
      <c r="BJ168" s="2"/>
      <c r="BK168">
        <v>287</v>
      </c>
      <c r="BL168">
        <v>863850.29</v>
      </c>
      <c r="BM168">
        <v>863850.29</v>
      </c>
    </row>
    <row r="169" spans="1:65" x14ac:dyDescent="0.35">
      <c r="A169" s="2" t="s">
        <v>65</v>
      </c>
      <c r="B169" s="2" t="s">
        <v>66</v>
      </c>
      <c r="C169" s="2" t="s">
        <v>67</v>
      </c>
      <c r="D169">
        <v>1</v>
      </c>
      <c r="E169">
        <v>1</v>
      </c>
      <c r="F169" s="3">
        <v>43768.764374999999</v>
      </c>
      <c r="G169" s="4">
        <v>43466</v>
      </c>
      <c r="H169" s="4">
        <v>43830</v>
      </c>
      <c r="I169" s="2" t="s">
        <v>68</v>
      </c>
      <c r="J169">
        <v>1440</v>
      </c>
      <c r="L169" s="2"/>
      <c r="M169" s="2"/>
      <c r="N169" s="2"/>
      <c r="O169" s="2"/>
      <c r="P169" s="2"/>
      <c r="Q169" s="2"/>
      <c r="S169" s="2"/>
      <c r="T169" s="2"/>
      <c r="U169" s="2"/>
      <c r="V169" s="2"/>
      <c r="W169" s="2"/>
      <c r="X169" s="2"/>
      <c r="Y169" s="2"/>
      <c r="AA169" s="2"/>
      <c r="AC169" s="2"/>
      <c r="AD169" s="2"/>
      <c r="AE169" s="2"/>
      <c r="AN169" s="2" t="s">
        <v>69</v>
      </c>
      <c r="AO169">
        <v>82</v>
      </c>
      <c r="AP169" s="2" t="s">
        <v>872</v>
      </c>
      <c r="AQ169" s="2" t="s">
        <v>949</v>
      </c>
      <c r="AR169" s="2" t="s">
        <v>996</v>
      </c>
      <c r="AS169" s="2" t="s">
        <v>1014</v>
      </c>
      <c r="AT169" s="4">
        <v>43572</v>
      </c>
      <c r="AU169" s="4">
        <v>43570</v>
      </c>
      <c r="AV169" s="4">
        <v>43585</v>
      </c>
      <c r="AW169" s="2" t="s">
        <v>1020</v>
      </c>
      <c r="AX169" s="2" t="s">
        <v>949</v>
      </c>
      <c r="AY169">
        <v>1171.8599999999999</v>
      </c>
      <c r="AZ169">
        <v>122</v>
      </c>
      <c r="BA169">
        <v>863850.29</v>
      </c>
      <c r="BB169" s="2"/>
      <c r="BD169" s="2"/>
      <c r="BE169" s="2"/>
      <c r="BG169" s="2"/>
      <c r="BH169" s="2"/>
      <c r="BJ169" s="2"/>
      <c r="BK169">
        <v>287</v>
      </c>
      <c r="BL169">
        <v>863850.29</v>
      </c>
      <c r="BM169">
        <v>863850.29</v>
      </c>
    </row>
    <row r="170" spans="1:65" x14ac:dyDescent="0.35">
      <c r="A170" s="2" t="s">
        <v>65</v>
      </c>
      <c r="B170" s="2" t="s">
        <v>66</v>
      </c>
      <c r="C170" s="2" t="s">
        <v>67</v>
      </c>
      <c r="D170">
        <v>1</v>
      </c>
      <c r="E170">
        <v>1</v>
      </c>
      <c r="F170" s="3">
        <v>43768.764374999999</v>
      </c>
      <c r="G170" s="4">
        <v>43466</v>
      </c>
      <c r="H170" s="4">
        <v>43830</v>
      </c>
      <c r="I170" s="2" t="s">
        <v>68</v>
      </c>
      <c r="J170">
        <v>1440</v>
      </c>
      <c r="L170" s="2"/>
      <c r="M170" s="2"/>
      <c r="N170" s="2"/>
      <c r="O170" s="2"/>
      <c r="P170" s="2"/>
      <c r="Q170" s="2"/>
      <c r="S170" s="2"/>
      <c r="T170" s="2"/>
      <c r="U170" s="2"/>
      <c r="V170" s="2"/>
      <c r="W170" s="2"/>
      <c r="X170" s="2"/>
      <c r="Y170" s="2"/>
      <c r="AA170" s="2"/>
      <c r="AC170" s="2"/>
      <c r="AD170" s="2"/>
      <c r="AE170" s="2"/>
      <c r="AN170" s="2" t="s">
        <v>69</v>
      </c>
      <c r="AO170">
        <v>83</v>
      </c>
      <c r="AP170" s="2" t="s">
        <v>873</v>
      </c>
      <c r="AQ170" s="2" t="s">
        <v>949</v>
      </c>
      <c r="AR170" s="2" t="s">
        <v>996</v>
      </c>
      <c r="AS170" s="2" t="s">
        <v>1014</v>
      </c>
      <c r="AT170" s="4">
        <v>43572</v>
      </c>
      <c r="AU170" s="4">
        <v>43570</v>
      </c>
      <c r="AV170" s="4">
        <v>43585</v>
      </c>
      <c r="AW170" s="2" t="s">
        <v>1020</v>
      </c>
      <c r="AX170" s="2" t="s">
        <v>949</v>
      </c>
      <c r="AY170">
        <v>264.61</v>
      </c>
      <c r="AZ170">
        <v>122</v>
      </c>
      <c r="BA170">
        <v>863850.29</v>
      </c>
      <c r="BB170" s="2"/>
      <c r="BD170" s="2"/>
      <c r="BE170" s="2"/>
      <c r="BG170" s="2"/>
      <c r="BH170" s="2"/>
      <c r="BJ170" s="2"/>
      <c r="BK170">
        <v>287</v>
      </c>
      <c r="BL170">
        <v>863850.29</v>
      </c>
      <c r="BM170">
        <v>863850.29</v>
      </c>
    </row>
    <row r="171" spans="1:65" x14ac:dyDescent="0.35">
      <c r="A171" s="2" t="s">
        <v>65</v>
      </c>
      <c r="B171" s="2" t="s">
        <v>66</v>
      </c>
      <c r="C171" s="2" t="s">
        <v>67</v>
      </c>
      <c r="D171">
        <v>1</v>
      </c>
      <c r="E171">
        <v>1</v>
      </c>
      <c r="F171" s="3">
        <v>43768.764374999999</v>
      </c>
      <c r="G171" s="4">
        <v>43466</v>
      </c>
      <c r="H171" s="4">
        <v>43830</v>
      </c>
      <c r="I171" s="2" t="s">
        <v>68</v>
      </c>
      <c r="J171">
        <v>1440</v>
      </c>
      <c r="L171" s="2"/>
      <c r="M171" s="2"/>
      <c r="N171" s="2"/>
      <c r="O171" s="2"/>
      <c r="P171" s="2"/>
      <c r="Q171" s="2"/>
      <c r="S171" s="2"/>
      <c r="T171" s="2"/>
      <c r="U171" s="2"/>
      <c r="V171" s="2"/>
      <c r="W171" s="2"/>
      <c r="X171" s="2"/>
      <c r="Y171" s="2"/>
      <c r="AA171" s="2"/>
      <c r="AC171" s="2"/>
      <c r="AD171" s="2"/>
      <c r="AE171" s="2"/>
      <c r="AN171" s="2" t="s">
        <v>69</v>
      </c>
      <c r="AO171">
        <v>84</v>
      </c>
      <c r="AP171" s="2" t="s">
        <v>874</v>
      </c>
      <c r="AQ171" s="2" t="s">
        <v>949</v>
      </c>
      <c r="AR171" s="2" t="s">
        <v>996</v>
      </c>
      <c r="AS171" s="2" t="s">
        <v>1014</v>
      </c>
      <c r="AT171" s="4">
        <v>43572</v>
      </c>
      <c r="AU171" s="4">
        <v>43570</v>
      </c>
      <c r="AV171" s="4">
        <v>43585</v>
      </c>
      <c r="AW171" s="2" t="s">
        <v>1020</v>
      </c>
      <c r="AX171" s="2" t="s">
        <v>1043</v>
      </c>
      <c r="AY171">
        <v>95</v>
      </c>
      <c r="AZ171">
        <v>122</v>
      </c>
      <c r="BA171">
        <v>863850.29</v>
      </c>
      <c r="BB171" s="2"/>
      <c r="BD171" s="2"/>
      <c r="BE171" s="2"/>
      <c r="BG171" s="2"/>
      <c r="BH171" s="2"/>
      <c r="BJ171" s="2"/>
      <c r="BK171">
        <v>287</v>
      </c>
      <c r="BL171">
        <v>863850.29</v>
      </c>
      <c r="BM171">
        <v>863850.29</v>
      </c>
    </row>
    <row r="172" spans="1:65" x14ac:dyDescent="0.35">
      <c r="A172" s="2" t="s">
        <v>65</v>
      </c>
      <c r="B172" s="2" t="s">
        <v>66</v>
      </c>
      <c r="C172" s="2" t="s">
        <v>67</v>
      </c>
      <c r="D172">
        <v>1</v>
      </c>
      <c r="E172">
        <v>1</v>
      </c>
      <c r="F172" s="3">
        <v>43768.764374999999</v>
      </c>
      <c r="G172" s="4">
        <v>43466</v>
      </c>
      <c r="H172" s="4">
        <v>43830</v>
      </c>
      <c r="I172" s="2" t="s">
        <v>68</v>
      </c>
      <c r="J172">
        <v>1440</v>
      </c>
      <c r="L172" s="2"/>
      <c r="M172" s="2"/>
      <c r="N172" s="2"/>
      <c r="O172" s="2"/>
      <c r="P172" s="2"/>
      <c r="Q172" s="2"/>
      <c r="S172" s="2"/>
      <c r="T172" s="2"/>
      <c r="U172" s="2"/>
      <c r="V172" s="2"/>
      <c r="W172" s="2"/>
      <c r="X172" s="2"/>
      <c r="Y172" s="2"/>
      <c r="AA172" s="2"/>
      <c r="AC172" s="2"/>
      <c r="AD172" s="2"/>
      <c r="AE172" s="2"/>
      <c r="AN172" s="2" t="s">
        <v>69</v>
      </c>
      <c r="AO172">
        <v>85</v>
      </c>
      <c r="AP172" s="2" t="s">
        <v>875</v>
      </c>
      <c r="AQ172" s="2" t="s">
        <v>949</v>
      </c>
      <c r="AR172" s="2" t="s">
        <v>996</v>
      </c>
      <c r="AS172" s="2" t="s">
        <v>1014</v>
      </c>
      <c r="AT172" s="4">
        <v>43572</v>
      </c>
      <c r="AU172" s="4">
        <v>43570</v>
      </c>
      <c r="AV172" s="4">
        <v>43585</v>
      </c>
      <c r="AW172" s="2" t="s">
        <v>1020</v>
      </c>
      <c r="AX172" s="2" t="s">
        <v>949</v>
      </c>
      <c r="AY172">
        <v>352.24</v>
      </c>
      <c r="AZ172">
        <v>122</v>
      </c>
      <c r="BA172">
        <v>863850.29</v>
      </c>
      <c r="BB172" s="2"/>
      <c r="BD172" s="2"/>
      <c r="BE172" s="2"/>
      <c r="BG172" s="2"/>
      <c r="BH172" s="2"/>
      <c r="BJ172" s="2"/>
      <c r="BK172">
        <v>287</v>
      </c>
      <c r="BL172">
        <v>863850.29</v>
      </c>
      <c r="BM172">
        <v>863850.29</v>
      </c>
    </row>
    <row r="173" spans="1:65" x14ac:dyDescent="0.35">
      <c r="A173" s="2" t="s">
        <v>65</v>
      </c>
      <c r="B173" s="2" t="s">
        <v>66</v>
      </c>
      <c r="C173" s="2" t="s">
        <v>67</v>
      </c>
      <c r="D173">
        <v>1</v>
      </c>
      <c r="E173">
        <v>1</v>
      </c>
      <c r="F173" s="3">
        <v>43768.764374999999</v>
      </c>
      <c r="G173" s="4">
        <v>43466</v>
      </c>
      <c r="H173" s="4">
        <v>43830</v>
      </c>
      <c r="I173" s="2" t="s">
        <v>68</v>
      </c>
      <c r="J173">
        <v>1440</v>
      </c>
      <c r="L173" s="2"/>
      <c r="M173" s="2"/>
      <c r="N173" s="2"/>
      <c r="O173" s="2"/>
      <c r="P173" s="2"/>
      <c r="Q173" s="2"/>
      <c r="S173" s="2"/>
      <c r="T173" s="2"/>
      <c r="U173" s="2"/>
      <c r="V173" s="2"/>
      <c r="W173" s="2"/>
      <c r="X173" s="2"/>
      <c r="Y173" s="2"/>
      <c r="AA173" s="2"/>
      <c r="AC173" s="2"/>
      <c r="AD173" s="2"/>
      <c r="AE173" s="2"/>
      <c r="AN173" s="2" t="s">
        <v>69</v>
      </c>
      <c r="AO173">
        <v>86</v>
      </c>
      <c r="AP173" s="2" t="s">
        <v>876</v>
      </c>
      <c r="AQ173" s="2" t="s">
        <v>949</v>
      </c>
      <c r="AR173" s="2" t="s">
        <v>996</v>
      </c>
      <c r="AS173" s="2" t="s">
        <v>1014</v>
      </c>
      <c r="AT173" s="4">
        <v>43572</v>
      </c>
      <c r="AU173" s="4">
        <v>43570</v>
      </c>
      <c r="AV173" s="4">
        <v>43585</v>
      </c>
      <c r="AW173" s="2" t="s">
        <v>1020</v>
      </c>
      <c r="AX173" s="2" t="s">
        <v>949</v>
      </c>
      <c r="AY173">
        <v>264.61</v>
      </c>
      <c r="AZ173">
        <v>122</v>
      </c>
      <c r="BA173">
        <v>863850.29</v>
      </c>
      <c r="BB173" s="2"/>
      <c r="BD173" s="2"/>
      <c r="BE173" s="2"/>
      <c r="BG173" s="2"/>
      <c r="BH173" s="2"/>
      <c r="BJ173" s="2"/>
      <c r="BK173">
        <v>287</v>
      </c>
      <c r="BL173">
        <v>863850.29</v>
      </c>
      <c r="BM173">
        <v>863850.29</v>
      </c>
    </row>
    <row r="174" spans="1:65" x14ac:dyDescent="0.35">
      <c r="A174" s="2" t="s">
        <v>65</v>
      </c>
      <c r="B174" s="2" t="s">
        <v>66</v>
      </c>
      <c r="C174" s="2" t="s">
        <v>67</v>
      </c>
      <c r="D174">
        <v>1</v>
      </c>
      <c r="E174">
        <v>1</v>
      </c>
      <c r="F174" s="3">
        <v>43768.764374999999</v>
      </c>
      <c r="G174" s="4">
        <v>43466</v>
      </c>
      <c r="H174" s="4">
        <v>43830</v>
      </c>
      <c r="I174" s="2" t="s">
        <v>68</v>
      </c>
      <c r="J174">
        <v>1440</v>
      </c>
      <c r="L174" s="2"/>
      <c r="M174" s="2"/>
      <c r="N174" s="2"/>
      <c r="O174" s="2"/>
      <c r="P174" s="2"/>
      <c r="Q174" s="2"/>
      <c r="S174" s="2"/>
      <c r="T174" s="2"/>
      <c r="U174" s="2"/>
      <c r="V174" s="2"/>
      <c r="W174" s="2"/>
      <c r="X174" s="2"/>
      <c r="Y174" s="2"/>
      <c r="AA174" s="2"/>
      <c r="AC174" s="2"/>
      <c r="AD174" s="2"/>
      <c r="AE174" s="2"/>
      <c r="AN174" s="2" t="s">
        <v>69</v>
      </c>
      <c r="AO174">
        <v>87</v>
      </c>
      <c r="AP174" s="2" t="s">
        <v>877</v>
      </c>
      <c r="AQ174" s="2" t="s">
        <v>950</v>
      </c>
      <c r="AR174" s="2" t="s">
        <v>997</v>
      </c>
      <c r="AS174" s="2" t="s">
        <v>1015</v>
      </c>
      <c r="AT174" s="4">
        <v>43573</v>
      </c>
      <c r="AU174" s="4">
        <v>43573</v>
      </c>
      <c r="AV174" s="4">
        <v>43585</v>
      </c>
      <c r="AW174" s="2" t="s">
        <v>1020</v>
      </c>
      <c r="AX174" s="2" t="s">
        <v>950</v>
      </c>
      <c r="AY174">
        <v>3975.75</v>
      </c>
      <c r="AZ174">
        <v>122</v>
      </c>
      <c r="BA174">
        <v>863850.29</v>
      </c>
      <c r="BB174" s="2"/>
      <c r="BD174" s="2"/>
      <c r="BE174" s="2"/>
      <c r="BG174" s="2"/>
      <c r="BH174" s="2"/>
      <c r="BJ174" s="2"/>
      <c r="BK174">
        <v>287</v>
      </c>
      <c r="BL174">
        <v>863850.29</v>
      </c>
      <c r="BM174">
        <v>863850.29</v>
      </c>
    </row>
    <row r="175" spans="1:65" x14ac:dyDescent="0.35">
      <c r="A175" s="2" t="s">
        <v>65</v>
      </c>
      <c r="B175" s="2" t="s">
        <v>66</v>
      </c>
      <c r="C175" s="2" t="s">
        <v>67</v>
      </c>
      <c r="D175">
        <v>1</v>
      </c>
      <c r="E175">
        <v>1</v>
      </c>
      <c r="F175" s="3">
        <v>43768.764374999999</v>
      </c>
      <c r="G175" s="4">
        <v>43466</v>
      </c>
      <c r="H175" s="4">
        <v>43830</v>
      </c>
      <c r="I175" s="2" t="s">
        <v>68</v>
      </c>
      <c r="J175">
        <v>1440</v>
      </c>
      <c r="L175" s="2"/>
      <c r="M175" s="2"/>
      <c r="N175" s="2"/>
      <c r="O175" s="2"/>
      <c r="P175" s="2"/>
      <c r="Q175" s="2"/>
      <c r="S175" s="2"/>
      <c r="T175" s="2"/>
      <c r="U175" s="2"/>
      <c r="V175" s="2"/>
      <c r="W175" s="2"/>
      <c r="X175" s="2"/>
      <c r="Y175" s="2"/>
      <c r="AA175" s="2"/>
      <c r="AC175" s="2"/>
      <c r="AD175" s="2"/>
      <c r="AE175" s="2"/>
      <c r="AN175" s="2" t="s">
        <v>69</v>
      </c>
      <c r="AO175">
        <v>88</v>
      </c>
      <c r="AP175" s="2" t="s">
        <v>878</v>
      </c>
      <c r="AQ175" s="2" t="s">
        <v>950</v>
      </c>
      <c r="AR175" s="2" t="s">
        <v>998</v>
      </c>
      <c r="AS175" s="2" t="s">
        <v>584</v>
      </c>
      <c r="AT175" s="4">
        <v>43574</v>
      </c>
      <c r="AU175" s="4">
        <v>43574</v>
      </c>
      <c r="AV175" s="4">
        <v>43585</v>
      </c>
      <c r="AW175" s="2" t="s">
        <v>1020</v>
      </c>
      <c r="AX175" s="2" t="s">
        <v>950</v>
      </c>
      <c r="AY175">
        <v>4256.22</v>
      </c>
      <c r="AZ175">
        <v>122</v>
      </c>
      <c r="BA175">
        <v>863850.29</v>
      </c>
      <c r="BB175" s="2"/>
      <c r="BD175" s="2"/>
      <c r="BE175" s="2"/>
      <c r="BG175" s="2"/>
      <c r="BH175" s="2"/>
      <c r="BJ175" s="2"/>
      <c r="BK175">
        <v>287</v>
      </c>
      <c r="BL175">
        <v>863850.29</v>
      </c>
      <c r="BM175">
        <v>863850.29</v>
      </c>
    </row>
    <row r="176" spans="1:65" x14ac:dyDescent="0.35">
      <c r="A176" s="2" t="s">
        <v>65</v>
      </c>
      <c r="B176" s="2" t="s">
        <v>66</v>
      </c>
      <c r="C176" s="2" t="s">
        <v>67</v>
      </c>
      <c r="D176">
        <v>1</v>
      </c>
      <c r="E176">
        <v>1</v>
      </c>
      <c r="F176" s="3">
        <v>43768.764374999999</v>
      </c>
      <c r="G176" s="4">
        <v>43466</v>
      </c>
      <c r="H176" s="4">
        <v>43830</v>
      </c>
      <c r="I176" s="2" t="s">
        <v>68</v>
      </c>
      <c r="J176">
        <v>1440</v>
      </c>
      <c r="L176" s="2"/>
      <c r="M176" s="2"/>
      <c r="N176" s="2"/>
      <c r="O176" s="2"/>
      <c r="P176" s="2"/>
      <c r="Q176" s="2"/>
      <c r="S176" s="2"/>
      <c r="T176" s="2"/>
      <c r="U176" s="2"/>
      <c r="V176" s="2"/>
      <c r="W176" s="2"/>
      <c r="X176" s="2"/>
      <c r="Y176" s="2"/>
      <c r="AA176" s="2"/>
      <c r="AC176" s="2"/>
      <c r="AD176" s="2"/>
      <c r="AE176" s="2"/>
      <c r="AN176" s="2" t="s">
        <v>69</v>
      </c>
      <c r="AO176">
        <v>89</v>
      </c>
      <c r="AP176" s="2" t="s">
        <v>879</v>
      </c>
      <c r="AQ176" s="2" t="s">
        <v>951</v>
      </c>
      <c r="AR176" s="2" t="s">
        <v>999</v>
      </c>
      <c r="AS176" s="2" t="s">
        <v>1016</v>
      </c>
      <c r="AT176" s="4">
        <v>43577</v>
      </c>
      <c r="AU176" s="4">
        <v>43577</v>
      </c>
      <c r="AV176" s="4">
        <v>43585</v>
      </c>
      <c r="AW176" s="2" t="s">
        <v>1020</v>
      </c>
      <c r="AX176" s="2" t="s">
        <v>951</v>
      </c>
      <c r="AY176">
        <v>1733.48</v>
      </c>
      <c r="AZ176">
        <v>122</v>
      </c>
      <c r="BA176">
        <v>863850.29</v>
      </c>
      <c r="BB176" s="2"/>
      <c r="BD176" s="2"/>
      <c r="BE176" s="2"/>
      <c r="BG176" s="2"/>
      <c r="BH176" s="2"/>
      <c r="BJ176" s="2"/>
      <c r="BK176">
        <v>287</v>
      </c>
      <c r="BL176">
        <v>863850.29</v>
      </c>
      <c r="BM176">
        <v>863850.29</v>
      </c>
    </row>
    <row r="177" spans="1:65" x14ac:dyDescent="0.35">
      <c r="A177" s="2" t="s">
        <v>65</v>
      </c>
      <c r="B177" s="2" t="s">
        <v>66</v>
      </c>
      <c r="C177" s="2" t="s">
        <v>67</v>
      </c>
      <c r="D177">
        <v>1</v>
      </c>
      <c r="E177">
        <v>1</v>
      </c>
      <c r="F177" s="3">
        <v>43768.764374999999</v>
      </c>
      <c r="G177" s="4">
        <v>43466</v>
      </c>
      <c r="H177" s="4">
        <v>43830</v>
      </c>
      <c r="I177" s="2" t="s">
        <v>68</v>
      </c>
      <c r="J177">
        <v>1440</v>
      </c>
      <c r="L177" s="2"/>
      <c r="M177" s="2"/>
      <c r="N177" s="2"/>
      <c r="O177" s="2"/>
      <c r="P177" s="2"/>
      <c r="Q177" s="2"/>
      <c r="S177" s="2"/>
      <c r="T177" s="2"/>
      <c r="U177" s="2"/>
      <c r="V177" s="2"/>
      <c r="W177" s="2"/>
      <c r="X177" s="2"/>
      <c r="Y177" s="2"/>
      <c r="AA177" s="2"/>
      <c r="AC177" s="2"/>
      <c r="AD177" s="2"/>
      <c r="AE177" s="2"/>
      <c r="AN177" s="2" t="s">
        <v>69</v>
      </c>
      <c r="AO177">
        <v>90</v>
      </c>
      <c r="AP177" s="2" t="s">
        <v>880</v>
      </c>
      <c r="AQ177" s="2" t="s">
        <v>952</v>
      </c>
      <c r="AR177" s="2" t="s">
        <v>1000</v>
      </c>
      <c r="AS177" s="2" t="s">
        <v>1017</v>
      </c>
      <c r="AT177" s="4">
        <v>43578</v>
      </c>
      <c r="AU177" s="4">
        <v>43578</v>
      </c>
      <c r="AV177" s="4">
        <v>43585</v>
      </c>
      <c r="AW177" s="2" t="s">
        <v>1020</v>
      </c>
      <c r="AX177" s="2" t="s">
        <v>952</v>
      </c>
      <c r="AY177">
        <v>570.77</v>
      </c>
      <c r="AZ177">
        <v>122</v>
      </c>
      <c r="BA177">
        <v>863850.29</v>
      </c>
      <c r="BB177" s="2"/>
      <c r="BD177" s="2"/>
      <c r="BE177" s="2"/>
      <c r="BG177" s="2"/>
      <c r="BH177" s="2"/>
      <c r="BJ177" s="2"/>
      <c r="BK177">
        <v>287</v>
      </c>
      <c r="BL177">
        <v>863850.29</v>
      </c>
      <c r="BM177">
        <v>863850.29</v>
      </c>
    </row>
    <row r="178" spans="1:65" x14ac:dyDescent="0.35">
      <c r="A178" s="2" t="s">
        <v>65</v>
      </c>
      <c r="B178" s="2" t="s">
        <v>66</v>
      </c>
      <c r="C178" s="2" t="s">
        <v>67</v>
      </c>
      <c r="D178">
        <v>1</v>
      </c>
      <c r="E178">
        <v>1</v>
      </c>
      <c r="F178" s="3">
        <v>43768.764374999999</v>
      </c>
      <c r="G178" s="4">
        <v>43466</v>
      </c>
      <c r="H178" s="4">
        <v>43830</v>
      </c>
      <c r="I178" s="2" t="s">
        <v>68</v>
      </c>
      <c r="J178">
        <v>1440</v>
      </c>
      <c r="L178" s="2"/>
      <c r="M178" s="2"/>
      <c r="N178" s="2"/>
      <c r="O178" s="2"/>
      <c r="P178" s="2"/>
      <c r="Q178" s="2"/>
      <c r="S178" s="2"/>
      <c r="T178" s="2"/>
      <c r="U178" s="2"/>
      <c r="V178" s="2"/>
      <c r="W178" s="2"/>
      <c r="X178" s="2"/>
      <c r="Y178" s="2"/>
      <c r="AA178" s="2"/>
      <c r="AC178" s="2"/>
      <c r="AD178" s="2"/>
      <c r="AE178" s="2"/>
      <c r="AN178" s="2" t="s">
        <v>69</v>
      </c>
      <c r="AO178">
        <v>91</v>
      </c>
      <c r="AP178" s="2" t="s">
        <v>881</v>
      </c>
      <c r="AQ178" s="2" t="s">
        <v>952</v>
      </c>
      <c r="AR178" s="2" t="s">
        <v>1000</v>
      </c>
      <c r="AS178" s="2" t="s">
        <v>1017</v>
      </c>
      <c r="AT178" s="4">
        <v>43578</v>
      </c>
      <c r="AU178" s="4">
        <v>43578</v>
      </c>
      <c r="AV178" s="4">
        <v>43585</v>
      </c>
      <c r="AW178" s="2" t="s">
        <v>1020</v>
      </c>
      <c r="AX178" s="2" t="s">
        <v>1044</v>
      </c>
      <c r="AY178">
        <v>131.28</v>
      </c>
      <c r="AZ178">
        <v>122</v>
      </c>
      <c r="BA178">
        <v>863850.29</v>
      </c>
      <c r="BB178" s="2"/>
      <c r="BD178" s="2"/>
      <c r="BE178" s="2"/>
      <c r="BG178" s="2"/>
      <c r="BH178" s="2"/>
      <c r="BJ178" s="2"/>
      <c r="BK178">
        <v>287</v>
      </c>
      <c r="BL178">
        <v>863850.29</v>
      </c>
      <c r="BM178">
        <v>863850.29</v>
      </c>
    </row>
    <row r="179" spans="1:65" x14ac:dyDescent="0.35">
      <c r="A179" s="2" t="s">
        <v>65</v>
      </c>
      <c r="B179" s="2" t="s">
        <v>66</v>
      </c>
      <c r="C179" s="2" t="s">
        <v>67</v>
      </c>
      <c r="D179">
        <v>1</v>
      </c>
      <c r="E179">
        <v>1</v>
      </c>
      <c r="F179" s="3">
        <v>43768.764374999999</v>
      </c>
      <c r="G179" s="4">
        <v>43466</v>
      </c>
      <c r="H179" s="4">
        <v>43830</v>
      </c>
      <c r="I179" s="2" t="s">
        <v>68</v>
      </c>
      <c r="J179">
        <v>1440</v>
      </c>
      <c r="L179" s="2"/>
      <c r="M179" s="2"/>
      <c r="N179" s="2"/>
      <c r="O179" s="2"/>
      <c r="P179" s="2"/>
      <c r="Q179" s="2"/>
      <c r="S179" s="2"/>
      <c r="T179" s="2"/>
      <c r="U179" s="2"/>
      <c r="V179" s="2"/>
      <c r="W179" s="2"/>
      <c r="X179" s="2"/>
      <c r="Y179" s="2"/>
      <c r="AA179" s="2"/>
      <c r="AC179" s="2"/>
      <c r="AD179" s="2"/>
      <c r="AE179" s="2"/>
      <c r="AN179" s="2" t="s">
        <v>69</v>
      </c>
      <c r="AO179">
        <v>92</v>
      </c>
      <c r="AP179" s="2" t="s">
        <v>882</v>
      </c>
      <c r="AQ179" s="2" t="s">
        <v>952</v>
      </c>
      <c r="AR179" s="2" t="s">
        <v>1000</v>
      </c>
      <c r="AS179" s="2" t="s">
        <v>1017</v>
      </c>
      <c r="AT179" s="4">
        <v>43578</v>
      </c>
      <c r="AU179" s="4">
        <v>43578</v>
      </c>
      <c r="AV179" s="4">
        <v>43585</v>
      </c>
      <c r="AW179" s="2" t="s">
        <v>1020</v>
      </c>
      <c r="AX179" s="2" t="s">
        <v>952</v>
      </c>
      <c r="AY179">
        <v>570.77</v>
      </c>
      <c r="AZ179">
        <v>122</v>
      </c>
      <c r="BA179">
        <v>863850.29</v>
      </c>
      <c r="BB179" s="2"/>
      <c r="BD179" s="2"/>
      <c r="BE179" s="2"/>
      <c r="BG179" s="2"/>
      <c r="BH179" s="2"/>
      <c r="BJ179" s="2"/>
      <c r="BK179">
        <v>287</v>
      </c>
      <c r="BL179">
        <v>863850.29</v>
      </c>
      <c r="BM179">
        <v>863850.29</v>
      </c>
    </row>
    <row r="180" spans="1:65" x14ac:dyDescent="0.35">
      <c r="A180" s="2" t="s">
        <v>65</v>
      </c>
      <c r="B180" s="2" t="s">
        <v>66</v>
      </c>
      <c r="C180" s="2" t="s">
        <v>67</v>
      </c>
      <c r="D180">
        <v>1</v>
      </c>
      <c r="E180">
        <v>1</v>
      </c>
      <c r="F180" s="3">
        <v>43768.764374999999</v>
      </c>
      <c r="G180" s="4">
        <v>43466</v>
      </c>
      <c r="H180" s="4">
        <v>43830</v>
      </c>
      <c r="I180" s="2" t="s">
        <v>68</v>
      </c>
      <c r="J180">
        <v>1440</v>
      </c>
      <c r="L180" s="2"/>
      <c r="M180" s="2"/>
      <c r="N180" s="2"/>
      <c r="O180" s="2"/>
      <c r="P180" s="2"/>
      <c r="Q180" s="2"/>
      <c r="S180" s="2"/>
      <c r="T180" s="2"/>
      <c r="U180" s="2"/>
      <c r="V180" s="2"/>
      <c r="W180" s="2"/>
      <c r="X180" s="2"/>
      <c r="Y180" s="2"/>
      <c r="AA180" s="2"/>
      <c r="AC180" s="2"/>
      <c r="AD180" s="2"/>
      <c r="AE180" s="2"/>
      <c r="AN180" s="2" t="s">
        <v>69</v>
      </c>
      <c r="AO180">
        <v>93</v>
      </c>
      <c r="AP180" s="2" t="s">
        <v>883</v>
      </c>
      <c r="AQ180" s="2" t="s">
        <v>953</v>
      </c>
      <c r="AR180" s="2" t="s">
        <v>1001</v>
      </c>
      <c r="AS180" s="2" t="s">
        <v>1018</v>
      </c>
      <c r="AT180" s="4">
        <v>43579</v>
      </c>
      <c r="AU180" s="4">
        <v>43579</v>
      </c>
      <c r="AV180" s="4">
        <v>43585</v>
      </c>
      <c r="AW180" s="2" t="s">
        <v>1020</v>
      </c>
      <c r="AX180" s="2" t="s">
        <v>953</v>
      </c>
      <c r="AY180">
        <v>1243.69</v>
      </c>
      <c r="AZ180">
        <v>122</v>
      </c>
      <c r="BA180">
        <v>863850.29</v>
      </c>
      <c r="BB180" s="2"/>
      <c r="BD180" s="2"/>
      <c r="BE180" s="2"/>
      <c r="BG180" s="2"/>
      <c r="BH180" s="2"/>
      <c r="BJ180" s="2"/>
      <c r="BK180">
        <v>287</v>
      </c>
      <c r="BL180">
        <v>863850.29</v>
      </c>
      <c r="BM180">
        <v>863850.29</v>
      </c>
    </row>
    <row r="181" spans="1:65" x14ac:dyDescent="0.35">
      <c r="A181" s="2" t="s">
        <v>65</v>
      </c>
      <c r="B181" s="2" t="s">
        <v>66</v>
      </c>
      <c r="C181" s="2" t="s">
        <v>67</v>
      </c>
      <c r="D181">
        <v>1</v>
      </c>
      <c r="E181">
        <v>1</v>
      </c>
      <c r="F181" s="3">
        <v>43768.764374999999</v>
      </c>
      <c r="G181" s="4">
        <v>43466</v>
      </c>
      <c r="H181" s="4">
        <v>43830</v>
      </c>
      <c r="I181" s="2" t="s">
        <v>68</v>
      </c>
      <c r="J181">
        <v>1440</v>
      </c>
      <c r="L181" s="2"/>
      <c r="M181" s="2"/>
      <c r="N181" s="2"/>
      <c r="O181" s="2"/>
      <c r="P181" s="2"/>
      <c r="Q181" s="2"/>
      <c r="S181" s="2"/>
      <c r="T181" s="2"/>
      <c r="U181" s="2"/>
      <c r="V181" s="2"/>
      <c r="W181" s="2"/>
      <c r="X181" s="2"/>
      <c r="Y181" s="2"/>
      <c r="AA181" s="2"/>
      <c r="AC181" s="2"/>
      <c r="AD181" s="2"/>
      <c r="AE181" s="2"/>
      <c r="AN181" s="2" t="s">
        <v>69</v>
      </c>
      <c r="AO181">
        <v>94</v>
      </c>
      <c r="AP181" s="2" t="s">
        <v>884</v>
      </c>
      <c r="AQ181" s="2" t="s">
        <v>952</v>
      </c>
      <c r="AR181" s="2" t="s">
        <v>1002</v>
      </c>
      <c r="AS181" s="2" t="s">
        <v>1017</v>
      </c>
      <c r="AT181" s="4">
        <v>43579</v>
      </c>
      <c r="AU181" s="4">
        <v>43579</v>
      </c>
      <c r="AV181" s="4">
        <v>43585</v>
      </c>
      <c r="AW181" s="2" t="s">
        <v>1020</v>
      </c>
      <c r="AX181" s="2" t="s">
        <v>952</v>
      </c>
      <c r="AY181">
        <v>1861.25</v>
      </c>
      <c r="AZ181">
        <v>122</v>
      </c>
      <c r="BA181">
        <v>863850.29</v>
      </c>
      <c r="BB181" s="2"/>
      <c r="BD181" s="2"/>
      <c r="BE181" s="2"/>
      <c r="BG181" s="2"/>
      <c r="BH181" s="2"/>
      <c r="BJ181" s="2"/>
      <c r="BK181">
        <v>287</v>
      </c>
      <c r="BL181">
        <v>863850.29</v>
      </c>
      <c r="BM181">
        <v>863850.29</v>
      </c>
    </row>
    <row r="182" spans="1:65" x14ac:dyDescent="0.35">
      <c r="A182" s="2" t="s">
        <v>65</v>
      </c>
      <c r="B182" s="2" t="s">
        <v>66</v>
      </c>
      <c r="C182" s="2" t="s">
        <v>67</v>
      </c>
      <c r="D182">
        <v>1</v>
      </c>
      <c r="E182">
        <v>1</v>
      </c>
      <c r="F182" s="3">
        <v>43768.764374999999</v>
      </c>
      <c r="G182" s="4">
        <v>43466</v>
      </c>
      <c r="H182" s="4">
        <v>43830</v>
      </c>
      <c r="I182" s="2" t="s">
        <v>68</v>
      </c>
      <c r="J182">
        <v>1440</v>
      </c>
      <c r="L182" s="2"/>
      <c r="M182" s="2"/>
      <c r="N182" s="2"/>
      <c r="O182" s="2"/>
      <c r="P182" s="2"/>
      <c r="Q182" s="2"/>
      <c r="S182" s="2"/>
      <c r="T182" s="2"/>
      <c r="U182" s="2"/>
      <c r="V182" s="2"/>
      <c r="W182" s="2"/>
      <c r="X182" s="2"/>
      <c r="Y182" s="2"/>
      <c r="AA182" s="2"/>
      <c r="AC182" s="2"/>
      <c r="AD182" s="2"/>
      <c r="AE182" s="2"/>
      <c r="AN182" s="2" t="s">
        <v>69</v>
      </c>
      <c r="AO182">
        <v>95</v>
      </c>
      <c r="AP182" s="2" t="s">
        <v>885</v>
      </c>
      <c r="AQ182" s="2" t="s">
        <v>952</v>
      </c>
      <c r="AR182" s="2" t="s">
        <v>1002</v>
      </c>
      <c r="AS182" s="2" t="s">
        <v>1017</v>
      </c>
      <c r="AT182" s="4">
        <v>43579</v>
      </c>
      <c r="AU182" s="4">
        <v>43579</v>
      </c>
      <c r="AV182" s="4">
        <v>43585</v>
      </c>
      <c r="AW182" s="2" t="s">
        <v>1020</v>
      </c>
      <c r="AX182" s="2" t="s">
        <v>952</v>
      </c>
      <c r="AY182">
        <v>428.09</v>
      </c>
      <c r="AZ182">
        <v>122</v>
      </c>
      <c r="BA182">
        <v>863850.29</v>
      </c>
      <c r="BB182" s="2"/>
      <c r="BD182" s="2"/>
      <c r="BE182" s="2"/>
      <c r="BG182" s="2"/>
      <c r="BH182" s="2"/>
      <c r="BJ182" s="2"/>
      <c r="BK182">
        <v>287</v>
      </c>
      <c r="BL182">
        <v>863850.29</v>
      </c>
      <c r="BM182">
        <v>863850.29</v>
      </c>
    </row>
    <row r="183" spans="1:65" x14ac:dyDescent="0.35">
      <c r="A183" s="2" t="s">
        <v>65</v>
      </c>
      <c r="B183" s="2" t="s">
        <v>66</v>
      </c>
      <c r="C183" s="2" t="s">
        <v>67</v>
      </c>
      <c r="D183">
        <v>1</v>
      </c>
      <c r="E183">
        <v>1</v>
      </c>
      <c r="F183" s="3">
        <v>43768.764374999999</v>
      </c>
      <c r="G183" s="4">
        <v>43466</v>
      </c>
      <c r="H183" s="4">
        <v>43830</v>
      </c>
      <c r="I183" s="2" t="s">
        <v>68</v>
      </c>
      <c r="J183">
        <v>1440</v>
      </c>
      <c r="L183" s="2"/>
      <c r="M183" s="2"/>
      <c r="N183" s="2"/>
      <c r="O183" s="2"/>
      <c r="P183" s="2"/>
      <c r="Q183" s="2"/>
      <c r="S183" s="2"/>
      <c r="T183" s="2"/>
      <c r="U183" s="2"/>
      <c r="V183" s="2"/>
      <c r="W183" s="2"/>
      <c r="X183" s="2"/>
      <c r="Y183" s="2"/>
      <c r="AA183" s="2"/>
      <c r="AC183" s="2"/>
      <c r="AD183" s="2"/>
      <c r="AE183" s="2"/>
      <c r="AN183" s="2" t="s">
        <v>69</v>
      </c>
      <c r="AO183">
        <v>96</v>
      </c>
      <c r="AP183" s="2" t="s">
        <v>886</v>
      </c>
      <c r="AQ183" s="2" t="s">
        <v>952</v>
      </c>
      <c r="AR183" s="2" t="s">
        <v>1002</v>
      </c>
      <c r="AS183" s="2" t="s">
        <v>1017</v>
      </c>
      <c r="AT183" s="4">
        <v>43579</v>
      </c>
      <c r="AU183" s="4">
        <v>43579</v>
      </c>
      <c r="AV183" s="4">
        <v>43585</v>
      </c>
      <c r="AW183" s="2" t="s">
        <v>1020</v>
      </c>
      <c r="AX183" s="2" t="s">
        <v>952</v>
      </c>
      <c r="AY183">
        <v>1861.25</v>
      </c>
      <c r="AZ183">
        <v>122</v>
      </c>
      <c r="BA183">
        <v>863850.29</v>
      </c>
      <c r="BB183" s="2"/>
      <c r="BD183" s="2"/>
      <c r="BE183" s="2"/>
      <c r="BG183" s="2"/>
      <c r="BH183" s="2"/>
      <c r="BJ183" s="2"/>
      <c r="BK183">
        <v>287</v>
      </c>
      <c r="BL183">
        <v>863850.29</v>
      </c>
      <c r="BM183">
        <v>863850.29</v>
      </c>
    </row>
    <row r="184" spans="1:65" x14ac:dyDescent="0.35">
      <c r="A184" s="2" t="s">
        <v>65</v>
      </c>
      <c r="B184" s="2" t="s">
        <v>66</v>
      </c>
      <c r="C184" s="2" t="s">
        <v>67</v>
      </c>
      <c r="D184">
        <v>1</v>
      </c>
      <c r="E184">
        <v>1</v>
      </c>
      <c r="F184" s="3">
        <v>43768.764374999999</v>
      </c>
      <c r="G184" s="4">
        <v>43466</v>
      </c>
      <c r="H184" s="4">
        <v>43830</v>
      </c>
      <c r="I184" s="2" t="s">
        <v>68</v>
      </c>
      <c r="J184">
        <v>1440</v>
      </c>
      <c r="L184" s="2"/>
      <c r="M184" s="2"/>
      <c r="N184" s="2"/>
      <c r="O184" s="2"/>
      <c r="P184" s="2"/>
      <c r="Q184" s="2"/>
      <c r="S184" s="2"/>
      <c r="T184" s="2"/>
      <c r="U184" s="2"/>
      <c r="V184" s="2"/>
      <c r="W184" s="2"/>
      <c r="X184" s="2"/>
      <c r="Y184" s="2"/>
      <c r="AA184" s="2"/>
      <c r="AC184" s="2"/>
      <c r="AD184" s="2"/>
      <c r="AE184" s="2"/>
      <c r="AN184" s="2" t="s">
        <v>69</v>
      </c>
      <c r="AO184">
        <v>97</v>
      </c>
      <c r="AP184" s="2" t="s">
        <v>887</v>
      </c>
      <c r="AQ184" s="2" t="s">
        <v>954</v>
      </c>
      <c r="AR184" s="2" t="s">
        <v>122</v>
      </c>
      <c r="AS184" s="2" t="s">
        <v>1019</v>
      </c>
      <c r="AT184" s="4">
        <v>43600</v>
      </c>
      <c r="AU184" s="4">
        <v>43600</v>
      </c>
      <c r="AV184" s="4">
        <v>43616</v>
      </c>
      <c r="AW184" s="2" t="s">
        <v>1020</v>
      </c>
      <c r="AX184" s="2" t="s">
        <v>1045</v>
      </c>
      <c r="AY184">
        <v>6514.91</v>
      </c>
      <c r="AZ184">
        <v>122</v>
      </c>
      <c r="BA184">
        <v>863850.29</v>
      </c>
      <c r="BB184" s="2"/>
      <c r="BD184" s="2"/>
      <c r="BE184" s="2"/>
      <c r="BG184" s="2"/>
      <c r="BH184" s="2"/>
      <c r="BJ184" s="2"/>
      <c r="BK184">
        <v>287</v>
      </c>
      <c r="BL184">
        <v>863850.29</v>
      </c>
      <c r="BM184">
        <v>863850.29</v>
      </c>
    </row>
    <row r="185" spans="1:65" x14ac:dyDescent="0.35">
      <c r="A185" s="2" t="s">
        <v>65</v>
      </c>
      <c r="B185" s="2" t="s">
        <v>66</v>
      </c>
      <c r="C185" s="2" t="s">
        <v>67</v>
      </c>
      <c r="D185">
        <v>1</v>
      </c>
      <c r="E185">
        <v>1</v>
      </c>
      <c r="F185" s="3">
        <v>43768.764374999999</v>
      </c>
      <c r="G185" s="4">
        <v>43466</v>
      </c>
      <c r="H185" s="4">
        <v>43830</v>
      </c>
      <c r="I185" s="2" t="s">
        <v>68</v>
      </c>
      <c r="J185">
        <v>1440</v>
      </c>
      <c r="L185" s="2"/>
      <c r="M185" s="2"/>
      <c r="N185" s="2"/>
      <c r="O185" s="2"/>
      <c r="P185" s="2"/>
      <c r="Q185" s="2"/>
      <c r="S185" s="2"/>
      <c r="T185" s="2"/>
      <c r="U185" s="2"/>
      <c r="V185" s="2"/>
      <c r="W185" s="2"/>
      <c r="X185" s="2"/>
      <c r="Y185" s="2"/>
      <c r="AA185" s="2"/>
      <c r="AC185" s="2"/>
      <c r="AD185" s="2"/>
      <c r="AE185" s="2"/>
      <c r="AN185" s="2" t="s">
        <v>69</v>
      </c>
      <c r="AO185">
        <v>98</v>
      </c>
      <c r="AP185" s="2" t="s">
        <v>888</v>
      </c>
      <c r="AQ185" s="2" t="s">
        <v>954</v>
      </c>
      <c r="AR185" s="2" t="s">
        <v>122</v>
      </c>
      <c r="AS185" s="2" t="s">
        <v>1019</v>
      </c>
      <c r="AT185" s="4">
        <v>43600</v>
      </c>
      <c r="AU185" s="4">
        <v>43600</v>
      </c>
      <c r="AV185" s="4">
        <v>43616</v>
      </c>
      <c r="AW185" s="2" t="s">
        <v>1020</v>
      </c>
      <c r="AX185" s="2" t="s">
        <v>1045</v>
      </c>
      <c r="AY185">
        <v>4292.18</v>
      </c>
      <c r="AZ185">
        <v>122</v>
      </c>
      <c r="BA185">
        <v>863850.29</v>
      </c>
      <c r="BB185" s="2"/>
      <c r="BD185" s="2"/>
      <c r="BE185" s="2"/>
      <c r="BG185" s="2"/>
      <c r="BH185" s="2"/>
      <c r="BJ185" s="2"/>
      <c r="BK185">
        <v>287</v>
      </c>
      <c r="BL185">
        <v>863850.29</v>
      </c>
      <c r="BM185">
        <v>863850.29</v>
      </c>
    </row>
    <row r="186" spans="1:65" x14ac:dyDescent="0.35">
      <c r="A186" s="2" t="s">
        <v>65</v>
      </c>
      <c r="B186" s="2" t="s">
        <v>66</v>
      </c>
      <c r="C186" s="2" t="s">
        <v>67</v>
      </c>
      <c r="D186">
        <v>1</v>
      </c>
      <c r="E186">
        <v>1</v>
      </c>
      <c r="F186" s="3">
        <v>43768.764374999999</v>
      </c>
      <c r="G186" s="4">
        <v>43466</v>
      </c>
      <c r="H186" s="4">
        <v>43830</v>
      </c>
      <c r="I186" s="2" t="s">
        <v>68</v>
      </c>
      <c r="J186">
        <v>1440</v>
      </c>
      <c r="L186" s="2"/>
      <c r="M186" s="2"/>
      <c r="N186" s="2"/>
      <c r="O186" s="2"/>
      <c r="P186" s="2"/>
      <c r="Q186" s="2"/>
      <c r="S186" s="2"/>
      <c r="T186" s="2"/>
      <c r="U186" s="2"/>
      <c r="V186" s="2"/>
      <c r="W186" s="2"/>
      <c r="X186" s="2"/>
      <c r="Y186" s="2"/>
      <c r="AA186" s="2"/>
      <c r="AC186" s="2"/>
      <c r="AD186" s="2"/>
      <c r="AE186" s="2"/>
      <c r="AN186" s="2" t="s">
        <v>69</v>
      </c>
      <c r="AO186">
        <v>99</v>
      </c>
      <c r="AP186" s="2" t="s">
        <v>889</v>
      </c>
      <c r="AQ186" s="2" t="s">
        <v>955</v>
      </c>
      <c r="AR186" s="2" t="s">
        <v>1003</v>
      </c>
      <c r="AS186" s="2" t="s">
        <v>167</v>
      </c>
      <c r="AT186" s="4">
        <v>43600</v>
      </c>
      <c r="AU186" s="4">
        <v>43600</v>
      </c>
      <c r="AV186" s="4">
        <v>43616</v>
      </c>
      <c r="AW186" s="2" t="s">
        <v>1020</v>
      </c>
      <c r="AX186" s="2" t="s">
        <v>955</v>
      </c>
      <c r="AY186">
        <v>13.6</v>
      </c>
      <c r="AZ186">
        <v>122</v>
      </c>
      <c r="BA186">
        <v>863850.29</v>
      </c>
      <c r="BB186" s="2"/>
      <c r="BD186" s="2"/>
      <c r="BE186" s="2"/>
      <c r="BG186" s="2"/>
      <c r="BH186" s="2"/>
      <c r="BJ186" s="2"/>
      <c r="BK186">
        <v>287</v>
      </c>
      <c r="BL186">
        <v>863850.29</v>
      </c>
      <c r="BM186">
        <v>863850.29</v>
      </c>
    </row>
    <row r="187" spans="1:65" x14ac:dyDescent="0.35">
      <c r="A187" s="2" t="s">
        <v>65</v>
      </c>
      <c r="B187" s="2" t="s">
        <v>66</v>
      </c>
      <c r="C187" s="2" t="s">
        <v>67</v>
      </c>
      <c r="D187">
        <v>1</v>
      </c>
      <c r="E187">
        <v>1</v>
      </c>
      <c r="F187" s="3">
        <v>43768.764374999999</v>
      </c>
      <c r="G187" s="4">
        <v>43466</v>
      </c>
      <c r="H187" s="4">
        <v>43830</v>
      </c>
      <c r="I187" s="2" t="s">
        <v>68</v>
      </c>
      <c r="J187">
        <v>1440</v>
      </c>
      <c r="L187" s="2"/>
      <c r="M187" s="2"/>
      <c r="N187" s="2"/>
      <c r="O187" s="2"/>
      <c r="P187" s="2"/>
      <c r="Q187" s="2"/>
      <c r="S187" s="2"/>
      <c r="T187" s="2"/>
      <c r="U187" s="2"/>
      <c r="V187" s="2"/>
      <c r="W187" s="2"/>
      <c r="X187" s="2"/>
      <c r="Y187" s="2"/>
      <c r="AA187" s="2"/>
      <c r="AC187" s="2"/>
      <c r="AD187" s="2"/>
      <c r="AE187" s="2"/>
      <c r="AN187" s="2" t="s">
        <v>69</v>
      </c>
      <c r="AO187">
        <v>100</v>
      </c>
      <c r="AP187" s="2" t="s">
        <v>890</v>
      </c>
      <c r="AQ187" s="2" t="s">
        <v>956</v>
      </c>
      <c r="AR187" s="2" t="s">
        <v>1003</v>
      </c>
      <c r="AS187" s="2" t="s">
        <v>167</v>
      </c>
      <c r="AT187" s="4">
        <v>43600</v>
      </c>
      <c r="AU187" s="4">
        <v>43600</v>
      </c>
      <c r="AV187" s="4">
        <v>43616</v>
      </c>
      <c r="AW187" s="2" t="s">
        <v>1020</v>
      </c>
      <c r="AX187" s="2" t="s">
        <v>956</v>
      </c>
      <c r="AY187">
        <v>35.96</v>
      </c>
      <c r="AZ187">
        <v>122</v>
      </c>
      <c r="BA187">
        <v>863850.29</v>
      </c>
      <c r="BB187" s="2"/>
      <c r="BD187" s="2"/>
      <c r="BE187" s="2"/>
      <c r="BG187" s="2"/>
      <c r="BH187" s="2"/>
      <c r="BJ187" s="2"/>
      <c r="BK187">
        <v>287</v>
      </c>
      <c r="BL187">
        <v>863850.29</v>
      </c>
      <c r="BM187">
        <v>863850.29</v>
      </c>
    </row>
    <row r="188" spans="1:65" x14ac:dyDescent="0.35">
      <c r="A188" s="2" t="s">
        <v>65</v>
      </c>
      <c r="B188" s="2" t="s">
        <v>66</v>
      </c>
      <c r="C188" s="2" t="s">
        <v>67</v>
      </c>
      <c r="D188">
        <v>1</v>
      </c>
      <c r="E188">
        <v>1</v>
      </c>
      <c r="F188" s="3">
        <v>43768.764374999999</v>
      </c>
      <c r="G188" s="4">
        <v>43466</v>
      </c>
      <c r="H188" s="4">
        <v>43830</v>
      </c>
      <c r="I188" s="2" t="s">
        <v>68</v>
      </c>
      <c r="J188">
        <v>1440</v>
      </c>
      <c r="L188" s="2"/>
      <c r="M188" s="2"/>
      <c r="N188" s="2"/>
      <c r="O188" s="2"/>
      <c r="P188" s="2"/>
      <c r="Q188" s="2"/>
      <c r="S188" s="2"/>
      <c r="T188" s="2"/>
      <c r="U188" s="2"/>
      <c r="V188" s="2"/>
      <c r="W188" s="2"/>
      <c r="X188" s="2"/>
      <c r="Y188" s="2"/>
      <c r="AA188" s="2"/>
      <c r="AC188" s="2"/>
      <c r="AD188" s="2"/>
      <c r="AE188" s="2"/>
      <c r="AN188" s="2" t="s">
        <v>69</v>
      </c>
      <c r="AO188">
        <v>101</v>
      </c>
      <c r="AP188" s="2" t="s">
        <v>891</v>
      </c>
      <c r="AQ188" s="2" t="s">
        <v>957</v>
      </c>
      <c r="AR188" s="2" t="s">
        <v>123</v>
      </c>
      <c r="AS188" s="2" t="s">
        <v>1019</v>
      </c>
      <c r="AT188" s="4">
        <v>43616</v>
      </c>
      <c r="AU188" s="4">
        <v>43616</v>
      </c>
      <c r="AV188" s="4">
        <v>43616</v>
      </c>
      <c r="AW188" s="2" t="s">
        <v>1020</v>
      </c>
      <c r="AX188" s="2" t="s">
        <v>996</v>
      </c>
      <c r="AY188">
        <v>1464.82</v>
      </c>
      <c r="AZ188">
        <v>122</v>
      </c>
      <c r="BA188">
        <v>863850.29</v>
      </c>
      <c r="BB188" s="2"/>
      <c r="BD188" s="2"/>
      <c r="BE188" s="2"/>
      <c r="BG188" s="2"/>
      <c r="BH188" s="2"/>
      <c r="BJ188" s="2"/>
      <c r="BK188">
        <v>287</v>
      </c>
      <c r="BL188">
        <v>863850.29</v>
      </c>
      <c r="BM188">
        <v>863850.29</v>
      </c>
    </row>
    <row r="189" spans="1:65" x14ac:dyDescent="0.35">
      <c r="A189" s="2" t="s">
        <v>65</v>
      </c>
      <c r="B189" s="2" t="s">
        <v>66</v>
      </c>
      <c r="C189" s="2" t="s">
        <v>67</v>
      </c>
      <c r="D189">
        <v>1</v>
      </c>
      <c r="E189">
        <v>1</v>
      </c>
      <c r="F189" s="3">
        <v>43768.764374999999</v>
      </c>
      <c r="G189" s="4">
        <v>43466</v>
      </c>
      <c r="H189" s="4">
        <v>43830</v>
      </c>
      <c r="I189" s="2" t="s">
        <v>68</v>
      </c>
      <c r="J189">
        <v>1440</v>
      </c>
      <c r="L189" s="2"/>
      <c r="M189" s="2"/>
      <c r="N189" s="2"/>
      <c r="O189" s="2"/>
      <c r="P189" s="2"/>
      <c r="Q189" s="2"/>
      <c r="S189" s="2"/>
      <c r="T189" s="2"/>
      <c r="U189" s="2"/>
      <c r="V189" s="2"/>
      <c r="W189" s="2"/>
      <c r="X189" s="2"/>
      <c r="Y189" s="2"/>
      <c r="AA189" s="2"/>
      <c r="AC189" s="2"/>
      <c r="AD189" s="2"/>
      <c r="AE189" s="2"/>
      <c r="AN189" s="2" t="s">
        <v>69</v>
      </c>
      <c r="AO189">
        <v>102</v>
      </c>
      <c r="AP189" s="2" t="s">
        <v>892</v>
      </c>
      <c r="AQ189" s="2" t="s">
        <v>957</v>
      </c>
      <c r="AR189" s="2" t="s">
        <v>123</v>
      </c>
      <c r="AS189" s="2" t="s">
        <v>1019</v>
      </c>
      <c r="AT189" s="4">
        <v>43616</v>
      </c>
      <c r="AU189" s="4">
        <v>43616</v>
      </c>
      <c r="AV189" s="4">
        <v>43616</v>
      </c>
      <c r="AW189" s="2" t="s">
        <v>1020</v>
      </c>
      <c r="AX189" s="2" t="s">
        <v>1046</v>
      </c>
      <c r="AY189">
        <v>578.22</v>
      </c>
      <c r="AZ189">
        <v>122</v>
      </c>
      <c r="BA189">
        <v>863850.29</v>
      </c>
      <c r="BB189" s="2"/>
      <c r="BD189" s="2"/>
      <c r="BE189" s="2"/>
      <c r="BG189" s="2"/>
      <c r="BH189" s="2"/>
      <c r="BJ189" s="2"/>
      <c r="BK189">
        <v>287</v>
      </c>
      <c r="BL189">
        <v>863850.29</v>
      </c>
      <c r="BM189">
        <v>863850.29</v>
      </c>
    </row>
    <row r="190" spans="1:65" x14ac:dyDescent="0.35">
      <c r="A190" s="2" t="s">
        <v>65</v>
      </c>
      <c r="B190" s="2" t="s">
        <v>66</v>
      </c>
      <c r="C190" s="2" t="s">
        <v>67</v>
      </c>
      <c r="D190">
        <v>1</v>
      </c>
      <c r="E190">
        <v>1</v>
      </c>
      <c r="F190" s="3">
        <v>43768.764374999999</v>
      </c>
      <c r="G190" s="4">
        <v>43466</v>
      </c>
      <c r="H190" s="4">
        <v>43830</v>
      </c>
      <c r="I190" s="2" t="s">
        <v>68</v>
      </c>
      <c r="J190">
        <v>1440</v>
      </c>
      <c r="L190" s="2"/>
      <c r="M190" s="2"/>
      <c r="N190" s="2"/>
      <c r="O190" s="2"/>
      <c r="P190" s="2"/>
      <c r="Q190" s="2"/>
      <c r="S190" s="2"/>
      <c r="T190" s="2"/>
      <c r="U190" s="2"/>
      <c r="V190" s="2"/>
      <c r="W190" s="2"/>
      <c r="X190" s="2"/>
      <c r="Y190" s="2"/>
      <c r="AA190" s="2"/>
      <c r="AC190" s="2"/>
      <c r="AD190" s="2"/>
      <c r="AE190" s="2"/>
      <c r="AN190" s="2" t="s">
        <v>69</v>
      </c>
      <c r="AO190">
        <v>103</v>
      </c>
      <c r="AP190" s="2" t="s">
        <v>893</v>
      </c>
      <c r="AQ190" s="2" t="s">
        <v>958</v>
      </c>
      <c r="AR190" s="2" t="s">
        <v>1003</v>
      </c>
      <c r="AS190" s="2" t="s">
        <v>151</v>
      </c>
      <c r="AT190" s="4">
        <v>43616</v>
      </c>
      <c r="AU190" s="4">
        <v>43616</v>
      </c>
      <c r="AV190" s="4">
        <v>43616</v>
      </c>
      <c r="AW190" s="2" t="s">
        <v>1020</v>
      </c>
      <c r="AX190" s="2" t="s">
        <v>958</v>
      </c>
      <c r="AY190">
        <v>5.23</v>
      </c>
      <c r="AZ190">
        <v>122</v>
      </c>
      <c r="BA190">
        <v>863850.29</v>
      </c>
      <c r="BB190" s="2"/>
      <c r="BD190" s="2"/>
      <c r="BE190" s="2"/>
      <c r="BG190" s="2"/>
      <c r="BH190" s="2"/>
      <c r="BJ190" s="2"/>
      <c r="BK190">
        <v>287</v>
      </c>
      <c r="BL190">
        <v>863850.29</v>
      </c>
      <c r="BM190">
        <v>863850.29</v>
      </c>
    </row>
    <row r="191" spans="1:65" x14ac:dyDescent="0.35">
      <c r="A191" s="2" t="s">
        <v>65</v>
      </c>
      <c r="B191" s="2" t="s">
        <v>66</v>
      </c>
      <c r="C191" s="2" t="s">
        <v>67</v>
      </c>
      <c r="D191">
        <v>1</v>
      </c>
      <c r="E191">
        <v>1</v>
      </c>
      <c r="F191" s="3">
        <v>43768.764374999999</v>
      </c>
      <c r="G191" s="4">
        <v>43466</v>
      </c>
      <c r="H191" s="4">
        <v>43830</v>
      </c>
      <c r="I191" s="2" t="s">
        <v>68</v>
      </c>
      <c r="J191">
        <v>1440</v>
      </c>
      <c r="L191" s="2"/>
      <c r="M191" s="2"/>
      <c r="N191" s="2"/>
      <c r="O191" s="2"/>
      <c r="P191" s="2"/>
      <c r="Q191" s="2"/>
      <c r="S191" s="2"/>
      <c r="T191" s="2"/>
      <c r="U191" s="2"/>
      <c r="V191" s="2"/>
      <c r="W191" s="2"/>
      <c r="X191" s="2"/>
      <c r="Y191" s="2"/>
      <c r="AA191" s="2"/>
      <c r="AC191" s="2"/>
      <c r="AD191" s="2"/>
      <c r="AE191" s="2"/>
      <c r="AN191" s="2" t="s">
        <v>69</v>
      </c>
      <c r="AO191">
        <v>104</v>
      </c>
      <c r="AP191" s="2" t="s">
        <v>894</v>
      </c>
      <c r="AQ191" s="2" t="s">
        <v>958</v>
      </c>
      <c r="AR191" s="2" t="s">
        <v>1003</v>
      </c>
      <c r="AS191" s="2" t="s">
        <v>151</v>
      </c>
      <c r="AT191" s="4">
        <v>43616</v>
      </c>
      <c r="AU191" s="4">
        <v>43616</v>
      </c>
      <c r="AV191" s="4">
        <v>43616</v>
      </c>
      <c r="AW191" s="2" t="s">
        <v>1020</v>
      </c>
      <c r="AX191" s="2" t="s">
        <v>958</v>
      </c>
      <c r="AY191">
        <v>23.12</v>
      </c>
      <c r="AZ191">
        <v>122</v>
      </c>
      <c r="BA191">
        <v>863850.29</v>
      </c>
      <c r="BB191" s="2"/>
      <c r="BD191" s="2"/>
      <c r="BE191" s="2"/>
      <c r="BG191" s="2"/>
      <c r="BH191" s="2"/>
      <c r="BJ191" s="2"/>
      <c r="BK191">
        <v>287</v>
      </c>
      <c r="BL191">
        <v>863850.29</v>
      </c>
      <c r="BM191">
        <v>863850.29</v>
      </c>
    </row>
    <row r="192" spans="1:65" x14ac:dyDescent="0.35">
      <c r="A192" s="2" t="s">
        <v>65</v>
      </c>
      <c r="B192" s="2" t="s">
        <v>66</v>
      </c>
      <c r="C192" s="2" t="s">
        <v>67</v>
      </c>
      <c r="D192">
        <v>1</v>
      </c>
      <c r="E192">
        <v>1</v>
      </c>
      <c r="F192" s="3">
        <v>43768.764374999999</v>
      </c>
      <c r="G192" s="4">
        <v>43466</v>
      </c>
      <c r="H192" s="4">
        <v>43830</v>
      </c>
      <c r="I192" s="2" t="s">
        <v>68</v>
      </c>
      <c r="J192">
        <v>1440</v>
      </c>
      <c r="L192" s="2"/>
      <c r="M192" s="2"/>
      <c r="N192" s="2"/>
      <c r="O192" s="2"/>
      <c r="P192" s="2"/>
      <c r="Q192" s="2"/>
      <c r="S192" s="2"/>
      <c r="T192" s="2"/>
      <c r="U192" s="2"/>
      <c r="V192" s="2"/>
      <c r="W192" s="2"/>
      <c r="X192" s="2"/>
      <c r="Y192" s="2"/>
      <c r="AA192" s="2"/>
      <c r="AC192" s="2"/>
      <c r="AD192" s="2"/>
      <c r="AE192" s="2"/>
      <c r="AN192" s="2" t="s">
        <v>69</v>
      </c>
      <c r="AO192">
        <v>105</v>
      </c>
      <c r="AP192" s="2" t="s">
        <v>895</v>
      </c>
      <c r="AQ192" s="2" t="s">
        <v>959</v>
      </c>
      <c r="AR192" s="2" t="s">
        <v>1003</v>
      </c>
      <c r="AS192" s="2" t="s">
        <v>151</v>
      </c>
      <c r="AT192" s="4">
        <v>43616</v>
      </c>
      <c r="AU192" s="4">
        <v>43616</v>
      </c>
      <c r="AV192" s="4">
        <v>43616</v>
      </c>
      <c r="AW192" s="2" t="s">
        <v>1020</v>
      </c>
      <c r="AX192" s="2" t="s">
        <v>959</v>
      </c>
      <c r="AY192">
        <v>7.45</v>
      </c>
      <c r="AZ192">
        <v>122</v>
      </c>
      <c r="BA192">
        <v>863850.29</v>
      </c>
      <c r="BB192" s="2"/>
      <c r="BD192" s="2"/>
      <c r="BE192" s="2"/>
      <c r="BG192" s="2"/>
      <c r="BH192" s="2"/>
      <c r="BJ192" s="2"/>
      <c r="BK192">
        <v>287</v>
      </c>
      <c r="BL192">
        <v>863850.29</v>
      </c>
      <c r="BM192">
        <v>863850.29</v>
      </c>
    </row>
    <row r="193" spans="1:65" x14ac:dyDescent="0.35">
      <c r="A193" s="2" t="s">
        <v>65</v>
      </c>
      <c r="B193" s="2" t="s">
        <v>66</v>
      </c>
      <c r="C193" s="2" t="s">
        <v>67</v>
      </c>
      <c r="D193">
        <v>1</v>
      </c>
      <c r="E193">
        <v>1</v>
      </c>
      <c r="F193" s="3">
        <v>43768.764374999999</v>
      </c>
      <c r="G193" s="4">
        <v>43466</v>
      </c>
      <c r="H193" s="4">
        <v>43830</v>
      </c>
      <c r="I193" s="2" t="s">
        <v>68</v>
      </c>
      <c r="J193">
        <v>1440</v>
      </c>
      <c r="L193" s="2"/>
      <c r="M193" s="2"/>
      <c r="N193" s="2"/>
      <c r="O193" s="2"/>
      <c r="P193" s="2"/>
      <c r="Q193" s="2"/>
      <c r="S193" s="2"/>
      <c r="T193" s="2"/>
      <c r="U193" s="2"/>
      <c r="V193" s="2"/>
      <c r="W193" s="2"/>
      <c r="X193" s="2"/>
      <c r="Y193" s="2"/>
      <c r="AA193" s="2"/>
      <c r="AC193" s="2"/>
      <c r="AD193" s="2"/>
      <c r="AE193" s="2"/>
      <c r="AN193" s="2" t="s">
        <v>69</v>
      </c>
      <c r="AO193">
        <v>106</v>
      </c>
      <c r="AP193" s="2" t="s">
        <v>896</v>
      </c>
      <c r="AQ193" s="2" t="s">
        <v>960</v>
      </c>
      <c r="AR193" s="2" t="s">
        <v>1003</v>
      </c>
      <c r="AS193" s="2" t="s">
        <v>151</v>
      </c>
      <c r="AT193" s="4">
        <v>43616</v>
      </c>
      <c r="AU193" s="4">
        <v>43616</v>
      </c>
      <c r="AV193" s="4">
        <v>43616</v>
      </c>
      <c r="AW193" s="2" t="s">
        <v>1020</v>
      </c>
      <c r="AX193" s="2" t="s">
        <v>960</v>
      </c>
      <c r="AY193">
        <v>8.5500000000000007</v>
      </c>
      <c r="AZ193">
        <v>122</v>
      </c>
      <c r="BA193">
        <v>863850.29</v>
      </c>
      <c r="BB193" s="2"/>
      <c r="BD193" s="2"/>
      <c r="BE193" s="2"/>
      <c r="BG193" s="2"/>
      <c r="BH193" s="2"/>
      <c r="BJ193" s="2"/>
      <c r="BK193">
        <v>287</v>
      </c>
      <c r="BL193">
        <v>863850.29</v>
      </c>
      <c r="BM193">
        <v>863850.29</v>
      </c>
    </row>
    <row r="194" spans="1:65" x14ac:dyDescent="0.35">
      <c r="A194" s="2" t="s">
        <v>65</v>
      </c>
      <c r="B194" s="2" t="s">
        <v>66</v>
      </c>
      <c r="C194" s="2" t="s">
        <v>67</v>
      </c>
      <c r="D194">
        <v>1</v>
      </c>
      <c r="E194">
        <v>1</v>
      </c>
      <c r="F194" s="3">
        <v>43768.764374999999</v>
      </c>
      <c r="G194" s="4">
        <v>43466</v>
      </c>
      <c r="H194" s="4">
        <v>43830</v>
      </c>
      <c r="I194" s="2" t="s">
        <v>68</v>
      </c>
      <c r="J194">
        <v>1440</v>
      </c>
      <c r="L194" s="2"/>
      <c r="M194" s="2"/>
      <c r="N194" s="2"/>
      <c r="O194" s="2"/>
      <c r="P194" s="2"/>
      <c r="Q194" s="2"/>
      <c r="S194" s="2"/>
      <c r="T194" s="2"/>
      <c r="U194" s="2"/>
      <c r="V194" s="2"/>
      <c r="W194" s="2"/>
      <c r="X194" s="2"/>
      <c r="Y194" s="2"/>
      <c r="AA194" s="2"/>
      <c r="AC194" s="2"/>
      <c r="AD194" s="2"/>
      <c r="AE194" s="2"/>
      <c r="AN194" s="2" t="s">
        <v>69</v>
      </c>
      <c r="AO194">
        <v>107</v>
      </c>
      <c r="AP194" s="2" t="s">
        <v>897</v>
      </c>
      <c r="AQ194" s="2" t="s">
        <v>960</v>
      </c>
      <c r="AR194" s="2" t="s">
        <v>1003</v>
      </c>
      <c r="AS194" s="2" t="s">
        <v>151</v>
      </c>
      <c r="AT194" s="4">
        <v>43616</v>
      </c>
      <c r="AU194" s="4">
        <v>43616</v>
      </c>
      <c r="AV194" s="4">
        <v>43616</v>
      </c>
      <c r="AW194" s="2" t="s">
        <v>1020</v>
      </c>
      <c r="AX194" s="2" t="s">
        <v>960</v>
      </c>
      <c r="AY194">
        <v>3.37</v>
      </c>
      <c r="AZ194">
        <v>122</v>
      </c>
      <c r="BA194">
        <v>863850.29</v>
      </c>
      <c r="BB194" s="2"/>
      <c r="BD194" s="2"/>
      <c r="BE194" s="2"/>
      <c r="BG194" s="2"/>
      <c r="BH194" s="2"/>
      <c r="BJ194" s="2"/>
      <c r="BK194">
        <v>287</v>
      </c>
      <c r="BL194">
        <v>863850.29</v>
      </c>
      <c r="BM194">
        <v>863850.29</v>
      </c>
    </row>
    <row r="195" spans="1:65" x14ac:dyDescent="0.35">
      <c r="A195" s="2" t="s">
        <v>65</v>
      </c>
      <c r="B195" s="2" t="s">
        <v>66</v>
      </c>
      <c r="C195" s="2" t="s">
        <v>67</v>
      </c>
      <c r="D195">
        <v>1</v>
      </c>
      <c r="E195">
        <v>1</v>
      </c>
      <c r="F195" s="3">
        <v>43768.764374999999</v>
      </c>
      <c r="G195" s="4">
        <v>43466</v>
      </c>
      <c r="H195" s="4">
        <v>43830</v>
      </c>
      <c r="I195" s="2" t="s">
        <v>68</v>
      </c>
      <c r="J195">
        <v>1440</v>
      </c>
      <c r="L195" s="2"/>
      <c r="M195" s="2"/>
      <c r="N195" s="2"/>
      <c r="O195" s="2"/>
      <c r="P195" s="2"/>
      <c r="Q195" s="2"/>
      <c r="S195" s="2"/>
      <c r="T195" s="2"/>
      <c r="U195" s="2"/>
      <c r="V195" s="2"/>
      <c r="W195" s="2"/>
      <c r="X195" s="2"/>
      <c r="Y195" s="2"/>
      <c r="AA195" s="2"/>
      <c r="AC195" s="2"/>
      <c r="AD195" s="2"/>
      <c r="AE195" s="2"/>
      <c r="AN195" s="2" t="s">
        <v>69</v>
      </c>
      <c r="AO195">
        <v>108</v>
      </c>
      <c r="AP195" s="2" t="s">
        <v>898</v>
      </c>
      <c r="AQ195" s="2" t="s">
        <v>961</v>
      </c>
      <c r="AR195" s="2" t="s">
        <v>123</v>
      </c>
      <c r="AS195" s="2" t="s">
        <v>167</v>
      </c>
      <c r="AT195" s="4">
        <v>43664</v>
      </c>
      <c r="AU195" s="4">
        <v>43664</v>
      </c>
      <c r="AV195" s="4">
        <v>43664</v>
      </c>
      <c r="AW195" s="2" t="s">
        <v>1020</v>
      </c>
      <c r="AX195" s="2" t="s">
        <v>961</v>
      </c>
      <c r="AY195">
        <v>12</v>
      </c>
      <c r="AZ195">
        <v>122</v>
      </c>
      <c r="BA195">
        <v>863850.29</v>
      </c>
      <c r="BB195" s="2"/>
      <c r="BD195" s="2"/>
      <c r="BE195" s="2"/>
      <c r="BG195" s="2"/>
      <c r="BH195" s="2"/>
      <c r="BJ195" s="2"/>
      <c r="BK195">
        <v>287</v>
      </c>
      <c r="BL195">
        <v>863850.29</v>
      </c>
      <c r="BM195">
        <v>863850.29</v>
      </c>
    </row>
    <row r="196" spans="1:65" x14ac:dyDescent="0.35">
      <c r="A196" s="2" t="s">
        <v>65</v>
      </c>
      <c r="B196" s="2" t="s">
        <v>66</v>
      </c>
      <c r="C196" s="2" t="s">
        <v>67</v>
      </c>
      <c r="D196">
        <v>1</v>
      </c>
      <c r="E196">
        <v>1</v>
      </c>
      <c r="F196" s="3">
        <v>43768.764374999999</v>
      </c>
      <c r="G196" s="4">
        <v>43466</v>
      </c>
      <c r="H196" s="4">
        <v>43830</v>
      </c>
      <c r="I196" s="2" t="s">
        <v>68</v>
      </c>
      <c r="J196">
        <v>1440</v>
      </c>
      <c r="L196" s="2"/>
      <c r="M196" s="2"/>
      <c r="N196" s="2"/>
      <c r="O196" s="2"/>
      <c r="P196" s="2"/>
      <c r="Q196" s="2"/>
      <c r="S196" s="2"/>
      <c r="T196" s="2"/>
      <c r="U196" s="2"/>
      <c r="V196" s="2"/>
      <c r="W196" s="2"/>
      <c r="X196" s="2"/>
      <c r="Y196" s="2"/>
      <c r="AA196" s="2"/>
      <c r="AC196" s="2"/>
      <c r="AD196" s="2"/>
      <c r="AE196" s="2"/>
      <c r="AN196" s="2" t="s">
        <v>69</v>
      </c>
      <c r="AO196">
        <v>109</v>
      </c>
      <c r="AP196" s="2" t="s">
        <v>899</v>
      </c>
      <c r="AQ196" s="2" t="s">
        <v>961</v>
      </c>
      <c r="AR196" s="2" t="s">
        <v>123</v>
      </c>
      <c r="AS196" s="2" t="s">
        <v>167</v>
      </c>
      <c r="AT196" s="4">
        <v>43664</v>
      </c>
      <c r="AU196" s="4">
        <v>43664</v>
      </c>
      <c r="AV196" s="4">
        <v>43664</v>
      </c>
      <c r="AW196" s="2" t="s">
        <v>1020</v>
      </c>
      <c r="AX196" s="2" t="s">
        <v>961</v>
      </c>
      <c r="AY196">
        <v>12</v>
      </c>
      <c r="AZ196">
        <v>122</v>
      </c>
      <c r="BA196">
        <v>863850.29</v>
      </c>
      <c r="BB196" s="2"/>
      <c r="BD196" s="2"/>
      <c r="BE196" s="2"/>
      <c r="BG196" s="2"/>
      <c r="BH196" s="2"/>
      <c r="BJ196" s="2"/>
      <c r="BK196">
        <v>287</v>
      </c>
      <c r="BL196">
        <v>863850.29</v>
      </c>
      <c r="BM196">
        <v>863850.29</v>
      </c>
    </row>
    <row r="197" spans="1:65" x14ac:dyDescent="0.35">
      <c r="A197" s="2" t="s">
        <v>65</v>
      </c>
      <c r="B197" s="2" t="s">
        <v>66</v>
      </c>
      <c r="C197" s="2" t="s">
        <v>67</v>
      </c>
      <c r="D197">
        <v>1</v>
      </c>
      <c r="E197">
        <v>1</v>
      </c>
      <c r="F197" s="3">
        <v>43768.764374999999</v>
      </c>
      <c r="G197" s="4">
        <v>43466</v>
      </c>
      <c r="H197" s="4">
        <v>43830</v>
      </c>
      <c r="I197" s="2" t="s">
        <v>68</v>
      </c>
      <c r="J197">
        <v>1440</v>
      </c>
      <c r="L197" s="2"/>
      <c r="M197" s="2"/>
      <c r="N197" s="2"/>
      <c r="O197" s="2"/>
      <c r="P197" s="2"/>
      <c r="Q197" s="2"/>
      <c r="S197" s="2"/>
      <c r="T197" s="2"/>
      <c r="U197" s="2"/>
      <c r="V197" s="2"/>
      <c r="W197" s="2"/>
      <c r="X197" s="2"/>
      <c r="Y197" s="2"/>
      <c r="AA197" s="2"/>
      <c r="AC197" s="2"/>
      <c r="AD197" s="2"/>
      <c r="AE197" s="2"/>
      <c r="AN197" s="2" t="s">
        <v>69</v>
      </c>
      <c r="AO197">
        <v>110</v>
      </c>
      <c r="AP197" s="2" t="s">
        <v>900</v>
      </c>
      <c r="AQ197" s="2" t="s">
        <v>962</v>
      </c>
      <c r="AR197" s="2" t="s">
        <v>114</v>
      </c>
      <c r="AS197" s="2" t="s">
        <v>167</v>
      </c>
      <c r="AT197" s="4">
        <v>43675</v>
      </c>
      <c r="AU197" s="4">
        <v>43675</v>
      </c>
      <c r="AV197" s="4">
        <v>43675</v>
      </c>
      <c r="AW197" s="2" t="s">
        <v>1020</v>
      </c>
      <c r="AX197" s="2" t="s">
        <v>962</v>
      </c>
      <c r="AY197">
        <v>1200</v>
      </c>
      <c r="AZ197">
        <v>122</v>
      </c>
      <c r="BA197">
        <v>863850.29</v>
      </c>
      <c r="BB197" s="2"/>
      <c r="BD197" s="2"/>
      <c r="BE197" s="2"/>
      <c r="BG197" s="2"/>
      <c r="BH197" s="2"/>
      <c r="BJ197" s="2"/>
      <c r="BK197">
        <v>287</v>
      </c>
      <c r="BL197">
        <v>863850.29</v>
      </c>
      <c r="BM197">
        <v>863850.29</v>
      </c>
    </row>
    <row r="198" spans="1:65" x14ac:dyDescent="0.35">
      <c r="A198" s="2" t="s">
        <v>65</v>
      </c>
      <c r="B198" s="2" t="s">
        <v>66</v>
      </c>
      <c r="C198" s="2" t="s">
        <v>67</v>
      </c>
      <c r="D198">
        <v>1</v>
      </c>
      <c r="E198">
        <v>1</v>
      </c>
      <c r="F198" s="3">
        <v>43768.764374999999</v>
      </c>
      <c r="G198" s="4">
        <v>43466</v>
      </c>
      <c r="H198" s="4">
        <v>43830</v>
      </c>
      <c r="I198" s="2" t="s">
        <v>68</v>
      </c>
      <c r="J198">
        <v>1440</v>
      </c>
      <c r="L198" s="2"/>
      <c r="M198" s="2"/>
      <c r="N198" s="2"/>
      <c r="O198" s="2"/>
      <c r="P198" s="2"/>
      <c r="Q198" s="2"/>
      <c r="S198" s="2"/>
      <c r="T198" s="2"/>
      <c r="U198" s="2"/>
      <c r="V198" s="2"/>
      <c r="W198" s="2"/>
      <c r="X198" s="2"/>
      <c r="Y198" s="2"/>
      <c r="AA198" s="2"/>
      <c r="AC198" s="2"/>
      <c r="AD198" s="2"/>
      <c r="AE198" s="2"/>
      <c r="AN198" s="2" t="s">
        <v>69</v>
      </c>
      <c r="AO198">
        <v>111</v>
      </c>
      <c r="AP198" s="2" t="s">
        <v>901</v>
      </c>
      <c r="AQ198" s="2" t="s">
        <v>963</v>
      </c>
      <c r="AR198" s="2" t="s">
        <v>122</v>
      </c>
      <c r="AS198" s="2" t="s">
        <v>167</v>
      </c>
      <c r="AT198" s="4">
        <v>43677</v>
      </c>
      <c r="AU198" s="4">
        <v>43677</v>
      </c>
      <c r="AV198" s="4">
        <v>43677</v>
      </c>
      <c r="AW198" s="2" t="s">
        <v>1020</v>
      </c>
      <c r="AX198" s="2" t="s">
        <v>963</v>
      </c>
      <c r="AY198">
        <v>780</v>
      </c>
      <c r="AZ198">
        <v>122</v>
      </c>
      <c r="BA198">
        <v>863850.29</v>
      </c>
      <c r="BB198" s="2"/>
      <c r="BD198" s="2"/>
      <c r="BE198" s="2"/>
      <c r="BG198" s="2"/>
      <c r="BH198" s="2"/>
      <c r="BJ198" s="2"/>
      <c r="BK198">
        <v>287</v>
      </c>
      <c r="BL198">
        <v>863850.29</v>
      </c>
      <c r="BM198">
        <v>863850.29</v>
      </c>
    </row>
    <row r="199" spans="1:65" x14ac:dyDescent="0.35">
      <c r="A199" s="2" t="s">
        <v>65</v>
      </c>
      <c r="B199" s="2" t="s">
        <v>66</v>
      </c>
      <c r="C199" s="2" t="s">
        <v>67</v>
      </c>
      <c r="D199">
        <v>1</v>
      </c>
      <c r="E199">
        <v>1</v>
      </c>
      <c r="F199" s="3">
        <v>43768.764374999999</v>
      </c>
      <c r="G199" s="4">
        <v>43466</v>
      </c>
      <c r="H199" s="4">
        <v>43830</v>
      </c>
      <c r="I199" s="2" t="s">
        <v>68</v>
      </c>
      <c r="J199">
        <v>1440</v>
      </c>
      <c r="L199" s="2"/>
      <c r="M199" s="2"/>
      <c r="N199" s="2"/>
      <c r="O199" s="2"/>
      <c r="P199" s="2"/>
      <c r="Q199" s="2"/>
      <c r="S199" s="2"/>
      <c r="T199" s="2"/>
      <c r="U199" s="2"/>
      <c r="V199" s="2"/>
      <c r="W199" s="2"/>
      <c r="X199" s="2"/>
      <c r="Y199" s="2"/>
      <c r="AA199" s="2"/>
      <c r="AC199" s="2"/>
      <c r="AD199" s="2"/>
      <c r="AE199" s="2"/>
      <c r="AN199" s="2" t="s">
        <v>69</v>
      </c>
      <c r="AO199">
        <v>112</v>
      </c>
      <c r="AP199" s="2" t="s">
        <v>902</v>
      </c>
      <c r="AQ199" s="2" t="s">
        <v>134</v>
      </c>
      <c r="AR199" s="2" t="s">
        <v>1004</v>
      </c>
      <c r="AS199" s="2" t="s">
        <v>136</v>
      </c>
      <c r="AT199" s="4">
        <v>43677</v>
      </c>
      <c r="AU199" s="4">
        <v>43677</v>
      </c>
      <c r="AV199" s="4">
        <v>43677</v>
      </c>
      <c r="AW199" s="2" t="s">
        <v>1020</v>
      </c>
      <c r="AX199" s="2" t="s">
        <v>134</v>
      </c>
      <c r="AY199">
        <v>39237</v>
      </c>
      <c r="AZ199">
        <v>122</v>
      </c>
      <c r="BA199">
        <v>863850.29</v>
      </c>
      <c r="BB199" s="2"/>
      <c r="BD199" s="2"/>
      <c r="BE199" s="2"/>
      <c r="BG199" s="2"/>
      <c r="BH199" s="2"/>
      <c r="BJ199" s="2"/>
      <c r="BK199">
        <v>287</v>
      </c>
      <c r="BL199">
        <v>863850.29</v>
      </c>
      <c r="BM199">
        <v>863850.29</v>
      </c>
    </row>
    <row r="200" spans="1:65" x14ac:dyDescent="0.35">
      <c r="A200" s="2" t="s">
        <v>65</v>
      </c>
      <c r="B200" s="2" t="s">
        <v>66</v>
      </c>
      <c r="C200" s="2" t="s">
        <v>67</v>
      </c>
      <c r="D200">
        <v>1</v>
      </c>
      <c r="E200">
        <v>1</v>
      </c>
      <c r="F200" s="3">
        <v>43768.764374999999</v>
      </c>
      <c r="G200" s="4">
        <v>43466</v>
      </c>
      <c r="H200" s="4">
        <v>43830</v>
      </c>
      <c r="I200" s="2" t="s">
        <v>68</v>
      </c>
      <c r="J200">
        <v>1440</v>
      </c>
      <c r="L200" s="2"/>
      <c r="M200" s="2"/>
      <c r="N200" s="2"/>
      <c r="O200" s="2"/>
      <c r="P200" s="2"/>
      <c r="Q200" s="2"/>
      <c r="S200" s="2"/>
      <c r="T200" s="2"/>
      <c r="U200" s="2"/>
      <c r="V200" s="2"/>
      <c r="W200" s="2"/>
      <c r="X200" s="2"/>
      <c r="Y200" s="2"/>
      <c r="AA200" s="2"/>
      <c r="AC200" s="2"/>
      <c r="AD200" s="2"/>
      <c r="AE200" s="2"/>
      <c r="AN200" s="2" t="s">
        <v>69</v>
      </c>
      <c r="AO200">
        <v>113</v>
      </c>
      <c r="AP200" s="2" t="s">
        <v>903</v>
      </c>
      <c r="AQ200" s="2" t="s">
        <v>964</v>
      </c>
      <c r="AR200" s="2" t="s">
        <v>123</v>
      </c>
      <c r="AS200" s="2" t="s">
        <v>135</v>
      </c>
      <c r="AT200" s="4">
        <v>43677</v>
      </c>
      <c r="AU200" s="4">
        <v>43677</v>
      </c>
      <c r="AV200" s="4">
        <v>43677</v>
      </c>
      <c r="AW200" s="2" t="s">
        <v>1020</v>
      </c>
      <c r="AX200" s="2" t="s">
        <v>964</v>
      </c>
      <c r="AY200">
        <v>3444</v>
      </c>
      <c r="AZ200">
        <v>122</v>
      </c>
      <c r="BA200">
        <v>863850.29</v>
      </c>
      <c r="BB200" s="2"/>
      <c r="BD200" s="2"/>
      <c r="BE200" s="2"/>
      <c r="BG200" s="2"/>
      <c r="BH200" s="2"/>
      <c r="BJ200" s="2"/>
      <c r="BK200">
        <v>287</v>
      </c>
      <c r="BL200">
        <v>863850.29</v>
      </c>
      <c r="BM200">
        <v>863850.29</v>
      </c>
    </row>
    <row r="201" spans="1:65" x14ac:dyDescent="0.35">
      <c r="A201" s="2" t="s">
        <v>65</v>
      </c>
      <c r="B201" s="2" t="s">
        <v>66</v>
      </c>
      <c r="C201" s="2" t="s">
        <v>67</v>
      </c>
      <c r="D201">
        <v>1</v>
      </c>
      <c r="E201">
        <v>1</v>
      </c>
      <c r="F201" s="3">
        <v>43768.764374999999</v>
      </c>
      <c r="G201" s="4">
        <v>43466</v>
      </c>
      <c r="H201" s="4">
        <v>43830</v>
      </c>
      <c r="I201" s="2" t="s">
        <v>68</v>
      </c>
      <c r="J201">
        <v>1440</v>
      </c>
      <c r="L201" s="2"/>
      <c r="M201" s="2"/>
      <c r="N201" s="2"/>
      <c r="O201" s="2"/>
      <c r="P201" s="2"/>
      <c r="Q201" s="2"/>
      <c r="S201" s="2"/>
      <c r="T201" s="2"/>
      <c r="U201" s="2"/>
      <c r="V201" s="2"/>
      <c r="W201" s="2"/>
      <c r="X201" s="2"/>
      <c r="Y201" s="2"/>
      <c r="AA201" s="2"/>
      <c r="AC201" s="2"/>
      <c r="AD201" s="2"/>
      <c r="AE201" s="2"/>
      <c r="AN201" s="2" t="s">
        <v>69</v>
      </c>
      <c r="AO201">
        <v>114</v>
      </c>
      <c r="AP201" s="2" t="s">
        <v>904</v>
      </c>
      <c r="AQ201" s="2" t="s">
        <v>964</v>
      </c>
      <c r="AR201" s="2" t="s">
        <v>123</v>
      </c>
      <c r="AS201" s="2" t="s">
        <v>135</v>
      </c>
      <c r="AT201" s="4">
        <v>43677</v>
      </c>
      <c r="AU201" s="4">
        <v>43677</v>
      </c>
      <c r="AV201" s="4">
        <v>43677</v>
      </c>
      <c r="AW201" s="2" t="s">
        <v>1020</v>
      </c>
      <c r="AX201" s="2" t="s">
        <v>964</v>
      </c>
      <c r="AY201">
        <v>2800</v>
      </c>
      <c r="AZ201">
        <v>122</v>
      </c>
      <c r="BA201">
        <v>863850.29</v>
      </c>
      <c r="BB201" s="2"/>
      <c r="BD201" s="2"/>
      <c r="BE201" s="2"/>
      <c r="BG201" s="2"/>
      <c r="BH201" s="2"/>
      <c r="BJ201" s="2"/>
      <c r="BK201">
        <v>287</v>
      </c>
      <c r="BL201">
        <v>863850.29</v>
      </c>
      <c r="BM201">
        <v>863850.29</v>
      </c>
    </row>
    <row r="202" spans="1:65" x14ac:dyDescent="0.35">
      <c r="A202" s="2" t="s">
        <v>65</v>
      </c>
      <c r="B202" s="2" t="s">
        <v>66</v>
      </c>
      <c r="C202" s="2" t="s">
        <v>67</v>
      </c>
      <c r="D202">
        <v>1</v>
      </c>
      <c r="E202">
        <v>1</v>
      </c>
      <c r="F202" s="3">
        <v>43768.764374999999</v>
      </c>
      <c r="G202" s="4">
        <v>43466</v>
      </c>
      <c r="H202" s="4">
        <v>43830</v>
      </c>
      <c r="I202" s="2" t="s">
        <v>68</v>
      </c>
      <c r="J202">
        <v>1440</v>
      </c>
      <c r="L202" s="2"/>
      <c r="M202" s="2"/>
      <c r="N202" s="2"/>
      <c r="O202" s="2"/>
      <c r="P202" s="2"/>
      <c r="Q202" s="2"/>
      <c r="S202" s="2"/>
      <c r="T202" s="2"/>
      <c r="U202" s="2"/>
      <c r="V202" s="2"/>
      <c r="W202" s="2"/>
      <c r="X202" s="2"/>
      <c r="Y202" s="2"/>
      <c r="AA202" s="2"/>
      <c r="AC202" s="2"/>
      <c r="AD202" s="2"/>
      <c r="AE202" s="2"/>
      <c r="AN202" s="2" t="s">
        <v>69</v>
      </c>
      <c r="AO202">
        <v>115</v>
      </c>
      <c r="AP202" s="2" t="s">
        <v>905</v>
      </c>
      <c r="AQ202" s="2" t="s">
        <v>134</v>
      </c>
      <c r="AR202" s="2" t="s">
        <v>1005</v>
      </c>
      <c r="AS202" s="2" t="s">
        <v>136</v>
      </c>
      <c r="AT202" s="4">
        <v>43704</v>
      </c>
      <c r="AU202" s="4">
        <v>43704</v>
      </c>
      <c r="AV202" s="4">
        <v>43708</v>
      </c>
      <c r="AW202" s="2" t="s">
        <v>1020</v>
      </c>
      <c r="AX202" s="2" t="s">
        <v>134</v>
      </c>
      <c r="AY202">
        <v>86838</v>
      </c>
      <c r="AZ202">
        <v>122</v>
      </c>
      <c r="BA202">
        <v>863850.29</v>
      </c>
      <c r="BB202" s="2"/>
      <c r="BD202" s="2"/>
      <c r="BE202" s="2"/>
      <c r="BG202" s="2"/>
      <c r="BH202" s="2"/>
      <c r="BJ202" s="2"/>
      <c r="BK202">
        <v>287</v>
      </c>
      <c r="BL202">
        <v>863850.29</v>
      </c>
      <c r="BM202">
        <v>863850.29</v>
      </c>
    </row>
    <row r="203" spans="1:65" x14ac:dyDescent="0.35">
      <c r="A203" s="2" t="s">
        <v>65</v>
      </c>
      <c r="B203" s="2" t="s">
        <v>66</v>
      </c>
      <c r="C203" s="2" t="s">
        <v>67</v>
      </c>
      <c r="D203">
        <v>1</v>
      </c>
      <c r="E203">
        <v>1</v>
      </c>
      <c r="F203" s="3">
        <v>43768.764374999999</v>
      </c>
      <c r="G203" s="4">
        <v>43466</v>
      </c>
      <c r="H203" s="4">
        <v>43830</v>
      </c>
      <c r="I203" s="2" t="s">
        <v>68</v>
      </c>
      <c r="J203">
        <v>1440</v>
      </c>
      <c r="L203" s="2"/>
      <c r="M203" s="2"/>
      <c r="N203" s="2"/>
      <c r="O203" s="2"/>
      <c r="P203" s="2"/>
      <c r="Q203" s="2"/>
      <c r="S203" s="2"/>
      <c r="T203" s="2"/>
      <c r="U203" s="2"/>
      <c r="V203" s="2"/>
      <c r="W203" s="2"/>
      <c r="X203" s="2"/>
      <c r="Y203" s="2"/>
      <c r="AA203" s="2"/>
      <c r="AC203" s="2"/>
      <c r="AD203" s="2"/>
      <c r="AE203" s="2"/>
      <c r="AN203" s="2" t="s">
        <v>69</v>
      </c>
      <c r="AO203">
        <v>116</v>
      </c>
      <c r="AP203" s="2" t="s">
        <v>906</v>
      </c>
      <c r="AQ203" s="2" t="s">
        <v>965</v>
      </c>
      <c r="AR203" s="2" t="s">
        <v>583</v>
      </c>
      <c r="AS203" s="2" t="s">
        <v>135</v>
      </c>
      <c r="AT203" s="4">
        <v>43766</v>
      </c>
      <c r="AU203" s="4">
        <v>43766</v>
      </c>
      <c r="AV203" s="4">
        <v>43769</v>
      </c>
      <c r="AW203" s="2" t="s">
        <v>1020</v>
      </c>
      <c r="AX203" s="2" t="s">
        <v>965</v>
      </c>
      <c r="AY203">
        <v>15500</v>
      </c>
      <c r="AZ203">
        <v>122</v>
      </c>
      <c r="BA203">
        <v>863850.29</v>
      </c>
      <c r="BB203" s="2"/>
      <c r="BD203" s="2"/>
      <c r="BE203" s="2"/>
      <c r="BG203" s="2"/>
      <c r="BH203" s="2"/>
      <c r="BJ203" s="2"/>
      <c r="BK203">
        <v>287</v>
      </c>
      <c r="BL203">
        <v>863850.29</v>
      </c>
      <c r="BM203">
        <v>863850.29</v>
      </c>
    </row>
    <row r="204" spans="1:65" x14ac:dyDescent="0.35">
      <c r="A204" s="2" t="s">
        <v>65</v>
      </c>
      <c r="B204" s="2" t="s">
        <v>66</v>
      </c>
      <c r="C204" s="2" t="s">
        <v>67</v>
      </c>
      <c r="D204">
        <v>1</v>
      </c>
      <c r="E204">
        <v>1</v>
      </c>
      <c r="F204" s="3">
        <v>43768.764374999999</v>
      </c>
      <c r="G204" s="4">
        <v>43466</v>
      </c>
      <c r="H204" s="4">
        <v>43830</v>
      </c>
      <c r="I204" s="2" t="s">
        <v>68</v>
      </c>
      <c r="J204">
        <v>1440</v>
      </c>
      <c r="L204" s="2"/>
      <c r="M204" s="2"/>
      <c r="N204" s="2"/>
      <c r="O204" s="2"/>
      <c r="P204" s="2"/>
      <c r="Q204" s="2"/>
      <c r="S204" s="2"/>
      <c r="T204" s="2"/>
      <c r="U204" s="2"/>
      <c r="V204" s="2"/>
      <c r="W204" s="2"/>
      <c r="X204" s="2"/>
      <c r="Y204" s="2"/>
      <c r="AA204" s="2"/>
      <c r="AC204" s="2"/>
      <c r="AD204" s="2"/>
      <c r="AE204" s="2"/>
      <c r="AN204" s="2" t="s">
        <v>69</v>
      </c>
      <c r="AO204">
        <v>117</v>
      </c>
      <c r="AP204" s="2" t="s">
        <v>907</v>
      </c>
      <c r="AQ204" s="2" t="s">
        <v>965</v>
      </c>
      <c r="AR204" s="2" t="s">
        <v>583</v>
      </c>
      <c r="AS204" s="2" t="s">
        <v>135</v>
      </c>
      <c r="AT204" s="4">
        <v>43766</v>
      </c>
      <c r="AU204" s="4">
        <v>43766</v>
      </c>
      <c r="AV204" s="4">
        <v>43769</v>
      </c>
      <c r="AW204" s="2" t="s">
        <v>1020</v>
      </c>
      <c r="AX204" s="2" t="s">
        <v>965</v>
      </c>
      <c r="AY204">
        <v>12601.63</v>
      </c>
      <c r="AZ204">
        <v>122</v>
      </c>
      <c r="BA204">
        <v>863850.29</v>
      </c>
      <c r="BB204" s="2"/>
      <c r="BD204" s="2"/>
      <c r="BE204" s="2"/>
      <c r="BG204" s="2"/>
      <c r="BH204" s="2"/>
      <c r="BJ204" s="2"/>
      <c r="BK204">
        <v>287</v>
      </c>
      <c r="BL204">
        <v>863850.29</v>
      </c>
      <c r="BM204">
        <v>863850.29</v>
      </c>
    </row>
    <row r="205" spans="1:65" x14ac:dyDescent="0.35">
      <c r="A205" s="2" t="s">
        <v>65</v>
      </c>
      <c r="B205" s="2" t="s">
        <v>66</v>
      </c>
      <c r="C205" s="2" t="s">
        <v>67</v>
      </c>
      <c r="D205">
        <v>1</v>
      </c>
      <c r="E205">
        <v>1</v>
      </c>
      <c r="F205" s="3">
        <v>43768.764374999999</v>
      </c>
      <c r="G205" s="4">
        <v>43466</v>
      </c>
      <c r="H205" s="4">
        <v>43830</v>
      </c>
      <c r="I205" s="2" t="s">
        <v>68</v>
      </c>
      <c r="J205">
        <v>1440</v>
      </c>
      <c r="L205" s="2"/>
      <c r="M205" s="2"/>
      <c r="N205" s="2"/>
      <c r="O205" s="2"/>
      <c r="P205" s="2"/>
      <c r="Q205" s="2"/>
      <c r="S205" s="2"/>
      <c r="T205" s="2"/>
      <c r="U205" s="2"/>
      <c r="V205" s="2"/>
      <c r="W205" s="2"/>
      <c r="X205" s="2"/>
      <c r="Y205" s="2"/>
      <c r="AA205" s="2"/>
      <c r="AC205" s="2"/>
      <c r="AD205" s="2"/>
      <c r="AE205" s="2"/>
      <c r="AN205" s="2" t="s">
        <v>69</v>
      </c>
      <c r="AO205">
        <v>118</v>
      </c>
      <c r="AP205" s="2" t="s">
        <v>908</v>
      </c>
      <c r="AQ205" s="2" t="s">
        <v>966</v>
      </c>
      <c r="AR205" s="2" t="s">
        <v>1006</v>
      </c>
      <c r="AS205" s="2" t="s">
        <v>136</v>
      </c>
      <c r="AT205" s="4">
        <v>43766</v>
      </c>
      <c r="AU205" s="4">
        <v>43766</v>
      </c>
      <c r="AV205" s="4">
        <v>43766</v>
      </c>
      <c r="AW205" s="2" t="s">
        <v>1020</v>
      </c>
      <c r="AX205" s="2" t="s">
        <v>966</v>
      </c>
      <c r="AY205">
        <v>18327</v>
      </c>
      <c r="AZ205">
        <v>122</v>
      </c>
      <c r="BA205">
        <v>863850.29</v>
      </c>
      <c r="BB205" s="2"/>
      <c r="BD205" s="2"/>
      <c r="BE205" s="2"/>
      <c r="BG205" s="2"/>
      <c r="BH205" s="2"/>
      <c r="BJ205" s="2"/>
      <c r="BK205">
        <v>287</v>
      </c>
      <c r="BL205">
        <v>863850.29</v>
      </c>
      <c r="BM205">
        <v>863850.29</v>
      </c>
    </row>
    <row r="206" spans="1:65" x14ac:dyDescent="0.35">
      <c r="A206" s="2" t="s">
        <v>65</v>
      </c>
      <c r="B206" s="2" t="s">
        <v>66</v>
      </c>
      <c r="C206" s="2" t="s">
        <v>67</v>
      </c>
      <c r="D206">
        <v>1</v>
      </c>
      <c r="E206">
        <v>1</v>
      </c>
      <c r="F206" s="3">
        <v>43768.764374999999</v>
      </c>
      <c r="G206" s="4">
        <v>43466</v>
      </c>
      <c r="H206" s="4">
        <v>43830</v>
      </c>
      <c r="I206" s="2" t="s">
        <v>68</v>
      </c>
      <c r="J206">
        <v>1440</v>
      </c>
      <c r="L206" s="2"/>
      <c r="M206" s="2"/>
      <c r="N206" s="2"/>
      <c r="O206" s="2"/>
      <c r="P206" s="2"/>
      <c r="Q206" s="2"/>
      <c r="S206" s="2"/>
      <c r="T206" s="2"/>
      <c r="U206" s="2"/>
      <c r="V206" s="2"/>
      <c r="W206" s="2"/>
      <c r="X206" s="2"/>
      <c r="Y206" s="2"/>
      <c r="AA206" s="2"/>
      <c r="AC206" s="2"/>
      <c r="AD206" s="2"/>
      <c r="AE206" s="2"/>
      <c r="AN206" s="2" t="s">
        <v>69</v>
      </c>
      <c r="AO206">
        <v>119</v>
      </c>
      <c r="AP206" s="2" t="s">
        <v>909</v>
      </c>
      <c r="AQ206" s="2" t="s">
        <v>965</v>
      </c>
      <c r="AR206" s="2" t="s">
        <v>1007</v>
      </c>
      <c r="AS206" s="2" t="s">
        <v>135</v>
      </c>
      <c r="AT206" s="4">
        <v>43767</v>
      </c>
      <c r="AU206" s="4">
        <v>43767</v>
      </c>
      <c r="AV206" s="4">
        <v>43767</v>
      </c>
      <c r="AW206" s="2" t="s">
        <v>1020</v>
      </c>
      <c r="AX206" s="2" t="s">
        <v>965</v>
      </c>
      <c r="AY206">
        <v>18081</v>
      </c>
      <c r="AZ206">
        <v>122</v>
      </c>
      <c r="BA206">
        <v>863850.29</v>
      </c>
      <c r="BB206" s="2"/>
      <c r="BD206" s="2"/>
      <c r="BE206" s="2"/>
      <c r="BG206" s="2"/>
      <c r="BH206" s="2"/>
      <c r="BJ206" s="2"/>
      <c r="BK206">
        <v>287</v>
      </c>
      <c r="BL206">
        <v>863850.29</v>
      </c>
      <c r="BM206">
        <v>863850.29</v>
      </c>
    </row>
    <row r="207" spans="1:65" x14ac:dyDescent="0.35">
      <c r="A207" s="2" t="s">
        <v>65</v>
      </c>
      <c r="B207" s="2" t="s">
        <v>66</v>
      </c>
      <c r="C207" s="2" t="s">
        <v>67</v>
      </c>
      <c r="D207">
        <v>1</v>
      </c>
      <c r="E207">
        <v>1</v>
      </c>
      <c r="F207" s="3">
        <v>43768.764374999999</v>
      </c>
      <c r="G207" s="4">
        <v>43466</v>
      </c>
      <c r="H207" s="4">
        <v>43830</v>
      </c>
      <c r="I207" s="2" t="s">
        <v>68</v>
      </c>
      <c r="J207">
        <v>1440</v>
      </c>
      <c r="L207" s="2"/>
      <c r="M207" s="2"/>
      <c r="N207" s="2"/>
      <c r="O207" s="2"/>
      <c r="P207" s="2"/>
      <c r="Q207" s="2"/>
      <c r="S207" s="2"/>
      <c r="T207" s="2"/>
      <c r="U207" s="2"/>
      <c r="V207" s="2"/>
      <c r="W207" s="2"/>
      <c r="X207" s="2"/>
      <c r="Y207" s="2"/>
      <c r="AA207" s="2"/>
      <c r="AC207" s="2"/>
      <c r="AD207" s="2"/>
      <c r="AE207" s="2"/>
      <c r="AN207" s="2" t="s">
        <v>69</v>
      </c>
      <c r="AO207">
        <v>120</v>
      </c>
      <c r="AP207" s="2" t="s">
        <v>910</v>
      </c>
      <c r="AQ207" s="2" t="s">
        <v>967</v>
      </c>
      <c r="AR207" s="2" t="s">
        <v>1008</v>
      </c>
      <c r="AS207" s="2" t="s">
        <v>135</v>
      </c>
      <c r="AT207" s="4">
        <v>43767</v>
      </c>
      <c r="AU207" s="4">
        <v>43767</v>
      </c>
      <c r="AV207" s="4">
        <v>43767</v>
      </c>
      <c r="AW207" s="2" t="s">
        <v>1020</v>
      </c>
      <c r="AX207" s="2" t="s">
        <v>967</v>
      </c>
      <c r="AY207">
        <v>123</v>
      </c>
      <c r="AZ207">
        <v>122</v>
      </c>
      <c r="BA207">
        <v>863850.29</v>
      </c>
      <c r="BB207" s="2"/>
      <c r="BD207" s="2"/>
      <c r="BE207" s="2"/>
      <c r="BG207" s="2"/>
      <c r="BH207" s="2"/>
      <c r="BJ207" s="2"/>
      <c r="BK207">
        <v>287</v>
      </c>
      <c r="BL207">
        <v>863850.29</v>
      </c>
      <c r="BM207">
        <v>863850.29</v>
      </c>
    </row>
    <row r="208" spans="1:65" x14ac:dyDescent="0.35">
      <c r="A208" s="2" t="s">
        <v>65</v>
      </c>
      <c r="B208" s="2" t="s">
        <v>66</v>
      </c>
      <c r="C208" s="2" t="s">
        <v>67</v>
      </c>
      <c r="D208">
        <v>1</v>
      </c>
      <c r="E208">
        <v>1</v>
      </c>
      <c r="F208" s="3">
        <v>43768.764374999999</v>
      </c>
      <c r="G208" s="4">
        <v>43466</v>
      </c>
      <c r="H208" s="4">
        <v>43830</v>
      </c>
      <c r="I208" s="2" t="s">
        <v>68</v>
      </c>
      <c r="J208">
        <v>1440</v>
      </c>
      <c r="L208" s="2"/>
      <c r="M208" s="2"/>
      <c r="N208" s="2"/>
      <c r="O208" s="2"/>
      <c r="P208" s="2"/>
      <c r="Q208" s="2"/>
      <c r="S208" s="2"/>
      <c r="T208" s="2"/>
      <c r="U208" s="2"/>
      <c r="V208" s="2"/>
      <c r="W208" s="2"/>
      <c r="X208" s="2"/>
      <c r="Y208" s="2"/>
      <c r="AA208" s="2"/>
      <c r="AC208" s="2"/>
      <c r="AD208" s="2"/>
      <c r="AE208" s="2"/>
      <c r="AN208" s="2" t="s">
        <v>69</v>
      </c>
      <c r="AO208">
        <v>121</v>
      </c>
      <c r="AP208" s="2" t="s">
        <v>911</v>
      </c>
      <c r="AQ208" s="2" t="s">
        <v>967</v>
      </c>
      <c r="AR208" s="2" t="s">
        <v>1008</v>
      </c>
      <c r="AS208" s="2" t="s">
        <v>135</v>
      </c>
      <c r="AT208" s="4">
        <v>43767</v>
      </c>
      <c r="AU208" s="4">
        <v>43767</v>
      </c>
      <c r="AV208" s="4">
        <v>43767</v>
      </c>
      <c r="AW208" s="2" t="s">
        <v>1020</v>
      </c>
      <c r="AX208" s="2" t="s">
        <v>967</v>
      </c>
      <c r="AY208">
        <v>100</v>
      </c>
      <c r="AZ208">
        <v>122</v>
      </c>
      <c r="BA208">
        <v>863850.29</v>
      </c>
      <c r="BB208" s="2"/>
      <c r="BD208" s="2"/>
      <c r="BE208" s="2"/>
      <c r="BG208" s="2"/>
      <c r="BH208" s="2"/>
      <c r="BJ208" s="2"/>
      <c r="BK208">
        <v>287</v>
      </c>
      <c r="BL208">
        <v>863850.29</v>
      </c>
      <c r="BM208">
        <v>863850.29</v>
      </c>
    </row>
    <row r="209" spans="1:65" x14ac:dyDescent="0.35">
      <c r="A209" s="2" t="s">
        <v>65</v>
      </c>
      <c r="B209" s="2" t="s">
        <v>66</v>
      </c>
      <c r="C209" s="2" t="s">
        <v>67</v>
      </c>
      <c r="D209">
        <v>1</v>
      </c>
      <c r="E209">
        <v>1</v>
      </c>
      <c r="F209" s="3">
        <v>43768.764374999999</v>
      </c>
      <c r="G209" s="4">
        <v>43466</v>
      </c>
      <c r="H209" s="4">
        <v>43830</v>
      </c>
      <c r="I209" s="2" t="s">
        <v>68</v>
      </c>
      <c r="J209">
        <v>1440</v>
      </c>
      <c r="L209" s="2"/>
      <c r="M209" s="2"/>
      <c r="N209" s="2"/>
      <c r="O209" s="2"/>
      <c r="P209" s="2"/>
      <c r="Q209" s="2"/>
      <c r="S209" s="2"/>
      <c r="T209" s="2"/>
      <c r="U209" s="2"/>
      <c r="V209" s="2"/>
      <c r="W209" s="2"/>
      <c r="X209" s="2"/>
      <c r="Y209" s="2"/>
      <c r="AA209" s="2"/>
      <c r="AC209" s="2"/>
      <c r="AD209" s="2"/>
      <c r="AE209" s="2"/>
      <c r="AN209" s="2" t="s">
        <v>69</v>
      </c>
      <c r="AO209">
        <v>122</v>
      </c>
      <c r="AP209" s="2" t="s">
        <v>912</v>
      </c>
      <c r="AQ209" s="2" t="s">
        <v>965</v>
      </c>
      <c r="AR209" s="2" t="s">
        <v>1009</v>
      </c>
      <c r="AS209" s="2" t="s">
        <v>135</v>
      </c>
      <c r="AT209" s="4">
        <v>43767</v>
      </c>
      <c r="AU209" s="4">
        <v>43767</v>
      </c>
      <c r="AV209" s="4">
        <v>43767</v>
      </c>
      <c r="AW209" s="2" t="s">
        <v>1020</v>
      </c>
      <c r="AX209" s="2" t="s">
        <v>965</v>
      </c>
      <c r="AY209">
        <v>17835</v>
      </c>
      <c r="AZ209">
        <v>122</v>
      </c>
      <c r="BA209">
        <v>863850.29</v>
      </c>
      <c r="BB209" s="2"/>
      <c r="BD209" s="2"/>
      <c r="BE209" s="2"/>
      <c r="BG209" s="2"/>
      <c r="BH209" s="2"/>
      <c r="BJ209" s="2"/>
      <c r="BK209">
        <v>287</v>
      </c>
      <c r="BL209">
        <v>863850.29</v>
      </c>
      <c r="BM209">
        <v>863850.29</v>
      </c>
    </row>
    <row r="210" spans="1:65" x14ac:dyDescent="0.35">
      <c r="A210" s="2" t="s">
        <v>65</v>
      </c>
      <c r="B210" s="2" t="s">
        <v>66</v>
      </c>
      <c r="C210" s="2" t="s">
        <v>67</v>
      </c>
      <c r="D210">
        <v>1</v>
      </c>
      <c r="E210">
        <v>1</v>
      </c>
      <c r="F210" s="3">
        <v>43768.764374999999</v>
      </c>
      <c r="G210" s="4">
        <v>43466</v>
      </c>
      <c r="H210" s="4">
        <v>43830</v>
      </c>
      <c r="I210" s="2" t="s">
        <v>68</v>
      </c>
      <c r="J210">
        <v>1440</v>
      </c>
      <c r="L210" s="2"/>
      <c r="M210" s="2"/>
      <c r="N210" s="2"/>
      <c r="O210" s="2"/>
      <c r="P210" s="2"/>
      <c r="Q210" s="2"/>
      <c r="S210" s="2"/>
      <c r="T210" s="2"/>
      <c r="U210" s="2"/>
      <c r="V210" s="2"/>
      <c r="W210" s="2"/>
      <c r="X210" s="2"/>
      <c r="Y210" s="2"/>
      <c r="AA210" s="2"/>
      <c r="AC210" s="2"/>
      <c r="AD210" s="2"/>
      <c r="AE210" s="2"/>
      <c r="AN210" s="2"/>
      <c r="AP210" s="2"/>
      <c r="AQ210" s="2"/>
      <c r="AR210" s="2"/>
      <c r="AS210" s="2"/>
      <c r="AT210" s="4"/>
      <c r="AU210" s="4"/>
      <c r="AV210" s="4"/>
      <c r="AW210" s="2"/>
      <c r="AX210" s="2"/>
      <c r="AZ210">
        <v>122</v>
      </c>
      <c r="BA210">
        <v>863850.29</v>
      </c>
      <c r="BB210" s="2" t="s">
        <v>69</v>
      </c>
      <c r="BC210">
        <v>1</v>
      </c>
      <c r="BD210" s="2" t="s">
        <v>796</v>
      </c>
      <c r="BE210" s="2" t="s">
        <v>613</v>
      </c>
      <c r="BF210">
        <v>-13.61</v>
      </c>
      <c r="BG210" s="2" t="s">
        <v>913</v>
      </c>
      <c r="BH210" s="2" t="s">
        <v>137</v>
      </c>
      <c r="BI210">
        <v>0</v>
      </c>
      <c r="BJ210" s="2"/>
      <c r="BK210">
        <v>287</v>
      </c>
      <c r="BL210">
        <v>863850.29</v>
      </c>
      <c r="BM210">
        <v>863850.29</v>
      </c>
    </row>
    <row r="211" spans="1:65" x14ac:dyDescent="0.35">
      <c r="A211" s="2" t="s">
        <v>65</v>
      </c>
      <c r="B211" s="2" t="s">
        <v>66</v>
      </c>
      <c r="C211" s="2" t="s">
        <v>67</v>
      </c>
      <c r="D211">
        <v>1</v>
      </c>
      <c r="E211">
        <v>1</v>
      </c>
      <c r="F211" s="3">
        <v>43768.764374999999</v>
      </c>
      <c r="G211" s="4">
        <v>43466</v>
      </c>
      <c r="H211" s="4">
        <v>43830</v>
      </c>
      <c r="I211" s="2" t="s">
        <v>68</v>
      </c>
      <c r="J211">
        <v>1440</v>
      </c>
      <c r="L211" s="2"/>
      <c r="M211" s="2"/>
      <c r="N211" s="2"/>
      <c r="O211" s="2"/>
      <c r="P211" s="2"/>
      <c r="Q211" s="2"/>
      <c r="S211" s="2"/>
      <c r="T211" s="2"/>
      <c r="U211" s="2"/>
      <c r="V211" s="2"/>
      <c r="W211" s="2"/>
      <c r="X211" s="2"/>
      <c r="Y211" s="2"/>
      <c r="AA211" s="2"/>
      <c r="AC211" s="2"/>
      <c r="AD211" s="2"/>
      <c r="AE211" s="2"/>
      <c r="AN211" s="2"/>
      <c r="AP211" s="2"/>
      <c r="AQ211" s="2"/>
      <c r="AR211" s="2"/>
      <c r="AS211" s="2"/>
      <c r="AT211" s="4"/>
      <c r="AU211" s="4"/>
      <c r="AV211" s="4"/>
      <c r="AW211" s="2"/>
      <c r="AX211" s="2"/>
      <c r="AZ211">
        <v>122</v>
      </c>
      <c r="BA211">
        <v>863850.29</v>
      </c>
      <c r="BB211" s="2" t="s">
        <v>69</v>
      </c>
      <c r="BC211">
        <v>2</v>
      </c>
      <c r="BD211" s="2" t="s">
        <v>796</v>
      </c>
      <c r="BE211" s="2" t="s">
        <v>137</v>
      </c>
      <c r="BF211">
        <v>0</v>
      </c>
      <c r="BG211" s="2"/>
      <c r="BH211" s="2" t="s">
        <v>662</v>
      </c>
      <c r="BI211">
        <v>-13.61</v>
      </c>
      <c r="BJ211" s="2" t="s">
        <v>913</v>
      </c>
      <c r="BK211">
        <v>287</v>
      </c>
      <c r="BL211">
        <v>863850.29</v>
      </c>
      <c r="BM211">
        <v>863850.29</v>
      </c>
    </row>
    <row r="212" spans="1:65" x14ac:dyDescent="0.35">
      <c r="A212" s="2" t="s">
        <v>65</v>
      </c>
      <c r="B212" s="2" t="s">
        <v>66</v>
      </c>
      <c r="C212" s="2" t="s">
        <v>67</v>
      </c>
      <c r="D212">
        <v>1</v>
      </c>
      <c r="E212">
        <v>1</v>
      </c>
      <c r="F212" s="3">
        <v>43768.764374999999</v>
      </c>
      <c r="G212" s="4">
        <v>43466</v>
      </c>
      <c r="H212" s="4">
        <v>43830</v>
      </c>
      <c r="I212" s="2" t="s">
        <v>68</v>
      </c>
      <c r="J212">
        <v>1440</v>
      </c>
      <c r="L212" s="2"/>
      <c r="M212" s="2"/>
      <c r="N212" s="2"/>
      <c r="O212" s="2"/>
      <c r="P212" s="2"/>
      <c r="Q212" s="2"/>
      <c r="S212" s="2"/>
      <c r="T212" s="2"/>
      <c r="U212" s="2"/>
      <c r="V212" s="2"/>
      <c r="W212" s="2"/>
      <c r="X212" s="2"/>
      <c r="Y212" s="2"/>
      <c r="AA212" s="2"/>
      <c r="AC212" s="2"/>
      <c r="AD212" s="2"/>
      <c r="AE212" s="2"/>
      <c r="AN212" s="2"/>
      <c r="AP212" s="2"/>
      <c r="AQ212" s="2"/>
      <c r="AR212" s="2"/>
      <c r="AS212" s="2"/>
      <c r="AT212" s="4"/>
      <c r="AU212" s="4"/>
      <c r="AV212" s="4"/>
      <c r="AW212" s="2"/>
      <c r="AX212" s="2"/>
      <c r="AZ212">
        <v>122</v>
      </c>
      <c r="BA212">
        <v>863850.29</v>
      </c>
      <c r="BB212" s="2" t="s">
        <v>69</v>
      </c>
      <c r="BC212">
        <v>3</v>
      </c>
      <c r="BD212" s="2" t="s">
        <v>604</v>
      </c>
      <c r="BE212" s="2" t="s">
        <v>641</v>
      </c>
      <c r="BF212">
        <v>1097.56</v>
      </c>
      <c r="BG212" s="2" t="s">
        <v>914</v>
      </c>
      <c r="BH212" s="2" t="s">
        <v>137</v>
      </c>
      <c r="BI212">
        <v>0</v>
      </c>
      <c r="BJ212" s="2"/>
      <c r="BK212">
        <v>287</v>
      </c>
      <c r="BL212">
        <v>863850.29</v>
      </c>
      <c r="BM212">
        <v>863850.29</v>
      </c>
    </row>
    <row r="213" spans="1:65" x14ac:dyDescent="0.35">
      <c r="A213" s="2" t="s">
        <v>65</v>
      </c>
      <c r="B213" s="2" t="s">
        <v>66</v>
      </c>
      <c r="C213" s="2" t="s">
        <v>67</v>
      </c>
      <c r="D213">
        <v>1</v>
      </c>
      <c r="E213">
        <v>1</v>
      </c>
      <c r="F213" s="3">
        <v>43768.764374999999</v>
      </c>
      <c r="G213" s="4">
        <v>43466</v>
      </c>
      <c r="H213" s="4">
        <v>43830</v>
      </c>
      <c r="I213" s="2" t="s">
        <v>68</v>
      </c>
      <c r="J213">
        <v>1440</v>
      </c>
      <c r="L213" s="2"/>
      <c r="M213" s="2"/>
      <c r="N213" s="2"/>
      <c r="O213" s="2"/>
      <c r="P213" s="2"/>
      <c r="Q213" s="2"/>
      <c r="S213" s="2"/>
      <c r="T213" s="2"/>
      <c r="U213" s="2"/>
      <c r="V213" s="2"/>
      <c r="W213" s="2"/>
      <c r="X213" s="2"/>
      <c r="Y213" s="2"/>
      <c r="AA213" s="2"/>
      <c r="AC213" s="2"/>
      <c r="AD213" s="2"/>
      <c r="AE213" s="2"/>
      <c r="AN213" s="2"/>
      <c r="AP213" s="2"/>
      <c r="AQ213" s="2"/>
      <c r="AR213" s="2"/>
      <c r="AS213" s="2"/>
      <c r="AT213" s="4"/>
      <c r="AU213" s="4"/>
      <c r="AV213" s="4"/>
      <c r="AW213" s="2"/>
      <c r="AX213" s="2"/>
      <c r="AZ213">
        <v>122</v>
      </c>
      <c r="BA213">
        <v>863850.29</v>
      </c>
      <c r="BB213" s="2" t="s">
        <v>69</v>
      </c>
      <c r="BC213">
        <v>4</v>
      </c>
      <c r="BD213" s="2" t="s">
        <v>604</v>
      </c>
      <c r="BE213" s="2" t="s">
        <v>137</v>
      </c>
      <c r="BF213">
        <v>0</v>
      </c>
      <c r="BG213" s="2"/>
      <c r="BH213" s="2" t="s">
        <v>139</v>
      </c>
      <c r="BI213">
        <v>1350</v>
      </c>
      <c r="BJ213" s="2" t="s">
        <v>914</v>
      </c>
      <c r="BK213">
        <v>287</v>
      </c>
      <c r="BL213">
        <v>863850.29</v>
      </c>
      <c r="BM213">
        <v>863850.29</v>
      </c>
    </row>
    <row r="214" spans="1:65" x14ac:dyDescent="0.35">
      <c r="A214" s="2" t="s">
        <v>65</v>
      </c>
      <c r="B214" s="2" t="s">
        <v>66</v>
      </c>
      <c r="C214" s="2" t="s">
        <v>67</v>
      </c>
      <c r="D214">
        <v>1</v>
      </c>
      <c r="E214">
        <v>1</v>
      </c>
      <c r="F214" s="3">
        <v>43768.764374999999</v>
      </c>
      <c r="G214" s="4">
        <v>43466</v>
      </c>
      <c r="H214" s="4">
        <v>43830</v>
      </c>
      <c r="I214" s="2" t="s">
        <v>68</v>
      </c>
      <c r="J214">
        <v>1440</v>
      </c>
      <c r="L214" s="2"/>
      <c r="M214" s="2"/>
      <c r="N214" s="2"/>
      <c r="O214" s="2"/>
      <c r="P214" s="2"/>
      <c r="Q214" s="2"/>
      <c r="S214" s="2"/>
      <c r="T214" s="2"/>
      <c r="U214" s="2"/>
      <c r="V214" s="2"/>
      <c r="W214" s="2"/>
      <c r="X214" s="2"/>
      <c r="Y214" s="2"/>
      <c r="AA214" s="2"/>
      <c r="AC214" s="2"/>
      <c r="AD214" s="2"/>
      <c r="AE214" s="2"/>
      <c r="AN214" s="2"/>
      <c r="AP214" s="2"/>
      <c r="AQ214" s="2"/>
      <c r="AR214" s="2"/>
      <c r="AS214" s="2"/>
      <c r="AT214" s="4"/>
      <c r="AU214" s="4"/>
      <c r="AV214" s="4"/>
      <c r="AW214" s="2"/>
      <c r="AX214" s="2"/>
      <c r="AZ214">
        <v>122</v>
      </c>
      <c r="BA214">
        <v>863850.29</v>
      </c>
      <c r="BB214" s="2" t="s">
        <v>69</v>
      </c>
      <c r="BC214">
        <v>5</v>
      </c>
      <c r="BD214" s="2" t="s">
        <v>604</v>
      </c>
      <c r="BE214" s="2" t="s">
        <v>76</v>
      </c>
      <c r="BF214">
        <v>252.44</v>
      </c>
      <c r="BG214" s="2" t="s">
        <v>914</v>
      </c>
      <c r="BH214" s="2" t="s">
        <v>137</v>
      </c>
      <c r="BI214">
        <v>0</v>
      </c>
      <c r="BJ214" s="2"/>
      <c r="BK214">
        <v>287</v>
      </c>
      <c r="BL214">
        <v>863850.29</v>
      </c>
      <c r="BM214">
        <v>863850.29</v>
      </c>
    </row>
    <row r="215" spans="1:65" x14ac:dyDescent="0.35">
      <c r="A215" s="2" t="s">
        <v>65</v>
      </c>
      <c r="B215" s="2" t="s">
        <v>66</v>
      </c>
      <c r="C215" s="2" t="s">
        <v>67</v>
      </c>
      <c r="D215">
        <v>1</v>
      </c>
      <c r="E215">
        <v>1</v>
      </c>
      <c r="F215" s="3">
        <v>43768.764374999999</v>
      </c>
      <c r="G215" s="4">
        <v>43466</v>
      </c>
      <c r="H215" s="4">
        <v>43830</v>
      </c>
      <c r="I215" s="2" t="s">
        <v>68</v>
      </c>
      <c r="J215">
        <v>1440</v>
      </c>
      <c r="L215" s="2"/>
      <c r="M215" s="2"/>
      <c r="N215" s="2"/>
      <c r="O215" s="2"/>
      <c r="P215" s="2"/>
      <c r="Q215" s="2"/>
      <c r="S215" s="2"/>
      <c r="T215" s="2"/>
      <c r="U215" s="2"/>
      <c r="V215" s="2"/>
      <c r="W215" s="2"/>
      <c r="X215" s="2"/>
      <c r="Y215" s="2"/>
      <c r="AA215" s="2"/>
      <c r="AC215" s="2"/>
      <c r="AD215" s="2"/>
      <c r="AE215" s="2"/>
      <c r="AN215" s="2"/>
      <c r="AP215" s="2"/>
      <c r="AQ215" s="2"/>
      <c r="AR215" s="2"/>
      <c r="AS215" s="2"/>
      <c r="AT215" s="4"/>
      <c r="AU215" s="4"/>
      <c r="AV215" s="4"/>
      <c r="AW215" s="2"/>
      <c r="AX215" s="2"/>
      <c r="AZ215">
        <v>122</v>
      </c>
      <c r="BA215">
        <v>863850.29</v>
      </c>
      <c r="BB215" s="2" t="s">
        <v>69</v>
      </c>
      <c r="BC215">
        <v>6</v>
      </c>
      <c r="BD215" s="2" t="s">
        <v>797</v>
      </c>
      <c r="BE215" s="2" t="s">
        <v>74</v>
      </c>
      <c r="BF215">
        <v>700</v>
      </c>
      <c r="BG215" s="2" t="s">
        <v>1021</v>
      </c>
      <c r="BH215" s="2" t="s">
        <v>137</v>
      </c>
      <c r="BI215">
        <v>0</v>
      </c>
      <c r="BJ215" s="2"/>
      <c r="BK215">
        <v>287</v>
      </c>
      <c r="BL215">
        <v>863850.29</v>
      </c>
      <c r="BM215">
        <v>863850.29</v>
      </c>
    </row>
    <row r="216" spans="1:65" x14ac:dyDescent="0.35">
      <c r="A216" s="2" t="s">
        <v>65</v>
      </c>
      <c r="B216" s="2" t="s">
        <v>66</v>
      </c>
      <c r="C216" s="2" t="s">
        <v>67</v>
      </c>
      <c r="D216">
        <v>1</v>
      </c>
      <c r="E216">
        <v>1</v>
      </c>
      <c r="F216" s="3">
        <v>43768.764374999999</v>
      </c>
      <c r="G216" s="4">
        <v>43466</v>
      </c>
      <c r="H216" s="4">
        <v>43830</v>
      </c>
      <c r="I216" s="2" t="s">
        <v>68</v>
      </c>
      <c r="J216">
        <v>1440</v>
      </c>
      <c r="L216" s="2"/>
      <c r="M216" s="2"/>
      <c r="N216" s="2"/>
      <c r="O216" s="2"/>
      <c r="P216" s="2"/>
      <c r="Q216" s="2"/>
      <c r="S216" s="2"/>
      <c r="T216" s="2"/>
      <c r="U216" s="2"/>
      <c r="V216" s="2"/>
      <c r="W216" s="2"/>
      <c r="X216" s="2"/>
      <c r="Y216" s="2"/>
      <c r="AA216" s="2"/>
      <c r="AC216" s="2"/>
      <c r="AD216" s="2"/>
      <c r="AE216" s="2"/>
      <c r="AN216" s="2"/>
      <c r="AP216" s="2"/>
      <c r="AQ216" s="2"/>
      <c r="AR216" s="2"/>
      <c r="AS216" s="2"/>
      <c r="AT216" s="4"/>
      <c r="AU216" s="4"/>
      <c r="AV216" s="4"/>
      <c r="AW216" s="2"/>
      <c r="AX216" s="2"/>
      <c r="AZ216">
        <v>122</v>
      </c>
      <c r="BA216">
        <v>863850.29</v>
      </c>
      <c r="BB216" s="2" t="s">
        <v>69</v>
      </c>
      <c r="BC216">
        <v>7</v>
      </c>
      <c r="BD216" s="2" t="s">
        <v>797</v>
      </c>
      <c r="BE216" s="2" t="s">
        <v>137</v>
      </c>
      <c r="BF216">
        <v>0</v>
      </c>
      <c r="BG216" s="2"/>
      <c r="BH216" s="2" t="s">
        <v>73</v>
      </c>
      <c r="BI216">
        <v>700</v>
      </c>
      <c r="BJ216" s="2" t="s">
        <v>1021</v>
      </c>
      <c r="BK216">
        <v>287</v>
      </c>
      <c r="BL216">
        <v>863850.29</v>
      </c>
      <c r="BM216">
        <v>863850.29</v>
      </c>
    </row>
    <row r="217" spans="1:65" x14ac:dyDescent="0.35">
      <c r="A217" s="2" t="s">
        <v>65</v>
      </c>
      <c r="B217" s="2" t="s">
        <v>66</v>
      </c>
      <c r="C217" s="2" t="s">
        <v>67</v>
      </c>
      <c r="D217">
        <v>1</v>
      </c>
      <c r="E217">
        <v>1</v>
      </c>
      <c r="F217" s="3">
        <v>43768.764374999999</v>
      </c>
      <c r="G217" s="4">
        <v>43466</v>
      </c>
      <c r="H217" s="4">
        <v>43830</v>
      </c>
      <c r="I217" s="2" t="s">
        <v>68</v>
      </c>
      <c r="J217">
        <v>1440</v>
      </c>
      <c r="L217" s="2"/>
      <c r="M217" s="2"/>
      <c r="N217" s="2"/>
      <c r="O217" s="2"/>
      <c r="P217" s="2"/>
      <c r="Q217" s="2"/>
      <c r="S217" s="2"/>
      <c r="T217" s="2"/>
      <c r="U217" s="2"/>
      <c r="V217" s="2"/>
      <c r="W217" s="2"/>
      <c r="X217" s="2"/>
      <c r="Y217" s="2"/>
      <c r="AA217" s="2"/>
      <c r="AC217" s="2"/>
      <c r="AD217" s="2"/>
      <c r="AE217" s="2"/>
      <c r="AN217" s="2"/>
      <c r="AP217" s="2"/>
      <c r="AQ217" s="2"/>
      <c r="AR217" s="2"/>
      <c r="AS217" s="2"/>
      <c r="AT217" s="4"/>
      <c r="AU217" s="4"/>
      <c r="AV217" s="4"/>
      <c r="AW217" s="2"/>
      <c r="AX217" s="2"/>
      <c r="AZ217">
        <v>122</v>
      </c>
      <c r="BA217">
        <v>863850.29</v>
      </c>
      <c r="BB217" s="2" t="s">
        <v>69</v>
      </c>
      <c r="BC217">
        <v>8</v>
      </c>
      <c r="BD217" s="2" t="s">
        <v>798</v>
      </c>
      <c r="BE217" s="2" t="s">
        <v>70</v>
      </c>
      <c r="BF217">
        <v>10900</v>
      </c>
      <c r="BG217" s="2" t="s">
        <v>916</v>
      </c>
      <c r="BH217" s="2" t="s">
        <v>137</v>
      </c>
      <c r="BI217">
        <v>0</v>
      </c>
      <c r="BJ217" s="2"/>
      <c r="BK217">
        <v>287</v>
      </c>
      <c r="BL217">
        <v>863850.29</v>
      </c>
      <c r="BM217">
        <v>863850.29</v>
      </c>
    </row>
    <row r="218" spans="1:65" x14ac:dyDescent="0.35">
      <c r="A218" s="2" t="s">
        <v>65</v>
      </c>
      <c r="B218" s="2" t="s">
        <v>66</v>
      </c>
      <c r="C218" s="2" t="s">
        <v>67</v>
      </c>
      <c r="D218">
        <v>1</v>
      </c>
      <c r="E218">
        <v>1</v>
      </c>
      <c r="F218" s="3">
        <v>43768.764374999999</v>
      </c>
      <c r="G218" s="4">
        <v>43466</v>
      </c>
      <c r="H218" s="4">
        <v>43830</v>
      </c>
      <c r="I218" s="2" t="s">
        <v>68</v>
      </c>
      <c r="J218">
        <v>1440</v>
      </c>
      <c r="L218" s="2"/>
      <c r="M218" s="2"/>
      <c r="N218" s="2"/>
      <c r="O218" s="2"/>
      <c r="P218" s="2"/>
      <c r="Q218" s="2"/>
      <c r="S218" s="2"/>
      <c r="T218" s="2"/>
      <c r="U218" s="2"/>
      <c r="V218" s="2"/>
      <c r="W218" s="2"/>
      <c r="X218" s="2"/>
      <c r="Y218" s="2"/>
      <c r="AA218" s="2"/>
      <c r="AC218" s="2"/>
      <c r="AD218" s="2"/>
      <c r="AE218" s="2"/>
      <c r="AN218" s="2"/>
      <c r="AP218" s="2"/>
      <c r="AQ218" s="2"/>
      <c r="AR218" s="2"/>
      <c r="AS218" s="2"/>
      <c r="AT218" s="4"/>
      <c r="AU218" s="4"/>
      <c r="AV218" s="4"/>
      <c r="AW218" s="2"/>
      <c r="AX218" s="2"/>
      <c r="AZ218">
        <v>122</v>
      </c>
      <c r="BA218">
        <v>863850.29</v>
      </c>
      <c r="BB218" s="2" t="s">
        <v>69</v>
      </c>
      <c r="BC218">
        <v>9</v>
      </c>
      <c r="BD218" s="2" t="s">
        <v>798</v>
      </c>
      <c r="BE218" s="2" t="s">
        <v>137</v>
      </c>
      <c r="BF218">
        <v>0</v>
      </c>
      <c r="BG218" s="2"/>
      <c r="BH218" s="2" t="s">
        <v>625</v>
      </c>
      <c r="BI218">
        <v>13407</v>
      </c>
      <c r="BJ218" s="2" t="s">
        <v>916</v>
      </c>
      <c r="BK218">
        <v>287</v>
      </c>
      <c r="BL218">
        <v>863850.29</v>
      </c>
      <c r="BM218">
        <v>863850.29</v>
      </c>
    </row>
    <row r="219" spans="1:65" x14ac:dyDescent="0.35">
      <c r="A219" s="2" t="s">
        <v>65</v>
      </c>
      <c r="B219" s="2" t="s">
        <v>66</v>
      </c>
      <c r="C219" s="2" t="s">
        <v>67</v>
      </c>
      <c r="D219">
        <v>1</v>
      </c>
      <c r="E219">
        <v>1</v>
      </c>
      <c r="F219" s="3">
        <v>43768.764374999999</v>
      </c>
      <c r="G219" s="4">
        <v>43466</v>
      </c>
      <c r="H219" s="4">
        <v>43830</v>
      </c>
      <c r="I219" s="2" t="s">
        <v>68</v>
      </c>
      <c r="J219">
        <v>1440</v>
      </c>
      <c r="L219" s="2"/>
      <c r="M219" s="2"/>
      <c r="N219" s="2"/>
      <c r="O219" s="2"/>
      <c r="P219" s="2"/>
      <c r="Q219" s="2"/>
      <c r="S219" s="2"/>
      <c r="T219" s="2"/>
      <c r="U219" s="2"/>
      <c r="V219" s="2"/>
      <c r="W219" s="2"/>
      <c r="X219" s="2"/>
      <c r="Y219" s="2"/>
      <c r="AA219" s="2"/>
      <c r="AC219" s="2"/>
      <c r="AD219" s="2"/>
      <c r="AE219" s="2"/>
      <c r="AN219" s="2"/>
      <c r="AP219" s="2"/>
      <c r="AQ219" s="2"/>
      <c r="AR219" s="2"/>
      <c r="AS219" s="2"/>
      <c r="AT219" s="4"/>
      <c r="AU219" s="4"/>
      <c r="AV219" s="4"/>
      <c r="AW219" s="2"/>
      <c r="AX219" s="2"/>
      <c r="AZ219">
        <v>122</v>
      </c>
      <c r="BA219">
        <v>863850.29</v>
      </c>
      <c r="BB219" s="2" t="s">
        <v>69</v>
      </c>
      <c r="BC219">
        <v>10</v>
      </c>
      <c r="BD219" s="2" t="s">
        <v>798</v>
      </c>
      <c r="BE219" s="2" t="s">
        <v>76</v>
      </c>
      <c r="BF219">
        <v>2507</v>
      </c>
      <c r="BG219" s="2" t="s">
        <v>916</v>
      </c>
      <c r="BH219" s="2" t="s">
        <v>137</v>
      </c>
      <c r="BI219">
        <v>0</v>
      </c>
      <c r="BJ219" s="2"/>
      <c r="BK219">
        <v>287</v>
      </c>
      <c r="BL219">
        <v>863850.29</v>
      </c>
      <c r="BM219">
        <v>863850.29</v>
      </c>
    </row>
    <row r="220" spans="1:65" x14ac:dyDescent="0.35">
      <c r="A220" s="2" t="s">
        <v>65</v>
      </c>
      <c r="B220" s="2" t="s">
        <v>66</v>
      </c>
      <c r="C220" s="2" t="s">
        <v>67</v>
      </c>
      <c r="D220">
        <v>1</v>
      </c>
      <c r="E220">
        <v>1</v>
      </c>
      <c r="F220" s="3">
        <v>43768.764374999999</v>
      </c>
      <c r="G220" s="4">
        <v>43466</v>
      </c>
      <c r="H220" s="4">
        <v>43830</v>
      </c>
      <c r="I220" s="2" t="s">
        <v>68</v>
      </c>
      <c r="J220">
        <v>1440</v>
      </c>
      <c r="L220" s="2"/>
      <c r="M220" s="2"/>
      <c r="N220" s="2"/>
      <c r="O220" s="2"/>
      <c r="P220" s="2"/>
      <c r="Q220" s="2"/>
      <c r="S220" s="2"/>
      <c r="T220" s="2"/>
      <c r="U220" s="2"/>
      <c r="V220" s="2"/>
      <c r="W220" s="2"/>
      <c r="X220" s="2"/>
      <c r="Y220" s="2"/>
      <c r="AA220" s="2"/>
      <c r="AC220" s="2"/>
      <c r="AD220" s="2"/>
      <c r="AE220" s="2"/>
      <c r="AN220" s="2"/>
      <c r="AP220" s="2"/>
      <c r="AQ220" s="2"/>
      <c r="AR220" s="2"/>
      <c r="AS220" s="2"/>
      <c r="AT220" s="4"/>
      <c r="AU220" s="4"/>
      <c r="AV220" s="4"/>
      <c r="AW220" s="2"/>
      <c r="AX220" s="2"/>
      <c r="AZ220">
        <v>122</v>
      </c>
      <c r="BA220">
        <v>863850.29</v>
      </c>
      <c r="BB220" s="2" t="s">
        <v>69</v>
      </c>
      <c r="BC220">
        <v>11</v>
      </c>
      <c r="BD220" s="2" t="s">
        <v>799</v>
      </c>
      <c r="BE220" s="2" t="s">
        <v>138</v>
      </c>
      <c r="BF220">
        <v>61500</v>
      </c>
      <c r="BG220" s="2" t="s">
        <v>917</v>
      </c>
      <c r="BH220" s="2" t="s">
        <v>137</v>
      </c>
      <c r="BI220">
        <v>0</v>
      </c>
      <c r="BJ220" s="2"/>
      <c r="BK220">
        <v>287</v>
      </c>
      <c r="BL220">
        <v>863850.29</v>
      </c>
      <c r="BM220">
        <v>863850.29</v>
      </c>
    </row>
    <row r="221" spans="1:65" x14ac:dyDescent="0.35">
      <c r="A221" s="2" t="s">
        <v>65</v>
      </c>
      <c r="B221" s="2" t="s">
        <v>66</v>
      </c>
      <c r="C221" s="2" t="s">
        <v>67</v>
      </c>
      <c r="D221">
        <v>1</v>
      </c>
      <c r="E221">
        <v>1</v>
      </c>
      <c r="F221" s="3">
        <v>43768.764374999999</v>
      </c>
      <c r="G221" s="4">
        <v>43466</v>
      </c>
      <c r="H221" s="4">
        <v>43830</v>
      </c>
      <c r="I221" s="2" t="s">
        <v>68</v>
      </c>
      <c r="J221">
        <v>1440</v>
      </c>
      <c r="L221" s="2"/>
      <c r="M221" s="2"/>
      <c r="N221" s="2"/>
      <c r="O221" s="2"/>
      <c r="P221" s="2"/>
      <c r="Q221" s="2"/>
      <c r="S221" s="2"/>
      <c r="T221" s="2"/>
      <c r="U221" s="2"/>
      <c r="V221" s="2"/>
      <c r="W221" s="2"/>
      <c r="X221" s="2"/>
      <c r="Y221" s="2"/>
      <c r="AA221" s="2"/>
      <c r="AC221" s="2"/>
      <c r="AD221" s="2"/>
      <c r="AE221" s="2"/>
      <c r="AN221" s="2"/>
      <c r="AP221" s="2"/>
      <c r="AQ221" s="2"/>
      <c r="AR221" s="2"/>
      <c r="AS221" s="2"/>
      <c r="AT221" s="4"/>
      <c r="AU221" s="4"/>
      <c r="AV221" s="4"/>
      <c r="AW221" s="2"/>
      <c r="AX221" s="2"/>
      <c r="AZ221">
        <v>122</v>
      </c>
      <c r="BA221">
        <v>863850.29</v>
      </c>
      <c r="BB221" s="2" t="s">
        <v>69</v>
      </c>
      <c r="BC221">
        <v>12</v>
      </c>
      <c r="BD221" s="2" t="s">
        <v>799</v>
      </c>
      <c r="BE221" s="2" t="s">
        <v>137</v>
      </c>
      <c r="BF221">
        <v>0</v>
      </c>
      <c r="BG221" s="2"/>
      <c r="BH221" s="2" t="s">
        <v>655</v>
      </c>
      <c r="BI221">
        <v>50000</v>
      </c>
      <c r="BJ221" s="2" t="s">
        <v>917</v>
      </c>
      <c r="BK221">
        <v>287</v>
      </c>
      <c r="BL221">
        <v>863850.29</v>
      </c>
      <c r="BM221">
        <v>863850.29</v>
      </c>
    </row>
    <row r="222" spans="1:65" x14ac:dyDescent="0.35">
      <c r="A222" s="2" t="s">
        <v>65</v>
      </c>
      <c r="B222" s="2" t="s">
        <v>66</v>
      </c>
      <c r="C222" s="2" t="s">
        <v>67</v>
      </c>
      <c r="D222">
        <v>1</v>
      </c>
      <c r="E222">
        <v>1</v>
      </c>
      <c r="F222" s="3">
        <v>43768.764374999999</v>
      </c>
      <c r="G222" s="4">
        <v>43466</v>
      </c>
      <c r="H222" s="4">
        <v>43830</v>
      </c>
      <c r="I222" s="2" t="s">
        <v>68</v>
      </c>
      <c r="J222">
        <v>1440</v>
      </c>
      <c r="L222" s="2"/>
      <c r="M222" s="2"/>
      <c r="N222" s="2"/>
      <c r="O222" s="2"/>
      <c r="P222" s="2"/>
      <c r="Q222" s="2"/>
      <c r="S222" s="2"/>
      <c r="T222" s="2"/>
      <c r="U222" s="2"/>
      <c r="V222" s="2"/>
      <c r="W222" s="2"/>
      <c r="X222" s="2"/>
      <c r="Y222" s="2"/>
      <c r="AA222" s="2"/>
      <c r="AC222" s="2"/>
      <c r="AD222" s="2"/>
      <c r="AE222" s="2"/>
      <c r="AN222" s="2"/>
      <c r="AP222" s="2"/>
      <c r="AQ222" s="2"/>
      <c r="AR222" s="2"/>
      <c r="AS222" s="2"/>
      <c r="AT222" s="4"/>
      <c r="AU222" s="4"/>
      <c r="AV222" s="4"/>
      <c r="AW222" s="2"/>
      <c r="AX222" s="2"/>
      <c r="AZ222">
        <v>122</v>
      </c>
      <c r="BA222">
        <v>863850.29</v>
      </c>
      <c r="BB222" s="2" t="s">
        <v>69</v>
      </c>
      <c r="BC222">
        <v>13</v>
      </c>
      <c r="BD222" s="2" t="s">
        <v>799</v>
      </c>
      <c r="BE222" s="2" t="s">
        <v>137</v>
      </c>
      <c r="BF222">
        <v>0</v>
      </c>
      <c r="BG222" s="2"/>
      <c r="BH222" s="2" t="s">
        <v>75</v>
      </c>
      <c r="BI222">
        <v>11500</v>
      </c>
      <c r="BJ222" s="2" t="s">
        <v>917</v>
      </c>
      <c r="BK222">
        <v>287</v>
      </c>
      <c r="BL222">
        <v>863850.29</v>
      </c>
      <c r="BM222">
        <v>863850.29</v>
      </c>
    </row>
    <row r="223" spans="1:65" x14ac:dyDescent="0.35">
      <c r="A223" s="2" t="s">
        <v>65</v>
      </c>
      <c r="B223" s="2" t="s">
        <v>66</v>
      </c>
      <c r="C223" s="2" t="s">
        <v>67</v>
      </c>
      <c r="D223">
        <v>1</v>
      </c>
      <c r="E223">
        <v>1</v>
      </c>
      <c r="F223" s="3">
        <v>43768.764374999999</v>
      </c>
      <c r="G223" s="4">
        <v>43466</v>
      </c>
      <c r="H223" s="4">
        <v>43830</v>
      </c>
      <c r="I223" s="2" t="s">
        <v>68</v>
      </c>
      <c r="J223">
        <v>1440</v>
      </c>
      <c r="L223" s="2"/>
      <c r="M223" s="2"/>
      <c r="N223" s="2"/>
      <c r="O223" s="2"/>
      <c r="P223" s="2"/>
      <c r="Q223" s="2"/>
      <c r="S223" s="2"/>
      <c r="T223" s="2"/>
      <c r="U223" s="2"/>
      <c r="V223" s="2"/>
      <c r="W223" s="2"/>
      <c r="X223" s="2"/>
      <c r="Y223" s="2"/>
      <c r="AA223" s="2"/>
      <c r="AC223" s="2"/>
      <c r="AD223" s="2"/>
      <c r="AE223" s="2"/>
      <c r="AN223" s="2"/>
      <c r="AP223" s="2"/>
      <c r="AQ223" s="2"/>
      <c r="AR223" s="2"/>
      <c r="AS223" s="2"/>
      <c r="AT223" s="4"/>
      <c r="AU223" s="4"/>
      <c r="AV223" s="4"/>
      <c r="AW223" s="2"/>
      <c r="AX223" s="2"/>
      <c r="AZ223">
        <v>122</v>
      </c>
      <c r="BA223">
        <v>863850.29</v>
      </c>
      <c r="BB223" s="2" t="s">
        <v>69</v>
      </c>
      <c r="BC223">
        <v>14</v>
      </c>
      <c r="BD223" s="2" t="s">
        <v>603</v>
      </c>
      <c r="BE223" s="2" t="s">
        <v>143</v>
      </c>
      <c r="BF223">
        <v>2140</v>
      </c>
      <c r="BG223" s="2" t="s">
        <v>919</v>
      </c>
      <c r="BH223" s="2" t="s">
        <v>137</v>
      </c>
      <c r="BI223">
        <v>0</v>
      </c>
      <c r="BJ223" s="2"/>
      <c r="BK223">
        <v>287</v>
      </c>
      <c r="BL223">
        <v>863850.29</v>
      </c>
      <c r="BM223">
        <v>863850.29</v>
      </c>
    </row>
    <row r="224" spans="1:65" x14ac:dyDescent="0.35">
      <c r="A224" s="2" t="s">
        <v>65</v>
      </c>
      <c r="B224" s="2" t="s">
        <v>66</v>
      </c>
      <c r="C224" s="2" t="s">
        <v>67</v>
      </c>
      <c r="D224">
        <v>1</v>
      </c>
      <c r="E224">
        <v>1</v>
      </c>
      <c r="F224" s="3">
        <v>43768.764374999999</v>
      </c>
      <c r="G224" s="4">
        <v>43466</v>
      </c>
      <c r="H224" s="4">
        <v>43830</v>
      </c>
      <c r="I224" s="2" t="s">
        <v>68</v>
      </c>
      <c r="J224">
        <v>1440</v>
      </c>
      <c r="L224" s="2"/>
      <c r="M224" s="2"/>
      <c r="N224" s="2"/>
      <c r="O224" s="2"/>
      <c r="P224" s="2"/>
      <c r="Q224" s="2"/>
      <c r="S224" s="2"/>
      <c r="T224" s="2"/>
      <c r="U224" s="2"/>
      <c r="V224" s="2"/>
      <c r="W224" s="2"/>
      <c r="X224" s="2"/>
      <c r="Y224" s="2"/>
      <c r="AA224" s="2"/>
      <c r="AC224" s="2"/>
      <c r="AD224" s="2"/>
      <c r="AE224" s="2"/>
      <c r="AN224" s="2"/>
      <c r="AP224" s="2"/>
      <c r="AQ224" s="2"/>
      <c r="AR224" s="2"/>
      <c r="AS224" s="2"/>
      <c r="AT224" s="4"/>
      <c r="AU224" s="4"/>
      <c r="AV224" s="4"/>
      <c r="AW224" s="2"/>
      <c r="AX224" s="2"/>
      <c r="AZ224">
        <v>122</v>
      </c>
      <c r="BA224">
        <v>863850.29</v>
      </c>
      <c r="BB224" s="2" t="s">
        <v>69</v>
      </c>
      <c r="BC224">
        <v>15</v>
      </c>
      <c r="BD224" s="2" t="s">
        <v>603</v>
      </c>
      <c r="BE224" s="2" t="s">
        <v>137</v>
      </c>
      <c r="BF224">
        <v>0</v>
      </c>
      <c r="BG224" s="2"/>
      <c r="BH224" s="2" t="s">
        <v>609</v>
      </c>
      <c r="BI224">
        <v>790</v>
      </c>
      <c r="BJ224" s="2" t="s">
        <v>1047</v>
      </c>
      <c r="BK224">
        <v>287</v>
      </c>
      <c r="BL224">
        <v>863850.29</v>
      </c>
      <c r="BM224">
        <v>863850.29</v>
      </c>
    </row>
    <row r="225" spans="1:65" x14ac:dyDescent="0.35">
      <c r="A225" s="2" t="s">
        <v>65</v>
      </c>
      <c r="B225" s="2" t="s">
        <v>66</v>
      </c>
      <c r="C225" s="2" t="s">
        <v>67</v>
      </c>
      <c r="D225">
        <v>1</v>
      </c>
      <c r="E225">
        <v>1</v>
      </c>
      <c r="F225" s="3">
        <v>43768.764374999999</v>
      </c>
      <c r="G225" s="4">
        <v>43466</v>
      </c>
      <c r="H225" s="4">
        <v>43830</v>
      </c>
      <c r="I225" s="2" t="s">
        <v>68</v>
      </c>
      <c r="J225">
        <v>1440</v>
      </c>
      <c r="L225" s="2"/>
      <c r="M225" s="2"/>
      <c r="N225" s="2"/>
      <c r="O225" s="2"/>
      <c r="P225" s="2"/>
      <c r="Q225" s="2"/>
      <c r="S225" s="2"/>
      <c r="T225" s="2"/>
      <c r="U225" s="2"/>
      <c r="V225" s="2"/>
      <c r="W225" s="2"/>
      <c r="X225" s="2"/>
      <c r="Y225" s="2"/>
      <c r="AA225" s="2"/>
      <c r="AC225" s="2"/>
      <c r="AD225" s="2"/>
      <c r="AE225" s="2"/>
      <c r="AN225" s="2"/>
      <c r="AP225" s="2"/>
      <c r="AQ225" s="2"/>
      <c r="AR225" s="2"/>
      <c r="AS225" s="2"/>
      <c r="AT225" s="4"/>
      <c r="AU225" s="4"/>
      <c r="AV225" s="4"/>
      <c r="AW225" s="2"/>
      <c r="AX225" s="2"/>
      <c r="AZ225">
        <v>122</v>
      </c>
      <c r="BA225">
        <v>863850.29</v>
      </c>
      <c r="BB225" s="2" t="s">
        <v>69</v>
      </c>
      <c r="BC225">
        <v>16</v>
      </c>
      <c r="BD225" s="2" t="s">
        <v>603</v>
      </c>
      <c r="BE225" s="2" t="s">
        <v>137</v>
      </c>
      <c r="BF225">
        <v>0</v>
      </c>
      <c r="BG225" s="2"/>
      <c r="BH225" s="2" t="s">
        <v>610</v>
      </c>
      <c r="BI225">
        <v>820</v>
      </c>
      <c r="BJ225" s="2" t="s">
        <v>919</v>
      </c>
      <c r="BK225">
        <v>287</v>
      </c>
      <c r="BL225">
        <v>863850.29</v>
      </c>
      <c r="BM225">
        <v>863850.29</v>
      </c>
    </row>
    <row r="226" spans="1:65" x14ac:dyDescent="0.35">
      <c r="A226" s="2" t="s">
        <v>65</v>
      </c>
      <c r="B226" s="2" t="s">
        <v>66</v>
      </c>
      <c r="C226" s="2" t="s">
        <v>67</v>
      </c>
      <c r="D226">
        <v>1</v>
      </c>
      <c r="E226">
        <v>1</v>
      </c>
      <c r="F226" s="3">
        <v>43768.764374999999</v>
      </c>
      <c r="G226" s="4">
        <v>43466</v>
      </c>
      <c r="H226" s="4">
        <v>43830</v>
      </c>
      <c r="I226" s="2" t="s">
        <v>68</v>
      </c>
      <c r="J226">
        <v>1440</v>
      </c>
      <c r="L226" s="2"/>
      <c r="M226" s="2"/>
      <c r="N226" s="2"/>
      <c r="O226" s="2"/>
      <c r="P226" s="2"/>
      <c r="Q226" s="2"/>
      <c r="S226" s="2"/>
      <c r="T226" s="2"/>
      <c r="U226" s="2"/>
      <c r="V226" s="2"/>
      <c r="W226" s="2"/>
      <c r="X226" s="2"/>
      <c r="Y226" s="2"/>
      <c r="AA226" s="2"/>
      <c r="AC226" s="2"/>
      <c r="AD226" s="2"/>
      <c r="AE226" s="2"/>
      <c r="AN226" s="2"/>
      <c r="AP226" s="2"/>
      <c r="AQ226" s="2"/>
      <c r="AR226" s="2"/>
      <c r="AS226" s="2"/>
      <c r="AT226" s="4"/>
      <c r="AU226" s="4"/>
      <c r="AV226" s="4"/>
      <c r="AW226" s="2"/>
      <c r="AX226" s="2"/>
      <c r="AZ226">
        <v>122</v>
      </c>
      <c r="BA226">
        <v>863850.29</v>
      </c>
      <c r="BB226" s="2" t="s">
        <v>69</v>
      </c>
      <c r="BC226">
        <v>17</v>
      </c>
      <c r="BD226" s="2" t="s">
        <v>603</v>
      </c>
      <c r="BE226" s="2" t="s">
        <v>137</v>
      </c>
      <c r="BF226">
        <v>0</v>
      </c>
      <c r="BG226" s="2"/>
      <c r="BH226" s="2" t="s">
        <v>72</v>
      </c>
      <c r="BI226">
        <v>530</v>
      </c>
      <c r="BJ226" s="2" t="s">
        <v>919</v>
      </c>
      <c r="BK226">
        <v>287</v>
      </c>
      <c r="BL226">
        <v>863850.29</v>
      </c>
      <c r="BM226">
        <v>863850.29</v>
      </c>
    </row>
    <row r="227" spans="1:65" x14ac:dyDescent="0.35">
      <c r="A227" s="2" t="s">
        <v>65</v>
      </c>
      <c r="B227" s="2" t="s">
        <v>66</v>
      </c>
      <c r="C227" s="2" t="s">
        <v>67</v>
      </c>
      <c r="D227">
        <v>1</v>
      </c>
      <c r="E227">
        <v>1</v>
      </c>
      <c r="F227" s="3">
        <v>43768.764374999999</v>
      </c>
      <c r="G227" s="4">
        <v>43466</v>
      </c>
      <c r="H227" s="4">
        <v>43830</v>
      </c>
      <c r="I227" s="2" t="s">
        <v>68</v>
      </c>
      <c r="J227">
        <v>1440</v>
      </c>
      <c r="L227" s="2"/>
      <c r="M227" s="2"/>
      <c r="N227" s="2"/>
      <c r="O227" s="2"/>
      <c r="P227" s="2"/>
      <c r="Q227" s="2"/>
      <c r="S227" s="2"/>
      <c r="T227" s="2"/>
      <c r="U227" s="2"/>
      <c r="V227" s="2"/>
      <c r="W227" s="2"/>
      <c r="X227" s="2"/>
      <c r="Y227" s="2"/>
      <c r="AA227" s="2"/>
      <c r="AC227" s="2"/>
      <c r="AD227" s="2"/>
      <c r="AE227" s="2"/>
      <c r="AN227" s="2"/>
      <c r="AP227" s="2"/>
      <c r="AQ227" s="2"/>
      <c r="AR227" s="2"/>
      <c r="AS227" s="2"/>
      <c r="AT227" s="4"/>
      <c r="AU227" s="4"/>
      <c r="AV227" s="4"/>
      <c r="AW227" s="2"/>
      <c r="AX227" s="2"/>
      <c r="AZ227">
        <v>122</v>
      </c>
      <c r="BA227">
        <v>863850.29</v>
      </c>
      <c r="BB227" s="2" t="s">
        <v>69</v>
      </c>
      <c r="BC227">
        <v>18</v>
      </c>
      <c r="BD227" s="2" t="s">
        <v>801</v>
      </c>
      <c r="BE227" s="2" t="s">
        <v>653</v>
      </c>
      <c r="BF227">
        <v>2140</v>
      </c>
      <c r="BG227" s="2" t="s">
        <v>919</v>
      </c>
      <c r="BH227" s="2" t="s">
        <v>137</v>
      </c>
      <c r="BI227">
        <v>0</v>
      </c>
      <c r="BJ227" s="2"/>
      <c r="BK227">
        <v>287</v>
      </c>
      <c r="BL227">
        <v>863850.29</v>
      </c>
      <c r="BM227">
        <v>863850.29</v>
      </c>
    </row>
    <row r="228" spans="1:65" x14ac:dyDescent="0.35">
      <c r="A228" s="2" t="s">
        <v>65</v>
      </c>
      <c r="B228" s="2" t="s">
        <v>66</v>
      </c>
      <c r="C228" s="2" t="s">
        <v>67</v>
      </c>
      <c r="D228">
        <v>1</v>
      </c>
      <c r="E228">
        <v>1</v>
      </c>
      <c r="F228" s="3">
        <v>43768.764374999999</v>
      </c>
      <c r="G228" s="4">
        <v>43466</v>
      </c>
      <c r="H228" s="4">
        <v>43830</v>
      </c>
      <c r="I228" s="2" t="s">
        <v>68</v>
      </c>
      <c r="J228">
        <v>1440</v>
      </c>
      <c r="L228" s="2"/>
      <c r="M228" s="2"/>
      <c r="N228" s="2"/>
      <c r="O228" s="2"/>
      <c r="P228" s="2"/>
      <c r="Q228" s="2"/>
      <c r="S228" s="2"/>
      <c r="T228" s="2"/>
      <c r="U228" s="2"/>
      <c r="V228" s="2"/>
      <c r="W228" s="2"/>
      <c r="X228" s="2"/>
      <c r="Y228" s="2"/>
      <c r="AA228" s="2"/>
      <c r="AC228" s="2"/>
      <c r="AD228" s="2"/>
      <c r="AE228" s="2"/>
      <c r="AN228" s="2"/>
      <c r="AP228" s="2"/>
      <c r="AQ228" s="2"/>
      <c r="AR228" s="2"/>
      <c r="AS228" s="2"/>
      <c r="AT228" s="4"/>
      <c r="AU228" s="4"/>
      <c r="AV228" s="4"/>
      <c r="AW228" s="2"/>
      <c r="AX228" s="2"/>
      <c r="AZ228">
        <v>122</v>
      </c>
      <c r="BA228">
        <v>863850.29</v>
      </c>
      <c r="BB228" s="2" t="s">
        <v>69</v>
      </c>
      <c r="BC228">
        <v>19</v>
      </c>
      <c r="BD228" s="2" t="s">
        <v>801</v>
      </c>
      <c r="BE228" s="2" t="s">
        <v>137</v>
      </c>
      <c r="BF228">
        <v>0</v>
      </c>
      <c r="BG228" s="2"/>
      <c r="BH228" s="2" t="s">
        <v>650</v>
      </c>
      <c r="BI228">
        <v>2140</v>
      </c>
      <c r="BJ228" s="2" t="s">
        <v>919</v>
      </c>
      <c r="BK228">
        <v>287</v>
      </c>
      <c r="BL228">
        <v>863850.29</v>
      </c>
      <c r="BM228">
        <v>863850.29</v>
      </c>
    </row>
    <row r="229" spans="1:65" x14ac:dyDescent="0.35">
      <c r="A229" s="2" t="s">
        <v>65</v>
      </c>
      <c r="B229" s="2" t="s">
        <v>66</v>
      </c>
      <c r="C229" s="2" t="s">
        <v>67</v>
      </c>
      <c r="D229">
        <v>1</v>
      </c>
      <c r="E229">
        <v>1</v>
      </c>
      <c r="F229" s="3">
        <v>43768.764374999999</v>
      </c>
      <c r="G229" s="4">
        <v>43466</v>
      </c>
      <c r="H229" s="4">
        <v>43830</v>
      </c>
      <c r="I229" s="2" t="s">
        <v>68</v>
      </c>
      <c r="J229">
        <v>1440</v>
      </c>
      <c r="L229" s="2"/>
      <c r="M229" s="2"/>
      <c r="N229" s="2"/>
      <c r="O229" s="2"/>
      <c r="P229" s="2"/>
      <c r="Q229" s="2"/>
      <c r="S229" s="2"/>
      <c r="T229" s="2"/>
      <c r="U229" s="2"/>
      <c r="V229" s="2"/>
      <c r="W229" s="2"/>
      <c r="X229" s="2"/>
      <c r="Y229" s="2"/>
      <c r="AA229" s="2"/>
      <c r="AC229" s="2"/>
      <c r="AD229" s="2"/>
      <c r="AE229" s="2"/>
      <c r="AN229" s="2"/>
      <c r="AP229" s="2"/>
      <c r="AQ229" s="2"/>
      <c r="AR229" s="2"/>
      <c r="AS229" s="2"/>
      <c r="AT229" s="4"/>
      <c r="AU229" s="4"/>
      <c r="AV229" s="4"/>
      <c r="AW229" s="2"/>
      <c r="AX229" s="2"/>
      <c r="AZ229">
        <v>122</v>
      </c>
      <c r="BA229">
        <v>863850.29</v>
      </c>
      <c r="BB229" s="2" t="s">
        <v>69</v>
      </c>
      <c r="BC229">
        <v>20</v>
      </c>
      <c r="BD229" s="2" t="s">
        <v>601</v>
      </c>
      <c r="BE229" s="2" t="s">
        <v>649</v>
      </c>
      <c r="BF229">
        <v>34500</v>
      </c>
      <c r="BG229" s="2" t="s">
        <v>920</v>
      </c>
      <c r="BH229" s="2" t="s">
        <v>137</v>
      </c>
      <c r="BI229">
        <v>0</v>
      </c>
      <c r="BJ229" s="2"/>
      <c r="BK229">
        <v>287</v>
      </c>
      <c r="BL229">
        <v>863850.29</v>
      </c>
      <c r="BM229">
        <v>863850.29</v>
      </c>
    </row>
    <row r="230" spans="1:65" x14ac:dyDescent="0.35">
      <c r="A230" s="2" t="s">
        <v>65</v>
      </c>
      <c r="B230" s="2" t="s">
        <v>66</v>
      </c>
      <c r="C230" s="2" t="s">
        <v>67</v>
      </c>
      <c r="D230">
        <v>1</v>
      </c>
      <c r="E230">
        <v>1</v>
      </c>
      <c r="F230" s="3">
        <v>43768.764374999999</v>
      </c>
      <c r="G230" s="4">
        <v>43466</v>
      </c>
      <c r="H230" s="4">
        <v>43830</v>
      </c>
      <c r="I230" s="2" t="s">
        <v>68</v>
      </c>
      <c r="J230">
        <v>1440</v>
      </c>
      <c r="L230" s="2"/>
      <c r="M230" s="2"/>
      <c r="N230" s="2"/>
      <c r="O230" s="2"/>
      <c r="P230" s="2"/>
      <c r="Q230" s="2"/>
      <c r="S230" s="2"/>
      <c r="T230" s="2"/>
      <c r="U230" s="2"/>
      <c r="V230" s="2"/>
      <c r="W230" s="2"/>
      <c r="X230" s="2"/>
      <c r="Y230" s="2"/>
      <c r="AA230" s="2"/>
      <c r="AC230" s="2"/>
      <c r="AD230" s="2"/>
      <c r="AE230" s="2"/>
      <c r="AN230" s="2"/>
      <c r="AP230" s="2"/>
      <c r="AQ230" s="2"/>
      <c r="AR230" s="2"/>
      <c r="AS230" s="2"/>
      <c r="AT230" s="4"/>
      <c r="AU230" s="4"/>
      <c r="AV230" s="4"/>
      <c r="AW230" s="2"/>
      <c r="AX230" s="2"/>
      <c r="AZ230">
        <v>122</v>
      </c>
      <c r="BA230">
        <v>863850.29</v>
      </c>
      <c r="BB230" s="2" t="s">
        <v>69</v>
      </c>
      <c r="BC230">
        <v>21</v>
      </c>
      <c r="BD230" s="2" t="s">
        <v>601</v>
      </c>
      <c r="BE230" s="2" t="s">
        <v>137</v>
      </c>
      <c r="BF230">
        <v>0</v>
      </c>
      <c r="BG230" s="2"/>
      <c r="BH230" s="2" t="s">
        <v>142</v>
      </c>
      <c r="BI230">
        <v>34500</v>
      </c>
      <c r="BJ230" s="2" t="s">
        <v>920</v>
      </c>
      <c r="BK230">
        <v>287</v>
      </c>
      <c r="BL230">
        <v>863850.29</v>
      </c>
      <c r="BM230">
        <v>863850.29</v>
      </c>
    </row>
    <row r="231" spans="1:65" x14ac:dyDescent="0.35">
      <c r="A231" s="2" t="s">
        <v>65</v>
      </c>
      <c r="B231" s="2" t="s">
        <v>66</v>
      </c>
      <c r="C231" s="2" t="s">
        <v>67</v>
      </c>
      <c r="D231">
        <v>1</v>
      </c>
      <c r="E231">
        <v>1</v>
      </c>
      <c r="F231" s="3">
        <v>43768.764374999999</v>
      </c>
      <c r="G231" s="4">
        <v>43466</v>
      </c>
      <c r="H231" s="4">
        <v>43830</v>
      </c>
      <c r="I231" s="2" t="s">
        <v>68</v>
      </c>
      <c r="J231">
        <v>1440</v>
      </c>
      <c r="L231" s="2"/>
      <c r="M231" s="2"/>
      <c r="N231" s="2"/>
      <c r="O231" s="2"/>
      <c r="P231" s="2"/>
      <c r="Q231" s="2"/>
      <c r="S231" s="2"/>
      <c r="T231" s="2"/>
      <c r="U231" s="2"/>
      <c r="V231" s="2"/>
      <c r="W231" s="2"/>
      <c r="X231" s="2"/>
      <c r="Y231" s="2"/>
      <c r="AA231" s="2"/>
      <c r="AC231" s="2"/>
      <c r="AD231" s="2"/>
      <c r="AE231" s="2"/>
      <c r="AN231" s="2"/>
      <c r="AP231" s="2"/>
      <c r="AQ231" s="2"/>
      <c r="AR231" s="2"/>
      <c r="AS231" s="2"/>
      <c r="AT231" s="4"/>
      <c r="AU231" s="4"/>
      <c r="AV231" s="4"/>
      <c r="AW231" s="2"/>
      <c r="AX231" s="2"/>
      <c r="AZ231">
        <v>122</v>
      </c>
      <c r="BA231">
        <v>863850.29</v>
      </c>
      <c r="BB231" s="2" t="s">
        <v>69</v>
      </c>
      <c r="BC231">
        <v>22</v>
      </c>
      <c r="BD231" s="2" t="s">
        <v>802</v>
      </c>
      <c r="BE231" s="2" t="s">
        <v>142</v>
      </c>
      <c r="BF231">
        <v>4729.95</v>
      </c>
      <c r="BG231" s="2" t="s">
        <v>1023</v>
      </c>
      <c r="BH231" s="2" t="s">
        <v>137</v>
      </c>
      <c r="BI231">
        <v>0</v>
      </c>
      <c r="BJ231" s="2"/>
      <c r="BK231">
        <v>287</v>
      </c>
      <c r="BL231">
        <v>863850.29</v>
      </c>
      <c r="BM231">
        <v>863850.29</v>
      </c>
    </row>
    <row r="232" spans="1:65" x14ac:dyDescent="0.35">
      <c r="A232" s="2" t="s">
        <v>65</v>
      </c>
      <c r="B232" s="2" t="s">
        <v>66</v>
      </c>
      <c r="C232" s="2" t="s">
        <v>67</v>
      </c>
      <c r="D232">
        <v>1</v>
      </c>
      <c r="E232">
        <v>1</v>
      </c>
      <c r="F232" s="3">
        <v>43768.764374999999</v>
      </c>
      <c r="G232" s="4">
        <v>43466</v>
      </c>
      <c r="H232" s="4">
        <v>43830</v>
      </c>
      <c r="I232" s="2" t="s">
        <v>68</v>
      </c>
      <c r="J232">
        <v>1440</v>
      </c>
      <c r="L232" s="2"/>
      <c r="M232" s="2"/>
      <c r="N232" s="2"/>
      <c r="O232" s="2"/>
      <c r="P232" s="2"/>
      <c r="Q232" s="2"/>
      <c r="S232" s="2"/>
      <c r="T232" s="2"/>
      <c r="U232" s="2"/>
      <c r="V232" s="2"/>
      <c r="W232" s="2"/>
      <c r="X232" s="2"/>
      <c r="Y232" s="2"/>
      <c r="AA232" s="2"/>
      <c r="AC232" s="2"/>
      <c r="AD232" s="2"/>
      <c r="AE232" s="2"/>
      <c r="AN232" s="2"/>
      <c r="AP232" s="2"/>
      <c r="AQ232" s="2"/>
      <c r="AR232" s="2"/>
      <c r="AS232" s="2"/>
      <c r="AT232" s="4"/>
      <c r="AU232" s="4"/>
      <c r="AV232" s="4"/>
      <c r="AW232" s="2"/>
      <c r="AX232" s="2"/>
      <c r="AZ232">
        <v>122</v>
      </c>
      <c r="BA232">
        <v>863850.29</v>
      </c>
      <c r="BB232" s="2" t="s">
        <v>69</v>
      </c>
      <c r="BC232">
        <v>23</v>
      </c>
      <c r="BD232" s="2" t="s">
        <v>802</v>
      </c>
      <c r="BE232" s="2" t="s">
        <v>137</v>
      </c>
      <c r="BF232">
        <v>0</v>
      </c>
      <c r="BG232" s="2"/>
      <c r="BH232" s="2" t="s">
        <v>141</v>
      </c>
      <c r="BI232">
        <v>4729.95</v>
      </c>
      <c r="BJ232" s="2" t="s">
        <v>1023</v>
      </c>
      <c r="BK232">
        <v>287</v>
      </c>
      <c r="BL232">
        <v>863850.29</v>
      </c>
      <c r="BM232">
        <v>863850.29</v>
      </c>
    </row>
    <row r="233" spans="1:65" x14ac:dyDescent="0.35">
      <c r="A233" s="2" t="s">
        <v>65</v>
      </c>
      <c r="B233" s="2" t="s">
        <v>66</v>
      </c>
      <c r="C233" s="2" t="s">
        <v>67</v>
      </c>
      <c r="D233">
        <v>1</v>
      </c>
      <c r="E233">
        <v>1</v>
      </c>
      <c r="F233" s="3">
        <v>43768.764374999999</v>
      </c>
      <c r="G233" s="4">
        <v>43466</v>
      </c>
      <c r="H233" s="4">
        <v>43830</v>
      </c>
      <c r="I233" s="2" t="s">
        <v>68</v>
      </c>
      <c r="J233">
        <v>1440</v>
      </c>
      <c r="L233" s="2"/>
      <c r="M233" s="2"/>
      <c r="N233" s="2"/>
      <c r="O233" s="2"/>
      <c r="P233" s="2"/>
      <c r="Q233" s="2"/>
      <c r="S233" s="2"/>
      <c r="T233" s="2"/>
      <c r="U233" s="2"/>
      <c r="V233" s="2"/>
      <c r="W233" s="2"/>
      <c r="X233" s="2"/>
      <c r="Y233" s="2"/>
      <c r="AA233" s="2"/>
      <c r="AC233" s="2"/>
      <c r="AD233" s="2"/>
      <c r="AE233" s="2"/>
      <c r="AN233" s="2"/>
      <c r="AP233" s="2"/>
      <c r="AQ233" s="2"/>
      <c r="AR233" s="2"/>
      <c r="AS233" s="2"/>
      <c r="AT233" s="4"/>
      <c r="AU233" s="4"/>
      <c r="AV233" s="4"/>
      <c r="AW233" s="2"/>
      <c r="AX233" s="2"/>
      <c r="AZ233">
        <v>122</v>
      </c>
      <c r="BA233">
        <v>863850.29</v>
      </c>
      <c r="BB233" s="2" t="s">
        <v>69</v>
      </c>
      <c r="BC233">
        <v>24</v>
      </c>
      <c r="BD233" s="2" t="s">
        <v>803</v>
      </c>
      <c r="BE233" s="2" t="s">
        <v>142</v>
      </c>
      <c r="BF233">
        <v>2679.3</v>
      </c>
      <c r="BG233" s="2" t="s">
        <v>1024</v>
      </c>
      <c r="BH233" s="2" t="s">
        <v>137</v>
      </c>
      <c r="BI233">
        <v>0</v>
      </c>
      <c r="BJ233" s="2"/>
      <c r="BK233">
        <v>287</v>
      </c>
      <c r="BL233">
        <v>863850.29</v>
      </c>
      <c r="BM233">
        <v>863850.29</v>
      </c>
    </row>
    <row r="234" spans="1:65" x14ac:dyDescent="0.35">
      <c r="A234" s="2" t="s">
        <v>65</v>
      </c>
      <c r="B234" s="2" t="s">
        <v>66</v>
      </c>
      <c r="C234" s="2" t="s">
        <v>67</v>
      </c>
      <c r="D234">
        <v>1</v>
      </c>
      <c r="E234">
        <v>1</v>
      </c>
      <c r="F234" s="3">
        <v>43768.764374999999</v>
      </c>
      <c r="G234" s="4">
        <v>43466</v>
      </c>
      <c r="H234" s="4">
        <v>43830</v>
      </c>
      <c r="I234" s="2" t="s">
        <v>68</v>
      </c>
      <c r="J234">
        <v>1440</v>
      </c>
      <c r="L234" s="2"/>
      <c r="M234" s="2"/>
      <c r="N234" s="2"/>
      <c r="O234" s="2"/>
      <c r="P234" s="2"/>
      <c r="Q234" s="2"/>
      <c r="S234" s="2"/>
      <c r="T234" s="2"/>
      <c r="U234" s="2"/>
      <c r="V234" s="2"/>
      <c r="W234" s="2"/>
      <c r="X234" s="2"/>
      <c r="Y234" s="2"/>
      <c r="AA234" s="2"/>
      <c r="AC234" s="2"/>
      <c r="AD234" s="2"/>
      <c r="AE234" s="2"/>
      <c r="AN234" s="2"/>
      <c r="AP234" s="2"/>
      <c r="AQ234" s="2"/>
      <c r="AR234" s="2"/>
      <c r="AS234" s="2"/>
      <c r="AT234" s="4"/>
      <c r="AU234" s="4"/>
      <c r="AV234" s="4"/>
      <c r="AW234" s="2"/>
      <c r="AX234" s="2"/>
      <c r="AZ234">
        <v>122</v>
      </c>
      <c r="BA234">
        <v>863850.29</v>
      </c>
      <c r="BB234" s="2" t="s">
        <v>69</v>
      </c>
      <c r="BC234">
        <v>25</v>
      </c>
      <c r="BD234" s="2" t="s">
        <v>803</v>
      </c>
      <c r="BE234" s="2" t="s">
        <v>137</v>
      </c>
      <c r="BF234">
        <v>0</v>
      </c>
      <c r="BG234" s="2"/>
      <c r="BH234" s="2" t="s">
        <v>141</v>
      </c>
      <c r="BI234">
        <v>2679.3</v>
      </c>
      <c r="BJ234" s="2" t="s">
        <v>1024</v>
      </c>
      <c r="BK234">
        <v>287</v>
      </c>
      <c r="BL234">
        <v>863850.29</v>
      </c>
      <c r="BM234">
        <v>863850.29</v>
      </c>
    </row>
    <row r="235" spans="1:65" x14ac:dyDescent="0.35">
      <c r="A235" s="2" t="s">
        <v>65</v>
      </c>
      <c r="B235" s="2" t="s">
        <v>66</v>
      </c>
      <c r="C235" s="2" t="s">
        <v>67</v>
      </c>
      <c r="D235">
        <v>1</v>
      </c>
      <c r="E235">
        <v>1</v>
      </c>
      <c r="F235" s="3">
        <v>43768.764374999999</v>
      </c>
      <c r="G235" s="4">
        <v>43466</v>
      </c>
      <c r="H235" s="4">
        <v>43830</v>
      </c>
      <c r="I235" s="2" t="s">
        <v>68</v>
      </c>
      <c r="J235">
        <v>1440</v>
      </c>
      <c r="L235" s="2"/>
      <c r="M235" s="2"/>
      <c r="N235" s="2"/>
      <c r="O235" s="2"/>
      <c r="P235" s="2"/>
      <c r="Q235" s="2"/>
      <c r="S235" s="2"/>
      <c r="T235" s="2"/>
      <c r="U235" s="2"/>
      <c r="V235" s="2"/>
      <c r="W235" s="2"/>
      <c r="X235" s="2"/>
      <c r="Y235" s="2"/>
      <c r="AA235" s="2"/>
      <c r="AC235" s="2"/>
      <c r="AD235" s="2"/>
      <c r="AE235" s="2"/>
      <c r="AN235" s="2"/>
      <c r="AP235" s="2"/>
      <c r="AQ235" s="2"/>
      <c r="AR235" s="2"/>
      <c r="AS235" s="2"/>
      <c r="AT235" s="4"/>
      <c r="AU235" s="4"/>
      <c r="AV235" s="4"/>
      <c r="AW235" s="2"/>
      <c r="AX235" s="2"/>
      <c r="AZ235">
        <v>122</v>
      </c>
      <c r="BA235">
        <v>863850.29</v>
      </c>
      <c r="BB235" s="2" t="s">
        <v>69</v>
      </c>
      <c r="BC235">
        <v>26</v>
      </c>
      <c r="BD235" s="2" t="s">
        <v>804</v>
      </c>
      <c r="BE235" s="2" t="s">
        <v>142</v>
      </c>
      <c r="BF235">
        <v>2985</v>
      </c>
      <c r="BG235" s="2" t="s">
        <v>1025</v>
      </c>
      <c r="BH235" s="2" t="s">
        <v>137</v>
      </c>
      <c r="BI235">
        <v>0</v>
      </c>
      <c r="BJ235" s="2"/>
      <c r="BK235">
        <v>287</v>
      </c>
      <c r="BL235">
        <v>863850.29</v>
      </c>
      <c r="BM235">
        <v>863850.29</v>
      </c>
    </row>
    <row r="236" spans="1:65" x14ac:dyDescent="0.35">
      <c r="A236" s="2" t="s">
        <v>65</v>
      </c>
      <c r="B236" s="2" t="s">
        <v>66</v>
      </c>
      <c r="C236" s="2" t="s">
        <v>67</v>
      </c>
      <c r="D236">
        <v>1</v>
      </c>
      <c r="E236">
        <v>1</v>
      </c>
      <c r="F236" s="3">
        <v>43768.764374999999</v>
      </c>
      <c r="G236" s="4">
        <v>43466</v>
      </c>
      <c r="H236" s="4">
        <v>43830</v>
      </c>
      <c r="I236" s="2" t="s">
        <v>68</v>
      </c>
      <c r="J236">
        <v>1440</v>
      </c>
      <c r="L236" s="2"/>
      <c r="M236" s="2"/>
      <c r="N236" s="2"/>
      <c r="O236" s="2"/>
      <c r="P236" s="2"/>
      <c r="Q236" s="2"/>
      <c r="S236" s="2"/>
      <c r="T236" s="2"/>
      <c r="U236" s="2"/>
      <c r="V236" s="2"/>
      <c r="W236" s="2"/>
      <c r="X236" s="2"/>
      <c r="Y236" s="2"/>
      <c r="AA236" s="2"/>
      <c r="AC236" s="2"/>
      <c r="AD236" s="2"/>
      <c r="AE236" s="2"/>
      <c r="AN236" s="2"/>
      <c r="AP236" s="2"/>
      <c r="AQ236" s="2"/>
      <c r="AR236" s="2"/>
      <c r="AS236" s="2"/>
      <c r="AT236" s="4"/>
      <c r="AU236" s="4"/>
      <c r="AV236" s="4"/>
      <c r="AW236" s="2"/>
      <c r="AX236" s="2"/>
      <c r="AZ236">
        <v>122</v>
      </c>
      <c r="BA236">
        <v>863850.29</v>
      </c>
      <c r="BB236" s="2" t="s">
        <v>69</v>
      </c>
      <c r="BC236">
        <v>27</v>
      </c>
      <c r="BD236" s="2" t="s">
        <v>804</v>
      </c>
      <c r="BE236" s="2" t="s">
        <v>137</v>
      </c>
      <c r="BF236">
        <v>0</v>
      </c>
      <c r="BG236" s="2"/>
      <c r="BH236" s="2" t="s">
        <v>636</v>
      </c>
      <c r="BI236">
        <v>2985</v>
      </c>
      <c r="BJ236" s="2" t="s">
        <v>1025</v>
      </c>
      <c r="BK236">
        <v>287</v>
      </c>
      <c r="BL236">
        <v>863850.29</v>
      </c>
      <c r="BM236">
        <v>863850.29</v>
      </c>
    </row>
    <row r="237" spans="1:65" x14ac:dyDescent="0.35">
      <c r="A237" s="2" t="s">
        <v>65</v>
      </c>
      <c r="B237" s="2" t="s">
        <v>66</v>
      </c>
      <c r="C237" s="2" t="s">
        <v>67</v>
      </c>
      <c r="D237">
        <v>1</v>
      </c>
      <c r="E237">
        <v>1</v>
      </c>
      <c r="F237" s="3">
        <v>43768.764374999999</v>
      </c>
      <c r="G237" s="4">
        <v>43466</v>
      </c>
      <c r="H237" s="4">
        <v>43830</v>
      </c>
      <c r="I237" s="2" t="s">
        <v>68</v>
      </c>
      <c r="J237">
        <v>1440</v>
      </c>
      <c r="L237" s="2"/>
      <c r="M237" s="2"/>
      <c r="N237" s="2"/>
      <c r="O237" s="2"/>
      <c r="P237" s="2"/>
      <c r="Q237" s="2"/>
      <c r="S237" s="2"/>
      <c r="T237" s="2"/>
      <c r="U237" s="2"/>
      <c r="V237" s="2"/>
      <c r="W237" s="2"/>
      <c r="X237" s="2"/>
      <c r="Y237" s="2"/>
      <c r="AA237" s="2"/>
      <c r="AC237" s="2"/>
      <c r="AD237" s="2"/>
      <c r="AE237" s="2"/>
      <c r="AN237" s="2"/>
      <c r="AP237" s="2"/>
      <c r="AQ237" s="2"/>
      <c r="AR237" s="2"/>
      <c r="AS237" s="2"/>
      <c r="AT237" s="4"/>
      <c r="AU237" s="4"/>
      <c r="AV237" s="4"/>
      <c r="AW237" s="2"/>
      <c r="AX237" s="2"/>
      <c r="AZ237">
        <v>122</v>
      </c>
      <c r="BA237">
        <v>863850.29</v>
      </c>
      <c r="BB237" s="2" t="s">
        <v>69</v>
      </c>
      <c r="BC237">
        <v>28</v>
      </c>
      <c r="BD237" s="2" t="s">
        <v>805</v>
      </c>
      <c r="BE237" s="2" t="s">
        <v>653</v>
      </c>
      <c r="BF237">
        <v>34500</v>
      </c>
      <c r="BG237" s="2" t="s">
        <v>920</v>
      </c>
      <c r="BH237" s="2" t="s">
        <v>137</v>
      </c>
      <c r="BI237">
        <v>0</v>
      </c>
      <c r="BJ237" s="2"/>
      <c r="BK237">
        <v>287</v>
      </c>
      <c r="BL237">
        <v>863850.29</v>
      </c>
      <c r="BM237">
        <v>863850.29</v>
      </c>
    </row>
    <row r="238" spans="1:65" x14ac:dyDescent="0.35">
      <c r="A238" s="2" t="s">
        <v>65</v>
      </c>
      <c r="B238" s="2" t="s">
        <v>66</v>
      </c>
      <c r="C238" s="2" t="s">
        <v>67</v>
      </c>
      <c r="D238">
        <v>1</v>
      </c>
      <c r="E238">
        <v>1</v>
      </c>
      <c r="F238" s="3">
        <v>43768.764374999999</v>
      </c>
      <c r="G238" s="4">
        <v>43466</v>
      </c>
      <c r="H238" s="4">
        <v>43830</v>
      </c>
      <c r="I238" s="2" t="s">
        <v>68</v>
      </c>
      <c r="J238">
        <v>1440</v>
      </c>
      <c r="L238" s="2"/>
      <c r="M238" s="2"/>
      <c r="N238" s="2"/>
      <c r="O238" s="2"/>
      <c r="P238" s="2"/>
      <c r="Q238" s="2"/>
      <c r="S238" s="2"/>
      <c r="T238" s="2"/>
      <c r="U238" s="2"/>
      <c r="V238" s="2"/>
      <c r="W238" s="2"/>
      <c r="X238" s="2"/>
      <c r="Y238" s="2"/>
      <c r="AA238" s="2"/>
      <c r="AC238" s="2"/>
      <c r="AD238" s="2"/>
      <c r="AE238" s="2"/>
      <c r="AN238" s="2"/>
      <c r="AP238" s="2"/>
      <c r="AQ238" s="2"/>
      <c r="AR238" s="2"/>
      <c r="AS238" s="2"/>
      <c r="AT238" s="4"/>
      <c r="AU238" s="4"/>
      <c r="AV238" s="4"/>
      <c r="AW238" s="2"/>
      <c r="AX238" s="2"/>
      <c r="AZ238">
        <v>122</v>
      </c>
      <c r="BA238">
        <v>863850.29</v>
      </c>
      <c r="BB238" s="2" t="s">
        <v>69</v>
      </c>
      <c r="BC238">
        <v>29</v>
      </c>
      <c r="BD238" s="2" t="s">
        <v>805</v>
      </c>
      <c r="BE238" s="2" t="s">
        <v>137</v>
      </c>
      <c r="BF238">
        <v>0</v>
      </c>
      <c r="BG238" s="2"/>
      <c r="BH238" s="2" t="s">
        <v>650</v>
      </c>
      <c r="BI238">
        <v>34500</v>
      </c>
      <c r="BJ238" s="2" t="s">
        <v>920</v>
      </c>
      <c r="BK238">
        <v>287</v>
      </c>
      <c r="BL238">
        <v>863850.29</v>
      </c>
      <c r="BM238">
        <v>863850.29</v>
      </c>
    </row>
    <row r="239" spans="1:65" x14ac:dyDescent="0.35">
      <c r="A239" s="2" t="s">
        <v>65</v>
      </c>
      <c r="B239" s="2" t="s">
        <v>66</v>
      </c>
      <c r="C239" s="2" t="s">
        <v>67</v>
      </c>
      <c r="D239">
        <v>1</v>
      </c>
      <c r="E239">
        <v>1</v>
      </c>
      <c r="F239" s="3">
        <v>43768.764374999999</v>
      </c>
      <c r="G239" s="4">
        <v>43466</v>
      </c>
      <c r="H239" s="4">
        <v>43830</v>
      </c>
      <c r="I239" s="2" t="s">
        <v>68</v>
      </c>
      <c r="J239">
        <v>1440</v>
      </c>
      <c r="L239" s="2"/>
      <c r="M239" s="2"/>
      <c r="N239" s="2"/>
      <c r="O239" s="2"/>
      <c r="P239" s="2"/>
      <c r="Q239" s="2"/>
      <c r="S239" s="2"/>
      <c r="T239" s="2"/>
      <c r="U239" s="2"/>
      <c r="V239" s="2"/>
      <c r="W239" s="2"/>
      <c r="X239" s="2"/>
      <c r="Y239" s="2"/>
      <c r="AA239" s="2"/>
      <c r="AC239" s="2"/>
      <c r="AD239" s="2"/>
      <c r="AE239" s="2"/>
      <c r="AN239" s="2"/>
      <c r="AP239" s="2"/>
      <c r="AQ239" s="2"/>
      <c r="AR239" s="2"/>
      <c r="AS239" s="2"/>
      <c r="AT239" s="4"/>
      <c r="AU239" s="4"/>
      <c r="AV239" s="4"/>
      <c r="AW239" s="2"/>
      <c r="AX239" s="2"/>
      <c r="AZ239">
        <v>122</v>
      </c>
      <c r="BA239">
        <v>863850.29</v>
      </c>
      <c r="BB239" s="2" t="s">
        <v>69</v>
      </c>
      <c r="BC239">
        <v>30</v>
      </c>
      <c r="BD239" s="2" t="s">
        <v>602</v>
      </c>
      <c r="BE239" s="2" t="s">
        <v>646</v>
      </c>
      <c r="BF239">
        <v>2032.52</v>
      </c>
      <c r="BG239" s="2" t="s">
        <v>921</v>
      </c>
      <c r="BH239" s="2" t="s">
        <v>137</v>
      </c>
      <c r="BI239">
        <v>0</v>
      </c>
      <c r="BJ239" s="2"/>
      <c r="BK239">
        <v>287</v>
      </c>
      <c r="BL239">
        <v>863850.29</v>
      </c>
      <c r="BM239">
        <v>863850.29</v>
      </c>
    </row>
    <row r="240" spans="1:65" x14ac:dyDescent="0.35">
      <c r="A240" s="2" t="s">
        <v>65</v>
      </c>
      <c r="B240" s="2" t="s">
        <v>66</v>
      </c>
      <c r="C240" s="2" t="s">
        <v>67</v>
      </c>
      <c r="D240">
        <v>1</v>
      </c>
      <c r="E240">
        <v>1</v>
      </c>
      <c r="F240" s="3">
        <v>43768.764374999999</v>
      </c>
      <c r="G240" s="4">
        <v>43466</v>
      </c>
      <c r="H240" s="4">
        <v>43830</v>
      </c>
      <c r="I240" s="2" t="s">
        <v>68</v>
      </c>
      <c r="J240">
        <v>1440</v>
      </c>
      <c r="L240" s="2"/>
      <c r="M240" s="2"/>
      <c r="N240" s="2"/>
      <c r="O240" s="2"/>
      <c r="P240" s="2"/>
      <c r="Q240" s="2"/>
      <c r="S240" s="2"/>
      <c r="T240" s="2"/>
      <c r="U240" s="2"/>
      <c r="V240" s="2"/>
      <c r="W240" s="2"/>
      <c r="X240" s="2"/>
      <c r="Y240" s="2"/>
      <c r="AA240" s="2"/>
      <c r="AC240" s="2"/>
      <c r="AD240" s="2"/>
      <c r="AE240" s="2"/>
      <c r="AN240" s="2"/>
      <c r="AP240" s="2"/>
      <c r="AQ240" s="2"/>
      <c r="AR240" s="2"/>
      <c r="AS240" s="2"/>
      <c r="AT240" s="4"/>
      <c r="AU240" s="4"/>
      <c r="AV240" s="4"/>
      <c r="AW240" s="2"/>
      <c r="AX240" s="2"/>
      <c r="AZ240">
        <v>122</v>
      </c>
      <c r="BA240">
        <v>863850.29</v>
      </c>
      <c r="BB240" s="2" t="s">
        <v>69</v>
      </c>
      <c r="BC240">
        <v>31</v>
      </c>
      <c r="BD240" s="2" t="s">
        <v>602</v>
      </c>
      <c r="BE240" s="2" t="s">
        <v>137</v>
      </c>
      <c r="BF240">
        <v>0</v>
      </c>
      <c r="BG240" s="2"/>
      <c r="BH240" s="2" t="s">
        <v>140</v>
      </c>
      <c r="BI240">
        <v>2500</v>
      </c>
      <c r="BJ240" s="2" t="s">
        <v>921</v>
      </c>
      <c r="BK240">
        <v>287</v>
      </c>
      <c r="BL240">
        <v>863850.29</v>
      </c>
      <c r="BM240">
        <v>863850.29</v>
      </c>
    </row>
    <row r="241" spans="1:65" x14ac:dyDescent="0.35">
      <c r="A241" s="2" t="s">
        <v>65</v>
      </c>
      <c r="B241" s="2" t="s">
        <v>66</v>
      </c>
      <c r="C241" s="2" t="s">
        <v>67</v>
      </c>
      <c r="D241">
        <v>1</v>
      </c>
      <c r="E241">
        <v>1</v>
      </c>
      <c r="F241" s="3">
        <v>43768.764374999999</v>
      </c>
      <c r="G241" s="4">
        <v>43466</v>
      </c>
      <c r="H241" s="4">
        <v>43830</v>
      </c>
      <c r="I241" s="2" t="s">
        <v>68</v>
      </c>
      <c r="J241">
        <v>1440</v>
      </c>
      <c r="L241" s="2"/>
      <c r="M241" s="2"/>
      <c r="N241" s="2"/>
      <c r="O241" s="2"/>
      <c r="P241" s="2"/>
      <c r="Q241" s="2"/>
      <c r="S241" s="2"/>
      <c r="T241" s="2"/>
      <c r="U241" s="2"/>
      <c r="V241" s="2"/>
      <c r="W241" s="2"/>
      <c r="X241" s="2"/>
      <c r="Y241" s="2"/>
      <c r="AA241" s="2"/>
      <c r="AC241" s="2"/>
      <c r="AD241" s="2"/>
      <c r="AE241" s="2"/>
      <c r="AN241" s="2"/>
      <c r="AP241" s="2"/>
      <c r="AQ241" s="2"/>
      <c r="AR241" s="2"/>
      <c r="AS241" s="2"/>
      <c r="AT241" s="4"/>
      <c r="AU241" s="4"/>
      <c r="AV241" s="4"/>
      <c r="AW241" s="2"/>
      <c r="AX241" s="2"/>
      <c r="AZ241">
        <v>122</v>
      </c>
      <c r="BA241">
        <v>863850.29</v>
      </c>
      <c r="BB241" s="2" t="s">
        <v>69</v>
      </c>
      <c r="BC241">
        <v>32</v>
      </c>
      <c r="BD241" s="2" t="s">
        <v>602</v>
      </c>
      <c r="BE241" s="2" t="s">
        <v>76</v>
      </c>
      <c r="BF241">
        <v>467.48</v>
      </c>
      <c r="BG241" s="2" t="s">
        <v>921</v>
      </c>
      <c r="BH241" s="2" t="s">
        <v>137</v>
      </c>
      <c r="BI241">
        <v>0</v>
      </c>
      <c r="BJ241" s="2"/>
      <c r="BK241">
        <v>287</v>
      </c>
      <c r="BL241">
        <v>863850.29</v>
      </c>
      <c r="BM241">
        <v>863850.29</v>
      </c>
    </row>
    <row r="242" spans="1:65" x14ac:dyDescent="0.35">
      <c r="A242" s="2" t="s">
        <v>65</v>
      </c>
      <c r="B242" s="2" t="s">
        <v>66</v>
      </c>
      <c r="C242" s="2" t="s">
        <v>67</v>
      </c>
      <c r="D242">
        <v>1</v>
      </c>
      <c r="E242">
        <v>1</v>
      </c>
      <c r="F242" s="3">
        <v>43768.764374999999</v>
      </c>
      <c r="G242" s="4">
        <v>43466</v>
      </c>
      <c r="H242" s="4">
        <v>43830</v>
      </c>
      <c r="I242" s="2" t="s">
        <v>68</v>
      </c>
      <c r="J242">
        <v>1440</v>
      </c>
      <c r="L242" s="2"/>
      <c r="M242" s="2"/>
      <c r="N242" s="2"/>
      <c r="O242" s="2"/>
      <c r="P242" s="2"/>
      <c r="Q242" s="2"/>
      <c r="S242" s="2"/>
      <c r="T242" s="2"/>
      <c r="U242" s="2"/>
      <c r="V242" s="2"/>
      <c r="W242" s="2"/>
      <c r="X242" s="2"/>
      <c r="Y242" s="2"/>
      <c r="AA242" s="2"/>
      <c r="AC242" s="2"/>
      <c r="AD242" s="2"/>
      <c r="AE242" s="2"/>
      <c r="AN242" s="2"/>
      <c r="AP242" s="2"/>
      <c r="AQ242" s="2"/>
      <c r="AR242" s="2"/>
      <c r="AS242" s="2"/>
      <c r="AT242" s="4"/>
      <c r="AU242" s="4"/>
      <c r="AV242" s="4"/>
      <c r="AW242" s="2"/>
      <c r="AX242" s="2"/>
      <c r="AZ242">
        <v>122</v>
      </c>
      <c r="BA242">
        <v>863850.29</v>
      </c>
      <c r="BB242" s="2" t="s">
        <v>69</v>
      </c>
      <c r="BC242">
        <v>33</v>
      </c>
      <c r="BD242" s="2" t="s">
        <v>806</v>
      </c>
      <c r="BE242" s="2" t="s">
        <v>653</v>
      </c>
      <c r="BF242">
        <v>2032.52</v>
      </c>
      <c r="BG242" s="2" t="s">
        <v>921</v>
      </c>
      <c r="BH242" s="2" t="s">
        <v>137</v>
      </c>
      <c r="BI242">
        <v>0</v>
      </c>
      <c r="BJ242" s="2"/>
      <c r="BK242">
        <v>287</v>
      </c>
      <c r="BL242">
        <v>863850.29</v>
      </c>
      <c r="BM242">
        <v>863850.29</v>
      </c>
    </row>
    <row r="243" spans="1:65" x14ac:dyDescent="0.35">
      <c r="A243" s="2" t="s">
        <v>65</v>
      </c>
      <c r="B243" s="2" t="s">
        <v>66</v>
      </c>
      <c r="C243" s="2" t="s">
        <v>67</v>
      </c>
      <c r="D243">
        <v>1</v>
      </c>
      <c r="E243">
        <v>1</v>
      </c>
      <c r="F243" s="3">
        <v>43768.764374999999</v>
      </c>
      <c r="G243" s="4">
        <v>43466</v>
      </c>
      <c r="H243" s="4">
        <v>43830</v>
      </c>
      <c r="I243" s="2" t="s">
        <v>68</v>
      </c>
      <c r="J243">
        <v>1440</v>
      </c>
      <c r="L243" s="2"/>
      <c r="M243" s="2"/>
      <c r="N243" s="2"/>
      <c r="O243" s="2"/>
      <c r="P243" s="2"/>
      <c r="Q243" s="2"/>
      <c r="S243" s="2"/>
      <c r="T243" s="2"/>
      <c r="U243" s="2"/>
      <c r="V243" s="2"/>
      <c r="W243" s="2"/>
      <c r="X243" s="2"/>
      <c r="Y243" s="2"/>
      <c r="AA243" s="2"/>
      <c r="AC243" s="2"/>
      <c r="AD243" s="2"/>
      <c r="AE243" s="2"/>
      <c r="AN243" s="2"/>
      <c r="AP243" s="2"/>
      <c r="AQ243" s="2"/>
      <c r="AR243" s="2"/>
      <c r="AS243" s="2"/>
      <c r="AT243" s="4"/>
      <c r="AU243" s="4"/>
      <c r="AV243" s="4"/>
      <c r="AW243" s="2"/>
      <c r="AX243" s="2"/>
      <c r="AZ243">
        <v>122</v>
      </c>
      <c r="BA243">
        <v>863850.29</v>
      </c>
      <c r="BB243" s="2" t="s">
        <v>69</v>
      </c>
      <c r="BC243">
        <v>34</v>
      </c>
      <c r="BD243" s="2" t="s">
        <v>806</v>
      </c>
      <c r="BE243" s="2" t="s">
        <v>137</v>
      </c>
      <c r="BF243">
        <v>0</v>
      </c>
      <c r="BG243" s="2"/>
      <c r="BH243" s="2" t="s">
        <v>650</v>
      </c>
      <c r="BI243">
        <v>2032.52</v>
      </c>
      <c r="BJ243" s="2" t="s">
        <v>921</v>
      </c>
      <c r="BK243">
        <v>287</v>
      </c>
      <c r="BL243">
        <v>863850.29</v>
      </c>
      <c r="BM243">
        <v>863850.29</v>
      </c>
    </row>
    <row r="244" spans="1:65" x14ac:dyDescent="0.35">
      <c r="A244" s="2" t="s">
        <v>65</v>
      </c>
      <c r="B244" s="2" t="s">
        <v>66</v>
      </c>
      <c r="C244" s="2" t="s">
        <v>67</v>
      </c>
      <c r="D244">
        <v>1</v>
      </c>
      <c r="E244">
        <v>1</v>
      </c>
      <c r="F244" s="3">
        <v>43768.764374999999</v>
      </c>
      <c r="G244" s="4">
        <v>43466</v>
      </c>
      <c r="H244" s="4">
        <v>43830</v>
      </c>
      <c r="I244" s="2" t="s">
        <v>68</v>
      </c>
      <c r="J244">
        <v>1440</v>
      </c>
      <c r="L244" s="2"/>
      <c r="M244" s="2"/>
      <c r="N244" s="2"/>
      <c r="O244" s="2"/>
      <c r="P244" s="2"/>
      <c r="Q244" s="2"/>
      <c r="S244" s="2"/>
      <c r="T244" s="2"/>
      <c r="U244" s="2"/>
      <c r="V244" s="2"/>
      <c r="W244" s="2"/>
      <c r="X244" s="2"/>
      <c r="Y244" s="2"/>
      <c r="AA244" s="2"/>
      <c r="AC244" s="2"/>
      <c r="AD244" s="2"/>
      <c r="AE244" s="2"/>
      <c r="AN244" s="2"/>
      <c r="AP244" s="2"/>
      <c r="AQ244" s="2"/>
      <c r="AR244" s="2"/>
      <c r="AS244" s="2"/>
      <c r="AT244" s="4"/>
      <c r="AU244" s="4"/>
      <c r="AV244" s="4"/>
      <c r="AW244" s="2"/>
      <c r="AX244" s="2"/>
      <c r="AZ244">
        <v>122</v>
      </c>
      <c r="BA244">
        <v>863850.29</v>
      </c>
      <c r="BB244" s="2" t="s">
        <v>69</v>
      </c>
      <c r="BC244">
        <v>35</v>
      </c>
      <c r="BD244" s="2" t="s">
        <v>605</v>
      </c>
      <c r="BE244" s="2" t="s">
        <v>612</v>
      </c>
      <c r="BF244">
        <v>2500</v>
      </c>
      <c r="BG244" s="2" t="s">
        <v>1026</v>
      </c>
      <c r="BH244" s="2" t="s">
        <v>137</v>
      </c>
      <c r="BI244">
        <v>0</v>
      </c>
      <c r="BJ244" s="2"/>
      <c r="BK244">
        <v>287</v>
      </c>
      <c r="BL244">
        <v>863850.29</v>
      </c>
      <c r="BM244">
        <v>863850.29</v>
      </c>
    </row>
    <row r="245" spans="1:65" x14ac:dyDescent="0.35">
      <c r="A245" s="2" t="s">
        <v>65</v>
      </c>
      <c r="B245" s="2" t="s">
        <v>66</v>
      </c>
      <c r="C245" s="2" t="s">
        <v>67</v>
      </c>
      <c r="D245">
        <v>1</v>
      </c>
      <c r="E245">
        <v>1</v>
      </c>
      <c r="F245" s="3">
        <v>43768.764374999999</v>
      </c>
      <c r="G245" s="4">
        <v>43466</v>
      </c>
      <c r="H245" s="4">
        <v>43830</v>
      </c>
      <c r="I245" s="2" t="s">
        <v>68</v>
      </c>
      <c r="J245">
        <v>1440</v>
      </c>
      <c r="L245" s="2"/>
      <c r="M245" s="2"/>
      <c r="N245" s="2"/>
      <c r="O245" s="2"/>
      <c r="P245" s="2"/>
      <c r="Q245" s="2"/>
      <c r="S245" s="2"/>
      <c r="T245" s="2"/>
      <c r="U245" s="2"/>
      <c r="V245" s="2"/>
      <c r="W245" s="2"/>
      <c r="X245" s="2"/>
      <c r="Y245" s="2"/>
      <c r="AA245" s="2"/>
      <c r="AC245" s="2"/>
      <c r="AD245" s="2"/>
      <c r="AE245" s="2"/>
      <c r="AN245" s="2"/>
      <c r="AP245" s="2"/>
      <c r="AQ245" s="2"/>
      <c r="AR245" s="2"/>
      <c r="AS245" s="2"/>
      <c r="AT245" s="4"/>
      <c r="AU245" s="4"/>
      <c r="AV245" s="4"/>
      <c r="AW245" s="2"/>
      <c r="AX245" s="2"/>
      <c r="AZ245">
        <v>122</v>
      </c>
      <c r="BA245">
        <v>863850.29</v>
      </c>
      <c r="BB245" s="2" t="s">
        <v>69</v>
      </c>
      <c r="BC245">
        <v>36</v>
      </c>
      <c r="BD245" s="2" t="s">
        <v>605</v>
      </c>
      <c r="BE245" s="2" t="s">
        <v>137</v>
      </c>
      <c r="BF245">
        <v>0</v>
      </c>
      <c r="BG245" s="2"/>
      <c r="BH245" s="2" t="s">
        <v>614</v>
      </c>
      <c r="BI245">
        <v>2500</v>
      </c>
      <c r="BJ245" s="2" t="s">
        <v>1026</v>
      </c>
      <c r="BK245">
        <v>287</v>
      </c>
      <c r="BL245">
        <v>863850.29</v>
      </c>
      <c r="BM245">
        <v>863850.29</v>
      </c>
    </row>
    <row r="246" spans="1:65" x14ac:dyDescent="0.35">
      <c r="A246" s="2" t="s">
        <v>65</v>
      </c>
      <c r="B246" s="2" t="s">
        <v>66</v>
      </c>
      <c r="C246" s="2" t="s">
        <v>67</v>
      </c>
      <c r="D246">
        <v>1</v>
      </c>
      <c r="E246">
        <v>1</v>
      </c>
      <c r="F246" s="3">
        <v>43768.764374999999</v>
      </c>
      <c r="G246" s="4">
        <v>43466</v>
      </c>
      <c r="H246" s="4">
        <v>43830</v>
      </c>
      <c r="I246" s="2" t="s">
        <v>68</v>
      </c>
      <c r="J246">
        <v>1440</v>
      </c>
      <c r="L246" s="2"/>
      <c r="M246" s="2"/>
      <c r="N246" s="2"/>
      <c r="O246" s="2"/>
      <c r="P246" s="2"/>
      <c r="Q246" s="2"/>
      <c r="S246" s="2"/>
      <c r="T246" s="2"/>
      <c r="U246" s="2"/>
      <c r="V246" s="2"/>
      <c r="W246" s="2"/>
      <c r="X246" s="2"/>
      <c r="Y246" s="2"/>
      <c r="AA246" s="2"/>
      <c r="AC246" s="2"/>
      <c r="AD246" s="2"/>
      <c r="AE246" s="2"/>
      <c r="AN246" s="2"/>
      <c r="AP246" s="2"/>
      <c r="AQ246" s="2"/>
      <c r="AR246" s="2"/>
      <c r="AS246" s="2"/>
      <c r="AT246" s="4"/>
      <c r="AU246" s="4"/>
      <c r="AV246" s="4"/>
      <c r="AW246" s="2"/>
      <c r="AX246" s="2"/>
      <c r="AZ246">
        <v>122</v>
      </c>
      <c r="BA246">
        <v>863850.29</v>
      </c>
      <c r="BB246" s="2" t="s">
        <v>69</v>
      </c>
      <c r="BC246">
        <v>37</v>
      </c>
      <c r="BD246" s="2" t="s">
        <v>807</v>
      </c>
      <c r="BE246" s="2" t="s">
        <v>645</v>
      </c>
      <c r="BF246">
        <v>143.09</v>
      </c>
      <c r="BG246" s="2" t="s">
        <v>1027</v>
      </c>
      <c r="BH246" s="2" t="s">
        <v>137</v>
      </c>
      <c r="BI246">
        <v>0</v>
      </c>
      <c r="BJ246" s="2"/>
      <c r="BK246">
        <v>287</v>
      </c>
      <c r="BL246">
        <v>863850.29</v>
      </c>
      <c r="BM246">
        <v>863850.29</v>
      </c>
    </row>
    <row r="247" spans="1:65" x14ac:dyDescent="0.35">
      <c r="A247" s="2" t="s">
        <v>65</v>
      </c>
      <c r="B247" s="2" t="s">
        <v>66</v>
      </c>
      <c r="C247" s="2" t="s">
        <v>67</v>
      </c>
      <c r="D247">
        <v>1</v>
      </c>
      <c r="E247">
        <v>1</v>
      </c>
      <c r="F247" s="3">
        <v>43768.764374999999</v>
      </c>
      <c r="G247" s="4">
        <v>43466</v>
      </c>
      <c r="H247" s="4">
        <v>43830</v>
      </c>
      <c r="I247" s="2" t="s">
        <v>68</v>
      </c>
      <c r="J247">
        <v>1440</v>
      </c>
      <c r="L247" s="2"/>
      <c r="M247" s="2"/>
      <c r="N247" s="2"/>
      <c r="O247" s="2"/>
      <c r="P247" s="2"/>
      <c r="Q247" s="2"/>
      <c r="S247" s="2"/>
      <c r="T247" s="2"/>
      <c r="U247" s="2"/>
      <c r="V247" s="2"/>
      <c r="W247" s="2"/>
      <c r="X247" s="2"/>
      <c r="Y247" s="2"/>
      <c r="AA247" s="2"/>
      <c r="AC247" s="2"/>
      <c r="AD247" s="2"/>
      <c r="AE247" s="2"/>
      <c r="AN247" s="2"/>
      <c r="AP247" s="2"/>
      <c r="AQ247" s="2"/>
      <c r="AR247" s="2"/>
      <c r="AS247" s="2"/>
      <c r="AT247" s="4"/>
      <c r="AU247" s="4"/>
      <c r="AV247" s="4"/>
      <c r="AW247" s="2"/>
      <c r="AX247" s="2"/>
      <c r="AZ247">
        <v>122</v>
      </c>
      <c r="BA247">
        <v>863850.29</v>
      </c>
      <c r="BB247" s="2" t="s">
        <v>69</v>
      </c>
      <c r="BC247">
        <v>38</v>
      </c>
      <c r="BD247" s="2" t="s">
        <v>807</v>
      </c>
      <c r="BE247" s="2" t="s">
        <v>137</v>
      </c>
      <c r="BF247">
        <v>0</v>
      </c>
      <c r="BG247" s="2"/>
      <c r="BH247" s="2" t="s">
        <v>612</v>
      </c>
      <c r="BI247">
        <v>143.09</v>
      </c>
      <c r="BJ247" s="2" t="s">
        <v>1027</v>
      </c>
      <c r="BK247">
        <v>287</v>
      </c>
      <c r="BL247">
        <v>863850.29</v>
      </c>
      <c r="BM247">
        <v>863850.29</v>
      </c>
    </row>
    <row r="248" spans="1:65" x14ac:dyDescent="0.35">
      <c r="A248" s="2" t="s">
        <v>65</v>
      </c>
      <c r="B248" s="2" t="s">
        <v>66</v>
      </c>
      <c r="C248" s="2" t="s">
        <v>67</v>
      </c>
      <c r="D248">
        <v>1</v>
      </c>
      <c r="E248">
        <v>1</v>
      </c>
      <c r="F248" s="3">
        <v>43768.764374999999</v>
      </c>
      <c r="G248" s="4">
        <v>43466</v>
      </c>
      <c r="H248" s="4">
        <v>43830</v>
      </c>
      <c r="I248" s="2" t="s">
        <v>68</v>
      </c>
      <c r="J248">
        <v>1440</v>
      </c>
      <c r="L248" s="2"/>
      <c r="M248" s="2"/>
      <c r="N248" s="2"/>
      <c r="O248" s="2"/>
      <c r="P248" s="2"/>
      <c r="Q248" s="2"/>
      <c r="S248" s="2"/>
      <c r="T248" s="2"/>
      <c r="U248" s="2"/>
      <c r="V248" s="2"/>
      <c r="W248" s="2"/>
      <c r="X248" s="2"/>
      <c r="Y248" s="2"/>
      <c r="AA248" s="2"/>
      <c r="AC248" s="2"/>
      <c r="AD248" s="2"/>
      <c r="AE248" s="2"/>
      <c r="AN248" s="2"/>
      <c r="AP248" s="2"/>
      <c r="AQ248" s="2"/>
      <c r="AR248" s="2"/>
      <c r="AS248" s="2"/>
      <c r="AT248" s="4"/>
      <c r="AU248" s="4"/>
      <c r="AV248" s="4"/>
      <c r="AW248" s="2"/>
      <c r="AX248" s="2"/>
      <c r="AZ248">
        <v>122</v>
      </c>
      <c r="BA248">
        <v>863850.29</v>
      </c>
      <c r="BB248" s="2" t="s">
        <v>69</v>
      </c>
      <c r="BC248">
        <v>39</v>
      </c>
      <c r="BD248" s="2" t="s">
        <v>808</v>
      </c>
      <c r="BE248" s="2" t="s">
        <v>76</v>
      </c>
      <c r="BF248">
        <v>32.909999999999997</v>
      </c>
      <c r="BG248" s="2" t="s">
        <v>1027</v>
      </c>
      <c r="BH248" s="2" t="s">
        <v>137</v>
      </c>
      <c r="BI248">
        <v>0</v>
      </c>
      <c r="BJ248" s="2"/>
      <c r="BK248">
        <v>287</v>
      </c>
      <c r="BL248">
        <v>863850.29</v>
      </c>
      <c r="BM248">
        <v>863850.29</v>
      </c>
    </row>
    <row r="249" spans="1:65" x14ac:dyDescent="0.35">
      <c r="A249" s="2" t="s">
        <v>65</v>
      </c>
      <c r="B249" s="2" t="s">
        <v>66</v>
      </c>
      <c r="C249" s="2" t="s">
        <v>67</v>
      </c>
      <c r="D249">
        <v>1</v>
      </c>
      <c r="E249">
        <v>1</v>
      </c>
      <c r="F249" s="3">
        <v>43768.764374999999</v>
      </c>
      <c r="G249" s="4">
        <v>43466</v>
      </c>
      <c r="H249" s="4">
        <v>43830</v>
      </c>
      <c r="I249" s="2" t="s">
        <v>68</v>
      </c>
      <c r="J249">
        <v>1440</v>
      </c>
      <c r="L249" s="2"/>
      <c r="M249" s="2"/>
      <c r="N249" s="2"/>
      <c r="O249" s="2"/>
      <c r="P249" s="2"/>
      <c r="Q249" s="2"/>
      <c r="S249" s="2"/>
      <c r="T249" s="2"/>
      <c r="U249" s="2"/>
      <c r="V249" s="2"/>
      <c r="W249" s="2"/>
      <c r="X249" s="2"/>
      <c r="Y249" s="2"/>
      <c r="AA249" s="2"/>
      <c r="AC249" s="2"/>
      <c r="AD249" s="2"/>
      <c r="AE249" s="2"/>
      <c r="AN249" s="2"/>
      <c r="AP249" s="2"/>
      <c r="AQ249" s="2"/>
      <c r="AR249" s="2"/>
      <c r="AS249" s="2"/>
      <c r="AT249" s="4"/>
      <c r="AU249" s="4"/>
      <c r="AV249" s="4"/>
      <c r="AW249" s="2"/>
      <c r="AX249" s="2"/>
      <c r="AZ249">
        <v>122</v>
      </c>
      <c r="BA249">
        <v>863850.29</v>
      </c>
      <c r="BB249" s="2" t="s">
        <v>69</v>
      </c>
      <c r="BC249">
        <v>40</v>
      </c>
      <c r="BD249" s="2" t="s">
        <v>808</v>
      </c>
      <c r="BE249" s="2" t="s">
        <v>137</v>
      </c>
      <c r="BF249">
        <v>0</v>
      </c>
      <c r="BG249" s="2"/>
      <c r="BH249" s="2" t="s">
        <v>612</v>
      </c>
      <c r="BI249">
        <v>32.909999999999997</v>
      </c>
      <c r="BJ249" s="2" t="s">
        <v>1027</v>
      </c>
      <c r="BK249">
        <v>287</v>
      </c>
      <c r="BL249">
        <v>863850.29</v>
      </c>
      <c r="BM249">
        <v>863850.29</v>
      </c>
    </row>
    <row r="250" spans="1:65" x14ac:dyDescent="0.35">
      <c r="A250" s="2" t="s">
        <v>65</v>
      </c>
      <c r="B250" s="2" t="s">
        <v>66</v>
      </c>
      <c r="C250" s="2" t="s">
        <v>67</v>
      </c>
      <c r="D250">
        <v>1</v>
      </c>
      <c r="E250">
        <v>1</v>
      </c>
      <c r="F250" s="3">
        <v>43768.764374999999</v>
      </c>
      <c r="G250" s="4">
        <v>43466</v>
      </c>
      <c r="H250" s="4">
        <v>43830</v>
      </c>
      <c r="I250" s="2" t="s">
        <v>68</v>
      </c>
      <c r="J250">
        <v>1440</v>
      </c>
      <c r="L250" s="2"/>
      <c r="M250" s="2"/>
      <c r="N250" s="2"/>
      <c r="O250" s="2"/>
      <c r="P250" s="2"/>
      <c r="Q250" s="2"/>
      <c r="S250" s="2"/>
      <c r="T250" s="2"/>
      <c r="U250" s="2"/>
      <c r="V250" s="2"/>
      <c r="W250" s="2"/>
      <c r="X250" s="2"/>
      <c r="Y250" s="2"/>
      <c r="AA250" s="2"/>
      <c r="AC250" s="2"/>
      <c r="AD250" s="2"/>
      <c r="AE250" s="2"/>
      <c r="AN250" s="2"/>
      <c r="AP250" s="2"/>
      <c r="AQ250" s="2"/>
      <c r="AR250" s="2"/>
      <c r="AS250" s="2"/>
      <c r="AT250" s="4"/>
      <c r="AU250" s="4"/>
      <c r="AV250" s="4"/>
      <c r="AW250" s="2"/>
      <c r="AX250" s="2"/>
      <c r="AZ250">
        <v>122</v>
      </c>
      <c r="BA250">
        <v>863850.29</v>
      </c>
      <c r="BB250" s="2" t="s">
        <v>69</v>
      </c>
      <c r="BC250">
        <v>41</v>
      </c>
      <c r="BD250" s="2" t="s">
        <v>809</v>
      </c>
      <c r="BE250" s="2" t="s">
        <v>640</v>
      </c>
      <c r="BF250">
        <v>250</v>
      </c>
      <c r="BG250" s="2" t="s">
        <v>1028</v>
      </c>
      <c r="BH250" s="2" t="s">
        <v>137</v>
      </c>
      <c r="BI250">
        <v>0</v>
      </c>
      <c r="BJ250" s="2"/>
      <c r="BK250">
        <v>287</v>
      </c>
      <c r="BL250">
        <v>863850.29</v>
      </c>
      <c r="BM250">
        <v>863850.29</v>
      </c>
    </row>
    <row r="251" spans="1:65" x14ac:dyDescent="0.35">
      <c r="A251" s="2" t="s">
        <v>65</v>
      </c>
      <c r="B251" s="2" t="s">
        <v>66</v>
      </c>
      <c r="C251" s="2" t="s">
        <v>67</v>
      </c>
      <c r="D251">
        <v>1</v>
      </c>
      <c r="E251">
        <v>1</v>
      </c>
      <c r="F251" s="3">
        <v>43768.764374999999</v>
      </c>
      <c r="G251" s="4">
        <v>43466</v>
      </c>
      <c r="H251" s="4">
        <v>43830</v>
      </c>
      <c r="I251" s="2" t="s">
        <v>68</v>
      </c>
      <c r="J251">
        <v>1440</v>
      </c>
      <c r="L251" s="2"/>
      <c r="M251" s="2"/>
      <c r="N251" s="2"/>
      <c r="O251" s="2"/>
      <c r="P251" s="2"/>
      <c r="Q251" s="2"/>
      <c r="S251" s="2"/>
      <c r="T251" s="2"/>
      <c r="U251" s="2"/>
      <c r="V251" s="2"/>
      <c r="W251" s="2"/>
      <c r="X251" s="2"/>
      <c r="Y251" s="2"/>
      <c r="AA251" s="2"/>
      <c r="AC251" s="2"/>
      <c r="AD251" s="2"/>
      <c r="AE251" s="2"/>
      <c r="AN251" s="2"/>
      <c r="AP251" s="2"/>
      <c r="AQ251" s="2"/>
      <c r="AR251" s="2"/>
      <c r="AS251" s="2"/>
      <c r="AT251" s="4"/>
      <c r="AU251" s="4"/>
      <c r="AV251" s="4"/>
      <c r="AW251" s="2"/>
      <c r="AX251" s="2"/>
      <c r="AZ251">
        <v>122</v>
      </c>
      <c r="BA251">
        <v>863850.29</v>
      </c>
      <c r="BB251" s="2" t="s">
        <v>69</v>
      </c>
      <c r="BC251">
        <v>42</v>
      </c>
      <c r="BD251" s="2" t="s">
        <v>809</v>
      </c>
      <c r="BE251" s="2" t="s">
        <v>137</v>
      </c>
      <c r="BF251">
        <v>0</v>
      </c>
      <c r="BG251" s="2"/>
      <c r="BH251" s="2" t="s">
        <v>612</v>
      </c>
      <c r="BI251">
        <v>250</v>
      </c>
      <c r="BJ251" s="2" t="s">
        <v>1028</v>
      </c>
      <c r="BK251">
        <v>287</v>
      </c>
      <c r="BL251">
        <v>863850.29</v>
      </c>
      <c r="BM251">
        <v>863850.29</v>
      </c>
    </row>
    <row r="252" spans="1:65" x14ac:dyDescent="0.35">
      <c r="A252" s="2" t="s">
        <v>65</v>
      </c>
      <c r="B252" s="2" t="s">
        <v>66</v>
      </c>
      <c r="C252" s="2" t="s">
        <v>67</v>
      </c>
      <c r="D252">
        <v>1</v>
      </c>
      <c r="E252">
        <v>1</v>
      </c>
      <c r="F252" s="3">
        <v>43768.764374999999</v>
      </c>
      <c r="G252" s="4">
        <v>43466</v>
      </c>
      <c r="H252" s="4">
        <v>43830</v>
      </c>
      <c r="I252" s="2" t="s">
        <v>68</v>
      </c>
      <c r="J252">
        <v>1440</v>
      </c>
      <c r="L252" s="2"/>
      <c r="M252" s="2"/>
      <c r="N252" s="2"/>
      <c r="O252" s="2"/>
      <c r="P252" s="2"/>
      <c r="Q252" s="2"/>
      <c r="S252" s="2"/>
      <c r="T252" s="2"/>
      <c r="U252" s="2"/>
      <c r="V252" s="2"/>
      <c r="W252" s="2"/>
      <c r="X252" s="2"/>
      <c r="Y252" s="2"/>
      <c r="AA252" s="2"/>
      <c r="AC252" s="2"/>
      <c r="AD252" s="2"/>
      <c r="AE252" s="2"/>
      <c r="AN252" s="2"/>
      <c r="AP252" s="2"/>
      <c r="AQ252" s="2"/>
      <c r="AR252" s="2"/>
      <c r="AS252" s="2"/>
      <c r="AT252" s="4"/>
      <c r="AU252" s="4"/>
      <c r="AV252" s="4"/>
      <c r="AW252" s="2"/>
      <c r="AX252" s="2"/>
      <c r="AZ252">
        <v>122</v>
      </c>
      <c r="BA252">
        <v>863850.29</v>
      </c>
      <c r="BB252" s="2" t="s">
        <v>69</v>
      </c>
      <c r="BC252">
        <v>43</v>
      </c>
      <c r="BD252" s="2" t="s">
        <v>810</v>
      </c>
      <c r="BE252" s="2" t="s">
        <v>653</v>
      </c>
      <c r="BF252">
        <v>143.09</v>
      </c>
      <c r="BG252" s="2" t="s">
        <v>1027</v>
      </c>
      <c r="BH252" s="2" t="s">
        <v>137</v>
      </c>
      <c r="BI252">
        <v>0</v>
      </c>
      <c r="BJ252" s="2"/>
      <c r="BK252">
        <v>287</v>
      </c>
      <c r="BL252">
        <v>863850.29</v>
      </c>
      <c r="BM252">
        <v>863850.29</v>
      </c>
    </row>
    <row r="253" spans="1:65" x14ac:dyDescent="0.35">
      <c r="A253" s="2" t="s">
        <v>65</v>
      </c>
      <c r="B253" s="2" t="s">
        <v>66</v>
      </c>
      <c r="C253" s="2" t="s">
        <v>67</v>
      </c>
      <c r="D253">
        <v>1</v>
      </c>
      <c r="E253">
        <v>1</v>
      </c>
      <c r="F253" s="3">
        <v>43768.764374999999</v>
      </c>
      <c r="G253" s="4">
        <v>43466</v>
      </c>
      <c r="H253" s="4">
        <v>43830</v>
      </c>
      <c r="I253" s="2" t="s">
        <v>68</v>
      </c>
      <c r="J253">
        <v>1440</v>
      </c>
      <c r="L253" s="2"/>
      <c r="M253" s="2"/>
      <c r="N253" s="2"/>
      <c r="O253" s="2"/>
      <c r="P253" s="2"/>
      <c r="Q253" s="2"/>
      <c r="S253" s="2"/>
      <c r="T253" s="2"/>
      <c r="U253" s="2"/>
      <c r="V253" s="2"/>
      <c r="W253" s="2"/>
      <c r="X253" s="2"/>
      <c r="Y253" s="2"/>
      <c r="AA253" s="2"/>
      <c r="AC253" s="2"/>
      <c r="AD253" s="2"/>
      <c r="AE253" s="2"/>
      <c r="AN253" s="2"/>
      <c r="AP253" s="2"/>
      <c r="AQ253" s="2"/>
      <c r="AR253" s="2"/>
      <c r="AS253" s="2"/>
      <c r="AT253" s="4"/>
      <c r="AU253" s="4"/>
      <c r="AV253" s="4"/>
      <c r="AW253" s="2"/>
      <c r="AX253" s="2"/>
      <c r="AZ253">
        <v>122</v>
      </c>
      <c r="BA253">
        <v>863850.29</v>
      </c>
      <c r="BB253" s="2" t="s">
        <v>69</v>
      </c>
      <c r="BC253">
        <v>44</v>
      </c>
      <c r="BD253" s="2" t="s">
        <v>810</v>
      </c>
      <c r="BE253" s="2" t="s">
        <v>137</v>
      </c>
      <c r="BF253">
        <v>0</v>
      </c>
      <c r="BG253" s="2"/>
      <c r="BH253" s="2" t="s">
        <v>650</v>
      </c>
      <c r="BI253">
        <v>143.09</v>
      </c>
      <c r="BJ253" s="2" t="s">
        <v>1027</v>
      </c>
      <c r="BK253">
        <v>287</v>
      </c>
      <c r="BL253">
        <v>863850.29</v>
      </c>
      <c r="BM253">
        <v>863850.29</v>
      </c>
    </row>
    <row r="254" spans="1:65" x14ac:dyDescent="0.35">
      <c r="A254" s="2" t="s">
        <v>65</v>
      </c>
      <c r="B254" s="2" t="s">
        <v>66</v>
      </c>
      <c r="C254" s="2" t="s">
        <v>67</v>
      </c>
      <c r="D254">
        <v>1</v>
      </c>
      <c r="E254">
        <v>1</v>
      </c>
      <c r="F254" s="3">
        <v>43768.764374999999</v>
      </c>
      <c r="G254" s="4">
        <v>43466</v>
      </c>
      <c r="H254" s="4">
        <v>43830</v>
      </c>
      <c r="I254" s="2" t="s">
        <v>68</v>
      </c>
      <c r="J254">
        <v>1440</v>
      </c>
      <c r="L254" s="2"/>
      <c r="M254" s="2"/>
      <c r="N254" s="2"/>
      <c r="O254" s="2"/>
      <c r="P254" s="2"/>
      <c r="Q254" s="2"/>
      <c r="S254" s="2"/>
      <c r="T254" s="2"/>
      <c r="U254" s="2"/>
      <c r="V254" s="2"/>
      <c r="W254" s="2"/>
      <c r="X254" s="2"/>
      <c r="Y254" s="2"/>
      <c r="AA254" s="2"/>
      <c r="AC254" s="2"/>
      <c r="AD254" s="2"/>
      <c r="AE254" s="2"/>
      <c r="AN254" s="2"/>
      <c r="AP254" s="2"/>
      <c r="AQ254" s="2"/>
      <c r="AR254" s="2"/>
      <c r="AS254" s="2"/>
      <c r="AT254" s="4"/>
      <c r="AU254" s="4"/>
      <c r="AV254" s="4"/>
      <c r="AW254" s="2"/>
      <c r="AX254" s="2"/>
      <c r="AZ254">
        <v>122</v>
      </c>
      <c r="BA254">
        <v>863850.29</v>
      </c>
      <c r="BB254" s="2" t="s">
        <v>69</v>
      </c>
      <c r="BC254">
        <v>45</v>
      </c>
      <c r="BD254" s="2" t="s">
        <v>811</v>
      </c>
      <c r="BE254" s="2" t="s">
        <v>619</v>
      </c>
      <c r="BF254">
        <v>9300</v>
      </c>
      <c r="BG254" s="2" t="s">
        <v>923</v>
      </c>
      <c r="BH254" s="2" t="s">
        <v>137</v>
      </c>
      <c r="BI254">
        <v>0</v>
      </c>
      <c r="BJ254" s="2"/>
      <c r="BK254">
        <v>287</v>
      </c>
      <c r="BL254">
        <v>863850.29</v>
      </c>
      <c r="BM254">
        <v>863850.29</v>
      </c>
    </row>
    <row r="255" spans="1:65" x14ac:dyDescent="0.35">
      <c r="A255" s="2" t="s">
        <v>65</v>
      </c>
      <c r="B255" s="2" t="s">
        <v>66</v>
      </c>
      <c r="C255" s="2" t="s">
        <v>67</v>
      </c>
      <c r="D255">
        <v>1</v>
      </c>
      <c r="E255">
        <v>1</v>
      </c>
      <c r="F255" s="3">
        <v>43768.764374999999</v>
      </c>
      <c r="G255" s="4">
        <v>43466</v>
      </c>
      <c r="H255" s="4">
        <v>43830</v>
      </c>
      <c r="I255" s="2" t="s">
        <v>68</v>
      </c>
      <c r="J255">
        <v>1440</v>
      </c>
      <c r="L255" s="2"/>
      <c r="M255" s="2"/>
      <c r="N255" s="2"/>
      <c r="O255" s="2"/>
      <c r="P255" s="2"/>
      <c r="Q255" s="2"/>
      <c r="S255" s="2"/>
      <c r="T255" s="2"/>
      <c r="U255" s="2"/>
      <c r="V255" s="2"/>
      <c r="W255" s="2"/>
      <c r="X255" s="2"/>
      <c r="Y255" s="2"/>
      <c r="AA255" s="2"/>
      <c r="AC255" s="2"/>
      <c r="AD255" s="2"/>
      <c r="AE255" s="2"/>
      <c r="AN255" s="2"/>
      <c r="AP255" s="2"/>
      <c r="AQ255" s="2"/>
      <c r="AR255" s="2"/>
      <c r="AS255" s="2"/>
      <c r="AT255" s="4"/>
      <c r="AU255" s="4"/>
      <c r="AV255" s="4"/>
      <c r="AW255" s="2"/>
      <c r="AX255" s="2"/>
      <c r="AZ255">
        <v>122</v>
      </c>
      <c r="BA255">
        <v>863850.29</v>
      </c>
      <c r="BB255" s="2" t="s">
        <v>69</v>
      </c>
      <c r="BC255">
        <v>46</v>
      </c>
      <c r="BD255" s="2" t="s">
        <v>811</v>
      </c>
      <c r="BE255" s="2" t="s">
        <v>137</v>
      </c>
      <c r="BF255">
        <v>0</v>
      </c>
      <c r="BG255" s="2"/>
      <c r="BH255" s="2" t="s">
        <v>661</v>
      </c>
      <c r="BI255">
        <v>7560.98</v>
      </c>
      <c r="BJ255" s="2" t="s">
        <v>923</v>
      </c>
      <c r="BK255">
        <v>287</v>
      </c>
      <c r="BL255">
        <v>863850.29</v>
      </c>
      <c r="BM255">
        <v>863850.29</v>
      </c>
    </row>
    <row r="256" spans="1:65" x14ac:dyDescent="0.35">
      <c r="A256" s="2" t="s">
        <v>65</v>
      </c>
      <c r="B256" s="2" t="s">
        <v>66</v>
      </c>
      <c r="C256" s="2" t="s">
        <v>67</v>
      </c>
      <c r="D256">
        <v>1</v>
      </c>
      <c r="E256">
        <v>1</v>
      </c>
      <c r="F256" s="3">
        <v>43768.764374999999</v>
      </c>
      <c r="G256" s="4">
        <v>43466</v>
      </c>
      <c r="H256" s="4">
        <v>43830</v>
      </c>
      <c r="I256" s="2" t="s">
        <v>68</v>
      </c>
      <c r="J256">
        <v>1440</v>
      </c>
      <c r="L256" s="2"/>
      <c r="M256" s="2"/>
      <c r="N256" s="2"/>
      <c r="O256" s="2"/>
      <c r="P256" s="2"/>
      <c r="Q256" s="2"/>
      <c r="S256" s="2"/>
      <c r="T256" s="2"/>
      <c r="U256" s="2"/>
      <c r="V256" s="2"/>
      <c r="W256" s="2"/>
      <c r="X256" s="2"/>
      <c r="Y256" s="2"/>
      <c r="AA256" s="2"/>
      <c r="AC256" s="2"/>
      <c r="AD256" s="2"/>
      <c r="AE256" s="2"/>
      <c r="AN256" s="2"/>
      <c r="AP256" s="2"/>
      <c r="AQ256" s="2"/>
      <c r="AR256" s="2"/>
      <c r="AS256" s="2"/>
      <c r="AT256" s="4"/>
      <c r="AU256" s="4"/>
      <c r="AV256" s="4"/>
      <c r="AW256" s="2"/>
      <c r="AX256" s="2"/>
      <c r="AZ256">
        <v>122</v>
      </c>
      <c r="BA256">
        <v>863850.29</v>
      </c>
      <c r="BB256" s="2" t="s">
        <v>69</v>
      </c>
      <c r="BC256">
        <v>47</v>
      </c>
      <c r="BD256" s="2" t="s">
        <v>811</v>
      </c>
      <c r="BE256" s="2" t="s">
        <v>137</v>
      </c>
      <c r="BF256">
        <v>0</v>
      </c>
      <c r="BG256" s="2"/>
      <c r="BH256" s="2" t="s">
        <v>75</v>
      </c>
      <c r="BI256">
        <v>1739.02</v>
      </c>
      <c r="BJ256" s="2" t="s">
        <v>923</v>
      </c>
      <c r="BK256">
        <v>287</v>
      </c>
      <c r="BL256">
        <v>863850.29</v>
      </c>
      <c r="BM256">
        <v>863850.29</v>
      </c>
    </row>
    <row r="257" spans="1:65" x14ac:dyDescent="0.35">
      <c r="A257" s="2" t="s">
        <v>65</v>
      </c>
      <c r="B257" s="2" t="s">
        <v>66</v>
      </c>
      <c r="C257" s="2" t="s">
        <v>67</v>
      </c>
      <c r="D257">
        <v>1</v>
      </c>
      <c r="E257">
        <v>1</v>
      </c>
      <c r="F257" s="3">
        <v>43768.764374999999</v>
      </c>
      <c r="G257" s="4">
        <v>43466</v>
      </c>
      <c r="H257" s="4">
        <v>43830</v>
      </c>
      <c r="I257" s="2" t="s">
        <v>68</v>
      </c>
      <c r="J257">
        <v>1440</v>
      </c>
      <c r="L257" s="2"/>
      <c r="M257" s="2"/>
      <c r="N257" s="2"/>
      <c r="O257" s="2"/>
      <c r="P257" s="2"/>
      <c r="Q257" s="2"/>
      <c r="S257" s="2"/>
      <c r="T257" s="2"/>
      <c r="U257" s="2"/>
      <c r="V257" s="2"/>
      <c r="W257" s="2"/>
      <c r="X257" s="2"/>
      <c r="Y257" s="2"/>
      <c r="AA257" s="2"/>
      <c r="AC257" s="2"/>
      <c r="AD257" s="2"/>
      <c r="AE257" s="2"/>
      <c r="AN257" s="2"/>
      <c r="AP257" s="2"/>
      <c r="AQ257" s="2"/>
      <c r="AR257" s="2"/>
      <c r="AS257" s="2"/>
      <c r="AT257" s="4"/>
      <c r="AU257" s="4"/>
      <c r="AV257" s="4"/>
      <c r="AW257" s="2"/>
      <c r="AX257" s="2"/>
      <c r="AZ257">
        <v>122</v>
      </c>
      <c r="BA257">
        <v>863850.29</v>
      </c>
      <c r="BB257" s="2" t="s">
        <v>69</v>
      </c>
      <c r="BC257">
        <v>48</v>
      </c>
      <c r="BD257" s="2" t="s">
        <v>812</v>
      </c>
      <c r="BE257" s="2" t="s">
        <v>144</v>
      </c>
      <c r="BF257">
        <v>20</v>
      </c>
      <c r="BG257" s="2" t="s">
        <v>1029</v>
      </c>
      <c r="BH257" s="2" t="s">
        <v>137</v>
      </c>
      <c r="BI257">
        <v>0</v>
      </c>
      <c r="BJ257" s="2"/>
      <c r="BK257">
        <v>287</v>
      </c>
      <c r="BL257">
        <v>863850.29</v>
      </c>
      <c r="BM257">
        <v>863850.29</v>
      </c>
    </row>
    <row r="258" spans="1:65" x14ac:dyDescent="0.35">
      <c r="A258" s="2" t="s">
        <v>65</v>
      </c>
      <c r="B258" s="2" t="s">
        <v>66</v>
      </c>
      <c r="C258" s="2" t="s">
        <v>67</v>
      </c>
      <c r="D258">
        <v>1</v>
      </c>
      <c r="E258">
        <v>1</v>
      </c>
      <c r="F258" s="3">
        <v>43768.764374999999</v>
      </c>
      <c r="G258" s="4">
        <v>43466</v>
      </c>
      <c r="H258" s="4">
        <v>43830</v>
      </c>
      <c r="I258" s="2" t="s">
        <v>68</v>
      </c>
      <c r="J258">
        <v>1440</v>
      </c>
      <c r="L258" s="2"/>
      <c r="M258" s="2"/>
      <c r="N258" s="2"/>
      <c r="O258" s="2"/>
      <c r="P258" s="2"/>
      <c r="Q258" s="2"/>
      <c r="S258" s="2"/>
      <c r="T258" s="2"/>
      <c r="U258" s="2"/>
      <c r="V258" s="2"/>
      <c r="W258" s="2"/>
      <c r="X258" s="2"/>
      <c r="Y258" s="2"/>
      <c r="AA258" s="2"/>
      <c r="AC258" s="2"/>
      <c r="AD258" s="2"/>
      <c r="AE258" s="2"/>
      <c r="AN258" s="2"/>
      <c r="AP258" s="2"/>
      <c r="AQ258" s="2"/>
      <c r="AR258" s="2"/>
      <c r="AS258" s="2"/>
      <c r="AT258" s="4"/>
      <c r="AU258" s="4"/>
      <c r="AV258" s="4"/>
      <c r="AW258" s="2"/>
      <c r="AX258" s="2"/>
      <c r="AZ258">
        <v>122</v>
      </c>
      <c r="BA258">
        <v>863850.29</v>
      </c>
      <c r="BB258" s="2" t="s">
        <v>69</v>
      </c>
      <c r="BC258">
        <v>49</v>
      </c>
      <c r="BD258" s="2" t="s">
        <v>812</v>
      </c>
      <c r="BE258" s="2" t="s">
        <v>137</v>
      </c>
      <c r="BF258">
        <v>0</v>
      </c>
      <c r="BG258" s="2"/>
      <c r="BH258" s="2" t="s">
        <v>73</v>
      </c>
      <c r="BI258">
        <v>20</v>
      </c>
      <c r="BJ258" s="2" t="s">
        <v>1029</v>
      </c>
      <c r="BK258">
        <v>287</v>
      </c>
      <c r="BL258">
        <v>863850.29</v>
      </c>
      <c r="BM258">
        <v>863850.29</v>
      </c>
    </row>
    <row r="259" spans="1:65" x14ac:dyDescent="0.35">
      <c r="A259" s="2" t="s">
        <v>65</v>
      </c>
      <c r="B259" s="2" t="s">
        <v>66</v>
      </c>
      <c r="C259" s="2" t="s">
        <v>67</v>
      </c>
      <c r="D259">
        <v>1</v>
      </c>
      <c r="E259">
        <v>1</v>
      </c>
      <c r="F259" s="3">
        <v>43768.764374999999</v>
      </c>
      <c r="G259" s="4">
        <v>43466</v>
      </c>
      <c r="H259" s="4">
        <v>43830</v>
      </c>
      <c r="I259" s="2" t="s">
        <v>68</v>
      </c>
      <c r="J259">
        <v>1440</v>
      </c>
      <c r="L259" s="2"/>
      <c r="M259" s="2"/>
      <c r="N259" s="2"/>
      <c r="O259" s="2"/>
      <c r="P259" s="2"/>
      <c r="Q259" s="2"/>
      <c r="S259" s="2"/>
      <c r="T259" s="2"/>
      <c r="U259" s="2"/>
      <c r="V259" s="2"/>
      <c r="W259" s="2"/>
      <c r="X259" s="2"/>
      <c r="Y259" s="2"/>
      <c r="AA259" s="2"/>
      <c r="AC259" s="2"/>
      <c r="AD259" s="2"/>
      <c r="AE259" s="2"/>
      <c r="AN259" s="2"/>
      <c r="AP259" s="2"/>
      <c r="AQ259" s="2"/>
      <c r="AR259" s="2"/>
      <c r="AS259" s="2"/>
      <c r="AT259" s="4"/>
      <c r="AU259" s="4"/>
      <c r="AV259" s="4"/>
      <c r="AW259" s="2"/>
      <c r="AX259" s="2"/>
      <c r="AZ259">
        <v>122</v>
      </c>
      <c r="BA259">
        <v>863850.29</v>
      </c>
      <c r="BB259" s="2" t="s">
        <v>69</v>
      </c>
      <c r="BC259">
        <v>50</v>
      </c>
      <c r="BD259" s="2" t="s">
        <v>813</v>
      </c>
      <c r="BE259" s="2" t="s">
        <v>73</v>
      </c>
      <c r="BF259">
        <v>9300</v>
      </c>
      <c r="BG259" s="2" t="s">
        <v>1030</v>
      </c>
      <c r="BH259" s="2" t="s">
        <v>137</v>
      </c>
      <c r="BI259">
        <v>0</v>
      </c>
      <c r="BJ259" s="2"/>
      <c r="BK259">
        <v>287</v>
      </c>
      <c r="BL259">
        <v>863850.29</v>
      </c>
      <c r="BM259">
        <v>863850.29</v>
      </c>
    </row>
    <row r="260" spans="1:65" x14ac:dyDescent="0.35">
      <c r="A260" s="2" t="s">
        <v>65</v>
      </c>
      <c r="B260" s="2" t="s">
        <v>66</v>
      </c>
      <c r="C260" s="2" t="s">
        <v>67</v>
      </c>
      <c r="D260">
        <v>1</v>
      </c>
      <c r="E260">
        <v>1</v>
      </c>
      <c r="F260" s="3">
        <v>43768.764374999999</v>
      </c>
      <c r="G260" s="4">
        <v>43466</v>
      </c>
      <c r="H260" s="4">
        <v>43830</v>
      </c>
      <c r="I260" s="2" t="s">
        <v>68</v>
      </c>
      <c r="J260">
        <v>1440</v>
      </c>
      <c r="L260" s="2"/>
      <c r="M260" s="2"/>
      <c r="N260" s="2"/>
      <c r="O260" s="2"/>
      <c r="P260" s="2"/>
      <c r="Q260" s="2"/>
      <c r="S260" s="2"/>
      <c r="T260" s="2"/>
      <c r="U260" s="2"/>
      <c r="V260" s="2"/>
      <c r="W260" s="2"/>
      <c r="X260" s="2"/>
      <c r="Y260" s="2"/>
      <c r="AA260" s="2"/>
      <c r="AC260" s="2"/>
      <c r="AD260" s="2"/>
      <c r="AE260" s="2"/>
      <c r="AN260" s="2"/>
      <c r="AP260" s="2"/>
      <c r="AQ260" s="2"/>
      <c r="AR260" s="2"/>
      <c r="AS260" s="2"/>
      <c r="AT260" s="4"/>
      <c r="AU260" s="4"/>
      <c r="AV260" s="4"/>
      <c r="AW260" s="2"/>
      <c r="AX260" s="2"/>
      <c r="AZ260">
        <v>122</v>
      </c>
      <c r="BA260">
        <v>863850.29</v>
      </c>
      <c r="BB260" s="2" t="s">
        <v>69</v>
      </c>
      <c r="BC260">
        <v>51</v>
      </c>
      <c r="BD260" s="2" t="s">
        <v>813</v>
      </c>
      <c r="BE260" s="2" t="s">
        <v>137</v>
      </c>
      <c r="BF260">
        <v>0</v>
      </c>
      <c r="BG260" s="2"/>
      <c r="BH260" s="2" t="s">
        <v>619</v>
      </c>
      <c r="BI260">
        <v>9300</v>
      </c>
      <c r="BJ260" s="2" t="s">
        <v>1030</v>
      </c>
      <c r="BK260">
        <v>287</v>
      </c>
      <c r="BL260">
        <v>863850.29</v>
      </c>
      <c r="BM260">
        <v>863850.29</v>
      </c>
    </row>
    <row r="261" spans="1:65" x14ac:dyDescent="0.35">
      <c r="A261" s="2" t="s">
        <v>65</v>
      </c>
      <c r="B261" s="2" t="s">
        <v>66</v>
      </c>
      <c r="C261" s="2" t="s">
        <v>67</v>
      </c>
      <c r="D261">
        <v>1</v>
      </c>
      <c r="E261">
        <v>1</v>
      </c>
      <c r="F261" s="3">
        <v>43768.764374999999</v>
      </c>
      <c r="G261" s="4">
        <v>43466</v>
      </c>
      <c r="H261" s="4">
        <v>43830</v>
      </c>
      <c r="I261" s="2" t="s">
        <v>68</v>
      </c>
      <c r="J261">
        <v>1440</v>
      </c>
      <c r="L261" s="2"/>
      <c r="M261" s="2"/>
      <c r="N261" s="2"/>
      <c r="O261" s="2"/>
      <c r="P261" s="2"/>
      <c r="Q261" s="2"/>
      <c r="S261" s="2"/>
      <c r="T261" s="2"/>
      <c r="U261" s="2"/>
      <c r="V261" s="2"/>
      <c r="W261" s="2"/>
      <c r="X261" s="2"/>
      <c r="Y261" s="2"/>
      <c r="AA261" s="2"/>
      <c r="AC261" s="2"/>
      <c r="AD261" s="2"/>
      <c r="AE261" s="2"/>
      <c r="AN261" s="2"/>
      <c r="AP261" s="2"/>
      <c r="AQ261" s="2"/>
      <c r="AR261" s="2"/>
      <c r="AS261" s="2"/>
      <c r="AT261" s="4"/>
      <c r="AU261" s="4"/>
      <c r="AV261" s="4"/>
      <c r="AW261" s="2"/>
      <c r="AX261" s="2"/>
      <c r="AZ261">
        <v>122</v>
      </c>
      <c r="BA261">
        <v>863850.29</v>
      </c>
      <c r="BB261" s="2" t="s">
        <v>69</v>
      </c>
      <c r="BC261">
        <v>52</v>
      </c>
      <c r="BD261" s="2" t="s">
        <v>814</v>
      </c>
      <c r="BE261" s="2" t="s">
        <v>142</v>
      </c>
      <c r="BF261">
        <v>24105.75</v>
      </c>
      <c r="BG261" s="2" t="s">
        <v>1031</v>
      </c>
      <c r="BH261" s="2" t="s">
        <v>137</v>
      </c>
      <c r="BI261">
        <v>0</v>
      </c>
      <c r="BJ261" s="2"/>
      <c r="BK261">
        <v>287</v>
      </c>
      <c r="BL261">
        <v>863850.29</v>
      </c>
      <c r="BM261">
        <v>863850.29</v>
      </c>
    </row>
    <row r="262" spans="1:65" x14ac:dyDescent="0.35">
      <c r="A262" s="2" t="s">
        <v>65</v>
      </c>
      <c r="B262" s="2" t="s">
        <v>66</v>
      </c>
      <c r="C262" s="2" t="s">
        <v>67</v>
      </c>
      <c r="D262">
        <v>1</v>
      </c>
      <c r="E262">
        <v>1</v>
      </c>
      <c r="F262" s="3">
        <v>43768.764374999999</v>
      </c>
      <c r="G262" s="4">
        <v>43466</v>
      </c>
      <c r="H262" s="4">
        <v>43830</v>
      </c>
      <c r="I262" s="2" t="s">
        <v>68</v>
      </c>
      <c r="J262">
        <v>1440</v>
      </c>
      <c r="L262" s="2"/>
      <c r="M262" s="2"/>
      <c r="N262" s="2"/>
      <c r="O262" s="2"/>
      <c r="P262" s="2"/>
      <c r="Q262" s="2"/>
      <c r="S262" s="2"/>
      <c r="T262" s="2"/>
      <c r="U262" s="2"/>
      <c r="V262" s="2"/>
      <c r="W262" s="2"/>
      <c r="X262" s="2"/>
      <c r="Y262" s="2"/>
      <c r="AA262" s="2"/>
      <c r="AC262" s="2"/>
      <c r="AD262" s="2"/>
      <c r="AE262" s="2"/>
      <c r="AN262" s="2"/>
      <c r="AP262" s="2"/>
      <c r="AQ262" s="2"/>
      <c r="AR262" s="2"/>
      <c r="AS262" s="2"/>
      <c r="AT262" s="4"/>
      <c r="AU262" s="4"/>
      <c r="AV262" s="4"/>
      <c r="AW262" s="2"/>
      <c r="AX262" s="2"/>
      <c r="AZ262">
        <v>122</v>
      </c>
      <c r="BA262">
        <v>863850.29</v>
      </c>
      <c r="BB262" s="2" t="s">
        <v>69</v>
      </c>
      <c r="BC262">
        <v>53</v>
      </c>
      <c r="BD262" s="2" t="s">
        <v>814</v>
      </c>
      <c r="BE262" s="2" t="s">
        <v>137</v>
      </c>
      <c r="BF262">
        <v>0</v>
      </c>
      <c r="BG262" s="2"/>
      <c r="BH262" s="2" t="s">
        <v>73</v>
      </c>
      <c r="BI262">
        <v>24105.75</v>
      </c>
      <c r="BJ262" s="2" t="s">
        <v>1031</v>
      </c>
      <c r="BK262">
        <v>287</v>
      </c>
      <c r="BL262">
        <v>863850.29</v>
      </c>
      <c r="BM262">
        <v>863850.29</v>
      </c>
    </row>
    <row r="263" spans="1:65" x14ac:dyDescent="0.35">
      <c r="A263" s="2" t="s">
        <v>65</v>
      </c>
      <c r="B263" s="2" t="s">
        <v>66</v>
      </c>
      <c r="C263" s="2" t="s">
        <v>67</v>
      </c>
      <c r="D263">
        <v>1</v>
      </c>
      <c r="E263">
        <v>1</v>
      </c>
      <c r="F263" s="3">
        <v>43768.764374999999</v>
      </c>
      <c r="G263" s="4">
        <v>43466</v>
      </c>
      <c r="H263" s="4">
        <v>43830</v>
      </c>
      <c r="I263" s="2" t="s">
        <v>68</v>
      </c>
      <c r="J263">
        <v>1440</v>
      </c>
      <c r="L263" s="2"/>
      <c r="M263" s="2"/>
      <c r="N263" s="2"/>
      <c r="O263" s="2"/>
      <c r="P263" s="2"/>
      <c r="Q263" s="2"/>
      <c r="S263" s="2"/>
      <c r="T263" s="2"/>
      <c r="U263" s="2"/>
      <c r="V263" s="2"/>
      <c r="W263" s="2"/>
      <c r="X263" s="2"/>
      <c r="Y263" s="2"/>
      <c r="AA263" s="2"/>
      <c r="AC263" s="2"/>
      <c r="AD263" s="2"/>
      <c r="AE263" s="2"/>
      <c r="AN263" s="2"/>
      <c r="AP263" s="2"/>
      <c r="AQ263" s="2"/>
      <c r="AR263" s="2"/>
      <c r="AS263" s="2"/>
      <c r="AT263" s="4"/>
      <c r="AU263" s="4"/>
      <c r="AV263" s="4"/>
      <c r="AW263" s="2"/>
      <c r="AX263" s="2"/>
      <c r="AZ263">
        <v>122</v>
      </c>
      <c r="BA263">
        <v>863850.29</v>
      </c>
      <c r="BB263" s="2" t="s">
        <v>69</v>
      </c>
      <c r="BC263">
        <v>54</v>
      </c>
      <c r="BD263" s="2" t="s">
        <v>815</v>
      </c>
      <c r="BE263" s="2" t="s">
        <v>653</v>
      </c>
      <c r="BF263">
        <v>20</v>
      </c>
      <c r="BG263" s="2" t="s">
        <v>1029</v>
      </c>
      <c r="BH263" s="2" t="s">
        <v>137</v>
      </c>
      <c r="BI263">
        <v>0</v>
      </c>
      <c r="BJ263" s="2"/>
      <c r="BK263">
        <v>287</v>
      </c>
      <c r="BL263">
        <v>863850.29</v>
      </c>
      <c r="BM263">
        <v>863850.29</v>
      </c>
    </row>
    <row r="264" spans="1:65" x14ac:dyDescent="0.35">
      <c r="A264" s="2" t="s">
        <v>65</v>
      </c>
      <c r="B264" s="2" t="s">
        <v>66</v>
      </c>
      <c r="C264" s="2" t="s">
        <v>67</v>
      </c>
      <c r="D264">
        <v>1</v>
      </c>
      <c r="E264">
        <v>1</v>
      </c>
      <c r="F264" s="3">
        <v>43768.764374999999</v>
      </c>
      <c r="G264" s="4">
        <v>43466</v>
      </c>
      <c r="H264" s="4">
        <v>43830</v>
      </c>
      <c r="I264" s="2" t="s">
        <v>68</v>
      </c>
      <c r="J264">
        <v>1440</v>
      </c>
      <c r="L264" s="2"/>
      <c r="M264" s="2"/>
      <c r="N264" s="2"/>
      <c r="O264" s="2"/>
      <c r="P264" s="2"/>
      <c r="Q264" s="2"/>
      <c r="S264" s="2"/>
      <c r="T264" s="2"/>
      <c r="U264" s="2"/>
      <c r="V264" s="2"/>
      <c r="W264" s="2"/>
      <c r="X264" s="2"/>
      <c r="Y264" s="2"/>
      <c r="AA264" s="2"/>
      <c r="AC264" s="2"/>
      <c r="AD264" s="2"/>
      <c r="AE264" s="2"/>
      <c r="AN264" s="2"/>
      <c r="AP264" s="2"/>
      <c r="AQ264" s="2"/>
      <c r="AR264" s="2"/>
      <c r="AS264" s="2"/>
      <c r="AT264" s="4"/>
      <c r="AU264" s="4"/>
      <c r="AV264" s="4"/>
      <c r="AW264" s="2"/>
      <c r="AX264" s="2"/>
      <c r="AZ264">
        <v>122</v>
      </c>
      <c r="BA264">
        <v>863850.29</v>
      </c>
      <c r="BB264" s="2" t="s">
        <v>69</v>
      </c>
      <c r="BC264">
        <v>55</v>
      </c>
      <c r="BD264" s="2" t="s">
        <v>815</v>
      </c>
      <c r="BE264" s="2" t="s">
        <v>137</v>
      </c>
      <c r="BF264">
        <v>0</v>
      </c>
      <c r="BG264" s="2"/>
      <c r="BH264" s="2" t="s">
        <v>650</v>
      </c>
      <c r="BI264">
        <v>20</v>
      </c>
      <c r="BJ264" s="2" t="s">
        <v>1029</v>
      </c>
      <c r="BK264">
        <v>287</v>
      </c>
      <c r="BL264">
        <v>863850.29</v>
      </c>
      <c r="BM264">
        <v>863850.29</v>
      </c>
    </row>
    <row r="265" spans="1:65" x14ac:dyDescent="0.35">
      <c r="A265" s="2" t="s">
        <v>65</v>
      </c>
      <c r="B265" s="2" t="s">
        <v>66</v>
      </c>
      <c r="C265" s="2" t="s">
        <v>67</v>
      </c>
      <c r="D265">
        <v>1</v>
      </c>
      <c r="E265">
        <v>1</v>
      </c>
      <c r="F265" s="3">
        <v>43768.764374999999</v>
      </c>
      <c r="G265" s="4">
        <v>43466</v>
      </c>
      <c r="H265" s="4">
        <v>43830</v>
      </c>
      <c r="I265" s="2" t="s">
        <v>68</v>
      </c>
      <c r="J265">
        <v>1440</v>
      </c>
      <c r="L265" s="2"/>
      <c r="M265" s="2"/>
      <c r="N265" s="2"/>
      <c r="O265" s="2"/>
      <c r="P265" s="2"/>
      <c r="Q265" s="2"/>
      <c r="S265" s="2"/>
      <c r="T265" s="2"/>
      <c r="U265" s="2"/>
      <c r="V265" s="2"/>
      <c r="W265" s="2"/>
      <c r="X265" s="2"/>
      <c r="Y265" s="2"/>
      <c r="AA265" s="2"/>
      <c r="AC265" s="2"/>
      <c r="AD265" s="2"/>
      <c r="AE265" s="2"/>
      <c r="AN265" s="2"/>
      <c r="AP265" s="2"/>
      <c r="AQ265" s="2"/>
      <c r="AR265" s="2"/>
      <c r="AS265" s="2"/>
      <c r="AT265" s="4"/>
      <c r="AU265" s="4"/>
      <c r="AV265" s="4"/>
      <c r="AW265" s="2"/>
      <c r="AX265" s="2"/>
      <c r="AZ265">
        <v>122</v>
      </c>
      <c r="BA265">
        <v>863850.29</v>
      </c>
      <c r="BB265" s="2" t="s">
        <v>69</v>
      </c>
      <c r="BC265">
        <v>56</v>
      </c>
      <c r="BD265" s="2" t="s">
        <v>816</v>
      </c>
      <c r="BE265" s="2" t="s">
        <v>77</v>
      </c>
      <c r="BF265">
        <v>1041</v>
      </c>
      <c r="BG265" s="2" t="s">
        <v>925</v>
      </c>
      <c r="BH265" s="2" t="s">
        <v>137</v>
      </c>
      <c r="BI265">
        <v>0</v>
      </c>
      <c r="BJ265" s="2"/>
      <c r="BK265">
        <v>287</v>
      </c>
      <c r="BL265">
        <v>863850.29</v>
      </c>
      <c r="BM265">
        <v>863850.29</v>
      </c>
    </row>
    <row r="266" spans="1:65" x14ac:dyDescent="0.35">
      <c r="A266" s="2" t="s">
        <v>65</v>
      </c>
      <c r="B266" s="2" t="s">
        <v>66</v>
      </c>
      <c r="C266" s="2" t="s">
        <v>67</v>
      </c>
      <c r="D266">
        <v>1</v>
      </c>
      <c r="E266">
        <v>1</v>
      </c>
      <c r="F266" s="3">
        <v>43768.764374999999</v>
      </c>
      <c r="G266" s="4">
        <v>43466</v>
      </c>
      <c r="H266" s="4">
        <v>43830</v>
      </c>
      <c r="I266" s="2" t="s">
        <v>68</v>
      </c>
      <c r="J266">
        <v>1440</v>
      </c>
      <c r="L266" s="2"/>
      <c r="M266" s="2"/>
      <c r="N266" s="2"/>
      <c r="O266" s="2"/>
      <c r="P266" s="2"/>
      <c r="Q266" s="2"/>
      <c r="S266" s="2"/>
      <c r="T266" s="2"/>
      <c r="U266" s="2"/>
      <c r="V266" s="2"/>
      <c r="W266" s="2"/>
      <c r="X266" s="2"/>
      <c r="Y266" s="2"/>
      <c r="AA266" s="2"/>
      <c r="AC266" s="2"/>
      <c r="AD266" s="2"/>
      <c r="AE266" s="2"/>
      <c r="AN266" s="2"/>
      <c r="AP266" s="2"/>
      <c r="AQ266" s="2"/>
      <c r="AR266" s="2"/>
      <c r="AS266" s="2"/>
      <c r="AT266" s="4"/>
      <c r="AU266" s="4"/>
      <c r="AV266" s="4"/>
      <c r="AW266" s="2"/>
      <c r="AX266" s="2"/>
      <c r="AZ266">
        <v>122</v>
      </c>
      <c r="BA266">
        <v>863850.29</v>
      </c>
      <c r="BB266" s="2" t="s">
        <v>69</v>
      </c>
      <c r="BC266">
        <v>57</v>
      </c>
      <c r="BD266" s="2" t="s">
        <v>816</v>
      </c>
      <c r="BE266" s="2" t="s">
        <v>137</v>
      </c>
      <c r="BF266">
        <v>0</v>
      </c>
      <c r="BG266" s="2"/>
      <c r="BH266" s="2" t="s">
        <v>74</v>
      </c>
      <c r="BI266">
        <v>1476</v>
      </c>
      <c r="BJ266" s="2" t="s">
        <v>925</v>
      </c>
      <c r="BK266">
        <v>287</v>
      </c>
      <c r="BL266">
        <v>863850.29</v>
      </c>
      <c r="BM266">
        <v>863850.29</v>
      </c>
    </row>
    <row r="267" spans="1:65" x14ac:dyDescent="0.35">
      <c r="A267" s="2" t="s">
        <v>65</v>
      </c>
      <c r="B267" s="2" t="s">
        <v>66</v>
      </c>
      <c r="C267" s="2" t="s">
        <v>67</v>
      </c>
      <c r="D267">
        <v>1</v>
      </c>
      <c r="E267">
        <v>1</v>
      </c>
      <c r="F267" s="3">
        <v>43768.764374999999</v>
      </c>
      <c r="G267" s="4">
        <v>43466</v>
      </c>
      <c r="H267" s="4">
        <v>43830</v>
      </c>
      <c r="I267" s="2" t="s">
        <v>68</v>
      </c>
      <c r="J267">
        <v>1440</v>
      </c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AA267" s="2"/>
      <c r="AC267" s="2"/>
      <c r="AD267" s="2"/>
      <c r="AE267" s="2"/>
      <c r="AN267" s="2"/>
      <c r="AP267" s="2"/>
      <c r="AQ267" s="2"/>
      <c r="AR267" s="2"/>
      <c r="AS267" s="2"/>
      <c r="AT267" s="4"/>
      <c r="AU267" s="4"/>
      <c r="AV267" s="4"/>
      <c r="AW267" s="2"/>
      <c r="AX267" s="2"/>
      <c r="AZ267">
        <v>122</v>
      </c>
      <c r="BA267">
        <v>863850.29</v>
      </c>
      <c r="BB267" s="2" t="s">
        <v>69</v>
      </c>
      <c r="BC267">
        <v>58</v>
      </c>
      <c r="BD267" s="2" t="s">
        <v>816</v>
      </c>
      <c r="BE267" s="2" t="s">
        <v>78</v>
      </c>
      <c r="BF267">
        <v>297</v>
      </c>
      <c r="BG267" s="2" t="s">
        <v>925</v>
      </c>
      <c r="BH267" s="2" t="s">
        <v>137</v>
      </c>
      <c r="BI267">
        <v>0</v>
      </c>
      <c r="BJ267" s="2"/>
      <c r="BK267">
        <v>287</v>
      </c>
      <c r="BL267">
        <v>863850.29</v>
      </c>
      <c r="BM267">
        <v>863850.29</v>
      </c>
    </row>
    <row r="268" spans="1:65" x14ac:dyDescent="0.35">
      <c r="A268" s="2" t="s">
        <v>65</v>
      </c>
      <c r="B268" s="2" t="s">
        <v>66</v>
      </c>
      <c r="C268" s="2" t="s">
        <v>67</v>
      </c>
      <c r="D268">
        <v>1</v>
      </c>
      <c r="E268">
        <v>1</v>
      </c>
      <c r="F268" s="3">
        <v>43768.764374999999</v>
      </c>
      <c r="G268" s="4">
        <v>43466</v>
      </c>
      <c r="H268" s="4">
        <v>43830</v>
      </c>
      <c r="I268" s="2" t="s">
        <v>68</v>
      </c>
      <c r="J268">
        <v>1440</v>
      </c>
      <c r="L268" s="2"/>
      <c r="M268" s="2"/>
      <c r="N268" s="2"/>
      <c r="O268" s="2"/>
      <c r="P268" s="2"/>
      <c r="Q268" s="2"/>
      <c r="S268" s="2"/>
      <c r="T268" s="2"/>
      <c r="U268" s="2"/>
      <c r="V268" s="2"/>
      <c r="W268" s="2"/>
      <c r="X268" s="2"/>
      <c r="Y268" s="2"/>
      <c r="AA268" s="2"/>
      <c r="AC268" s="2"/>
      <c r="AD268" s="2"/>
      <c r="AE268" s="2"/>
      <c r="AN268" s="2"/>
      <c r="AP268" s="2"/>
      <c r="AQ268" s="2"/>
      <c r="AR268" s="2"/>
      <c r="AS268" s="2"/>
      <c r="AT268" s="4"/>
      <c r="AU268" s="4"/>
      <c r="AV268" s="4"/>
      <c r="AW268" s="2"/>
      <c r="AX268" s="2"/>
      <c r="AZ268">
        <v>122</v>
      </c>
      <c r="BA268">
        <v>863850.29</v>
      </c>
      <c r="BB268" s="2" t="s">
        <v>69</v>
      </c>
      <c r="BC268">
        <v>59</v>
      </c>
      <c r="BD268" s="2" t="s">
        <v>816</v>
      </c>
      <c r="BE268" s="2" t="s">
        <v>76</v>
      </c>
      <c r="BF268">
        <v>138</v>
      </c>
      <c r="BG268" s="2" t="s">
        <v>925</v>
      </c>
      <c r="BH268" s="2" t="s">
        <v>137</v>
      </c>
      <c r="BI268">
        <v>0</v>
      </c>
      <c r="BJ268" s="2"/>
      <c r="BK268">
        <v>287</v>
      </c>
      <c r="BL268">
        <v>863850.29</v>
      </c>
      <c r="BM268">
        <v>863850.29</v>
      </c>
    </row>
    <row r="269" spans="1:65" x14ac:dyDescent="0.35">
      <c r="A269" s="2" t="s">
        <v>65</v>
      </c>
      <c r="B269" s="2" t="s">
        <v>66</v>
      </c>
      <c r="C269" s="2" t="s">
        <v>67</v>
      </c>
      <c r="D269">
        <v>1</v>
      </c>
      <c r="E269">
        <v>1</v>
      </c>
      <c r="F269" s="3">
        <v>43768.764374999999</v>
      </c>
      <c r="G269" s="4">
        <v>43466</v>
      </c>
      <c r="H269" s="4">
        <v>43830</v>
      </c>
      <c r="I269" s="2" t="s">
        <v>68</v>
      </c>
      <c r="J269">
        <v>1440</v>
      </c>
      <c r="L269" s="2"/>
      <c r="M269" s="2"/>
      <c r="N269" s="2"/>
      <c r="O269" s="2"/>
      <c r="P269" s="2"/>
      <c r="Q269" s="2"/>
      <c r="S269" s="2"/>
      <c r="T269" s="2"/>
      <c r="U269" s="2"/>
      <c r="V269" s="2"/>
      <c r="W269" s="2"/>
      <c r="X269" s="2"/>
      <c r="Y269" s="2"/>
      <c r="AA269" s="2"/>
      <c r="AC269" s="2"/>
      <c r="AD269" s="2"/>
      <c r="AE269" s="2"/>
      <c r="AN269" s="2"/>
      <c r="AP269" s="2"/>
      <c r="AQ269" s="2"/>
      <c r="AR269" s="2"/>
      <c r="AS269" s="2"/>
      <c r="AT269" s="4"/>
      <c r="AU269" s="4"/>
      <c r="AV269" s="4"/>
      <c r="AW269" s="2"/>
      <c r="AX269" s="2"/>
      <c r="AZ269">
        <v>122</v>
      </c>
      <c r="BA269">
        <v>863850.29</v>
      </c>
      <c r="BB269" s="2" t="s">
        <v>69</v>
      </c>
      <c r="BC269">
        <v>60</v>
      </c>
      <c r="BD269" s="2" t="s">
        <v>817</v>
      </c>
      <c r="BE269" s="2" t="s">
        <v>653</v>
      </c>
      <c r="BF269">
        <v>1338</v>
      </c>
      <c r="BG269" s="2" t="s">
        <v>925</v>
      </c>
      <c r="BH269" s="2" t="s">
        <v>137</v>
      </c>
      <c r="BI269">
        <v>0</v>
      </c>
      <c r="BJ269" s="2"/>
      <c r="BK269">
        <v>287</v>
      </c>
      <c r="BL269">
        <v>863850.29</v>
      </c>
      <c r="BM269">
        <v>863850.29</v>
      </c>
    </row>
    <row r="270" spans="1:65" x14ac:dyDescent="0.35">
      <c r="A270" s="2" t="s">
        <v>65</v>
      </c>
      <c r="B270" s="2" t="s">
        <v>66</v>
      </c>
      <c r="C270" s="2" t="s">
        <v>67</v>
      </c>
      <c r="D270">
        <v>1</v>
      </c>
      <c r="E270">
        <v>1</v>
      </c>
      <c r="F270" s="3">
        <v>43768.764374999999</v>
      </c>
      <c r="G270" s="4">
        <v>43466</v>
      </c>
      <c r="H270" s="4">
        <v>43830</v>
      </c>
      <c r="I270" s="2" t="s">
        <v>68</v>
      </c>
      <c r="J270">
        <v>1440</v>
      </c>
      <c r="L270" s="2"/>
      <c r="M270" s="2"/>
      <c r="N270" s="2"/>
      <c r="O270" s="2"/>
      <c r="P270" s="2"/>
      <c r="Q270" s="2"/>
      <c r="S270" s="2"/>
      <c r="T270" s="2"/>
      <c r="U270" s="2"/>
      <c r="V270" s="2"/>
      <c r="W270" s="2"/>
      <c r="X270" s="2"/>
      <c r="Y270" s="2"/>
      <c r="AA270" s="2"/>
      <c r="AC270" s="2"/>
      <c r="AD270" s="2"/>
      <c r="AE270" s="2"/>
      <c r="AN270" s="2"/>
      <c r="AP270" s="2"/>
      <c r="AQ270" s="2"/>
      <c r="AR270" s="2"/>
      <c r="AS270" s="2"/>
      <c r="AT270" s="4"/>
      <c r="AU270" s="4"/>
      <c r="AV270" s="4"/>
      <c r="AW270" s="2"/>
      <c r="AX270" s="2"/>
      <c r="AZ270">
        <v>122</v>
      </c>
      <c r="BA270">
        <v>863850.29</v>
      </c>
      <c r="BB270" s="2" t="s">
        <v>69</v>
      </c>
      <c r="BC270">
        <v>61</v>
      </c>
      <c r="BD270" s="2" t="s">
        <v>817</v>
      </c>
      <c r="BE270" s="2" t="s">
        <v>137</v>
      </c>
      <c r="BF270">
        <v>0</v>
      </c>
      <c r="BG270" s="2"/>
      <c r="BH270" s="2" t="s">
        <v>650</v>
      </c>
      <c r="BI270">
        <v>1338</v>
      </c>
      <c r="BJ270" s="2" t="s">
        <v>925</v>
      </c>
      <c r="BK270">
        <v>287</v>
      </c>
      <c r="BL270">
        <v>863850.29</v>
      </c>
      <c r="BM270">
        <v>863850.29</v>
      </c>
    </row>
    <row r="271" spans="1:65" x14ac:dyDescent="0.35">
      <c r="A271" s="2" t="s">
        <v>65</v>
      </c>
      <c r="B271" s="2" t="s">
        <v>66</v>
      </c>
      <c r="C271" s="2" t="s">
        <v>67</v>
      </c>
      <c r="D271">
        <v>1</v>
      </c>
      <c r="E271">
        <v>1</v>
      </c>
      <c r="F271" s="3">
        <v>43768.764374999999</v>
      </c>
      <c r="G271" s="4">
        <v>43466</v>
      </c>
      <c r="H271" s="4">
        <v>43830</v>
      </c>
      <c r="I271" s="2" t="s">
        <v>68</v>
      </c>
      <c r="J271">
        <v>1440</v>
      </c>
      <c r="L271" s="2"/>
      <c r="M271" s="2"/>
      <c r="N271" s="2"/>
      <c r="O271" s="2"/>
      <c r="P271" s="2"/>
      <c r="Q271" s="2"/>
      <c r="S271" s="2"/>
      <c r="T271" s="2"/>
      <c r="U271" s="2"/>
      <c r="V271" s="2"/>
      <c r="W271" s="2"/>
      <c r="X271" s="2"/>
      <c r="Y271" s="2"/>
      <c r="AA271" s="2"/>
      <c r="AC271" s="2"/>
      <c r="AD271" s="2"/>
      <c r="AE271" s="2"/>
      <c r="AN271" s="2"/>
      <c r="AP271" s="2"/>
      <c r="AQ271" s="2"/>
      <c r="AR271" s="2"/>
      <c r="AS271" s="2"/>
      <c r="AT271" s="4"/>
      <c r="AU271" s="4"/>
      <c r="AV271" s="4"/>
      <c r="AW271" s="2"/>
      <c r="AX271" s="2"/>
      <c r="AZ271">
        <v>122</v>
      </c>
      <c r="BA271">
        <v>863850.29</v>
      </c>
      <c r="BB271" s="2" t="s">
        <v>69</v>
      </c>
      <c r="BC271">
        <v>62</v>
      </c>
      <c r="BD271" s="2" t="s">
        <v>818</v>
      </c>
      <c r="BE271" s="2" t="s">
        <v>77</v>
      </c>
      <c r="BF271">
        <v>2115.85</v>
      </c>
      <c r="BG271" s="2" t="s">
        <v>925</v>
      </c>
      <c r="BH271" s="2" t="s">
        <v>137</v>
      </c>
      <c r="BI271">
        <v>0</v>
      </c>
      <c r="BJ271" s="2"/>
      <c r="BK271">
        <v>287</v>
      </c>
      <c r="BL271">
        <v>863850.29</v>
      </c>
      <c r="BM271">
        <v>863850.29</v>
      </c>
    </row>
    <row r="272" spans="1:65" x14ac:dyDescent="0.35">
      <c r="A272" s="2" t="s">
        <v>65</v>
      </c>
      <c r="B272" s="2" t="s">
        <v>66</v>
      </c>
      <c r="C272" s="2" t="s">
        <v>67</v>
      </c>
      <c r="D272">
        <v>1</v>
      </c>
      <c r="E272">
        <v>1</v>
      </c>
      <c r="F272" s="3">
        <v>43768.764374999999</v>
      </c>
      <c r="G272" s="4">
        <v>43466</v>
      </c>
      <c r="H272" s="4">
        <v>43830</v>
      </c>
      <c r="I272" s="2" t="s">
        <v>68</v>
      </c>
      <c r="J272">
        <v>1440</v>
      </c>
      <c r="L272" s="2"/>
      <c r="M272" s="2"/>
      <c r="N272" s="2"/>
      <c r="O272" s="2"/>
      <c r="P272" s="2"/>
      <c r="Q272" s="2"/>
      <c r="S272" s="2"/>
      <c r="T272" s="2"/>
      <c r="U272" s="2"/>
      <c r="V272" s="2"/>
      <c r="W272" s="2"/>
      <c r="X272" s="2"/>
      <c r="Y272" s="2"/>
      <c r="AA272" s="2"/>
      <c r="AC272" s="2"/>
      <c r="AD272" s="2"/>
      <c r="AE272" s="2"/>
      <c r="AN272" s="2"/>
      <c r="AP272" s="2"/>
      <c r="AQ272" s="2"/>
      <c r="AR272" s="2"/>
      <c r="AS272" s="2"/>
      <c r="AT272" s="4"/>
      <c r="AU272" s="4"/>
      <c r="AV272" s="4"/>
      <c r="AW272" s="2"/>
      <c r="AX272" s="2"/>
      <c r="AZ272">
        <v>122</v>
      </c>
      <c r="BA272">
        <v>863850.29</v>
      </c>
      <c r="BB272" s="2" t="s">
        <v>69</v>
      </c>
      <c r="BC272">
        <v>63</v>
      </c>
      <c r="BD272" s="2" t="s">
        <v>818</v>
      </c>
      <c r="BE272" s="2" t="s">
        <v>137</v>
      </c>
      <c r="BF272">
        <v>0</v>
      </c>
      <c r="BG272" s="2"/>
      <c r="BH272" s="2" t="s">
        <v>74</v>
      </c>
      <c r="BI272">
        <v>3000</v>
      </c>
      <c r="BJ272" s="2" t="s">
        <v>925</v>
      </c>
      <c r="BK272">
        <v>287</v>
      </c>
      <c r="BL272">
        <v>863850.29</v>
      </c>
      <c r="BM272">
        <v>863850.29</v>
      </c>
    </row>
    <row r="273" spans="1:65" x14ac:dyDescent="0.35">
      <c r="A273" s="2" t="s">
        <v>65</v>
      </c>
      <c r="B273" s="2" t="s">
        <v>66</v>
      </c>
      <c r="C273" s="2" t="s">
        <v>67</v>
      </c>
      <c r="D273">
        <v>1</v>
      </c>
      <c r="E273">
        <v>1</v>
      </c>
      <c r="F273" s="3">
        <v>43768.764374999999</v>
      </c>
      <c r="G273" s="4">
        <v>43466</v>
      </c>
      <c r="H273" s="4">
        <v>43830</v>
      </c>
      <c r="I273" s="2" t="s">
        <v>68</v>
      </c>
      <c r="J273">
        <v>1440</v>
      </c>
      <c r="L273" s="2"/>
      <c r="M273" s="2"/>
      <c r="N273" s="2"/>
      <c r="O273" s="2"/>
      <c r="P273" s="2"/>
      <c r="Q273" s="2"/>
      <c r="S273" s="2"/>
      <c r="T273" s="2"/>
      <c r="U273" s="2"/>
      <c r="V273" s="2"/>
      <c r="W273" s="2"/>
      <c r="X273" s="2"/>
      <c r="Y273" s="2"/>
      <c r="AA273" s="2"/>
      <c r="AC273" s="2"/>
      <c r="AD273" s="2"/>
      <c r="AE273" s="2"/>
      <c r="AN273" s="2"/>
      <c r="AP273" s="2"/>
      <c r="AQ273" s="2"/>
      <c r="AR273" s="2"/>
      <c r="AS273" s="2"/>
      <c r="AT273" s="4"/>
      <c r="AU273" s="4"/>
      <c r="AV273" s="4"/>
      <c r="AW273" s="2"/>
      <c r="AX273" s="2"/>
      <c r="AZ273">
        <v>122</v>
      </c>
      <c r="BA273">
        <v>863850.29</v>
      </c>
      <c r="BB273" s="2" t="s">
        <v>69</v>
      </c>
      <c r="BC273">
        <v>64</v>
      </c>
      <c r="BD273" s="2" t="s">
        <v>818</v>
      </c>
      <c r="BE273" s="2" t="s">
        <v>78</v>
      </c>
      <c r="BF273">
        <v>603.66</v>
      </c>
      <c r="BG273" s="2" t="s">
        <v>925</v>
      </c>
      <c r="BH273" s="2" t="s">
        <v>137</v>
      </c>
      <c r="BI273">
        <v>0</v>
      </c>
      <c r="BJ273" s="2"/>
      <c r="BK273">
        <v>287</v>
      </c>
      <c r="BL273">
        <v>863850.29</v>
      </c>
      <c r="BM273">
        <v>863850.29</v>
      </c>
    </row>
    <row r="274" spans="1:65" x14ac:dyDescent="0.35">
      <c r="A274" s="2" t="s">
        <v>65</v>
      </c>
      <c r="B274" s="2" t="s">
        <v>66</v>
      </c>
      <c r="C274" s="2" t="s">
        <v>67</v>
      </c>
      <c r="D274">
        <v>1</v>
      </c>
      <c r="E274">
        <v>1</v>
      </c>
      <c r="F274" s="3">
        <v>43768.764374999999</v>
      </c>
      <c r="G274" s="4">
        <v>43466</v>
      </c>
      <c r="H274" s="4">
        <v>43830</v>
      </c>
      <c r="I274" s="2" t="s">
        <v>68</v>
      </c>
      <c r="J274">
        <v>1440</v>
      </c>
      <c r="L274" s="2"/>
      <c r="M274" s="2"/>
      <c r="N274" s="2"/>
      <c r="O274" s="2"/>
      <c r="P274" s="2"/>
      <c r="Q274" s="2"/>
      <c r="S274" s="2"/>
      <c r="T274" s="2"/>
      <c r="U274" s="2"/>
      <c r="V274" s="2"/>
      <c r="W274" s="2"/>
      <c r="X274" s="2"/>
      <c r="Y274" s="2"/>
      <c r="AA274" s="2"/>
      <c r="AC274" s="2"/>
      <c r="AD274" s="2"/>
      <c r="AE274" s="2"/>
      <c r="AN274" s="2"/>
      <c r="AP274" s="2"/>
      <c r="AQ274" s="2"/>
      <c r="AR274" s="2"/>
      <c r="AS274" s="2"/>
      <c r="AT274" s="4"/>
      <c r="AU274" s="4"/>
      <c r="AV274" s="4"/>
      <c r="AW274" s="2"/>
      <c r="AX274" s="2"/>
      <c r="AZ274">
        <v>122</v>
      </c>
      <c r="BA274">
        <v>863850.29</v>
      </c>
      <c r="BB274" s="2" t="s">
        <v>69</v>
      </c>
      <c r="BC274">
        <v>65</v>
      </c>
      <c r="BD274" s="2" t="s">
        <v>818</v>
      </c>
      <c r="BE274" s="2" t="s">
        <v>76</v>
      </c>
      <c r="BF274">
        <v>280.49</v>
      </c>
      <c r="BG274" s="2" t="s">
        <v>925</v>
      </c>
      <c r="BH274" s="2" t="s">
        <v>137</v>
      </c>
      <c r="BI274">
        <v>0</v>
      </c>
      <c r="BJ274" s="2"/>
      <c r="BK274">
        <v>287</v>
      </c>
      <c r="BL274">
        <v>863850.29</v>
      </c>
      <c r="BM274">
        <v>863850.29</v>
      </c>
    </row>
    <row r="275" spans="1:65" x14ac:dyDescent="0.35">
      <c r="A275" s="2" t="s">
        <v>65</v>
      </c>
      <c r="B275" s="2" t="s">
        <v>66</v>
      </c>
      <c r="C275" s="2" t="s">
        <v>67</v>
      </c>
      <c r="D275">
        <v>1</v>
      </c>
      <c r="E275">
        <v>1</v>
      </c>
      <c r="F275" s="3">
        <v>43768.764374999999</v>
      </c>
      <c r="G275" s="4">
        <v>43466</v>
      </c>
      <c r="H275" s="4">
        <v>43830</v>
      </c>
      <c r="I275" s="2" t="s">
        <v>68</v>
      </c>
      <c r="J275">
        <v>1440</v>
      </c>
      <c r="L275" s="2"/>
      <c r="M275" s="2"/>
      <c r="N275" s="2"/>
      <c r="O275" s="2"/>
      <c r="P275" s="2"/>
      <c r="Q275" s="2"/>
      <c r="S275" s="2"/>
      <c r="T275" s="2"/>
      <c r="U275" s="2"/>
      <c r="V275" s="2"/>
      <c r="W275" s="2"/>
      <c r="X275" s="2"/>
      <c r="Y275" s="2"/>
      <c r="AA275" s="2"/>
      <c r="AC275" s="2"/>
      <c r="AD275" s="2"/>
      <c r="AE275" s="2"/>
      <c r="AN275" s="2"/>
      <c r="AP275" s="2"/>
      <c r="AQ275" s="2"/>
      <c r="AR275" s="2"/>
      <c r="AS275" s="2"/>
      <c r="AT275" s="4"/>
      <c r="AU275" s="4"/>
      <c r="AV275" s="4"/>
      <c r="AW275" s="2"/>
      <c r="AX275" s="2"/>
      <c r="AZ275">
        <v>122</v>
      </c>
      <c r="BA275">
        <v>863850.29</v>
      </c>
      <c r="BB275" s="2" t="s">
        <v>69</v>
      </c>
      <c r="BC275">
        <v>66</v>
      </c>
      <c r="BD275" s="2" t="s">
        <v>819</v>
      </c>
      <c r="BE275" s="2" t="s">
        <v>653</v>
      </c>
      <c r="BF275">
        <v>2719.51</v>
      </c>
      <c r="BG275" s="2" t="s">
        <v>925</v>
      </c>
      <c r="BH275" s="2" t="s">
        <v>137</v>
      </c>
      <c r="BI275">
        <v>0</v>
      </c>
      <c r="BJ275" s="2"/>
      <c r="BK275">
        <v>287</v>
      </c>
      <c r="BL275">
        <v>863850.29</v>
      </c>
      <c r="BM275">
        <v>863850.29</v>
      </c>
    </row>
    <row r="276" spans="1:65" x14ac:dyDescent="0.35">
      <c r="A276" s="2" t="s">
        <v>65</v>
      </c>
      <c r="B276" s="2" t="s">
        <v>66</v>
      </c>
      <c r="C276" s="2" t="s">
        <v>67</v>
      </c>
      <c r="D276">
        <v>1</v>
      </c>
      <c r="E276">
        <v>1</v>
      </c>
      <c r="F276" s="3">
        <v>43768.764374999999</v>
      </c>
      <c r="G276" s="4">
        <v>43466</v>
      </c>
      <c r="H276" s="4">
        <v>43830</v>
      </c>
      <c r="I276" s="2" t="s">
        <v>68</v>
      </c>
      <c r="J276">
        <v>1440</v>
      </c>
      <c r="L276" s="2"/>
      <c r="M276" s="2"/>
      <c r="N276" s="2"/>
      <c r="O276" s="2"/>
      <c r="P276" s="2"/>
      <c r="Q276" s="2"/>
      <c r="S276" s="2"/>
      <c r="T276" s="2"/>
      <c r="U276" s="2"/>
      <c r="V276" s="2"/>
      <c r="W276" s="2"/>
      <c r="X276" s="2"/>
      <c r="Y276" s="2"/>
      <c r="AA276" s="2"/>
      <c r="AC276" s="2"/>
      <c r="AD276" s="2"/>
      <c r="AE276" s="2"/>
      <c r="AN276" s="2"/>
      <c r="AP276" s="2"/>
      <c r="AQ276" s="2"/>
      <c r="AR276" s="2"/>
      <c r="AS276" s="2"/>
      <c r="AT276" s="4"/>
      <c r="AU276" s="4"/>
      <c r="AV276" s="4"/>
      <c r="AW276" s="2"/>
      <c r="AX276" s="2"/>
      <c r="AZ276">
        <v>122</v>
      </c>
      <c r="BA276">
        <v>863850.29</v>
      </c>
      <c r="BB276" s="2" t="s">
        <v>69</v>
      </c>
      <c r="BC276">
        <v>67</v>
      </c>
      <c r="BD276" s="2" t="s">
        <v>819</v>
      </c>
      <c r="BE276" s="2" t="s">
        <v>137</v>
      </c>
      <c r="BF276">
        <v>0</v>
      </c>
      <c r="BG276" s="2"/>
      <c r="BH276" s="2" t="s">
        <v>650</v>
      </c>
      <c r="BI276">
        <v>2719.51</v>
      </c>
      <c r="BJ276" s="2" t="s">
        <v>925</v>
      </c>
      <c r="BK276">
        <v>287</v>
      </c>
      <c r="BL276">
        <v>863850.29</v>
      </c>
      <c r="BM276">
        <v>863850.29</v>
      </c>
    </row>
    <row r="277" spans="1:65" x14ac:dyDescent="0.35">
      <c r="A277" s="2" t="s">
        <v>65</v>
      </c>
      <c r="B277" s="2" t="s">
        <v>66</v>
      </c>
      <c r="C277" s="2" t="s">
        <v>67</v>
      </c>
      <c r="D277">
        <v>1</v>
      </c>
      <c r="E277">
        <v>1</v>
      </c>
      <c r="F277" s="3">
        <v>43768.764374999999</v>
      </c>
      <c r="G277" s="4">
        <v>43466</v>
      </c>
      <c r="H277" s="4">
        <v>43830</v>
      </c>
      <c r="I277" s="2" t="s">
        <v>68</v>
      </c>
      <c r="J277">
        <v>1440</v>
      </c>
      <c r="L277" s="2"/>
      <c r="M277" s="2"/>
      <c r="N277" s="2"/>
      <c r="O277" s="2"/>
      <c r="P277" s="2"/>
      <c r="Q277" s="2"/>
      <c r="S277" s="2"/>
      <c r="T277" s="2"/>
      <c r="U277" s="2"/>
      <c r="V277" s="2"/>
      <c r="W277" s="2"/>
      <c r="X277" s="2"/>
      <c r="Y277" s="2"/>
      <c r="AA277" s="2"/>
      <c r="AC277" s="2"/>
      <c r="AD277" s="2"/>
      <c r="AE277" s="2"/>
      <c r="AN277" s="2"/>
      <c r="AP277" s="2"/>
      <c r="AQ277" s="2"/>
      <c r="AR277" s="2"/>
      <c r="AS277" s="2"/>
      <c r="AT277" s="4"/>
      <c r="AU277" s="4"/>
      <c r="AV277" s="4"/>
      <c r="AW277" s="2"/>
      <c r="AX277" s="2"/>
      <c r="AZ277">
        <v>122</v>
      </c>
      <c r="BA277">
        <v>863850.29</v>
      </c>
      <c r="BB277" s="2" t="s">
        <v>69</v>
      </c>
      <c r="BC277">
        <v>68</v>
      </c>
      <c r="BD277" s="2" t="s">
        <v>820</v>
      </c>
      <c r="BE277" s="2" t="s">
        <v>665</v>
      </c>
      <c r="BF277">
        <v>0.32</v>
      </c>
      <c r="BG277" s="2" t="s">
        <v>926</v>
      </c>
      <c r="BH277" s="2" t="s">
        <v>137</v>
      </c>
      <c r="BI277">
        <v>0</v>
      </c>
      <c r="BJ277" s="2"/>
      <c r="BK277">
        <v>287</v>
      </c>
      <c r="BL277">
        <v>863850.29</v>
      </c>
      <c r="BM277">
        <v>863850.29</v>
      </c>
    </row>
    <row r="278" spans="1:65" x14ac:dyDescent="0.35">
      <c r="A278" s="2" t="s">
        <v>65</v>
      </c>
      <c r="B278" s="2" t="s">
        <v>66</v>
      </c>
      <c r="C278" s="2" t="s">
        <v>67</v>
      </c>
      <c r="D278">
        <v>1</v>
      </c>
      <c r="E278">
        <v>1</v>
      </c>
      <c r="F278" s="3">
        <v>43768.764374999999</v>
      </c>
      <c r="G278" s="4">
        <v>43466</v>
      </c>
      <c r="H278" s="4">
        <v>43830</v>
      </c>
      <c r="I278" s="2" t="s">
        <v>68</v>
      </c>
      <c r="J278">
        <v>1440</v>
      </c>
      <c r="L278" s="2"/>
      <c r="M278" s="2"/>
      <c r="N278" s="2"/>
      <c r="O278" s="2"/>
      <c r="P278" s="2"/>
      <c r="Q278" s="2"/>
      <c r="S278" s="2"/>
      <c r="T278" s="2"/>
      <c r="U278" s="2"/>
      <c r="V278" s="2"/>
      <c r="W278" s="2"/>
      <c r="X278" s="2"/>
      <c r="Y278" s="2"/>
      <c r="AA278" s="2"/>
      <c r="AC278" s="2"/>
      <c r="AD278" s="2"/>
      <c r="AE278" s="2"/>
      <c r="AN278" s="2"/>
      <c r="AP278" s="2"/>
      <c r="AQ278" s="2"/>
      <c r="AR278" s="2"/>
      <c r="AS278" s="2"/>
      <c r="AT278" s="4"/>
      <c r="AU278" s="4"/>
      <c r="AV278" s="4"/>
      <c r="AW278" s="2"/>
      <c r="AX278" s="2"/>
      <c r="AZ278">
        <v>122</v>
      </c>
      <c r="BA278">
        <v>863850.29</v>
      </c>
      <c r="BB278" s="2" t="s">
        <v>69</v>
      </c>
      <c r="BC278">
        <v>69</v>
      </c>
      <c r="BD278" s="2" t="s">
        <v>820</v>
      </c>
      <c r="BE278" s="2" t="s">
        <v>137</v>
      </c>
      <c r="BF278">
        <v>0</v>
      </c>
      <c r="BG278" s="2"/>
      <c r="BH278" s="2" t="s">
        <v>76</v>
      </c>
      <c r="BI278">
        <v>0.32</v>
      </c>
      <c r="BJ278" s="2" t="s">
        <v>926</v>
      </c>
      <c r="BK278">
        <v>287</v>
      </c>
      <c r="BL278">
        <v>863850.29</v>
      </c>
      <c r="BM278">
        <v>863850.29</v>
      </c>
    </row>
    <row r="279" spans="1:65" x14ac:dyDescent="0.35">
      <c r="A279" s="2" t="s">
        <v>65</v>
      </c>
      <c r="B279" s="2" t="s">
        <v>66</v>
      </c>
      <c r="C279" s="2" t="s">
        <v>67</v>
      </c>
      <c r="D279">
        <v>1</v>
      </c>
      <c r="E279">
        <v>1</v>
      </c>
      <c r="F279" s="3">
        <v>43768.764374999999</v>
      </c>
      <c r="G279" s="4">
        <v>43466</v>
      </c>
      <c r="H279" s="4">
        <v>43830</v>
      </c>
      <c r="I279" s="2" t="s">
        <v>68</v>
      </c>
      <c r="J279">
        <v>1440</v>
      </c>
      <c r="L279" s="2"/>
      <c r="M279" s="2"/>
      <c r="N279" s="2"/>
      <c r="O279" s="2"/>
      <c r="P279" s="2"/>
      <c r="Q279" s="2"/>
      <c r="S279" s="2"/>
      <c r="T279" s="2"/>
      <c r="U279" s="2"/>
      <c r="V279" s="2"/>
      <c r="W279" s="2"/>
      <c r="X279" s="2"/>
      <c r="Y279" s="2"/>
      <c r="AA279" s="2"/>
      <c r="AC279" s="2"/>
      <c r="AD279" s="2"/>
      <c r="AE279" s="2"/>
      <c r="AN279" s="2"/>
      <c r="AP279" s="2"/>
      <c r="AQ279" s="2"/>
      <c r="AR279" s="2"/>
      <c r="AS279" s="2"/>
      <c r="AT279" s="4"/>
      <c r="AU279" s="4"/>
      <c r="AV279" s="4"/>
      <c r="AW279" s="2"/>
      <c r="AX279" s="2"/>
      <c r="AZ279">
        <v>122</v>
      </c>
      <c r="BA279">
        <v>863850.29</v>
      </c>
      <c r="BB279" s="2" t="s">
        <v>69</v>
      </c>
      <c r="BC279">
        <v>70</v>
      </c>
      <c r="BD279" s="2" t="s">
        <v>821</v>
      </c>
      <c r="BE279" s="2" t="s">
        <v>75</v>
      </c>
      <c r="BF279">
        <v>0.02</v>
      </c>
      <c r="BG279" s="2" t="s">
        <v>926</v>
      </c>
      <c r="BH279" s="2" t="s">
        <v>137</v>
      </c>
      <c r="BI279">
        <v>0</v>
      </c>
      <c r="BJ279" s="2"/>
      <c r="BK279">
        <v>287</v>
      </c>
      <c r="BL279">
        <v>863850.29</v>
      </c>
      <c r="BM279">
        <v>863850.29</v>
      </c>
    </row>
    <row r="280" spans="1:65" x14ac:dyDescent="0.35">
      <c r="A280" s="2" t="s">
        <v>65</v>
      </c>
      <c r="B280" s="2" t="s">
        <v>66</v>
      </c>
      <c r="C280" s="2" t="s">
        <v>67</v>
      </c>
      <c r="D280">
        <v>1</v>
      </c>
      <c r="E280">
        <v>1</v>
      </c>
      <c r="F280" s="3">
        <v>43768.764374999999</v>
      </c>
      <c r="G280" s="4">
        <v>43466</v>
      </c>
      <c r="H280" s="4">
        <v>43830</v>
      </c>
      <c r="I280" s="2" t="s">
        <v>68</v>
      </c>
      <c r="J280">
        <v>1440</v>
      </c>
      <c r="L280" s="2"/>
      <c r="M280" s="2"/>
      <c r="N280" s="2"/>
      <c r="O280" s="2"/>
      <c r="P280" s="2"/>
      <c r="Q280" s="2"/>
      <c r="S280" s="2"/>
      <c r="T280" s="2"/>
      <c r="U280" s="2"/>
      <c r="V280" s="2"/>
      <c r="W280" s="2"/>
      <c r="X280" s="2"/>
      <c r="Y280" s="2"/>
      <c r="AA280" s="2"/>
      <c r="AC280" s="2"/>
      <c r="AD280" s="2"/>
      <c r="AE280" s="2"/>
      <c r="AN280" s="2"/>
      <c r="AP280" s="2"/>
      <c r="AQ280" s="2"/>
      <c r="AR280" s="2"/>
      <c r="AS280" s="2"/>
      <c r="AT280" s="4"/>
      <c r="AU280" s="4"/>
      <c r="AV280" s="4"/>
      <c r="AW280" s="2"/>
      <c r="AX280" s="2"/>
      <c r="AZ280">
        <v>122</v>
      </c>
      <c r="BA280">
        <v>863850.29</v>
      </c>
      <c r="BB280" s="2" t="s">
        <v>69</v>
      </c>
      <c r="BC280">
        <v>71</v>
      </c>
      <c r="BD280" s="2" t="s">
        <v>821</v>
      </c>
      <c r="BE280" s="2" t="s">
        <v>137</v>
      </c>
      <c r="BF280">
        <v>0</v>
      </c>
      <c r="BG280" s="2"/>
      <c r="BH280" s="2" t="s">
        <v>664</v>
      </c>
      <c r="BI280">
        <v>0.02</v>
      </c>
      <c r="BJ280" s="2" t="s">
        <v>926</v>
      </c>
      <c r="BK280">
        <v>287</v>
      </c>
      <c r="BL280">
        <v>863850.29</v>
      </c>
      <c r="BM280">
        <v>863850.29</v>
      </c>
    </row>
    <row r="281" spans="1:65" x14ac:dyDescent="0.35">
      <c r="A281" s="2" t="s">
        <v>65</v>
      </c>
      <c r="B281" s="2" t="s">
        <v>66</v>
      </c>
      <c r="C281" s="2" t="s">
        <v>67</v>
      </c>
      <c r="D281">
        <v>1</v>
      </c>
      <c r="E281">
        <v>1</v>
      </c>
      <c r="F281" s="3">
        <v>43768.764374999999</v>
      </c>
      <c r="G281" s="4">
        <v>43466</v>
      </c>
      <c r="H281" s="4">
        <v>43830</v>
      </c>
      <c r="I281" s="2" t="s">
        <v>68</v>
      </c>
      <c r="J281">
        <v>1440</v>
      </c>
      <c r="L281" s="2"/>
      <c r="M281" s="2"/>
      <c r="N281" s="2"/>
      <c r="O281" s="2"/>
      <c r="P281" s="2"/>
      <c r="Q281" s="2"/>
      <c r="S281" s="2"/>
      <c r="T281" s="2"/>
      <c r="U281" s="2"/>
      <c r="V281" s="2"/>
      <c r="W281" s="2"/>
      <c r="X281" s="2"/>
      <c r="Y281" s="2"/>
      <c r="AA281" s="2"/>
      <c r="AC281" s="2"/>
      <c r="AD281" s="2"/>
      <c r="AE281" s="2"/>
      <c r="AN281" s="2"/>
      <c r="AP281" s="2"/>
      <c r="AQ281" s="2"/>
      <c r="AR281" s="2"/>
      <c r="AS281" s="2"/>
      <c r="AT281" s="4"/>
      <c r="AU281" s="4"/>
      <c r="AV281" s="4"/>
      <c r="AW281" s="2"/>
      <c r="AX281" s="2"/>
      <c r="AZ281">
        <v>122</v>
      </c>
      <c r="BA281">
        <v>863850.29</v>
      </c>
      <c r="BB281" s="2" t="s">
        <v>69</v>
      </c>
      <c r="BC281">
        <v>72</v>
      </c>
      <c r="BD281" s="2" t="s">
        <v>822</v>
      </c>
      <c r="BE281" s="2" t="s">
        <v>75</v>
      </c>
      <c r="BF281">
        <v>13239</v>
      </c>
      <c r="BG281" s="2" t="s">
        <v>1032</v>
      </c>
      <c r="BH281" s="2" t="s">
        <v>137</v>
      </c>
      <c r="BI281">
        <v>0</v>
      </c>
      <c r="BJ281" s="2"/>
      <c r="BK281">
        <v>287</v>
      </c>
      <c r="BL281">
        <v>863850.29</v>
      </c>
      <c r="BM281">
        <v>863850.29</v>
      </c>
    </row>
    <row r="282" spans="1:65" x14ac:dyDescent="0.35">
      <c r="A282" s="2" t="s">
        <v>65</v>
      </c>
      <c r="B282" s="2" t="s">
        <v>66</v>
      </c>
      <c r="C282" s="2" t="s">
        <v>67</v>
      </c>
      <c r="D282">
        <v>1</v>
      </c>
      <c r="E282">
        <v>1</v>
      </c>
      <c r="F282" s="3">
        <v>43768.764374999999</v>
      </c>
      <c r="G282" s="4">
        <v>43466</v>
      </c>
      <c r="H282" s="4">
        <v>43830</v>
      </c>
      <c r="I282" s="2" t="s">
        <v>68</v>
      </c>
      <c r="J282">
        <v>1440</v>
      </c>
      <c r="L282" s="2"/>
      <c r="M282" s="2"/>
      <c r="N282" s="2"/>
      <c r="O282" s="2"/>
      <c r="P282" s="2"/>
      <c r="Q282" s="2"/>
      <c r="S282" s="2"/>
      <c r="T282" s="2"/>
      <c r="U282" s="2"/>
      <c r="V282" s="2"/>
      <c r="W282" s="2"/>
      <c r="X282" s="2"/>
      <c r="Y282" s="2"/>
      <c r="AA282" s="2"/>
      <c r="AC282" s="2"/>
      <c r="AD282" s="2"/>
      <c r="AE282" s="2"/>
      <c r="AN282" s="2"/>
      <c r="AP282" s="2"/>
      <c r="AQ282" s="2"/>
      <c r="AR282" s="2"/>
      <c r="AS282" s="2"/>
      <c r="AT282" s="4"/>
      <c r="AU282" s="4"/>
      <c r="AV282" s="4"/>
      <c r="AW282" s="2"/>
      <c r="AX282" s="2"/>
      <c r="AZ282">
        <v>122</v>
      </c>
      <c r="BA282">
        <v>863850.29</v>
      </c>
      <c r="BB282" s="2" t="s">
        <v>69</v>
      </c>
      <c r="BC282">
        <v>73</v>
      </c>
      <c r="BD282" s="2" t="s">
        <v>822</v>
      </c>
      <c r="BE282" s="2" t="s">
        <v>137</v>
      </c>
      <c r="BF282">
        <v>0</v>
      </c>
      <c r="BG282" s="2"/>
      <c r="BH282" s="2" t="s">
        <v>638</v>
      </c>
      <c r="BI282">
        <v>13239</v>
      </c>
      <c r="BJ282" s="2" t="s">
        <v>1032</v>
      </c>
      <c r="BK282">
        <v>287</v>
      </c>
      <c r="BL282">
        <v>863850.29</v>
      </c>
      <c r="BM282">
        <v>863850.29</v>
      </c>
    </row>
    <row r="283" spans="1:65" x14ac:dyDescent="0.35">
      <c r="A283" s="2" t="s">
        <v>65</v>
      </c>
      <c r="B283" s="2" t="s">
        <v>66</v>
      </c>
      <c r="C283" s="2" t="s">
        <v>67</v>
      </c>
      <c r="D283">
        <v>1</v>
      </c>
      <c r="E283">
        <v>1</v>
      </c>
      <c r="F283" s="3">
        <v>43768.764374999999</v>
      </c>
      <c r="G283" s="4">
        <v>43466</v>
      </c>
      <c r="H283" s="4">
        <v>43830</v>
      </c>
      <c r="I283" s="2" t="s">
        <v>68</v>
      </c>
      <c r="J283">
        <v>1440</v>
      </c>
      <c r="L283" s="2"/>
      <c r="M283" s="2"/>
      <c r="N283" s="2"/>
      <c r="O283" s="2"/>
      <c r="P283" s="2"/>
      <c r="Q283" s="2"/>
      <c r="S283" s="2"/>
      <c r="T283" s="2"/>
      <c r="U283" s="2"/>
      <c r="V283" s="2"/>
      <c r="W283" s="2"/>
      <c r="X283" s="2"/>
      <c r="Y283" s="2"/>
      <c r="AA283" s="2"/>
      <c r="AC283" s="2"/>
      <c r="AD283" s="2"/>
      <c r="AE283" s="2"/>
      <c r="AN283" s="2"/>
      <c r="AP283" s="2"/>
      <c r="AQ283" s="2"/>
      <c r="AR283" s="2"/>
      <c r="AS283" s="2"/>
      <c r="AT283" s="4"/>
      <c r="AU283" s="4"/>
      <c r="AV283" s="4"/>
      <c r="AW283" s="2"/>
      <c r="AX283" s="2"/>
      <c r="AZ283">
        <v>122</v>
      </c>
      <c r="BA283">
        <v>863850.29</v>
      </c>
      <c r="BB283" s="2" t="s">
        <v>69</v>
      </c>
      <c r="BC283">
        <v>74</v>
      </c>
      <c r="BD283" s="2" t="s">
        <v>823</v>
      </c>
      <c r="BE283" s="2" t="s">
        <v>638</v>
      </c>
      <c r="BF283">
        <v>3678</v>
      </c>
      <c r="BG283" s="2" t="s">
        <v>1032</v>
      </c>
      <c r="BH283" s="2" t="s">
        <v>137</v>
      </c>
      <c r="BI283">
        <v>0</v>
      </c>
      <c r="BJ283" s="2"/>
      <c r="BK283">
        <v>287</v>
      </c>
      <c r="BL283">
        <v>863850.29</v>
      </c>
      <c r="BM283">
        <v>863850.29</v>
      </c>
    </row>
    <row r="284" spans="1:65" x14ac:dyDescent="0.35">
      <c r="A284" s="2" t="s">
        <v>65</v>
      </c>
      <c r="B284" s="2" t="s">
        <v>66</v>
      </c>
      <c r="C284" s="2" t="s">
        <v>67</v>
      </c>
      <c r="D284">
        <v>1</v>
      </c>
      <c r="E284">
        <v>1</v>
      </c>
      <c r="F284" s="3">
        <v>43768.764374999999</v>
      </c>
      <c r="G284" s="4">
        <v>43466</v>
      </c>
      <c r="H284" s="4">
        <v>43830</v>
      </c>
      <c r="I284" s="2" t="s">
        <v>68</v>
      </c>
      <c r="J284">
        <v>1440</v>
      </c>
      <c r="L284" s="2"/>
      <c r="M284" s="2"/>
      <c r="N284" s="2"/>
      <c r="O284" s="2"/>
      <c r="P284" s="2"/>
      <c r="Q284" s="2"/>
      <c r="S284" s="2"/>
      <c r="T284" s="2"/>
      <c r="U284" s="2"/>
      <c r="V284" s="2"/>
      <c r="W284" s="2"/>
      <c r="X284" s="2"/>
      <c r="Y284" s="2"/>
      <c r="AA284" s="2"/>
      <c r="AC284" s="2"/>
      <c r="AD284" s="2"/>
      <c r="AE284" s="2"/>
      <c r="AN284" s="2"/>
      <c r="AP284" s="2"/>
      <c r="AQ284" s="2"/>
      <c r="AR284" s="2"/>
      <c r="AS284" s="2"/>
      <c r="AT284" s="4"/>
      <c r="AU284" s="4"/>
      <c r="AV284" s="4"/>
      <c r="AW284" s="2"/>
      <c r="AX284" s="2"/>
      <c r="AZ284">
        <v>122</v>
      </c>
      <c r="BA284">
        <v>863850.29</v>
      </c>
      <c r="BB284" s="2" t="s">
        <v>69</v>
      </c>
      <c r="BC284">
        <v>75</v>
      </c>
      <c r="BD284" s="2" t="s">
        <v>823</v>
      </c>
      <c r="BE284" s="2" t="s">
        <v>137</v>
      </c>
      <c r="BF284">
        <v>0</v>
      </c>
      <c r="BG284" s="2"/>
      <c r="BH284" s="2" t="s">
        <v>76</v>
      </c>
      <c r="BI284">
        <v>3678</v>
      </c>
      <c r="BJ284" s="2" t="s">
        <v>1032</v>
      </c>
      <c r="BK284">
        <v>287</v>
      </c>
      <c r="BL284">
        <v>863850.29</v>
      </c>
      <c r="BM284">
        <v>863850.29</v>
      </c>
    </row>
    <row r="285" spans="1:65" x14ac:dyDescent="0.35">
      <c r="A285" s="2" t="s">
        <v>65</v>
      </c>
      <c r="B285" s="2" t="s">
        <v>66</v>
      </c>
      <c r="C285" s="2" t="s">
        <v>67</v>
      </c>
      <c r="D285">
        <v>1</v>
      </c>
      <c r="E285">
        <v>1</v>
      </c>
      <c r="F285" s="3">
        <v>43768.764374999999</v>
      </c>
      <c r="G285" s="4">
        <v>43466</v>
      </c>
      <c r="H285" s="4">
        <v>43830</v>
      </c>
      <c r="I285" s="2" t="s">
        <v>68</v>
      </c>
      <c r="J285">
        <v>1440</v>
      </c>
      <c r="L285" s="2"/>
      <c r="M285" s="2"/>
      <c r="N285" s="2"/>
      <c r="O285" s="2"/>
      <c r="P285" s="2"/>
      <c r="Q285" s="2"/>
      <c r="S285" s="2"/>
      <c r="T285" s="2"/>
      <c r="U285" s="2"/>
      <c r="V285" s="2"/>
      <c r="W285" s="2"/>
      <c r="X285" s="2"/>
      <c r="Y285" s="2"/>
      <c r="AA285" s="2"/>
      <c r="AC285" s="2"/>
      <c r="AD285" s="2"/>
      <c r="AE285" s="2"/>
      <c r="AN285" s="2"/>
      <c r="AP285" s="2"/>
      <c r="AQ285" s="2"/>
      <c r="AR285" s="2"/>
      <c r="AS285" s="2"/>
      <c r="AT285" s="4"/>
      <c r="AU285" s="4"/>
      <c r="AV285" s="4"/>
      <c r="AW285" s="2"/>
      <c r="AX285" s="2"/>
      <c r="AZ285">
        <v>122</v>
      </c>
      <c r="BA285">
        <v>863850.29</v>
      </c>
      <c r="BB285" s="2" t="s">
        <v>69</v>
      </c>
      <c r="BC285">
        <v>76</v>
      </c>
      <c r="BD285" s="2" t="s">
        <v>824</v>
      </c>
      <c r="BE285" s="2" t="s">
        <v>638</v>
      </c>
      <c r="BF285">
        <v>9561</v>
      </c>
      <c r="BG285" s="2" t="s">
        <v>1033</v>
      </c>
      <c r="BH285" s="2" t="s">
        <v>137</v>
      </c>
      <c r="BI285">
        <v>0</v>
      </c>
      <c r="BJ285" s="2"/>
      <c r="BK285">
        <v>287</v>
      </c>
      <c r="BL285">
        <v>863850.29</v>
      </c>
      <c r="BM285">
        <v>863850.29</v>
      </c>
    </row>
    <row r="286" spans="1:65" x14ac:dyDescent="0.35">
      <c r="A286" s="2" t="s">
        <v>65</v>
      </c>
      <c r="B286" s="2" t="s">
        <v>66</v>
      </c>
      <c r="C286" s="2" t="s">
        <v>67</v>
      </c>
      <c r="D286">
        <v>1</v>
      </c>
      <c r="E286">
        <v>1</v>
      </c>
      <c r="F286" s="3">
        <v>43768.764374999999</v>
      </c>
      <c r="G286" s="4">
        <v>43466</v>
      </c>
      <c r="H286" s="4">
        <v>43830</v>
      </c>
      <c r="I286" s="2" t="s">
        <v>68</v>
      </c>
      <c r="J286">
        <v>1440</v>
      </c>
      <c r="L286" s="2"/>
      <c r="M286" s="2"/>
      <c r="N286" s="2"/>
      <c r="O286" s="2"/>
      <c r="P286" s="2"/>
      <c r="Q286" s="2"/>
      <c r="S286" s="2"/>
      <c r="T286" s="2"/>
      <c r="U286" s="2"/>
      <c r="V286" s="2"/>
      <c r="W286" s="2"/>
      <c r="X286" s="2"/>
      <c r="Y286" s="2"/>
      <c r="AA286" s="2"/>
      <c r="AC286" s="2"/>
      <c r="AD286" s="2"/>
      <c r="AE286" s="2"/>
      <c r="AN286" s="2"/>
      <c r="AP286" s="2"/>
      <c r="AQ286" s="2"/>
      <c r="AR286" s="2"/>
      <c r="AS286" s="2"/>
      <c r="AT286" s="4"/>
      <c r="AU286" s="4"/>
      <c r="AV286" s="4"/>
      <c r="AW286" s="2"/>
      <c r="AX286" s="2"/>
      <c r="AZ286">
        <v>122</v>
      </c>
      <c r="BA286">
        <v>863850.29</v>
      </c>
      <c r="BB286" s="2" t="s">
        <v>69</v>
      </c>
      <c r="BC286">
        <v>77</v>
      </c>
      <c r="BD286" s="2" t="s">
        <v>824</v>
      </c>
      <c r="BE286" s="2" t="s">
        <v>137</v>
      </c>
      <c r="BF286">
        <v>0</v>
      </c>
      <c r="BG286" s="2"/>
      <c r="BH286" s="2" t="s">
        <v>73</v>
      </c>
      <c r="BI286">
        <v>9561</v>
      </c>
      <c r="BJ286" s="2" t="s">
        <v>1033</v>
      </c>
      <c r="BK286">
        <v>287</v>
      </c>
      <c r="BL286">
        <v>863850.29</v>
      </c>
      <c r="BM286">
        <v>863850.29</v>
      </c>
    </row>
    <row r="287" spans="1:65" x14ac:dyDescent="0.35">
      <c r="A287" s="2" t="s">
        <v>65</v>
      </c>
      <c r="B287" s="2" t="s">
        <v>66</v>
      </c>
      <c r="C287" s="2" t="s">
        <v>67</v>
      </c>
      <c r="D287">
        <v>1</v>
      </c>
      <c r="E287">
        <v>1</v>
      </c>
      <c r="F287" s="3">
        <v>43768.764374999999</v>
      </c>
      <c r="G287" s="4">
        <v>43466</v>
      </c>
      <c r="H287" s="4">
        <v>43830</v>
      </c>
      <c r="I287" s="2" t="s">
        <v>68</v>
      </c>
      <c r="J287">
        <v>1440</v>
      </c>
      <c r="L287" s="2"/>
      <c r="M287" s="2"/>
      <c r="N287" s="2"/>
      <c r="O287" s="2"/>
      <c r="P287" s="2"/>
      <c r="Q287" s="2"/>
      <c r="S287" s="2"/>
      <c r="T287" s="2"/>
      <c r="U287" s="2"/>
      <c r="V287" s="2"/>
      <c r="W287" s="2"/>
      <c r="X287" s="2"/>
      <c r="Y287" s="2"/>
      <c r="AA287" s="2"/>
      <c r="AC287" s="2"/>
      <c r="AD287" s="2"/>
      <c r="AE287" s="2"/>
      <c r="AN287" s="2"/>
      <c r="AP287" s="2"/>
      <c r="AQ287" s="2"/>
      <c r="AR287" s="2"/>
      <c r="AS287" s="2"/>
      <c r="AT287" s="4"/>
      <c r="AU287" s="4"/>
      <c r="AV287" s="4"/>
      <c r="AW287" s="2"/>
      <c r="AX287" s="2"/>
      <c r="AZ287">
        <v>122</v>
      </c>
      <c r="BA287">
        <v>863850.29</v>
      </c>
      <c r="BB287" s="2" t="s">
        <v>69</v>
      </c>
      <c r="BC287">
        <v>78</v>
      </c>
      <c r="BD287" s="2" t="s">
        <v>825</v>
      </c>
      <c r="BE287" s="2" t="s">
        <v>615</v>
      </c>
      <c r="BF287">
        <v>1200</v>
      </c>
      <c r="BG287" s="2" t="s">
        <v>928</v>
      </c>
      <c r="BH287" s="2" t="s">
        <v>137</v>
      </c>
      <c r="BI287">
        <v>0</v>
      </c>
      <c r="BJ287" s="2"/>
      <c r="BK287">
        <v>287</v>
      </c>
      <c r="BL287">
        <v>863850.29</v>
      </c>
      <c r="BM287">
        <v>863850.29</v>
      </c>
    </row>
    <row r="288" spans="1:65" x14ac:dyDescent="0.35">
      <c r="A288" s="2" t="s">
        <v>65</v>
      </c>
      <c r="B288" s="2" t="s">
        <v>66</v>
      </c>
      <c r="C288" s="2" t="s">
        <v>67</v>
      </c>
      <c r="D288">
        <v>1</v>
      </c>
      <c r="E288">
        <v>1</v>
      </c>
      <c r="F288" s="3">
        <v>43768.764374999999</v>
      </c>
      <c r="G288" s="4">
        <v>43466</v>
      </c>
      <c r="H288" s="4">
        <v>43830</v>
      </c>
      <c r="I288" s="2" t="s">
        <v>68</v>
      </c>
      <c r="J288">
        <v>1440</v>
      </c>
      <c r="L288" s="2"/>
      <c r="M288" s="2"/>
      <c r="N288" s="2"/>
      <c r="O288" s="2"/>
      <c r="P288" s="2"/>
      <c r="Q288" s="2"/>
      <c r="S288" s="2"/>
      <c r="T288" s="2"/>
      <c r="U288" s="2"/>
      <c r="V288" s="2"/>
      <c r="W288" s="2"/>
      <c r="X288" s="2"/>
      <c r="Y288" s="2"/>
      <c r="AA288" s="2"/>
      <c r="AC288" s="2"/>
      <c r="AD288" s="2"/>
      <c r="AE288" s="2"/>
      <c r="AN288" s="2"/>
      <c r="AP288" s="2"/>
      <c r="AQ288" s="2"/>
      <c r="AR288" s="2"/>
      <c r="AS288" s="2"/>
      <c r="AT288" s="4"/>
      <c r="AU288" s="4"/>
      <c r="AV288" s="4"/>
      <c r="AW288" s="2"/>
      <c r="AX288" s="2"/>
      <c r="AZ288">
        <v>122</v>
      </c>
      <c r="BA288">
        <v>863850.29</v>
      </c>
      <c r="BB288" s="2" t="s">
        <v>69</v>
      </c>
      <c r="BC288">
        <v>79</v>
      </c>
      <c r="BD288" s="2" t="s">
        <v>825</v>
      </c>
      <c r="BE288" s="2" t="s">
        <v>137</v>
      </c>
      <c r="BF288">
        <v>0</v>
      </c>
      <c r="BG288" s="2"/>
      <c r="BH288" s="2" t="s">
        <v>658</v>
      </c>
      <c r="BI288">
        <v>1200</v>
      </c>
      <c r="BJ288" s="2" t="s">
        <v>928</v>
      </c>
      <c r="BK288">
        <v>287</v>
      </c>
      <c r="BL288">
        <v>863850.29</v>
      </c>
      <c r="BM288">
        <v>863850.29</v>
      </c>
    </row>
    <row r="289" spans="1:65" x14ac:dyDescent="0.35">
      <c r="A289" s="2" t="s">
        <v>65</v>
      </c>
      <c r="B289" s="2" t="s">
        <v>66</v>
      </c>
      <c r="C289" s="2" t="s">
        <v>67</v>
      </c>
      <c r="D289">
        <v>1</v>
      </c>
      <c r="E289">
        <v>1</v>
      </c>
      <c r="F289" s="3">
        <v>43768.764374999999</v>
      </c>
      <c r="G289" s="4">
        <v>43466</v>
      </c>
      <c r="H289" s="4">
        <v>43830</v>
      </c>
      <c r="I289" s="2" t="s">
        <v>68</v>
      </c>
      <c r="J289">
        <v>1440</v>
      </c>
      <c r="L289" s="2"/>
      <c r="M289" s="2"/>
      <c r="N289" s="2"/>
      <c r="O289" s="2"/>
      <c r="P289" s="2"/>
      <c r="Q289" s="2"/>
      <c r="S289" s="2"/>
      <c r="T289" s="2"/>
      <c r="U289" s="2"/>
      <c r="V289" s="2"/>
      <c r="W289" s="2"/>
      <c r="X289" s="2"/>
      <c r="Y289" s="2"/>
      <c r="AA289" s="2"/>
      <c r="AC289" s="2"/>
      <c r="AD289" s="2"/>
      <c r="AE289" s="2"/>
      <c r="AN289" s="2"/>
      <c r="AP289" s="2"/>
      <c r="AQ289" s="2"/>
      <c r="AR289" s="2"/>
      <c r="AS289" s="2"/>
      <c r="AT289" s="4"/>
      <c r="AU289" s="4"/>
      <c r="AV289" s="4"/>
      <c r="AW289" s="2"/>
      <c r="AX289" s="2"/>
      <c r="AZ289">
        <v>122</v>
      </c>
      <c r="BA289">
        <v>863850.29</v>
      </c>
      <c r="BB289" s="2" t="s">
        <v>69</v>
      </c>
      <c r="BC289">
        <v>80</v>
      </c>
      <c r="BD289" s="2" t="s">
        <v>826</v>
      </c>
      <c r="BE289" s="2" t="s">
        <v>659</v>
      </c>
      <c r="BF289">
        <v>800</v>
      </c>
      <c r="BG289" s="2" t="s">
        <v>1034</v>
      </c>
      <c r="BH289" s="2" t="s">
        <v>137</v>
      </c>
      <c r="BI289">
        <v>0</v>
      </c>
      <c r="BJ289" s="2"/>
      <c r="BK289">
        <v>287</v>
      </c>
      <c r="BL289">
        <v>863850.29</v>
      </c>
      <c r="BM289">
        <v>863850.29</v>
      </c>
    </row>
    <row r="290" spans="1:65" x14ac:dyDescent="0.35">
      <c r="A290" s="2" t="s">
        <v>65</v>
      </c>
      <c r="B290" s="2" t="s">
        <v>66</v>
      </c>
      <c r="C290" s="2" t="s">
        <v>67</v>
      </c>
      <c r="D290">
        <v>1</v>
      </c>
      <c r="E290">
        <v>1</v>
      </c>
      <c r="F290" s="3">
        <v>43768.764374999999</v>
      </c>
      <c r="G290" s="4">
        <v>43466</v>
      </c>
      <c r="H290" s="4">
        <v>43830</v>
      </c>
      <c r="I290" s="2" t="s">
        <v>68</v>
      </c>
      <c r="J290">
        <v>1440</v>
      </c>
      <c r="L290" s="2"/>
      <c r="M290" s="2"/>
      <c r="N290" s="2"/>
      <c r="O290" s="2"/>
      <c r="P290" s="2"/>
      <c r="Q290" s="2"/>
      <c r="S290" s="2"/>
      <c r="T290" s="2"/>
      <c r="U290" s="2"/>
      <c r="V290" s="2"/>
      <c r="W290" s="2"/>
      <c r="X290" s="2"/>
      <c r="Y290" s="2"/>
      <c r="AA290" s="2"/>
      <c r="AC290" s="2"/>
      <c r="AD290" s="2"/>
      <c r="AE290" s="2"/>
      <c r="AN290" s="2"/>
      <c r="AP290" s="2"/>
      <c r="AQ290" s="2"/>
      <c r="AR290" s="2"/>
      <c r="AS290" s="2"/>
      <c r="AT290" s="4"/>
      <c r="AU290" s="4"/>
      <c r="AV290" s="4"/>
      <c r="AW290" s="2"/>
      <c r="AX290" s="2"/>
      <c r="AZ290">
        <v>122</v>
      </c>
      <c r="BA290">
        <v>863850.29</v>
      </c>
      <c r="BB290" s="2" t="s">
        <v>69</v>
      </c>
      <c r="BC290">
        <v>81</v>
      </c>
      <c r="BD290" s="2" t="s">
        <v>826</v>
      </c>
      <c r="BE290" s="2" t="s">
        <v>137</v>
      </c>
      <c r="BF290">
        <v>0</v>
      </c>
      <c r="BG290" s="2"/>
      <c r="BH290" s="2" t="s">
        <v>615</v>
      </c>
      <c r="BI290">
        <v>800</v>
      </c>
      <c r="BJ290" s="2" t="s">
        <v>1034</v>
      </c>
      <c r="BK290">
        <v>287</v>
      </c>
      <c r="BL290">
        <v>863850.29</v>
      </c>
      <c r="BM290">
        <v>863850.29</v>
      </c>
    </row>
    <row r="291" spans="1:65" x14ac:dyDescent="0.35">
      <c r="A291" s="2" t="s">
        <v>65</v>
      </c>
      <c r="B291" s="2" t="s">
        <v>66</v>
      </c>
      <c r="C291" s="2" t="s">
        <v>67</v>
      </c>
      <c r="D291">
        <v>1</v>
      </c>
      <c r="E291">
        <v>1</v>
      </c>
      <c r="F291" s="3">
        <v>43768.764374999999</v>
      </c>
      <c r="G291" s="4">
        <v>43466</v>
      </c>
      <c r="H291" s="4">
        <v>43830</v>
      </c>
      <c r="I291" s="2" t="s">
        <v>68</v>
      </c>
      <c r="J291">
        <v>1440</v>
      </c>
      <c r="L291" s="2"/>
      <c r="M291" s="2"/>
      <c r="N291" s="2"/>
      <c r="O291" s="2"/>
      <c r="P291" s="2"/>
      <c r="Q291" s="2"/>
      <c r="S291" s="2"/>
      <c r="T291" s="2"/>
      <c r="U291" s="2"/>
      <c r="V291" s="2"/>
      <c r="W291" s="2"/>
      <c r="X291" s="2"/>
      <c r="Y291" s="2"/>
      <c r="AA291" s="2"/>
      <c r="AC291" s="2"/>
      <c r="AD291" s="2"/>
      <c r="AE291" s="2"/>
      <c r="AN291" s="2"/>
      <c r="AP291" s="2"/>
      <c r="AQ291" s="2"/>
      <c r="AR291" s="2"/>
      <c r="AS291" s="2"/>
      <c r="AT291" s="4"/>
      <c r="AU291" s="4"/>
      <c r="AV291" s="4"/>
      <c r="AW291" s="2"/>
      <c r="AX291" s="2"/>
      <c r="AZ291">
        <v>122</v>
      </c>
      <c r="BA291">
        <v>863850.29</v>
      </c>
      <c r="BB291" s="2" t="s">
        <v>69</v>
      </c>
      <c r="BC291">
        <v>82</v>
      </c>
      <c r="BD291" s="2" t="s">
        <v>827</v>
      </c>
      <c r="BE291" s="2" t="s">
        <v>608</v>
      </c>
      <c r="BF291">
        <v>59000</v>
      </c>
      <c r="BG291" s="2" t="s">
        <v>1035</v>
      </c>
      <c r="BH291" s="2" t="s">
        <v>137</v>
      </c>
      <c r="BI291">
        <v>0</v>
      </c>
      <c r="BJ291" s="2"/>
      <c r="BK291">
        <v>287</v>
      </c>
      <c r="BL291">
        <v>863850.29</v>
      </c>
      <c r="BM291">
        <v>863850.29</v>
      </c>
    </row>
    <row r="292" spans="1:65" x14ac:dyDescent="0.35">
      <c r="A292" s="2" t="s">
        <v>65</v>
      </c>
      <c r="B292" s="2" t="s">
        <v>66</v>
      </c>
      <c r="C292" s="2" t="s">
        <v>67</v>
      </c>
      <c r="D292">
        <v>1</v>
      </c>
      <c r="E292">
        <v>1</v>
      </c>
      <c r="F292" s="3">
        <v>43768.764374999999</v>
      </c>
      <c r="G292" s="4">
        <v>43466</v>
      </c>
      <c r="H292" s="4">
        <v>43830</v>
      </c>
      <c r="I292" s="2" t="s">
        <v>68</v>
      </c>
      <c r="J292">
        <v>1440</v>
      </c>
      <c r="L292" s="2"/>
      <c r="M292" s="2"/>
      <c r="N292" s="2"/>
      <c r="O292" s="2"/>
      <c r="P292" s="2"/>
      <c r="Q292" s="2"/>
      <c r="S292" s="2"/>
      <c r="T292" s="2"/>
      <c r="U292" s="2"/>
      <c r="V292" s="2"/>
      <c r="W292" s="2"/>
      <c r="X292" s="2"/>
      <c r="Y292" s="2"/>
      <c r="AA292" s="2"/>
      <c r="AC292" s="2"/>
      <c r="AD292" s="2"/>
      <c r="AE292" s="2"/>
      <c r="AN292" s="2"/>
      <c r="AP292" s="2"/>
      <c r="AQ292" s="2"/>
      <c r="AR292" s="2"/>
      <c r="AS292" s="2"/>
      <c r="AT292" s="4"/>
      <c r="AU292" s="4"/>
      <c r="AV292" s="4"/>
      <c r="AW292" s="2"/>
      <c r="AX292" s="2"/>
      <c r="AZ292">
        <v>122</v>
      </c>
      <c r="BA292">
        <v>863850.29</v>
      </c>
      <c r="BB292" s="2" t="s">
        <v>69</v>
      </c>
      <c r="BC292">
        <v>83</v>
      </c>
      <c r="BD292" s="2" t="s">
        <v>827</v>
      </c>
      <c r="BE292" s="2" t="s">
        <v>137</v>
      </c>
      <c r="BF292">
        <v>0</v>
      </c>
      <c r="BG292" s="2"/>
      <c r="BH292" s="2" t="s">
        <v>628</v>
      </c>
      <c r="BI292">
        <v>72570</v>
      </c>
      <c r="BJ292" s="2" t="s">
        <v>1035</v>
      </c>
      <c r="BK292">
        <v>287</v>
      </c>
      <c r="BL292">
        <v>863850.29</v>
      </c>
      <c r="BM292">
        <v>863850.29</v>
      </c>
    </row>
    <row r="293" spans="1:65" x14ac:dyDescent="0.35">
      <c r="A293" s="2" t="s">
        <v>65</v>
      </c>
      <c r="B293" s="2" t="s">
        <v>66</v>
      </c>
      <c r="C293" s="2" t="s">
        <v>67</v>
      </c>
      <c r="D293">
        <v>1</v>
      </c>
      <c r="E293">
        <v>1</v>
      </c>
      <c r="F293" s="3">
        <v>43768.764374999999</v>
      </c>
      <c r="G293" s="4">
        <v>43466</v>
      </c>
      <c r="H293" s="4">
        <v>43830</v>
      </c>
      <c r="I293" s="2" t="s">
        <v>68</v>
      </c>
      <c r="J293">
        <v>1440</v>
      </c>
      <c r="L293" s="2"/>
      <c r="M293" s="2"/>
      <c r="N293" s="2"/>
      <c r="O293" s="2"/>
      <c r="P293" s="2"/>
      <c r="Q293" s="2"/>
      <c r="S293" s="2"/>
      <c r="T293" s="2"/>
      <c r="U293" s="2"/>
      <c r="V293" s="2"/>
      <c r="W293" s="2"/>
      <c r="X293" s="2"/>
      <c r="Y293" s="2"/>
      <c r="AA293" s="2"/>
      <c r="AC293" s="2"/>
      <c r="AD293" s="2"/>
      <c r="AE293" s="2"/>
      <c r="AN293" s="2"/>
      <c r="AP293" s="2"/>
      <c r="AQ293" s="2"/>
      <c r="AR293" s="2"/>
      <c r="AS293" s="2"/>
      <c r="AT293" s="4"/>
      <c r="AU293" s="4"/>
      <c r="AV293" s="4"/>
      <c r="AW293" s="2"/>
      <c r="AX293" s="2"/>
      <c r="AZ293">
        <v>122</v>
      </c>
      <c r="BA293">
        <v>863850.29</v>
      </c>
      <c r="BB293" s="2" t="s">
        <v>69</v>
      </c>
      <c r="BC293">
        <v>84</v>
      </c>
      <c r="BD293" s="2" t="s">
        <v>827</v>
      </c>
      <c r="BE293" s="2" t="s">
        <v>76</v>
      </c>
      <c r="BF293">
        <v>13570</v>
      </c>
      <c r="BG293" s="2" t="s">
        <v>1035</v>
      </c>
      <c r="BH293" s="2" t="s">
        <v>137</v>
      </c>
      <c r="BI293">
        <v>0</v>
      </c>
      <c r="BJ293" s="2"/>
      <c r="BK293">
        <v>287</v>
      </c>
      <c r="BL293">
        <v>863850.29</v>
      </c>
      <c r="BM293">
        <v>863850.29</v>
      </c>
    </row>
    <row r="294" spans="1:65" x14ac:dyDescent="0.35">
      <c r="A294" s="2" t="s">
        <v>65</v>
      </c>
      <c r="B294" s="2" t="s">
        <v>66</v>
      </c>
      <c r="C294" s="2" t="s">
        <v>67</v>
      </c>
      <c r="D294">
        <v>1</v>
      </c>
      <c r="E294">
        <v>1</v>
      </c>
      <c r="F294" s="3">
        <v>43768.764374999999</v>
      </c>
      <c r="G294" s="4">
        <v>43466</v>
      </c>
      <c r="H294" s="4">
        <v>43830</v>
      </c>
      <c r="I294" s="2" t="s">
        <v>68</v>
      </c>
      <c r="J294">
        <v>1440</v>
      </c>
      <c r="L294" s="2"/>
      <c r="M294" s="2"/>
      <c r="N294" s="2"/>
      <c r="O294" s="2"/>
      <c r="P294" s="2"/>
      <c r="Q294" s="2"/>
      <c r="S294" s="2"/>
      <c r="T294" s="2"/>
      <c r="U294" s="2"/>
      <c r="V294" s="2"/>
      <c r="W294" s="2"/>
      <c r="X294" s="2"/>
      <c r="Y294" s="2"/>
      <c r="AA294" s="2"/>
      <c r="AC294" s="2"/>
      <c r="AD294" s="2"/>
      <c r="AE294" s="2"/>
      <c r="AN294" s="2"/>
      <c r="AP294" s="2"/>
      <c r="AQ294" s="2"/>
      <c r="AR294" s="2"/>
      <c r="AS294" s="2"/>
      <c r="AT294" s="4"/>
      <c r="AU294" s="4"/>
      <c r="AV294" s="4"/>
      <c r="AW294" s="2"/>
      <c r="AX294" s="2"/>
      <c r="AZ294">
        <v>122</v>
      </c>
      <c r="BA294">
        <v>863850.29</v>
      </c>
      <c r="BB294" s="2" t="s">
        <v>69</v>
      </c>
      <c r="BC294">
        <v>85</v>
      </c>
      <c r="BD294" s="2" t="s">
        <v>828</v>
      </c>
      <c r="BE294" s="2" t="s">
        <v>668</v>
      </c>
      <c r="BF294">
        <v>23000</v>
      </c>
      <c r="BG294" s="2" t="s">
        <v>930</v>
      </c>
      <c r="BH294" s="2" t="s">
        <v>137</v>
      </c>
      <c r="BI294">
        <v>0</v>
      </c>
      <c r="BJ294" s="2"/>
      <c r="BK294">
        <v>287</v>
      </c>
      <c r="BL294">
        <v>863850.29</v>
      </c>
      <c r="BM294">
        <v>863850.29</v>
      </c>
    </row>
    <row r="295" spans="1:65" x14ac:dyDescent="0.35">
      <c r="A295" s="2" t="s">
        <v>65</v>
      </c>
      <c r="B295" s="2" t="s">
        <v>66</v>
      </c>
      <c r="C295" s="2" t="s">
        <v>67</v>
      </c>
      <c r="D295">
        <v>1</v>
      </c>
      <c r="E295">
        <v>1</v>
      </c>
      <c r="F295" s="3">
        <v>43768.764374999999</v>
      </c>
      <c r="G295" s="4">
        <v>43466</v>
      </c>
      <c r="H295" s="4">
        <v>43830</v>
      </c>
      <c r="I295" s="2" t="s">
        <v>68</v>
      </c>
      <c r="J295">
        <v>1440</v>
      </c>
      <c r="L295" s="2"/>
      <c r="M295" s="2"/>
      <c r="N295" s="2"/>
      <c r="O295" s="2"/>
      <c r="P295" s="2"/>
      <c r="Q295" s="2"/>
      <c r="S295" s="2"/>
      <c r="T295" s="2"/>
      <c r="U295" s="2"/>
      <c r="V295" s="2"/>
      <c r="W295" s="2"/>
      <c r="X295" s="2"/>
      <c r="Y295" s="2"/>
      <c r="AA295" s="2"/>
      <c r="AC295" s="2"/>
      <c r="AD295" s="2"/>
      <c r="AE295" s="2"/>
      <c r="AN295" s="2"/>
      <c r="AP295" s="2"/>
      <c r="AQ295" s="2"/>
      <c r="AR295" s="2"/>
      <c r="AS295" s="2"/>
      <c r="AT295" s="4"/>
      <c r="AU295" s="4"/>
      <c r="AV295" s="4"/>
      <c r="AW295" s="2"/>
      <c r="AX295" s="2"/>
      <c r="AZ295">
        <v>122</v>
      </c>
      <c r="BA295">
        <v>863850.29</v>
      </c>
      <c r="BB295" s="2" t="s">
        <v>69</v>
      </c>
      <c r="BC295">
        <v>86</v>
      </c>
      <c r="BD295" s="2" t="s">
        <v>828</v>
      </c>
      <c r="BE295" s="2" t="s">
        <v>137</v>
      </c>
      <c r="BF295">
        <v>0</v>
      </c>
      <c r="BG295" s="2"/>
      <c r="BH295" s="2" t="s">
        <v>669</v>
      </c>
      <c r="BI295">
        <v>23000</v>
      </c>
      <c r="BJ295" s="2" t="s">
        <v>930</v>
      </c>
      <c r="BK295">
        <v>287</v>
      </c>
      <c r="BL295">
        <v>863850.29</v>
      </c>
      <c r="BM295">
        <v>863850.29</v>
      </c>
    </row>
    <row r="296" spans="1:65" x14ac:dyDescent="0.35">
      <c r="A296" s="2" t="s">
        <v>65</v>
      </c>
      <c r="B296" s="2" t="s">
        <v>66</v>
      </c>
      <c r="C296" s="2" t="s">
        <v>67</v>
      </c>
      <c r="D296">
        <v>1</v>
      </c>
      <c r="E296">
        <v>1</v>
      </c>
      <c r="F296" s="3">
        <v>43768.764374999999</v>
      </c>
      <c r="G296" s="4">
        <v>43466</v>
      </c>
      <c r="H296" s="4">
        <v>43830</v>
      </c>
      <c r="I296" s="2" t="s">
        <v>68</v>
      </c>
      <c r="J296">
        <v>1440</v>
      </c>
      <c r="L296" s="2"/>
      <c r="M296" s="2"/>
      <c r="N296" s="2"/>
      <c r="O296" s="2"/>
      <c r="P296" s="2"/>
      <c r="Q296" s="2"/>
      <c r="S296" s="2"/>
      <c r="T296" s="2"/>
      <c r="U296" s="2"/>
      <c r="V296" s="2"/>
      <c r="W296" s="2"/>
      <c r="X296" s="2"/>
      <c r="Y296" s="2"/>
      <c r="AA296" s="2"/>
      <c r="AC296" s="2"/>
      <c r="AD296" s="2"/>
      <c r="AE296" s="2"/>
      <c r="AN296" s="2"/>
      <c r="AP296" s="2"/>
      <c r="AQ296" s="2"/>
      <c r="AR296" s="2"/>
      <c r="AS296" s="2"/>
      <c r="AT296" s="4"/>
      <c r="AU296" s="4"/>
      <c r="AV296" s="4"/>
      <c r="AW296" s="2"/>
      <c r="AX296" s="2"/>
      <c r="AZ296">
        <v>122</v>
      </c>
      <c r="BA296">
        <v>863850.29</v>
      </c>
      <c r="BB296" s="2" t="s">
        <v>69</v>
      </c>
      <c r="BC296">
        <v>87</v>
      </c>
      <c r="BD296" s="2" t="s">
        <v>800</v>
      </c>
      <c r="BE296" s="2" t="s">
        <v>614</v>
      </c>
      <c r="BF296">
        <v>2500</v>
      </c>
      <c r="BG296" s="2" t="s">
        <v>918</v>
      </c>
      <c r="BH296" s="2" t="s">
        <v>137</v>
      </c>
      <c r="BI296">
        <v>0</v>
      </c>
      <c r="BJ296" s="2"/>
      <c r="BK296">
        <v>287</v>
      </c>
      <c r="BL296">
        <v>863850.29</v>
      </c>
      <c r="BM296">
        <v>863850.29</v>
      </c>
    </row>
    <row r="297" spans="1:65" x14ac:dyDescent="0.35">
      <c r="A297" s="2" t="s">
        <v>65</v>
      </c>
      <c r="B297" s="2" t="s">
        <v>66</v>
      </c>
      <c r="C297" s="2" t="s">
        <v>67</v>
      </c>
      <c r="D297">
        <v>1</v>
      </c>
      <c r="E297">
        <v>1</v>
      </c>
      <c r="F297" s="3">
        <v>43768.764374999999</v>
      </c>
      <c r="G297" s="4">
        <v>43466</v>
      </c>
      <c r="H297" s="4">
        <v>43830</v>
      </c>
      <c r="I297" s="2" t="s">
        <v>68</v>
      </c>
      <c r="J297">
        <v>1440</v>
      </c>
      <c r="L297" s="2"/>
      <c r="M297" s="2"/>
      <c r="N297" s="2"/>
      <c r="O297" s="2"/>
      <c r="P297" s="2"/>
      <c r="Q297" s="2"/>
      <c r="S297" s="2"/>
      <c r="T297" s="2"/>
      <c r="U297" s="2"/>
      <c r="V297" s="2"/>
      <c r="W297" s="2"/>
      <c r="X297" s="2"/>
      <c r="Y297" s="2"/>
      <c r="AA297" s="2"/>
      <c r="AC297" s="2"/>
      <c r="AD297" s="2"/>
      <c r="AE297" s="2"/>
      <c r="AN297" s="2"/>
      <c r="AP297" s="2"/>
      <c r="AQ297" s="2"/>
      <c r="AR297" s="2"/>
      <c r="AS297" s="2"/>
      <c r="AT297" s="4"/>
      <c r="AU297" s="4"/>
      <c r="AV297" s="4"/>
      <c r="AW297" s="2"/>
      <c r="AX297" s="2"/>
      <c r="AZ297">
        <v>122</v>
      </c>
      <c r="BA297">
        <v>863850.29</v>
      </c>
      <c r="BB297" s="2" t="s">
        <v>69</v>
      </c>
      <c r="BC297">
        <v>88</v>
      </c>
      <c r="BD297" s="2" t="s">
        <v>800</v>
      </c>
      <c r="BE297" s="2" t="s">
        <v>137</v>
      </c>
      <c r="BF297">
        <v>0</v>
      </c>
      <c r="BG297" s="2"/>
      <c r="BH297" s="2" t="s">
        <v>73</v>
      </c>
      <c r="BI297">
        <v>2500</v>
      </c>
      <c r="BJ297" s="2" t="s">
        <v>918</v>
      </c>
      <c r="BK297">
        <v>287</v>
      </c>
      <c r="BL297">
        <v>863850.29</v>
      </c>
      <c r="BM297">
        <v>863850.29</v>
      </c>
    </row>
    <row r="298" spans="1:65" x14ac:dyDescent="0.35">
      <c r="A298" s="2" t="s">
        <v>65</v>
      </c>
      <c r="B298" s="2" t="s">
        <v>66</v>
      </c>
      <c r="C298" s="2" t="s">
        <v>67</v>
      </c>
      <c r="D298">
        <v>1</v>
      </c>
      <c r="E298">
        <v>1</v>
      </c>
      <c r="F298" s="3">
        <v>43768.764374999999</v>
      </c>
      <c r="G298" s="4">
        <v>43466</v>
      </c>
      <c r="H298" s="4">
        <v>43830</v>
      </c>
      <c r="I298" s="2" t="s">
        <v>68</v>
      </c>
      <c r="J298">
        <v>1440</v>
      </c>
      <c r="L298" s="2"/>
      <c r="M298" s="2"/>
      <c r="N298" s="2"/>
      <c r="O298" s="2"/>
      <c r="P298" s="2"/>
      <c r="Q298" s="2"/>
      <c r="S298" s="2"/>
      <c r="T298" s="2"/>
      <c r="U298" s="2"/>
      <c r="V298" s="2"/>
      <c r="W298" s="2"/>
      <c r="X298" s="2"/>
      <c r="Y298" s="2"/>
      <c r="AA298" s="2"/>
      <c r="AC298" s="2"/>
      <c r="AD298" s="2"/>
      <c r="AE298" s="2"/>
      <c r="AN298" s="2"/>
      <c r="AP298" s="2"/>
      <c r="AQ298" s="2"/>
      <c r="AR298" s="2"/>
      <c r="AS298" s="2"/>
      <c r="AT298" s="4"/>
      <c r="AU298" s="4"/>
      <c r="AV298" s="4"/>
      <c r="AW298" s="2"/>
      <c r="AX298" s="2"/>
      <c r="AZ298">
        <v>122</v>
      </c>
      <c r="BA298">
        <v>863850.29</v>
      </c>
      <c r="BB298" s="2" t="s">
        <v>69</v>
      </c>
      <c r="BC298">
        <v>89</v>
      </c>
      <c r="BD298" s="2" t="s">
        <v>829</v>
      </c>
      <c r="BE298" s="2" t="s">
        <v>596</v>
      </c>
      <c r="BF298">
        <v>241.46</v>
      </c>
      <c r="BG298" s="2" t="s">
        <v>944</v>
      </c>
      <c r="BH298" s="2" t="s">
        <v>137</v>
      </c>
      <c r="BI298">
        <v>0</v>
      </c>
      <c r="BJ298" s="2"/>
      <c r="BK298">
        <v>287</v>
      </c>
      <c r="BL298">
        <v>863850.29</v>
      </c>
      <c r="BM298">
        <v>863850.29</v>
      </c>
    </row>
    <row r="299" spans="1:65" x14ac:dyDescent="0.35">
      <c r="A299" s="2" t="s">
        <v>65</v>
      </c>
      <c r="B299" s="2" t="s">
        <v>66</v>
      </c>
      <c r="C299" s="2" t="s">
        <v>67</v>
      </c>
      <c r="D299">
        <v>1</v>
      </c>
      <c r="E299">
        <v>1</v>
      </c>
      <c r="F299" s="3">
        <v>43768.764374999999</v>
      </c>
      <c r="G299" s="4">
        <v>43466</v>
      </c>
      <c r="H299" s="4">
        <v>43830</v>
      </c>
      <c r="I299" s="2" t="s">
        <v>68</v>
      </c>
      <c r="J299">
        <v>1440</v>
      </c>
      <c r="L299" s="2"/>
      <c r="M299" s="2"/>
      <c r="N299" s="2"/>
      <c r="O299" s="2"/>
      <c r="P299" s="2"/>
      <c r="Q299" s="2"/>
      <c r="S299" s="2"/>
      <c r="T299" s="2"/>
      <c r="U299" s="2"/>
      <c r="V299" s="2"/>
      <c r="W299" s="2"/>
      <c r="X299" s="2"/>
      <c r="Y299" s="2"/>
      <c r="AA299" s="2"/>
      <c r="AC299" s="2"/>
      <c r="AD299" s="2"/>
      <c r="AE299" s="2"/>
      <c r="AN299" s="2"/>
      <c r="AP299" s="2"/>
      <c r="AQ299" s="2"/>
      <c r="AR299" s="2"/>
      <c r="AS299" s="2"/>
      <c r="AT299" s="4"/>
      <c r="AU299" s="4"/>
      <c r="AV299" s="4"/>
      <c r="AW299" s="2"/>
      <c r="AX299" s="2"/>
      <c r="AZ299">
        <v>122</v>
      </c>
      <c r="BA299">
        <v>863850.29</v>
      </c>
      <c r="BB299" s="2" t="s">
        <v>69</v>
      </c>
      <c r="BC299">
        <v>90</v>
      </c>
      <c r="BD299" s="2" t="s">
        <v>829</v>
      </c>
      <c r="BE299" s="2" t="s">
        <v>137</v>
      </c>
      <c r="BF299">
        <v>0</v>
      </c>
      <c r="BG299" s="2"/>
      <c r="BH299" s="2" t="s">
        <v>639</v>
      </c>
      <c r="BI299">
        <v>487</v>
      </c>
      <c r="BJ299" s="2" t="s">
        <v>931</v>
      </c>
      <c r="BK299">
        <v>287</v>
      </c>
      <c r="BL299">
        <v>863850.29</v>
      </c>
      <c r="BM299">
        <v>863850.29</v>
      </c>
    </row>
    <row r="300" spans="1:65" x14ac:dyDescent="0.35">
      <c r="A300" s="2" t="s">
        <v>65</v>
      </c>
      <c r="B300" s="2" t="s">
        <v>66</v>
      </c>
      <c r="C300" s="2" t="s">
        <v>67</v>
      </c>
      <c r="D300">
        <v>1</v>
      </c>
      <c r="E300">
        <v>1</v>
      </c>
      <c r="F300" s="3">
        <v>43768.764374999999</v>
      </c>
      <c r="G300" s="4">
        <v>43466</v>
      </c>
      <c r="H300" s="4">
        <v>43830</v>
      </c>
      <c r="I300" s="2" t="s">
        <v>68</v>
      </c>
      <c r="J300">
        <v>1440</v>
      </c>
      <c r="L300" s="2"/>
      <c r="M300" s="2"/>
      <c r="N300" s="2"/>
      <c r="O300" s="2"/>
      <c r="P300" s="2"/>
      <c r="Q300" s="2"/>
      <c r="S300" s="2"/>
      <c r="T300" s="2"/>
      <c r="U300" s="2"/>
      <c r="V300" s="2"/>
      <c r="W300" s="2"/>
      <c r="X300" s="2"/>
      <c r="Y300" s="2"/>
      <c r="AA300" s="2"/>
      <c r="AC300" s="2"/>
      <c r="AD300" s="2"/>
      <c r="AE300" s="2"/>
      <c r="AN300" s="2"/>
      <c r="AP300" s="2"/>
      <c r="AQ300" s="2"/>
      <c r="AR300" s="2"/>
      <c r="AS300" s="2"/>
      <c r="AT300" s="4"/>
      <c r="AU300" s="4"/>
      <c r="AV300" s="4"/>
      <c r="AW300" s="2"/>
      <c r="AX300" s="2"/>
      <c r="AZ300">
        <v>122</v>
      </c>
      <c r="BA300">
        <v>863850.29</v>
      </c>
      <c r="BB300" s="2" t="s">
        <v>69</v>
      </c>
      <c r="BC300">
        <v>91</v>
      </c>
      <c r="BD300" s="2" t="s">
        <v>829</v>
      </c>
      <c r="BE300" s="2" t="s">
        <v>76</v>
      </c>
      <c r="BF300">
        <v>55.54</v>
      </c>
      <c r="BG300" s="2" t="s">
        <v>944</v>
      </c>
      <c r="BH300" s="2" t="s">
        <v>137</v>
      </c>
      <c r="BI300">
        <v>0</v>
      </c>
      <c r="BJ300" s="2"/>
      <c r="BK300">
        <v>287</v>
      </c>
      <c r="BL300">
        <v>863850.29</v>
      </c>
      <c r="BM300">
        <v>863850.29</v>
      </c>
    </row>
    <row r="301" spans="1:65" x14ac:dyDescent="0.35">
      <c r="A301" s="2" t="s">
        <v>65</v>
      </c>
      <c r="B301" s="2" t="s">
        <v>66</v>
      </c>
      <c r="C301" s="2" t="s">
        <v>67</v>
      </c>
      <c r="D301">
        <v>1</v>
      </c>
      <c r="E301">
        <v>1</v>
      </c>
      <c r="F301" s="3">
        <v>43768.764374999999</v>
      </c>
      <c r="G301" s="4">
        <v>43466</v>
      </c>
      <c r="H301" s="4">
        <v>43830</v>
      </c>
      <c r="I301" s="2" t="s">
        <v>68</v>
      </c>
      <c r="J301">
        <v>1440</v>
      </c>
      <c r="L301" s="2"/>
      <c r="M301" s="2"/>
      <c r="N301" s="2"/>
      <c r="O301" s="2"/>
      <c r="P301" s="2"/>
      <c r="Q301" s="2"/>
      <c r="S301" s="2"/>
      <c r="T301" s="2"/>
      <c r="U301" s="2"/>
      <c r="V301" s="2"/>
      <c r="W301" s="2"/>
      <c r="X301" s="2"/>
      <c r="Y301" s="2"/>
      <c r="AA301" s="2"/>
      <c r="AC301" s="2"/>
      <c r="AD301" s="2"/>
      <c r="AE301" s="2"/>
      <c r="AN301" s="2"/>
      <c r="AP301" s="2"/>
      <c r="AQ301" s="2"/>
      <c r="AR301" s="2"/>
      <c r="AS301" s="2"/>
      <c r="AT301" s="4"/>
      <c r="AU301" s="4"/>
      <c r="AV301" s="4"/>
      <c r="AW301" s="2"/>
      <c r="AX301" s="2"/>
      <c r="AZ301">
        <v>122</v>
      </c>
      <c r="BA301">
        <v>863850.29</v>
      </c>
      <c r="BB301" s="2" t="s">
        <v>69</v>
      </c>
      <c r="BC301">
        <v>92</v>
      </c>
      <c r="BD301" s="2" t="s">
        <v>829</v>
      </c>
      <c r="BE301" s="2" t="s">
        <v>77</v>
      </c>
      <c r="BF301">
        <v>129.18</v>
      </c>
      <c r="BG301" s="2" t="s">
        <v>582</v>
      </c>
      <c r="BH301" s="2" t="s">
        <v>137</v>
      </c>
      <c r="BI301">
        <v>0</v>
      </c>
      <c r="BJ301" s="2"/>
      <c r="BK301">
        <v>287</v>
      </c>
      <c r="BL301">
        <v>863850.29</v>
      </c>
      <c r="BM301">
        <v>863850.29</v>
      </c>
    </row>
    <row r="302" spans="1:65" x14ac:dyDescent="0.35">
      <c r="A302" s="2" t="s">
        <v>65</v>
      </c>
      <c r="B302" s="2" t="s">
        <v>66</v>
      </c>
      <c r="C302" s="2" t="s">
        <v>67</v>
      </c>
      <c r="D302">
        <v>1</v>
      </c>
      <c r="E302">
        <v>1</v>
      </c>
      <c r="F302" s="3">
        <v>43768.764374999999</v>
      </c>
      <c r="G302" s="4">
        <v>43466</v>
      </c>
      <c r="H302" s="4">
        <v>43830</v>
      </c>
      <c r="I302" s="2" t="s">
        <v>68</v>
      </c>
      <c r="J302">
        <v>1440</v>
      </c>
      <c r="L302" s="2"/>
      <c r="M302" s="2"/>
      <c r="N302" s="2"/>
      <c r="O302" s="2"/>
      <c r="P302" s="2"/>
      <c r="Q302" s="2"/>
      <c r="S302" s="2"/>
      <c r="T302" s="2"/>
      <c r="U302" s="2"/>
      <c r="V302" s="2"/>
      <c r="W302" s="2"/>
      <c r="X302" s="2"/>
      <c r="Y302" s="2"/>
      <c r="AA302" s="2"/>
      <c r="AC302" s="2"/>
      <c r="AD302" s="2"/>
      <c r="AE302" s="2"/>
      <c r="AN302" s="2"/>
      <c r="AP302" s="2"/>
      <c r="AQ302" s="2"/>
      <c r="AR302" s="2"/>
      <c r="AS302" s="2"/>
      <c r="AT302" s="4"/>
      <c r="AU302" s="4"/>
      <c r="AV302" s="4"/>
      <c r="AW302" s="2"/>
      <c r="AX302" s="2"/>
      <c r="AZ302">
        <v>122</v>
      </c>
      <c r="BA302">
        <v>863850.29</v>
      </c>
      <c r="BB302" s="2" t="s">
        <v>69</v>
      </c>
      <c r="BC302">
        <v>93</v>
      </c>
      <c r="BD302" s="2" t="s">
        <v>829</v>
      </c>
      <c r="BE302" s="2" t="s">
        <v>78</v>
      </c>
      <c r="BF302">
        <v>43.06</v>
      </c>
      <c r="BG302" s="2" t="s">
        <v>582</v>
      </c>
      <c r="BH302" s="2" t="s">
        <v>137</v>
      </c>
      <c r="BI302">
        <v>0</v>
      </c>
      <c r="BJ302" s="2"/>
      <c r="BK302">
        <v>287</v>
      </c>
      <c r="BL302">
        <v>863850.29</v>
      </c>
      <c r="BM302">
        <v>863850.29</v>
      </c>
    </row>
    <row r="303" spans="1:65" x14ac:dyDescent="0.35">
      <c r="A303" s="2" t="s">
        <v>65</v>
      </c>
      <c r="B303" s="2" t="s">
        <v>66</v>
      </c>
      <c r="C303" s="2" t="s">
        <v>67</v>
      </c>
      <c r="D303">
        <v>1</v>
      </c>
      <c r="E303">
        <v>1</v>
      </c>
      <c r="F303" s="3">
        <v>43768.764374999999</v>
      </c>
      <c r="G303" s="4">
        <v>43466</v>
      </c>
      <c r="H303" s="4">
        <v>43830</v>
      </c>
      <c r="I303" s="2" t="s">
        <v>68</v>
      </c>
      <c r="J303">
        <v>1440</v>
      </c>
      <c r="L303" s="2"/>
      <c r="M303" s="2"/>
      <c r="N303" s="2"/>
      <c r="O303" s="2"/>
      <c r="P303" s="2"/>
      <c r="Q303" s="2"/>
      <c r="S303" s="2"/>
      <c r="T303" s="2"/>
      <c r="U303" s="2"/>
      <c r="V303" s="2"/>
      <c r="W303" s="2"/>
      <c r="X303" s="2"/>
      <c r="Y303" s="2"/>
      <c r="AA303" s="2"/>
      <c r="AC303" s="2"/>
      <c r="AD303" s="2"/>
      <c r="AE303" s="2"/>
      <c r="AN303" s="2"/>
      <c r="AP303" s="2"/>
      <c r="AQ303" s="2"/>
      <c r="AR303" s="2"/>
      <c r="AS303" s="2"/>
      <c r="AT303" s="4"/>
      <c r="AU303" s="4"/>
      <c r="AV303" s="4"/>
      <c r="AW303" s="2"/>
      <c r="AX303" s="2"/>
      <c r="AZ303">
        <v>122</v>
      </c>
      <c r="BA303">
        <v>863850.29</v>
      </c>
      <c r="BB303" s="2" t="s">
        <v>69</v>
      </c>
      <c r="BC303">
        <v>94</v>
      </c>
      <c r="BD303" s="2" t="s">
        <v>829</v>
      </c>
      <c r="BE303" s="2" t="s">
        <v>76</v>
      </c>
      <c r="BF303">
        <v>17.760000000000002</v>
      </c>
      <c r="BG303" s="2" t="s">
        <v>582</v>
      </c>
      <c r="BH303" s="2" t="s">
        <v>137</v>
      </c>
      <c r="BI303">
        <v>0</v>
      </c>
      <c r="BJ303" s="2"/>
      <c r="BK303">
        <v>287</v>
      </c>
      <c r="BL303">
        <v>863850.29</v>
      </c>
      <c r="BM303">
        <v>863850.29</v>
      </c>
    </row>
    <row r="304" spans="1:65" x14ac:dyDescent="0.35">
      <c r="A304" s="2" t="s">
        <v>65</v>
      </c>
      <c r="B304" s="2" t="s">
        <v>66</v>
      </c>
      <c r="C304" s="2" t="s">
        <v>67</v>
      </c>
      <c r="D304">
        <v>1</v>
      </c>
      <c r="E304">
        <v>1</v>
      </c>
      <c r="F304" s="3">
        <v>43768.764374999999</v>
      </c>
      <c r="G304" s="4">
        <v>43466</v>
      </c>
      <c r="H304" s="4">
        <v>43830</v>
      </c>
      <c r="I304" s="2" t="s">
        <v>68</v>
      </c>
      <c r="J304">
        <v>1440</v>
      </c>
      <c r="L304" s="2"/>
      <c r="M304" s="2"/>
      <c r="N304" s="2"/>
      <c r="O304" s="2"/>
      <c r="P304" s="2"/>
      <c r="Q304" s="2"/>
      <c r="S304" s="2"/>
      <c r="T304" s="2"/>
      <c r="U304" s="2"/>
      <c r="V304" s="2"/>
      <c r="W304" s="2"/>
      <c r="X304" s="2"/>
      <c r="Y304" s="2"/>
      <c r="AA304" s="2"/>
      <c r="AC304" s="2"/>
      <c r="AD304" s="2"/>
      <c r="AE304" s="2"/>
      <c r="AN304" s="2"/>
      <c r="AP304" s="2"/>
      <c r="AQ304" s="2"/>
      <c r="AR304" s="2"/>
      <c r="AS304" s="2"/>
      <c r="AT304" s="4"/>
      <c r="AU304" s="4"/>
      <c r="AV304" s="4"/>
      <c r="AW304" s="2"/>
      <c r="AX304" s="2"/>
      <c r="AZ304">
        <v>122</v>
      </c>
      <c r="BA304">
        <v>863850.29</v>
      </c>
      <c r="BB304" s="2" t="s">
        <v>69</v>
      </c>
      <c r="BC304">
        <v>95</v>
      </c>
      <c r="BD304" s="2" t="s">
        <v>830</v>
      </c>
      <c r="BE304" s="2" t="s">
        <v>653</v>
      </c>
      <c r="BF304">
        <v>413.7</v>
      </c>
      <c r="BG304" s="2" t="s">
        <v>944</v>
      </c>
      <c r="BH304" s="2" t="s">
        <v>137</v>
      </c>
      <c r="BI304">
        <v>0</v>
      </c>
      <c r="BJ304" s="2"/>
      <c r="BK304">
        <v>287</v>
      </c>
      <c r="BL304">
        <v>863850.29</v>
      </c>
      <c r="BM304">
        <v>863850.29</v>
      </c>
    </row>
    <row r="305" spans="1:65" x14ac:dyDescent="0.35">
      <c r="A305" s="2" t="s">
        <v>65</v>
      </c>
      <c r="B305" s="2" t="s">
        <v>66</v>
      </c>
      <c r="C305" s="2" t="s">
        <v>67</v>
      </c>
      <c r="D305">
        <v>1</v>
      </c>
      <c r="E305">
        <v>1</v>
      </c>
      <c r="F305" s="3">
        <v>43768.764374999999</v>
      </c>
      <c r="G305" s="4">
        <v>43466</v>
      </c>
      <c r="H305" s="4">
        <v>43830</v>
      </c>
      <c r="I305" s="2" t="s">
        <v>68</v>
      </c>
      <c r="J305">
        <v>1440</v>
      </c>
      <c r="L305" s="2"/>
      <c r="M305" s="2"/>
      <c r="N305" s="2"/>
      <c r="O305" s="2"/>
      <c r="P305" s="2"/>
      <c r="Q305" s="2"/>
      <c r="S305" s="2"/>
      <c r="T305" s="2"/>
      <c r="U305" s="2"/>
      <c r="V305" s="2"/>
      <c r="W305" s="2"/>
      <c r="X305" s="2"/>
      <c r="Y305" s="2"/>
      <c r="AA305" s="2"/>
      <c r="AC305" s="2"/>
      <c r="AD305" s="2"/>
      <c r="AE305" s="2"/>
      <c r="AN305" s="2"/>
      <c r="AP305" s="2"/>
      <c r="AQ305" s="2"/>
      <c r="AR305" s="2"/>
      <c r="AS305" s="2"/>
      <c r="AT305" s="4"/>
      <c r="AU305" s="4"/>
      <c r="AV305" s="4"/>
      <c r="AW305" s="2"/>
      <c r="AX305" s="2"/>
      <c r="AZ305">
        <v>122</v>
      </c>
      <c r="BA305">
        <v>863850.29</v>
      </c>
      <c r="BB305" s="2" t="s">
        <v>69</v>
      </c>
      <c r="BC305">
        <v>96</v>
      </c>
      <c r="BD305" s="2" t="s">
        <v>830</v>
      </c>
      <c r="BE305" s="2" t="s">
        <v>137</v>
      </c>
      <c r="BF305">
        <v>0</v>
      </c>
      <c r="BG305" s="2"/>
      <c r="BH305" s="2" t="s">
        <v>650</v>
      </c>
      <c r="BI305">
        <v>413.7</v>
      </c>
      <c r="BJ305" s="2" t="s">
        <v>944</v>
      </c>
      <c r="BK305">
        <v>287</v>
      </c>
      <c r="BL305">
        <v>863850.29</v>
      </c>
      <c r="BM305">
        <v>863850.29</v>
      </c>
    </row>
    <row r="306" spans="1:65" x14ac:dyDescent="0.35">
      <c r="A306" s="2" t="s">
        <v>65</v>
      </c>
      <c r="B306" s="2" t="s">
        <v>66</v>
      </c>
      <c r="C306" s="2" t="s">
        <v>67</v>
      </c>
      <c r="D306">
        <v>1</v>
      </c>
      <c r="E306">
        <v>1</v>
      </c>
      <c r="F306" s="3">
        <v>43768.764374999999</v>
      </c>
      <c r="G306" s="4">
        <v>43466</v>
      </c>
      <c r="H306" s="4">
        <v>43830</v>
      </c>
      <c r="I306" s="2" t="s">
        <v>68</v>
      </c>
      <c r="J306">
        <v>1440</v>
      </c>
      <c r="L306" s="2"/>
      <c r="M306" s="2"/>
      <c r="N306" s="2"/>
      <c r="O306" s="2"/>
      <c r="P306" s="2"/>
      <c r="Q306" s="2"/>
      <c r="S306" s="2"/>
      <c r="T306" s="2"/>
      <c r="U306" s="2"/>
      <c r="V306" s="2"/>
      <c r="W306" s="2"/>
      <c r="X306" s="2"/>
      <c r="Y306" s="2"/>
      <c r="AA306" s="2"/>
      <c r="AC306" s="2"/>
      <c r="AD306" s="2"/>
      <c r="AE306" s="2"/>
      <c r="AN306" s="2"/>
      <c r="AP306" s="2"/>
      <c r="AQ306" s="2"/>
      <c r="AR306" s="2"/>
      <c r="AS306" s="2"/>
      <c r="AT306" s="4"/>
      <c r="AU306" s="4"/>
      <c r="AV306" s="4"/>
      <c r="AW306" s="2"/>
      <c r="AX306" s="2"/>
      <c r="AZ306">
        <v>122</v>
      </c>
      <c r="BA306">
        <v>863850.29</v>
      </c>
      <c r="BB306" s="2" t="s">
        <v>69</v>
      </c>
      <c r="BC306">
        <v>97</v>
      </c>
      <c r="BD306" s="2" t="s">
        <v>831</v>
      </c>
      <c r="BE306" s="2" t="s">
        <v>70</v>
      </c>
      <c r="BF306">
        <v>4300.8100000000004</v>
      </c>
      <c r="BG306" s="2" t="s">
        <v>932</v>
      </c>
      <c r="BH306" s="2" t="s">
        <v>137</v>
      </c>
      <c r="BI306">
        <v>0</v>
      </c>
      <c r="BJ306" s="2"/>
      <c r="BK306">
        <v>287</v>
      </c>
      <c r="BL306">
        <v>863850.29</v>
      </c>
      <c r="BM306">
        <v>863850.29</v>
      </c>
    </row>
    <row r="307" spans="1:65" x14ac:dyDescent="0.35">
      <c r="A307" s="2" t="s">
        <v>65</v>
      </c>
      <c r="B307" s="2" t="s">
        <v>66</v>
      </c>
      <c r="C307" s="2" t="s">
        <v>67</v>
      </c>
      <c r="D307">
        <v>1</v>
      </c>
      <c r="E307">
        <v>1</v>
      </c>
      <c r="F307" s="3">
        <v>43768.764374999999</v>
      </c>
      <c r="G307" s="4">
        <v>43466</v>
      </c>
      <c r="H307" s="4">
        <v>43830</v>
      </c>
      <c r="I307" s="2" t="s">
        <v>68</v>
      </c>
      <c r="J307">
        <v>1440</v>
      </c>
      <c r="L307" s="2"/>
      <c r="M307" s="2"/>
      <c r="N307" s="2"/>
      <c r="O307" s="2"/>
      <c r="P307" s="2"/>
      <c r="Q307" s="2"/>
      <c r="S307" s="2"/>
      <c r="T307" s="2"/>
      <c r="U307" s="2"/>
      <c r="V307" s="2"/>
      <c r="W307" s="2"/>
      <c r="X307" s="2"/>
      <c r="Y307" s="2"/>
      <c r="AA307" s="2"/>
      <c r="AC307" s="2"/>
      <c r="AD307" s="2"/>
      <c r="AE307" s="2"/>
      <c r="AN307" s="2"/>
      <c r="AP307" s="2"/>
      <c r="AQ307" s="2"/>
      <c r="AR307" s="2"/>
      <c r="AS307" s="2"/>
      <c r="AT307" s="4"/>
      <c r="AU307" s="4"/>
      <c r="AV307" s="4"/>
      <c r="AW307" s="2"/>
      <c r="AX307" s="2"/>
      <c r="AZ307">
        <v>122</v>
      </c>
      <c r="BA307">
        <v>863850.29</v>
      </c>
      <c r="BB307" s="2" t="s">
        <v>69</v>
      </c>
      <c r="BC307">
        <v>98</v>
      </c>
      <c r="BD307" s="2" t="s">
        <v>831</v>
      </c>
      <c r="BE307" s="2" t="s">
        <v>137</v>
      </c>
      <c r="BF307">
        <v>0</v>
      </c>
      <c r="BG307" s="2"/>
      <c r="BH307" s="2" t="s">
        <v>139</v>
      </c>
      <c r="BI307">
        <v>5290</v>
      </c>
      <c r="BJ307" s="2" t="s">
        <v>932</v>
      </c>
      <c r="BK307">
        <v>287</v>
      </c>
      <c r="BL307">
        <v>863850.29</v>
      </c>
      <c r="BM307">
        <v>863850.29</v>
      </c>
    </row>
    <row r="308" spans="1:65" x14ac:dyDescent="0.35">
      <c r="A308" s="2" t="s">
        <v>65</v>
      </c>
      <c r="B308" s="2" t="s">
        <v>66</v>
      </c>
      <c r="C308" s="2" t="s">
        <v>67</v>
      </c>
      <c r="D308">
        <v>1</v>
      </c>
      <c r="E308">
        <v>1</v>
      </c>
      <c r="F308" s="3">
        <v>43768.764374999999</v>
      </c>
      <c r="G308" s="4">
        <v>43466</v>
      </c>
      <c r="H308" s="4">
        <v>43830</v>
      </c>
      <c r="I308" s="2" t="s">
        <v>68</v>
      </c>
      <c r="J308">
        <v>1440</v>
      </c>
      <c r="L308" s="2"/>
      <c r="M308" s="2"/>
      <c r="N308" s="2"/>
      <c r="O308" s="2"/>
      <c r="P308" s="2"/>
      <c r="Q308" s="2"/>
      <c r="S308" s="2"/>
      <c r="T308" s="2"/>
      <c r="U308" s="2"/>
      <c r="V308" s="2"/>
      <c r="W308" s="2"/>
      <c r="X308" s="2"/>
      <c r="Y308" s="2"/>
      <c r="AA308" s="2"/>
      <c r="AC308" s="2"/>
      <c r="AD308" s="2"/>
      <c r="AE308" s="2"/>
      <c r="AN308" s="2"/>
      <c r="AP308" s="2"/>
      <c r="AQ308" s="2"/>
      <c r="AR308" s="2"/>
      <c r="AS308" s="2"/>
      <c r="AT308" s="4"/>
      <c r="AU308" s="4"/>
      <c r="AV308" s="4"/>
      <c r="AW308" s="2"/>
      <c r="AX308" s="2"/>
      <c r="AZ308">
        <v>122</v>
      </c>
      <c r="BA308">
        <v>863850.29</v>
      </c>
      <c r="BB308" s="2" t="s">
        <v>69</v>
      </c>
      <c r="BC308">
        <v>99</v>
      </c>
      <c r="BD308" s="2" t="s">
        <v>831</v>
      </c>
      <c r="BE308" s="2" t="s">
        <v>76</v>
      </c>
      <c r="BF308">
        <v>989.19</v>
      </c>
      <c r="BG308" s="2" t="s">
        <v>932</v>
      </c>
      <c r="BH308" s="2" t="s">
        <v>137</v>
      </c>
      <c r="BI308">
        <v>0</v>
      </c>
      <c r="BJ308" s="2"/>
      <c r="BK308">
        <v>287</v>
      </c>
      <c r="BL308">
        <v>863850.29</v>
      </c>
      <c r="BM308">
        <v>863850.29</v>
      </c>
    </row>
    <row r="309" spans="1:65" x14ac:dyDescent="0.35">
      <c r="A309" s="2" t="s">
        <v>65</v>
      </c>
      <c r="B309" s="2" t="s">
        <v>66</v>
      </c>
      <c r="C309" s="2" t="s">
        <v>67</v>
      </c>
      <c r="D309">
        <v>1</v>
      </c>
      <c r="E309">
        <v>1</v>
      </c>
      <c r="F309" s="3">
        <v>43768.764374999999</v>
      </c>
      <c r="G309" s="4">
        <v>43466</v>
      </c>
      <c r="H309" s="4">
        <v>43830</v>
      </c>
      <c r="I309" s="2" t="s">
        <v>68</v>
      </c>
      <c r="J309">
        <v>1440</v>
      </c>
      <c r="L309" s="2"/>
      <c r="M309" s="2"/>
      <c r="N309" s="2"/>
      <c r="O309" s="2"/>
      <c r="P309" s="2"/>
      <c r="Q309" s="2"/>
      <c r="S309" s="2"/>
      <c r="T309" s="2"/>
      <c r="U309" s="2"/>
      <c r="V309" s="2"/>
      <c r="W309" s="2"/>
      <c r="X309" s="2"/>
      <c r="Y309" s="2"/>
      <c r="AA309" s="2"/>
      <c r="AC309" s="2"/>
      <c r="AD309" s="2"/>
      <c r="AE309" s="2"/>
      <c r="AN309" s="2"/>
      <c r="AP309" s="2"/>
      <c r="AQ309" s="2"/>
      <c r="AR309" s="2"/>
      <c r="AS309" s="2"/>
      <c r="AT309" s="4"/>
      <c r="AU309" s="4"/>
      <c r="AV309" s="4"/>
      <c r="AW309" s="2"/>
      <c r="AX309" s="2"/>
      <c r="AZ309">
        <v>122</v>
      </c>
      <c r="BA309">
        <v>863850.29</v>
      </c>
      <c r="BB309" s="2" t="s">
        <v>69</v>
      </c>
      <c r="BC309">
        <v>100</v>
      </c>
      <c r="BD309" s="2" t="s">
        <v>832</v>
      </c>
      <c r="BE309" s="2" t="s">
        <v>621</v>
      </c>
      <c r="BF309">
        <v>12054</v>
      </c>
      <c r="BG309" s="2" t="s">
        <v>933</v>
      </c>
      <c r="BH309" s="2" t="s">
        <v>137</v>
      </c>
      <c r="BI309">
        <v>0</v>
      </c>
      <c r="BJ309" s="2"/>
      <c r="BK309">
        <v>287</v>
      </c>
      <c r="BL309">
        <v>863850.29</v>
      </c>
      <c r="BM309">
        <v>863850.29</v>
      </c>
    </row>
    <row r="310" spans="1:65" x14ac:dyDescent="0.35">
      <c r="A310" s="2" t="s">
        <v>65</v>
      </c>
      <c r="B310" s="2" t="s">
        <v>66</v>
      </c>
      <c r="C310" s="2" t="s">
        <v>67</v>
      </c>
      <c r="D310">
        <v>1</v>
      </c>
      <c r="E310">
        <v>1</v>
      </c>
      <c r="F310" s="3">
        <v>43768.764374999999</v>
      </c>
      <c r="G310" s="4">
        <v>43466</v>
      </c>
      <c r="H310" s="4">
        <v>43830</v>
      </c>
      <c r="I310" s="2" t="s">
        <v>68</v>
      </c>
      <c r="J310">
        <v>1440</v>
      </c>
      <c r="L310" s="2"/>
      <c r="M310" s="2"/>
      <c r="N310" s="2"/>
      <c r="O310" s="2"/>
      <c r="P310" s="2"/>
      <c r="Q310" s="2"/>
      <c r="S310" s="2"/>
      <c r="T310" s="2"/>
      <c r="U310" s="2"/>
      <c r="V310" s="2"/>
      <c r="W310" s="2"/>
      <c r="X310" s="2"/>
      <c r="Y310" s="2"/>
      <c r="AA310" s="2"/>
      <c r="AC310" s="2"/>
      <c r="AD310" s="2"/>
      <c r="AE310" s="2"/>
      <c r="AN310" s="2"/>
      <c r="AP310" s="2"/>
      <c r="AQ310" s="2"/>
      <c r="AR310" s="2"/>
      <c r="AS310" s="2"/>
      <c r="AT310" s="4"/>
      <c r="AU310" s="4"/>
      <c r="AV310" s="4"/>
      <c r="AW310" s="2"/>
      <c r="AX310" s="2"/>
      <c r="AZ310">
        <v>122</v>
      </c>
      <c r="BA310">
        <v>863850.29</v>
      </c>
      <c r="BB310" s="2" t="s">
        <v>69</v>
      </c>
      <c r="BC310">
        <v>101</v>
      </c>
      <c r="BD310" s="2" t="s">
        <v>832</v>
      </c>
      <c r="BE310" s="2" t="s">
        <v>137</v>
      </c>
      <c r="BF310">
        <v>0</v>
      </c>
      <c r="BG310" s="2"/>
      <c r="BH310" s="2" t="s">
        <v>655</v>
      </c>
      <c r="BI310">
        <v>9800</v>
      </c>
      <c r="BJ310" s="2" t="s">
        <v>933</v>
      </c>
      <c r="BK310">
        <v>287</v>
      </c>
      <c r="BL310">
        <v>863850.29</v>
      </c>
      <c r="BM310">
        <v>863850.29</v>
      </c>
    </row>
    <row r="311" spans="1:65" x14ac:dyDescent="0.35">
      <c r="A311" s="2" t="s">
        <v>65</v>
      </c>
      <c r="B311" s="2" t="s">
        <v>66</v>
      </c>
      <c r="C311" s="2" t="s">
        <v>67</v>
      </c>
      <c r="D311">
        <v>1</v>
      </c>
      <c r="E311">
        <v>1</v>
      </c>
      <c r="F311" s="3">
        <v>43768.764374999999</v>
      </c>
      <c r="G311" s="4">
        <v>43466</v>
      </c>
      <c r="H311" s="4">
        <v>43830</v>
      </c>
      <c r="I311" s="2" t="s">
        <v>68</v>
      </c>
      <c r="J311">
        <v>1440</v>
      </c>
      <c r="L311" s="2"/>
      <c r="M311" s="2"/>
      <c r="N311" s="2"/>
      <c r="O311" s="2"/>
      <c r="P311" s="2"/>
      <c r="Q311" s="2"/>
      <c r="S311" s="2"/>
      <c r="T311" s="2"/>
      <c r="U311" s="2"/>
      <c r="V311" s="2"/>
      <c r="W311" s="2"/>
      <c r="X311" s="2"/>
      <c r="Y311" s="2"/>
      <c r="AA311" s="2"/>
      <c r="AC311" s="2"/>
      <c r="AD311" s="2"/>
      <c r="AE311" s="2"/>
      <c r="AN311" s="2"/>
      <c r="AP311" s="2"/>
      <c r="AQ311" s="2"/>
      <c r="AR311" s="2"/>
      <c r="AS311" s="2"/>
      <c r="AT311" s="4"/>
      <c r="AU311" s="4"/>
      <c r="AV311" s="4"/>
      <c r="AW311" s="2"/>
      <c r="AX311" s="2"/>
      <c r="AZ311">
        <v>122</v>
      </c>
      <c r="BA311">
        <v>863850.29</v>
      </c>
      <c r="BB311" s="2" t="s">
        <v>69</v>
      </c>
      <c r="BC311">
        <v>102</v>
      </c>
      <c r="BD311" s="2" t="s">
        <v>832</v>
      </c>
      <c r="BE311" s="2" t="s">
        <v>137</v>
      </c>
      <c r="BF311">
        <v>0</v>
      </c>
      <c r="BG311" s="2"/>
      <c r="BH311" s="2" t="s">
        <v>75</v>
      </c>
      <c r="BI311">
        <v>2254</v>
      </c>
      <c r="BJ311" s="2" t="s">
        <v>933</v>
      </c>
      <c r="BK311">
        <v>287</v>
      </c>
      <c r="BL311">
        <v>863850.29</v>
      </c>
      <c r="BM311">
        <v>863850.29</v>
      </c>
    </row>
    <row r="312" spans="1:65" x14ac:dyDescent="0.35">
      <c r="A312" s="2" t="s">
        <v>65</v>
      </c>
      <c r="B312" s="2" t="s">
        <v>66</v>
      </c>
      <c r="C312" s="2" t="s">
        <v>67</v>
      </c>
      <c r="D312">
        <v>1</v>
      </c>
      <c r="E312">
        <v>1</v>
      </c>
      <c r="F312" s="3">
        <v>43768.764374999999</v>
      </c>
      <c r="G312" s="4">
        <v>43466</v>
      </c>
      <c r="H312" s="4">
        <v>43830</v>
      </c>
      <c r="I312" s="2" t="s">
        <v>68</v>
      </c>
      <c r="J312">
        <v>1440</v>
      </c>
      <c r="L312" s="2"/>
      <c r="M312" s="2"/>
      <c r="N312" s="2"/>
      <c r="O312" s="2"/>
      <c r="P312" s="2"/>
      <c r="Q312" s="2"/>
      <c r="S312" s="2"/>
      <c r="T312" s="2"/>
      <c r="U312" s="2"/>
      <c r="V312" s="2"/>
      <c r="W312" s="2"/>
      <c r="X312" s="2"/>
      <c r="Y312" s="2"/>
      <c r="AA312" s="2"/>
      <c r="AC312" s="2"/>
      <c r="AD312" s="2"/>
      <c r="AE312" s="2"/>
      <c r="AN312" s="2"/>
      <c r="AP312" s="2"/>
      <c r="AQ312" s="2"/>
      <c r="AR312" s="2"/>
      <c r="AS312" s="2"/>
      <c r="AT312" s="4"/>
      <c r="AU312" s="4"/>
      <c r="AV312" s="4"/>
      <c r="AW312" s="2"/>
      <c r="AX312" s="2"/>
      <c r="AZ312">
        <v>122</v>
      </c>
      <c r="BA312">
        <v>863850.29</v>
      </c>
      <c r="BB312" s="2" t="s">
        <v>69</v>
      </c>
      <c r="BC312">
        <v>103</v>
      </c>
      <c r="BD312" s="2" t="s">
        <v>833</v>
      </c>
      <c r="BE312" s="2" t="s">
        <v>139</v>
      </c>
      <c r="BF312">
        <v>1350</v>
      </c>
      <c r="BG312" s="2" t="s">
        <v>934</v>
      </c>
      <c r="BH312" s="2" t="s">
        <v>137</v>
      </c>
      <c r="BI312">
        <v>0</v>
      </c>
      <c r="BJ312" s="2"/>
      <c r="BK312">
        <v>287</v>
      </c>
      <c r="BL312">
        <v>863850.29</v>
      </c>
      <c r="BM312">
        <v>863850.29</v>
      </c>
    </row>
    <row r="313" spans="1:65" x14ac:dyDescent="0.35">
      <c r="A313" s="2" t="s">
        <v>65</v>
      </c>
      <c r="B313" s="2" t="s">
        <v>66</v>
      </c>
      <c r="C313" s="2" t="s">
        <v>67</v>
      </c>
      <c r="D313">
        <v>1</v>
      </c>
      <c r="E313">
        <v>1</v>
      </c>
      <c r="F313" s="3">
        <v>43768.764374999999</v>
      </c>
      <c r="G313" s="4">
        <v>43466</v>
      </c>
      <c r="H313" s="4">
        <v>43830</v>
      </c>
      <c r="I313" s="2" t="s">
        <v>68</v>
      </c>
      <c r="J313">
        <v>1440</v>
      </c>
      <c r="L313" s="2"/>
      <c r="M313" s="2"/>
      <c r="N313" s="2"/>
      <c r="O313" s="2"/>
      <c r="P313" s="2"/>
      <c r="Q313" s="2"/>
      <c r="S313" s="2"/>
      <c r="T313" s="2"/>
      <c r="U313" s="2"/>
      <c r="V313" s="2"/>
      <c r="W313" s="2"/>
      <c r="X313" s="2"/>
      <c r="Y313" s="2"/>
      <c r="AA313" s="2"/>
      <c r="AC313" s="2"/>
      <c r="AD313" s="2"/>
      <c r="AE313" s="2"/>
      <c r="AN313" s="2"/>
      <c r="AP313" s="2"/>
      <c r="AQ313" s="2"/>
      <c r="AR313" s="2"/>
      <c r="AS313" s="2"/>
      <c r="AT313" s="4"/>
      <c r="AU313" s="4"/>
      <c r="AV313" s="4"/>
      <c r="AW313" s="2"/>
      <c r="AX313" s="2"/>
      <c r="AZ313">
        <v>122</v>
      </c>
      <c r="BA313">
        <v>863850.29</v>
      </c>
      <c r="BB313" s="2" t="s">
        <v>69</v>
      </c>
      <c r="BC313">
        <v>104</v>
      </c>
      <c r="BD313" s="2" t="s">
        <v>833</v>
      </c>
      <c r="BE313" s="2" t="s">
        <v>137</v>
      </c>
      <c r="BF313">
        <v>0</v>
      </c>
      <c r="BG313" s="2"/>
      <c r="BH313" s="2" t="s">
        <v>73</v>
      </c>
      <c r="BI313">
        <v>1350</v>
      </c>
      <c r="BJ313" s="2" t="s">
        <v>934</v>
      </c>
      <c r="BK313">
        <v>287</v>
      </c>
      <c r="BL313">
        <v>863850.29</v>
      </c>
      <c r="BM313">
        <v>863850.29</v>
      </c>
    </row>
    <row r="314" spans="1:65" x14ac:dyDescent="0.35">
      <c r="A314" s="2" t="s">
        <v>65</v>
      </c>
      <c r="B314" s="2" t="s">
        <v>66</v>
      </c>
      <c r="C314" s="2" t="s">
        <v>67</v>
      </c>
      <c r="D314">
        <v>1</v>
      </c>
      <c r="E314">
        <v>1</v>
      </c>
      <c r="F314" s="3">
        <v>43768.764374999999</v>
      </c>
      <c r="G314" s="4">
        <v>43466</v>
      </c>
      <c r="H314" s="4">
        <v>43830</v>
      </c>
      <c r="I314" s="2" t="s">
        <v>68</v>
      </c>
      <c r="J314">
        <v>1440</v>
      </c>
      <c r="L314" s="2"/>
      <c r="M314" s="2"/>
      <c r="N314" s="2"/>
      <c r="O314" s="2"/>
      <c r="P314" s="2"/>
      <c r="Q314" s="2"/>
      <c r="S314" s="2"/>
      <c r="T314" s="2"/>
      <c r="U314" s="2"/>
      <c r="V314" s="2"/>
      <c r="W314" s="2"/>
      <c r="X314" s="2"/>
      <c r="Y314" s="2"/>
      <c r="AA314" s="2"/>
      <c r="AC314" s="2"/>
      <c r="AD314" s="2"/>
      <c r="AE314" s="2"/>
      <c r="AN314" s="2"/>
      <c r="AP314" s="2"/>
      <c r="AQ314" s="2"/>
      <c r="AR314" s="2"/>
      <c r="AS314" s="2"/>
      <c r="AT314" s="4"/>
      <c r="AU314" s="4"/>
      <c r="AV314" s="4"/>
      <c r="AW314" s="2"/>
      <c r="AX314" s="2"/>
      <c r="AZ314">
        <v>122</v>
      </c>
      <c r="BA314">
        <v>863850.29</v>
      </c>
      <c r="BB314" s="2" t="s">
        <v>69</v>
      </c>
      <c r="BC314">
        <v>105</v>
      </c>
      <c r="BD314" s="2" t="s">
        <v>834</v>
      </c>
      <c r="BE314" s="2" t="s">
        <v>77</v>
      </c>
      <c r="BF314">
        <v>237.96</v>
      </c>
      <c r="BG314" s="2" t="s">
        <v>935</v>
      </c>
      <c r="BH314" s="2" t="s">
        <v>137</v>
      </c>
      <c r="BI314">
        <v>0</v>
      </c>
      <c r="BJ314" s="2"/>
      <c r="BK314">
        <v>287</v>
      </c>
      <c r="BL314">
        <v>863850.29</v>
      </c>
      <c r="BM314">
        <v>863850.29</v>
      </c>
    </row>
    <row r="315" spans="1:65" x14ac:dyDescent="0.35">
      <c r="A315" s="2" t="s">
        <v>65</v>
      </c>
      <c r="B315" s="2" t="s">
        <v>66</v>
      </c>
      <c r="C315" s="2" t="s">
        <v>67</v>
      </c>
      <c r="D315">
        <v>1</v>
      </c>
      <c r="E315">
        <v>1</v>
      </c>
      <c r="F315" s="3">
        <v>43768.764374999999</v>
      </c>
      <c r="G315" s="4">
        <v>43466</v>
      </c>
      <c r="H315" s="4">
        <v>43830</v>
      </c>
      <c r="I315" s="2" t="s">
        <v>68</v>
      </c>
      <c r="J315">
        <v>1440</v>
      </c>
      <c r="L315" s="2"/>
      <c r="M315" s="2"/>
      <c r="N315" s="2"/>
      <c r="O315" s="2"/>
      <c r="P315" s="2"/>
      <c r="Q315" s="2"/>
      <c r="S315" s="2"/>
      <c r="T315" s="2"/>
      <c r="U315" s="2"/>
      <c r="V315" s="2"/>
      <c r="W315" s="2"/>
      <c r="X315" s="2"/>
      <c r="Y315" s="2"/>
      <c r="AA315" s="2"/>
      <c r="AC315" s="2"/>
      <c r="AD315" s="2"/>
      <c r="AE315" s="2"/>
      <c r="AN315" s="2"/>
      <c r="AP315" s="2"/>
      <c r="AQ315" s="2"/>
      <c r="AR315" s="2"/>
      <c r="AS315" s="2"/>
      <c r="AT315" s="4"/>
      <c r="AU315" s="4"/>
      <c r="AV315" s="4"/>
      <c r="AW315" s="2"/>
      <c r="AX315" s="2"/>
      <c r="AZ315">
        <v>122</v>
      </c>
      <c r="BA315">
        <v>863850.29</v>
      </c>
      <c r="BB315" s="2" t="s">
        <v>69</v>
      </c>
      <c r="BC315">
        <v>106</v>
      </c>
      <c r="BD315" s="2" t="s">
        <v>834</v>
      </c>
      <c r="BE315" s="2" t="s">
        <v>137</v>
      </c>
      <c r="BF315">
        <v>0</v>
      </c>
      <c r="BG315" s="2"/>
      <c r="BH315" s="2" t="s">
        <v>622</v>
      </c>
      <c r="BI315">
        <v>350</v>
      </c>
      <c r="BJ315" s="2" t="s">
        <v>935</v>
      </c>
      <c r="BK315">
        <v>287</v>
      </c>
      <c r="BL315">
        <v>863850.29</v>
      </c>
      <c r="BM315">
        <v>863850.29</v>
      </c>
    </row>
    <row r="316" spans="1:65" x14ac:dyDescent="0.35">
      <c r="A316" s="2" t="s">
        <v>65</v>
      </c>
      <c r="B316" s="2" t="s">
        <v>66</v>
      </c>
      <c r="C316" s="2" t="s">
        <v>67</v>
      </c>
      <c r="D316">
        <v>1</v>
      </c>
      <c r="E316">
        <v>1</v>
      </c>
      <c r="F316" s="3">
        <v>43768.764374999999</v>
      </c>
      <c r="G316" s="4">
        <v>43466</v>
      </c>
      <c r="H316" s="4">
        <v>43830</v>
      </c>
      <c r="I316" s="2" t="s">
        <v>68</v>
      </c>
      <c r="J316">
        <v>1440</v>
      </c>
      <c r="L316" s="2"/>
      <c r="M316" s="2"/>
      <c r="N316" s="2"/>
      <c r="O316" s="2"/>
      <c r="P316" s="2"/>
      <c r="Q316" s="2"/>
      <c r="S316" s="2"/>
      <c r="T316" s="2"/>
      <c r="U316" s="2"/>
      <c r="V316" s="2"/>
      <c r="W316" s="2"/>
      <c r="X316" s="2"/>
      <c r="Y316" s="2"/>
      <c r="AA316" s="2"/>
      <c r="AC316" s="2"/>
      <c r="AD316" s="2"/>
      <c r="AE316" s="2"/>
      <c r="AN316" s="2"/>
      <c r="AP316" s="2"/>
      <c r="AQ316" s="2"/>
      <c r="AR316" s="2"/>
      <c r="AS316" s="2"/>
      <c r="AT316" s="4"/>
      <c r="AU316" s="4"/>
      <c r="AV316" s="4"/>
      <c r="AW316" s="2"/>
      <c r="AX316" s="2"/>
      <c r="AZ316">
        <v>122</v>
      </c>
      <c r="BA316">
        <v>863850.29</v>
      </c>
      <c r="BB316" s="2" t="s">
        <v>69</v>
      </c>
      <c r="BC316">
        <v>107</v>
      </c>
      <c r="BD316" s="2" t="s">
        <v>834</v>
      </c>
      <c r="BE316" s="2" t="s">
        <v>78</v>
      </c>
      <c r="BF316">
        <v>79.319999999999993</v>
      </c>
      <c r="BG316" s="2" t="s">
        <v>935</v>
      </c>
      <c r="BH316" s="2" t="s">
        <v>137</v>
      </c>
      <c r="BI316">
        <v>0</v>
      </c>
      <c r="BJ316" s="2"/>
      <c r="BK316">
        <v>287</v>
      </c>
      <c r="BL316">
        <v>863850.29</v>
      </c>
      <c r="BM316">
        <v>863850.29</v>
      </c>
    </row>
    <row r="317" spans="1:65" x14ac:dyDescent="0.35">
      <c r="A317" s="2" t="s">
        <v>65</v>
      </c>
      <c r="B317" s="2" t="s">
        <v>66</v>
      </c>
      <c r="C317" s="2" t="s">
        <v>67</v>
      </c>
      <c r="D317">
        <v>1</v>
      </c>
      <c r="E317">
        <v>1</v>
      </c>
      <c r="F317" s="3">
        <v>43768.764374999999</v>
      </c>
      <c r="G317" s="4">
        <v>43466</v>
      </c>
      <c r="H317" s="4">
        <v>43830</v>
      </c>
      <c r="I317" s="2" t="s">
        <v>68</v>
      </c>
      <c r="J317">
        <v>1440</v>
      </c>
      <c r="L317" s="2"/>
      <c r="M317" s="2"/>
      <c r="N317" s="2"/>
      <c r="O317" s="2"/>
      <c r="P317" s="2"/>
      <c r="Q317" s="2"/>
      <c r="S317" s="2"/>
      <c r="T317" s="2"/>
      <c r="U317" s="2"/>
      <c r="V317" s="2"/>
      <c r="W317" s="2"/>
      <c r="X317" s="2"/>
      <c r="Y317" s="2"/>
      <c r="AA317" s="2"/>
      <c r="AC317" s="2"/>
      <c r="AD317" s="2"/>
      <c r="AE317" s="2"/>
      <c r="AN317" s="2"/>
      <c r="AP317" s="2"/>
      <c r="AQ317" s="2"/>
      <c r="AR317" s="2"/>
      <c r="AS317" s="2"/>
      <c r="AT317" s="4"/>
      <c r="AU317" s="4"/>
      <c r="AV317" s="4"/>
      <c r="AW317" s="2"/>
      <c r="AX317" s="2"/>
      <c r="AZ317">
        <v>122</v>
      </c>
      <c r="BA317">
        <v>863850.29</v>
      </c>
      <c r="BB317" s="2" t="s">
        <v>69</v>
      </c>
      <c r="BC317">
        <v>108</v>
      </c>
      <c r="BD317" s="2" t="s">
        <v>834</v>
      </c>
      <c r="BE317" s="2" t="s">
        <v>76</v>
      </c>
      <c r="BF317">
        <v>32.72</v>
      </c>
      <c r="BG317" s="2" t="s">
        <v>935</v>
      </c>
      <c r="BH317" s="2" t="s">
        <v>137</v>
      </c>
      <c r="BI317">
        <v>0</v>
      </c>
      <c r="BJ317" s="2"/>
      <c r="BK317">
        <v>287</v>
      </c>
      <c r="BL317">
        <v>863850.29</v>
      </c>
      <c r="BM317">
        <v>863850.29</v>
      </c>
    </row>
    <row r="318" spans="1:65" x14ac:dyDescent="0.35">
      <c r="A318" s="2" t="s">
        <v>65</v>
      </c>
      <c r="B318" s="2" t="s">
        <v>66</v>
      </c>
      <c r="C318" s="2" t="s">
        <v>67</v>
      </c>
      <c r="D318">
        <v>1</v>
      </c>
      <c r="E318">
        <v>1</v>
      </c>
      <c r="F318" s="3">
        <v>43768.764374999999</v>
      </c>
      <c r="G318" s="4">
        <v>43466</v>
      </c>
      <c r="H318" s="4">
        <v>43830</v>
      </c>
      <c r="I318" s="2" t="s">
        <v>68</v>
      </c>
      <c r="J318">
        <v>1440</v>
      </c>
      <c r="L318" s="2"/>
      <c r="M318" s="2"/>
      <c r="N318" s="2"/>
      <c r="O318" s="2"/>
      <c r="P318" s="2"/>
      <c r="Q318" s="2"/>
      <c r="S318" s="2"/>
      <c r="T318" s="2"/>
      <c r="U318" s="2"/>
      <c r="V318" s="2"/>
      <c r="W318" s="2"/>
      <c r="X318" s="2"/>
      <c r="Y318" s="2"/>
      <c r="AA318" s="2"/>
      <c r="AC318" s="2"/>
      <c r="AD318" s="2"/>
      <c r="AE318" s="2"/>
      <c r="AN318" s="2"/>
      <c r="AP318" s="2"/>
      <c r="AQ318" s="2"/>
      <c r="AR318" s="2"/>
      <c r="AS318" s="2"/>
      <c r="AT318" s="4"/>
      <c r="AU318" s="4"/>
      <c r="AV318" s="4"/>
      <c r="AW318" s="2"/>
      <c r="AX318" s="2"/>
      <c r="AZ318">
        <v>122</v>
      </c>
      <c r="BA318">
        <v>863850.29</v>
      </c>
      <c r="BB318" s="2" t="s">
        <v>69</v>
      </c>
      <c r="BC318">
        <v>109</v>
      </c>
      <c r="BD318" s="2" t="s">
        <v>835</v>
      </c>
      <c r="BE318" s="2" t="s">
        <v>653</v>
      </c>
      <c r="BF318">
        <v>317.27999999999997</v>
      </c>
      <c r="BG318" s="2" t="s">
        <v>935</v>
      </c>
      <c r="BH318" s="2" t="s">
        <v>137</v>
      </c>
      <c r="BI318">
        <v>0</v>
      </c>
      <c r="BJ318" s="2"/>
      <c r="BK318">
        <v>287</v>
      </c>
      <c r="BL318">
        <v>863850.29</v>
      </c>
      <c r="BM318">
        <v>863850.29</v>
      </c>
    </row>
    <row r="319" spans="1:65" x14ac:dyDescent="0.35">
      <c r="A319" s="2" t="s">
        <v>65</v>
      </c>
      <c r="B319" s="2" t="s">
        <v>66</v>
      </c>
      <c r="C319" s="2" t="s">
        <v>67</v>
      </c>
      <c r="D319">
        <v>1</v>
      </c>
      <c r="E319">
        <v>1</v>
      </c>
      <c r="F319" s="3">
        <v>43768.764374999999</v>
      </c>
      <c r="G319" s="4">
        <v>43466</v>
      </c>
      <c r="H319" s="4">
        <v>43830</v>
      </c>
      <c r="I319" s="2" t="s">
        <v>68</v>
      </c>
      <c r="J319">
        <v>1440</v>
      </c>
      <c r="L319" s="2"/>
      <c r="M319" s="2"/>
      <c r="N319" s="2"/>
      <c r="O319" s="2"/>
      <c r="P319" s="2"/>
      <c r="Q319" s="2"/>
      <c r="S319" s="2"/>
      <c r="T319" s="2"/>
      <c r="U319" s="2"/>
      <c r="V319" s="2"/>
      <c r="W319" s="2"/>
      <c r="X319" s="2"/>
      <c r="Y319" s="2"/>
      <c r="AA319" s="2"/>
      <c r="AC319" s="2"/>
      <c r="AD319" s="2"/>
      <c r="AE319" s="2"/>
      <c r="AN319" s="2"/>
      <c r="AP319" s="2"/>
      <c r="AQ319" s="2"/>
      <c r="AR319" s="2"/>
      <c r="AS319" s="2"/>
      <c r="AT319" s="4"/>
      <c r="AU319" s="4"/>
      <c r="AV319" s="4"/>
      <c r="AW319" s="2"/>
      <c r="AX319" s="2"/>
      <c r="AZ319">
        <v>122</v>
      </c>
      <c r="BA319">
        <v>863850.29</v>
      </c>
      <c r="BB319" s="2" t="s">
        <v>69</v>
      </c>
      <c r="BC319">
        <v>110</v>
      </c>
      <c r="BD319" s="2" t="s">
        <v>835</v>
      </c>
      <c r="BE319" s="2" t="s">
        <v>137</v>
      </c>
      <c r="BF319">
        <v>0</v>
      </c>
      <c r="BG319" s="2"/>
      <c r="BH319" s="2" t="s">
        <v>650</v>
      </c>
      <c r="BI319">
        <v>317.27999999999997</v>
      </c>
      <c r="BJ319" s="2" t="s">
        <v>935</v>
      </c>
      <c r="BK319">
        <v>287</v>
      </c>
      <c r="BL319">
        <v>863850.29</v>
      </c>
      <c r="BM319">
        <v>863850.29</v>
      </c>
    </row>
    <row r="320" spans="1:65" x14ac:dyDescent="0.35">
      <c r="A320" s="2" t="s">
        <v>65</v>
      </c>
      <c r="B320" s="2" t="s">
        <v>66</v>
      </c>
      <c r="C320" s="2" t="s">
        <v>67</v>
      </c>
      <c r="D320">
        <v>1</v>
      </c>
      <c r="E320">
        <v>1</v>
      </c>
      <c r="F320" s="3">
        <v>43768.764374999999</v>
      </c>
      <c r="G320" s="4">
        <v>43466</v>
      </c>
      <c r="H320" s="4">
        <v>43830</v>
      </c>
      <c r="I320" s="2" t="s">
        <v>68</v>
      </c>
      <c r="J320">
        <v>1440</v>
      </c>
      <c r="L320" s="2"/>
      <c r="M320" s="2"/>
      <c r="N320" s="2"/>
      <c r="O320" s="2"/>
      <c r="P320" s="2"/>
      <c r="Q320" s="2"/>
      <c r="S320" s="2"/>
      <c r="T320" s="2"/>
      <c r="U320" s="2"/>
      <c r="V320" s="2"/>
      <c r="W320" s="2"/>
      <c r="X320" s="2"/>
      <c r="Y320" s="2"/>
      <c r="AA320" s="2"/>
      <c r="AC320" s="2"/>
      <c r="AD320" s="2"/>
      <c r="AE320" s="2"/>
      <c r="AN320" s="2"/>
      <c r="AP320" s="2"/>
      <c r="AQ320" s="2"/>
      <c r="AR320" s="2"/>
      <c r="AS320" s="2"/>
      <c r="AT320" s="4"/>
      <c r="AU320" s="4"/>
      <c r="AV320" s="4"/>
      <c r="AW320" s="2"/>
      <c r="AX320" s="2"/>
      <c r="AZ320">
        <v>122</v>
      </c>
      <c r="BA320">
        <v>863850.29</v>
      </c>
      <c r="BB320" s="2" t="s">
        <v>69</v>
      </c>
      <c r="BC320">
        <v>111</v>
      </c>
      <c r="BD320" s="2" t="s">
        <v>836</v>
      </c>
      <c r="BE320" s="2" t="s">
        <v>70</v>
      </c>
      <c r="BF320">
        <v>21900</v>
      </c>
      <c r="BG320" s="2" t="s">
        <v>936</v>
      </c>
      <c r="BH320" s="2" t="s">
        <v>137</v>
      </c>
      <c r="BI320">
        <v>0</v>
      </c>
      <c r="BJ320" s="2"/>
      <c r="BK320">
        <v>287</v>
      </c>
      <c r="BL320">
        <v>863850.29</v>
      </c>
      <c r="BM320">
        <v>863850.29</v>
      </c>
    </row>
    <row r="321" spans="1:65" x14ac:dyDescent="0.35">
      <c r="A321" s="2" t="s">
        <v>65</v>
      </c>
      <c r="B321" s="2" t="s">
        <v>66</v>
      </c>
      <c r="C321" s="2" t="s">
        <v>67</v>
      </c>
      <c r="D321">
        <v>1</v>
      </c>
      <c r="E321">
        <v>1</v>
      </c>
      <c r="F321" s="3">
        <v>43768.764374999999</v>
      </c>
      <c r="G321" s="4">
        <v>43466</v>
      </c>
      <c r="H321" s="4">
        <v>43830</v>
      </c>
      <c r="I321" s="2" t="s">
        <v>68</v>
      </c>
      <c r="J321">
        <v>1440</v>
      </c>
      <c r="L321" s="2"/>
      <c r="M321" s="2"/>
      <c r="N321" s="2"/>
      <c r="O321" s="2"/>
      <c r="P321" s="2"/>
      <c r="Q321" s="2"/>
      <c r="S321" s="2"/>
      <c r="T321" s="2"/>
      <c r="U321" s="2"/>
      <c r="V321" s="2"/>
      <c r="W321" s="2"/>
      <c r="X321" s="2"/>
      <c r="Y321" s="2"/>
      <c r="AA321" s="2"/>
      <c r="AC321" s="2"/>
      <c r="AD321" s="2"/>
      <c r="AE321" s="2"/>
      <c r="AN321" s="2"/>
      <c r="AP321" s="2"/>
      <c r="AQ321" s="2"/>
      <c r="AR321" s="2"/>
      <c r="AS321" s="2"/>
      <c r="AT321" s="4"/>
      <c r="AU321" s="4"/>
      <c r="AV321" s="4"/>
      <c r="AW321" s="2"/>
      <c r="AX321" s="2"/>
      <c r="AZ321">
        <v>122</v>
      </c>
      <c r="BA321">
        <v>863850.29</v>
      </c>
      <c r="BB321" s="2" t="s">
        <v>69</v>
      </c>
      <c r="BC321">
        <v>112</v>
      </c>
      <c r="BD321" s="2" t="s">
        <v>836</v>
      </c>
      <c r="BE321" s="2" t="s">
        <v>137</v>
      </c>
      <c r="BF321">
        <v>0</v>
      </c>
      <c r="BG321" s="2"/>
      <c r="BH321" s="2" t="s">
        <v>139</v>
      </c>
      <c r="BI321">
        <v>21900</v>
      </c>
      <c r="BJ321" s="2" t="s">
        <v>936</v>
      </c>
      <c r="BK321">
        <v>287</v>
      </c>
      <c r="BL321">
        <v>863850.29</v>
      </c>
      <c r="BM321">
        <v>863850.29</v>
      </c>
    </row>
    <row r="322" spans="1:65" x14ac:dyDescent="0.35">
      <c r="A322" s="2" t="s">
        <v>65</v>
      </c>
      <c r="B322" s="2" t="s">
        <v>66</v>
      </c>
      <c r="C322" s="2" t="s">
        <v>67</v>
      </c>
      <c r="D322">
        <v>1</v>
      </c>
      <c r="E322">
        <v>1</v>
      </c>
      <c r="F322" s="3">
        <v>43768.764374999999</v>
      </c>
      <c r="G322" s="4">
        <v>43466</v>
      </c>
      <c r="H322" s="4">
        <v>43830</v>
      </c>
      <c r="I322" s="2" t="s">
        <v>68</v>
      </c>
      <c r="J322">
        <v>1440</v>
      </c>
      <c r="L322" s="2"/>
      <c r="M322" s="2"/>
      <c r="N322" s="2"/>
      <c r="O322" s="2"/>
      <c r="P322" s="2"/>
      <c r="Q322" s="2"/>
      <c r="S322" s="2"/>
      <c r="T322" s="2"/>
      <c r="U322" s="2"/>
      <c r="V322" s="2"/>
      <c r="W322" s="2"/>
      <c r="X322" s="2"/>
      <c r="Y322" s="2"/>
      <c r="AA322" s="2"/>
      <c r="AC322" s="2"/>
      <c r="AD322" s="2"/>
      <c r="AE322" s="2"/>
      <c r="AN322" s="2"/>
      <c r="AP322" s="2"/>
      <c r="AQ322" s="2"/>
      <c r="AR322" s="2"/>
      <c r="AS322" s="2"/>
      <c r="AT322" s="4"/>
      <c r="AU322" s="4"/>
      <c r="AV322" s="4"/>
      <c r="AW322" s="2"/>
      <c r="AX322" s="2"/>
      <c r="AZ322">
        <v>122</v>
      </c>
      <c r="BA322">
        <v>863850.29</v>
      </c>
      <c r="BB322" s="2" t="s">
        <v>69</v>
      </c>
      <c r="BC322">
        <v>113</v>
      </c>
      <c r="BD322" s="2" t="s">
        <v>836</v>
      </c>
      <c r="BE322" s="2" t="s">
        <v>76</v>
      </c>
      <c r="BF322">
        <v>5037</v>
      </c>
      <c r="BG322" s="2" t="s">
        <v>936</v>
      </c>
      <c r="BH322" s="2" t="s">
        <v>137</v>
      </c>
      <c r="BI322">
        <v>0</v>
      </c>
      <c r="BJ322" s="2"/>
      <c r="BK322">
        <v>287</v>
      </c>
      <c r="BL322">
        <v>863850.29</v>
      </c>
      <c r="BM322">
        <v>863850.29</v>
      </c>
    </row>
    <row r="323" spans="1:65" x14ac:dyDescent="0.35">
      <c r="A323" s="2" t="s">
        <v>65</v>
      </c>
      <c r="B323" s="2" t="s">
        <v>66</v>
      </c>
      <c r="C323" s="2" t="s">
        <v>67</v>
      </c>
      <c r="D323">
        <v>1</v>
      </c>
      <c r="E323">
        <v>1</v>
      </c>
      <c r="F323" s="3">
        <v>43768.764374999999</v>
      </c>
      <c r="G323" s="4">
        <v>43466</v>
      </c>
      <c r="H323" s="4">
        <v>43830</v>
      </c>
      <c r="I323" s="2" t="s">
        <v>68</v>
      </c>
      <c r="J323">
        <v>1440</v>
      </c>
      <c r="L323" s="2"/>
      <c r="M323" s="2"/>
      <c r="N323" s="2"/>
      <c r="O323" s="2"/>
      <c r="P323" s="2"/>
      <c r="Q323" s="2"/>
      <c r="S323" s="2"/>
      <c r="T323" s="2"/>
      <c r="U323" s="2"/>
      <c r="V323" s="2"/>
      <c r="W323" s="2"/>
      <c r="X323" s="2"/>
      <c r="Y323" s="2"/>
      <c r="AA323" s="2"/>
      <c r="AC323" s="2"/>
      <c r="AD323" s="2"/>
      <c r="AE323" s="2"/>
      <c r="AN323" s="2"/>
      <c r="AP323" s="2"/>
      <c r="AQ323" s="2"/>
      <c r="AR323" s="2"/>
      <c r="AS323" s="2"/>
      <c r="AT323" s="4"/>
      <c r="AU323" s="4"/>
      <c r="AV323" s="4"/>
      <c r="AW323" s="2"/>
      <c r="AX323" s="2"/>
      <c r="AZ323">
        <v>122</v>
      </c>
      <c r="BA323">
        <v>863850.29</v>
      </c>
      <c r="BB323" s="2" t="s">
        <v>69</v>
      </c>
      <c r="BC323">
        <v>114</v>
      </c>
      <c r="BD323" s="2" t="s">
        <v>836</v>
      </c>
      <c r="BE323" s="2" t="s">
        <v>137</v>
      </c>
      <c r="BF323">
        <v>0</v>
      </c>
      <c r="BG323" s="2"/>
      <c r="BH323" s="2" t="s">
        <v>75</v>
      </c>
      <c r="BI323">
        <v>5037</v>
      </c>
      <c r="BJ323" s="2" t="s">
        <v>936</v>
      </c>
      <c r="BK323">
        <v>287</v>
      </c>
      <c r="BL323">
        <v>863850.29</v>
      </c>
      <c r="BM323">
        <v>863850.29</v>
      </c>
    </row>
    <row r="324" spans="1:65" x14ac:dyDescent="0.35">
      <c r="A324" s="2" t="s">
        <v>65</v>
      </c>
      <c r="B324" s="2" t="s">
        <v>66</v>
      </c>
      <c r="C324" s="2" t="s">
        <v>67</v>
      </c>
      <c r="D324">
        <v>1</v>
      </c>
      <c r="E324">
        <v>1</v>
      </c>
      <c r="F324" s="3">
        <v>43768.764374999999</v>
      </c>
      <c r="G324" s="4">
        <v>43466</v>
      </c>
      <c r="H324" s="4">
        <v>43830</v>
      </c>
      <c r="I324" s="2" t="s">
        <v>68</v>
      </c>
      <c r="J324">
        <v>1440</v>
      </c>
      <c r="L324" s="2"/>
      <c r="M324" s="2"/>
      <c r="N324" s="2"/>
      <c r="O324" s="2"/>
      <c r="P324" s="2"/>
      <c r="Q324" s="2"/>
      <c r="S324" s="2"/>
      <c r="T324" s="2"/>
      <c r="U324" s="2"/>
      <c r="V324" s="2"/>
      <c r="W324" s="2"/>
      <c r="X324" s="2"/>
      <c r="Y324" s="2"/>
      <c r="AA324" s="2"/>
      <c r="AC324" s="2"/>
      <c r="AD324" s="2"/>
      <c r="AE324" s="2"/>
      <c r="AN324" s="2"/>
      <c r="AP324" s="2"/>
      <c r="AQ324" s="2"/>
      <c r="AR324" s="2"/>
      <c r="AS324" s="2"/>
      <c r="AT324" s="4"/>
      <c r="AU324" s="4"/>
      <c r="AV324" s="4"/>
      <c r="AW324" s="2"/>
      <c r="AX324" s="2"/>
      <c r="AZ324">
        <v>122</v>
      </c>
      <c r="BA324">
        <v>863850.29</v>
      </c>
      <c r="BB324" s="2" t="s">
        <v>69</v>
      </c>
      <c r="BC324">
        <v>115</v>
      </c>
      <c r="BD324" s="2" t="s">
        <v>837</v>
      </c>
      <c r="BE324" s="2" t="s">
        <v>77</v>
      </c>
      <c r="BF324">
        <v>237.96</v>
      </c>
      <c r="BG324" s="2" t="s">
        <v>582</v>
      </c>
      <c r="BH324" s="2" t="s">
        <v>137</v>
      </c>
      <c r="BI324">
        <v>0</v>
      </c>
      <c r="BJ324" s="2"/>
      <c r="BK324">
        <v>287</v>
      </c>
      <c r="BL324">
        <v>863850.29</v>
      </c>
      <c r="BM324">
        <v>863850.29</v>
      </c>
    </row>
    <row r="325" spans="1:65" x14ac:dyDescent="0.35">
      <c r="A325" s="2" t="s">
        <v>65</v>
      </c>
      <c r="B325" s="2" t="s">
        <v>66</v>
      </c>
      <c r="C325" s="2" t="s">
        <v>67</v>
      </c>
      <c r="D325">
        <v>1</v>
      </c>
      <c r="E325">
        <v>1</v>
      </c>
      <c r="F325" s="3">
        <v>43768.764374999999</v>
      </c>
      <c r="G325" s="4">
        <v>43466</v>
      </c>
      <c r="H325" s="4">
        <v>43830</v>
      </c>
      <c r="I325" s="2" t="s">
        <v>68</v>
      </c>
      <c r="J325">
        <v>1440</v>
      </c>
      <c r="L325" s="2"/>
      <c r="M325" s="2"/>
      <c r="N325" s="2"/>
      <c r="O325" s="2"/>
      <c r="P325" s="2"/>
      <c r="Q325" s="2"/>
      <c r="S325" s="2"/>
      <c r="T325" s="2"/>
      <c r="U325" s="2"/>
      <c r="V325" s="2"/>
      <c r="W325" s="2"/>
      <c r="X325" s="2"/>
      <c r="Y325" s="2"/>
      <c r="AA325" s="2"/>
      <c r="AC325" s="2"/>
      <c r="AD325" s="2"/>
      <c r="AE325" s="2"/>
      <c r="AN325" s="2"/>
      <c r="AP325" s="2"/>
      <c r="AQ325" s="2"/>
      <c r="AR325" s="2"/>
      <c r="AS325" s="2"/>
      <c r="AT325" s="4"/>
      <c r="AU325" s="4"/>
      <c r="AV325" s="4"/>
      <c r="AW325" s="2"/>
      <c r="AX325" s="2"/>
      <c r="AZ325">
        <v>122</v>
      </c>
      <c r="BA325">
        <v>863850.29</v>
      </c>
      <c r="BB325" s="2" t="s">
        <v>69</v>
      </c>
      <c r="BC325">
        <v>116</v>
      </c>
      <c r="BD325" s="2" t="s">
        <v>837</v>
      </c>
      <c r="BE325" s="2" t="s">
        <v>137</v>
      </c>
      <c r="BF325">
        <v>0</v>
      </c>
      <c r="BG325" s="2"/>
      <c r="BH325" s="2" t="s">
        <v>622</v>
      </c>
      <c r="BI325">
        <v>350</v>
      </c>
      <c r="BJ325" s="2" t="s">
        <v>582</v>
      </c>
      <c r="BK325">
        <v>287</v>
      </c>
      <c r="BL325">
        <v>863850.29</v>
      </c>
      <c r="BM325">
        <v>863850.29</v>
      </c>
    </row>
    <row r="326" spans="1:65" x14ac:dyDescent="0.35">
      <c r="A326" s="2" t="s">
        <v>65</v>
      </c>
      <c r="B326" s="2" t="s">
        <v>66</v>
      </c>
      <c r="C326" s="2" t="s">
        <v>67</v>
      </c>
      <c r="D326">
        <v>1</v>
      </c>
      <c r="E326">
        <v>1</v>
      </c>
      <c r="F326" s="3">
        <v>43768.764374999999</v>
      </c>
      <c r="G326" s="4">
        <v>43466</v>
      </c>
      <c r="H326" s="4">
        <v>43830</v>
      </c>
      <c r="I326" s="2" t="s">
        <v>68</v>
      </c>
      <c r="J326">
        <v>1440</v>
      </c>
      <c r="L326" s="2"/>
      <c r="M326" s="2"/>
      <c r="N326" s="2"/>
      <c r="O326" s="2"/>
      <c r="P326" s="2"/>
      <c r="Q326" s="2"/>
      <c r="S326" s="2"/>
      <c r="T326" s="2"/>
      <c r="U326" s="2"/>
      <c r="V326" s="2"/>
      <c r="W326" s="2"/>
      <c r="X326" s="2"/>
      <c r="Y326" s="2"/>
      <c r="AA326" s="2"/>
      <c r="AC326" s="2"/>
      <c r="AD326" s="2"/>
      <c r="AE326" s="2"/>
      <c r="AN326" s="2"/>
      <c r="AP326" s="2"/>
      <c r="AQ326" s="2"/>
      <c r="AR326" s="2"/>
      <c r="AS326" s="2"/>
      <c r="AT326" s="4"/>
      <c r="AU326" s="4"/>
      <c r="AV326" s="4"/>
      <c r="AW326" s="2"/>
      <c r="AX326" s="2"/>
      <c r="AZ326">
        <v>122</v>
      </c>
      <c r="BA326">
        <v>863850.29</v>
      </c>
      <c r="BB326" s="2" t="s">
        <v>69</v>
      </c>
      <c r="BC326">
        <v>117</v>
      </c>
      <c r="BD326" s="2" t="s">
        <v>837</v>
      </c>
      <c r="BE326" s="2" t="s">
        <v>78</v>
      </c>
      <c r="BF326">
        <v>79.319999999999993</v>
      </c>
      <c r="BG326" s="2" t="s">
        <v>582</v>
      </c>
      <c r="BH326" s="2" t="s">
        <v>137</v>
      </c>
      <c r="BI326">
        <v>0</v>
      </c>
      <c r="BJ326" s="2"/>
      <c r="BK326">
        <v>287</v>
      </c>
      <c r="BL326">
        <v>863850.29</v>
      </c>
      <c r="BM326">
        <v>863850.29</v>
      </c>
    </row>
    <row r="327" spans="1:65" x14ac:dyDescent="0.35">
      <c r="A327" s="2" t="s">
        <v>65</v>
      </c>
      <c r="B327" s="2" t="s">
        <v>66</v>
      </c>
      <c r="C327" s="2" t="s">
        <v>67</v>
      </c>
      <c r="D327">
        <v>1</v>
      </c>
      <c r="E327">
        <v>1</v>
      </c>
      <c r="F327" s="3">
        <v>43768.764374999999</v>
      </c>
      <c r="G327" s="4">
        <v>43466</v>
      </c>
      <c r="H327" s="4">
        <v>43830</v>
      </c>
      <c r="I327" s="2" t="s">
        <v>68</v>
      </c>
      <c r="J327">
        <v>1440</v>
      </c>
      <c r="L327" s="2"/>
      <c r="M327" s="2"/>
      <c r="N327" s="2"/>
      <c r="O327" s="2"/>
      <c r="P327" s="2"/>
      <c r="Q327" s="2"/>
      <c r="S327" s="2"/>
      <c r="T327" s="2"/>
      <c r="U327" s="2"/>
      <c r="V327" s="2"/>
      <c r="W327" s="2"/>
      <c r="X327" s="2"/>
      <c r="Y327" s="2"/>
      <c r="AA327" s="2"/>
      <c r="AC327" s="2"/>
      <c r="AD327" s="2"/>
      <c r="AE327" s="2"/>
      <c r="AN327" s="2"/>
      <c r="AP327" s="2"/>
      <c r="AQ327" s="2"/>
      <c r="AR327" s="2"/>
      <c r="AS327" s="2"/>
      <c r="AT327" s="4"/>
      <c r="AU327" s="4"/>
      <c r="AV327" s="4"/>
      <c r="AW327" s="2"/>
      <c r="AX327" s="2"/>
      <c r="AZ327">
        <v>122</v>
      </c>
      <c r="BA327">
        <v>863850.29</v>
      </c>
      <c r="BB327" s="2" t="s">
        <v>69</v>
      </c>
      <c r="BC327">
        <v>118</v>
      </c>
      <c r="BD327" s="2" t="s">
        <v>837</v>
      </c>
      <c r="BE327" s="2" t="s">
        <v>76</v>
      </c>
      <c r="BF327">
        <v>32.72</v>
      </c>
      <c r="BG327" s="2" t="s">
        <v>582</v>
      </c>
      <c r="BH327" s="2" t="s">
        <v>137</v>
      </c>
      <c r="BI327">
        <v>0</v>
      </c>
      <c r="BJ327" s="2"/>
      <c r="BK327">
        <v>287</v>
      </c>
      <c r="BL327">
        <v>863850.29</v>
      </c>
      <c r="BM327">
        <v>863850.29</v>
      </c>
    </row>
    <row r="328" spans="1:65" x14ac:dyDescent="0.35">
      <c r="A328" s="2" t="s">
        <v>65</v>
      </c>
      <c r="B328" s="2" t="s">
        <v>66</v>
      </c>
      <c r="C328" s="2" t="s">
        <v>67</v>
      </c>
      <c r="D328">
        <v>1</v>
      </c>
      <c r="E328">
        <v>1</v>
      </c>
      <c r="F328" s="3">
        <v>43768.764374999999</v>
      </c>
      <c r="G328" s="4">
        <v>43466</v>
      </c>
      <c r="H328" s="4">
        <v>43830</v>
      </c>
      <c r="I328" s="2" t="s">
        <v>68</v>
      </c>
      <c r="J328">
        <v>1440</v>
      </c>
      <c r="L328" s="2"/>
      <c r="M328" s="2"/>
      <c r="N328" s="2"/>
      <c r="O328" s="2"/>
      <c r="P328" s="2"/>
      <c r="Q328" s="2"/>
      <c r="S328" s="2"/>
      <c r="T328" s="2"/>
      <c r="U328" s="2"/>
      <c r="V328" s="2"/>
      <c r="W328" s="2"/>
      <c r="X328" s="2"/>
      <c r="Y328" s="2"/>
      <c r="AA328" s="2"/>
      <c r="AC328" s="2"/>
      <c r="AD328" s="2"/>
      <c r="AE328" s="2"/>
      <c r="AN328" s="2"/>
      <c r="AP328" s="2"/>
      <c r="AQ328" s="2"/>
      <c r="AR328" s="2"/>
      <c r="AS328" s="2"/>
      <c r="AT328" s="4"/>
      <c r="AU328" s="4"/>
      <c r="AV328" s="4"/>
      <c r="AW328" s="2"/>
      <c r="AX328" s="2"/>
      <c r="AZ328">
        <v>122</v>
      </c>
      <c r="BA328">
        <v>863850.29</v>
      </c>
      <c r="BB328" s="2" t="s">
        <v>69</v>
      </c>
      <c r="BC328">
        <v>119</v>
      </c>
      <c r="BD328" s="2" t="s">
        <v>838</v>
      </c>
      <c r="BE328" s="2" t="s">
        <v>653</v>
      </c>
      <c r="BF328">
        <v>317.27999999999997</v>
      </c>
      <c r="BG328" s="2" t="s">
        <v>582</v>
      </c>
      <c r="BH328" s="2" t="s">
        <v>137</v>
      </c>
      <c r="BI328">
        <v>0</v>
      </c>
      <c r="BJ328" s="2"/>
      <c r="BK328">
        <v>287</v>
      </c>
      <c r="BL328">
        <v>863850.29</v>
      </c>
      <c r="BM328">
        <v>863850.29</v>
      </c>
    </row>
    <row r="329" spans="1:65" x14ac:dyDescent="0.35">
      <c r="A329" s="2" t="s">
        <v>65</v>
      </c>
      <c r="B329" s="2" t="s">
        <v>66</v>
      </c>
      <c r="C329" s="2" t="s">
        <v>67</v>
      </c>
      <c r="D329">
        <v>1</v>
      </c>
      <c r="E329">
        <v>1</v>
      </c>
      <c r="F329" s="3">
        <v>43768.764374999999</v>
      </c>
      <c r="G329" s="4">
        <v>43466</v>
      </c>
      <c r="H329" s="4">
        <v>43830</v>
      </c>
      <c r="I329" s="2" t="s">
        <v>68</v>
      </c>
      <c r="J329">
        <v>1440</v>
      </c>
      <c r="L329" s="2"/>
      <c r="M329" s="2"/>
      <c r="N329" s="2"/>
      <c r="O329" s="2"/>
      <c r="P329" s="2"/>
      <c r="Q329" s="2"/>
      <c r="S329" s="2"/>
      <c r="T329" s="2"/>
      <c r="U329" s="2"/>
      <c r="V329" s="2"/>
      <c r="W329" s="2"/>
      <c r="X329" s="2"/>
      <c r="Y329" s="2"/>
      <c r="AA329" s="2"/>
      <c r="AC329" s="2"/>
      <c r="AD329" s="2"/>
      <c r="AE329" s="2"/>
      <c r="AN329" s="2"/>
      <c r="AP329" s="2"/>
      <c r="AQ329" s="2"/>
      <c r="AR329" s="2"/>
      <c r="AS329" s="2"/>
      <c r="AT329" s="4"/>
      <c r="AU329" s="4"/>
      <c r="AV329" s="4"/>
      <c r="AW329" s="2"/>
      <c r="AX329" s="2"/>
      <c r="AZ329">
        <v>122</v>
      </c>
      <c r="BA329">
        <v>863850.29</v>
      </c>
      <c r="BB329" s="2" t="s">
        <v>69</v>
      </c>
      <c r="BC329">
        <v>120</v>
      </c>
      <c r="BD329" s="2" t="s">
        <v>838</v>
      </c>
      <c r="BE329" s="2" t="s">
        <v>137</v>
      </c>
      <c r="BF329">
        <v>0</v>
      </c>
      <c r="BG329" s="2"/>
      <c r="BH329" s="2" t="s">
        <v>650</v>
      </c>
      <c r="BI329">
        <v>317.27999999999997</v>
      </c>
      <c r="BJ329" s="2" t="s">
        <v>582</v>
      </c>
      <c r="BK329">
        <v>287</v>
      </c>
      <c r="BL329">
        <v>863850.29</v>
      </c>
      <c r="BM329">
        <v>863850.29</v>
      </c>
    </row>
    <row r="330" spans="1:65" x14ac:dyDescent="0.35">
      <c r="A330" s="2" t="s">
        <v>65</v>
      </c>
      <c r="B330" s="2" t="s">
        <v>66</v>
      </c>
      <c r="C330" s="2" t="s">
        <v>67</v>
      </c>
      <c r="D330">
        <v>1</v>
      </c>
      <c r="E330">
        <v>1</v>
      </c>
      <c r="F330" s="3">
        <v>43768.764374999999</v>
      </c>
      <c r="G330" s="4">
        <v>43466</v>
      </c>
      <c r="H330" s="4">
        <v>43830</v>
      </c>
      <c r="I330" s="2" t="s">
        <v>68</v>
      </c>
      <c r="J330">
        <v>1440</v>
      </c>
      <c r="L330" s="2"/>
      <c r="M330" s="2"/>
      <c r="N330" s="2"/>
      <c r="O330" s="2"/>
      <c r="P330" s="2"/>
      <c r="Q330" s="2"/>
      <c r="S330" s="2"/>
      <c r="T330" s="2"/>
      <c r="U330" s="2"/>
      <c r="V330" s="2"/>
      <c r="W330" s="2"/>
      <c r="X330" s="2"/>
      <c r="Y330" s="2"/>
      <c r="AA330" s="2"/>
      <c r="AC330" s="2"/>
      <c r="AD330" s="2"/>
      <c r="AE330" s="2"/>
      <c r="AN330" s="2"/>
      <c r="AP330" s="2"/>
      <c r="AQ330" s="2"/>
      <c r="AR330" s="2"/>
      <c r="AS330" s="2"/>
      <c r="AT330" s="4"/>
      <c r="AU330" s="4"/>
      <c r="AV330" s="4"/>
      <c r="AW330" s="2"/>
      <c r="AX330" s="2"/>
      <c r="AZ330">
        <v>122</v>
      </c>
      <c r="BA330">
        <v>863850.29</v>
      </c>
      <c r="BB330" s="2" t="s">
        <v>69</v>
      </c>
      <c r="BC330">
        <v>121</v>
      </c>
      <c r="BD330" s="2" t="s">
        <v>839</v>
      </c>
      <c r="BE330" s="2" t="s">
        <v>143</v>
      </c>
      <c r="BF330">
        <v>2140</v>
      </c>
      <c r="BG330" s="2" t="s">
        <v>937</v>
      </c>
      <c r="BH330" s="2" t="s">
        <v>137</v>
      </c>
      <c r="BI330">
        <v>0</v>
      </c>
      <c r="BJ330" s="2"/>
      <c r="BK330">
        <v>287</v>
      </c>
      <c r="BL330">
        <v>863850.29</v>
      </c>
      <c r="BM330">
        <v>863850.29</v>
      </c>
    </row>
    <row r="331" spans="1:65" x14ac:dyDescent="0.35">
      <c r="A331" s="2" t="s">
        <v>65</v>
      </c>
      <c r="B331" s="2" t="s">
        <v>66</v>
      </c>
      <c r="C331" s="2" t="s">
        <v>67</v>
      </c>
      <c r="D331">
        <v>1</v>
      </c>
      <c r="E331">
        <v>1</v>
      </c>
      <c r="F331" s="3">
        <v>43768.764374999999</v>
      </c>
      <c r="G331" s="4">
        <v>43466</v>
      </c>
      <c r="H331" s="4">
        <v>43830</v>
      </c>
      <c r="I331" s="2" t="s">
        <v>68</v>
      </c>
      <c r="J331">
        <v>1440</v>
      </c>
      <c r="L331" s="2"/>
      <c r="M331" s="2"/>
      <c r="N331" s="2"/>
      <c r="O331" s="2"/>
      <c r="P331" s="2"/>
      <c r="Q331" s="2"/>
      <c r="S331" s="2"/>
      <c r="T331" s="2"/>
      <c r="U331" s="2"/>
      <c r="V331" s="2"/>
      <c r="W331" s="2"/>
      <c r="X331" s="2"/>
      <c r="Y331" s="2"/>
      <c r="AA331" s="2"/>
      <c r="AC331" s="2"/>
      <c r="AD331" s="2"/>
      <c r="AE331" s="2"/>
      <c r="AN331" s="2"/>
      <c r="AP331" s="2"/>
      <c r="AQ331" s="2"/>
      <c r="AR331" s="2"/>
      <c r="AS331" s="2"/>
      <c r="AT331" s="4"/>
      <c r="AU331" s="4"/>
      <c r="AV331" s="4"/>
      <c r="AW331" s="2"/>
      <c r="AX331" s="2"/>
      <c r="AZ331">
        <v>122</v>
      </c>
      <c r="BA331">
        <v>863850.29</v>
      </c>
      <c r="BB331" s="2" t="s">
        <v>69</v>
      </c>
      <c r="BC331">
        <v>122</v>
      </c>
      <c r="BD331" s="2" t="s">
        <v>839</v>
      </c>
      <c r="BE331" s="2" t="s">
        <v>137</v>
      </c>
      <c r="BF331">
        <v>0</v>
      </c>
      <c r="BG331" s="2"/>
      <c r="BH331" s="2" t="s">
        <v>609</v>
      </c>
      <c r="BI331">
        <v>790</v>
      </c>
      <c r="BJ331" s="2" t="s">
        <v>937</v>
      </c>
      <c r="BK331">
        <v>287</v>
      </c>
      <c r="BL331">
        <v>863850.29</v>
      </c>
      <c r="BM331">
        <v>863850.29</v>
      </c>
    </row>
    <row r="332" spans="1:65" x14ac:dyDescent="0.35">
      <c r="A332" s="2" t="s">
        <v>65</v>
      </c>
      <c r="B332" s="2" t="s">
        <v>66</v>
      </c>
      <c r="C332" s="2" t="s">
        <v>67</v>
      </c>
      <c r="D332">
        <v>1</v>
      </c>
      <c r="E332">
        <v>1</v>
      </c>
      <c r="F332" s="3">
        <v>43768.764374999999</v>
      </c>
      <c r="G332" s="4">
        <v>43466</v>
      </c>
      <c r="H332" s="4">
        <v>43830</v>
      </c>
      <c r="I332" s="2" t="s">
        <v>68</v>
      </c>
      <c r="J332">
        <v>1440</v>
      </c>
      <c r="L332" s="2"/>
      <c r="M332" s="2"/>
      <c r="N332" s="2"/>
      <c r="O332" s="2"/>
      <c r="P332" s="2"/>
      <c r="Q332" s="2"/>
      <c r="S332" s="2"/>
      <c r="T332" s="2"/>
      <c r="U332" s="2"/>
      <c r="V332" s="2"/>
      <c r="W332" s="2"/>
      <c r="X332" s="2"/>
      <c r="Y332" s="2"/>
      <c r="AA332" s="2"/>
      <c r="AC332" s="2"/>
      <c r="AD332" s="2"/>
      <c r="AE332" s="2"/>
      <c r="AN332" s="2"/>
      <c r="AP332" s="2"/>
      <c r="AQ332" s="2"/>
      <c r="AR332" s="2"/>
      <c r="AS332" s="2"/>
      <c r="AT332" s="4"/>
      <c r="AU332" s="4"/>
      <c r="AV332" s="4"/>
      <c r="AW332" s="2"/>
      <c r="AX332" s="2"/>
      <c r="AZ332">
        <v>122</v>
      </c>
      <c r="BA332">
        <v>863850.29</v>
      </c>
      <c r="BB332" s="2" t="s">
        <v>69</v>
      </c>
      <c r="BC332">
        <v>123</v>
      </c>
      <c r="BD332" s="2" t="s">
        <v>839</v>
      </c>
      <c r="BE332" s="2" t="s">
        <v>137</v>
      </c>
      <c r="BF332">
        <v>0</v>
      </c>
      <c r="BG332" s="2"/>
      <c r="BH332" s="2" t="s">
        <v>610</v>
      </c>
      <c r="BI332">
        <v>820</v>
      </c>
      <c r="BJ332" s="2" t="s">
        <v>937</v>
      </c>
      <c r="BK332">
        <v>287</v>
      </c>
      <c r="BL332">
        <v>863850.29</v>
      </c>
      <c r="BM332">
        <v>863850.29</v>
      </c>
    </row>
    <row r="333" spans="1:65" x14ac:dyDescent="0.35">
      <c r="A333" s="2" t="s">
        <v>65</v>
      </c>
      <c r="B333" s="2" t="s">
        <v>66</v>
      </c>
      <c r="C333" s="2" t="s">
        <v>67</v>
      </c>
      <c r="D333">
        <v>1</v>
      </c>
      <c r="E333">
        <v>1</v>
      </c>
      <c r="F333" s="3">
        <v>43768.764374999999</v>
      </c>
      <c r="G333" s="4">
        <v>43466</v>
      </c>
      <c r="H333" s="4">
        <v>43830</v>
      </c>
      <c r="I333" s="2" t="s">
        <v>68</v>
      </c>
      <c r="J333">
        <v>1440</v>
      </c>
      <c r="L333" s="2"/>
      <c r="M333" s="2"/>
      <c r="N333" s="2"/>
      <c r="O333" s="2"/>
      <c r="P333" s="2"/>
      <c r="Q333" s="2"/>
      <c r="S333" s="2"/>
      <c r="T333" s="2"/>
      <c r="U333" s="2"/>
      <c r="V333" s="2"/>
      <c r="W333" s="2"/>
      <c r="X333" s="2"/>
      <c r="Y333" s="2"/>
      <c r="AA333" s="2"/>
      <c r="AC333" s="2"/>
      <c r="AD333" s="2"/>
      <c r="AE333" s="2"/>
      <c r="AN333" s="2"/>
      <c r="AP333" s="2"/>
      <c r="AQ333" s="2"/>
      <c r="AR333" s="2"/>
      <c r="AS333" s="2"/>
      <c r="AT333" s="4"/>
      <c r="AU333" s="4"/>
      <c r="AV333" s="4"/>
      <c r="AW333" s="2"/>
      <c r="AX333" s="2"/>
      <c r="AZ333">
        <v>122</v>
      </c>
      <c r="BA333">
        <v>863850.29</v>
      </c>
      <c r="BB333" s="2" t="s">
        <v>69</v>
      </c>
      <c r="BC333">
        <v>124</v>
      </c>
      <c r="BD333" s="2" t="s">
        <v>839</v>
      </c>
      <c r="BE333" s="2" t="s">
        <v>137</v>
      </c>
      <c r="BF333">
        <v>0</v>
      </c>
      <c r="BG333" s="2"/>
      <c r="BH333" s="2" t="s">
        <v>72</v>
      </c>
      <c r="BI333">
        <v>530</v>
      </c>
      <c r="BJ333" s="2" t="s">
        <v>937</v>
      </c>
      <c r="BK333">
        <v>287</v>
      </c>
      <c r="BL333">
        <v>863850.29</v>
      </c>
      <c r="BM333">
        <v>863850.29</v>
      </c>
    </row>
    <row r="334" spans="1:65" x14ac:dyDescent="0.35">
      <c r="A334" s="2" t="s">
        <v>65</v>
      </c>
      <c r="B334" s="2" t="s">
        <v>66</v>
      </c>
      <c r="C334" s="2" t="s">
        <v>67</v>
      </c>
      <c r="D334">
        <v>1</v>
      </c>
      <c r="E334">
        <v>1</v>
      </c>
      <c r="F334" s="3">
        <v>43768.764374999999</v>
      </c>
      <c r="G334" s="4">
        <v>43466</v>
      </c>
      <c r="H334" s="4">
        <v>43830</v>
      </c>
      <c r="I334" s="2" t="s">
        <v>68</v>
      </c>
      <c r="J334">
        <v>1440</v>
      </c>
      <c r="L334" s="2"/>
      <c r="M334" s="2"/>
      <c r="N334" s="2"/>
      <c r="O334" s="2"/>
      <c r="P334" s="2"/>
      <c r="Q334" s="2"/>
      <c r="S334" s="2"/>
      <c r="T334" s="2"/>
      <c r="U334" s="2"/>
      <c r="V334" s="2"/>
      <c r="W334" s="2"/>
      <c r="X334" s="2"/>
      <c r="Y334" s="2"/>
      <c r="AA334" s="2"/>
      <c r="AC334" s="2"/>
      <c r="AD334" s="2"/>
      <c r="AE334" s="2"/>
      <c r="AN334" s="2"/>
      <c r="AP334" s="2"/>
      <c r="AQ334" s="2"/>
      <c r="AR334" s="2"/>
      <c r="AS334" s="2"/>
      <c r="AT334" s="4"/>
      <c r="AU334" s="4"/>
      <c r="AV334" s="4"/>
      <c r="AW334" s="2"/>
      <c r="AX334" s="2"/>
      <c r="AZ334">
        <v>122</v>
      </c>
      <c r="BA334">
        <v>863850.29</v>
      </c>
      <c r="BB334" s="2" t="s">
        <v>69</v>
      </c>
      <c r="BC334">
        <v>125</v>
      </c>
      <c r="BD334" s="2" t="s">
        <v>840</v>
      </c>
      <c r="BE334" s="2" t="s">
        <v>653</v>
      </c>
      <c r="BF334">
        <v>2140</v>
      </c>
      <c r="BG334" s="2" t="s">
        <v>937</v>
      </c>
      <c r="BH334" s="2" t="s">
        <v>137</v>
      </c>
      <c r="BI334">
        <v>0</v>
      </c>
      <c r="BJ334" s="2"/>
      <c r="BK334">
        <v>287</v>
      </c>
      <c r="BL334">
        <v>863850.29</v>
      </c>
      <c r="BM334">
        <v>863850.29</v>
      </c>
    </row>
    <row r="335" spans="1:65" x14ac:dyDescent="0.35">
      <c r="A335" s="2" t="s">
        <v>65</v>
      </c>
      <c r="B335" s="2" t="s">
        <v>66</v>
      </c>
      <c r="C335" s="2" t="s">
        <v>67</v>
      </c>
      <c r="D335">
        <v>1</v>
      </c>
      <c r="E335">
        <v>1</v>
      </c>
      <c r="F335" s="3">
        <v>43768.764374999999</v>
      </c>
      <c r="G335" s="4">
        <v>43466</v>
      </c>
      <c r="H335" s="4">
        <v>43830</v>
      </c>
      <c r="I335" s="2" t="s">
        <v>68</v>
      </c>
      <c r="J335">
        <v>1440</v>
      </c>
      <c r="L335" s="2"/>
      <c r="M335" s="2"/>
      <c r="N335" s="2"/>
      <c r="O335" s="2"/>
      <c r="P335" s="2"/>
      <c r="Q335" s="2"/>
      <c r="S335" s="2"/>
      <c r="T335" s="2"/>
      <c r="U335" s="2"/>
      <c r="V335" s="2"/>
      <c r="W335" s="2"/>
      <c r="X335" s="2"/>
      <c r="Y335" s="2"/>
      <c r="AA335" s="2"/>
      <c r="AC335" s="2"/>
      <c r="AD335" s="2"/>
      <c r="AE335" s="2"/>
      <c r="AN335" s="2"/>
      <c r="AP335" s="2"/>
      <c r="AQ335" s="2"/>
      <c r="AR335" s="2"/>
      <c r="AS335" s="2"/>
      <c r="AT335" s="4"/>
      <c r="AU335" s="4"/>
      <c r="AV335" s="4"/>
      <c r="AW335" s="2"/>
      <c r="AX335" s="2"/>
      <c r="AZ335">
        <v>122</v>
      </c>
      <c r="BA335">
        <v>863850.29</v>
      </c>
      <c r="BB335" s="2" t="s">
        <v>69</v>
      </c>
      <c r="BC335">
        <v>126</v>
      </c>
      <c r="BD335" s="2" t="s">
        <v>840</v>
      </c>
      <c r="BE335" s="2" t="s">
        <v>137</v>
      </c>
      <c r="BF335">
        <v>0</v>
      </c>
      <c r="BG335" s="2"/>
      <c r="BH335" s="2" t="s">
        <v>650</v>
      </c>
      <c r="BI335">
        <v>2140</v>
      </c>
      <c r="BJ335" s="2" t="s">
        <v>937</v>
      </c>
      <c r="BK335">
        <v>287</v>
      </c>
      <c r="BL335">
        <v>863850.29</v>
      </c>
      <c r="BM335">
        <v>863850.29</v>
      </c>
    </row>
    <row r="336" spans="1:65" x14ac:dyDescent="0.35">
      <c r="A336" s="2" t="s">
        <v>65</v>
      </c>
      <c r="B336" s="2" t="s">
        <v>66</v>
      </c>
      <c r="C336" s="2" t="s">
        <v>67</v>
      </c>
      <c r="D336">
        <v>1</v>
      </c>
      <c r="E336">
        <v>1</v>
      </c>
      <c r="F336" s="3">
        <v>43768.764374999999</v>
      </c>
      <c r="G336" s="4">
        <v>43466</v>
      </c>
      <c r="H336" s="4">
        <v>43830</v>
      </c>
      <c r="I336" s="2" t="s">
        <v>68</v>
      </c>
      <c r="J336">
        <v>1440</v>
      </c>
      <c r="L336" s="2"/>
      <c r="M336" s="2"/>
      <c r="N336" s="2"/>
      <c r="O336" s="2"/>
      <c r="P336" s="2"/>
      <c r="Q336" s="2"/>
      <c r="S336" s="2"/>
      <c r="T336" s="2"/>
      <c r="U336" s="2"/>
      <c r="V336" s="2"/>
      <c r="W336" s="2"/>
      <c r="X336" s="2"/>
      <c r="Y336" s="2"/>
      <c r="AA336" s="2"/>
      <c r="AC336" s="2"/>
      <c r="AD336" s="2"/>
      <c r="AE336" s="2"/>
      <c r="AN336" s="2"/>
      <c r="AP336" s="2"/>
      <c r="AQ336" s="2"/>
      <c r="AR336" s="2"/>
      <c r="AS336" s="2"/>
      <c r="AT336" s="4"/>
      <c r="AU336" s="4"/>
      <c r="AV336" s="4"/>
      <c r="AW336" s="2"/>
      <c r="AX336" s="2"/>
      <c r="AZ336">
        <v>122</v>
      </c>
      <c r="BA336">
        <v>863850.29</v>
      </c>
      <c r="BB336" s="2" t="s">
        <v>69</v>
      </c>
      <c r="BC336">
        <v>127</v>
      </c>
      <c r="BD336" s="2" t="s">
        <v>853</v>
      </c>
      <c r="BE336" s="2" t="s">
        <v>620</v>
      </c>
      <c r="BF336">
        <v>6500</v>
      </c>
      <c r="BG336" s="2" t="s">
        <v>939</v>
      </c>
      <c r="BH336" s="2" t="s">
        <v>137</v>
      </c>
      <c r="BI336">
        <v>0</v>
      </c>
      <c r="BJ336" s="2"/>
      <c r="BK336">
        <v>287</v>
      </c>
      <c r="BL336">
        <v>863850.29</v>
      </c>
      <c r="BM336">
        <v>863850.29</v>
      </c>
    </row>
    <row r="337" spans="1:65" x14ac:dyDescent="0.35">
      <c r="A337" s="2" t="s">
        <v>65</v>
      </c>
      <c r="B337" s="2" t="s">
        <v>66</v>
      </c>
      <c r="C337" s="2" t="s">
        <v>67</v>
      </c>
      <c r="D337">
        <v>1</v>
      </c>
      <c r="E337">
        <v>1</v>
      </c>
      <c r="F337" s="3">
        <v>43768.764374999999</v>
      </c>
      <c r="G337" s="4">
        <v>43466</v>
      </c>
      <c r="H337" s="4">
        <v>43830</v>
      </c>
      <c r="I337" s="2" t="s">
        <v>68</v>
      </c>
      <c r="J337">
        <v>1440</v>
      </c>
      <c r="L337" s="2"/>
      <c r="M337" s="2"/>
      <c r="N337" s="2"/>
      <c r="O337" s="2"/>
      <c r="P337" s="2"/>
      <c r="Q337" s="2"/>
      <c r="S337" s="2"/>
      <c r="T337" s="2"/>
      <c r="U337" s="2"/>
      <c r="V337" s="2"/>
      <c r="W337" s="2"/>
      <c r="X337" s="2"/>
      <c r="Y337" s="2"/>
      <c r="AA337" s="2"/>
      <c r="AC337" s="2"/>
      <c r="AD337" s="2"/>
      <c r="AE337" s="2"/>
      <c r="AN337" s="2"/>
      <c r="AP337" s="2"/>
      <c r="AQ337" s="2"/>
      <c r="AR337" s="2"/>
      <c r="AS337" s="2"/>
      <c r="AT337" s="4"/>
      <c r="AU337" s="4"/>
      <c r="AV337" s="4"/>
      <c r="AW337" s="2"/>
      <c r="AX337" s="2"/>
      <c r="AZ337">
        <v>122</v>
      </c>
      <c r="BA337">
        <v>863850.29</v>
      </c>
      <c r="BB337" s="2" t="s">
        <v>69</v>
      </c>
      <c r="BC337">
        <v>128</v>
      </c>
      <c r="BD337" s="2" t="s">
        <v>853</v>
      </c>
      <c r="BE337" s="2" t="s">
        <v>137</v>
      </c>
      <c r="BF337">
        <v>0</v>
      </c>
      <c r="BG337" s="2"/>
      <c r="BH337" s="2" t="s">
        <v>663</v>
      </c>
      <c r="BI337">
        <v>6500</v>
      </c>
      <c r="BJ337" s="2" t="s">
        <v>939</v>
      </c>
      <c r="BK337">
        <v>287</v>
      </c>
      <c r="BL337">
        <v>863850.29</v>
      </c>
      <c r="BM337">
        <v>863850.29</v>
      </c>
    </row>
    <row r="338" spans="1:65" x14ac:dyDescent="0.35">
      <c r="A338" s="2" t="s">
        <v>65</v>
      </c>
      <c r="B338" s="2" t="s">
        <v>66</v>
      </c>
      <c r="C338" s="2" t="s">
        <v>67</v>
      </c>
      <c r="D338">
        <v>1</v>
      </c>
      <c r="E338">
        <v>1</v>
      </c>
      <c r="F338" s="3">
        <v>43768.764374999999</v>
      </c>
      <c r="G338" s="4">
        <v>43466</v>
      </c>
      <c r="H338" s="4">
        <v>43830</v>
      </c>
      <c r="I338" s="2" t="s">
        <v>68</v>
      </c>
      <c r="J338">
        <v>1440</v>
      </c>
      <c r="L338" s="2"/>
      <c r="M338" s="2"/>
      <c r="N338" s="2"/>
      <c r="O338" s="2"/>
      <c r="P338" s="2"/>
      <c r="Q338" s="2"/>
      <c r="S338" s="2"/>
      <c r="T338" s="2"/>
      <c r="U338" s="2"/>
      <c r="V338" s="2"/>
      <c r="W338" s="2"/>
      <c r="X338" s="2"/>
      <c r="Y338" s="2"/>
      <c r="AA338" s="2"/>
      <c r="AC338" s="2"/>
      <c r="AD338" s="2"/>
      <c r="AE338" s="2"/>
      <c r="AN338" s="2"/>
      <c r="AP338" s="2"/>
      <c r="AQ338" s="2"/>
      <c r="AR338" s="2"/>
      <c r="AS338" s="2"/>
      <c r="AT338" s="4"/>
      <c r="AU338" s="4"/>
      <c r="AV338" s="4"/>
      <c r="AW338" s="2"/>
      <c r="AX338" s="2"/>
      <c r="AZ338">
        <v>122</v>
      </c>
      <c r="BA338">
        <v>863850.29</v>
      </c>
      <c r="BB338" s="2" t="s">
        <v>69</v>
      </c>
      <c r="BC338">
        <v>129</v>
      </c>
      <c r="BD338" s="2" t="s">
        <v>841</v>
      </c>
      <c r="BE338" s="2" t="s">
        <v>649</v>
      </c>
      <c r="BF338">
        <v>41230</v>
      </c>
      <c r="BG338" s="2" t="s">
        <v>920</v>
      </c>
      <c r="BH338" s="2" t="s">
        <v>137</v>
      </c>
      <c r="BI338">
        <v>0</v>
      </c>
      <c r="BJ338" s="2"/>
      <c r="BK338">
        <v>287</v>
      </c>
      <c r="BL338">
        <v>863850.29</v>
      </c>
      <c r="BM338">
        <v>863850.29</v>
      </c>
    </row>
    <row r="339" spans="1:65" x14ac:dyDescent="0.35">
      <c r="A339" s="2" t="s">
        <v>65</v>
      </c>
      <c r="B339" s="2" t="s">
        <v>66</v>
      </c>
      <c r="C339" s="2" t="s">
        <v>67</v>
      </c>
      <c r="D339">
        <v>1</v>
      </c>
      <c r="E339">
        <v>1</v>
      </c>
      <c r="F339" s="3">
        <v>43768.764374999999</v>
      </c>
      <c r="G339" s="4">
        <v>43466</v>
      </c>
      <c r="H339" s="4">
        <v>43830</v>
      </c>
      <c r="I339" s="2" t="s">
        <v>68</v>
      </c>
      <c r="J339">
        <v>1440</v>
      </c>
      <c r="L339" s="2"/>
      <c r="M339" s="2"/>
      <c r="N339" s="2"/>
      <c r="O339" s="2"/>
      <c r="P339" s="2"/>
      <c r="Q339" s="2"/>
      <c r="S339" s="2"/>
      <c r="T339" s="2"/>
      <c r="U339" s="2"/>
      <c r="V339" s="2"/>
      <c r="W339" s="2"/>
      <c r="X339" s="2"/>
      <c r="Y339" s="2"/>
      <c r="AA339" s="2"/>
      <c r="AC339" s="2"/>
      <c r="AD339" s="2"/>
      <c r="AE339" s="2"/>
      <c r="AN339" s="2"/>
      <c r="AP339" s="2"/>
      <c r="AQ339" s="2"/>
      <c r="AR339" s="2"/>
      <c r="AS339" s="2"/>
      <c r="AT339" s="4"/>
      <c r="AU339" s="4"/>
      <c r="AV339" s="4"/>
      <c r="AW339" s="2"/>
      <c r="AX339" s="2"/>
      <c r="AZ339">
        <v>122</v>
      </c>
      <c r="BA339">
        <v>863850.29</v>
      </c>
      <c r="BB339" s="2" t="s">
        <v>69</v>
      </c>
      <c r="BC339">
        <v>130</v>
      </c>
      <c r="BD339" s="2" t="s">
        <v>841</v>
      </c>
      <c r="BE339" s="2" t="s">
        <v>137</v>
      </c>
      <c r="BF339">
        <v>0</v>
      </c>
      <c r="BG339" s="2"/>
      <c r="BH339" s="2" t="s">
        <v>142</v>
      </c>
      <c r="BI339">
        <v>41230</v>
      </c>
      <c r="BJ339" s="2" t="s">
        <v>920</v>
      </c>
      <c r="BK339">
        <v>287</v>
      </c>
      <c r="BL339">
        <v>863850.29</v>
      </c>
      <c r="BM339">
        <v>863850.29</v>
      </c>
    </row>
    <row r="340" spans="1:65" x14ac:dyDescent="0.35">
      <c r="A340" s="2" t="s">
        <v>65</v>
      </c>
      <c r="B340" s="2" t="s">
        <v>66</v>
      </c>
      <c r="C340" s="2" t="s">
        <v>67</v>
      </c>
      <c r="D340">
        <v>1</v>
      </c>
      <c r="E340">
        <v>1</v>
      </c>
      <c r="F340" s="3">
        <v>43768.764374999999</v>
      </c>
      <c r="G340" s="4">
        <v>43466</v>
      </c>
      <c r="H340" s="4">
        <v>43830</v>
      </c>
      <c r="I340" s="2" t="s">
        <v>68</v>
      </c>
      <c r="J340">
        <v>1440</v>
      </c>
      <c r="L340" s="2"/>
      <c r="M340" s="2"/>
      <c r="N340" s="2"/>
      <c r="O340" s="2"/>
      <c r="P340" s="2"/>
      <c r="Q340" s="2"/>
      <c r="S340" s="2"/>
      <c r="T340" s="2"/>
      <c r="U340" s="2"/>
      <c r="V340" s="2"/>
      <c r="W340" s="2"/>
      <c r="X340" s="2"/>
      <c r="Y340" s="2"/>
      <c r="AA340" s="2"/>
      <c r="AC340" s="2"/>
      <c r="AD340" s="2"/>
      <c r="AE340" s="2"/>
      <c r="AN340" s="2"/>
      <c r="AP340" s="2"/>
      <c r="AQ340" s="2"/>
      <c r="AR340" s="2"/>
      <c r="AS340" s="2"/>
      <c r="AT340" s="4"/>
      <c r="AU340" s="4"/>
      <c r="AV340" s="4"/>
      <c r="AW340" s="2"/>
      <c r="AX340" s="2"/>
      <c r="AZ340">
        <v>122</v>
      </c>
      <c r="BA340">
        <v>863850.29</v>
      </c>
      <c r="BB340" s="2" t="s">
        <v>69</v>
      </c>
      <c r="BC340">
        <v>131</v>
      </c>
      <c r="BD340" s="2" t="s">
        <v>842</v>
      </c>
      <c r="BE340" s="2" t="s">
        <v>142</v>
      </c>
      <c r="BF340">
        <v>5652.63</v>
      </c>
      <c r="BG340" s="2" t="s">
        <v>1023</v>
      </c>
      <c r="BH340" s="2" t="s">
        <v>137</v>
      </c>
      <c r="BI340">
        <v>0</v>
      </c>
      <c r="BJ340" s="2"/>
      <c r="BK340">
        <v>287</v>
      </c>
      <c r="BL340">
        <v>863850.29</v>
      </c>
      <c r="BM340">
        <v>863850.29</v>
      </c>
    </row>
    <row r="341" spans="1:65" x14ac:dyDescent="0.35">
      <c r="A341" s="2" t="s">
        <v>65</v>
      </c>
      <c r="B341" s="2" t="s">
        <v>66</v>
      </c>
      <c r="C341" s="2" t="s">
        <v>67</v>
      </c>
      <c r="D341">
        <v>1</v>
      </c>
      <c r="E341">
        <v>1</v>
      </c>
      <c r="F341" s="3">
        <v>43768.764374999999</v>
      </c>
      <c r="G341" s="4">
        <v>43466</v>
      </c>
      <c r="H341" s="4">
        <v>43830</v>
      </c>
      <c r="I341" s="2" t="s">
        <v>68</v>
      </c>
      <c r="J341">
        <v>1440</v>
      </c>
      <c r="L341" s="2"/>
      <c r="M341" s="2"/>
      <c r="N341" s="2"/>
      <c r="O341" s="2"/>
      <c r="P341" s="2"/>
      <c r="Q341" s="2"/>
      <c r="S341" s="2"/>
      <c r="T341" s="2"/>
      <c r="U341" s="2"/>
      <c r="V341" s="2"/>
      <c r="W341" s="2"/>
      <c r="X341" s="2"/>
      <c r="Y341" s="2"/>
      <c r="AA341" s="2"/>
      <c r="AC341" s="2"/>
      <c r="AD341" s="2"/>
      <c r="AE341" s="2"/>
      <c r="AN341" s="2"/>
      <c r="AP341" s="2"/>
      <c r="AQ341" s="2"/>
      <c r="AR341" s="2"/>
      <c r="AS341" s="2"/>
      <c r="AT341" s="4"/>
      <c r="AU341" s="4"/>
      <c r="AV341" s="4"/>
      <c r="AW341" s="2"/>
      <c r="AX341" s="2"/>
      <c r="AZ341">
        <v>122</v>
      </c>
      <c r="BA341">
        <v>863850.29</v>
      </c>
      <c r="BB341" s="2" t="s">
        <v>69</v>
      </c>
      <c r="BC341">
        <v>132</v>
      </c>
      <c r="BD341" s="2" t="s">
        <v>842</v>
      </c>
      <c r="BE341" s="2" t="s">
        <v>137</v>
      </c>
      <c r="BF341">
        <v>0</v>
      </c>
      <c r="BG341" s="2"/>
      <c r="BH341" s="2" t="s">
        <v>141</v>
      </c>
      <c r="BI341">
        <v>5652.63</v>
      </c>
      <c r="BJ341" s="2" t="s">
        <v>1023</v>
      </c>
      <c r="BK341">
        <v>287</v>
      </c>
      <c r="BL341">
        <v>863850.29</v>
      </c>
      <c r="BM341">
        <v>863850.29</v>
      </c>
    </row>
    <row r="342" spans="1:65" x14ac:dyDescent="0.35">
      <c r="A342" s="2" t="s">
        <v>65</v>
      </c>
      <c r="B342" s="2" t="s">
        <v>66</v>
      </c>
      <c r="C342" s="2" t="s">
        <v>67</v>
      </c>
      <c r="D342">
        <v>1</v>
      </c>
      <c r="E342">
        <v>1</v>
      </c>
      <c r="F342" s="3">
        <v>43768.764374999999</v>
      </c>
      <c r="G342" s="4">
        <v>43466</v>
      </c>
      <c r="H342" s="4">
        <v>43830</v>
      </c>
      <c r="I342" s="2" t="s">
        <v>68</v>
      </c>
      <c r="J342">
        <v>1440</v>
      </c>
      <c r="L342" s="2"/>
      <c r="M342" s="2"/>
      <c r="N342" s="2"/>
      <c r="O342" s="2"/>
      <c r="P342" s="2"/>
      <c r="Q342" s="2"/>
      <c r="S342" s="2"/>
      <c r="T342" s="2"/>
      <c r="U342" s="2"/>
      <c r="V342" s="2"/>
      <c r="W342" s="2"/>
      <c r="X342" s="2"/>
      <c r="Y342" s="2"/>
      <c r="AA342" s="2"/>
      <c r="AC342" s="2"/>
      <c r="AD342" s="2"/>
      <c r="AE342" s="2"/>
      <c r="AN342" s="2"/>
      <c r="AP342" s="2"/>
      <c r="AQ342" s="2"/>
      <c r="AR342" s="2"/>
      <c r="AS342" s="2"/>
      <c r="AT342" s="4"/>
      <c r="AU342" s="4"/>
      <c r="AV342" s="4"/>
      <c r="AW342" s="2"/>
      <c r="AX342" s="2"/>
      <c r="AZ342">
        <v>122</v>
      </c>
      <c r="BA342">
        <v>863850.29</v>
      </c>
      <c r="BB342" s="2" t="s">
        <v>69</v>
      </c>
      <c r="BC342">
        <v>133</v>
      </c>
      <c r="BD342" s="2" t="s">
        <v>843</v>
      </c>
      <c r="BE342" s="2" t="s">
        <v>142</v>
      </c>
      <c r="BF342">
        <v>3201.96</v>
      </c>
      <c r="BG342" s="2" t="s">
        <v>1024</v>
      </c>
      <c r="BH342" s="2" t="s">
        <v>137</v>
      </c>
      <c r="BI342">
        <v>0</v>
      </c>
      <c r="BJ342" s="2"/>
      <c r="BK342">
        <v>287</v>
      </c>
      <c r="BL342">
        <v>863850.29</v>
      </c>
      <c r="BM342">
        <v>863850.29</v>
      </c>
    </row>
    <row r="343" spans="1:65" x14ac:dyDescent="0.35">
      <c r="A343" s="2" t="s">
        <v>65</v>
      </c>
      <c r="B343" s="2" t="s">
        <v>66</v>
      </c>
      <c r="C343" s="2" t="s">
        <v>67</v>
      </c>
      <c r="D343">
        <v>1</v>
      </c>
      <c r="E343">
        <v>1</v>
      </c>
      <c r="F343" s="3">
        <v>43768.764374999999</v>
      </c>
      <c r="G343" s="4">
        <v>43466</v>
      </c>
      <c r="H343" s="4">
        <v>43830</v>
      </c>
      <c r="I343" s="2" t="s">
        <v>68</v>
      </c>
      <c r="J343">
        <v>1440</v>
      </c>
      <c r="L343" s="2"/>
      <c r="M343" s="2"/>
      <c r="N343" s="2"/>
      <c r="O343" s="2"/>
      <c r="P343" s="2"/>
      <c r="Q343" s="2"/>
      <c r="S343" s="2"/>
      <c r="T343" s="2"/>
      <c r="U343" s="2"/>
      <c r="V343" s="2"/>
      <c r="W343" s="2"/>
      <c r="X343" s="2"/>
      <c r="Y343" s="2"/>
      <c r="AA343" s="2"/>
      <c r="AC343" s="2"/>
      <c r="AD343" s="2"/>
      <c r="AE343" s="2"/>
      <c r="AN343" s="2"/>
      <c r="AP343" s="2"/>
      <c r="AQ343" s="2"/>
      <c r="AR343" s="2"/>
      <c r="AS343" s="2"/>
      <c r="AT343" s="4"/>
      <c r="AU343" s="4"/>
      <c r="AV343" s="4"/>
      <c r="AW343" s="2"/>
      <c r="AX343" s="2"/>
      <c r="AZ343">
        <v>122</v>
      </c>
      <c r="BA343">
        <v>863850.29</v>
      </c>
      <c r="BB343" s="2" t="s">
        <v>69</v>
      </c>
      <c r="BC343">
        <v>134</v>
      </c>
      <c r="BD343" s="2" t="s">
        <v>843</v>
      </c>
      <c r="BE343" s="2" t="s">
        <v>137</v>
      </c>
      <c r="BF343">
        <v>0</v>
      </c>
      <c r="BG343" s="2"/>
      <c r="BH343" s="2" t="s">
        <v>141</v>
      </c>
      <c r="BI343">
        <v>3201.96</v>
      </c>
      <c r="BJ343" s="2" t="s">
        <v>1024</v>
      </c>
      <c r="BK343">
        <v>287</v>
      </c>
      <c r="BL343">
        <v>863850.29</v>
      </c>
      <c r="BM343">
        <v>863850.29</v>
      </c>
    </row>
    <row r="344" spans="1:65" x14ac:dyDescent="0.35">
      <c r="A344" s="2" t="s">
        <v>65</v>
      </c>
      <c r="B344" s="2" t="s">
        <v>66</v>
      </c>
      <c r="C344" s="2" t="s">
        <v>67</v>
      </c>
      <c r="D344">
        <v>1</v>
      </c>
      <c r="E344">
        <v>1</v>
      </c>
      <c r="F344" s="3">
        <v>43768.764374999999</v>
      </c>
      <c r="G344" s="4">
        <v>43466</v>
      </c>
      <c r="H344" s="4">
        <v>43830</v>
      </c>
      <c r="I344" s="2" t="s">
        <v>68</v>
      </c>
      <c r="J344">
        <v>1440</v>
      </c>
      <c r="L344" s="2"/>
      <c r="M344" s="2"/>
      <c r="N344" s="2"/>
      <c r="O344" s="2"/>
      <c r="P344" s="2"/>
      <c r="Q344" s="2"/>
      <c r="S344" s="2"/>
      <c r="T344" s="2"/>
      <c r="U344" s="2"/>
      <c r="V344" s="2"/>
      <c r="W344" s="2"/>
      <c r="X344" s="2"/>
      <c r="Y344" s="2"/>
      <c r="AA344" s="2"/>
      <c r="AC344" s="2"/>
      <c r="AD344" s="2"/>
      <c r="AE344" s="2"/>
      <c r="AN344" s="2"/>
      <c r="AP344" s="2"/>
      <c r="AQ344" s="2"/>
      <c r="AR344" s="2"/>
      <c r="AS344" s="2"/>
      <c r="AT344" s="4"/>
      <c r="AU344" s="4"/>
      <c r="AV344" s="4"/>
      <c r="AW344" s="2"/>
      <c r="AX344" s="2"/>
      <c r="AZ344">
        <v>122</v>
      </c>
      <c r="BA344">
        <v>863850.29</v>
      </c>
      <c r="BB344" s="2" t="s">
        <v>69</v>
      </c>
      <c r="BC344">
        <v>135</v>
      </c>
      <c r="BD344" s="2" t="s">
        <v>844</v>
      </c>
      <c r="BE344" s="2" t="s">
        <v>142</v>
      </c>
      <c r="BF344">
        <v>3580</v>
      </c>
      <c r="BG344" s="2" t="s">
        <v>1025</v>
      </c>
      <c r="BH344" s="2" t="s">
        <v>137</v>
      </c>
      <c r="BI344">
        <v>0</v>
      </c>
      <c r="BJ344" s="2"/>
      <c r="BK344">
        <v>287</v>
      </c>
      <c r="BL344">
        <v>863850.29</v>
      </c>
      <c r="BM344">
        <v>863850.29</v>
      </c>
    </row>
    <row r="345" spans="1:65" x14ac:dyDescent="0.35">
      <c r="A345" s="2" t="s">
        <v>65</v>
      </c>
      <c r="B345" s="2" t="s">
        <v>66</v>
      </c>
      <c r="C345" s="2" t="s">
        <v>67</v>
      </c>
      <c r="D345">
        <v>1</v>
      </c>
      <c r="E345">
        <v>1</v>
      </c>
      <c r="F345" s="3">
        <v>43768.764374999999</v>
      </c>
      <c r="G345" s="4">
        <v>43466</v>
      </c>
      <c r="H345" s="4">
        <v>43830</v>
      </c>
      <c r="I345" s="2" t="s">
        <v>68</v>
      </c>
      <c r="J345">
        <v>1440</v>
      </c>
      <c r="L345" s="2"/>
      <c r="M345" s="2"/>
      <c r="N345" s="2"/>
      <c r="O345" s="2"/>
      <c r="P345" s="2"/>
      <c r="Q345" s="2"/>
      <c r="S345" s="2"/>
      <c r="T345" s="2"/>
      <c r="U345" s="2"/>
      <c r="V345" s="2"/>
      <c r="W345" s="2"/>
      <c r="X345" s="2"/>
      <c r="Y345" s="2"/>
      <c r="AA345" s="2"/>
      <c r="AC345" s="2"/>
      <c r="AD345" s="2"/>
      <c r="AE345" s="2"/>
      <c r="AN345" s="2"/>
      <c r="AP345" s="2"/>
      <c r="AQ345" s="2"/>
      <c r="AR345" s="2"/>
      <c r="AS345" s="2"/>
      <c r="AT345" s="4"/>
      <c r="AU345" s="4"/>
      <c r="AV345" s="4"/>
      <c r="AW345" s="2"/>
      <c r="AX345" s="2"/>
      <c r="AZ345">
        <v>122</v>
      </c>
      <c r="BA345">
        <v>863850.29</v>
      </c>
      <c r="BB345" s="2" t="s">
        <v>69</v>
      </c>
      <c r="BC345">
        <v>136</v>
      </c>
      <c r="BD345" s="2" t="s">
        <v>844</v>
      </c>
      <c r="BE345" s="2" t="s">
        <v>137</v>
      </c>
      <c r="BF345">
        <v>0</v>
      </c>
      <c r="BG345" s="2"/>
      <c r="BH345" s="2" t="s">
        <v>636</v>
      </c>
      <c r="BI345">
        <v>3580</v>
      </c>
      <c r="BJ345" s="2" t="s">
        <v>1025</v>
      </c>
      <c r="BK345">
        <v>287</v>
      </c>
      <c r="BL345">
        <v>863850.29</v>
      </c>
      <c r="BM345">
        <v>863850.29</v>
      </c>
    </row>
    <row r="346" spans="1:65" x14ac:dyDescent="0.35">
      <c r="A346" s="2" t="s">
        <v>65</v>
      </c>
      <c r="B346" s="2" t="s">
        <v>66</v>
      </c>
      <c r="C346" s="2" t="s">
        <v>67</v>
      </c>
      <c r="D346">
        <v>1</v>
      </c>
      <c r="E346">
        <v>1</v>
      </c>
      <c r="F346" s="3">
        <v>43768.764374999999</v>
      </c>
      <c r="G346" s="4">
        <v>43466</v>
      </c>
      <c r="H346" s="4">
        <v>43830</v>
      </c>
      <c r="I346" s="2" t="s">
        <v>68</v>
      </c>
      <c r="J346">
        <v>1440</v>
      </c>
      <c r="L346" s="2"/>
      <c r="M346" s="2"/>
      <c r="N346" s="2"/>
      <c r="O346" s="2"/>
      <c r="P346" s="2"/>
      <c r="Q346" s="2"/>
      <c r="S346" s="2"/>
      <c r="T346" s="2"/>
      <c r="U346" s="2"/>
      <c r="V346" s="2"/>
      <c r="W346" s="2"/>
      <c r="X346" s="2"/>
      <c r="Y346" s="2"/>
      <c r="AA346" s="2"/>
      <c r="AC346" s="2"/>
      <c r="AD346" s="2"/>
      <c r="AE346" s="2"/>
      <c r="AN346" s="2"/>
      <c r="AP346" s="2"/>
      <c r="AQ346" s="2"/>
      <c r="AR346" s="2"/>
      <c r="AS346" s="2"/>
      <c r="AT346" s="4"/>
      <c r="AU346" s="4"/>
      <c r="AV346" s="4"/>
      <c r="AW346" s="2"/>
      <c r="AX346" s="2"/>
      <c r="AZ346">
        <v>122</v>
      </c>
      <c r="BA346">
        <v>863850.29</v>
      </c>
      <c r="BB346" s="2" t="s">
        <v>69</v>
      </c>
      <c r="BC346">
        <v>137</v>
      </c>
      <c r="BD346" s="2" t="s">
        <v>845</v>
      </c>
      <c r="BE346" s="2" t="s">
        <v>653</v>
      </c>
      <c r="BF346">
        <v>41230</v>
      </c>
      <c r="BG346" s="2" t="s">
        <v>920</v>
      </c>
      <c r="BH346" s="2" t="s">
        <v>137</v>
      </c>
      <c r="BI346">
        <v>0</v>
      </c>
      <c r="BJ346" s="2"/>
      <c r="BK346">
        <v>287</v>
      </c>
      <c r="BL346">
        <v>863850.29</v>
      </c>
      <c r="BM346">
        <v>863850.29</v>
      </c>
    </row>
    <row r="347" spans="1:65" x14ac:dyDescent="0.35">
      <c r="A347" s="2" t="s">
        <v>65</v>
      </c>
      <c r="B347" s="2" t="s">
        <v>66</v>
      </c>
      <c r="C347" s="2" t="s">
        <v>67</v>
      </c>
      <c r="D347">
        <v>1</v>
      </c>
      <c r="E347">
        <v>1</v>
      </c>
      <c r="F347" s="3">
        <v>43768.764374999999</v>
      </c>
      <c r="G347" s="4">
        <v>43466</v>
      </c>
      <c r="H347" s="4">
        <v>43830</v>
      </c>
      <c r="I347" s="2" t="s">
        <v>68</v>
      </c>
      <c r="J347">
        <v>1440</v>
      </c>
      <c r="L347" s="2"/>
      <c r="M347" s="2"/>
      <c r="N347" s="2"/>
      <c r="O347" s="2"/>
      <c r="P347" s="2"/>
      <c r="Q347" s="2"/>
      <c r="S347" s="2"/>
      <c r="T347" s="2"/>
      <c r="U347" s="2"/>
      <c r="V347" s="2"/>
      <c r="W347" s="2"/>
      <c r="X347" s="2"/>
      <c r="Y347" s="2"/>
      <c r="AA347" s="2"/>
      <c r="AC347" s="2"/>
      <c r="AD347" s="2"/>
      <c r="AE347" s="2"/>
      <c r="AN347" s="2"/>
      <c r="AP347" s="2"/>
      <c r="AQ347" s="2"/>
      <c r="AR347" s="2"/>
      <c r="AS347" s="2"/>
      <c r="AT347" s="4"/>
      <c r="AU347" s="4"/>
      <c r="AV347" s="4"/>
      <c r="AW347" s="2"/>
      <c r="AX347" s="2"/>
      <c r="AZ347">
        <v>122</v>
      </c>
      <c r="BA347">
        <v>863850.29</v>
      </c>
      <c r="BB347" s="2" t="s">
        <v>69</v>
      </c>
      <c r="BC347">
        <v>138</v>
      </c>
      <c r="BD347" s="2" t="s">
        <v>845</v>
      </c>
      <c r="BE347" s="2" t="s">
        <v>137</v>
      </c>
      <c r="BF347">
        <v>0</v>
      </c>
      <c r="BG347" s="2"/>
      <c r="BH347" s="2" t="s">
        <v>650</v>
      </c>
      <c r="BI347">
        <v>41230</v>
      </c>
      <c r="BJ347" s="2" t="s">
        <v>920</v>
      </c>
      <c r="BK347">
        <v>287</v>
      </c>
      <c r="BL347">
        <v>863850.29</v>
      </c>
      <c r="BM347">
        <v>863850.29</v>
      </c>
    </row>
    <row r="348" spans="1:65" x14ac:dyDescent="0.35">
      <c r="A348" s="2" t="s">
        <v>65</v>
      </c>
      <c r="B348" s="2" t="s">
        <v>66</v>
      </c>
      <c r="C348" s="2" t="s">
        <v>67</v>
      </c>
      <c r="D348">
        <v>1</v>
      </c>
      <c r="E348">
        <v>1</v>
      </c>
      <c r="F348" s="3">
        <v>43768.764374999999</v>
      </c>
      <c r="G348" s="4">
        <v>43466</v>
      </c>
      <c r="H348" s="4">
        <v>43830</v>
      </c>
      <c r="I348" s="2" t="s">
        <v>68</v>
      </c>
      <c r="J348">
        <v>1440</v>
      </c>
      <c r="L348" s="2"/>
      <c r="M348" s="2"/>
      <c r="N348" s="2"/>
      <c r="O348" s="2"/>
      <c r="P348" s="2"/>
      <c r="Q348" s="2"/>
      <c r="S348" s="2"/>
      <c r="T348" s="2"/>
      <c r="U348" s="2"/>
      <c r="V348" s="2"/>
      <c r="W348" s="2"/>
      <c r="X348" s="2"/>
      <c r="Y348" s="2"/>
      <c r="AA348" s="2"/>
      <c r="AC348" s="2"/>
      <c r="AD348" s="2"/>
      <c r="AE348" s="2"/>
      <c r="AN348" s="2"/>
      <c r="AP348" s="2"/>
      <c r="AQ348" s="2"/>
      <c r="AR348" s="2"/>
      <c r="AS348" s="2"/>
      <c r="AT348" s="4"/>
      <c r="AU348" s="4"/>
      <c r="AV348" s="4"/>
      <c r="AW348" s="2"/>
      <c r="AX348" s="2"/>
      <c r="AZ348">
        <v>122</v>
      </c>
      <c r="BA348">
        <v>863850.29</v>
      </c>
      <c r="BB348" s="2" t="s">
        <v>69</v>
      </c>
      <c r="BC348">
        <v>139</v>
      </c>
      <c r="BD348" s="2" t="s">
        <v>846</v>
      </c>
      <c r="BE348" s="2" t="s">
        <v>77</v>
      </c>
      <c r="BF348">
        <v>201.92</v>
      </c>
      <c r="BG348" s="2" t="s">
        <v>582</v>
      </c>
      <c r="BH348" s="2" t="s">
        <v>137</v>
      </c>
      <c r="BI348">
        <v>0</v>
      </c>
      <c r="BJ348" s="2"/>
      <c r="BK348">
        <v>287</v>
      </c>
      <c r="BL348">
        <v>863850.29</v>
      </c>
      <c r="BM348">
        <v>863850.29</v>
      </c>
    </row>
    <row r="349" spans="1:65" x14ac:dyDescent="0.35">
      <c r="A349" s="2" t="s">
        <v>65</v>
      </c>
      <c r="B349" s="2" t="s">
        <v>66</v>
      </c>
      <c r="C349" s="2" t="s">
        <v>67</v>
      </c>
      <c r="D349">
        <v>1</v>
      </c>
      <c r="E349">
        <v>1</v>
      </c>
      <c r="F349" s="3">
        <v>43768.764374999999</v>
      </c>
      <c r="G349" s="4">
        <v>43466</v>
      </c>
      <c r="H349" s="4">
        <v>43830</v>
      </c>
      <c r="I349" s="2" t="s">
        <v>68</v>
      </c>
      <c r="J349">
        <v>1440</v>
      </c>
      <c r="L349" s="2"/>
      <c r="M349" s="2"/>
      <c r="N349" s="2"/>
      <c r="O349" s="2"/>
      <c r="P349" s="2"/>
      <c r="Q349" s="2"/>
      <c r="S349" s="2"/>
      <c r="T349" s="2"/>
      <c r="U349" s="2"/>
      <c r="V349" s="2"/>
      <c r="W349" s="2"/>
      <c r="X349" s="2"/>
      <c r="Y349" s="2"/>
      <c r="AA349" s="2"/>
      <c r="AC349" s="2"/>
      <c r="AD349" s="2"/>
      <c r="AE349" s="2"/>
      <c r="AN349" s="2"/>
      <c r="AP349" s="2"/>
      <c r="AQ349" s="2"/>
      <c r="AR349" s="2"/>
      <c r="AS349" s="2"/>
      <c r="AT349" s="4"/>
      <c r="AU349" s="4"/>
      <c r="AV349" s="4"/>
      <c r="AW349" s="2"/>
      <c r="AX349" s="2"/>
      <c r="AZ349">
        <v>122</v>
      </c>
      <c r="BA349">
        <v>863850.29</v>
      </c>
      <c r="BB349" s="2" t="s">
        <v>69</v>
      </c>
      <c r="BC349">
        <v>140</v>
      </c>
      <c r="BD349" s="2" t="s">
        <v>846</v>
      </c>
      <c r="BE349" s="2" t="s">
        <v>137</v>
      </c>
      <c r="BF349">
        <v>0</v>
      </c>
      <c r="BG349" s="2"/>
      <c r="BH349" s="2" t="s">
        <v>612</v>
      </c>
      <c r="BI349">
        <v>201.92</v>
      </c>
      <c r="BJ349" s="2" t="s">
        <v>582</v>
      </c>
      <c r="BK349">
        <v>287</v>
      </c>
      <c r="BL349">
        <v>863850.29</v>
      </c>
      <c r="BM349">
        <v>863850.29</v>
      </c>
    </row>
    <row r="350" spans="1:65" x14ac:dyDescent="0.35">
      <c r="A350" s="2" t="s">
        <v>65</v>
      </c>
      <c r="B350" s="2" t="s">
        <v>66</v>
      </c>
      <c r="C350" s="2" t="s">
        <v>67</v>
      </c>
      <c r="D350">
        <v>1</v>
      </c>
      <c r="E350">
        <v>1</v>
      </c>
      <c r="F350" s="3">
        <v>43768.764374999999</v>
      </c>
      <c r="G350" s="4">
        <v>43466</v>
      </c>
      <c r="H350" s="4">
        <v>43830</v>
      </c>
      <c r="I350" s="2" t="s">
        <v>68</v>
      </c>
      <c r="J350">
        <v>1440</v>
      </c>
      <c r="L350" s="2"/>
      <c r="M350" s="2"/>
      <c r="N350" s="2"/>
      <c r="O350" s="2"/>
      <c r="P350" s="2"/>
      <c r="Q350" s="2"/>
      <c r="S350" s="2"/>
      <c r="T350" s="2"/>
      <c r="U350" s="2"/>
      <c r="V350" s="2"/>
      <c r="W350" s="2"/>
      <c r="X350" s="2"/>
      <c r="Y350" s="2"/>
      <c r="AA350" s="2"/>
      <c r="AC350" s="2"/>
      <c r="AD350" s="2"/>
      <c r="AE350" s="2"/>
      <c r="AN350" s="2"/>
      <c r="AP350" s="2"/>
      <c r="AQ350" s="2"/>
      <c r="AR350" s="2"/>
      <c r="AS350" s="2"/>
      <c r="AT350" s="4"/>
      <c r="AU350" s="4"/>
      <c r="AV350" s="4"/>
      <c r="AW350" s="2"/>
      <c r="AX350" s="2"/>
      <c r="AZ350">
        <v>122</v>
      </c>
      <c r="BA350">
        <v>863850.29</v>
      </c>
      <c r="BB350" s="2" t="s">
        <v>69</v>
      </c>
      <c r="BC350">
        <v>141</v>
      </c>
      <c r="BD350" s="2" t="s">
        <v>847</v>
      </c>
      <c r="BE350" s="2" t="s">
        <v>78</v>
      </c>
      <c r="BF350">
        <v>67.31</v>
      </c>
      <c r="BG350" s="2" t="s">
        <v>582</v>
      </c>
      <c r="BH350" s="2" t="s">
        <v>137</v>
      </c>
      <c r="BI350">
        <v>0</v>
      </c>
      <c r="BJ350" s="2"/>
      <c r="BK350">
        <v>287</v>
      </c>
      <c r="BL350">
        <v>863850.29</v>
      </c>
      <c r="BM350">
        <v>863850.29</v>
      </c>
    </row>
    <row r="351" spans="1:65" x14ac:dyDescent="0.35">
      <c r="A351" s="2" t="s">
        <v>65</v>
      </c>
      <c r="B351" s="2" t="s">
        <v>66</v>
      </c>
      <c r="C351" s="2" t="s">
        <v>67</v>
      </c>
      <c r="D351">
        <v>1</v>
      </c>
      <c r="E351">
        <v>1</v>
      </c>
      <c r="F351" s="3">
        <v>43768.764374999999</v>
      </c>
      <c r="G351" s="4">
        <v>43466</v>
      </c>
      <c r="H351" s="4">
        <v>43830</v>
      </c>
      <c r="I351" s="2" t="s">
        <v>68</v>
      </c>
      <c r="J351">
        <v>1440</v>
      </c>
      <c r="L351" s="2"/>
      <c r="M351" s="2"/>
      <c r="N351" s="2"/>
      <c r="O351" s="2"/>
      <c r="P351" s="2"/>
      <c r="Q351" s="2"/>
      <c r="S351" s="2"/>
      <c r="T351" s="2"/>
      <c r="U351" s="2"/>
      <c r="V351" s="2"/>
      <c r="W351" s="2"/>
      <c r="X351" s="2"/>
      <c r="Y351" s="2"/>
      <c r="AA351" s="2"/>
      <c r="AC351" s="2"/>
      <c r="AD351" s="2"/>
      <c r="AE351" s="2"/>
      <c r="AN351" s="2"/>
      <c r="AP351" s="2"/>
      <c r="AQ351" s="2"/>
      <c r="AR351" s="2"/>
      <c r="AS351" s="2"/>
      <c r="AT351" s="4"/>
      <c r="AU351" s="4"/>
      <c r="AV351" s="4"/>
      <c r="AW351" s="2"/>
      <c r="AX351" s="2"/>
      <c r="AZ351">
        <v>122</v>
      </c>
      <c r="BA351">
        <v>863850.29</v>
      </c>
      <c r="BB351" s="2" t="s">
        <v>69</v>
      </c>
      <c r="BC351">
        <v>142</v>
      </c>
      <c r="BD351" s="2" t="s">
        <v>847</v>
      </c>
      <c r="BE351" s="2" t="s">
        <v>137</v>
      </c>
      <c r="BF351">
        <v>0</v>
      </c>
      <c r="BG351" s="2"/>
      <c r="BH351" s="2" t="s">
        <v>612</v>
      </c>
      <c r="BI351">
        <v>67.31</v>
      </c>
      <c r="BJ351" s="2" t="s">
        <v>582</v>
      </c>
      <c r="BK351">
        <v>287</v>
      </c>
      <c r="BL351">
        <v>863850.29</v>
      </c>
      <c r="BM351">
        <v>863850.29</v>
      </c>
    </row>
    <row r="352" spans="1:65" x14ac:dyDescent="0.35">
      <c r="A352" s="2" t="s">
        <v>65</v>
      </c>
      <c r="B352" s="2" t="s">
        <v>66</v>
      </c>
      <c r="C352" s="2" t="s">
        <v>67</v>
      </c>
      <c r="D352">
        <v>1</v>
      </c>
      <c r="E352">
        <v>1</v>
      </c>
      <c r="F352" s="3">
        <v>43768.764374999999</v>
      </c>
      <c r="G352" s="4">
        <v>43466</v>
      </c>
      <c r="H352" s="4">
        <v>43830</v>
      </c>
      <c r="I352" s="2" t="s">
        <v>68</v>
      </c>
      <c r="J352">
        <v>1440</v>
      </c>
      <c r="L352" s="2"/>
      <c r="M352" s="2"/>
      <c r="N352" s="2"/>
      <c r="O352" s="2"/>
      <c r="P352" s="2"/>
      <c r="Q352" s="2"/>
      <c r="S352" s="2"/>
      <c r="T352" s="2"/>
      <c r="U352" s="2"/>
      <c r="V352" s="2"/>
      <c r="W352" s="2"/>
      <c r="X352" s="2"/>
      <c r="Y352" s="2"/>
      <c r="AA352" s="2"/>
      <c r="AC352" s="2"/>
      <c r="AD352" s="2"/>
      <c r="AE352" s="2"/>
      <c r="AN352" s="2"/>
      <c r="AP352" s="2"/>
      <c r="AQ352" s="2"/>
      <c r="AR352" s="2"/>
      <c r="AS352" s="2"/>
      <c r="AT352" s="4"/>
      <c r="AU352" s="4"/>
      <c r="AV352" s="4"/>
      <c r="AW352" s="2"/>
      <c r="AX352" s="2"/>
      <c r="AZ352">
        <v>122</v>
      </c>
      <c r="BA352">
        <v>863850.29</v>
      </c>
      <c r="BB352" s="2" t="s">
        <v>69</v>
      </c>
      <c r="BC352">
        <v>143</v>
      </c>
      <c r="BD352" s="2" t="s">
        <v>848</v>
      </c>
      <c r="BE352" s="2" t="s">
        <v>76</v>
      </c>
      <c r="BF352">
        <v>27.77</v>
      </c>
      <c r="BG352" s="2" t="s">
        <v>582</v>
      </c>
      <c r="BH352" s="2" t="s">
        <v>137</v>
      </c>
      <c r="BI352">
        <v>0</v>
      </c>
      <c r="BJ352" s="2"/>
      <c r="BK352">
        <v>287</v>
      </c>
      <c r="BL352">
        <v>863850.29</v>
      </c>
      <c r="BM352">
        <v>863850.29</v>
      </c>
    </row>
    <row r="353" spans="1:65" x14ac:dyDescent="0.35">
      <c r="A353" s="2" t="s">
        <v>65</v>
      </c>
      <c r="B353" s="2" t="s">
        <v>66</v>
      </c>
      <c r="C353" s="2" t="s">
        <v>67</v>
      </c>
      <c r="D353">
        <v>1</v>
      </c>
      <c r="E353">
        <v>1</v>
      </c>
      <c r="F353" s="3">
        <v>43768.764374999999</v>
      </c>
      <c r="G353" s="4">
        <v>43466</v>
      </c>
      <c r="H353" s="4">
        <v>43830</v>
      </c>
      <c r="I353" s="2" t="s">
        <v>68</v>
      </c>
      <c r="J353">
        <v>1440</v>
      </c>
      <c r="L353" s="2"/>
      <c r="M353" s="2"/>
      <c r="N353" s="2"/>
      <c r="O353" s="2"/>
      <c r="P353" s="2"/>
      <c r="Q353" s="2"/>
      <c r="S353" s="2"/>
      <c r="T353" s="2"/>
      <c r="U353" s="2"/>
      <c r="V353" s="2"/>
      <c r="W353" s="2"/>
      <c r="X353" s="2"/>
      <c r="Y353" s="2"/>
      <c r="AA353" s="2"/>
      <c r="AC353" s="2"/>
      <c r="AD353" s="2"/>
      <c r="AE353" s="2"/>
      <c r="AN353" s="2"/>
      <c r="AP353" s="2"/>
      <c r="AQ353" s="2"/>
      <c r="AR353" s="2"/>
      <c r="AS353" s="2"/>
      <c r="AT353" s="4"/>
      <c r="AU353" s="4"/>
      <c r="AV353" s="4"/>
      <c r="AW353" s="2"/>
      <c r="AX353" s="2"/>
      <c r="AZ353">
        <v>122</v>
      </c>
      <c r="BA353">
        <v>863850.29</v>
      </c>
      <c r="BB353" s="2" t="s">
        <v>69</v>
      </c>
      <c r="BC353">
        <v>144</v>
      </c>
      <c r="BD353" s="2" t="s">
        <v>848</v>
      </c>
      <c r="BE353" s="2" t="s">
        <v>137</v>
      </c>
      <c r="BF353">
        <v>0</v>
      </c>
      <c r="BG353" s="2"/>
      <c r="BH353" s="2" t="s">
        <v>612</v>
      </c>
      <c r="BI353">
        <v>27.77</v>
      </c>
      <c r="BJ353" s="2" t="s">
        <v>582</v>
      </c>
      <c r="BK353">
        <v>287</v>
      </c>
      <c r="BL353">
        <v>863850.29</v>
      </c>
      <c r="BM353">
        <v>863850.29</v>
      </c>
    </row>
    <row r="354" spans="1:65" x14ac:dyDescent="0.35">
      <c r="A354" s="2" t="s">
        <v>65</v>
      </c>
      <c r="B354" s="2" t="s">
        <v>66</v>
      </c>
      <c r="C354" s="2" t="s">
        <v>67</v>
      </c>
      <c r="D354">
        <v>1</v>
      </c>
      <c r="E354">
        <v>1</v>
      </c>
      <c r="F354" s="3">
        <v>43768.764374999999</v>
      </c>
      <c r="G354" s="4">
        <v>43466</v>
      </c>
      <c r="H354" s="4">
        <v>43830</v>
      </c>
      <c r="I354" s="2" t="s">
        <v>68</v>
      </c>
      <c r="J354">
        <v>1440</v>
      </c>
      <c r="L354" s="2"/>
      <c r="M354" s="2"/>
      <c r="N354" s="2"/>
      <c r="O354" s="2"/>
      <c r="P354" s="2"/>
      <c r="Q354" s="2"/>
      <c r="S354" s="2"/>
      <c r="T354" s="2"/>
      <c r="U354" s="2"/>
      <c r="V354" s="2"/>
      <c r="W354" s="2"/>
      <c r="X354" s="2"/>
      <c r="Y354" s="2"/>
      <c r="AA354" s="2"/>
      <c r="AC354" s="2"/>
      <c r="AD354" s="2"/>
      <c r="AE354" s="2"/>
      <c r="AN354" s="2"/>
      <c r="AP354" s="2"/>
      <c r="AQ354" s="2"/>
      <c r="AR354" s="2"/>
      <c r="AS354" s="2"/>
      <c r="AT354" s="4"/>
      <c r="AU354" s="4"/>
      <c r="AV354" s="4"/>
      <c r="AW354" s="2"/>
      <c r="AX354" s="2"/>
      <c r="AZ354">
        <v>122</v>
      </c>
      <c r="BA354">
        <v>863850.29</v>
      </c>
      <c r="BB354" s="2" t="s">
        <v>69</v>
      </c>
      <c r="BC354">
        <v>145</v>
      </c>
      <c r="BD354" s="2" t="s">
        <v>849</v>
      </c>
      <c r="BE354" s="2" t="s">
        <v>142</v>
      </c>
      <c r="BF354">
        <v>2100</v>
      </c>
      <c r="BG354" s="2" t="s">
        <v>1031</v>
      </c>
      <c r="BH354" s="2" t="s">
        <v>137</v>
      </c>
      <c r="BI354">
        <v>0</v>
      </c>
      <c r="BJ354" s="2"/>
      <c r="BK354">
        <v>287</v>
      </c>
      <c r="BL354">
        <v>863850.29</v>
      </c>
      <c r="BM354">
        <v>863850.29</v>
      </c>
    </row>
    <row r="355" spans="1:65" x14ac:dyDescent="0.35">
      <c r="A355" s="2" t="s">
        <v>65</v>
      </c>
      <c r="B355" s="2" t="s">
        <v>66</v>
      </c>
      <c r="C355" s="2" t="s">
        <v>67</v>
      </c>
      <c r="D355">
        <v>1</v>
      </c>
      <c r="E355">
        <v>1</v>
      </c>
      <c r="F355" s="3">
        <v>43768.764374999999</v>
      </c>
      <c r="G355" s="4">
        <v>43466</v>
      </c>
      <c r="H355" s="4">
        <v>43830</v>
      </c>
      <c r="I355" s="2" t="s">
        <v>68</v>
      </c>
      <c r="J355">
        <v>1440</v>
      </c>
      <c r="L355" s="2"/>
      <c r="M355" s="2"/>
      <c r="N355" s="2"/>
      <c r="O355" s="2"/>
      <c r="P355" s="2"/>
      <c r="Q355" s="2"/>
      <c r="S355" s="2"/>
      <c r="T355" s="2"/>
      <c r="U355" s="2"/>
      <c r="V355" s="2"/>
      <c r="W355" s="2"/>
      <c r="X355" s="2"/>
      <c r="Y355" s="2"/>
      <c r="AA355" s="2"/>
      <c r="AC355" s="2"/>
      <c r="AD355" s="2"/>
      <c r="AE355" s="2"/>
      <c r="AN355" s="2"/>
      <c r="AP355" s="2"/>
      <c r="AQ355" s="2"/>
      <c r="AR355" s="2"/>
      <c r="AS355" s="2"/>
      <c r="AT355" s="4"/>
      <c r="AU355" s="4"/>
      <c r="AV355" s="4"/>
      <c r="AW355" s="2"/>
      <c r="AX355" s="2"/>
      <c r="AZ355">
        <v>122</v>
      </c>
      <c r="BA355">
        <v>863850.29</v>
      </c>
      <c r="BB355" s="2" t="s">
        <v>69</v>
      </c>
      <c r="BC355">
        <v>146</v>
      </c>
      <c r="BD355" s="2" t="s">
        <v>849</v>
      </c>
      <c r="BE355" s="2" t="s">
        <v>137</v>
      </c>
      <c r="BF355">
        <v>0</v>
      </c>
      <c r="BG355" s="2"/>
      <c r="BH355" s="2" t="s">
        <v>612</v>
      </c>
      <c r="BI355">
        <v>2100</v>
      </c>
      <c r="BJ355" s="2" t="s">
        <v>1031</v>
      </c>
      <c r="BK355">
        <v>287</v>
      </c>
      <c r="BL355">
        <v>863850.29</v>
      </c>
      <c r="BM355">
        <v>863850.29</v>
      </c>
    </row>
    <row r="356" spans="1:65" x14ac:dyDescent="0.35">
      <c r="A356" s="2" t="s">
        <v>65</v>
      </c>
      <c r="B356" s="2" t="s">
        <v>66</v>
      </c>
      <c r="C356" s="2" t="s">
        <v>67</v>
      </c>
      <c r="D356">
        <v>1</v>
      </c>
      <c r="E356">
        <v>1</v>
      </c>
      <c r="F356" s="3">
        <v>43768.764374999999</v>
      </c>
      <c r="G356" s="4">
        <v>43466</v>
      </c>
      <c r="H356" s="4">
        <v>43830</v>
      </c>
      <c r="I356" s="2" t="s">
        <v>68</v>
      </c>
      <c r="J356">
        <v>1440</v>
      </c>
      <c r="L356" s="2"/>
      <c r="M356" s="2"/>
      <c r="N356" s="2"/>
      <c r="O356" s="2"/>
      <c r="P356" s="2"/>
      <c r="Q356" s="2"/>
      <c r="S356" s="2"/>
      <c r="T356" s="2"/>
      <c r="U356" s="2"/>
      <c r="V356" s="2"/>
      <c r="W356" s="2"/>
      <c r="X356" s="2"/>
      <c r="Y356" s="2"/>
      <c r="AA356" s="2"/>
      <c r="AC356" s="2"/>
      <c r="AD356" s="2"/>
      <c r="AE356" s="2"/>
      <c r="AN356" s="2"/>
      <c r="AP356" s="2"/>
      <c r="AQ356" s="2"/>
      <c r="AR356" s="2"/>
      <c r="AS356" s="2"/>
      <c r="AT356" s="4"/>
      <c r="AU356" s="4"/>
      <c r="AV356" s="4"/>
      <c r="AW356" s="2"/>
      <c r="AX356" s="2"/>
      <c r="AZ356">
        <v>122</v>
      </c>
      <c r="BA356">
        <v>863850.29</v>
      </c>
      <c r="BB356" s="2" t="s">
        <v>69</v>
      </c>
      <c r="BC356">
        <v>147</v>
      </c>
      <c r="BD356" s="2" t="s">
        <v>850</v>
      </c>
      <c r="BE356" s="2" t="s">
        <v>577</v>
      </c>
      <c r="BF356">
        <v>34.15</v>
      </c>
      <c r="BG356" s="2" t="s">
        <v>1037</v>
      </c>
      <c r="BH356" s="2" t="s">
        <v>137</v>
      </c>
      <c r="BI356">
        <v>0</v>
      </c>
      <c r="BJ356" s="2"/>
      <c r="BK356">
        <v>287</v>
      </c>
      <c r="BL356">
        <v>863850.29</v>
      </c>
      <c r="BM356">
        <v>863850.29</v>
      </c>
    </row>
    <row r="357" spans="1:65" x14ac:dyDescent="0.35">
      <c r="A357" s="2" t="s">
        <v>65</v>
      </c>
      <c r="B357" s="2" t="s">
        <v>66</v>
      </c>
      <c r="C357" s="2" t="s">
        <v>67</v>
      </c>
      <c r="D357">
        <v>1</v>
      </c>
      <c r="E357">
        <v>1</v>
      </c>
      <c r="F357" s="3">
        <v>43768.764374999999</v>
      </c>
      <c r="G357" s="4">
        <v>43466</v>
      </c>
      <c r="H357" s="4">
        <v>43830</v>
      </c>
      <c r="I357" s="2" t="s">
        <v>68</v>
      </c>
      <c r="J357">
        <v>1440</v>
      </c>
      <c r="L357" s="2"/>
      <c r="M357" s="2"/>
      <c r="N357" s="2"/>
      <c r="O357" s="2"/>
      <c r="P357" s="2"/>
      <c r="Q357" s="2"/>
      <c r="S357" s="2"/>
      <c r="T357" s="2"/>
      <c r="U357" s="2"/>
      <c r="V357" s="2"/>
      <c r="W357" s="2"/>
      <c r="X357" s="2"/>
      <c r="Y357" s="2"/>
      <c r="AA357" s="2"/>
      <c r="AC357" s="2"/>
      <c r="AD357" s="2"/>
      <c r="AE357" s="2"/>
      <c r="AN357" s="2"/>
      <c r="AP357" s="2"/>
      <c r="AQ357" s="2"/>
      <c r="AR357" s="2"/>
      <c r="AS357" s="2"/>
      <c r="AT357" s="4"/>
      <c r="AU357" s="4"/>
      <c r="AV357" s="4"/>
      <c r="AW357" s="2"/>
      <c r="AX357" s="2"/>
      <c r="AZ357">
        <v>122</v>
      </c>
      <c r="BA357">
        <v>863850.29</v>
      </c>
      <c r="BB357" s="2" t="s">
        <v>69</v>
      </c>
      <c r="BC357">
        <v>148</v>
      </c>
      <c r="BD357" s="2" t="s">
        <v>850</v>
      </c>
      <c r="BE357" s="2" t="s">
        <v>137</v>
      </c>
      <c r="BF357">
        <v>0</v>
      </c>
      <c r="BG357" s="2"/>
      <c r="BH357" s="2" t="s">
        <v>612</v>
      </c>
      <c r="BI357">
        <v>34.15</v>
      </c>
      <c r="BJ357" s="2" t="s">
        <v>1037</v>
      </c>
      <c r="BK357">
        <v>287</v>
      </c>
      <c r="BL357">
        <v>863850.29</v>
      </c>
      <c r="BM357">
        <v>863850.29</v>
      </c>
    </row>
    <row r="358" spans="1:65" x14ac:dyDescent="0.35">
      <c r="A358" s="2" t="s">
        <v>65</v>
      </c>
      <c r="B358" s="2" t="s">
        <v>66</v>
      </c>
      <c r="C358" s="2" t="s">
        <v>67</v>
      </c>
      <c r="D358">
        <v>1</v>
      </c>
      <c r="E358">
        <v>1</v>
      </c>
      <c r="F358" s="3">
        <v>43768.764374999999</v>
      </c>
      <c r="G358" s="4">
        <v>43466</v>
      </c>
      <c r="H358" s="4">
        <v>43830</v>
      </c>
      <c r="I358" s="2" t="s">
        <v>68</v>
      </c>
      <c r="J358">
        <v>1440</v>
      </c>
      <c r="L358" s="2"/>
      <c r="M358" s="2"/>
      <c r="N358" s="2"/>
      <c r="O358" s="2"/>
      <c r="P358" s="2"/>
      <c r="Q358" s="2"/>
      <c r="S358" s="2"/>
      <c r="T358" s="2"/>
      <c r="U358" s="2"/>
      <c r="V358" s="2"/>
      <c r="W358" s="2"/>
      <c r="X358" s="2"/>
      <c r="Y358" s="2"/>
      <c r="AA358" s="2"/>
      <c r="AC358" s="2"/>
      <c r="AD358" s="2"/>
      <c r="AE358" s="2"/>
      <c r="AN358" s="2"/>
      <c r="AP358" s="2"/>
      <c r="AQ358" s="2"/>
      <c r="AR358" s="2"/>
      <c r="AS358" s="2"/>
      <c r="AT358" s="4"/>
      <c r="AU358" s="4"/>
      <c r="AV358" s="4"/>
      <c r="AW358" s="2"/>
      <c r="AX358" s="2"/>
      <c r="AZ358">
        <v>122</v>
      </c>
      <c r="BA358">
        <v>863850.29</v>
      </c>
      <c r="BB358" s="2" t="s">
        <v>69</v>
      </c>
      <c r="BC358">
        <v>149</v>
      </c>
      <c r="BD358" s="2" t="s">
        <v>851</v>
      </c>
      <c r="BE358" s="2" t="s">
        <v>76</v>
      </c>
      <c r="BF358">
        <v>7.85</v>
      </c>
      <c r="BG358" s="2" t="s">
        <v>1038</v>
      </c>
      <c r="BH358" s="2" t="s">
        <v>137</v>
      </c>
      <c r="BI358">
        <v>0</v>
      </c>
      <c r="BJ358" s="2"/>
      <c r="BK358">
        <v>287</v>
      </c>
      <c r="BL358">
        <v>863850.29</v>
      </c>
      <c r="BM358">
        <v>863850.29</v>
      </c>
    </row>
    <row r="359" spans="1:65" x14ac:dyDescent="0.35">
      <c r="A359" s="2" t="s">
        <v>65</v>
      </c>
      <c r="B359" s="2" t="s">
        <v>66</v>
      </c>
      <c r="C359" s="2" t="s">
        <v>67</v>
      </c>
      <c r="D359">
        <v>1</v>
      </c>
      <c r="E359">
        <v>1</v>
      </c>
      <c r="F359" s="3">
        <v>43768.764374999999</v>
      </c>
      <c r="G359" s="4">
        <v>43466</v>
      </c>
      <c r="H359" s="4">
        <v>43830</v>
      </c>
      <c r="I359" s="2" t="s">
        <v>68</v>
      </c>
      <c r="J359">
        <v>1440</v>
      </c>
      <c r="L359" s="2"/>
      <c r="M359" s="2"/>
      <c r="N359" s="2"/>
      <c r="O359" s="2"/>
      <c r="P359" s="2"/>
      <c r="Q359" s="2"/>
      <c r="S359" s="2"/>
      <c r="T359" s="2"/>
      <c r="U359" s="2"/>
      <c r="V359" s="2"/>
      <c r="W359" s="2"/>
      <c r="X359" s="2"/>
      <c r="Y359" s="2"/>
      <c r="AA359" s="2"/>
      <c r="AC359" s="2"/>
      <c r="AD359" s="2"/>
      <c r="AE359" s="2"/>
      <c r="AN359" s="2"/>
      <c r="AP359" s="2"/>
      <c r="AQ359" s="2"/>
      <c r="AR359" s="2"/>
      <c r="AS359" s="2"/>
      <c r="AT359" s="4"/>
      <c r="AU359" s="4"/>
      <c r="AV359" s="4"/>
      <c r="AW359" s="2"/>
      <c r="AX359" s="2"/>
      <c r="AZ359">
        <v>122</v>
      </c>
      <c r="BA359">
        <v>863850.29</v>
      </c>
      <c r="BB359" s="2" t="s">
        <v>69</v>
      </c>
      <c r="BC359">
        <v>150</v>
      </c>
      <c r="BD359" s="2" t="s">
        <v>851</v>
      </c>
      <c r="BE359" s="2" t="s">
        <v>137</v>
      </c>
      <c r="BF359">
        <v>0</v>
      </c>
      <c r="BG359" s="2"/>
      <c r="BH359" s="2" t="s">
        <v>612</v>
      </c>
      <c r="BI359">
        <v>7.85</v>
      </c>
      <c r="BJ359" s="2" t="s">
        <v>1038</v>
      </c>
      <c r="BK359">
        <v>287</v>
      </c>
      <c r="BL359">
        <v>863850.29</v>
      </c>
      <c r="BM359">
        <v>863850.29</v>
      </c>
    </row>
    <row r="360" spans="1:65" x14ac:dyDescent="0.35">
      <c r="A360" s="2" t="s">
        <v>65</v>
      </c>
      <c r="B360" s="2" t="s">
        <v>66</v>
      </c>
      <c r="C360" s="2" t="s">
        <v>67</v>
      </c>
      <c r="D360">
        <v>1</v>
      </c>
      <c r="E360">
        <v>1</v>
      </c>
      <c r="F360" s="3">
        <v>43768.764374999999</v>
      </c>
      <c r="G360" s="4">
        <v>43466</v>
      </c>
      <c r="H360" s="4">
        <v>43830</v>
      </c>
      <c r="I360" s="2" t="s">
        <v>68</v>
      </c>
      <c r="J360">
        <v>1440</v>
      </c>
      <c r="L360" s="2"/>
      <c r="M360" s="2"/>
      <c r="N360" s="2"/>
      <c r="O360" s="2"/>
      <c r="P360" s="2"/>
      <c r="Q360" s="2"/>
      <c r="S360" s="2"/>
      <c r="T360" s="2"/>
      <c r="U360" s="2"/>
      <c r="V360" s="2"/>
      <c r="W360" s="2"/>
      <c r="X360" s="2"/>
      <c r="Y360" s="2"/>
      <c r="AA360" s="2"/>
      <c r="AC360" s="2"/>
      <c r="AD360" s="2"/>
      <c r="AE360" s="2"/>
      <c r="AN360" s="2"/>
      <c r="AP360" s="2"/>
      <c r="AQ360" s="2"/>
      <c r="AR360" s="2"/>
      <c r="AS360" s="2"/>
      <c r="AT360" s="4"/>
      <c r="AU360" s="4"/>
      <c r="AV360" s="4"/>
      <c r="AW360" s="2"/>
      <c r="AX360" s="2"/>
      <c r="AZ360">
        <v>122</v>
      </c>
      <c r="BA360">
        <v>863850.29</v>
      </c>
      <c r="BB360" s="2" t="s">
        <v>69</v>
      </c>
      <c r="BC360">
        <v>151</v>
      </c>
      <c r="BD360" s="2" t="s">
        <v>852</v>
      </c>
      <c r="BE360" s="2" t="s">
        <v>653</v>
      </c>
      <c r="BF360">
        <v>303.38</v>
      </c>
      <c r="BG360" s="2" t="s">
        <v>582</v>
      </c>
      <c r="BH360" s="2" t="s">
        <v>137</v>
      </c>
      <c r="BI360">
        <v>0</v>
      </c>
      <c r="BJ360" s="2"/>
      <c r="BK360">
        <v>287</v>
      </c>
      <c r="BL360">
        <v>863850.29</v>
      </c>
      <c r="BM360">
        <v>863850.29</v>
      </c>
    </row>
    <row r="361" spans="1:65" x14ac:dyDescent="0.35">
      <c r="A361" s="2" t="s">
        <v>65</v>
      </c>
      <c r="B361" s="2" t="s">
        <v>66</v>
      </c>
      <c r="C361" s="2" t="s">
        <v>67</v>
      </c>
      <c r="D361">
        <v>1</v>
      </c>
      <c r="E361">
        <v>1</v>
      </c>
      <c r="F361" s="3">
        <v>43768.764374999999</v>
      </c>
      <c r="G361" s="4">
        <v>43466</v>
      </c>
      <c r="H361" s="4">
        <v>43830</v>
      </c>
      <c r="I361" s="2" t="s">
        <v>68</v>
      </c>
      <c r="J361">
        <v>1440</v>
      </c>
      <c r="L361" s="2"/>
      <c r="M361" s="2"/>
      <c r="N361" s="2"/>
      <c r="O361" s="2"/>
      <c r="P361" s="2"/>
      <c r="Q361" s="2"/>
      <c r="S361" s="2"/>
      <c r="T361" s="2"/>
      <c r="U361" s="2"/>
      <c r="V361" s="2"/>
      <c r="W361" s="2"/>
      <c r="X361" s="2"/>
      <c r="Y361" s="2"/>
      <c r="AA361" s="2"/>
      <c r="AC361" s="2"/>
      <c r="AD361" s="2"/>
      <c r="AE361" s="2"/>
      <c r="AN361" s="2"/>
      <c r="AP361" s="2"/>
      <c r="AQ361" s="2"/>
      <c r="AR361" s="2"/>
      <c r="AS361" s="2"/>
      <c r="AT361" s="4"/>
      <c r="AU361" s="4"/>
      <c r="AV361" s="4"/>
      <c r="AW361" s="2"/>
      <c r="AX361" s="2"/>
      <c r="AZ361">
        <v>122</v>
      </c>
      <c r="BA361">
        <v>863850.29</v>
      </c>
      <c r="BB361" s="2" t="s">
        <v>69</v>
      </c>
      <c r="BC361">
        <v>152</v>
      </c>
      <c r="BD361" s="2" t="s">
        <v>852</v>
      </c>
      <c r="BE361" s="2" t="s">
        <v>137</v>
      </c>
      <c r="BF361">
        <v>0</v>
      </c>
      <c r="BG361" s="2"/>
      <c r="BH361" s="2" t="s">
        <v>650</v>
      </c>
      <c r="BI361">
        <v>303.38</v>
      </c>
      <c r="BJ361" s="2" t="s">
        <v>582</v>
      </c>
      <c r="BK361">
        <v>287</v>
      </c>
      <c r="BL361">
        <v>863850.29</v>
      </c>
      <c r="BM361">
        <v>863850.29</v>
      </c>
    </row>
    <row r="362" spans="1:65" x14ac:dyDescent="0.35">
      <c r="A362" s="2" t="s">
        <v>65</v>
      </c>
      <c r="B362" s="2" t="s">
        <v>66</v>
      </c>
      <c r="C362" s="2" t="s">
        <v>67</v>
      </c>
      <c r="D362">
        <v>1</v>
      </c>
      <c r="E362">
        <v>1</v>
      </c>
      <c r="F362" s="3">
        <v>43768.764374999999</v>
      </c>
      <c r="G362" s="4">
        <v>43466</v>
      </c>
      <c r="H362" s="4">
        <v>43830</v>
      </c>
      <c r="I362" s="2" t="s">
        <v>68</v>
      </c>
      <c r="J362">
        <v>1440</v>
      </c>
      <c r="L362" s="2"/>
      <c r="M362" s="2"/>
      <c r="N362" s="2"/>
      <c r="O362" s="2"/>
      <c r="P362" s="2"/>
      <c r="Q362" s="2"/>
      <c r="S362" s="2"/>
      <c r="T362" s="2"/>
      <c r="U362" s="2"/>
      <c r="V362" s="2"/>
      <c r="W362" s="2"/>
      <c r="X362" s="2"/>
      <c r="Y362" s="2"/>
      <c r="AA362" s="2"/>
      <c r="AC362" s="2"/>
      <c r="AD362" s="2"/>
      <c r="AE362" s="2"/>
      <c r="AN362" s="2"/>
      <c r="AP362" s="2"/>
      <c r="AQ362" s="2"/>
      <c r="AR362" s="2"/>
      <c r="AS362" s="2"/>
      <c r="AT362" s="4"/>
      <c r="AU362" s="4"/>
      <c r="AV362" s="4"/>
      <c r="AW362" s="2"/>
      <c r="AX362" s="2"/>
      <c r="AZ362">
        <v>122</v>
      </c>
      <c r="BA362">
        <v>863850.29</v>
      </c>
      <c r="BB362" s="2" t="s">
        <v>69</v>
      </c>
      <c r="BC362">
        <v>153</v>
      </c>
      <c r="BD362" s="2" t="s">
        <v>854</v>
      </c>
      <c r="BE362" s="2" t="s">
        <v>619</v>
      </c>
      <c r="BF362">
        <v>5535</v>
      </c>
      <c r="BG362" s="2" t="s">
        <v>1039</v>
      </c>
      <c r="BH362" s="2" t="s">
        <v>137</v>
      </c>
      <c r="BI362">
        <v>0</v>
      </c>
      <c r="BJ362" s="2"/>
      <c r="BK362">
        <v>287</v>
      </c>
      <c r="BL362">
        <v>863850.29</v>
      </c>
      <c r="BM362">
        <v>863850.29</v>
      </c>
    </row>
    <row r="363" spans="1:65" x14ac:dyDescent="0.35">
      <c r="A363" s="2" t="s">
        <v>65</v>
      </c>
      <c r="B363" s="2" t="s">
        <v>66</v>
      </c>
      <c r="C363" s="2" t="s">
        <v>67</v>
      </c>
      <c r="D363">
        <v>1</v>
      </c>
      <c r="E363">
        <v>1</v>
      </c>
      <c r="F363" s="3">
        <v>43768.764374999999</v>
      </c>
      <c r="G363" s="4">
        <v>43466</v>
      </c>
      <c r="H363" s="4">
        <v>43830</v>
      </c>
      <c r="I363" s="2" t="s">
        <v>68</v>
      </c>
      <c r="J363">
        <v>1440</v>
      </c>
      <c r="L363" s="2"/>
      <c r="M363" s="2"/>
      <c r="N363" s="2"/>
      <c r="O363" s="2"/>
      <c r="P363" s="2"/>
      <c r="Q363" s="2"/>
      <c r="S363" s="2"/>
      <c r="T363" s="2"/>
      <c r="U363" s="2"/>
      <c r="V363" s="2"/>
      <c r="W363" s="2"/>
      <c r="X363" s="2"/>
      <c r="Y363" s="2"/>
      <c r="AA363" s="2"/>
      <c r="AC363" s="2"/>
      <c r="AD363" s="2"/>
      <c r="AE363" s="2"/>
      <c r="AN363" s="2"/>
      <c r="AP363" s="2"/>
      <c r="AQ363" s="2"/>
      <c r="AR363" s="2"/>
      <c r="AS363" s="2"/>
      <c r="AT363" s="4"/>
      <c r="AU363" s="4"/>
      <c r="AV363" s="4"/>
      <c r="AW363" s="2"/>
      <c r="AX363" s="2"/>
      <c r="AZ363">
        <v>122</v>
      </c>
      <c r="BA363">
        <v>863850.29</v>
      </c>
      <c r="BB363" s="2" t="s">
        <v>69</v>
      </c>
      <c r="BC363">
        <v>154</v>
      </c>
      <c r="BD363" s="2" t="s">
        <v>854</v>
      </c>
      <c r="BE363" s="2" t="s">
        <v>137</v>
      </c>
      <c r="BF363">
        <v>0</v>
      </c>
      <c r="BG363" s="2"/>
      <c r="BH363" s="2" t="s">
        <v>656</v>
      </c>
      <c r="BI363">
        <v>4500</v>
      </c>
      <c r="BJ363" s="2" t="s">
        <v>1039</v>
      </c>
      <c r="BK363">
        <v>287</v>
      </c>
      <c r="BL363">
        <v>863850.29</v>
      </c>
      <c r="BM363">
        <v>863850.29</v>
      </c>
    </row>
    <row r="364" spans="1:65" x14ac:dyDescent="0.35">
      <c r="A364" s="2" t="s">
        <v>65</v>
      </c>
      <c r="B364" s="2" t="s">
        <v>66</v>
      </c>
      <c r="C364" s="2" t="s">
        <v>67</v>
      </c>
      <c r="D364">
        <v>1</v>
      </c>
      <c r="E364">
        <v>1</v>
      </c>
      <c r="F364" s="3">
        <v>43768.764374999999</v>
      </c>
      <c r="G364" s="4">
        <v>43466</v>
      </c>
      <c r="H364" s="4">
        <v>43830</v>
      </c>
      <c r="I364" s="2" t="s">
        <v>68</v>
      </c>
      <c r="J364">
        <v>1440</v>
      </c>
      <c r="L364" s="2"/>
      <c r="M364" s="2"/>
      <c r="N364" s="2"/>
      <c r="O364" s="2"/>
      <c r="P364" s="2"/>
      <c r="Q364" s="2"/>
      <c r="S364" s="2"/>
      <c r="T364" s="2"/>
      <c r="U364" s="2"/>
      <c r="V364" s="2"/>
      <c r="W364" s="2"/>
      <c r="X364" s="2"/>
      <c r="Y364" s="2"/>
      <c r="AA364" s="2"/>
      <c r="AC364" s="2"/>
      <c r="AD364" s="2"/>
      <c r="AE364" s="2"/>
      <c r="AN364" s="2"/>
      <c r="AP364" s="2"/>
      <c r="AQ364" s="2"/>
      <c r="AR364" s="2"/>
      <c r="AS364" s="2"/>
      <c r="AT364" s="4"/>
      <c r="AU364" s="4"/>
      <c r="AV364" s="4"/>
      <c r="AW364" s="2"/>
      <c r="AX364" s="2"/>
      <c r="AZ364">
        <v>122</v>
      </c>
      <c r="BA364">
        <v>863850.29</v>
      </c>
      <c r="BB364" s="2" t="s">
        <v>69</v>
      </c>
      <c r="BC364">
        <v>155</v>
      </c>
      <c r="BD364" s="2" t="s">
        <v>854</v>
      </c>
      <c r="BE364" s="2" t="s">
        <v>137</v>
      </c>
      <c r="BF364">
        <v>0</v>
      </c>
      <c r="BG364" s="2"/>
      <c r="BH364" s="2" t="s">
        <v>75</v>
      </c>
      <c r="BI364">
        <v>1035</v>
      </c>
      <c r="BJ364" s="2" t="s">
        <v>1039</v>
      </c>
      <c r="BK364">
        <v>287</v>
      </c>
      <c r="BL364">
        <v>863850.29</v>
      </c>
      <c r="BM364">
        <v>863850.29</v>
      </c>
    </row>
    <row r="365" spans="1:65" x14ac:dyDescent="0.35">
      <c r="A365" s="2" t="s">
        <v>65</v>
      </c>
      <c r="B365" s="2" t="s">
        <v>66</v>
      </c>
      <c r="C365" s="2" t="s">
        <v>67</v>
      </c>
      <c r="D365">
        <v>1</v>
      </c>
      <c r="E365">
        <v>1</v>
      </c>
      <c r="F365" s="3">
        <v>43768.764374999999</v>
      </c>
      <c r="G365" s="4">
        <v>43466</v>
      </c>
      <c r="H365" s="4">
        <v>43830</v>
      </c>
      <c r="I365" s="2" t="s">
        <v>68</v>
      </c>
      <c r="J365">
        <v>1440</v>
      </c>
      <c r="L365" s="2"/>
      <c r="M365" s="2"/>
      <c r="N365" s="2"/>
      <c r="O365" s="2"/>
      <c r="P365" s="2"/>
      <c r="Q365" s="2"/>
      <c r="S365" s="2"/>
      <c r="T365" s="2"/>
      <c r="U365" s="2"/>
      <c r="V365" s="2"/>
      <c r="W365" s="2"/>
      <c r="X365" s="2"/>
      <c r="Y365" s="2"/>
      <c r="AA365" s="2"/>
      <c r="AC365" s="2"/>
      <c r="AD365" s="2"/>
      <c r="AE365" s="2"/>
      <c r="AN365" s="2"/>
      <c r="AP365" s="2"/>
      <c r="AQ365" s="2"/>
      <c r="AR365" s="2"/>
      <c r="AS365" s="2"/>
      <c r="AT365" s="4"/>
      <c r="AU365" s="4"/>
      <c r="AV365" s="4"/>
      <c r="AW365" s="2"/>
      <c r="AX365" s="2"/>
      <c r="AZ365">
        <v>122</v>
      </c>
      <c r="BA365">
        <v>863850.29</v>
      </c>
      <c r="BB365" s="2" t="s">
        <v>69</v>
      </c>
      <c r="BC365">
        <v>156</v>
      </c>
      <c r="BD365" s="2" t="s">
        <v>855</v>
      </c>
      <c r="BE365" s="2" t="s">
        <v>647</v>
      </c>
      <c r="BF365">
        <v>414.63</v>
      </c>
      <c r="BG365" s="2" t="s">
        <v>941</v>
      </c>
      <c r="BH365" s="2" t="s">
        <v>137</v>
      </c>
      <c r="BI365">
        <v>0</v>
      </c>
      <c r="BJ365" s="2"/>
      <c r="BK365">
        <v>287</v>
      </c>
      <c r="BL365">
        <v>863850.29</v>
      </c>
      <c r="BM365">
        <v>863850.29</v>
      </c>
    </row>
    <row r="366" spans="1:65" x14ac:dyDescent="0.35">
      <c r="A366" s="2" t="s">
        <v>65</v>
      </c>
      <c r="B366" s="2" t="s">
        <v>66</v>
      </c>
      <c r="C366" s="2" t="s">
        <v>67</v>
      </c>
      <c r="D366">
        <v>1</v>
      </c>
      <c r="E366">
        <v>1</v>
      </c>
      <c r="F366" s="3">
        <v>43768.764374999999</v>
      </c>
      <c r="G366" s="4">
        <v>43466</v>
      </c>
      <c r="H366" s="4">
        <v>43830</v>
      </c>
      <c r="I366" s="2" t="s">
        <v>68</v>
      </c>
      <c r="J366">
        <v>1440</v>
      </c>
      <c r="L366" s="2"/>
      <c r="M366" s="2"/>
      <c r="N366" s="2"/>
      <c r="O366" s="2"/>
      <c r="P366" s="2"/>
      <c r="Q366" s="2"/>
      <c r="S366" s="2"/>
      <c r="T366" s="2"/>
      <c r="U366" s="2"/>
      <c r="V366" s="2"/>
      <c r="W366" s="2"/>
      <c r="X366" s="2"/>
      <c r="Y366" s="2"/>
      <c r="AA366" s="2"/>
      <c r="AC366" s="2"/>
      <c r="AD366" s="2"/>
      <c r="AE366" s="2"/>
      <c r="AN366" s="2"/>
      <c r="AP366" s="2"/>
      <c r="AQ366" s="2"/>
      <c r="AR366" s="2"/>
      <c r="AS366" s="2"/>
      <c r="AT366" s="4"/>
      <c r="AU366" s="4"/>
      <c r="AV366" s="4"/>
      <c r="AW366" s="2"/>
      <c r="AX366" s="2"/>
      <c r="AZ366">
        <v>122</v>
      </c>
      <c r="BA366">
        <v>863850.29</v>
      </c>
      <c r="BB366" s="2" t="s">
        <v>69</v>
      </c>
      <c r="BC366">
        <v>157</v>
      </c>
      <c r="BD366" s="2" t="s">
        <v>855</v>
      </c>
      <c r="BE366" s="2" t="s">
        <v>137</v>
      </c>
      <c r="BF366">
        <v>0</v>
      </c>
      <c r="BG366" s="2"/>
      <c r="BH366" s="2" t="s">
        <v>627</v>
      </c>
      <c r="BI366">
        <v>510</v>
      </c>
      <c r="BJ366" s="2" t="s">
        <v>941</v>
      </c>
      <c r="BK366">
        <v>287</v>
      </c>
      <c r="BL366">
        <v>863850.29</v>
      </c>
      <c r="BM366">
        <v>863850.29</v>
      </c>
    </row>
    <row r="367" spans="1:65" x14ac:dyDescent="0.35">
      <c r="A367" s="2" t="s">
        <v>65</v>
      </c>
      <c r="B367" s="2" t="s">
        <v>66</v>
      </c>
      <c r="C367" s="2" t="s">
        <v>67</v>
      </c>
      <c r="D367">
        <v>1</v>
      </c>
      <c r="E367">
        <v>1</v>
      </c>
      <c r="F367" s="3">
        <v>43768.764374999999</v>
      </c>
      <c r="G367" s="4">
        <v>43466</v>
      </c>
      <c r="H367" s="4">
        <v>43830</v>
      </c>
      <c r="I367" s="2" t="s">
        <v>68</v>
      </c>
      <c r="J367">
        <v>1440</v>
      </c>
      <c r="L367" s="2"/>
      <c r="M367" s="2"/>
      <c r="N367" s="2"/>
      <c r="O367" s="2"/>
      <c r="P367" s="2"/>
      <c r="Q367" s="2"/>
      <c r="S367" s="2"/>
      <c r="T367" s="2"/>
      <c r="U367" s="2"/>
      <c r="V367" s="2"/>
      <c r="W367" s="2"/>
      <c r="X367" s="2"/>
      <c r="Y367" s="2"/>
      <c r="AA367" s="2"/>
      <c r="AC367" s="2"/>
      <c r="AD367" s="2"/>
      <c r="AE367" s="2"/>
      <c r="AN367" s="2"/>
      <c r="AP367" s="2"/>
      <c r="AQ367" s="2"/>
      <c r="AR367" s="2"/>
      <c r="AS367" s="2"/>
      <c r="AT367" s="4"/>
      <c r="AU367" s="4"/>
      <c r="AV367" s="4"/>
      <c r="AW367" s="2"/>
      <c r="AX367" s="2"/>
      <c r="AZ367">
        <v>122</v>
      </c>
      <c r="BA367">
        <v>863850.29</v>
      </c>
      <c r="BB367" s="2" t="s">
        <v>69</v>
      </c>
      <c r="BC367">
        <v>158</v>
      </c>
      <c r="BD367" s="2" t="s">
        <v>855</v>
      </c>
      <c r="BE367" s="2" t="s">
        <v>76</v>
      </c>
      <c r="BF367">
        <v>95.37</v>
      </c>
      <c r="BG367" s="2" t="s">
        <v>941</v>
      </c>
      <c r="BH367" s="2" t="s">
        <v>137</v>
      </c>
      <c r="BI367">
        <v>0</v>
      </c>
      <c r="BJ367" s="2"/>
      <c r="BK367">
        <v>287</v>
      </c>
      <c r="BL367">
        <v>863850.29</v>
      </c>
      <c r="BM367">
        <v>863850.29</v>
      </c>
    </row>
    <row r="368" spans="1:65" x14ac:dyDescent="0.35">
      <c r="A368" s="2" t="s">
        <v>65</v>
      </c>
      <c r="B368" s="2" t="s">
        <v>66</v>
      </c>
      <c r="C368" s="2" t="s">
        <v>67</v>
      </c>
      <c r="D368">
        <v>1</v>
      </c>
      <c r="E368">
        <v>1</v>
      </c>
      <c r="F368" s="3">
        <v>43768.764374999999</v>
      </c>
      <c r="G368" s="4">
        <v>43466</v>
      </c>
      <c r="H368" s="4">
        <v>43830</v>
      </c>
      <c r="I368" s="2" t="s">
        <v>68</v>
      </c>
      <c r="J368">
        <v>1440</v>
      </c>
      <c r="L368" s="2"/>
      <c r="M368" s="2"/>
      <c r="N368" s="2"/>
      <c r="O368" s="2"/>
      <c r="P368" s="2"/>
      <c r="Q368" s="2"/>
      <c r="S368" s="2"/>
      <c r="T368" s="2"/>
      <c r="U368" s="2"/>
      <c r="V368" s="2"/>
      <c r="W368" s="2"/>
      <c r="X368" s="2"/>
      <c r="Y368" s="2"/>
      <c r="AA368" s="2"/>
      <c r="AC368" s="2"/>
      <c r="AD368" s="2"/>
      <c r="AE368" s="2"/>
      <c r="AN368" s="2"/>
      <c r="AP368" s="2"/>
      <c r="AQ368" s="2"/>
      <c r="AR368" s="2"/>
      <c r="AS368" s="2"/>
      <c r="AT368" s="4"/>
      <c r="AU368" s="4"/>
      <c r="AV368" s="4"/>
      <c r="AW368" s="2"/>
      <c r="AX368" s="2"/>
      <c r="AZ368">
        <v>122</v>
      </c>
      <c r="BA368">
        <v>863850.29</v>
      </c>
      <c r="BB368" s="2" t="s">
        <v>69</v>
      </c>
      <c r="BC368">
        <v>159</v>
      </c>
      <c r="BD368" s="2" t="s">
        <v>856</v>
      </c>
      <c r="BE368" s="2" t="s">
        <v>653</v>
      </c>
      <c r="BF368">
        <v>414.63</v>
      </c>
      <c r="BG368" s="2" t="s">
        <v>941</v>
      </c>
      <c r="BH368" s="2" t="s">
        <v>137</v>
      </c>
      <c r="BI368">
        <v>0</v>
      </c>
      <c r="BJ368" s="2"/>
      <c r="BK368">
        <v>287</v>
      </c>
      <c r="BL368">
        <v>863850.29</v>
      </c>
      <c r="BM368">
        <v>863850.29</v>
      </c>
    </row>
    <row r="369" spans="1:65" x14ac:dyDescent="0.35">
      <c r="A369" s="2" t="s">
        <v>65</v>
      </c>
      <c r="B369" s="2" t="s">
        <v>66</v>
      </c>
      <c r="C369" s="2" t="s">
        <v>67</v>
      </c>
      <c r="D369">
        <v>1</v>
      </c>
      <c r="E369">
        <v>1</v>
      </c>
      <c r="F369" s="3">
        <v>43768.764374999999</v>
      </c>
      <c r="G369" s="4">
        <v>43466</v>
      </c>
      <c r="H369" s="4">
        <v>43830</v>
      </c>
      <c r="I369" s="2" t="s">
        <v>68</v>
      </c>
      <c r="J369">
        <v>1440</v>
      </c>
      <c r="L369" s="2"/>
      <c r="M369" s="2"/>
      <c r="N369" s="2"/>
      <c r="O369" s="2"/>
      <c r="P369" s="2"/>
      <c r="Q369" s="2"/>
      <c r="S369" s="2"/>
      <c r="T369" s="2"/>
      <c r="U369" s="2"/>
      <c r="V369" s="2"/>
      <c r="W369" s="2"/>
      <c r="X369" s="2"/>
      <c r="Y369" s="2"/>
      <c r="AA369" s="2"/>
      <c r="AC369" s="2"/>
      <c r="AD369" s="2"/>
      <c r="AE369" s="2"/>
      <c r="AN369" s="2"/>
      <c r="AP369" s="2"/>
      <c r="AQ369" s="2"/>
      <c r="AR369" s="2"/>
      <c r="AS369" s="2"/>
      <c r="AT369" s="4"/>
      <c r="AU369" s="4"/>
      <c r="AV369" s="4"/>
      <c r="AW369" s="2"/>
      <c r="AX369" s="2"/>
      <c r="AZ369">
        <v>122</v>
      </c>
      <c r="BA369">
        <v>863850.29</v>
      </c>
      <c r="BB369" s="2" t="s">
        <v>69</v>
      </c>
      <c r="BC369">
        <v>160</v>
      </c>
      <c r="BD369" s="2" t="s">
        <v>856</v>
      </c>
      <c r="BE369" s="2" t="s">
        <v>137</v>
      </c>
      <c r="BF369">
        <v>0</v>
      </c>
      <c r="BG369" s="2"/>
      <c r="BH369" s="2" t="s">
        <v>650</v>
      </c>
      <c r="BI369">
        <v>414.63</v>
      </c>
      <c r="BJ369" s="2" t="s">
        <v>941</v>
      </c>
      <c r="BK369">
        <v>287</v>
      </c>
      <c r="BL369">
        <v>863850.29</v>
      </c>
      <c r="BM369">
        <v>863850.29</v>
      </c>
    </row>
    <row r="370" spans="1:65" x14ac:dyDescent="0.35">
      <c r="A370" s="2" t="s">
        <v>65</v>
      </c>
      <c r="B370" s="2" t="s">
        <v>66</v>
      </c>
      <c r="C370" s="2" t="s">
        <v>67</v>
      </c>
      <c r="D370">
        <v>1</v>
      </c>
      <c r="E370">
        <v>1</v>
      </c>
      <c r="F370" s="3">
        <v>43768.764374999999</v>
      </c>
      <c r="G370" s="4">
        <v>43466</v>
      </c>
      <c r="H370" s="4">
        <v>43830</v>
      </c>
      <c r="I370" s="2" t="s">
        <v>68</v>
      </c>
      <c r="J370">
        <v>1440</v>
      </c>
      <c r="L370" s="2"/>
      <c r="M370" s="2"/>
      <c r="N370" s="2"/>
      <c r="O370" s="2"/>
      <c r="P370" s="2"/>
      <c r="Q370" s="2"/>
      <c r="S370" s="2"/>
      <c r="T370" s="2"/>
      <c r="U370" s="2"/>
      <c r="V370" s="2"/>
      <c r="W370" s="2"/>
      <c r="X370" s="2"/>
      <c r="Y370" s="2"/>
      <c r="AA370" s="2"/>
      <c r="AC370" s="2"/>
      <c r="AD370" s="2"/>
      <c r="AE370" s="2"/>
      <c r="AN370" s="2"/>
      <c r="AP370" s="2"/>
      <c r="AQ370" s="2"/>
      <c r="AR370" s="2"/>
      <c r="AS370" s="2"/>
      <c r="AT370" s="4"/>
      <c r="AU370" s="4"/>
      <c r="AV370" s="4"/>
      <c r="AW370" s="2"/>
      <c r="AX370" s="2"/>
      <c r="AZ370">
        <v>122</v>
      </c>
      <c r="BA370">
        <v>863850.29</v>
      </c>
      <c r="BB370" s="2" t="s">
        <v>69</v>
      </c>
      <c r="BC370">
        <v>161</v>
      </c>
      <c r="BD370" s="2" t="s">
        <v>857</v>
      </c>
      <c r="BE370" s="2" t="s">
        <v>648</v>
      </c>
      <c r="BF370">
        <v>142.28</v>
      </c>
      <c r="BG370" s="2" t="s">
        <v>942</v>
      </c>
      <c r="BH370" s="2" t="s">
        <v>137</v>
      </c>
      <c r="BI370">
        <v>0</v>
      </c>
      <c r="BJ370" s="2"/>
      <c r="BK370">
        <v>287</v>
      </c>
      <c r="BL370">
        <v>863850.29</v>
      </c>
      <c r="BM370">
        <v>863850.29</v>
      </c>
    </row>
    <row r="371" spans="1:65" x14ac:dyDescent="0.35">
      <c r="A371" s="2" t="s">
        <v>65</v>
      </c>
      <c r="B371" s="2" t="s">
        <v>66</v>
      </c>
      <c r="C371" s="2" t="s">
        <v>67</v>
      </c>
      <c r="D371">
        <v>1</v>
      </c>
      <c r="E371">
        <v>1</v>
      </c>
      <c r="F371" s="3">
        <v>43768.764374999999</v>
      </c>
      <c r="G371" s="4">
        <v>43466</v>
      </c>
      <c r="H371" s="4">
        <v>43830</v>
      </c>
      <c r="I371" s="2" t="s">
        <v>68</v>
      </c>
      <c r="J371">
        <v>1440</v>
      </c>
      <c r="L371" s="2"/>
      <c r="M371" s="2"/>
      <c r="N371" s="2"/>
      <c r="O371" s="2"/>
      <c r="P371" s="2"/>
      <c r="Q371" s="2"/>
      <c r="S371" s="2"/>
      <c r="T371" s="2"/>
      <c r="U371" s="2"/>
      <c r="V371" s="2"/>
      <c r="W371" s="2"/>
      <c r="X371" s="2"/>
      <c r="Y371" s="2"/>
      <c r="AA371" s="2"/>
      <c r="AC371" s="2"/>
      <c r="AD371" s="2"/>
      <c r="AE371" s="2"/>
      <c r="AN371" s="2"/>
      <c r="AP371" s="2"/>
      <c r="AQ371" s="2"/>
      <c r="AR371" s="2"/>
      <c r="AS371" s="2"/>
      <c r="AT371" s="4"/>
      <c r="AU371" s="4"/>
      <c r="AV371" s="4"/>
      <c r="AW371" s="2"/>
      <c r="AX371" s="2"/>
      <c r="AZ371">
        <v>122</v>
      </c>
      <c r="BA371">
        <v>863850.29</v>
      </c>
      <c r="BB371" s="2" t="s">
        <v>69</v>
      </c>
      <c r="BC371">
        <v>162</v>
      </c>
      <c r="BD371" s="2" t="s">
        <v>857</v>
      </c>
      <c r="BE371" s="2" t="s">
        <v>137</v>
      </c>
      <c r="BF371">
        <v>0</v>
      </c>
      <c r="BG371" s="2"/>
      <c r="BH371" s="2" t="s">
        <v>626</v>
      </c>
      <c r="BI371">
        <v>175</v>
      </c>
      <c r="BJ371" s="2" t="s">
        <v>942</v>
      </c>
      <c r="BK371">
        <v>287</v>
      </c>
      <c r="BL371">
        <v>863850.29</v>
      </c>
      <c r="BM371">
        <v>863850.29</v>
      </c>
    </row>
    <row r="372" spans="1:65" x14ac:dyDescent="0.35">
      <c r="A372" s="2" t="s">
        <v>65</v>
      </c>
      <c r="B372" s="2" t="s">
        <v>66</v>
      </c>
      <c r="C372" s="2" t="s">
        <v>67</v>
      </c>
      <c r="D372">
        <v>1</v>
      </c>
      <c r="E372">
        <v>1</v>
      </c>
      <c r="F372" s="3">
        <v>43768.764374999999</v>
      </c>
      <c r="G372" s="4">
        <v>43466</v>
      </c>
      <c r="H372" s="4">
        <v>43830</v>
      </c>
      <c r="I372" s="2" t="s">
        <v>68</v>
      </c>
      <c r="J372">
        <v>1440</v>
      </c>
      <c r="L372" s="2"/>
      <c r="M372" s="2"/>
      <c r="N372" s="2"/>
      <c r="O372" s="2"/>
      <c r="P372" s="2"/>
      <c r="Q372" s="2"/>
      <c r="S372" s="2"/>
      <c r="T372" s="2"/>
      <c r="U372" s="2"/>
      <c r="V372" s="2"/>
      <c r="W372" s="2"/>
      <c r="X372" s="2"/>
      <c r="Y372" s="2"/>
      <c r="AA372" s="2"/>
      <c r="AC372" s="2"/>
      <c r="AD372" s="2"/>
      <c r="AE372" s="2"/>
      <c r="AN372" s="2"/>
      <c r="AP372" s="2"/>
      <c r="AQ372" s="2"/>
      <c r="AR372" s="2"/>
      <c r="AS372" s="2"/>
      <c r="AT372" s="4"/>
      <c r="AU372" s="4"/>
      <c r="AV372" s="4"/>
      <c r="AW372" s="2"/>
      <c r="AX372" s="2"/>
      <c r="AZ372">
        <v>122</v>
      </c>
      <c r="BA372">
        <v>863850.29</v>
      </c>
      <c r="BB372" s="2" t="s">
        <v>69</v>
      </c>
      <c r="BC372">
        <v>163</v>
      </c>
      <c r="BD372" s="2" t="s">
        <v>857</v>
      </c>
      <c r="BE372" s="2" t="s">
        <v>76</v>
      </c>
      <c r="BF372">
        <v>32.72</v>
      </c>
      <c r="BG372" s="2" t="s">
        <v>942</v>
      </c>
      <c r="BH372" s="2" t="s">
        <v>137</v>
      </c>
      <c r="BI372">
        <v>0</v>
      </c>
      <c r="BJ372" s="2"/>
      <c r="BK372">
        <v>287</v>
      </c>
      <c r="BL372">
        <v>863850.29</v>
      </c>
      <c r="BM372">
        <v>863850.29</v>
      </c>
    </row>
    <row r="373" spans="1:65" x14ac:dyDescent="0.35">
      <c r="A373" s="2" t="s">
        <v>65</v>
      </c>
      <c r="B373" s="2" t="s">
        <v>66</v>
      </c>
      <c r="C373" s="2" t="s">
        <v>67</v>
      </c>
      <c r="D373">
        <v>1</v>
      </c>
      <c r="E373">
        <v>1</v>
      </c>
      <c r="F373" s="3">
        <v>43768.764374999999</v>
      </c>
      <c r="G373" s="4">
        <v>43466</v>
      </c>
      <c r="H373" s="4">
        <v>43830</v>
      </c>
      <c r="I373" s="2" t="s">
        <v>68</v>
      </c>
      <c r="J373">
        <v>1440</v>
      </c>
      <c r="L373" s="2"/>
      <c r="M373" s="2"/>
      <c r="N373" s="2"/>
      <c r="O373" s="2"/>
      <c r="P373" s="2"/>
      <c r="Q373" s="2"/>
      <c r="S373" s="2"/>
      <c r="T373" s="2"/>
      <c r="U373" s="2"/>
      <c r="V373" s="2"/>
      <c r="W373" s="2"/>
      <c r="X373" s="2"/>
      <c r="Y373" s="2"/>
      <c r="AA373" s="2"/>
      <c r="AC373" s="2"/>
      <c r="AD373" s="2"/>
      <c r="AE373" s="2"/>
      <c r="AN373" s="2"/>
      <c r="AP373" s="2"/>
      <c r="AQ373" s="2"/>
      <c r="AR373" s="2"/>
      <c r="AS373" s="2"/>
      <c r="AT373" s="4"/>
      <c r="AU373" s="4"/>
      <c r="AV373" s="4"/>
      <c r="AW373" s="2"/>
      <c r="AX373" s="2"/>
      <c r="AZ373">
        <v>122</v>
      </c>
      <c r="BA373">
        <v>863850.29</v>
      </c>
      <c r="BB373" s="2" t="s">
        <v>69</v>
      </c>
      <c r="BC373">
        <v>164</v>
      </c>
      <c r="BD373" s="2" t="s">
        <v>858</v>
      </c>
      <c r="BE373" s="2" t="s">
        <v>653</v>
      </c>
      <c r="BF373">
        <v>142.28</v>
      </c>
      <c r="BG373" s="2" t="s">
        <v>942</v>
      </c>
      <c r="BH373" s="2" t="s">
        <v>137</v>
      </c>
      <c r="BI373">
        <v>0</v>
      </c>
      <c r="BJ373" s="2"/>
      <c r="BK373">
        <v>287</v>
      </c>
      <c r="BL373">
        <v>863850.29</v>
      </c>
      <c r="BM373">
        <v>863850.29</v>
      </c>
    </row>
    <row r="374" spans="1:65" x14ac:dyDescent="0.35">
      <c r="A374" s="2" t="s">
        <v>65</v>
      </c>
      <c r="B374" s="2" t="s">
        <v>66</v>
      </c>
      <c r="C374" s="2" t="s">
        <v>67</v>
      </c>
      <c r="D374">
        <v>1</v>
      </c>
      <c r="E374">
        <v>1</v>
      </c>
      <c r="F374" s="3">
        <v>43768.764374999999</v>
      </c>
      <c r="G374" s="4">
        <v>43466</v>
      </c>
      <c r="H374" s="4">
        <v>43830</v>
      </c>
      <c r="I374" s="2" t="s">
        <v>68</v>
      </c>
      <c r="J374">
        <v>1440</v>
      </c>
      <c r="L374" s="2"/>
      <c r="M374" s="2"/>
      <c r="N374" s="2"/>
      <c r="O374" s="2"/>
      <c r="P374" s="2"/>
      <c r="Q374" s="2"/>
      <c r="S374" s="2"/>
      <c r="T374" s="2"/>
      <c r="U374" s="2"/>
      <c r="V374" s="2"/>
      <c r="W374" s="2"/>
      <c r="X374" s="2"/>
      <c r="Y374" s="2"/>
      <c r="AA374" s="2"/>
      <c r="AC374" s="2"/>
      <c r="AD374" s="2"/>
      <c r="AE374" s="2"/>
      <c r="AN374" s="2"/>
      <c r="AP374" s="2"/>
      <c r="AQ374" s="2"/>
      <c r="AR374" s="2"/>
      <c r="AS374" s="2"/>
      <c r="AT374" s="4"/>
      <c r="AU374" s="4"/>
      <c r="AV374" s="4"/>
      <c r="AW374" s="2"/>
      <c r="AX374" s="2"/>
      <c r="AZ374">
        <v>122</v>
      </c>
      <c r="BA374">
        <v>863850.29</v>
      </c>
      <c r="BB374" s="2" t="s">
        <v>69</v>
      </c>
      <c r="BC374">
        <v>165</v>
      </c>
      <c r="BD374" s="2" t="s">
        <v>858</v>
      </c>
      <c r="BE374" s="2" t="s">
        <v>137</v>
      </c>
      <c r="BF374">
        <v>0</v>
      </c>
      <c r="BG374" s="2"/>
      <c r="BH374" s="2" t="s">
        <v>650</v>
      </c>
      <c r="BI374">
        <v>142.28</v>
      </c>
      <c r="BJ374" s="2" t="s">
        <v>942</v>
      </c>
      <c r="BK374">
        <v>287</v>
      </c>
      <c r="BL374">
        <v>863850.29</v>
      </c>
      <c r="BM374">
        <v>863850.29</v>
      </c>
    </row>
    <row r="375" spans="1:65" x14ac:dyDescent="0.35">
      <c r="A375" s="2" t="s">
        <v>65</v>
      </c>
      <c r="B375" s="2" t="s">
        <v>66</v>
      </c>
      <c r="C375" s="2" t="s">
        <v>67</v>
      </c>
      <c r="D375">
        <v>1</v>
      </c>
      <c r="E375">
        <v>1</v>
      </c>
      <c r="F375" s="3">
        <v>43768.764374999999</v>
      </c>
      <c r="G375" s="4">
        <v>43466</v>
      </c>
      <c r="H375" s="4">
        <v>43830</v>
      </c>
      <c r="I375" s="2" t="s">
        <v>68</v>
      </c>
      <c r="J375">
        <v>1440</v>
      </c>
      <c r="L375" s="2"/>
      <c r="M375" s="2"/>
      <c r="N375" s="2"/>
      <c r="O375" s="2"/>
      <c r="P375" s="2"/>
      <c r="Q375" s="2"/>
      <c r="S375" s="2"/>
      <c r="T375" s="2"/>
      <c r="U375" s="2"/>
      <c r="V375" s="2"/>
      <c r="W375" s="2"/>
      <c r="X375" s="2"/>
      <c r="Y375" s="2"/>
      <c r="AA375" s="2"/>
      <c r="AC375" s="2"/>
      <c r="AD375" s="2"/>
      <c r="AE375" s="2"/>
      <c r="AN375" s="2"/>
      <c r="AP375" s="2"/>
      <c r="AQ375" s="2"/>
      <c r="AR375" s="2"/>
      <c r="AS375" s="2"/>
      <c r="AT375" s="4"/>
      <c r="AU375" s="4"/>
      <c r="AV375" s="4"/>
      <c r="AW375" s="2"/>
      <c r="AX375" s="2"/>
      <c r="AZ375">
        <v>122</v>
      </c>
      <c r="BA375">
        <v>863850.29</v>
      </c>
      <c r="BB375" s="2" t="s">
        <v>69</v>
      </c>
      <c r="BC375">
        <v>166</v>
      </c>
      <c r="BD375" s="2" t="s">
        <v>859</v>
      </c>
      <c r="BE375" s="2" t="s">
        <v>140</v>
      </c>
      <c r="BF375">
        <v>2500</v>
      </c>
      <c r="BG375" s="2" t="s">
        <v>934</v>
      </c>
      <c r="BH375" s="2" t="s">
        <v>137</v>
      </c>
      <c r="BI375">
        <v>0</v>
      </c>
      <c r="BJ375" s="2"/>
      <c r="BK375">
        <v>287</v>
      </c>
      <c r="BL375">
        <v>863850.29</v>
      </c>
      <c r="BM375">
        <v>863850.29</v>
      </c>
    </row>
    <row r="376" spans="1:65" x14ac:dyDescent="0.35">
      <c r="A376" s="2" t="s">
        <v>65</v>
      </c>
      <c r="B376" s="2" t="s">
        <v>66</v>
      </c>
      <c r="C376" s="2" t="s">
        <v>67</v>
      </c>
      <c r="D376">
        <v>1</v>
      </c>
      <c r="E376">
        <v>1</v>
      </c>
      <c r="F376" s="3">
        <v>43768.764374999999</v>
      </c>
      <c r="G376" s="4">
        <v>43466</v>
      </c>
      <c r="H376" s="4">
        <v>43830</v>
      </c>
      <c r="I376" s="2" t="s">
        <v>68</v>
      </c>
      <c r="J376">
        <v>1440</v>
      </c>
      <c r="L376" s="2"/>
      <c r="M376" s="2"/>
      <c r="N376" s="2"/>
      <c r="O376" s="2"/>
      <c r="P376" s="2"/>
      <c r="Q376" s="2"/>
      <c r="S376" s="2"/>
      <c r="T376" s="2"/>
      <c r="U376" s="2"/>
      <c r="V376" s="2"/>
      <c r="W376" s="2"/>
      <c r="X376" s="2"/>
      <c r="Y376" s="2"/>
      <c r="AA376" s="2"/>
      <c r="AC376" s="2"/>
      <c r="AD376" s="2"/>
      <c r="AE376" s="2"/>
      <c r="AN376" s="2"/>
      <c r="AP376" s="2"/>
      <c r="AQ376" s="2"/>
      <c r="AR376" s="2"/>
      <c r="AS376" s="2"/>
      <c r="AT376" s="4"/>
      <c r="AU376" s="4"/>
      <c r="AV376" s="4"/>
      <c r="AW376" s="2"/>
      <c r="AX376" s="2"/>
      <c r="AZ376">
        <v>122</v>
      </c>
      <c r="BA376">
        <v>863850.29</v>
      </c>
      <c r="BB376" s="2" t="s">
        <v>69</v>
      </c>
      <c r="BC376">
        <v>167</v>
      </c>
      <c r="BD376" s="2" t="s">
        <v>859</v>
      </c>
      <c r="BE376" s="2" t="s">
        <v>137</v>
      </c>
      <c r="BF376">
        <v>0</v>
      </c>
      <c r="BG376" s="2"/>
      <c r="BH376" s="2" t="s">
        <v>73</v>
      </c>
      <c r="BI376">
        <v>2500</v>
      </c>
      <c r="BJ376" s="2" t="s">
        <v>934</v>
      </c>
      <c r="BK376">
        <v>287</v>
      </c>
      <c r="BL376">
        <v>863850.29</v>
      </c>
      <c r="BM376">
        <v>863850.29</v>
      </c>
    </row>
    <row r="377" spans="1:65" x14ac:dyDescent="0.35">
      <c r="A377" s="2" t="s">
        <v>65</v>
      </c>
      <c r="B377" s="2" t="s">
        <v>66</v>
      </c>
      <c r="C377" s="2" t="s">
        <v>67</v>
      </c>
      <c r="D377">
        <v>1</v>
      </c>
      <c r="E377">
        <v>1</v>
      </c>
      <c r="F377" s="3">
        <v>43768.764374999999</v>
      </c>
      <c r="G377" s="4">
        <v>43466</v>
      </c>
      <c r="H377" s="4">
        <v>43830</v>
      </c>
      <c r="I377" s="2" t="s">
        <v>68</v>
      </c>
      <c r="J377">
        <v>1440</v>
      </c>
      <c r="L377" s="2"/>
      <c r="M377" s="2"/>
      <c r="N377" s="2"/>
      <c r="O377" s="2"/>
      <c r="P377" s="2"/>
      <c r="Q377" s="2"/>
      <c r="S377" s="2"/>
      <c r="T377" s="2"/>
      <c r="U377" s="2"/>
      <c r="V377" s="2"/>
      <c r="W377" s="2"/>
      <c r="X377" s="2"/>
      <c r="Y377" s="2"/>
      <c r="AA377" s="2"/>
      <c r="AC377" s="2"/>
      <c r="AD377" s="2"/>
      <c r="AE377" s="2"/>
      <c r="AN377" s="2"/>
      <c r="AP377" s="2"/>
      <c r="AQ377" s="2"/>
      <c r="AR377" s="2"/>
      <c r="AS377" s="2"/>
      <c r="AT377" s="4"/>
      <c r="AU377" s="4"/>
      <c r="AV377" s="4"/>
      <c r="AW377" s="2"/>
      <c r="AX377" s="2"/>
      <c r="AZ377">
        <v>122</v>
      </c>
      <c r="BA377">
        <v>863850.29</v>
      </c>
      <c r="BB377" s="2" t="s">
        <v>69</v>
      </c>
      <c r="BC377">
        <v>168</v>
      </c>
      <c r="BD377" s="2" t="s">
        <v>860</v>
      </c>
      <c r="BE377" s="2" t="s">
        <v>143</v>
      </c>
      <c r="BF377">
        <v>3210</v>
      </c>
      <c r="BG377" s="2" t="s">
        <v>943</v>
      </c>
      <c r="BH377" s="2" t="s">
        <v>137</v>
      </c>
      <c r="BI377">
        <v>0</v>
      </c>
      <c r="BJ377" s="2"/>
      <c r="BK377">
        <v>287</v>
      </c>
      <c r="BL377">
        <v>863850.29</v>
      </c>
      <c r="BM377">
        <v>863850.29</v>
      </c>
    </row>
    <row r="378" spans="1:65" x14ac:dyDescent="0.35">
      <c r="A378" s="2" t="s">
        <v>65</v>
      </c>
      <c r="B378" s="2" t="s">
        <v>66</v>
      </c>
      <c r="C378" s="2" t="s">
        <v>67</v>
      </c>
      <c r="D378">
        <v>1</v>
      </c>
      <c r="E378">
        <v>1</v>
      </c>
      <c r="F378" s="3">
        <v>43768.764374999999</v>
      </c>
      <c r="G378" s="4">
        <v>43466</v>
      </c>
      <c r="H378" s="4">
        <v>43830</v>
      </c>
      <c r="I378" s="2" t="s">
        <v>68</v>
      </c>
      <c r="J378">
        <v>1440</v>
      </c>
      <c r="L378" s="2"/>
      <c r="M378" s="2"/>
      <c r="N378" s="2"/>
      <c r="O378" s="2"/>
      <c r="P378" s="2"/>
      <c r="Q378" s="2"/>
      <c r="S378" s="2"/>
      <c r="T378" s="2"/>
      <c r="U378" s="2"/>
      <c r="V378" s="2"/>
      <c r="W378" s="2"/>
      <c r="X378" s="2"/>
      <c r="Y378" s="2"/>
      <c r="AA378" s="2"/>
      <c r="AC378" s="2"/>
      <c r="AD378" s="2"/>
      <c r="AE378" s="2"/>
      <c r="AN378" s="2"/>
      <c r="AP378" s="2"/>
      <c r="AQ378" s="2"/>
      <c r="AR378" s="2"/>
      <c r="AS378" s="2"/>
      <c r="AT378" s="4"/>
      <c r="AU378" s="4"/>
      <c r="AV378" s="4"/>
      <c r="AW378" s="2"/>
      <c r="AX378" s="2"/>
      <c r="AZ378">
        <v>122</v>
      </c>
      <c r="BA378">
        <v>863850.29</v>
      </c>
      <c r="BB378" s="2" t="s">
        <v>69</v>
      </c>
      <c r="BC378">
        <v>169</v>
      </c>
      <c r="BD378" s="2" t="s">
        <v>860</v>
      </c>
      <c r="BE378" s="2" t="s">
        <v>137</v>
      </c>
      <c r="BF378">
        <v>0</v>
      </c>
      <c r="BG378" s="2"/>
      <c r="BH378" s="2" t="s">
        <v>609</v>
      </c>
      <c r="BI378">
        <v>790</v>
      </c>
      <c r="BJ378" s="2" t="s">
        <v>943</v>
      </c>
      <c r="BK378">
        <v>287</v>
      </c>
      <c r="BL378">
        <v>863850.29</v>
      </c>
      <c r="BM378">
        <v>863850.29</v>
      </c>
    </row>
    <row r="379" spans="1:65" x14ac:dyDescent="0.35">
      <c r="A379" s="2" t="s">
        <v>65</v>
      </c>
      <c r="B379" s="2" t="s">
        <v>66</v>
      </c>
      <c r="C379" s="2" t="s">
        <v>67</v>
      </c>
      <c r="D379">
        <v>1</v>
      </c>
      <c r="E379">
        <v>1</v>
      </c>
      <c r="F379" s="3">
        <v>43768.764374999999</v>
      </c>
      <c r="G379" s="4">
        <v>43466</v>
      </c>
      <c r="H379" s="4">
        <v>43830</v>
      </c>
      <c r="I379" s="2" t="s">
        <v>68</v>
      </c>
      <c r="J379">
        <v>1440</v>
      </c>
      <c r="L379" s="2"/>
      <c r="M379" s="2"/>
      <c r="N379" s="2"/>
      <c r="O379" s="2"/>
      <c r="P379" s="2"/>
      <c r="Q379" s="2"/>
      <c r="S379" s="2"/>
      <c r="T379" s="2"/>
      <c r="U379" s="2"/>
      <c r="V379" s="2"/>
      <c r="W379" s="2"/>
      <c r="X379" s="2"/>
      <c r="Y379" s="2"/>
      <c r="AA379" s="2"/>
      <c r="AC379" s="2"/>
      <c r="AD379" s="2"/>
      <c r="AE379" s="2"/>
      <c r="AN379" s="2"/>
      <c r="AP379" s="2"/>
      <c r="AQ379" s="2"/>
      <c r="AR379" s="2"/>
      <c r="AS379" s="2"/>
      <c r="AT379" s="4"/>
      <c r="AU379" s="4"/>
      <c r="AV379" s="4"/>
      <c r="AW379" s="2"/>
      <c r="AX379" s="2"/>
      <c r="AZ379">
        <v>122</v>
      </c>
      <c r="BA379">
        <v>863850.29</v>
      </c>
      <c r="BB379" s="2" t="s">
        <v>69</v>
      </c>
      <c r="BC379">
        <v>170</v>
      </c>
      <c r="BD379" s="2" t="s">
        <v>860</v>
      </c>
      <c r="BE379" s="2" t="s">
        <v>137</v>
      </c>
      <c r="BF379">
        <v>0</v>
      </c>
      <c r="BG379" s="2"/>
      <c r="BH379" s="2" t="s">
        <v>610</v>
      </c>
      <c r="BI379">
        <v>1100</v>
      </c>
      <c r="BJ379" s="2" t="s">
        <v>943</v>
      </c>
      <c r="BK379">
        <v>287</v>
      </c>
      <c r="BL379">
        <v>863850.29</v>
      </c>
      <c r="BM379">
        <v>863850.29</v>
      </c>
    </row>
    <row r="380" spans="1:65" x14ac:dyDescent="0.35">
      <c r="A380" s="2" t="s">
        <v>65</v>
      </c>
      <c r="B380" s="2" t="s">
        <v>66</v>
      </c>
      <c r="C380" s="2" t="s">
        <v>67</v>
      </c>
      <c r="D380">
        <v>1</v>
      </c>
      <c r="E380">
        <v>1</v>
      </c>
      <c r="F380" s="3">
        <v>43768.764374999999</v>
      </c>
      <c r="G380" s="4">
        <v>43466</v>
      </c>
      <c r="H380" s="4">
        <v>43830</v>
      </c>
      <c r="I380" s="2" t="s">
        <v>68</v>
      </c>
      <c r="J380">
        <v>1440</v>
      </c>
      <c r="L380" s="2"/>
      <c r="M380" s="2"/>
      <c r="N380" s="2"/>
      <c r="O380" s="2"/>
      <c r="P380" s="2"/>
      <c r="Q380" s="2"/>
      <c r="S380" s="2"/>
      <c r="T380" s="2"/>
      <c r="U380" s="2"/>
      <c r="V380" s="2"/>
      <c r="W380" s="2"/>
      <c r="X380" s="2"/>
      <c r="Y380" s="2"/>
      <c r="AA380" s="2"/>
      <c r="AC380" s="2"/>
      <c r="AD380" s="2"/>
      <c r="AE380" s="2"/>
      <c r="AN380" s="2"/>
      <c r="AP380" s="2"/>
      <c r="AQ380" s="2"/>
      <c r="AR380" s="2"/>
      <c r="AS380" s="2"/>
      <c r="AT380" s="4"/>
      <c r="AU380" s="4"/>
      <c r="AV380" s="4"/>
      <c r="AW380" s="2"/>
      <c r="AX380" s="2"/>
      <c r="AZ380">
        <v>122</v>
      </c>
      <c r="BA380">
        <v>863850.29</v>
      </c>
      <c r="BB380" s="2" t="s">
        <v>69</v>
      </c>
      <c r="BC380">
        <v>171</v>
      </c>
      <c r="BD380" s="2" t="s">
        <v>860</v>
      </c>
      <c r="BE380" s="2" t="s">
        <v>137</v>
      </c>
      <c r="BF380">
        <v>0</v>
      </c>
      <c r="BG380" s="2"/>
      <c r="BH380" s="2" t="s">
        <v>72</v>
      </c>
      <c r="BI380">
        <v>1320</v>
      </c>
      <c r="BJ380" s="2" t="s">
        <v>943</v>
      </c>
      <c r="BK380">
        <v>287</v>
      </c>
      <c r="BL380">
        <v>863850.29</v>
      </c>
      <c r="BM380">
        <v>863850.29</v>
      </c>
    </row>
    <row r="381" spans="1:65" x14ac:dyDescent="0.35">
      <c r="A381" s="2" t="s">
        <v>65</v>
      </c>
      <c r="B381" s="2" t="s">
        <v>66</v>
      </c>
      <c r="C381" s="2" t="s">
        <v>67</v>
      </c>
      <c r="D381">
        <v>1</v>
      </c>
      <c r="E381">
        <v>1</v>
      </c>
      <c r="F381" s="3">
        <v>43768.764374999999</v>
      </c>
      <c r="G381" s="4">
        <v>43466</v>
      </c>
      <c r="H381" s="4">
        <v>43830</v>
      </c>
      <c r="I381" s="2" t="s">
        <v>68</v>
      </c>
      <c r="J381">
        <v>1440</v>
      </c>
      <c r="L381" s="2"/>
      <c r="M381" s="2"/>
      <c r="N381" s="2"/>
      <c r="O381" s="2"/>
      <c r="P381" s="2"/>
      <c r="Q381" s="2"/>
      <c r="S381" s="2"/>
      <c r="T381" s="2"/>
      <c r="U381" s="2"/>
      <c r="V381" s="2"/>
      <c r="W381" s="2"/>
      <c r="X381" s="2"/>
      <c r="Y381" s="2"/>
      <c r="AA381" s="2"/>
      <c r="AC381" s="2"/>
      <c r="AD381" s="2"/>
      <c r="AE381" s="2"/>
      <c r="AN381" s="2"/>
      <c r="AP381" s="2"/>
      <c r="AQ381" s="2"/>
      <c r="AR381" s="2"/>
      <c r="AS381" s="2"/>
      <c r="AT381" s="4"/>
      <c r="AU381" s="4"/>
      <c r="AV381" s="4"/>
      <c r="AW381" s="2"/>
      <c r="AX381" s="2"/>
      <c r="AZ381">
        <v>122</v>
      </c>
      <c r="BA381">
        <v>863850.29</v>
      </c>
      <c r="BB381" s="2" t="s">
        <v>69</v>
      </c>
      <c r="BC381">
        <v>172</v>
      </c>
      <c r="BD381" s="2" t="s">
        <v>861</v>
      </c>
      <c r="BE381" s="2" t="s">
        <v>653</v>
      </c>
      <c r="BF381">
        <v>3210</v>
      </c>
      <c r="BG381" s="2" t="s">
        <v>1040</v>
      </c>
      <c r="BH381" s="2" t="s">
        <v>137</v>
      </c>
      <c r="BI381">
        <v>0</v>
      </c>
      <c r="BJ381" s="2"/>
      <c r="BK381">
        <v>287</v>
      </c>
      <c r="BL381">
        <v>863850.29</v>
      </c>
      <c r="BM381">
        <v>863850.29</v>
      </c>
    </row>
    <row r="382" spans="1:65" x14ac:dyDescent="0.35">
      <c r="A382" s="2" t="s">
        <v>65</v>
      </c>
      <c r="B382" s="2" t="s">
        <v>66</v>
      </c>
      <c r="C382" s="2" t="s">
        <v>67</v>
      </c>
      <c r="D382">
        <v>1</v>
      </c>
      <c r="E382">
        <v>1</v>
      </c>
      <c r="F382" s="3">
        <v>43768.764374999999</v>
      </c>
      <c r="G382" s="4">
        <v>43466</v>
      </c>
      <c r="H382" s="4">
        <v>43830</v>
      </c>
      <c r="I382" s="2" t="s">
        <v>68</v>
      </c>
      <c r="J382">
        <v>1440</v>
      </c>
      <c r="L382" s="2"/>
      <c r="M382" s="2"/>
      <c r="N382" s="2"/>
      <c r="O382" s="2"/>
      <c r="P382" s="2"/>
      <c r="Q382" s="2"/>
      <c r="S382" s="2"/>
      <c r="T382" s="2"/>
      <c r="U382" s="2"/>
      <c r="V382" s="2"/>
      <c r="W382" s="2"/>
      <c r="X382" s="2"/>
      <c r="Y382" s="2"/>
      <c r="AA382" s="2"/>
      <c r="AC382" s="2"/>
      <c r="AD382" s="2"/>
      <c r="AE382" s="2"/>
      <c r="AN382" s="2"/>
      <c r="AP382" s="2"/>
      <c r="AQ382" s="2"/>
      <c r="AR382" s="2"/>
      <c r="AS382" s="2"/>
      <c r="AT382" s="4"/>
      <c r="AU382" s="4"/>
      <c r="AV382" s="4"/>
      <c r="AW382" s="2"/>
      <c r="AX382" s="2"/>
      <c r="AZ382">
        <v>122</v>
      </c>
      <c r="BA382">
        <v>863850.29</v>
      </c>
      <c r="BB382" s="2" t="s">
        <v>69</v>
      </c>
      <c r="BC382">
        <v>173</v>
      </c>
      <c r="BD382" s="2" t="s">
        <v>861</v>
      </c>
      <c r="BE382" s="2" t="s">
        <v>137</v>
      </c>
      <c r="BF382">
        <v>0</v>
      </c>
      <c r="BG382" s="2"/>
      <c r="BH382" s="2" t="s">
        <v>650</v>
      </c>
      <c r="BI382">
        <v>3210</v>
      </c>
      <c r="BJ382" s="2" t="s">
        <v>1040</v>
      </c>
      <c r="BK382">
        <v>287</v>
      </c>
      <c r="BL382">
        <v>863850.29</v>
      </c>
      <c r="BM382">
        <v>863850.29</v>
      </c>
    </row>
    <row r="383" spans="1:65" x14ac:dyDescent="0.35">
      <c r="A383" s="2" t="s">
        <v>65</v>
      </c>
      <c r="B383" s="2" t="s">
        <v>66</v>
      </c>
      <c r="C383" s="2" t="s">
        <v>67</v>
      </c>
      <c r="D383">
        <v>1</v>
      </c>
      <c r="E383">
        <v>1</v>
      </c>
      <c r="F383" s="3">
        <v>43768.764374999999</v>
      </c>
      <c r="G383" s="4">
        <v>43466</v>
      </c>
      <c r="H383" s="4">
        <v>43830</v>
      </c>
      <c r="I383" s="2" t="s">
        <v>68</v>
      </c>
      <c r="J383">
        <v>1440</v>
      </c>
      <c r="L383" s="2"/>
      <c r="M383" s="2"/>
      <c r="N383" s="2"/>
      <c r="O383" s="2"/>
      <c r="P383" s="2"/>
      <c r="Q383" s="2"/>
      <c r="S383" s="2"/>
      <c r="T383" s="2"/>
      <c r="U383" s="2"/>
      <c r="V383" s="2"/>
      <c r="W383" s="2"/>
      <c r="X383" s="2"/>
      <c r="Y383" s="2"/>
      <c r="AA383" s="2"/>
      <c r="AC383" s="2"/>
      <c r="AD383" s="2"/>
      <c r="AE383" s="2"/>
      <c r="AN383" s="2"/>
      <c r="AP383" s="2"/>
      <c r="AQ383" s="2"/>
      <c r="AR383" s="2"/>
      <c r="AS383" s="2"/>
      <c r="AT383" s="4"/>
      <c r="AU383" s="4"/>
      <c r="AV383" s="4"/>
      <c r="AW383" s="2"/>
      <c r="AX383" s="2"/>
      <c r="AZ383">
        <v>122</v>
      </c>
      <c r="BA383">
        <v>863850.29</v>
      </c>
      <c r="BB383" s="2" t="s">
        <v>69</v>
      </c>
      <c r="BC383">
        <v>174</v>
      </c>
      <c r="BD383" s="2" t="s">
        <v>867</v>
      </c>
      <c r="BE383" s="2" t="s">
        <v>619</v>
      </c>
      <c r="BF383">
        <v>9300</v>
      </c>
      <c r="BG383" s="2" t="s">
        <v>1041</v>
      </c>
      <c r="BH383" s="2" t="s">
        <v>137</v>
      </c>
      <c r="BI383">
        <v>0</v>
      </c>
      <c r="BJ383" s="2"/>
      <c r="BK383">
        <v>287</v>
      </c>
      <c r="BL383">
        <v>863850.29</v>
      </c>
      <c r="BM383">
        <v>863850.29</v>
      </c>
    </row>
    <row r="384" spans="1:65" x14ac:dyDescent="0.35">
      <c r="A384" s="2" t="s">
        <v>65</v>
      </c>
      <c r="B384" s="2" t="s">
        <v>66</v>
      </c>
      <c r="C384" s="2" t="s">
        <v>67</v>
      </c>
      <c r="D384">
        <v>1</v>
      </c>
      <c r="E384">
        <v>1</v>
      </c>
      <c r="F384" s="3">
        <v>43768.764374999999</v>
      </c>
      <c r="G384" s="4">
        <v>43466</v>
      </c>
      <c r="H384" s="4">
        <v>43830</v>
      </c>
      <c r="I384" s="2" t="s">
        <v>68</v>
      </c>
      <c r="J384">
        <v>1440</v>
      </c>
      <c r="L384" s="2"/>
      <c r="M384" s="2"/>
      <c r="N384" s="2"/>
      <c r="O384" s="2"/>
      <c r="P384" s="2"/>
      <c r="Q384" s="2"/>
      <c r="S384" s="2"/>
      <c r="T384" s="2"/>
      <c r="U384" s="2"/>
      <c r="V384" s="2"/>
      <c r="W384" s="2"/>
      <c r="X384" s="2"/>
      <c r="Y384" s="2"/>
      <c r="AA384" s="2"/>
      <c r="AC384" s="2"/>
      <c r="AD384" s="2"/>
      <c r="AE384" s="2"/>
      <c r="AN384" s="2"/>
      <c r="AP384" s="2"/>
      <c r="AQ384" s="2"/>
      <c r="AR384" s="2"/>
      <c r="AS384" s="2"/>
      <c r="AT384" s="4"/>
      <c r="AU384" s="4"/>
      <c r="AV384" s="4"/>
      <c r="AW384" s="2"/>
      <c r="AX384" s="2"/>
      <c r="AZ384">
        <v>122</v>
      </c>
      <c r="BA384">
        <v>863850.29</v>
      </c>
      <c r="BB384" s="2" t="s">
        <v>69</v>
      </c>
      <c r="BC384">
        <v>175</v>
      </c>
      <c r="BD384" s="2" t="s">
        <v>867</v>
      </c>
      <c r="BE384" s="2" t="s">
        <v>137</v>
      </c>
      <c r="BF384">
        <v>0</v>
      </c>
      <c r="BG384" s="2"/>
      <c r="BH384" s="2" t="s">
        <v>619</v>
      </c>
      <c r="BI384">
        <v>9300</v>
      </c>
      <c r="BJ384" s="2" t="s">
        <v>1041</v>
      </c>
      <c r="BK384">
        <v>287</v>
      </c>
      <c r="BL384">
        <v>863850.29</v>
      </c>
      <c r="BM384">
        <v>863850.29</v>
      </c>
    </row>
    <row r="385" spans="1:65" x14ac:dyDescent="0.35">
      <c r="A385" s="2" t="s">
        <v>65</v>
      </c>
      <c r="B385" s="2" t="s">
        <v>66</v>
      </c>
      <c r="C385" s="2" t="s">
        <v>67</v>
      </c>
      <c r="D385">
        <v>1</v>
      </c>
      <c r="E385">
        <v>1</v>
      </c>
      <c r="F385" s="3">
        <v>43768.764374999999</v>
      </c>
      <c r="G385" s="4">
        <v>43466</v>
      </c>
      <c r="H385" s="4">
        <v>43830</v>
      </c>
      <c r="I385" s="2" t="s">
        <v>68</v>
      </c>
      <c r="J385">
        <v>1440</v>
      </c>
      <c r="L385" s="2"/>
      <c r="M385" s="2"/>
      <c r="N385" s="2"/>
      <c r="O385" s="2"/>
      <c r="P385" s="2"/>
      <c r="Q385" s="2"/>
      <c r="S385" s="2"/>
      <c r="T385" s="2"/>
      <c r="U385" s="2"/>
      <c r="V385" s="2"/>
      <c r="W385" s="2"/>
      <c r="X385" s="2"/>
      <c r="Y385" s="2"/>
      <c r="AA385" s="2"/>
      <c r="AC385" s="2"/>
      <c r="AD385" s="2"/>
      <c r="AE385" s="2"/>
      <c r="AN385" s="2"/>
      <c r="AP385" s="2"/>
      <c r="AQ385" s="2"/>
      <c r="AR385" s="2"/>
      <c r="AS385" s="2"/>
      <c r="AT385" s="4"/>
      <c r="AU385" s="4"/>
      <c r="AV385" s="4"/>
      <c r="AW385" s="2"/>
      <c r="AX385" s="2"/>
      <c r="AZ385">
        <v>122</v>
      </c>
      <c r="BA385">
        <v>863850.29</v>
      </c>
      <c r="BB385" s="2" t="s">
        <v>69</v>
      </c>
      <c r="BC385">
        <v>176</v>
      </c>
      <c r="BD385" s="2" t="s">
        <v>868</v>
      </c>
      <c r="BE385" s="2" t="s">
        <v>626</v>
      </c>
      <c r="BF385">
        <v>175</v>
      </c>
      <c r="BG385" s="2" t="s">
        <v>1042</v>
      </c>
      <c r="BH385" s="2" t="s">
        <v>137</v>
      </c>
      <c r="BI385">
        <v>0</v>
      </c>
      <c r="BJ385" s="2"/>
      <c r="BK385">
        <v>287</v>
      </c>
      <c r="BL385">
        <v>863850.29</v>
      </c>
      <c r="BM385">
        <v>863850.29</v>
      </c>
    </row>
    <row r="386" spans="1:65" x14ac:dyDescent="0.35">
      <c r="A386" s="2" t="s">
        <v>65</v>
      </c>
      <c r="B386" s="2" t="s">
        <v>66</v>
      </c>
      <c r="C386" s="2" t="s">
        <v>67</v>
      </c>
      <c r="D386">
        <v>1</v>
      </c>
      <c r="E386">
        <v>1</v>
      </c>
      <c r="F386" s="3">
        <v>43768.764374999999</v>
      </c>
      <c r="G386" s="4">
        <v>43466</v>
      </c>
      <c r="H386" s="4">
        <v>43830</v>
      </c>
      <c r="I386" s="2" t="s">
        <v>68</v>
      </c>
      <c r="J386">
        <v>1440</v>
      </c>
      <c r="L386" s="2"/>
      <c r="M386" s="2"/>
      <c r="N386" s="2"/>
      <c r="O386" s="2"/>
      <c r="P386" s="2"/>
      <c r="Q386" s="2"/>
      <c r="S386" s="2"/>
      <c r="T386" s="2"/>
      <c r="U386" s="2"/>
      <c r="V386" s="2"/>
      <c r="W386" s="2"/>
      <c r="X386" s="2"/>
      <c r="Y386" s="2"/>
      <c r="AA386" s="2"/>
      <c r="AC386" s="2"/>
      <c r="AD386" s="2"/>
      <c r="AE386" s="2"/>
      <c r="AN386" s="2"/>
      <c r="AP386" s="2"/>
      <c r="AQ386" s="2"/>
      <c r="AR386" s="2"/>
      <c r="AS386" s="2"/>
      <c r="AT386" s="4"/>
      <c r="AU386" s="4"/>
      <c r="AV386" s="4"/>
      <c r="AW386" s="2"/>
      <c r="AX386" s="2"/>
      <c r="AZ386">
        <v>122</v>
      </c>
      <c r="BA386">
        <v>863850.29</v>
      </c>
      <c r="BB386" s="2" t="s">
        <v>69</v>
      </c>
      <c r="BC386">
        <v>177</v>
      </c>
      <c r="BD386" s="2" t="s">
        <v>868</v>
      </c>
      <c r="BE386" s="2" t="s">
        <v>137</v>
      </c>
      <c r="BF386">
        <v>0</v>
      </c>
      <c r="BG386" s="2"/>
      <c r="BH386" s="2" t="s">
        <v>619</v>
      </c>
      <c r="BI386">
        <v>175</v>
      </c>
      <c r="BJ386" s="2" t="s">
        <v>1042</v>
      </c>
      <c r="BK386">
        <v>287</v>
      </c>
      <c r="BL386">
        <v>863850.29</v>
      </c>
      <c r="BM386">
        <v>863850.29</v>
      </c>
    </row>
    <row r="387" spans="1:65" x14ac:dyDescent="0.35">
      <c r="A387" s="2" t="s">
        <v>65</v>
      </c>
      <c r="B387" s="2" t="s">
        <v>66</v>
      </c>
      <c r="C387" s="2" t="s">
        <v>67</v>
      </c>
      <c r="D387">
        <v>1</v>
      </c>
      <c r="E387">
        <v>1</v>
      </c>
      <c r="F387" s="3">
        <v>43768.764374999999</v>
      </c>
      <c r="G387" s="4">
        <v>43466</v>
      </c>
      <c r="H387" s="4">
        <v>43830</v>
      </c>
      <c r="I387" s="2" t="s">
        <v>68</v>
      </c>
      <c r="J387">
        <v>1440</v>
      </c>
      <c r="L387" s="2"/>
      <c r="M387" s="2"/>
      <c r="N387" s="2"/>
      <c r="O387" s="2"/>
      <c r="P387" s="2"/>
      <c r="Q387" s="2"/>
      <c r="S387" s="2"/>
      <c r="T387" s="2"/>
      <c r="U387" s="2"/>
      <c r="V387" s="2"/>
      <c r="W387" s="2"/>
      <c r="X387" s="2"/>
      <c r="Y387" s="2"/>
      <c r="AA387" s="2"/>
      <c r="AC387" s="2"/>
      <c r="AD387" s="2"/>
      <c r="AE387" s="2"/>
      <c r="AN387" s="2"/>
      <c r="AP387" s="2"/>
      <c r="AQ387" s="2"/>
      <c r="AR387" s="2"/>
      <c r="AS387" s="2"/>
      <c r="AT387" s="4"/>
      <c r="AU387" s="4"/>
      <c r="AV387" s="4"/>
      <c r="AW387" s="2"/>
      <c r="AX387" s="2"/>
      <c r="AZ387">
        <v>122</v>
      </c>
      <c r="BA387">
        <v>863850.29</v>
      </c>
      <c r="BB387" s="2" t="s">
        <v>69</v>
      </c>
      <c r="BC387">
        <v>178</v>
      </c>
      <c r="BD387" s="2" t="s">
        <v>869</v>
      </c>
      <c r="BE387" s="2" t="s">
        <v>81</v>
      </c>
      <c r="BF387">
        <v>34220.9</v>
      </c>
      <c r="BG387" s="2" t="s">
        <v>947</v>
      </c>
      <c r="BH387" s="2" t="s">
        <v>137</v>
      </c>
      <c r="BI387">
        <v>0</v>
      </c>
      <c r="BJ387" s="2"/>
      <c r="BK387">
        <v>287</v>
      </c>
      <c r="BL387">
        <v>863850.29</v>
      </c>
      <c r="BM387">
        <v>863850.29</v>
      </c>
    </row>
    <row r="388" spans="1:65" x14ac:dyDescent="0.35">
      <c r="A388" s="2" t="s">
        <v>65</v>
      </c>
      <c r="B388" s="2" t="s">
        <v>66</v>
      </c>
      <c r="C388" s="2" t="s">
        <v>67</v>
      </c>
      <c r="D388">
        <v>1</v>
      </c>
      <c r="E388">
        <v>1</v>
      </c>
      <c r="F388" s="3">
        <v>43768.764374999999</v>
      </c>
      <c r="G388" s="4">
        <v>43466</v>
      </c>
      <c r="H388" s="4">
        <v>43830</v>
      </c>
      <c r="I388" s="2" t="s">
        <v>68</v>
      </c>
      <c r="J388">
        <v>1440</v>
      </c>
      <c r="L388" s="2"/>
      <c r="M388" s="2"/>
      <c r="N388" s="2"/>
      <c r="O388" s="2"/>
      <c r="P388" s="2"/>
      <c r="Q388" s="2"/>
      <c r="S388" s="2"/>
      <c r="T388" s="2"/>
      <c r="U388" s="2"/>
      <c r="V388" s="2"/>
      <c r="W388" s="2"/>
      <c r="X388" s="2"/>
      <c r="Y388" s="2"/>
      <c r="AA388" s="2"/>
      <c r="AC388" s="2"/>
      <c r="AD388" s="2"/>
      <c r="AE388" s="2"/>
      <c r="AN388" s="2"/>
      <c r="AP388" s="2"/>
      <c r="AQ388" s="2"/>
      <c r="AR388" s="2"/>
      <c r="AS388" s="2"/>
      <c r="AT388" s="4"/>
      <c r="AU388" s="4"/>
      <c r="AV388" s="4"/>
      <c r="AW388" s="2"/>
      <c r="AX388" s="2"/>
      <c r="AZ388">
        <v>122</v>
      </c>
      <c r="BA388">
        <v>863850.29</v>
      </c>
      <c r="BB388" s="2" t="s">
        <v>69</v>
      </c>
      <c r="BC388">
        <v>179</v>
      </c>
      <c r="BD388" s="2" t="s">
        <v>869</v>
      </c>
      <c r="BE388" s="2" t="s">
        <v>137</v>
      </c>
      <c r="BF388">
        <v>0</v>
      </c>
      <c r="BG388" s="2"/>
      <c r="BH388" s="2" t="s">
        <v>667</v>
      </c>
      <c r="BI388">
        <v>34220.9</v>
      </c>
      <c r="BJ388" s="2" t="s">
        <v>947</v>
      </c>
      <c r="BK388">
        <v>287</v>
      </c>
      <c r="BL388">
        <v>863850.29</v>
      </c>
      <c r="BM388">
        <v>863850.29</v>
      </c>
    </row>
    <row r="389" spans="1:65" x14ac:dyDescent="0.35">
      <c r="A389" s="2" t="s">
        <v>65</v>
      </c>
      <c r="B389" s="2" t="s">
        <v>66</v>
      </c>
      <c r="C389" s="2" t="s">
        <v>67</v>
      </c>
      <c r="D389">
        <v>1</v>
      </c>
      <c r="E389">
        <v>1</v>
      </c>
      <c r="F389" s="3">
        <v>43768.764374999999</v>
      </c>
      <c r="G389" s="4">
        <v>43466</v>
      </c>
      <c r="H389" s="4">
        <v>43830</v>
      </c>
      <c r="I389" s="2" t="s">
        <v>68</v>
      </c>
      <c r="J389">
        <v>1440</v>
      </c>
      <c r="L389" s="2"/>
      <c r="M389" s="2"/>
      <c r="N389" s="2"/>
      <c r="O389" s="2"/>
      <c r="P389" s="2"/>
      <c r="Q389" s="2"/>
      <c r="S389" s="2"/>
      <c r="T389" s="2"/>
      <c r="U389" s="2"/>
      <c r="V389" s="2"/>
      <c r="W389" s="2"/>
      <c r="X389" s="2"/>
      <c r="Y389" s="2"/>
      <c r="AA389" s="2"/>
      <c r="AC389" s="2"/>
      <c r="AD389" s="2"/>
      <c r="AE389" s="2"/>
      <c r="AN389" s="2"/>
      <c r="AP389" s="2"/>
      <c r="AQ389" s="2"/>
      <c r="AR389" s="2"/>
      <c r="AS389" s="2"/>
      <c r="AT389" s="4"/>
      <c r="AU389" s="4"/>
      <c r="AV389" s="4"/>
      <c r="AW389" s="2"/>
      <c r="AX389" s="2"/>
      <c r="AZ389">
        <v>122</v>
      </c>
      <c r="BA389">
        <v>863850.29</v>
      </c>
      <c r="BB389" s="2" t="s">
        <v>69</v>
      </c>
      <c r="BC389">
        <v>180</v>
      </c>
      <c r="BD389" s="2" t="s">
        <v>870</v>
      </c>
      <c r="BE389" s="2" t="s">
        <v>667</v>
      </c>
      <c r="BF389">
        <v>34220.9</v>
      </c>
      <c r="BG389" s="2" t="s">
        <v>947</v>
      </c>
      <c r="BH389" s="2" t="s">
        <v>137</v>
      </c>
      <c r="BI389">
        <v>0</v>
      </c>
      <c r="BJ389" s="2"/>
      <c r="BK389">
        <v>287</v>
      </c>
      <c r="BL389">
        <v>863850.29</v>
      </c>
      <c r="BM389">
        <v>863850.29</v>
      </c>
    </row>
    <row r="390" spans="1:65" x14ac:dyDescent="0.35">
      <c r="A390" s="2" t="s">
        <v>65</v>
      </c>
      <c r="B390" s="2" t="s">
        <v>66</v>
      </c>
      <c r="C390" s="2" t="s">
        <v>67</v>
      </c>
      <c r="D390">
        <v>1</v>
      </c>
      <c r="E390">
        <v>1</v>
      </c>
      <c r="F390" s="3">
        <v>43768.764374999999</v>
      </c>
      <c r="G390" s="4">
        <v>43466</v>
      </c>
      <c r="H390" s="4">
        <v>43830</v>
      </c>
      <c r="I390" s="2" t="s">
        <v>68</v>
      </c>
      <c r="J390">
        <v>1440</v>
      </c>
      <c r="L390" s="2"/>
      <c r="M390" s="2"/>
      <c r="N390" s="2"/>
      <c r="O390" s="2"/>
      <c r="P390" s="2"/>
      <c r="Q390" s="2"/>
      <c r="S390" s="2"/>
      <c r="T390" s="2"/>
      <c r="U390" s="2"/>
      <c r="V390" s="2"/>
      <c r="W390" s="2"/>
      <c r="X390" s="2"/>
      <c r="Y390" s="2"/>
      <c r="AA390" s="2"/>
      <c r="AC390" s="2"/>
      <c r="AD390" s="2"/>
      <c r="AE390" s="2"/>
      <c r="AN390" s="2"/>
      <c r="AP390" s="2"/>
      <c r="AQ390" s="2"/>
      <c r="AR390" s="2"/>
      <c r="AS390" s="2"/>
      <c r="AT390" s="4"/>
      <c r="AU390" s="4"/>
      <c r="AV390" s="4"/>
      <c r="AW390" s="2"/>
      <c r="AX390" s="2"/>
      <c r="AZ390">
        <v>122</v>
      </c>
      <c r="BA390">
        <v>863850.29</v>
      </c>
      <c r="BB390" s="2" t="s">
        <v>69</v>
      </c>
      <c r="BC390">
        <v>181</v>
      </c>
      <c r="BD390" s="2" t="s">
        <v>870</v>
      </c>
      <c r="BE390" s="2" t="s">
        <v>137</v>
      </c>
      <c r="BF390">
        <v>0</v>
      </c>
      <c r="BG390" s="2"/>
      <c r="BH390" s="2" t="s">
        <v>666</v>
      </c>
      <c r="BI390">
        <v>34220.9</v>
      </c>
      <c r="BJ390" s="2" t="s">
        <v>947</v>
      </c>
      <c r="BK390">
        <v>287</v>
      </c>
      <c r="BL390">
        <v>863850.29</v>
      </c>
      <c r="BM390">
        <v>863850.29</v>
      </c>
    </row>
    <row r="391" spans="1:65" x14ac:dyDescent="0.35">
      <c r="A391" s="2" t="s">
        <v>65</v>
      </c>
      <c r="B391" s="2" t="s">
        <v>66</v>
      </c>
      <c r="C391" s="2" t="s">
        <v>67</v>
      </c>
      <c r="D391">
        <v>1</v>
      </c>
      <c r="E391">
        <v>1</v>
      </c>
      <c r="F391" s="3">
        <v>43768.764374999999</v>
      </c>
      <c r="G391" s="4">
        <v>43466</v>
      </c>
      <c r="H391" s="4">
        <v>43830</v>
      </c>
      <c r="I391" s="2" t="s">
        <v>68</v>
      </c>
      <c r="J391">
        <v>1440</v>
      </c>
      <c r="L391" s="2"/>
      <c r="M391" s="2"/>
      <c r="N391" s="2"/>
      <c r="O391" s="2"/>
      <c r="P391" s="2"/>
      <c r="Q391" s="2"/>
      <c r="S391" s="2"/>
      <c r="T391" s="2"/>
      <c r="U391" s="2"/>
      <c r="V391" s="2"/>
      <c r="W391" s="2"/>
      <c r="X391" s="2"/>
      <c r="Y391" s="2"/>
      <c r="AA391" s="2"/>
      <c r="AC391" s="2"/>
      <c r="AD391" s="2"/>
      <c r="AE391" s="2"/>
      <c r="AN391" s="2"/>
      <c r="AP391" s="2"/>
      <c r="AQ391" s="2"/>
      <c r="AR391" s="2"/>
      <c r="AS391" s="2"/>
      <c r="AT391" s="4"/>
      <c r="AU391" s="4"/>
      <c r="AV391" s="4"/>
      <c r="AW391" s="2"/>
      <c r="AX391" s="2"/>
      <c r="AZ391">
        <v>122</v>
      </c>
      <c r="BA391">
        <v>863850.29</v>
      </c>
      <c r="BB391" s="2" t="s">
        <v>69</v>
      </c>
      <c r="BC391">
        <v>182</v>
      </c>
      <c r="BD391" s="2" t="s">
        <v>864</v>
      </c>
      <c r="BE391" s="2" t="s">
        <v>138</v>
      </c>
      <c r="BF391">
        <v>11316</v>
      </c>
      <c r="BG391" s="2" t="s">
        <v>945</v>
      </c>
      <c r="BH391" s="2" t="s">
        <v>137</v>
      </c>
      <c r="BI391">
        <v>0</v>
      </c>
      <c r="BJ391" s="2"/>
      <c r="BK391">
        <v>287</v>
      </c>
      <c r="BL391">
        <v>863850.29</v>
      </c>
      <c r="BM391">
        <v>863850.29</v>
      </c>
    </row>
    <row r="392" spans="1:65" x14ac:dyDescent="0.35">
      <c r="A392" s="2" t="s">
        <v>65</v>
      </c>
      <c r="B392" s="2" t="s">
        <v>66</v>
      </c>
      <c r="C392" s="2" t="s">
        <v>67</v>
      </c>
      <c r="D392">
        <v>1</v>
      </c>
      <c r="E392">
        <v>1</v>
      </c>
      <c r="F392" s="3">
        <v>43768.764374999999</v>
      </c>
      <c r="G392" s="4">
        <v>43466</v>
      </c>
      <c r="H392" s="4">
        <v>43830</v>
      </c>
      <c r="I392" s="2" t="s">
        <v>68</v>
      </c>
      <c r="J392">
        <v>1440</v>
      </c>
      <c r="L392" s="2"/>
      <c r="M392" s="2"/>
      <c r="N392" s="2"/>
      <c r="O392" s="2"/>
      <c r="P392" s="2"/>
      <c r="Q392" s="2"/>
      <c r="S392" s="2"/>
      <c r="T392" s="2"/>
      <c r="U392" s="2"/>
      <c r="V392" s="2"/>
      <c r="W392" s="2"/>
      <c r="X392" s="2"/>
      <c r="Y392" s="2"/>
      <c r="AA392" s="2"/>
      <c r="AC392" s="2"/>
      <c r="AD392" s="2"/>
      <c r="AE392" s="2"/>
      <c r="AN392" s="2"/>
      <c r="AP392" s="2"/>
      <c r="AQ392" s="2"/>
      <c r="AR392" s="2"/>
      <c r="AS392" s="2"/>
      <c r="AT392" s="4"/>
      <c r="AU392" s="4"/>
      <c r="AV392" s="4"/>
      <c r="AW392" s="2"/>
      <c r="AX392" s="2"/>
      <c r="AZ392">
        <v>122</v>
      </c>
      <c r="BA392">
        <v>863850.29</v>
      </c>
      <c r="BB392" s="2" t="s">
        <v>69</v>
      </c>
      <c r="BC392">
        <v>183</v>
      </c>
      <c r="BD392" s="2" t="s">
        <v>864</v>
      </c>
      <c r="BE392" s="2" t="s">
        <v>137</v>
      </c>
      <c r="BF392">
        <v>0</v>
      </c>
      <c r="BG392" s="2"/>
      <c r="BH392" s="2" t="s">
        <v>656</v>
      </c>
      <c r="BI392">
        <v>9200</v>
      </c>
      <c r="BJ392" s="2" t="s">
        <v>945</v>
      </c>
      <c r="BK392">
        <v>287</v>
      </c>
      <c r="BL392">
        <v>863850.29</v>
      </c>
      <c r="BM392">
        <v>863850.29</v>
      </c>
    </row>
    <row r="393" spans="1:65" x14ac:dyDescent="0.35">
      <c r="A393" s="2" t="s">
        <v>65</v>
      </c>
      <c r="B393" s="2" t="s">
        <v>66</v>
      </c>
      <c r="C393" s="2" t="s">
        <v>67</v>
      </c>
      <c r="D393">
        <v>1</v>
      </c>
      <c r="E393">
        <v>1</v>
      </c>
      <c r="F393" s="3">
        <v>43768.764374999999</v>
      </c>
      <c r="G393" s="4">
        <v>43466</v>
      </c>
      <c r="H393" s="4">
        <v>43830</v>
      </c>
      <c r="I393" s="2" t="s">
        <v>68</v>
      </c>
      <c r="J393">
        <v>1440</v>
      </c>
      <c r="L393" s="2"/>
      <c r="M393" s="2"/>
      <c r="N393" s="2"/>
      <c r="O393" s="2"/>
      <c r="P393" s="2"/>
      <c r="Q393" s="2"/>
      <c r="S393" s="2"/>
      <c r="T393" s="2"/>
      <c r="U393" s="2"/>
      <c r="V393" s="2"/>
      <c r="W393" s="2"/>
      <c r="X393" s="2"/>
      <c r="Y393" s="2"/>
      <c r="AA393" s="2"/>
      <c r="AC393" s="2"/>
      <c r="AD393" s="2"/>
      <c r="AE393" s="2"/>
      <c r="AN393" s="2"/>
      <c r="AP393" s="2"/>
      <c r="AQ393" s="2"/>
      <c r="AR393" s="2"/>
      <c r="AS393" s="2"/>
      <c r="AT393" s="4"/>
      <c r="AU393" s="4"/>
      <c r="AV393" s="4"/>
      <c r="AW393" s="2"/>
      <c r="AX393" s="2"/>
      <c r="AZ393">
        <v>122</v>
      </c>
      <c r="BA393">
        <v>863850.29</v>
      </c>
      <c r="BB393" s="2" t="s">
        <v>69</v>
      </c>
      <c r="BC393">
        <v>184</v>
      </c>
      <c r="BD393" s="2" t="s">
        <v>864</v>
      </c>
      <c r="BE393" s="2" t="s">
        <v>137</v>
      </c>
      <c r="BF393">
        <v>0</v>
      </c>
      <c r="BG393" s="2"/>
      <c r="BH393" s="2" t="s">
        <v>75</v>
      </c>
      <c r="BI393">
        <v>2116</v>
      </c>
      <c r="BJ393" s="2" t="s">
        <v>945</v>
      </c>
      <c r="BK393">
        <v>287</v>
      </c>
      <c r="BL393">
        <v>863850.29</v>
      </c>
      <c r="BM393">
        <v>863850.29</v>
      </c>
    </row>
    <row r="394" spans="1:65" x14ac:dyDescent="0.35">
      <c r="A394" s="2" t="s">
        <v>65</v>
      </c>
      <c r="B394" s="2" t="s">
        <v>66</v>
      </c>
      <c r="C394" s="2" t="s">
        <v>67</v>
      </c>
      <c r="D394">
        <v>1</v>
      </c>
      <c r="E394">
        <v>1</v>
      </c>
      <c r="F394" s="3">
        <v>43768.764374999999</v>
      </c>
      <c r="G394" s="4">
        <v>43466</v>
      </c>
      <c r="H394" s="4">
        <v>43830</v>
      </c>
      <c r="I394" s="2" t="s">
        <v>68</v>
      </c>
      <c r="J394">
        <v>1440</v>
      </c>
      <c r="L394" s="2"/>
      <c r="M394" s="2"/>
      <c r="N394" s="2"/>
      <c r="O394" s="2"/>
      <c r="P394" s="2"/>
      <c r="Q394" s="2"/>
      <c r="S394" s="2"/>
      <c r="T394" s="2"/>
      <c r="U394" s="2"/>
      <c r="V394" s="2"/>
      <c r="W394" s="2"/>
      <c r="X394" s="2"/>
      <c r="Y394" s="2"/>
      <c r="AA394" s="2"/>
      <c r="AC394" s="2"/>
      <c r="AD394" s="2"/>
      <c r="AE394" s="2"/>
      <c r="AN394" s="2"/>
      <c r="AP394" s="2"/>
      <c r="AQ394" s="2"/>
      <c r="AR394" s="2"/>
      <c r="AS394" s="2"/>
      <c r="AT394" s="4"/>
      <c r="AU394" s="4"/>
      <c r="AV394" s="4"/>
      <c r="AW394" s="2"/>
      <c r="AX394" s="2"/>
      <c r="AZ394">
        <v>122</v>
      </c>
      <c r="BA394">
        <v>863850.29</v>
      </c>
      <c r="BB394" s="2" t="s">
        <v>69</v>
      </c>
      <c r="BC394">
        <v>185</v>
      </c>
      <c r="BD394" s="2" t="s">
        <v>862</v>
      </c>
      <c r="BE394" s="2" t="s">
        <v>596</v>
      </c>
      <c r="BF394">
        <v>399.19</v>
      </c>
      <c r="BG394" s="2" t="s">
        <v>944</v>
      </c>
      <c r="BH394" s="2" t="s">
        <v>137</v>
      </c>
      <c r="BI394">
        <v>0</v>
      </c>
      <c r="BJ394" s="2"/>
      <c r="BK394">
        <v>287</v>
      </c>
      <c r="BL394">
        <v>863850.29</v>
      </c>
      <c r="BM394">
        <v>863850.29</v>
      </c>
    </row>
    <row r="395" spans="1:65" x14ac:dyDescent="0.35">
      <c r="A395" s="2" t="s">
        <v>65</v>
      </c>
      <c r="B395" s="2" t="s">
        <v>66</v>
      </c>
      <c r="C395" s="2" t="s">
        <v>67</v>
      </c>
      <c r="D395">
        <v>1</v>
      </c>
      <c r="E395">
        <v>1</v>
      </c>
      <c r="F395" s="3">
        <v>43768.764374999999</v>
      </c>
      <c r="G395" s="4">
        <v>43466</v>
      </c>
      <c r="H395" s="4">
        <v>43830</v>
      </c>
      <c r="I395" s="2" t="s">
        <v>68</v>
      </c>
      <c r="J395">
        <v>1440</v>
      </c>
      <c r="L395" s="2"/>
      <c r="M395" s="2"/>
      <c r="N395" s="2"/>
      <c r="O395" s="2"/>
      <c r="P395" s="2"/>
      <c r="Q395" s="2"/>
      <c r="S395" s="2"/>
      <c r="T395" s="2"/>
      <c r="U395" s="2"/>
      <c r="V395" s="2"/>
      <c r="W395" s="2"/>
      <c r="X395" s="2"/>
      <c r="Y395" s="2"/>
      <c r="AA395" s="2"/>
      <c r="AC395" s="2"/>
      <c r="AD395" s="2"/>
      <c r="AE395" s="2"/>
      <c r="AN395" s="2"/>
      <c r="AP395" s="2"/>
      <c r="AQ395" s="2"/>
      <c r="AR395" s="2"/>
      <c r="AS395" s="2"/>
      <c r="AT395" s="4"/>
      <c r="AU395" s="4"/>
      <c r="AV395" s="4"/>
      <c r="AW395" s="2"/>
      <c r="AX395" s="2"/>
      <c r="AZ395">
        <v>122</v>
      </c>
      <c r="BA395">
        <v>863850.29</v>
      </c>
      <c r="BB395" s="2" t="s">
        <v>69</v>
      </c>
      <c r="BC395">
        <v>186</v>
      </c>
      <c r="BD395" s="2" t="s">
        <v>862</v>
      </c>
      <c r="BE395" s="2" t="s">
        <v>137</v>
      </c>
      <c r="BF395">
        <v>0</v>
      </c>
      <c r="BG395" s="2"/>
      <c r="BH395" s="2" t="s">
        <v>624</v>
      </c>
      <c r="BI395">
        <v>491</v>
      </c>
      <c r="BJ395" s="2" t="s">
        <v>944</v>
      </c>
      <c r="BK395">
        <v>287</v>
      </c>
      <c r="BL395">
        <v>863850.29</v>
      </c>
      <c r="BM395">
        <v>863850.29</v>
      </c>
    </row>
    <row r="396" spans="1:65" x14ac:dyDescent="0.35">
      <c r="A396" s="2" t="s">
        <v>65</v>
      </c>
      <c r="B396" s="2" t="s">
        <v>66</v>
      </c>
      <c r="C396" s="2" t="s">
        <v>67</v>
      </c>
      <c r="D396">
        <v>1</v>
      </c>
      <c r="E396">
        <v>1</v>
      </c>
      <c r="F396" s="3">
        <v>43768.764374999999</v>
      </c>
      <c r="G396" s="4">
        <v>43466</v>
      </c>
      <c r="H396" s="4">
        <v>43830</v>
      </c>
      <c r="I396" s="2" t="s">
        <v>68</v>
      </c>
      <c r="J396">
        <v>1440</v>
      </c>
      <c r="L396" s="2"/>
      <c r="M396" s="2"/>
      <c r="N396" s="2"/>
      <c r="O396" s="2"/>
      <c r="P396" s="2"/>
      <c r="Q396" s="2"/>
      <c r="S396" s="2"/>
      <c r="T396" s="2"/>
      <c r="U396" s="2"/>
      <c r="V396" s="2"/>
      <c r="W396" s="2"/>
      <c r="X396" s="2"/>
      <c r="Y396" s="2"/>
      <c r="AA396" s="2"/>
      <c r="AC396" s="2"/>
      <c r="AD396" s="2"/>
      <c r="AE396" s="2"/>
      <c r="AN396" s="2"/>
      <c r="AP396" s="2"/>
      <c r="AQ396" s="2"/>
      <c r="AR396" s="2"/>
      <c r="AS396" s="2"/>
      <c r="AT396" s="4"/>
      <c r="AU396" s="4"/>
      <c r="AV396" s="4"/>
      <c r="AW396" s="2"/>
      <c r="AX396" s="2"/>
      <c r="AZ396">
        <v>122</v>
      </c>
      <c r="BA396">
        <v>863850.29</v>
      </c>
      <c r="BB396" s="2" t="s">
        <v>69</v>
      </c>
      <c r="BC396">
        <v>187</v>
      </c>
      <c r="BD396" s="2" t="s">
        <v>862</v>
      </c>
      <c r="BE396" s="2" t="s">
        <v>76</v>
      </c>
      <c r="BF396">
        <v>91.81</v>
      </c>
      <c r="BG396" s="2" t="s">
        <v>944</v>
      </c>
      <c r="BH396" s="2" t="s">
        <v>137</v>
      </c>
      <c r="BI396">
        <v>0</v>
      </c>
      <c r="BJ396" s="2"/>
      <c r="BK396">
        <v>287</v>
      </c>
      <c r="BL396">
        <v>863850.29</v>
      </c>
      <c r="BM396">
        <v>863850.29</v>
      </c>
    </row>
    <row r="397" spans="1:65" x14ac:dyDescent="0.35">
      <c r="A397" s="2" t="s">
        <v>65</v>
      </c>
      <c r="B397" s="2" t="s">
        <v>66</v>
      </c>
      <c r="C397" s="2" t="s">
        <v>67</v>
      </c>
      <c r="D397">
        <v>1</v>
      </c>
      <c r="E397">
        <v>1</v>
      </c>
      <c r="F397" s="3">
        <v>43768.764374999999</v>
      </c>
      <c r="G397" s="4">
        <v>43466</v>
      </c>
      <c r="H397" s="4">
        <v>43830</v>
      </c>
      <c r="I397" s="2" t="s">
        <v>68</v>
      </c>
      <c r="J397">
        <v>1440</v>
      </c>
      <c r="L397" s="2"/>
      <c r="M397" s="2"/>
      <c r="N397" s="2"/>
      <c r="O397" s="2"/>
      <c r="P397" s="2"/>
      <c r="Q397" s="2"/>
      <c r="S397" s="2"/>
      <c r="T397" s="2"/>
      <c r="U397" s="2"/>
      <c r="V397" s="2"/>
      <c r="W397" s="2"/>
      <c r="X397" s="2"/>
      <c r="Y397" s="2"/>
      <c r="AA397" s="2"/>
      <c r="AC397" s="2"/>
      <c r="AD397" s="2"/>
      <c r="AE397" s="2"/>
      <c r="AN397" s="2"/>
      <c r="AP397" s="2"/>
      <c r="AQ397" s="2"/>
      <c r="AR397" s="2"/>
      <c r="AS397" s="2"/>
      <c r="AT397" s="4"/>
      <c r="AU397" s="4"/>
      <c r="AV397" s="4"/>
      <c r="AW397" s="2"/>
      <c r="AX397" s="2"/>
      <c r="AZ397">
        <v>122</v>
      </c>
      <c r="BA397">
        <v>863850.29</v>
      </c>
      <c r="BB397" s="2" t="s">
        <v>69</v>
      </c>
      <c r="BC397">
        <v>188</v>
      </c>
      <c r="BD397" s="2" t="s">
        <v>863</v>
      </c>
      <c r="BE397" s="2" t="s">
        <v>653</v>
      </c>
      <c r="BF397">
        <v>399.19</v>
      </c>
      <c r="BG397" s="2" t="s">
        <v>944</v>
      </c>
      <c r="BH397" s="2" t="s">
        <v>137</v>
      </c>
      <c r="BI397">
        <v>0</v>
      </c>
      <c r="BJ397" s="2"/>
      <c r="BK397">
        <v>287</v>
      </c>
      <c r="BL397">
        <v>863850.29</v>
      </c>
      <c r="BM397">
        <v>863850.29</v>
      </c>
    </row>
    <row r="398" spans="1:65" x14ac:dyDescent="0.35">
      <c r="A398" s="2" t="s">
        <v>65</v>
      </c>
      <c r="B398" s="2" t="s">
        <v>66</v>
      </c>
      <c r="C398" s="2" t="s">
        <v>67</v>
      </c>
      <c r="D398">
        <v>1</v>
      </c>
      <c r="E398">
        <v>1</v>
      </c>
      <c r="F398" s="3">
        <v>43768.764374999999</v>
      </c>
      <c r="G398" s="4">
        <v>43466</v>
      </c>
      <c r="H398" s="4">
        <v>43830</v>
      </c>
      <c r="I398" s="2" t="s">
        <v>68</v>
      </c>
      <c r="J398">
        <v>1440</v>
      </c>
      <c r="L398" s="2"/>
      <c r="M398" s="2"/>
      <c r="N398" s="2"/>
      <c r="O398" s="2"/>
      <c r="P398" s="2"/>
      <c r="Q398" s="2"/>
      <c r="S398" s="2"/>
      <c r="T398" s="2"/>
      <c r="U398" s="2"/>
      <c r="V398" s="2"/>
      <c r="W398" s="2"/>
      <c r="X398" s="2"/>
      <c r="Y398" s="2"/>
      <c r="AA398" s="2"/>
      <c r="AC398" s="2"/>
      <c r="AD398" s="2"/>
      <c r="AE398" s="2"/>
      <c r="AN398" s="2"/>
      <c r="AP398" s="2"/>
      <c r="AQ398" s="2"/>
      <c r="AR398" s="2"/>
      <c r="AS398" s="2"/>
      <c r="AT398" s="4"/>
      <c r="AU398" s="4"/>
      <c r="AV398" s="4"/>
      <c r="AW398" s="2"/>
      <c r="AX398" s="2"/>
      <c r="AZ398">
        <v>122</v>
      </c>
      <c r="BA398">
        <v>863850.29</v>
      </c>
      <c r="BB398" s="2" t="s">
        <v>69</v>
      </c>
      <c r="BC398">
        <v>189</v>
      </c>
      <c r="BD398" s="2" t="s">
        <v>863</v>
      </c>
      <c r="BE398" s="2" t="s">
        <v>137</v>
      </c>
      <c r="BF398">
        <v>0</v>
      </c>
      <c r="BG398" s="2"/>
      <c r="BH398" s="2" t="s">
        <v>650</v>
      </c>
      <c r="BI398">
        <v>399.19</v>
      </c>
      <c r="BJ398" s="2" t="s">
        <v>944</v>
      </c>
      <c r="BK398">
        <v>287</v>
      </c>
      <c r="BL398">
        <v>863850.29</v>
      </c>
      <c r="BM398">
        <v>863850.29</v>
      </c>
    </row>
    <row r="399" spans="1:65" x14ac:dyDescent="0.35">
      <c r="A399" s="2" t="s">
        <v>65</v>
      </c>
      <c r="B399" s="2" t="s">
        <v>66</v>
      </c>
      <c r="C399" s="2" t="s">
        <v>67</v>
      </c>
      <c r="D399">
        <v>1</v>
      </c>
      <c r="E399">
        <v>1</v>
      </c>
      <c r="F399" s="3">
        <v>43768.764374999999</v>
      </c>
      <c r="G399" s="4">
        <v>43466</v>
      </c>
      <c r="H399" s="4">
        <v>43830</v>
      </c>
      <c r="I399" s="2" t="s">
        <v>68</v>
      </c>
      <c r="J399">
        <v>1440</v>
      </c>
      <c r="L399" s="2"/>
      <c r="M399" s="2"/>
      <c r="N399" s="2"/>
      <c r="O399" s="2"/>
      <c r="P399" s="2"/>
      <c r="Q399" s="2"/>
      <c r="S399" s="2"/>
      <c r="T399" s="2"/>
      <c r="U399" s="2"/>
      <c r="V399" s="2"/>
      <c r="W399" s="2"/>
      <c r="X399" s="2"/>
      <c r="Y399" s="2"/>
      <c r="AA399" s="2"/>
      <c r="AC399" s="2"/>
      <c r="AD399" s="2"/>
      <c r="AE399" s="2"/>
      <c r="AN399" s="2"/>
      <c r="AP399" s="2"/>
      <c r="AQ399" s="2"/>
      <c r="AR399" s="2"/>
      <c r="AS399" s="2"/>
      <c r="AT399" s="4"/>
      <c r="AU399" s="4"/>
      <c r="AV399" s="4"/>
      <c r="AW399" s="2"/>
      <c r="AX399" s="2"/>
      <c r="AZ399">
        <v>122</v>
      </c>
      <c r="BA399">
        <v>863850.29</v>
      </c>
      <c r="BB399" s="2" t="s">
        <v>69</v>
      </c>
      <c r="BC399">
        <v>190</v>
      </c>
      <c r="BD399" s="2" t="s">
        <v>865</v>
      </c>
      <c r="BE399" s="2" t="s">
        <v>77</v>
      </c>
      <c r="BF399">
        <v>197.17</v>
      </c>
      <c r="BG399" s="2" t="s">
        <v>582</v>
      </c>
      <c r="BH399" s="2" t="s">
        <v>137</v>
      </c>
      <c r="BI399">
        <v>0</v>
      </c>
      <c r="BJ399" s="2"/>
      <c r="BK399">
        <v>287</v>
      </c>
      <c r="BL399">
        <v>863850.29</v>
      </c>
      <c r="BM399">
        <v>863850.29</v>
      </c>
    </row>
    <row r="400" spans="1:65" x14ac:dyDescent="0.35">
      <c r="A400" s="2" t="s">
        <v>65</v>
      </c>
      <c r="B400" s="2" t="s">
        <v>66</v>
      </c>
      <c r="C400" s="2" t="s">
        <v>67</v>
      </c>
      <c r="D400">
        <v>1</v>
      </c>
      <c r="E400">
        <v>1</v>
      </c>
      <c r="F400" s="3">
        <v>43768.764374999999</v>
      </c>
      <c r="G400" s="4">
        <v>43466</v>
      </c>
      <c r="H400" s="4">
        <v>43830</v>
      </c>
      <c r="I400" s="2" t="s">
        <v>68</v>
      </c>
      <c r="J400">
        <v>1440</v>
      </c>
      <c r="L400" s="2"/>
      <c r="M400" s="2"/>
      <c r="N400" s="2"/>
      <c r="O400" s="2"/>
      <c r="P400" s="2"/>
      <c r="Q400" s="2"/>
      <c r="S400" s="2"/>
      <c r="T400" s="2"/>
      <c r="U400" s="2"/>
      <c r="V400" s="2"/>
      <c r="W400" s="2"/>
      <c r="X400" s="2"/>
      <c r="Y400" s="2"/>
      <c r="AA400" s="2"/>
      <c r="AC400" s="2"/>
      <c r="AD400" s="2"/>
      <c r="AE400" s="2"/>
      <c r="AN400" s="2"/>
      <c r="AP400" s="2"/>
      <c r="AQ400" s="2"/>
      <c r="AR400" s="2"/>
      <c r="AS400" s="2"/>
      <c r="AT400" s="4"/>
      <c r="AU400" s="4"/>
      <c r="AV400" s="4"/>
      <c r="AW400" s="2"/>
      <c r="AX400" s="2"/>
      <c r="AZ400">
        <v>122</v>
      </c>
      <c r="BA400">
        <v>863850.29</v>
      </c>
      <c r="BB400" s="2" t="s">
        <v>69</v>
      </c>
      <c r="BC400">
        <v>191</v>
      </c>
      <c r="BD400" s="2" t="s">
        <v>865</v>
      </c>
      <c r="BE400" s="2" t="s">
        <v>137</v>
      </c>
      <c r="BF400">
        <v>0</v>
      </c>
      <c r="BG400" s="2"/>
      <c r="BH400" s="2" t="s">
        <v>622</v>
      </c>
      <c r="BI400">
        <v>290</v>
      </c>
      <c r="BJ400" s="2" t="s">
        <v>582</v>
      </c>
      <c r="BK400">
        <v>287</v>
      </c>
      <c r="BL400">
        <v>863850.29</v>
      </c>
      <c r="BM400">
        <v>863850.29</v>
      </c>
    </row>
    <row r="401" spans="1:65" x14ac:dyDescent="0.35">
      <c r="A401" s="2" t="s">
        <v>65</v>
      </c>
      <c r="B401" s="2" t="s">
        <v>66</v>
      </c>
      <c r="C401" s="2" t="s">
        <v>67</v>
      </c>
      <c r="D401">
        <v>1</v>
      </c>
      <c r="E401">
        <v>1</v>
      </c>
      <c r="F401" s="3">
        <v>43768.764374999999</v>
      </c>
      <c r="G401" s="4">
        <v>43466</v>
      </c>
      <c r="H401" s="4">
        <v>43830</v>
      </c>
      <c r="I401" s="2" t="s">
        <v>68</v>
      </c>
      <c r="J401">
        <v>1440</v>
      </c>
      <c r="L401" s="2"/>
      <c r="M401" s="2"/>
      <c r="N401" s="2"/>
      <c r="O401" s="2"/>
      <c r="P401" s="2"/>
      <c r="Q401" s="2"/>
      <c r="S401" s="2"/>
      <c r="T401" s="2"/>
      <c r="U401" s="2"/>
      <c r="V401" s="2"/>
      <c r="W401" s="2"/>
      <c r="X401" s="2"/>
      <c r="Y401" s="2"/>
      <c r="AA401" s="2"/>
      <c r="AC401" s="2"/>
      <c r="AD401" s="2"/>
      <c r="AE401" s="2"/>
      <c r="AN401" s="2"/>
      <c r="AP401" s="2"/>
      <c r="AQ401" s="2"/>
      <c r="AR401" s="2"/>
      <c r="AS401" s="2"/>
      <c r="AT401" s="4"/>
      <c r="AU401" s="4"/>
      <c r="AV401" s="4"/>
      <c r="AW401" s="2"/>
      <c r="AX401" s="2"/>
      <c r="AZ401">
        <v>122</v>
      </c>
      <c r="BA401">
        <v>863850.29</v>
      </c>
      <c r="BB401" s="2" t="s">
        <v>69</v>
      </c>
      <c r="BC401">
        <v>192</v>
      </c>
      <c r="BD401" s="2" t="s">
        <v>865</v>
      </c>
      <c r="BE401" s="2" t="s">
        <v>78</v>
      </c>
      <c r="BF401">
        <v>65.72</v>
      </c>
      <c r="BG401" s="2" t="s">
        <v>582</v>
      </c>
      <c r="BH401" s="2" t="s">
        <v>137</v>
      </c>
      <c r="BI401">
        <v>0</v>
      </c>
      <c r="BJ401" s="2"/>
      <c r="BK401">
        <v>287</v>
      </c>
      <c r="BL401">
        <v>863850.29</v>
      </c>
      <c r="BM401">
        <v>863850.29</v>
      </c>
    </row>
    <row r="402" spans="1:65" x14ac:dyDescent="0.35">
      <c r="A402" s="2" t="s">
        <v>65</v>
      </c>
      <c r="B402" s="2" t="s">
        <v>66</v>
      </c>
      <c r="C402" s="2" t="s">
        <v>67</v>
      </c>
      <c r="D402">
        <v>1</v>
      </c>
      <c r="E402">
        <v>1</v>
      </c>
      <c r="F402" s="3">
        <v>43768.764374999999</v>
      </c>
      <c r="G402" s="4">
        <v>43466</v>
      </c>
      <c r="H402" s="4">
        <v>43830</v>
      </c>
      <c r="I402" s="2" t="s">
        <v>68</v>
      </c>
      <c r="J402">
        <v>1440</v>
      </c>
      <c r="L402" s="2"/>
      <c r="M402" s="2"/>
      <c r="N402" s="2"/>
      <c r="O402" s="2"/>
      <c r="P402" s="2"/>
      <c r="Q402" s="2"/>
      <c r="S402" s="2"/>
      <c r="T402" s="2"/>
      <c r="U402" s="2"/>
      <c r="V402" s="2"/>
      <c r="W402" s="2"/>
      <c r="X402" s="2"/>
      <c r="Y402" s="2"/>
      <c r="AA402" s="2"/>
      <c r="AC402" s="2"/>
      <c r="AD402" s="2"/>
      <c r="AE402" s="2"/>
      <c r="AN402" s="2"/>
      <c r="AP402" s="2"/>
      <c r="AQ402" s="2"/>
      <c r="AR402" s="2"/>
      <c r="AS402" s="2"/>
      <c r="AT402" s="4"/>
      <c r="AU402" s="4"/>
      <c r="AV402" s="4"/>
      <c r="AW402" s="2"/>
      <c r="AX402" s="2"/>
      <c r="AZ402">
        <v>122</v>
      </c>
      <c r="BA402">
        <v>863850.29</v>
      </c>
      <c r="BB402" s="2" t="s">
        <v>69</v>
      </c>
      <c r="BC402">
        <v>193</v>
      </c>
      <c r="BD402" s="2" t="s">
        <v>865</v>
      </c>
      <c r="BE402" s="2" t="s">
        <v>76</v>
      </c>
      <c r="BF402">
        <v>27.11</v>
      </c>
      <c r="BG402" s="2" t="s">
        <v>582</v>
      </c>
      <c r="BH402" s="2" t="s">
        <v>137</v>
      </c>
      <c r="BI402">
        <v>0</v>
      </c>
      <c r="BJ402" s="2"/>
      <c r="BK402">
        <v>287</v>
      </c>
      <c r="BL402">
        <v>863850.29</v>
      </c>
      <c r="BM402">
        <v>863850.29</v>
      </c>
    </row>
    <row r="403" spans="1:65" x14ac:dyDescent="0.35">
      <c r="A403" s="2" t="s">
        <v>65</v>
      </c>
      <c r="B403" s="2" t="s">
        <v>66</v>
      </c>
      <c r="C403" s="2" t="s">
        <v>67</v>
      </c>
      <c r="D403">
        <v>1</v>
      </c>
      <c r="E403">
        <v>1</v>
      </c>
      <c r="F403" s="3">
        <v>43768.764374999999</v>
      </c>
      <c r="G403" s="4">
        <v>43466</v>
      </c>
      <c r="H403" s="4">
        <v>43830</v>
      </c>
      <c r="I403" s="2" t="s">
        <v>68</v>
      </c>
      <c r="J403">
        <v>1440</v>
      </c>
      <c r="L403" s="2"/>
      <c r="M403" s="2"/>
      <c r="N403" s="2"/>
      <c r="O403" s="2"/>
      <c r="P403" s="2"/>
      <c r="Q403" s="2"/>
      <c r="S403" s="2"/>
      <c r="T403" s="2"/>
      <c r="U403" s="2"/>
      <c r="V403" s="2"/>
      <c r="W403" s="2"/>
      <c r="X403" s="2"/>
      <c r="Y403" s="2"/>
      <c r="AA403" s="2"/>
      <c r="AC403" s="2"/>
      <c r="AD403" s="2"/>
      <c r="AE403" s="2"/>
      <c r="AN403" s="2"/>
      <c r="AP403" s="2"/>
      <c r="AQ403" s="2"/>
      <c r="AR403" s="2"/>
      <c r="AS403" s="2"/>
      <c r="AT403" s="4"/>
      <c r="AU403" s="4"/>
      <c r="AV403" s="4"/>
      <c r="AW403" s="2"/>
      <c r="AX403" s="2"/>
      <c r="AZ403">
        <v>122</v>
      </c>
      <c r="BA403">
        <v>863850.29</v>
      </c>
      <c r="BB403" s="2" t="s">
        <v>69</v>
      </c>
      <c r="BC403">
        <v>194</v>
      </c>
      <c r="BD403" s="2" t="s">
        <v>866</v>
      </c>
      <c r="BE403" s="2" t="s">
        <v>653</v>
      </c>
      <c r="BF403">
        <v>262.89</v>
      </c>
      <c r="BG403" s="2" t="s">
        <v>582</v>
      </c>
      <c r="BH403" s="2" t="s">
        <v>137</v>
      </c>
      <c r="BI403">
        <v>0</v>
      </c>
      <c r="BJ403" s="2"/>
      <c r="BK403">
        <v>287</v>
      </c>
      <c r="BL403">
        <v>863850.29</v>
      </c>
      <c r="BM403">
        <v>863850.29</v>
      </c>
    </row>
    <row r="404" spans="1:65" x14ac:dyDescent="0.35">
      <c r="A404" s="2" t="s">
        <v>65</v>
      </c>
      <c r="B404" s="2" t="s">
        <v>66</v>
      </c>
      <c r="C404" s="2" t="s">
        <v>67</v>
      </c>
      <c r="D404">
        <v>1</v>
      </c>
      <c r="E404">
        <v>1</v>
      </c>
      <c r="F404" s="3">
        <v>43768.764374999999</v>
      </c>
      <c r="G404" s="4">
        <v>43466</v>
      </c>
      <c r="H404" s="4">
        <v>43830</v>
      </c>
      <c r="I404" s="2" t="s">
        <v>68</v>
      </c>
      <c r="J404">
        <v>1440</v>
      </c>
      <c r="L404" s="2"/>
      <c r="M404" s="2"/>
      <c r="N404" s="2"/>
      <c r="O404" s="2"/>
      <c r="P404" s="2"/>
      <c r="Q404" s="2"/>
      <c r="S404" s="2"/>
      <c r="T404" s="2"/>
      <c r="U404" s="2"/>
      <c r="V404" s="2"/>
      <c r="W404" s="2"/>
      <c r="X404" s="2"/>
      <c r="Y404" s="2"/>
      <c r="AA404" s="2"/>
      <c r="AC404" s="2"/>
      <c r="AD404" s="2"/>
      <c r="AE404" s="2"/>
      <c r="AN404" s="2"/>
      <c r="AP404" s="2"/>
      <c r="AQ404" s="2"/>
      <c r="AR404" s="2"/>
      <c r="AS404" s="2"/>
      <c r="AT404" s="4"/>
      <c r="AU404" s="4"/>
      <c r="AV404" s="4"/>
      <c r="AW404" s="2"/>
      <c r="AX404" s="2"/>
      <c r="AZ404">
        <v>122</v>
      </c>
      <c r="BA404">
        <v>863850.29</v>
      </c>
      <c r="BB404" s="2" t="s">
        <v>69</v>
      </c>
      <c r="BC404">
        <v>195</v>
      </c>
      <c r="BD404" s="2" t="s">
        <v>866</v>
      </c>
      <c r="BE404" s="2" t="s">
        <v>137</v>
      </c>
      <c r="BF404">
        <v>0</v>
      </c>
      <c r="BG404" s="2"/>
      <c r="BH404" s="2" t="s">
        <v>650</v>
      </c>
      <c r="BI404">
        <v>262.89</v>
      </c>
      <c r="BJ404" s="2" t="s">
        <v>582</v>
      </c>
      <c r="BK404">
        <v>287</v>
      </c>
      <c r="BL404">
        <v>863850.29</v>
      </c>
      <c r="BM404">
        <v>863850.29</v>
      </c>
    </row>
    <row r="405" spans="1:65" x14ac:dyDescent="0.35">
      <c r="A405" s="2" t="s">
        <v>65</v>
      </c>
      <c r="B405" s="2" t="s">
        <v>66</v>
      </c>
      <c r="C405" s="2" t="s">
        <v>67</v>
      </c>
      <c r="D405">
        <v>1</v>
      </c>
      <c r="E405">
        <v>1</v>
      </c>
      <c r="F405" s="3">
        <v>43768.764374999999</v>
      </c>
      <c r="G405" s="4">
        <v>43466</v>
      </c>
      <c r="H405" s="4">
        <v>43830</v>
      </c>
      <c r="I405" s="2" t="s">
        <v>68</v>
      </c>
      <c r="J405">
        <v>1440</v>
      </c>
      <c r="L405" s="2"/>
      <c r="M405" s="2"/>
      <c r="N405" s="2"/>
      <c r="O405" s="2"/>
      <c r="P405" s="2"/>
      <c r="Q405" s="2"/>
      <c r="S405" s="2"/>
      <c r="T405" s="2"/>
      <c r="U405" s="2"/>
      <c r="V405" s="2"/>
      <c r="W405" s="2"/>
      <c r="X405" s="2"/>
      <c r="Y405" s="2"/>
      <c r="AA405" s="2"/>
      <c r="AC405" s="2"/>
      <c r="AD405" s="2"/>
      <c r="AE405" s="2"/>
      <c r="AN405" s="2"/>
      <c r="AP405" s="2"/>
      <c r="AQ405" s="2"/>
      <c r="AR405" s="2"/>
      <c r="AS405" s="2"/>
      <c r="AT405" s="4"/>
      <c r="AU405" s="4"/>
      <c r="AV405" s="4"/>
      <c r="AW405" s="2"/>
      <c r="AX405" s="2"/>
      <c r="AZ405">
        <v>122</v>
      </c>
      <c r="BA405">
        <v>863850.29</v>
      </c>
      <c r="BB405" s="2" t="s">
        <v>69</v>
      </c>
      <c r="BC405">
        <v>196</v>
      </c>
      <c r="BD405" s="2" t="s">
        <v>871</v>
      </c>
      <c r="BE405" s="2" t="s">
        <v>630</v>
      </c>
      <c r="BF405">
        <v>6528.51</v>
      </c>
      <c r="BG405" s="2" t="s">
        <v>948</v>
      </c>
      <c r="BH405" s="2" t="s">
        <v>137</v>
      </c>
      <c r="BI405">
        <v>0</v>
      </c>
      <c r="BJ405" s="2"/>
      <c r="BK405">
        <v>287</v>
      </c>
      <c r="BL405">
        <v>863850.29</v>
      </c>
      <c r="BM405">
        <v>863850.29</v>
      </c>
    </row>
    <row r="406" spans="1:65" x14ac:dyDescent="0.35">
      <c r="A406" s="2" t="s">
        <v>65</v>
      </c>
      <c r="B406" s="2" t="s">
        <v>66</v>
      </c>
      <c r="C406" s="2" t="s">
        <v>67</v>
      </c>
      <c r="D406">
        <v>1</v>
      </c>
      <c r="E406">
        <v>1</v>
      </c>
      <c r="F406" s="3">
        <v>43768.764374999999</v>
      </c>
      <c r="G406" s="4">
        <v>43466</v>
      </c>
      <c r="H406" s="4">
        <v>43830</v>
      </c>
      <c r="I406" s="2" t="s">
        <v>68</v>
      </c>
      <c r="J406">
        <v>1440</v>
      </c>
      <c r="L406" s="2"/>
      <c r="M406" s="2"/>
      <c r="N406" s="2"/>
      <c r="O406" s="2"/>
      <c r="P406" s="2"/>
      <c r="Q406" s="2"/>
      <c r="S406" s="2"/>
      <c r="T406" s="2"/>
      <c r="U406" s="2"/>
      <c r="V406" s="2"/>
      <c r="W406" s="2"/>
      <c r="X406" s="2"/>
      <c r="Y406" s="2"/>
      <c r="AA406" s="2"/>
      <c r="AC406" s="2"/>
      <c r="AD406" s="2"/>
      <c r="AE406" s="2"/>
      <c r="AN406" s="2"/>
      <c r="AP406" s="2"/>
      <c r="AQ406" s="2"/>
      <c r="AR406" s="2"/>
      <c r="AS406" s="2"/>
      <c r="AT406" s="4"/>
      <c r="AU406" s="4"/>
      <c r="AV406" s="4"/>
      <c r="AW406" s="2"/>
      <c r="AX406" s="2"/>
      <c r="AZ406">
        <v>122</v>
      </c>
      <c r="BA406">
        <v>863850.29</v>
      </c>
      <c r="BB406" s="2" t="s">
        <v>69</v>
      </c>
      <c r="BC406">
        <v>197</v>
      </c>
      <c r="BD406" s="2" t="s">
        <v>871</v>
      </c>
      <c r="BE406" s="2" t="s">
        <v>137</v>
      </c>
      <c r="BF406">
        <v>0</v>
      </c>
      <c r="BG406" s="2"/>
      <c r="BH406" s="2" t="s">
        <v>661</v>
      </c>
      <c r="BI406">
        <v>6528.51</v>
      </c>
      <c r="BJ406" s="2" t="s">
        <v>948</v>
      </c>
      <c r="BK406">
        <v>287</v>
      </c>
      <c r="BL406">
        <v>863850.29</v>
      </c>
      <c r="BM406">
        <v>863850.29</v>
      </c>
    </row>
    <row r="407" spans="1:65" x14ac:dyDescent="0.35">
      <c r="A407" s="2" t="s">
        <v>65</v>
      </c>
      <c r="B407" s="2" t="s">
        <v>66</v>
      </c>
      <c r="C407" s="2" t="s">
        <v>67</v>
      </c>
      <c r="D407">
        <v>1</v>
      </c>
      <c r="E407">
        <v>1</v>
      </c>
      <c r="F407" s="3">
        <v>43768.764374999999</v>
      </c>
      <c r="G407" s="4">
        <v>43466</v>
      </c>
      <c r="H407" s="4">
        <v>43830</v>
      </c>
      <c r="I407" s="2" t="s">
        <v>68</v>
      </c>
      <c r="J407">
        <v>1440</v>
      </c>
      <c r="L407" s="2"/>
      <c r="M407" s="2"/>
      <c r="N407" s="2"/>
      <c r="O407" s="2"/>
      <c r="P407" s="2"/>
      <c r="Q407" s="2"/>
      <c r="S407" s="2"/>
      <c r="T407" s="2"/>
      <c r="U407" s="2"/>
      <c r="V407" s="2"/>
      <c r="W407" s="2"/>
      <c r="X407" s="2"/>
      <c r="Y407" s="2"/>
      <c r="AA407" s="2"/>
      <c r="AC407" s="2"/>
      <c r="AD407" s="2"/>
      <c r="AE407" s="2"/>
      <c r="AN407" s="2"/>
      <c r="AP407" s="2"/>
      <c r="AQ407" s="2"/>
      <c r="AR407" s="2"/>
      <c r="AS407" s="2"/>
      <c r="AT407" s="4"/>
      <c r="AU407" s="4"/>
      <c r="AV407" s="4"/>
      <c r="AW407" s="2"/>
      <c r="AX407" s="2"/>
      <c r="AZ407">
        <v>122</v>
      </c>
      <c r="BA407">
        <v>863850.29</v>
      </c>
      <c r="BB407" s="2" t="s">
        <v>69</v>
      </c>
      <c r="BC407">
        <v>198</v>
      </c>
      <c r="BD407" s="2" t="s">
        <v>872</v>
      </c>
      <c r="BE407" s="2" t="s">
        <v>643</v>
      </c>
      <c r="BF407">
        <v>1171.8599999999999</v>
      </c>
      <c r="BG407" s="2" t="s">
        <v>949</v>
      </c>
      <c r="BH407" s="2" t="s">
        <v>137</v>
      </c>
      <c r="BI407">
        <v>0</v>
      </c>
      <c r="BJ407" s="2"/>
      <c r="BK407">
        <v>287</v>
      </c>
      <c r="BL407">
        <v>863850.29</v>
      </c>
      <c r="BM407">
        <v>863850.29</v>
      </c>
    </row>
    <row r="408" spans="1:65" x14ac:dyDescent="0.35">
      <c r="A408" s="2" t="s">
        <v>65</v>
      </c>
      <c r="B408" s="2" t="s">
        <v>66</v>
      </c>
      <c r="C408" s="2" t="s">
        <v>67</v>
      </c>
      <c r="D408">
        <v>1</v>
      </c>
      <c r="E408">
        <v>1</v>
      </c>
      <c r="F408" s="3">
        <v>43768.764374999999</v>
      </c>
      <c r="G408" s="4">
        <v>43466</v>
      </c>
      <c r="H408" s="4">
        <v>43830</v>
      </c>
      <c r="I408" s="2" t="s">
        <v>68</v>
      </c>
      <c r="J408">
        <v>1440</v>
      </c>
      <c r="L408" s="2"/>
      <c r="M408" s="2"/>
      <c r="N408" s="2"/>
      <c r="O408" s="2"/>
      <c r="P408" s="2"/>
      <c r="Q408" s="2"/>
      <c r="S408" s="2"/>
      <c r="T408" s="2"/>
      <c r="U408" s="2"/>
      <c r="V408" s="2"/>
      <c r="W408" s="2"/>
      <c r="X408" s="2"/>
      <c r="Y408" s="2"/>
      <c r="AA408" s="2"/>
      <c r="AC408" s="2"/>
      <c r="AD408" s="2"/>
      <c r="AE408" s="2"/>
      <c r="AN408" s="2"/>
      <c r="AP408" s="2"/>
      <c r="AQ408" s="2"/>
      <c r="AR408" s="2"/>
      <c r="AS408" s="2"/>
      <c r="AT408" s="4"/>
      <c r="AU408" s="4"/>
      <c r="AV408" s="4"/>
      <c r="AW408" s="2"/>
      <c r="AX408" s="2"/>
      <c r="AZ408">
        <v>122</v>
      </c>
      <c r="BA408">
        <v>863850.29</v>
      </c>
      <c r="BB408" s="2" t="s">
        <v>69</v>
      </c>
      <c r="BC408">
        <v>199</v>
      </c>
      <c r="BD408" s="2" t="s">
        <v>872</v>
      </c>
      <c r="BE408" s="2" t="s">
        <v>137</v>
      </c>
      <c r="BF408">
        <v>0</v>
      </c>
      <c r="BG408" s="2"/>
      <c r="BH408" s="2" t="s">
        <v>634</v>
      </c>
      <c r="BI408">
        <v>1171.8599999999999</v>
      </c>
      <c r="BJ408" s="2" t="s">
        <v>949</v>
      </c>
      <c r="BK408">
        <v>287</v>
      </c>
      <c r="BL408">
        <v>863850.29</v>
      </c>
      <c r="BM408">
        <v>863850.29</v>
      </c>
    </row>
    <row r="409" spans="1:65" x14ac:dyDescent="0.35">
      <c r="A409" s="2" t="s">
        <v>65</v>
      </c>
      <c r="B409" s="2" t="s">
        <v>66</v>
      </c>
      <c r="C409" s="2" t="s">
        <v>67</v>
      </c>
      <c r="D409">
        <v>1</v>
      </c>
      <c r="E409">
        <v>1</v>
      </c>
      <c r="F409" s="3">
        <v>43768.764374999999</v>
      </c>
      <c r="G409" s="4">
        <v>43466</v>
      </c>
      <c r="H409" s="4">
        <v>43830</v>
      </c>
      <c r="I409" s="2" t="s">
        <v>68</v>
      </c>
      <c r="J409">
        <v>1440</v>
      </c>
      <c r="L409" s="2"/>
      <c r="M409" s="2"/>
      <c r="N409" s="2"/>
      <c r="O409" s="2"/>
      <c r="P409" s="2"/>
      <c r="Q409" s="2"/>
      <c r="S409" s="2"/>
      <c r="T409" s="2"/>
      <c r="U409" s="2"/>
      <c r="V409" s="2"/>
      <c r="W409" s="2"/>
      <c r="X409" s="2"/>
      <c r="Y409" s="2"/>
      <c r="AA409" s="2"/>
      <c r="AC409" s="2"/>
      <c r="AD409" s="2"/>
      <c r="AE409" s="2"/>
      <c r="AN409" s="2"/>
      <c r="AP409" s="2"/>
      <c r="AQ409" s="2"/>
      <c r="AR409" s="2"/>
      <c r="AS409" s="2"/>
      <c r="AT409" s="4"/>
      <c r="AU409" s="4"/>
      <c r="AV409" s="4"/>
      <c r="AW409" s="2"/>
      <c r="AX409" s="2"/>
      <c r="AZ409">
        <v>122</v>
      </c>
      <c r="BA409">
        <v>863850.29</v>
      </c>
      <c r="BB409" s="2" t="s">
        <v>69</v>
      </c>
      <c r="BC409">
        <v>200</v>
      </c>
      <c r="BD409" s="2" t="s">
        <v>873</v>
      </c>
      <c r="BE409" s="2" t="s">
        <v>577</v>
      </c>
      <c r="BF409">
        <v>264.61</v>
      </c>
      <c r="BG409" s="2" t="s">
        <v>949</v>
      </c>
      <c r="BH409" s="2" t="s">
        <v>137</v>
      </c>
      <c r="BI409">
        <v>0</v>
      </c>
      <c r="BJ409" s="2"/>
      <c r="BK409">
        <v>287</v>
      </c>
      <c r="BL409">
        <v>863850.29</v>
      </c>
      <c r="BM409">
        <v>863850.29</v>
      </c>
    </row>
    <row r="410" spans="1:65" x14ac:dyDescent="0.35">
      <c r="A410" s="2" t="s">
        <v>65</v>
      </c>
      <c r="B410" s="2" t="s">
        <v>66</v>
      </c>
      <c r="C410" s="2" t="s">
        <v>67</v>
      </c>
      <c r="D410">
        <v>1</v>
      </c>
      <c r="E410">
        <v>1</v>
      </c>
      <c r="F410" s="3">
        <v>43768.764374999999</v>
      </c>
      <c r="G410" s="4">
        <v>43466</v>
      </c>
      <c r="H410" s="4">
        <v>43830</v>
      </c>
      <c r="I410" s="2" t="s">
        <v>68</v>
      </c>
      <c r="J410">
        <v>1440</v>
      </c>
      <c r="L410" s="2"/>
      <c r="M410" s="2"/>
      <c r="N410" s="2"/>
      <c r="O410" s="2"/>
      <c r="P410" s="2"/>
      <c r="Q410" s="2"/>
      <c r="S410" s="2"/>
      <c r="T410" s="2"/>
      <c r="U410" s="2"/>
      <c r="V410" s="2"/>
      <c r="W410" s="2"/>
      <c r="X410" s="2"/>
      <c r="Y410" s="2"/>
      <c r="AA410" s="2"/>
      <c r="AC410" s="2"/>
      <c r="AD410" s="2"/>
      <c r="AE410" s="2"/>
      <c r="AN410" s="2"/>
      <c r="AP410" s="2"/>
      <c r="AQ410" s="2"/>
      <c r="AR410" s="2"/>
      <c r="AS410" s="2"/>
      <c r="AT410" s="4"/>
      <c r="AU410" s="4"/>
      <c r="AV410" s="4"/>
      <c r="AW410" s="2"/>
      <c r="AX410" s="2"/>
      <c r="AZ410">
        <v>122</v>
      </c>
      <c r="BA410">
        <v>863850.29</v>
      </c>
      <c r="BB410" s="2" t="s">
        <v>69</v>
      </c>
      <c r="BC410">
        <v>201</v>
      </c>
      <c r="BD410" s="2" t="s">
        <v>873</v>
      </c>
      <c r="BE410" s="2" t="s">
        <v>137</v>
      </c>
      <c r="BF410">
        <v>0</v>
      </c>
      <c r="BG410" s="2"/>
      <c r="BH410" s="2" t="s">
        <v>634</v>
      </c>
      <c r="BI410">
        <v>264.61</v>
      </c>
      <c r="BJ410" s="2" t="s">
        <v>949</v>
      </c>
      <c r="BK410">
        <v>287</v>
      </c>
      <c r="BL410">
        <v>863850.29</v>
      </c>
      <c r="BM410">
        <v>863850.29</v>
      </c>
    </row>
    <row r="411" spans="1:65" x14ac:dyDescent="0.35">
      <c r="A411" s="2" t="s">
        <v>65</v>
      </c>
      <c r="B411" s="2" t="s">
        <v>66</v>
      </c>
      <c r="C411" s="2" t="s">
        <v>67</v>
      </c>
      <c r="D411">
        <v>1</v>
      </c>
      <c r="E411">
        <v>1</v>
      </c>
      <c r="F411" s="3">
        <v>43768.764374999999</v>
      </c>
      <c r="G411" s="4">
        <v>43466</v>
      </c>
      <c r="H411" s="4">
        <v>43830</v>
      </c>
      <c r="I411" s="2" t="s">
        <v>68</v>
      </c>
      <c r="J411">
        <v>1440</v>
      </c>
      <c r="L411" s="2"/>
      <c r="M411" s="2"/>
      <c r="N411" s="2"/>
      <c r="O411" s="2"/>
      <c r="P411" s="2"/>
      <c r="Q411" s="2"/>
      <c r="S411" s="2"/>
      <c r="T411" s="2"/>
      <c r="U411" s="2"/>
      <c r="V411" s="2"/>
      <c r="W411" s="2"/>
      <c r="X411" s="2"/>
      <c r="Y411" s="2"/>
      <c r="AA411" s="2"/>
      <c r="AC411" s="2"/>
      <c r="AD411" s="2"/>
      <c r="AE411" s="2"/>
      <c r="AN411" s="2"/>
      <c r="AP411" s="2"/>
      <c r="AQ411" s="2"/>
      <c r="AR411" s="2"/>
      <c r="AS411" s="2"/>
      <c r="AT411" s="4"/>
      <c r="AU411" s="4"/>
      <c r="AV411" s="4"/>
      <c r="AW411" s="2"/>
      <c r="AX411" s="2"/>
      <c r="AZ411">
        <v>122</v>
      </c>
      <c r="BA411">
        <v>863850.29</v>
      </c>
      <c r="BB411" s="2" t="s">
        <v>69</v>
      </c>
      <c r="BC411">
        <v>202</v>
      </c>
      <c r="BD411" s="2" t="s">
        <v>874</v>
      </c>
      <c r="BE411" s="2" t="s">
        <v>643</v>
      </c>
      <c r="BF411">
        <v>95</v>
      </c>
      <c r="BG411" s="2" t="s">
        <v>1043</v>
      </c>
      <c r="BH411" s="2" t="s">
        <v>137</v>
      </c>
      <c r="BI411">
        <v>0</v>
      </c>
      <c r="BJ411" s="2"/>
      <c r="BK411">
        <v>287</v>
      </c>
      <c r="BL411">
        <v>863850.29</v>
      </c>
      <c r="BM411">
        <v>863850.29</v>
      </c>
    </row>
    <row r="412" spans="1:65" x14ac:dyDescent="0.35">
      <c r="A412" s="2" t="s">
        <v>65</v>
      </c>
      <c r="B412" s="2" t="s">
        <v>66</v>
      </c>
      <c r="C412" s="2" t="s">
        <v>67</v>
      </c>
      <c r="D412">
        <v>1</v>
      </c>
      <c r="E412">
        <v>1</v>
      </c>
      <c r="F412" s="3">
        <v>43768.764374999999</v>
      </c>
      <c r="G412" s="4">
        <v>43466</v>
      </c>
      <c r="H412" s="4">
        <v>43830</v>
      </c>
      <c r="I412" s="2" t="s">
        <v>68</v>
      </c>
      <c r="J412">
        <v>1440</v>
      </c>
      <c r="L412" s="2"/>
      <c r="M412" s="2"/>
      <c r="N412" s="2"/>
      <c r="O412" s="2"/>
      <c r="P412" s="2"/>
      <c r="Q412" s="2"/>
      <c r="S412" s="2"/>
      <c r="T412" s="2"/>
      <c r="U412" s="2"/>
      <c r="V412" s="2"/>
      <c r="W412" s="2"/>
      <c r="X412" s="2"/>
      <c r="Y412" s="2"/>
      <c r="AA412" s="2"/>
      <c r="AC412" s="2"/>
      <c r="AD412" s="2"/>
      <c r="AE412" s="2"/>
      <c r="AN412" s="2"/>
      <c r="AP412" s="2"/>
      <c r="AQ412" s="2"/>
      <c r="AR412" s="2"/>
      <c r="AS412" s="2"/>
      <c r="AT412" s="4"/>
      <c r="AU412" s="4"/>
      <c r="AV412" s="4"/>
      <c r="AW412" s="2"/>
      <c r="AX412" s="2"/>
      <c r="AZ412">
        <v>122</v>
      </c>
      <c r="BA412">
        <v>863850.29</v>
      </c>
      <c r="BB412" s="2" t="s">
        <v>69</v>
      </c>
      <c r="BC412">
        <v>203</v>
      </c>
      <c r="BD412" s="2" t="s">
        <v>874</v>
      </c>
      <c r="BE412" s="2" t="s">
        <v>137</v>
      </c>
      <c r="BF412">
        <v>0</v>
      </c>
      <c r="BG412" s="2"/>
      <c r="BH412" s="2" t="s">
        <v>637</v>
      </c>
      <c r="BI412">
        <v>95</v>
      </c>
      <c r="BJ412" s="2" t="s">
        <v>1043</v>
      </c>
      <c r="BK412">
        <v>287</v>
      </c>
      <c r="BL412">
        <v>863850.29</v>
      </c>
      <c r="BM412">
        <v>863850.29</v>
      </c>
    </row>
    <row r="413" spans="1:65" x14ac:dyDescent="0.35">
      <c r="A413" s="2" t="s">
        <v>65</v>
      </c>
      <c r="B413" s="2" t="s">
        <v>66</v>
      </c>
      <c r="C413" s="2" t="s">
        <v>67</v>
      </c>
      <c r="D413">
        <v>1</v>
      </c>
      <c r="E413">
        <v>1</v>
      </c>
      <c r="F413" s="3">
        <v>43768.764374999999</v>
      </c>
      <c r="G413" s="4">
        <v>43466</v>
      </c>
      <c r="H413" s="4">
        <v>43830</v>
      </c>
      <c r="I413" s="2" t="s">
        <v>68</v>
      </c>
      <c r="J413">
        <v>1440</v>
      </c>
      <c r="L413" s="2"/>
      <c r="M413" s="2"/>
      <c r="N413" s="2"/>
      <c r="O413" s="2"/>
      <c r="P413" s="2"/>
      <c r="Q413" s="2"/>
      <c r="S413" s="2"/>
      <c r="T413" s="2"/>
      <c r="U413" s="2"/>
      <c r="V413" s="2"/>
      <c r="W413" s="2"/>
      <c r="X413" s="2"/>
      <c r="Y413" s="2"/>
      <c r="AA413" s="2"/>
      <c r="AC413" s="2"/>
      <c r="AD413" s="2"/>
      <c r="AE413" s="2"/>
      <c r="AN413" s="2"/>
      <c r="AP413" s="2"/>
      <c r="AQ413" s="2"/>
      <c r="AR413" s="2"/>
      <c r="AS413" s="2"/>
      <c r="AT413" s="4"/>
      <c r="AU413" s="4"/>
      <c r="AV413" s="4"/>
      <c r="AW413" s="2"/>
      <c r="AX413" s="2"/>
      <c r="AZ413">
        <v>122</v>
      </c>
      <c r="BA413">
        <v>863850.29</v>
      </c>
      <c r="BB413" s="2" t="s">
        <v>69</v>
      </c>
      <c r="BC413">
        <v>204</v>
      </c>
      <c r="BD413" s="2" t="s">
        <v>875</v>
      </c>
      <c r="BE413" s="2" t="s">
        <v>76</v>
      </c>
      <c r="BF413">
        <v>352.24</v>
      </c>
      <c r="BG413" s="2" t="s">
        <v>949</v>
      </c>
      <c r="BH413" s="2" t="s">
        <v>137</v>
      </c>
      <c r="BI413">
        <v>0</v>
      </c>
      <c r="BJ413" s="2"/>
      <c r="BK413">
        <v>287</v>
      </c>
      <c r="BL413">
        <v>863850.29</v>
      </c>
      <c r="BM413">
        <v>863850.29</v>
      </c>
    </row>
    <row r="414" spans="1:65" x14ac:dyDescent="0.35">
      <c r="A414" s="2" t="s">
        <v>65</v>
      </c>
      <c r="B414" s="2" t="s">
        <v>66</v>
      </c>
      <c r="C414" s="2" t="s">
        <v>67</v>
      </c>
      <c r="D414">
        <v>1</v>
      </c>
      <c r="E414">
        <v>1</v>
      </c>
      <c r="F414" s="3">
        <v>43768.764374999999</v>
      </c>
      <c r="G414" s="4">
        <v>43466</v>
      </c>
      <c r="H414" s="4">
        <v>43830</v>
      </c>
      <c r="I414" s="2" t="s">
        <v>68</v>
      </c>
      <c r="J414">
        <v>1440</v>
      </c>
      <c r="L414" s="2"/>
      <c r="M414" s="2"/>
      <c r="N414" s="2"/>
      <c r="O414" s="2"/>
      <c r="P414" s="2"/>
      <c r="Q414" s="2"/>
      <c r="S414" s="2"/>
      <c r="T414" s="2"/>
      <c r="U414" s="2"/>
      <c r="V414" s="2"/>
      <c r="W414" s="2"/>
      <c r="X414" s="2"/>
      <c r="Y414" s="2"/>
      <c r="AA414" s="2"/>
      <c r="AC414" s="2"/>
      <c r="AD414" s="2"/>
      <c r="AE414" s="2"/>
      <c r="AN414" s="2"/>
      <c r="AP414" s="2"/>
      <c r="AQ414" s="2"/>
      <c r="AR414" s="2"/>
      <c r="AS414" s="2"/>
      <c r="AT414" s="4"/>
      <c r="AU414" s="4"/>
      <c r="AV414" s="4"/>
      <c r="AW414" s="2"/>
      <c r="AX414" s="2"/>
      <c r="AZ414">
        <v>122</v>
      </c>
      <c r="BA414">
        <v>863850.29</v>
      </c>
      <c r="BB414" s="2" t="s">
        <v>69</v>
      </c>
      <c r="BC414">
        <v>205</v>
      </c>
      <c r="BD414" s="2" t="s">
        <v>875</v>
      </c>
      <c r="BE414" s="2" t="s">
        <v>137</v>
      </c>
      <c r="BF414">
        <v>0</v>
      </c>
      <c r="BG414" s="2"/>
      <c r="BH414" s="2" t="s">
        <v>637</v>
      </c>
      <c r="BI414">
        <v>352.24</v>
      </c>
      <c r="BJ414" s="2" t="s">
        <v>949</v>
      </c>
      <c r="BK414">
        <v>287</v>
      </c>
      <c r="BL414">
        <v>863850.29</v>
      </c>
      <c r="BM414">
        <v>863850.29</v>
      </c>
    </row>
    <row r="415" spans="1:65" x14ac:dyDescent="0.35">
      <c r="A415" s="2" t="s">
        <v>65</v>
      </c>
      <c r="B415" s="2" t="s">
        <v>66</v>
      </c>
      <c r="C415" s="2" t="s">
        <v>67</v>
      </c>
      <c r="D415">
        <v>1</v>
      </c>
      <c r="E415">
        <v>1</v>
      </c>
      <c r="F415" s="3">
        <v>43768.764374999999</v>
      </c>
      <c r="G415" s="4">
        <v>43466</v>
      </c>
      <c r="H415" s="4">
        <v>43830</v>
      </c>
      <c r="I415" s="2" t="s">
        <v>68</v>
      </c>
      <c r="J415">
        <v>1440</v>
      </c>
      <c r="L415" s="2"/>
      <c r="M415" s="2"/>
      <c r="N415" s="2"/>
      <c r="O415" s="2"/>
      <c r="P415" s="2"/>
      <c r="Q415" s="2"/>
      <c r="S415" s="2"/>
      <c r="T415" s="2"/>
      <c r="U415" s="2"/>
      <c r="V415" s="2"/>
      <c r="W415" s="2"/>
      <c r="X415" s="2"/>
      <c r="Y415" s="2"/>
      <c r="AA415" s="2"/>
      <c r="AC415" s="2"/>
      <c r="AD415" s="2"/>
      <c r="AE415" s="2"/>
      <c r="AN415" s="2"/>
      <c r="AP415" s="2"/>
      <c r="AQ415" s="2"/>
      <c r="AR415" s="2"/>
      <c r="AS415" s="2"/>
      <c r="AT415" s="4"/>
      <c r="AU415" s="4"/>
      <c r="AV415" s="4"/>
      <c r="AW415" s="2"/>
      <c r="AX415" s="2"/>
      <c r="AZ415">
        <v>122</v>
      </c>
      <c r="BA415">
        <v>863850.29</v>
      </c>
      <c r="BB415" s="2" t="s">
        <v>69</v>
      </c>
      <c r="BC415">
        <v>206</v>
      </c>
      <c r="BD415" s="2" t="s">
        <v>876</v>
      </c>
      <c r="BE415" s="2" t="s">
        <v>651</v>
      </c>
      <c r="BF415">
        <v>264.61</v>
      </c>
      <c r="BG415" s="2" t="s">
        <v>949</v>
      </c>
      <c r="BH415" s="2" t="s">
        <v>137</v>
      </c>
      <c r="BI415">
        <v>0</v>
      </c>
      <c r="BJ415" s="2"/>
      <c r="BK415">
        <v>287</v>
      </c>
      <c r="BL415">
        <v>863850.29</v>
      </c>
      <c r="BM415">
        <v>863850.29</v>
      </c>
    </row>
    <row r="416" spans="1:65" x14ac:dyDescent="0.35">
      <c r="A416" s="2" t="s">
        <v>65</v>
      </c>
      <c r="B416" s="2" t="s">
        <v>66</v>
      </c>
      <c r="C416" s="2" t="s">
        <v>67</v>
      </c>
      <c r="D416">
        <v>1</v>
      </c>
      <c r="E416">
        <v>1</v>
      </c>
      <c r="F416" s="3">
        <v>43768.764374999999</v>
      </c>
      <c r="G416" s="4">
        <v>43466</v>
      </c>
      <c r="H416" s="4">
        <v>43830</v>
      </c>
      <c r="I416" s="2" t="s">
        <v>68</v>
      </c>
      <c r="J416">
        <v>1440</v>
      </c>
      <c r="L416" s="2"/>
      <c r="M416" s="2"/>
      <c r="N416" s="2"/>
      <c r="O416" s="2"/>
      <c r="P416" s="2"/>
      <c r="Q416" s="2"/>
      <c r="S416" s="2"/>
      <c r="T416" s="2"/>
      <c r="U416" s="2"/>
      <c r="V416" s="2"/>
      <c r="W416" s="2"/>
      <c r="X416" s="2"/>
      <c r="Y416" s="2"/>
      <c r="AA416" s="2"/>
      <c r="AC416" s="2"/>
      <c r="AD416" s="2"/>
      <c r="AE416" s="2"/>
      <c r="AN416" s="2"/>
      <c r="AP416" s="2"/>
      <c r="AQ416" s="2"/>
      <c r="AR416" s="2"/>
      <c r="AS416" s="2"/>
      <c r="AT416" s="4"/>
      <c r="AU416" s="4"/>
      <c r="AV416" s="4"/>
      <c r="AW416" s="2"/>
      <c r="AX416" s="2"/>
      <c r="AZ416">
        <v>122</v>
      </c>
      <c r="BA416">
        <v>863850.29</v>
      </c>
      <c r="BB416" s="2" t="s">
        <v>69</v>
      </c>
      <c r="BC416">
        <v>207</v>
      </c>
      <c r="BD416" s="2" t="s">
        <v>876</v>
      </c>
      <c r="BE416" s="2" t="s">
        <v>137</v>
      </c>
      <c r="BF416">
        <v>0</v>
      </c>
      <c r="BG416" s="2"/>
      <c r="BH416" s="2" t="s">
        <v>650</v>
      </c>
      <c r="BI416">
        <v>264.61</v>
      </c>
      <c r="BJ416" s="2" t="s">
        <v>949</v>
      </c>
      <c r="BK416">
        <v>287</v>
      </c>
      <c r="BL416">
        <v>863850.29</v>
      </c>
      <c r="BM416">
        <v>863850.29</v>
      </c>
    </row>
    <row r="417" spans="1:65" x14ac:dyDescent="0.35">
      <c r="A417" s="2" t="s">
        <v>65</v>
      </c>
      <c r="B417" s="2" t="s">
        <v>66</v>
      </c>
      <c r="C417" s="2" t="s">
        <v>67</v>
      </c>
      <c r="D417">
        <v>1</v>
      </c>
      <c r="E417">
        <v>1</v>
      </c>
      <c r="F417" s="3">
        <v>43768.764374999999</v>
      </c>
      <c r="G417" s="4">
        <v>43466</v>
      </c>
      <c r="H417" s="4">
        <v>43830</v>
      </c>
      <c r="I417" s="2" t="s">
        <v>68</v>
      </c>
      <c r="J417">
        <v>1440</v>
      </c>
      <c r="L417" s="2"/>
      <c r="M417" s="2"/>
      <c r="N417" s="2"/>
      <c r="O417" s="2"/>
      <c r="P417" s="2"/>
      <c r="Q417" s="2"/>
      <c r="S417" s="2"/>
      <c r="T417" s="2"/>
      <c r="U417" s="2"/>
      <c r="V417" s="2"/>
      <c r="W417" s="2"/>
      <c r="X417" s="2"/>
      <c r="Y417" s="2"/>
      <c r="AA417" s="2"/>
      <c r="AC417" s="2"/>
      <c r="AD417" s="2"/>
      <c r="AE417" s="2"/>
      <c r="AN417" s="2"/>
      <c r="AP417" s="2"/>
      <c r="AQ417" s="2"/>
      <c r="AR417" s="2"/>
      <c r="AS417" s="2"/>
      <c r="AT417" s="4"/>
      <c r="AU417" s="4"/>
      <c r="AV417" s="4"/>
      <c r="AW417" s="2"/>
      <c r="AX417" s="2"/>
      <c r="AZ417">
        <v>122</v>
      </c>
      <c r="BA417">
        <v>863850.29</v>
      </c>
      <c r="BB417" s="2" t="s">
        <v>69</v>
      </c>
      <c r="BC417">
        <v>208</v>
      </c>
      <c r="BD417" s="2" t="s">
        <v>877</v>
      </c>
      <c r="BE417" s="2" t="s">
        <v>631</v>
      </c>
      <c r="BF417">
        <v>3975.75</v>
      </c>
      <c r="BG417" s="2" t="s">
        <v>950</v>
      </c>
      <c r="BH417" s="2" t="s">
        <v>137</v>
      </c>
      <c r="BI417">
        <v>0</v>
      </c>
      <c r="BJ417" s="2"/>
      <c r="BK417">
        <v>287</v>
      </c>
      <c r="BL417">
        <v>863850.29</v>
      </c>
      <c r="BM417">
        <v>863850.29</v>
      </c>
    </row>
    <row r="418" spans="1:65" x14ac:dyDescent="0.35">
      <c r="A418" s="2" t="s">
        <v>65</v>
      </c>
      <c r="B418" s="2" t="s">
        <v>66</v>
      </c>
      <c r="C418" s="2" t="s">
        <v>67</v>
      </c>
      <c r="D418">
        <v>1</v>
      </c>
      <c r="E418">
        <v>1</v>
      </c>
      <c r="F418" s="3">
        <v>43768.764374999999</v>
      </c>
      <c r="G418" s="4">
        <v>43466</v>
      </c>
      <c r="H418" s="4">
        <v>43830</v>
      </c>
      <c r="I418" s="2" t="s">
        <v>68</v>
      </c>
      <c r="J418">
        <v>1440</v>
      </c>
      <c r="L418" s="2"/>
      <c r="M418" s="2"/>
      <c r="N418" s="2"/>
      <c r="O418" s="2"/>
      <c r="P418" s="2"/>
      <c r="Q418" s="2"/>
      <c r="S418" s="2"/>
      <c r="T418" s="2"/>
      <c r="U418" s="2"/>
      <c r="V418" s="2"/>
      <c r="W418" s="2"/>
      <c r="X418" s="2"/>
      <c r="Y418" s="2"/>
      <c r="AA418" s="2"/>
      <c r="AC418" s="2"/>
      <c r="AD418" s="2"/>
      <c r="AE418" s="2"/>
      <c r="AN418" s="2"/>
      <c r="AP418" s="2"/>
      <c r="AQ418" s="2"/>
      <c r="AR418" s="2"/>
      <c r="AS418" s="2"/>
      <c r="AT418" s="4"/>
      <c r="AU418" s="4"/>
      <c r="AV418" s="4"/>
      <c r="AW418" s="2"/>
      <c r="AX418" s="2"/>
      <c r="AZ418">
        <v>122</v>
      </c>
      <c r="BA418">
        <v>863850.29</v>
      </c>
      <c r="BB418" s="2" t="s">
        <v>69</v>
      </c>
      <c r="BC418">
        <v>209</v>
      </c>
      <c r="BD418" s="2" t="s">
        <v>877</v>
      </c>
      <c r="BE418" s="2" t="s">
        <v>137</v>
      </c>
      <c r="BF418">
        <v>0</v>
      </c>
      <c r="BG418" s="2"/>
      <c r="BH418" s="2" t="s">
        <v>657</v>
      </c>
      <c r="BI418">
        <v>3975.75</v>
      </c>
      <c r="BJ418" s="2" t="s">
        <v>950</v>
      </c>
      <c r="BK418">
        <v>287</v>
      </c>
      <c r="BL418">
        <v>863850.29</v>
      </c>
      <c r="BM418">
        <v>863850.29</v>
      </c>
    </row>
    <row r="419" spans="1:65" x14ac:dyDescent="0.35">
      <c r="A419" s="2" t="s">
        <v>65</v>
      </c>
      <c r="B419" s="2" t="s">
        <v>66</v>
      </c>
      <c r="C419" s="2" t="s">
        <v>67</v>
      </c>
      <c r="D419">
        <v>1</v>
      </c>
      <c r="E419">
        <v>1</v>
      </c>
      <c r="F419" s="3">
        <v>43768.764374999999</v>
      </c>
      <c r="G419" s="4">
        <v>43466</v>
      </c>
      <c r="H419" s="4">
        <v>43830</v>
      </c>
      <c r="I419" s="2" t="s">
        <v>68</v>
      </c>
      <c r="J419">
        <v>1440</v>
      </c>
      <c r="L419" s="2"/>
      <c r="M419" s="2"/>
      <c r="N419" s="2"/>
      <c r="O419" s="2"/>
      <c r="P419" s="2"/>
      <c r="Q419" s="2"/>
      <c r="S419" s="2"/>
      <c r="T419" s="2"/>
      <c r="U419" s="2"/>
      <c r="V419" s="2"/>
      <c r="W419" s="2"/>
      <c r="X419" s="2"/>
      <c r="Y419" s="2"/>
      <c r="AA419" s="2"/>
      <c r="AC419" s="2"/>
      <c r="AD419" s="2"/>
      <c r="AE419" s="2"/>
      <c r="AN419" s="2"/>
      <c r="AP419" s="2"/>
      <c r="AQ419" s="2"/>
      <c r="AR419" s="2"/>
      <c r="AS419" s="2"/>
      <c r="AT419" s="4"/>
      <c r="AU419" s="4"/>
      <c r="AV419" s="4"/>
      <c r="AW419" s="2"/>
      <c r="AX419" s="2"/>
      <c r="AZ419">
        <v>122</v>
      </c>
      <c r="BA419">
        <v>863850.29</v>
      </c>
      <c r="BB419" s="2" t="s">
        <v>69</v>
      </c>
      <c r="BC419">
        <v>210</v>
      </c>
      <c r="BD419" s="2" t="s">
        <v>878</v>
      </c>
      <c r="BE419" s="2" t="s">
        <v>632</v>
      </c>
      <c r="BF419">
        <v>4256.22</v>
      </c>
      <c r="BG419" s="2" t="s">
        <v>950</v>
      </c>
      <c r="BH419" s="2" t="s">
        <v>137</v>
      </c>
      <c r="BI419">
        <v>0</v>
      </c>
      <c r="BJ419" s="2"/>
      <c r="BK419">
        <v>287</v>
      </c>
      <c r="BL419">
        <v>863850.29</v>
      </c>
      <c r="BM419">
        <v>863850.29</v>
      </c>
    </row>
    <row r="420" spans="1:65" x14ac:dyDescent="0.35">
      <c r="A420" s="2" t="s">
        <v>65</v>
      </c>
      <c r="B420" s="2" t="s">
        <v>66</v>
      </c>
      <c r="C420" s="2" t="s">
        <v>67</v>
      </c>
      <c r="D420">
        <v>1</v>
      </c>
      <c r="E420">
        <v>1</v>
      </c>
      <c r="F420" s="3">
        <v>43768.764374999999</v>
      </c>
      <c r="G420" s="4">
        <v>43466</v>
      </c>
      <c r="H420" s="4">
        <v>43830</v>
      </c>
      <c r="I420" s="2" t="s">
        <v>68</v>
      </c>
      <c r="J420">
        <v>1440</v>
      </c>
      <c r="L420" s="2"/>
      <c r="M420" s="2"/>
      <c r="N420" s="2"/>
      <c r="O420" s="2"/>
      <c r="P420" s="2"/>
      <c r="Q420" s="2"/>
      <c r="S420" s="2"/>
      <c r="T420" s="2"/>
      <c r="U420" s="2"/>
      <c r="V420" s="2"/>
      <c r="W420" s="2"/>
      <c r="X420" s="2"/>
      <c r="Y420" s="2"/>
      <c r="AA420" s="2"/>
      <c r="AC420" s="2"/>
      <c r="AD420" s="2"/>
      <c r="AE420" s="2"/>
      <c r="AN420" s="2"/>
      <c r="AP420" s="2"/>
      <c r="AQ420" s="2"/>
      <c r="AR420" s="2"/>
      <c r="AS420" s="2"/>
      <c r="AT420" s="4"/>
      <c r="AU420" s="4"/>
      <c r="AV420" s="4"/>
      <c r="AW420" s="2"/>
      <c r="AX420" s="2"/>
      <c r="AZ420">
        <v>122</v>
      </c>
      <c r="BA420">
        <v>863850.29</v>
      </c>
      <c r="BB420" s="2" t="s">
        <v>69</v>
      </c>
      <c r="BC420">
        <v>211</v>
      </c>
      <c r="BD420" s="2" t="s">
        <v>878</v>
      </c>
      <c r="BE420" s="2" t="s">
        <v>137</v>
      </c>
      <c r="BF420">
        <v>0</v>
      </c>
      <c r="BG420" s="2"/>
      <c r="BH420" s="2" t="s">
        <v>657</v>
      </c>
      <c r="BI420">
        <v>4256.22</v>
      </c>
      <c r="BJ420" s="2" t="s">
        <v>950</v>
      </c>
      <c r="BK420">
        <v>287</v>
      </c>
      <c r="BL420">
        <v>863850.29</v>
      </c>
      <c r="BM420">
        <v>863850.29</v>
      </c>
    </row>
    <row r="421" spans="1:65" x14ac:dyDescent="0.35">
      <c r="A421" s="2" t="s">
        <v>65</v>
      </c>
      <c r="B421" s="2" t="s">
        <v>66</v>
      </c>
      <c r="C421" s="2" t="s">
        <v>67</v>
      </c>
      <c r="D421">
        <v>1</v>
      </c>
      <c r="E421">
        <v>1</v>
      </c>
      <c r="F421" s="3">
        <v>43768.764374999999</v>
      </c>
      <c r="G421" s="4">
        <v>43466</v>
      </c>
      <c r="H421" s="4">
        <v>43830</v>
      </c>
      <c r="I421" s="2" t="s">
        <v>68</v>
      </c>
      <c r="J421">
        <v>1440</v>
      </c>
      <c r="L421" s="2"/>
      <c r="M421" s="2"/>
      <c r="N421" s="2"/>
      <c r="O421" s="2"/>
      <c r="P421" s="2"/>
      <c r="Q421" s="2"/>
      <c r="S421" s="2"/>
      <c r="T421" s="2"/>
      <c r="U421" s="2"/>
      <c r="V421" s="2"/>
      <c r="W421" s="2"/>
      <c r="X421" s="2"/>
      <c r="Y421" s="2"/>
      <c r="AA421" s="2"/>
      <c r="AC421" s="2"/>
      <c r="AD421" s="2"/>
      <c r="AE421" s="2"/>
      <c r="AN421" s="2"/>
      <c r="AP421" s="2"/>
      <c r="AQ421" s="2"/>
      <c r="AR421" s="2"/>
      <c r="AS421" s="2"/>
      <c r="AT421" s="4"/>
      <c r="AU421" s="4"/>
      <c r="AV421" s="4"/>
      <c r="AW421" s="2"/>
      <c r="AX421" s="2"/>
      <c r="AZ421">
        <v>122</v>
      </c>
      <c r="BA421">
        <v>863850.29</v>
      </c>
      <c r="BB421" s="2" t="s">
        <v>69</v>
      </c>
      <c r="BC421">
        <v>212</v>
      </c>
      <c r="BD421" s="2" t="s">
        <v>879</v>
      </c>
      <c r="BE421" s="2" t="s">
        <v>631</v>
      </c>
      <c r="BF421">
        <v>1733.48</v>
      </c>
      <c r="BG421" s="2" t="s">
        <v>951</v>
      </c>
      <c r="BH421" s="2" t="s">
        <v>137</v>
      </c>
      <c r="BI421">
        <v>0</v>
      </c>
      <c r="BJ421" s="2"/>
      <c r="BK421">
        <v>287</v>
      </c>
      <c r="BL421">
        <v>863850.29</v>
      </c>
      <c r="BM421">
        <v>863850.29</v>
      </c>
    </row>
    <row r="422" spans="1:65" x14ac:dyDescent="0.35">
      <c r="A422" s="2" t="s">
        <v>65</v>
      </c>
      <c r="B422" s="2" t="s">
        <v>66</v>
      </c>
      <c r="C422" s="2" t="s">
        <v>67</v>
      </c>
      <c r="D422">
        <v>1</v>
      </c>
      <c r="E422">
        <v>1</v>
      </c>
      <c r="F422" s="3">
        <v>43768.764374999999</v>
      </c>
      <c r="G422" s="4">
        <v>43466</v>
      </c>
      <c r="H422" s="4">
        <v>43830</v>
      </c>
      <c r="I422" s="2" t="s">
        <v>68</v>
      </c>
      <c r="J422">
        <v>1440</v>
      </c>
      <c r="L422" s="2"/>
      <c r="M422" s="2"/>
      <c r="N422" s="2"/>
      <c r="O422" s="2"/>
      <c r="P422" s="2"/>
      <c r="Q422" s="2"/>
      <c r="S422" s="2"/>
      <c r="T422" s="2"/>
      <c r="U422" s="2"/>
      <c r="V422" s="2"/>
      <c r="W422" s="2"/>
      <c r="X422" s="2"/>
      <c r="Y422" s="2"/>
      <c r="AA422" s="2"/>
      <c r="AC422" s="2"/>
      <c r="AD422" s="2"/>
      <c r="AE422" s="2"/>
      <c r="AN422" s="2"/>
      <c r="AP422" s="2"/>
      <c r="AQ422" s="2"/>
      <c r="AR422" s="2"/>
      <c r="AS422" s="2"/>
      <c r="AT422" s="4"/>
      <c r="AU422" s="4"/>
      <c r="AV422" s="4"/>
      <c r="AW422" s="2"/>
      <c r="AX422" s="2"/>
      <c r="AZ422">
        <v>122</v>
      </c>
      <c r="BA422">
        <v>863850.29</v>
      </c>
      <c r="BB422" s="2" t="s">
        <v>69</v>
      </c>
      <c r="BC422">
        <v>213</v>
      </c>
      <c r="BD422" s="2" t="s">
        <v>879</v>
      </c>
      <c r="BE422" s="2" t="s">
        <v>137</v>
      </c>
      <c r="BF422">
        <v>0</v>
      </c>
      <c r="BG422" s="2"/>
      <c r="BH422" s="2" t="s">
        <v>660</v>
      </c>
      <c r="BI422">
        <v>1733.48</v>
      </c>
      <c r="BJ422" s="2" t="s">
        <v>951</v>
      </c>
      <c r="BK422">
        <v>287</v>
      </c>
      <c r="BL422">
        <v>863850.29</v>
      </c>
      <c r="BM422">
        <v>863850.29</v>
      </c>
    </row>
    <row r="423" spans="1:65" x14ac:dyDescent="0.35">
      <c r="A423" s="2" t="s">
        <v>65</v>
      </c>
      <c r="B423" s="2" t="s">
        <v>66</v>
      </c>
      <c r="C423" s="2" t="s">
        <v>67</v>
      </c>
      <c r="D423">
        <v>1</v>
      </c>
      <c r="E423">
        <v>1</v>
      </c>
      <c r="F423" s="3">
        <v>43768.764374999999</v>
      </c>
      <c r="G423" s="4">
        <v>43466</v>
      </c>
      <c r="H423" s="4">
        <v>43830</v>
      </c>
      <c r="I423" s="2" t="s">
        <v>68</v>
      </c>
      <c r="J423">
        <v>1440</v>
      </c>
      <c r="L423" s="2"/>
      <c r="M423" s="2"/>
      <c r="N423" s="2"/>
      <c r="O423" s="2"/>
      <c r="P423" s="2"/>
      <c r="Q423" s="2"/>
      <c r="S423" s="2"/>
      <c r="T423" s="2"/>
      <c r="U423" s="2"/>
      <c r="V423" s="2"/>
      <c r="W423" s="2"/>
      <c r="X423" s="2"/>
      <c r="Y423" s="2"/>
      <c r="AA423" s="2"/>
      <c r="AC423" s="2"/>
      <c r="AD423" s="2"/>
      <c r="AE423" s="2"/>
      <c r="AN423" s="2"/>
      <c r="AP423" s="2"/>
      <c r="AQ423" s="2"/>
      <c r="AR423" s="2"/>
      <c r="AS423" s="2"/>
      <c r="AT423" s="4"/>
      <c r="AU423" s="4"/>
      <c r="AV423" s="4"/>
      <c r="AW423" s="2"/>
      <c r="AX423" s="2"/>
      <c r="AZ423">
        <v>122</v>
      </c>
      <c r="BA423">
        <v>863850.29</v>
      </c>
      <c r="BB423" s="2" t="s">
        <v>69</v>
      </c>
      <c r="BC423">
        <v>214</v>
      </c>
      <c r="BD423" s="2" t="s">
        <v>880</v>
      </c>
      <c r="BE423" s="2" t="s">
        <v>648</v>
      </c>
      <c r="BF423">
        <v>570.77</v>
      </c>
      <c r="BG423" s="2" t="s">
        <v>952</v>
      </c>
      <c r="BH423" s="2" t="s">
        <v>137</v>
      </c>
      <c r="BI423">
        <v>0</v>
      </c>
      <c r="BJ423" s="2"/>
      <c r="BK423">
        <v>287</v>
      </c>
      <c r="BL423">
        <v>863850.29</v>
      </c>
      <c r="BM423">
        <v>863850.29</v>
      </c>
    </row>
    <row r="424" spans="1:65" x14ac:dyDescent="0.35">
      <c r="A424" s="2" t="s">
        <v>65</v>
      </c>
      <c r="B424" s="2" t="s">
        <v>66</v>
      </c>
      <c r="C424" s="2" t="s">
        <v>67</v>
      </c>
      <c r="D424">
        <v>1</v>
      </c>
      <c r="E424">
        <v>1</v>
      </c>
      <c r="F424" s="3">
        <v>43768.764374999999</v>
      </c>
      <c r="G424" s="4">
        <v>43466</v>
      </c>
      <c r="H424" s="4">
        <v>43830</v>
      </c>
      <c r="I424" s="2" t="s">
        <v>68</v>
      </c>
      <c r="J424">
        <v>1440</v>
      </c>
      <c r="L424" s="2"/>
      <c r="M424" s="2"/>
      <c r="N424" s="2"/>
      <c r="O424" s="2"/>
      <c r="P424" s="2"/>
      <c r="Q424" s="2"/>
      <c r="S424" s="2"/>
      <c r="T424" s="2"/>
      <c r="U424" s="2"/>
      <c r="V424" s="2"/>
      <c r="W424" s="2"/>
      <c r="X424" s="2"/>
      <c r="Y424" s="2"/>
      <c r="AA424" s="2"/>
      <c r="AC424" s="2"/>
      <c r="AD424" s="2"/>
      <c r="AE424" s="2"/>
      <c r="AN424" s="2"/>
      <c r="AP424" s="2"/>
      <c r="AQ424" s="2"/>
      <c r="AR424" s="2"/>
      <c r="AS424" s="2"/>
      <c r="AT424" s="4"/>
      <c r="AU424" s="4"/>
      <c r="AV424" s="4"/>
      <c r="AW424" s="2"/>
      <c r="AX424" s="2"/>
      <c r="AZ424">
        <v>122</v>
      </c>
      <c r="BA424">
        <v>863850.29</v>
      </c>
      <c r="BB424" s="2" t="s">
        <v>69</v>
      </c>
      <c r="BC424">
        <v>215</v>
      </c>
      <c r="BD424" s="2" t="s">
        <v>880</v>
      </c>
      <c r="BE424" s="2" t="s">
        <v>137</v>
      </c>
      <c r="BF424">
        <v>0</v>
      </c>
      <c r="BG424" s="2"/>
      <c r="BH424" s="2" t="s">
        <v>634</v>
      </c>
      <c r="BI424">
        <v>570.77</v>
      </c>
      <c r="BJ424" s="2" t="s">
        <v>952</v>
      </c>
      <c r="BK424">
        <v>287</v>
      </c>
      <c r="BL424">
        <v>863850.29</v>
      </c>
      <c r="BM424">
        <v>863850.29</v>
      </c>
    </row>
    <row r="425" spans="1:65" x14ac:dyDescent="0.35">
      <c r="A425" s="2" t="s">
        <v>65</v>
      </c>
      <c r="B425" s="2" t="s">
        <v>66</v>
      </c>
      <c r="C425" s="2" t="s">
        <v>67</v>
      </c>
      <c r="D425">
        <v>1</v>
      </c>
      <c r="E425">
        <v>1</v>
      </c>
      <c r="F425" s="3">
        <v>43768.764374999999</v>
      </c>
      <c r="G425" s="4">
        <v>43466</v>
      </c>
      <c r="H425" s="4">
        <v>43830</v>
      </c>
      <c r="I425" s="2" t="s">
        <v>68</v>
      </c>
      <c r="J425">
        <v>1440</v>
      </c>
      <c r="L425" s="2"/>
      <c r="M425" s="2"/>
      <c r="N425" s="2"/>
      <c r="O425" s="2"/>
      <c r="P425" s="2"/>
      <c r="Q425" s="2"/>
      <c r="S425" s="2"/>
      <c r="T425" s="2"/>
      <c r="U425" s="2"/>
      <c r="V425" s="2"/>
      <c r="W425" s="2"/>
      <c r="X425" s="2"/>
      <c r="Y425" s="2"/>
      <c r="AA425" s="2"/>
      <c r="AC425" s="2"/>
      <c r="AD425" s="2"/>
      <c r="AE425" s="2"/>
      <c r="AN425" s="2"/>
      <c r="AP425" s="2"/>
      <c r="AQ425" s="2"/>
      <c r="AR425" s="2"/>
      <c r="AS425" s="2"/>
      <c r="AT425" s="4"/>
      <c r="AU425" s="4"/>
      <c r="AV425" s="4"/>
      <c r="AW425" s="2"/>
      <c r="AX425" s="2"/>
      <c r="AZ425">
        <v>122</v>
      </c>
      <c r="BA425">
        <v>863850.29</v>
      </c>
      <c r="BB425" s="2" t="s">
        <v>69</v>
      </c>
      <c r="BC425">
        <v>216</v>
      </c>
      <c r="BD425" s="2" t="s">
        <v>881</v>
      </c>
      <c r="BE425" s="2" t="s">
        <v>76</v>
      </c>
      <c r="BF425">
        <v>131.28</v>
      </c>
      <c r="BG425" s="2" t="s">
        <v>1044</v>
      </c>
      <c r="BH425" s="2" t="s">
        <v>137</v>
      </c>
      <c r="BI425">
        <v>0</v>
      </c>
      <c r="BJ425" s="2"/>
      <c r="BK425">
        <v>287</v>
      </c>
      <c r="BL425">
        <v>863850.29</v>
      </c>
      <c r="BM425">
        <v>863850.29</v>
      </c>
    </row>
    <row r="426" spans="1:65" x14ac:dyDescent="0.35">
      <c r="A426" s="2" t="s">
        <v>65</v>
      </c>
      <c r="B426" s="2" t="s">
        <v>66</v>
      </c>
      <c r="C426" s="2" t="s">
        <v>67</v>
      </c>
      <c r="D426">
        <v>1</v>
      </c>
      <c r="E426">
        <v>1</v>
      </c>
      <c r="F426" s="3">
        <v>43768.764374999999</v>
      </c>
      <c r="G426" s="4">
        <v>43466</v>
      </c>
      <c r="H426" s="4">
        <v>43830</v>
      </c>
      <c r="I426" s="2" t="s">
        <v>68</v>
      </c>
      <c r="J426">
        <v>1440</v>
      </c>
      <c r="L426" s="2"/>
      <c r="M426" s="2"/>
      <c r="N426" s="2"/>
      <c r="O426" s="2"/>
      <c r="P426" s="2"/>
      <c r="Q426" s="2"/>
      <c r="S426" s="2"/>
      <c r="T426" s="2"/>
      <c r="U426" s="2"/>
      <c r="V426" s="2"/>
      <c r="W426" s="2"/>
      <c r="X426" s="2"/>
      <c r="Y426" s="2"/>
      <c r="AA426" s="2"/>
      <c r="AC426" s="2"/>
      <c r="AD426" s="2"/>
      <c r="AE426" s="2"/>
      <c r="AN426" s="2"/>
      <c r="AP426" s="2"/>
      <c r="AQ426" s="2"/>
      <c r="AR426" s="2"/>
      <c r="AS426" s="2"/>
      <c r="AT426" s="4"/>
      <c r="AU426" s="4"/>
      <c r="AV426" s="4"/>
      <c r="AW426" s="2"/>
      <c r="AX426" s="2"/>
      <c r="AZ426">
        <v>122</v>
      </c>
      <c r="BA426">
        <v>863850.29</v>
      </c>
      <c r="BB426" s="2" t="s">
        <v>69</v>
      </c>
      <c r="BC426">
        <v>217</v>
      </c>
      <c r="BD426" s="2" t="s">
        <v>881</v>
      </c>
      <c r="BE426" s="2" t="s">
        <v>137</v>
      </c>
      <c r="BF426">
        <v>0</v>
      </c>
      <c r="BG426" s="2"/>
      <c r="BH426" s="2" t="s">
        <v>75</v>
      </c>
      <c r="BI426">
        <v>131.28</v>
      </c>
      <c r="BJ426" s="2" t="s">
        <v>1044</v>
      </c>
      <c r="BK426">
        <v>287</v>
      </c>
      <c r="BL426">
        <v>863850.29</v>
      </c>
      <c r="BM426">
        <v>863850.29</v>
      </c>
    </row>
    <row r="427" spans="1:65" x14ac:dyDescent="0.35">
      <c r="A427" s="2" t="s">
        <v>65</v>
      </c>
      <c r="B427" s="2" t="s">
        <v>66</v>
      </c>
      <c r="C427" s="2" t="s">
        <v>67</v>
      </c>
      <c r="D427">
        <v>1</v>
      </c>
      <c r="E427">
        <v>1</v>
      </c>
      <c r="F427" s="3">
        <v>43768.764374999999</v>
      </c>
      <c r="G427" s="4">
        <v>43466</v>
      </c>
      <c r="H427" s="4">
        <v>43830</v>
      </c>
      <c r="I427" s="2" t="s">
        <v>68</v>
      </c>
      <c r="J427">
        <v>1440</v>
      </c>
      <c r="L427" s="2"/>
      <c r="M427" s="2"/>
      <c r="N427" s="2"/>
      <c r="O427" s="2"/>
      <c r="P427" s="2"/>
      <c r="Q427" s="2"/>
      <c r="S427" s="2"/>
      <c r="T427" s="2"/>
      <c r="U427" s="2"/>
      <c r="V427" s="2"/>
      <c r="W427" s="2"/>
      <c r="X427" s="2"/>
      <c r="Y427" s="2"/>
      <c r="AA427" s="2"/>
      <c r="AC427" s="2"/>
      <c r="AD427" s="2"/>
      <c r="AE427" s="2"/>
      <c r="AN427" s="2"/>
      <c r="AP427" s="2"/>
      <c r="AQ427" s="2"/>
      <c r="AR427" s="2"/>
      <c r="AS427" s="2"/>
      <c r="AT427" s="4"/>
      <c r="AU427" s="4"/>
      <c r="AV427" s="4"/>
      <c r="AW427" s="2"/>
      <c r="AX427" s="2"/>
      <c r="AZ427">
        <v>122</v>
      </c>
      <c r="BA427">
        <v>863850.29</v>
      </c>
      <c r="BB427" s="2" t="s">
        <v>69</v>
      </c>
      <c r="BC427">
        <v>218</v>
      </c>
      <c r="BD427" s="2" t="s">
        <v>882</v>
      </c>
      <c r="BE427" s="2" t="s">
        <v>653</v>
      </c>
      <c r="BF427">
        <v>570.77</v>
      </c>
      <c r="BG427" s="2" t="s">
        <v>952</v>
      </c>
      <c r="BH427" s="2" t="s">
        <v>137</v>
      </c>
      <c r="BI427">
        <v>0</v>
      </c>
      <c r="BJ427" s="2"/>
      <c r="BK427">
        <v>287</v>
      </c>
      <c r="BL427">
        <v>863850.29</v>
      </c>
      <c r="BM427">
        <v>863850.29</v>
      </c>
    </row>
    <row r="428" spans="1:65" x14ac:dyDescent="0.35">
      <c r="A428" s="2" t="s">
        <v>65</v>
      </c>
      <c r="B428" s="2" t="s">
        <v>66</v>
      </c>
      <c r="C428" s="2" t="s">
        <v>67</v>
      </c>
      <c r="D428">
        <v>1</v>
      </c>
      <c r="E428">
        <v>1</v>
      </c>
      <c r="F428" s="3">
        <v>43768.764374999999</v>
      </c>
      <c r="G428" s="4">
        <v>43466</v>
      </c>
      <c r="H428" s="4">
        <v>43830</v>
      </c>
      <c r="I428" s="2" t="s">
        <v>68</v>
      </c>
      <c r="J428">
        <v>1440</v>
      </c>
      <c r="L428" s="2"/>
      <c r="M428" s="2"/>
      <c r="N428" s="2"/>
      <c r="O428" s="2"/>
      <c r="P428" s="2"/>
      <c r="Q428" s="2"/>
      <c r="S428" s="2"/>
      <c r="T428" s="2"/>
      <c r="U428" s="2"/>
      <c r="V428" s="2"/>
      <c r="W428" s="2"/>
      <c r="X428" s="2"/>
      <c r="Y428" s="2"/>
      <c r="AA428" s="2"/>
      <c r="AC428" s="2"/>
      <c r="AD428" s="2"/>
      <c r="AE428" s="2"/>
      <c r="AN428" s="2"/>
      <c r="AP428" s="2"/>
      <c r="AQ428" s="2"/>
      <c r="AR428" s="2"/>
      <c r="AS428" s="2"/>
      <c r="AT428" s="4"/>
      <c r="AU428" s="4"/>
      <c r="AV428" s="4"/>
      <c r="AW428" s="2"/>
      <c r="AX428" s="2"/>
      <c r="AZ428">
        <v>122</v>
      </c>
      <c r="BA428">
        <v>863850.29</v>
      </c>
      <c r="BB428" s="2" t="s">
        <v>69</v>
      </c>
      <c r="BC428">
        <v>219</v>
      </c>
      <c r="BD428" s="2" t="s">
        <v>882</v>
      </c>
      <c r="BE428" s="2" t="s">
        <v>137</v>
      </c>
      <c r="BF428">
        <v>0</v>
      </c>
      <c r="BG428" s="2"/>
      <c r="BH428" s="2" t="s">
        <v>650</v>
      </c>
      <c r="BI428">
        <v>570.77</v>
      </c>
      <c r="BJ428" s="2" t="s">
        <v>952</v>
      </c>
      <c r="BK428">
        <v>287</v>
      </c>
      <c r="BL428">
        <v>863850.29</v>
      </c>
      <c r="BM428">
        <v>863850.29</v>
      </c>
    </row>
    <row r="429" spans="1:65" x14ac:dyDescent="0.35">
      <c r="A429" s="2" t="s">
        <v>65</v>
      </c>
      <c r="B429" s="2" t="s">
        <v>66</v>
      </c>
      <c r="C429" s="2" t="s">
        <v>67</v>
      </c>
      <c r="D429">
        <v>1</v>
      </c>
      <c r="E429">
        <v>1</v>
      </c>
      <c r="F429" s="3">
        <v>43768.764374999999</v>
      </c>
      <c r="G429" s="4">
        <v>43466</v>
      </c>
      <c r="H429" s="4">
        <v>43830</v>
      </c>
      <c r="I429" s="2" t="s">
        <v>68</v>
      </c>
      <c r="J429">
        <v>1440</v>
      </c>
      <c r="L429" s="2"/>
      <c r="M429" s="2"/>
      <c r="N429" s="2"/>
      <c r="O429" s="2"/>
      <c r="P429" s="2"/>
      <c r="Q429" s="2"/>
      <c r="S429" s="2"/>
      <c r="T429" s="2"/>
      <c r="U429" s="2"/>
      <c r="V429" s="2"/>
      <c r="W429" s="2"/>
      <c r="X429" s="2"/>
      <c r="Y429" s="2"/>
      <c r="AA429" s="2"/>
      <c r="AC429" s="2"/>
      <c r="AD429" s="2"/>
      <c r="AE429" s="2"/>
      <c r="AN429" s="2"/>
      <c r="AP429" s="2"/>
      <c r="AQ429" s="2"/>
      <c r="AR429" s="2"/>
      <c r="AS429" s="2"/>
      <c r="AT429" s="4"/>
      <c r="AU429" s="4"/>
      <c r="AV429" s="4"/>
      <c r="AW429" s="2"/>
      <c r="AX429" s="2"/>
      <c r="AZ429">
        <v>122</v>
      </c>
      <c r="BA429">
        <v>863850.29</v>
      </c>
      <c r="BB429" s="2" t="s">
        <v>69</v>
      </c>
      <c r="BC429">
        <v>220</v>
      </c>
      <c r="BD429" s="2" t="s">
        <v>884</v>
      </c>
      <c r="BE429" s="2" t="s">
        <v>648</v>
      </c>
      <c r="BF429">
        <v>1861.25</v>
      </c>
      <c r="BG429" s="2" t="s">
        <v>952</v>
      </c>
      <c r="BH429" s="2" t="s">
        <v>137</v>
      </c>
      <c r="BI429">
        <v>0</v>
      </c>
      <c r="BJ429" s="2"/>
      <c r="BK429">
        <v>287</v>
      </c>
      <c r="BL429">
        <v>863850.29</v>
      </c>
      <c r="BM429">
        <v>863850.29</v>
      </c>
    </row>
    <row r="430" spans="1:65" x14ac:dyDescent="0.35">
      <c r="A430" s="2" t="s">
        <v>65</v>
      </c>
      <c r="B430" s="2" t="s">
        <v>66</v>
      </c>
      <c r="C430" s="2" t="s">
        <v>67</v>
      </c>
      <c r="D430">
        <v>1</v>
      </c>
      <c r="E430">
        <v>1</v>
      </c>
      <c r="F430" s="3">
        <v>43768.764374999999</v>
      </c>
      <c r="G430" s="4">
        <v>43466</v>
      </c>
      <c r="H430" s="4">
        <v>43830</v>
      </c>
      <c r="I430" s="2" t="s">
        <v>68</v>
      </c>
      <c r="J430">
        <v>1440</v>
      </c>
      <c r="L430" s="2"/>
      <c r="M430" s="2"/>
      <c r="N430" s="2"/>
      <c r="O430" s="2"/>
      <c r="P430" s="2"/>
      <c r="Q430" s="2"/>
      <c r="S430" s="2"/>
      <c r="T430" s="2"/>
      <c r="U430" s="2"/>
      <c r="V430" s="2"/>
      <c r="W430" s="2"/>
      <c r="X430" s="2"/>
      <c r="Y430" s="2"/>
      <c r="AA430" s="2"/>
      <c r="AC430" s="2"/>
      <c r="AD430" s="2"/>
      <c r="AE430" s="2"/>
      <c r="AN430" s="2"/>
      <c r="AP430" s="2"/>
      <c r="AQ430" s="2"/>
      <c r="AR430" s="2"/>
      <c r="AS430" s="2"/>
      <c r="AT430" s="4"/>
      <c r="AU430" s="4"/>
      <c r="AV430" s="4"/>
      <c r="AW430" s="2"/>
      <c r="AX430" s="2"/>
      <c r="AZ430">
        <v>122</v>
      </c>
      <c r="BA430">
        <v>863850.29</v>
      </c>
      <c r="BB430" s="2" t="s">
        <v>69</v>
      </c>
      <c r="BC430">
        <v>221</v>
      </c>
      <c r="BD430" s="2" t="s">
        <v>884</v>
      </c>
      <c r="BE430" s="2" t="s">
        <v>137</v>
      </c>
      <c r="BF430">
        <v>0</v>
      </c>
      <c r="BG430" s="2"/>
      <c r="BH430" s="2" t="s">
        <v>635</v>
      </c>
      <c r="BI430">
        <v>1861.25</v>
      </c>
      <c r="BJ430" s="2" t="s">
        <v>952</v>
      </c>
      <c r="BK430">
        <v>287</v>
      </c>
      <c r="BL430">
        <v>863850.29</v>
      </c>
      <c r="BM430">
        <v>863850.29</v>
      </c>
    </row>
    <row r="431" spans="1:65" x14ac:dyDescent="0.35">
      <c r="A431" s="2" t="s">
        <v>65</v>
      </c>
      <c r="B431" s="2" t="s">
        <v>66</v>
      </c>
      <c r="C431" s="2" t="s">
        <v>67</v>
      </c>
      <c r="D431">
        <v>1</v>
      </c>
      <c r="E431">
        <v>1</v>
      </c>
      <c r="F431" s="3">
        <v>43768.764374999999</v>
      </c>
      <c r="G431" s="4">
        <v>43466</v>
      </c>
      <c r="H431" s="4">
        <v>43830</v>
      </c>
      <c r="I431" s="2" t="s">
        <v>68</v>
      </c>
      <c r="J431">
        <v>1440</v>
      </c>
      <c r="L431" s="2"/>
      <c r="M431" s="2"/>
      <c r="N431" s="2"/>
      <c r="O431" s="2"/>
      <c r="P431" s="2"/>
      <c r="Q431" s="2"/>
      <c r="S431" s="2"/>
      <c r="T431" s="2"/>
      <c r="U431" s="2"/>
      <c r="V431" s="2"/>
      <c r="W431" s="2"/>
      <c r="X431" s="2"/>
      <c r="Y431" s="2"/>
      <c r="AA431" s="2"/>
      <c r="AC431" s="2"/>
      <c r="AD431" s="2"/>
      <c r="AE431" s="2"/>
      <c r="AN431" s="2"/>
      <c r="AP431" s="2"/>
      <c r="AQ431" s="2"/>
      <c r="AR431" s="2"/>
      <c r="AS431" s="2"/>
      <c r="AT431" s="4"/>
      <c r="AU431" s="4"/>
      <c r="AV431" s="4"/>
      <c r="AW431" s="2"/>
      <c r="AX431" s="2"/>
      <c r="AZ431">
        <v>122</v>
      </c>
      <c r="BA431">
        <v>863850.29</v>
      </c>
      <c r="BB431" s="2" t="s">
        <v>69</v>
      </c>
      <c r="BC431">
        <v>222</v>
      </c>
      <c r="BD431" s="2" t="s">
        <v>885</v>
      </c>
      <c r="BE431" s="2" t="s">
        <v>76</v>
      </c>
      <c r="BF431">
        <v>428.09</v>
      </c>
      <c r="BG431" s="2" t="s">
        <v>952</v>
      </c>
      <c r="BH431" s="2" t="s">
        <v>137</v>
      </c>
      <c r="BI431">
        <v>0</v>
      </c>
      <c r="BJ431" s="2"/>
      <c r="BK431">
        <v>287</v>
      </c>
      <c r="BL431">
        <v>863850.29</v>
      </c>
      <c r="BM431">
        <v>863850.29</v>
      </c>
    </row>
    <row r="432" spans="1:65" x14ac:dyDescent="0.35">
      <c r="A432" s="2" t="s">
        <v>65</v>
      </c>
      <c r="B432" s="2" t="s">
        <v>66</v>
      </c>
      <c r="C432" s="2" t="s">
        <v>67</v>
      </c>
      <c r="D432">
        <v>1</v>
      </c>
      <c r="E432">
        <v>1</v>
      </c>
      <c r="F432" s="3">
        <v>43768.764374999999</v>
      </c>
      <c r="G432" s="4">
        <v>43466</v>
      </c>
      <c r="H432" s="4">
        <v>43830</v>
      </c>
      <c r="I432" s="2" t="s">
        <v>68</v>
      </c>
      <c r="J432">
        <v>1440</v>
      </c>
      <c r="L432" s="2"/>
      <c r="M432" s="2"/>
      <c r="N432" s="2"/>
      <c r="O432" s="2"/>
      <c r="P432" s="2"/>
      <c r="Q432" s="2"/>
      <c r="S432" s="2"/>
      <c r="T432" s="2"/>
      <c r="U432" s="2"/>
      <c r="V432" s="2"/>
      <c r="W432" s="2"/>
      <c r="X432" s="2"/>
      <c r="Y432" s="2"/>
      <c r="AA432" s="2"/>
      <c r="AC432" s="2"/>
      <c r="AD432" s="2"/>
      <c r="AE432" s="2"/>
      <c r="AN432" s="2"/>
      <c r="AP432" s="2"/>
      <c r="AQ432" s="2"/>
      <c r="AR432" s="2"/>
      <c r="AS432" s="2"/>
      <c r="AT432" s="4"/>
      <c r="AU432" s="4"/>
      <c r="AV432" s="4"/>
      <c r="AW432" s="2"/>
      <c r="AX432" s="2"/>
      <c r="AZ432">
        <v>122</v>
      </c>
      <c r="BA432">
        <v>863850.29</v>
      </c>
      <c r="BB432" s="2" t="s">
        <v>69</v>
      </c>
      <c r="BC432">
        <v>223</v>
      </c>
      <c r="BD432" s="2" t="s">
        <v>885</v>
      </c>
      <c r="BE432" s="2" t="s">
        <v>137</v>
      </c>
      <c r="BF432">
        <v>0</v>
      </c>
      <c r="BG432" s="2"/>
      <c r="BH432" s="2" t="s">
        <v>75</v>
      </c>
      <c r="BI432">
        <v>428.09</v>
      </c>
      <c r="BJ432" s="2" t="s">
        <v>952</v>
      </c>
      <c r="BK432">
        <v>287</v>
      </c>
      <c r="BL432">
        <v>863850.29</v>
      </c>
      <c r="BM432">
        <v>863850.29</v>
      </c>
    </row>
    <row r="433" spans="1:65" x14ac:dyDescent="0.35">
      <c r="A433" s="2" t="s">
        <v>65</v>
      </c>
      <c r="B433" s="2" t="s">
        <v>66</v>
      </c>
      <c r="C433" s="2" t="s">
        <v>67</v>
      </c>
      <c r="D433">
        <v>1</v>
      </c>
      <c r="E433">
        <v>1</v>
      </c>
      <c r="F433" s="3">
        <v>43768.764374999999</v>
      </c>
      <c r="G433" s="4">
        <v>43466</v>
      </c>
      <c r="H433" s="4">
        <v>43830</v>
      </c>
      <c r="I433" s="2" t="s">
        <v>68</v>
      </c>
      <c r="J433">
        <v>1440</v>
      </c>
      <c r="L433" s="2"/>
      <c r="M433" s="2"/>
      <c r="N433" s="2"/>
      <c r="O433" s="2"/>
      <c r="P433" s="2"/>
      <c r="Q433" s="2"/>
      <c r="S433" s="2"/>
      <c r="T433" s="2"/>
      <c r="U433" s="2"/>
      <c r="V433" s="2"/>
      <c r="W433" s="2"/>
      <c r="X433" s="2"/>
      <c r="Y433" s="2"/>
      <c r="AA433" s="2"/>
      <c r="AC433" s="2"/>
      <c r="AD433" s="2"/>
      <c r="AE433" s="2"/>
      <c r="AN433" s="2"/>
      <c r="AP433" s="2"/>
      <c r="AQ433" s="2"/>
      <c r="AR433" s="2"/>
      <c r="AS433" s="2"/>
      <c r="AT433" s="4"/>
      <c r="AU433" s="4"/>
      <c r="AV433" s="4"/>
      <c r="AW433" s="2"/>
      <c r="AX433" s="2"/>
      <c r="AZ433">
        <v>122</v>
      </c>
      <c r="BA433">
        <v>863850.29</v>
      </c>
      <c r="BB433" s="2" t="s">
        <v>69</v>
      </c>
      <c r="BC433">
        <v>224</v>
      </c>
      <c r="BD433" s="2" t="s">
        <v>886</v>
      </c>
      <c r="BE433" s="2" t="s">
        <v>651</v>
      </c>
      <c r="BF433">
        <v>1861.25</v>
      </c>
      <c r="BG433" s="2" t="s">
        <v>952</v>
      </c>
      <c r="BH433" s="2" t="s">
        <v>137</v>
      </c>
      <c r="BI433">
        <v>0</v>
      </c>
      <c r="BJ433" s="2"/>
      <c r="BK433">
        <v>287</v>
      </c>
      <c r="BL433">
        <v>863850.29</v>
      </c>
      <c r="BM433">
        <v>863850.29</v>
      </c>
    </row>
    <row r="434" spans="1:65" x14ac:dyDescent="0.35">
      <c r="A434" s="2" t="s">
        <v>65</v>
      </c>
      <c r="B434" s="2" t="s">
        <v>66</v>
      </c>
      <c r="C434" s="2" t="s">
        <v>67</v>
      </c>
      <c r="D434">
        <v>1</v>
      </c>
      <c r="E434">
        <v>1</v>
      </c>
      <c r="F434" s="3">
        <v>43768.764374999999</v>
      </c>
      <c r="G434" s="4">
        <v>43466</v>
      </c>
      <c r="H434" s="4">
        <v>43830</v>
      </c>
      <c r="I434" s="2" t="s">
        <v>68</v>
      </c>
      <c r="J434">
        <v>1440</v>
      </c>
      <c r="L434" s="2"/>
      <c r="M434" s="2"/>
      <c r="N434" s="2"/>
      <c r="O434" s="2"/>
      <c r="P434" s="2"/>
      <c r="Q434" s="2"/>
      <c r="S434" s="2"/>
      <c r="T434" s="2"/>
      <c r="U434" s="2"/>
      <c r="V434" s="2"/>
      <c r="W434" s="2"/>
      <c r="X434" s="2"/>
      <c r="Y434" s="2"/>
      <c r="AA434" s="2"/>
      <c r="AC434" s="2"/>
      <c r="AD434" s="2"/>
      <c r="AE434" s="2"/>
      <c r="AN434" s="2"/>
      <c r="AP434" s="2"/>
      <c r="AQ434" s="2"/>
      <c r="AR434" s="2"/>
      <c r="AS434" s="2"/>
      <c r="AT434" s="4"/>
      <c r="AU434" s="4"/>
      <c r="AV434" s="4"/>
      <c r="AW434" s="2"/>
      <c r="AX434" s="2"/>
      <c r="AZ434">
        <v>122</v>
      </c>
      <c r="BA434">
        <v>863850.29</v>
      </c>
      <c r="BB434" s="2" t="s">
        <v>69</v>
      </c>
      <c r="BC434">
        <v>225</v>
      </c>
      <c r="BD434" s="2" t="s">
        <v>886</v>
      </c>
      <c r="BE434" s="2" t="s">
        <v>137</v>
      </c>
      <c r="BF434">
        <v>0</v>
      </c>
      <c r="BG434" s="2"/>
      <c r="BH434" s="2" t="s">
        <v>650</v>
      </c>
      <c r="BI434">
        <v>1861.25</v>
      </c>
      <c r="BJ434" s="2" t="s">
        <v>952</v>
      </c>
      <c r="BK434">
        <v>287</v>
      </c>
      <c r="BL434">
        <v>863850.29</v>
      </c>
      <c r="BM434">
        <v>863850.29</v>
      </c>
    </row>
    <row r="435" spans="1:65" x14ac:dyDescent="0.35">
      <c r="A435" s="2" t="s">
        <v>65</v>
      </c>
      <c r="B435" s="2" t="s">
        <v>66</v>
      </c>
      <c r="C435" s="2" t="s">
        <v>67</v>
      </c>
      <c r="D435">
        <v>1</v>
      </c>
      <c r="E435">
        <v>1</v>
      </c>
      <c r="F435" s="3">
        <v>43768.764374999999</v>
      </c>
      <c r="G435" s="4">
        <v>43466</v>
      </c>
      <c r="H435" s="4">
        <v>43830</v>
      </c>
      <c r="I435" s="2" t="s">
        <v>68</v>
      </c>
      <c r="J435">
        <v>1440</v>
      </c>
      <c r="L435" s="2"/>
      <c r="M435" s="2"/>
      <c r="N435" s="2"/>
      <c r="O435" s="2"/>
      <c r="P435" s="2"/>
      <c r="Q435" s="2"/>
      <c r="S435" s="2"/>
      <c r="T435" s="2"/>
      <c r="U435" s="2"/>
      <c r="V435" s="2"/>
      <c r="W435" s="2"/>
      <c r="X435" s="2"/>
      <c r="Y435" s="2"/>
      <c r="AA435" s="2"/>
      <c r="AC435" s="2"/>
      <c r="AD435" s="2"/>
      <c r="AE435" s="2"/>
      <c r="AN435" s="2"/>
      <c r="AP435" s="2"/>
      <c r="AQ435" s="2"/>
      <c r="AR435" s="2"/>
      <c r="AS435" s="2"/>
      <c r="AT435" s="4"/>
      <c r="AU435" s="4"/>
      <c r="AV435" s="4"/>
      <c r="AW435" s="2"/>
      <c r="AX435" s="2"/>
      <c r="AZ435">
        <v>122</v>
      </c>
      <c r="BA435">
        <v>863850.29</v>
      </c>
      <c r="BB435" s="2" t="s">
        <v>69</v>
      </c>
      <c r="BC435">
        <v>226</v>
      </c>
      <c r="BD435" s="2" t="s">
        <v>883</v>
      </c>
      <c r="BE435" s="2" t="s">
        <v>642</v>
      </c>
      <c r="BF435">
        <v>1243.69</v>
      </c>
      <c r="BG435" s="2" t="s">
        <v>953</v>
      </c>
      <c r="BH435" s="2" t="s">
        <v>137</v>
      </c>
      <c r="BI435">
        <v>0</v>
      </c>
      <c r="BJ435" s="2"/>
      <c r="BK435">
        <v>287</v>
      </c>
      <c r="BL435">
        <v>863850.29</v>
      </c>
      <c r="BM435">
        <v>863850.29</v>
      </c>
    </row>
    <row r="436" spans="1:65" x14ac:dyDescent="0.35">
      <c r="A436" s="2" t="s">
        <v>65</v>
      </c>
      <c r="B436" s="2" t="s">
        <v>66</v>
      </c>
      <c r="C436" s="2" t="s">
        <v>67</v>
      </c>
      <c r="D436">
        <v>1</v>
      </c>
      <c r="E436">
        <v>1</v>
      </c>
      <c r="F436" s="3">
        <v>43768.764374999999</v>
      </c>
      <c r="G436" s="4">
        <v>43466</v>
      </c>
      <c r="H436" s="4">
        <v>43830</v>
      </c>
      <c r="I436" s="2" t="s">
        <v>68</v>
      </c>
      <c r="J436">
        <v>1440</v>
      </c>
      <c r="L436" s="2"/>
      <c r="M436" s="2"/>
      <c r="N436" s="2"/>
      <c r="O436" s="2"/>
      <c r="P436" s="2"/>
      <c r="Q436" s="2"/>
      <c r="S436" s="2"/>
      <c r="T436" s="2"/>
      <c r="U436" s="2"/>
      <c r="V436" s="2"/>
      <c r="W436" s="2"/>
      <c r="X436" s="2"/>
      <c r="Y436" s="2"/>
      <c r="AA436" s="2"/>
      <c r="AC436" s="2"/>
      <c r="AD436" s="2"/>
      <c r="AE436" s="2"/>
      <c r="AN436" s="2"/>
      <c r="AP436" s="2"/>
      <c r="AQ436" s="2"/>
      <c r="AR436" s="2"/>
      <c r="AS436" s="2"/>
      <c r="AT436" s="4"/>
      <c r="AU436" s="4"/>
      <c r="AV436" s="4"/>
      <c r="AW436" s="2"/>
      <c r="AX436" s="2"/>
      <c r="AZ436">
        <v>122</v>
      </c>
      <c r="BA436">
        <v>863850.29</v>
      </c>
      <c r="BB436" s="2" t="s">
        <v>69</v>
      </c>
      <c r="BC436">
        <v>227</v>
      </c>
      <c r="BD436" s="2" t="s">
        <v>883</v>
      </c>
      <c r="BE436" s="2" t="s">
        <v>137</v>
      </c>
      <c r="BF436">
        <v>0</v>
      </c>
      <c r="BG436" s="2"/>
      <c r="BH436" s="2" t="s">
        <v>635</v>
      </c>
      <c r="BI436">
        <v>1243.69</v>
      </c>
      <c r="BJ436" s="2" t="s">
        <v>953</v>
      </c>
      <c r="BK436">
        <v>287</v>
      </c>
      <c r="BL436">
        <v>863850.29</v>
      </c>
      <c r="BM436">
        <v>863850.29</v>
      </c>
    </row>
    <row r="437" spans="1:65" x14ac:dyDescent="0.35">
      <c r="A437" s="2" t="s">
        <v>65</v>
      </c>
      <c r="B437" s="2" t="s">
        <v>66</v>
      </c>
      <c r="C437" s="2" t="s">
        <v>67</v>
      </c>
      <c r="D437">
        <v>1</v>
      </c>
      <c r="E437">
        <v>1</v>
      </c>
      <c r="F437" s="3">
        <v>43768.764374999999</v>
      </c>
      <c r="G437" s="4">
        <v>43466</v>
      </c>
      <c r="H437" s="4">
        <v>43830</v>
      </c>
      <c r="I437" s="2" t="s">
        <v>68</v>
      </c>
      <c r="J437">
        <v>1440</v>
      </c>
      <c r="L437" s="2"/>
      <c r="M437" s="2"/>
      <c r="N437" s="2"/>
      <c r="O437" s="2"/>
      <c r="P437" s="2"/>
      <c r="Q437" s="2"/>
      <c r="S437" s="2"/>
      <c r="T437" s="2"/>
      <c r="U437" s="2"/>
      <c r="V437" s="2"/>
      <c r="W437" s="2"/>
      <c r="X437" s="2"/>
      <c r="Y437" s="2"/>
      <c r="AA437" s="2"/>
      <c r="AC437" s="2"/>
      <c r="AD437" s="2"/>
      <c r="AE437" s="2"/>
      <c r="AN437" s="2"/>
      <c r="AP437" s="2"/>
      <c r="AQ437" s="2"/>
      <c r="AR437" s="2"/>
      <c r="AS437" s="2"/>
      <c r="AT437" s="4"/>
      <c r="AU437" s="4"/>
      <c r="AV437" s="4"/>
      <c r="AW437" s="2"/>
      <c r="AX437" s="2"/>
      <c r="AZ437">
        <v>122</v>
      </c>
      <c r="BA437">
        <v>863850.29</v>
      </c>
      <c r="BB437" s="2" t="s">
        <v>69</v>
      </c>
      <c r="BC437">
        <v>228</v>
      </c>
      <c r="BD437" s="2" t="s">
        <v>889</v>
      </c>
      <c r="BE437" s="2" t="s">
        <v>662</v>
      </c>
      <c r="BF437">
        <v>13.6</v>
      </c>
      <c r="BG437" s="2" t="s">
        <v>955</v>
      </c>
      <c r="BH437" s="2" t="s">
        <v>137</v>
      </c>
      <c r="BI437">
        <v>0</v>
      </c>
      <c r="BJ437" s="2"/>
      <c r="BK437">
        <v>287</v>
      </c>
      <c r="BL437">
        <v>863850.29</v>
      </c>
      <c r="BM437">
        <v>863850.29</v>
      </c>
    </row>
    <row r="438" spans="1:65" x14ac:dyDescent="0.35">
      <c r="A438" s="2" t="s">
        <v>65</v>
      </c>
      <c r="B438" s="2" t="s">
        <v>66</v>
      </c>
      <c r="C438" s="2" t="s">
        <v>67</v>
      </c>
      <c r="D438">
        <v>1</v>
      </c>
      <c r="E438">
        <v>1</v>
      </c>
      <c r="F438" s="3">
        <v>43768.764374999999</v>
      </c>
      <c r="G438" s="4">
        <v>43466</v>
      </c>
      <c r="H438" s="4">
        <v>43830</v>
      </c>
      <c r="I438" s="2" t="s">
        <v>68</v>
      </c>
      <c r="J438">
        <v>1440</v>
      </c>
      <c r="L438" s="2"/>
      <c r="M438" s="2"/>
      <c r="N438" s="2"/>
      <c r="O438" s="2"/>
      <c r="P438" s="2"/>
      <c r="Q438" s="2"/>
      <c r="S438" s="2"/>
      <c r="T438" s="2"/>
      <c r="U438" s="2"/>
      <c r="V438" s="2"/>
      <c r="W438" s="2"/>
      <c r="X438" s="2"/>
      <c r="Y438" s="2"/>
      <c r="AA438" s="2"/>
      <c r="AC438" s="2"/>
      <c r="AD438" s="2"/>
      <c r="AE438" s="2"/>
      <c r="AN438" s="2"/>
      <c r="AP438" s="2"/>
      <c r="AQ438" s="2"/>
      <c r="AR438" s="2"/>
      <c r="AS438" s="2"/>
      <c r="AT438" s="4"/>
      <c r="AU438" s="4"/>
      <c r="AV438" s="4"/>
      <c r="AW438" s="2"/>
      <c r="AX438" s="2"/>
      <c r="AZ438">
        <v>122</v>
      </c>
      <c r="BA438">
        <v>863850.29</v>
      </c>
      <c r="BB438" s="2" t="s">
        <v>69</v>
      </c>
      <c r="BC438">
        <v>229</v>
      </c>
      <c r="BD438" s="2" t="s">
        <v>889</v>
      </c>
      <c r="BE438" s="2" t="s">
        <v>137</v>
      </c>
      <c r="BF438">
        <v>0</v>
      </c>
      <c r="BG438" s="2"/>
      <c r="BH438" s="2" t="s">
        <v>630</v>
      </c>
      <c r="BI438">
        <v>13.6</v>
      </c>
      <c r="BJ438" s="2" t="s">
        <v>955</v>
      </c>
      <c r="BK438">
        <v>287</v>
      </c>
      <c r="BL438">
        <v>863850.29</v>
      </c>
      <c r="BM438">
        <v>863850.29</v>
      </c>
    </row>
    <row r="439" spans="1:65" x14ac:dyDescent="0.35">
      <c r="A439" s="2" t="s">
        <v>65</v>
      </c>
      <c r="B439" s="2" t="s">
        <v>66</v>
      </c>
      <c r="C439" s="2" t="s">
        <v>67</v>
      </c>
      <c r="D439">
        <v>1</v>
      </c>
      <c r="E439">
        <v>1</v>
      </c>
      <c r="F439" s="3">
        <v>43768.764374999999</v>
      </c>
      <c r="G439" s="4">
        <v>43466</v>
      </c>
      <c r="H439" s="4">
        <v>43830</v>
      </c>
      <c r="I439" s="2" t="s">
        <v>68</v>
      </c>
      <c r="J439">
        <v>1440</v>
      </c>
      <c r="L439" s="2"/>
      <c r="M439" s="2"/>
      <c r="N439" s="2"/>
      <c r="O439" s="2"/>
      <c r="P439" s="2"/>
      <c r="Q439" s="2"/>
      <c r="S439" s="2"/>
      <c r="T439" s="2"/>
      <c r="U439" s="2"/>
      <c r="V439" s="2"/>
      <c r="W439" s="2"/>
      <c r="X439" s="2"/>
      <c r="Y439" s="2"/>
      <c r="AA439" s="2"/>
      <c r="AC439" s="2"/>
      <c r="AD439" s="2"/>
      <c r="AE439" s="2"/>
      <c r="AN439" s="2"/>
      <c r="AP439" s="2"/>
      <c r="AQ439" s="2"/>
      <c r="AR439" s="2"/>
      <c r="AS439" s="2"/>
      <c r="AT439" s="4"/>
      <c r="AU439" s="4"/>
      <c r="AV439" s="4"/>
      <c r="AW439" s="2"/>
      <c r="AX439" s="2"/>
      <c r="AZ439">
        <v>122</v>
      </c>
      <c r="BA439">
        <v>863850.29</v>
      </c>
      <c r="BB439" s="2" t="s">
        <v>69</v>
      </c>
      <c r="BC439">
        <v>230</v>
      </c>
      <c r="BD439" s="2" t="s">
        <v>890</v>
      </c>
      <c r="BE439" s="2" t="s">
        <v>632</v>
      </c>
      <c r="BF439">
        <v>35.96</v>
      </c>
      <c r="BG439" s="2" t="s">
        <v>956</v>
      </c>
      <c r="BH439" s="2" t="s">
        <v>137</v>
      </c>
      <c r="BI439">
        <v>0</v>
      </c>
      <c r="BJ439" s="2"/>
      <c r="BK439">
        <v>287</v>
      </c>
      <c r="BL439">
        <v>863850.29</v>
      </c>
      <c r="BM439">
        <v>863850.29</v>
      </c>
    </row>
    <row r="440" spans="1:65" x14ac:dyDescent="0.35">
      <c r="A440" s="2" t="s">
        <v>65</v>
      </c>
      <c r="B440" s="2" t="s">
        <v>66</v>
      </c>
      <c r="C440" s="2" t="s">
        <v>67</v>
      </c>
      <c r="D440">
        <v>1</v>
      </c>
      <c r="E440">
        <v>1</v>
      </c>
      <c r="F440" s="3">
        <v>43768.764374999999</v>
      </c>
      <c r="G440" s="4">
        <v>43466</v>
      </c>
      <c r="H440" s="4">
        <v>43830</v>
      </c>
      <c r="I440" s="2" t="s">
        <v>68</v>
      </c>
      <c r="J440">
        <v>1440</v>
      </c>
      <c r="L440" s="2"/>
      <c r="M440" s="2"/>
      <c r="N440" s="2"/>
      <c r="O440" s="2"/>
      <c r="P440" s="2"/>
      <c r="Q440" s="2"/>
      <c r="S440" s="2"/>
      <c r="T440" s="2"/>
      <c r="U440" s="2"/>
      <c r="V440" s="2"/>
      <c r="W440" s="2"/>
      <c r="X440" s="2"/>
      <c r="Y440" s="2"/>
      <c r="AA440" s="2"/>
      <c r="AC440" s="2"/>
      <c r="AD440" s="2"/>
      <c r="AE440" s="2"/>
      <c r="AN440" s="2"/>
      <c r="AP440" s="2"/>
      <c r="AQ440" s="2"/>
      <c r="AR440" s="2"/>
      <c r="AS440" s="2"/>
      <c r="AT440" s="4"/>
      <c r="AU440" s="4"/>
      <c r="AV440" s="4"/>
      <c r="AW440" s="2"/>
      <c r="AX440" s="2"/>
      <c r="AZ440">
        <v>122</v>
      </c>
      <c r="BA440">
        <v>863850.29</v>
      </c>
      <c r="BB440" s="2" t="s">
        <v>69</v>
      </c>
      <c r="BC440">
        <v>231</v>
      </c>
      <c r="BD440" s="2" t="s">
        <v>890</v>
      </c>
      <c r="BE440" s="2" t="s">
        <v>137</v>
      </c>
      <c r="BF440">
        <v>0</v>
      </c>
      <c r="BG440" s="2"/>
      <c r="BH440" s="2" t="s">
        <v>662</v>
      </c>
      <c r="BI440">
        <v>35.96</v>
      </c>
      <c r="BJ440" s="2" t="s">
        <v>956</v>
      </c>
      <c r="BK440">
        <v>287</v>
      </c>
      <c r="BL440">
        <v>863850.29</v>
      </c>
      <c r="BM440">
        <v>863850.29</v>
      </c>
    </row>
    <row r="441" spans="1:65" x14ac:dyDescent="0.35">
      <c r="A441" s="2" t="s">
        <v>65</v>
      </c>
      <c r="B441" s="2" t="s">
        <v>66</v>
      </c>
      <c r="C441" s="2" t="s">
        <v>67</v>
      </c>
      <c r="D441">
        <v>1</v>
      </c>
      <c r="E441">
        <v>1</v>
      </c>
      <c r="F441" s="3">
        <v>43768.764374999999</v>
      </c>
      <c r="G441" s="4">
        <v>43466</v>
      </c>
      <c r="H441" s="4">
        <v>43830</v>
      </c>
      <c r="I441" s="2" t="s">
        <v>68</v>
      </c>
      <c r="J441">
        <v>1440</v>
      </c>
      <c r="L441" s="2"/>
      <c r="M441" s="2"/>
      <c r="N441" s="2"/>
      <c r="O441" s="2"/>
      <c r="P441" s="2"/>
      <c r="Q441" s="2"/>
      <c r="S441" s="2"/>
      <c r="T441" s="2"/>
      <c r="U441" s="2"/>
      <c r="V441" s="2"/>
      <c r="W441" s="2"/>
      <c r="X441" s="2"/>
      <c r="Y441" s="2"/>
      <c r="AA441" s="2"/>
      <c r="AC441" s="2"/>
      <c r="AD441" s="2"/>
      <c r="AE441" s="2"/>
      <c r="AN441" s="2"/>
      <c r="AP441" s="2"/>
      <c r="AQ441" s="2"/>
      <c r="AR441" s="2"/>
      <c r="AS441" s="2"/>
      <c r="AT441" s="4"/>
      <c r="AU441" s="4"/>
      <c r="AV441" s="4"/>
      <c r="AW441" s="2"/>
      <c r="AX441" s="2"/>
      <c r="AZ441">
        <v>122</v>
      </c>
      <c r="BA441">
        <v>863850.29</v>
      </c>
      <c r="BB441" s="2" t="s">
        <v>69</v>
      </c>
      <c r="BC441">
        <v>232</v>
      </c>
      <c r="BD441" s="2" t="s">
        <v>887</v>
      </c>
      <c r="BE441" s="2" t="s">
        <v>575</v>
      </c>
      <c r="BF441">
        <v>6514.91</v>
      </c>
      <c r="BG441" s="2" t="s">
        <v>1045</v>
      </c>
      <c r="BH441" s="2" t="s">
        <v>137</v>
      </c>
      <c r="BI441">
        <v>0</v>
      </c>
      <c r="BJ441" s="2"/>
      <c r="BK441">
        <v>287</v>
      </c>
      <c r="BL441">
        <v>863850.29</v>
      </c>
      <c r="BM441">
        <v>863850.29</v>
      </c>
    </row>
    <row r="442" spans="1:65" x14ac:dyDescent="0.35">
      <c r="A442" s="2" t="s">
        <v>65</v>
      </c>
      <c r="B442" s="2" t="s">
        <v>66</v>
      </c>
      <c r="C442" s="2" t="s">
        <v>67</v>
      </c>
      <c r="D442">
        <v>1</v>
      </c>
      <c r="E442">
        <v>1</v>
      </c>
      <c r="F442" s="3">
        <v>43768.764374999999</v>
      </c>
      <c r="G442" s="4">
        <v>43466</v>
      </c>
      <c r="H442" s="4">
        <v>43830</v>
      </c>
      <c r="I442" s="2" t="s">
        <v>68</v>
      </c>
      <c r="J442">
        <v>1440</v>
      </c>
      <c r="L442" s="2"/>
      <c r="M442" s="2"/>
      <c r="N442" s="2"/>
      <c r="O442" s="2"/>
      <c r="P442" s="2"/>
      <c r="Q442" s="2"/>
      <c r="S442" s="2"/>
      <c r="T442" s="2"/>
      <c r="U442" s="2"/>
      <c r="V442" s="2"/>
      <c r="W442" s="2"/>
      <c r="X442" s="2"/>
      <c r="Y442" s="2"/>
      <c r="AA442" s="2"/>
      <c r="AC442" s="2"/>
      <c r="AD442" s="2"/>
      <c r="AE442" s="2"/>
      <c r="AN442" s="2"/>
      <c r="AP442" s="2"/>
      <c r="AQ442" s="2"/>
      <c r="AR442" s="2"/>
      <c r="AS442" s="2"/>
      <c r="AT442" s="4"/>
      <c r="AU442" s="4"/>
      <c r="AV442" s="4"/>
      <c r="AW442" s="2"/>
      <c r="AX442" s="2"/>
      <c r="AZ442">
        <v>122</v>
      </c>
      <c r="BA442">
        <v>863850.29</v>
      </c>
      <c r="BB442" s="2" t="s">
        <v>69</v>
      </c>
      <c r="BC442">
        <v>233</v>
      </c>
      <c r="BD442" s="2" t="s">
        <v>887</v>
      </c>
      <c r="BE442" s="2" t="s">
        <v>137</v>
      </c>
      <c r="BF442">
        <v>0</v>
      </c>
      <c r="BG442" s="2"/>
      <c r="BH442" s="2" t="s">
        <v>630</v>
      </c>
      <c r="BI442">
        <v>6514.91</v>
      </c>
      <c r="BJ442" s="2" t="s">
        <v>1045</v>
      </c>
      <c r="BK442">
        <v>287</v>
      </c>
      <c r="BL442">
        <v>863850.29</v>
      </c>
      <c r="BM442">
        <v>863850.29</v>
      </c>
    </row>
    <row r="443" spans="1:65" x14ac:dyDescent="0.35">
      <c r="A443" s="2" t="s">
        <v>65</v>
      </c>
      <c r="B443" s="2" t="s">
        <v>66</v>
      </c>
      <c r="C443" s="2" t="s">
        <v>67</v>
      </c>
      <c r="D443">
        <v>1</v>
      </c>
      <c r="E443">
        <v>1</v>
      </c>
      <c r="F443" s="3">
        <v>43768.764374999999</v>
      </c>
      <c r="G443" s="4">
        <v>43466</v>
      </c>
      <c r="H443" s="4">
        <v>43830</v>
      </c>
      <c r="I443" s="2" t="s">
        <v>68</v>
      </c>
      <c r="J443">
        <v>1440</v>
      </c>
      <c r="L443" s="2"/>
      <c r="M443" s="2"/>
      <c r="N443" s="2"/>
      <c r="O443" s="2"/>
      <c r="P443" s="2"/>
      <c r="Q443" s="2"/>
      <c r="S443" s="2"/>
      <c r="T443" s="2"/>
      <c r="U443" s="2"/>
      <c r="V443" s="2"/>
      <c r="W443" s="2"/>
      <c r="X443" s="2"/>
      <c r="Y443" s="2"/>
      <c r="AA443" s="2"/>
      <c r="AC443" s="2"/>
      <c r="AD443" s="2"/>
      <c r="AE443" s="2"/>
      <c r="AN443" s="2"/>
      <c r="AP443" s="2"/>
      <c r="AQ443" s="2"/>
      <c r="AR443" s="2"/>
      <c r="AS443" s="2"/>
      <c r="AT443" s="4"/>
      <c r="AU443" s="4"/>
      <c r="AV443" s="4"/>
      <c r="AW443" s="2"/>
      <c r="AX443" s="2"/>
      <c r="AZ443">
        <v>122</v>
      </c>
      <c r="BA443">
        <v>863850.29</v>
      </c>
      <c r="BB443" s="2" t="s">
        <v>69</v>
      </c>
      <c r="BC443">
        <v>234</v>
      </c>
      <c r="BD443" s="2" t="s">
        <v>888</v>
      </c>
      <c r="BE443" s="2" t="s">
        <v>575</v>
      </c>
      <c r="BF443">
        <v>4292.18</v>
      </c>
      <c r="BG443" s="2" t="s">
        <v>1045</v>
      </c>
      <c r="BH443" s="2" t="s">
        <v>137</v>
      </c>
      <c r="BI443">
        <v>0</v>
      </c>
      <c r="BJ443" s="2"/>
      <c r="BK443">
        <v>287</v>
      </c>
      <c r="BL443">
        <v>863850.29</v>
      </c>
      <c r="BM443">
        <v>863850.29</v>
      </c>
    </row>
    <row r="444" spans="1:65" x14ac:dyDescent="0.35">
      <c r="A444" s="2" t="s">
        <v>65</v>
      </c>
      <c r="B444" s="2" t="s">
        <v>66</v>
      </c>
      <c r="C444" s="2" t="s">
        <v>67</v>
      </c>
      <c r="D444">
        <v>1</v>
      </c>
      <c r="E444">
        <v>1</v>
      </c>
      <c r="F444" s="3">
        <v>43768.764374999999</v>
      </c>
      <c r="G444" s="4">
        <v>43466</v>
      </c>
      <c r="H444" s="4">
        <v>43830</v>
      </c>
      <c r="I444" s="2" t="s">
        <v>68</v>
      </c>
      <c r="J444">
        <v>1440</v>
      </c>
      <c r="L444" s="2"/>
      <c r="M444" s="2"/>
      <c r="N444" s="2"/>
      <c r="O444" s="2"/>
      <c r="P444" s="2"/>
      <c r="Q444" s="2"/>
      <c r="S444" s="2"/>
      <c r="T444" s="2"/>
      <c r="U444" s="2"/>
      <c r="V444" s="2"/>
      <c r="W444" s="2"/>
      <c r="X444" s="2"/>
      <c r="Y444" s="2"/>
      <c r="AA444" s="2"/>
      <c r="AC444" s="2"/>
      <c r="AD444" s="2"/>
      <c r="AE444" s="2"/>
      <c r="AN444" s="2"/>
      <c r="AP444" s="2"/>
      <c r="AQ444" s="2"/>
      <c r="AR444" s="2"/>
      <c r="AS444" s="2"/>
      <c r="AT444" s="4"/>
      <c r="AU444" s="4"/>
      <c r="AV444" s="4"/>
      <c r="AW444" s="2"/>
      <c r="AX444" s="2"/>
      <c r="AZ444">
        <v>122</v>
      </c>
      <c r="BA444">
        <v>863850.29</v>
      </c>
      <c r="BB444" s="2" t="s">
        <v>69</v>
      </c>
      <c r="BC444">
        <v>235</v>
      </c>
      <c r="BD444" s="2" t="s">
        <v>888</v>
      </c>
      <c r="BE444" s="2" t="s">
        <v>137</v>
      </c>
      <c r="BF444">
        <v>0</v>
      </c>
      <c r="BG444" s="2"/>
      <c r="BH444" s="2" t="s">
        <v>632</v>
      </c>
      <c r="BI444">
        <v>4292.18</v>
      </c>
      <c r="BJ444" s="2" t="s">
        <v>1045</v>
      </c>
      <c r="BK444">
        <v>287</v>
      </c>
      <c r="BL444">
        <v>863850.29</v>
      </c>
      <c r="BM444">
        <v>863850.29</v>
      </c>
    </row>
    <row r="445" spans="1:65" x14ac:dyDescent="0.35">
      <c r="A445" s="2" t="s">
        <v>65</v>
      </c>
      <c r="B445" s="2" t="s">
        <v>66</v>
      </c>
      <c r="C445" s="2" t="s">
        <v>67</v>
      </c>
      <c r="D445">
        <v>1</v>
      </c>
      <c r="E445">
        <v>1</v>
      </c>
      <c r="F445" s="3">
        <v>43768.764374999999</v>
      </c>
      <c r="G445" s="4">
        <v>43466</v>
      </c>
      <c r="H445" s="4">
        <v>43830</v>
      </c>
      <c r="I445" s="2" t="s">
        <v>68</v>
      </c>
      <c r="J445">
        <v>1440</v>
      </c>
      <c r="L445" s="2"/>
      <c r="M445" s="2"/>
      <c r="N445" s="2"/>
      <c r="O445" s="2"/>
      <c r="P445" s="2"/>
      <c r="Q445" s="2"/>
      <c r="S445" s="2"/>
      <c r="T445" s="2"/>
      <c r="U445" s="2"/>
      <c r="V445" s="2"/>
      <c r="W445" s="2"/>
      <c r="X445" s="2"/>
      <c r="Y445" s="2"/>
      <c r="AA445" s="2"/>
      <c r="AC445" s="2"/>
      <c r="AD445" s="2"/>
      <c r="AE445" s="2"/>
      <c r="AN445" s="2"/>
      <c r="AP445" s="2"/>
      <c r="AQ445" s="2"/>
      <c r="AR445" s="2"/>
      <c r="AS445" s="2"/>
      <c r="AT445" s="4"/>
      <c r="AU445" s="4"/>
      <c r="AV445" s="4"/>
      <c r="AW445" s="2"/>
      <c r="AX445" s="2"/>
      <c r="AZ445">
        <v>122</v>
      </c>
      <c r="BA445">
        <v>863850.29</v>
      </c>
      <c r="BB445" s="2" t="s">
        <v>69</v>
      </c>
      <c r="BC445">
        <v>236</v>
      </c>
      <c r="BD445" s="2" t="s">
        <v>893</v>
      </c>
      <c r="BE445" s="2" t="s">
        <v>662</v>
      </c>
      <c r="BF445">
        <v>5.23</v>
      </c>
      <c r="BG445" s="2" t="s">
        <v>958</v>
      </c>
      <c r="BH445" s="2" t="s">
        <v>137</v>
      </c>
      <c r="BI445">
        <v>0</v>
      </c>
      <c r="BJ445" s="2"/>
      <c r="BK445">
        <v>287</v>
      </c>
      <c r="BL445">
        <v>863850.29</v>
      </c>
      <c r="BM445">
        <v>863850.29</v>
      </c>
    </row>
    <row r="446" spans="1:65" x14ac:dyDescent="0.35">
      <c r="A446" s="2" t="s">
        <v>65</v>
      </c>
      <c r="B446" s="2" t="s">
        <v>66</v>
      </c>
      <c r="C446" s="2" t="s">
        <v>67</v>
      </c>
      <c r="D446">
        <v>1</v>
      </c>
      <c r="E446">
        <v>1</v>
      </c>
      <c r="F446" s="3">
        <v>43768.764374999999</v>
      </c>
      <c r="G446" s="4">
        <v>43466</v>
      </c>
      <c r="H446" s="4">
        <v>43830</v>
      </c>
      <c r="I446" s="2" t="s">
        <v>68</v>
      </c>
      <c r="J446">
        <v>1440</v>
      </c>
      <c r="L446" s="2"/>
      <c r="M446" s="2"/>
      <c r="N446" s="2"/>
      <c r="O446" s="2"/>
      <c r="P446" s="2"/>
      <c r="Q446" s="2"/>
      <c r="S446" s="2"/>
      <c r="T446" s="2"/>
      <c r="U446" s="2"/>
      <c r="V446" s="2"/>
      <c r="W446" s="2"/>
      <c r="X446" s="2"/>
      <c r="Y446" s="2"/>
      <c r="AA446" s="2"/>
      <c r="AC446" s="2"/>
      <c r="AD446" s="2"/>
      <c r="AE446" s="2"/>
      <c r="AN446" s="2"/>
      <c r="AP446" s="2"/>
      <c r="AQ446" s="2"/>
      <c r="AR446" s="2"/>
      <c r="AS446" s="2"/>
      <c r="AT446" s="4"/>
      <c r="AU446" s="4"/>
      <c r="AV446" s="4"/>
      <c r="AW446" s="2"/>
      <c r="AX446" s="2"/>
      <c r="AZ446">
        <v>122</v>
      </c>
      <c r="BA446">
        <v>863850.29</v>
      </c>
      <c r="BB446" s="2" t="s">
        <v>69</v>
      </c>
      <c r="BC446">
        <v>237</v>
      </c>
      <c r="BD446" s="2" t="s">
        <v>893</v>
      </c>
      <c r="BE446" s="2" t="s">
        <v>137</v>
      </c>
      <c r="BF446">
        <v>0</v>
      </c>
      <c r="BG446" s="2"/>
      <c r="BH446" s="2" t="s">
        <v>634</v>
      </c>
      <c r="BI446">
        <v>5.23</v>
      </c>
      <c r="BJ446" s="2" t="s">
        <v>958</v>
      </c>
      <c r="BK446">
        <v>287</v>
      </c>
      <c r="BL446">
        <v>863850.29</v>
      </c>
      <c r="BM446">
        <v>863850.29</v>
      </c>
    </row>
    <row r="447" spans="1:65" x14ac:dyDescent="0.35">
      <c r="A447" s="2" t="s">
        <v>65</v>
      </c>
      <c r="B447" s="2" t="s">
        <v>66</v>
      </c>
      <c r="C447" s="2" t="s">
        <v>67</v>
      </c>
      <c r="D447">
        <v>1</v>
      </c>
      <c r="E447">
        <v>1</v>
      </c>
      <c r="F447" s="3">
        <v>43768.764374999999</v>
      </c>
      <c r="G447" s="4">
        <v>43466</v>
      </c>
      <c r="H447" s="4">
        <v>43830</v>
      </c>
      <c r="I447" s="2" t="s">
        <v>68</v>
      </c>
      <c r="J447">
        <v>1440</v>
      </c>
      <c r="L447" s="2"/>
      <c r="M447" s="2"/>
      <c r="N447" s="2"/>
      <c r="O447" s="2"/>
      <c r="P447" s="2"/>
      <c r="Q447" s="2"/>
      <c r="S447" s="2"/>
      <c r="T447" s="2"/>
      <c r="U447" s="2"/>
      <c r="V447" s="2"/>
      <c r="W447" s="2"/>
      <c r="X447" s="2"/>
      <c r="Y447" s="2"/>
      <c r="AA447" s="2"/>
      <c r="AC447" s="2"/>
      <c r="AD447" s="2"/>
      <c r="AE447" s="2"/>
      <c r="AN447" s="2"/>
      <c r="AP447" s="2"/>
      <c r="AQ447" s="2"/>
      <c r="AR447" s="2"/>
      <c r="AS447" s="2"/>
      <c r="AT447" s="4"/>
      <c r="AU447" s="4"/>
      <c r="AV447" s="4"/>
      <c r="AW447" s="2"/>
      <c r="AX447" s="2"/>
      <c r="AZ447">
        <v>122</v>
      </c>
      <c r="BA447">
        <v>863850.29</v>
      </c>
      <c r="BB447" s="2" t="s">
        <v>69</v>
      </c>
      <c r="BC447">
        <v>238</v>
      </c>
      <c r="BD447" s="2" t="s">
        <v>894</v>
      </c>
      <c r="BE447" s="2" t="s">
        <v>662</v>
      </c>
      <c r="BF447">
        <v>23.12</v>
      </c>
      <c r="BG447" s="2" t="s">
        <v>958</v>
      </c>
      <c r="BH447" s="2" t="s">
        <v>137</v>
      </c>
      <c r="BI447">
        <v>0</v>
      </c>
      <c r="BJ447" s="2"/>
      <c r="BK447">
        <v>287</v>
      </c>
      <c r="BL447">
        <v>863850.29</v>
      </c>
      <c r="BM447">
        <v>863850.29</v>
      </c>
    </row>
    <row r="448" spans="1:65" x14ac:dyDescent="0.35">
      <c r="A448" s="2" t="s">
        <v>65</v>
      </c>
      <c r="B448" s="2" t="s">
        <v>66</v>
      </c>
      <c r="C448" s="2" t="s">
        <v>67</v>
      </c>
      <c r="D448">
        <v>1</v>
      </c>
      <c r="E448">
        <v>1</v>
      </c>
      <c r="F448" s="3">
        <v>43768.764374999999</v>
      </c>
      <c r="G448" s="4">
        <v>43466</v>
      </c>
      <c r="H448" s="4">
        <v>43830</v>
      </c>
      <c r="I448" s="2" t="s">
        <v>68</v>
      </c>
      <c r="J448">
        <v>1440</v>
      </c>
      <c r="L448" s="2"/>
      <c r="M448" s="2"/>
      <c r="N448" s="2"/>
      <c r="O448" s="2"/>
      <c r="P448" s="2"/>
      <c r="Q448" s="2"/>
      <c r="S448" s="2"/>
      <c r="T448" s="2"/>
      <c r="U448" s="2"/>
      <c r="V448" s="2"/>
      <c r="W448" s="2"/>
      <c r="X448" s="2"/>
      <c r="Y448" s="2"/>
      <c r="AA448" s="2"/>
      <c r="AC448" s="2"/>
      <c r="AD448" s="2"/>
      <c r="AE448" s="2"/>
      <c r="AN448" s="2"/>
      <c r="AP448" s="2"/>
      <c r="AQ448" s="2"/>
      <c r="AR448" s="2"/>
      <c r="AS448" s="2"/>
      <c r="AT448" s="4"/>
      <c r="AU448" s="4"/>
      <c r="AV448" s="4"/>
      <c r="AW448" s="2"/>
      <c r="AX448" s="2"/>
      <c r="AZ448">
        <v>122</v>
      </c>
      <c r="BA448">
        <v>863850.29</v>
      </c>
      <c r="BB448" s="2" t="s">
        <v>69</v>
      </c>
      <c r="BC448">
        <v>239</v>
      </c>
      <c r="BD448" s="2" t="s">
        <v>894</v>
      </c>
      <c r="BE448" s="2" t="s">
        <v>137</v>
      </c>
      <c r="BF448">
        <v>0</v>
      </c>
      <c r="BG448" s="2"/>
      <c r="BH448" s="2" t="s">
        <v>634</v>
      </c>
      <c r="BI448">
        <v>23.12</v>
      </c>
      <c r="BJ448" s="2" t="s">
        <v>958</v>
      </c>
      <c r="BK448">
        <v>287</v>
      </c>
      <c r="BL448">
        <v>863850.29</v>
      </c>
      <c r="BM448">
        <v>863850.29</v>
      </c>
    </row>
    <row r="449" spans="1:65" x14ac:dyDescent="0.35">
      <c r="A449" s="2" t="s">
        <v>65</v>
      </c>
      <c r="B449" s="2" t="s">
        <v>66</v>
      </c>
      <c r="C449" s="2" t="s">
        <v>67</v>
      </c>
      <c r="D449">
        <v>1</v>
      </c>
      <c r="E449">
        <v>1</v>
      </c>
      <c r="F449" s="3">
        <v>43768.764374999999</v>
      </c>
      <c r="G449" s="4">
        <v>43466</v>
      </c>
      <c r="H449" s="4">
        <v>43830</v>
      </c>
      <c r="I449" s="2" t="s">
        <v>68</v>
      </c>
      <c r="J449">
        <v>1440</v>
      </c>
      <c r="L449" s="2"/>
      <c r="M449" s="2"/>
      <c r="N449" s="2"/>
      <c r="O449" s="2"/>
      <c r="P449" s="2"/>
      <c r="Q449" s="2"/>
      <c r="S449" s="2"/>
      <c r="T449" s="2"/>
      <c r="U449" s="2"/>
      <c r="V449" s="2"/>
      <c r="W449" s="2"/>
      <c r="X449" s="2"/>
      <c r="Y449" s="2"/>
      <c r="AA449" s="2"/>
      <c r="AC449" s="2"/>
      <c r="AD449" s="2"/>
      <c r="AE449" s="2"/>
      <c r="AN449" s="2"/>
      <c r="AP449" s="2"/>
      <c r="AQ449" s="2"/>
      <c r="AR449" s="2"/>
      <c r="AS449" s="2"/>
      <c r="AT449" s="4"/>
      <c r="AU449" s="4"/>
      <c r="AV449" s="4"/>
      <c r="AW449" s="2"/>
      <c r="AX449" s="2"/>
      <c r="AZ449">
        <v>122</v>
      </c>
      <c r="BA449">
        <v>863850.29</v>
      </c>
      <c r="BB449" s="2" t="s">
        <v>69</v>
      </c>
      <c r="BC449">
        <v>240</v>
      </c>
      <c r="BD449" s="2" t="s">
        <v>895</v>
      </c>
      <c r="BE449" s="2" t="s">
        <v>662</v>
      </c>
      <c r="BF449">
        <v>7.45</v>
      </c>
      <c r="BG449" s="2" t="s">
        <v>959</v>
      </c>
      <c r="BH449" s="2" t="s">
        <v>137</v>
      </c>
      <c r="BI449">
        <v>0</v>
      </c>
      <c r="BJ449" s="2"/>
      <c r="BK449">
        <v>287</v>
      </c>
      <c r="BL449">
        <v>863850.29</v>
      </c>
      <c r="BM449">
        <v>863850.29</v>
      </c>
    </row>
    <row r="450" spans="1:65" x14ac:dyDescent="0.35">
      <c r="A450" s="2" t="s">
        <v>65</v>
      </c>
      <c r="B450" s="2" t="s">
        <v>66</v>
      </c>
      <c r="C450" s="2" t="s">
        <v>67</v>
      </c>
      <c r="D450">
        <v>1</v>
      </c>
      <c r="E450">
        <v>1</v>
      </c>
      <c r="F450" s="3">
        <v>43768.764374999999</v>
      </c>
      <c r="G450" s="4">
        <v>43466</v>
      </c>
      <c r="H450" s="4">
        <v>43830</v>
      </c>
      <c r="I450" s="2" t="s">
        <v>68</v>
      </c>
      <c r="J450">
        <v>1440</v>
      </c>
      <c r="L450" s="2"/>
      <c r="M450" s="2"/>
      <c r="N450" s="2"/>
      <c r="O450" s="2"/>
      <c r="P450" s="2"/>
      <c r="Q450" s="2"/>
      <c r="S450" s="2"/>
      <c r="T450" s="2"/>
      <c r="U450" s="2"/>
      <c r="V450" s="2"/>
      <c r="W450" s="2"/>
      <c r="X450" s="2"/>
      <c r="Y450" s="2"/>
      <c r="AA450" s="2"/>
      <c r="AC450" s="2"/>
      <c r="AD450" s="2"/>
      <c r="AE450" s="2"/>
      <c r="AN450" s="2"/>
      <c r="AP450" s="2"/>
      <c r="AQ450" s="2"/>
      <c r="AR450" s="2"/>
      <c r="AS450" s="2"/>
      <c r="AT450" s="4"/>
      <c r="AU450" s="4"/>
      <c r="AV450" s="4"/>
      <c r="AW450" s="2"/>
      <c r="AX450" s="2"/>
      <c r="AZ450">
        <v>122</v>
      </c>
      <c r="BA450">
        <v>863850.29</v>
      </c>
      <c r="BB450" s="2" t="s">
        <v>69</v>
      </c>
      <c r="BC450">
        <v>241</v>
      </c>
      <c r="BD450" s="2" t="s">
        <v>895</v>
      </c>
      <c r="BE450" s="2" t="s">
        <v>137</v>
      </c>
      <c r="BF450">
        <v>0</v>
      </c>
      <c r="BG450" s="2"/>
      <c r="BH450" s="2" t="s">
        <v>634</v>
      </c>
      <c r="BI450">
        <v>7.45</v>
      </c>
      <c r="BJ450" s="2" t="s">
        <v>959</v>
      </c>
      <c r="BK450">
        <v>287</v>
      </c>
      <c r="BL450">
        <v>863850.29</v>
      </c>
      <c r="BM450">
        <v>863850.29</v>
      </c>
    </row>
    <row r="451" spans="1:65" x14ac:dyDescent="0.35">
      <c r="A451" s="2" t="s">
        <v>65</v>
      </c>
      <c r="B451" s="2" t="s">
        <v>66</v>
      </c>
      <c r="C451" s="2" t="s">
        <v>67</v>
      </c>
      <c r="D451">
        <v>1</v>
      </c>
      <c r="E451">
        <v>1</v>
      </c>
      <c r="F451" s="3">
        <v>43768.764374999999</v>
      </c>
      <c r="G451" s="4">
        <v>43466</v>
      </c>
      <c r="H451" s="4">
        <v>43830</v>
      </c>
      <c r="I451" s="2" t="s">
        <v>68</v>
      </c>
      <c r="J451">
        <v>1440</v>
      </c>
      <c r="L451" s="2"/>
      <c r="M451" s="2"/>
      <c r="N451" s="2"/>
      <c r="O451" s="2"/>
      <c r="P451" s="2"/>
      <c r="Q451" s="2"/>
      <c r="S451" s="2"/>
      <c r="T451" s="2"/>
      <c r="U451" s="2"/>
      <c r="V451" s="2"/>
      <c r="W451" s="2"/>
      <c r="X451" s="2"/>
      <c r="Y451" s="2"/>
      <c r="AA451" s="2"/>
      <c r="AC451" s="2"/>
      <c r="AD451" s="2"/>
      <c r="AE451" s="2"/>
      <c r="AN451" s="2"/>
      <c r="AP451" s="2"/>
      <c r="AQ451" s="2"/>
      <c r="AR451" s="2"/>
      <c r="AS451" s="2"/>
      <c r="AT451" s="4"/>
      <c r="AU451" s="4"/>
      <c r="AV451" s="4"/>
      <c r="AW451" s="2"/>
      <c r="AX451" s="2"/>
      <c r="AZ451">
        <v>122</v>
      </c>
      <c r="BA451">
        <v>863850.29</v>
      </c>
      <c r="BB451" s="2" t="s">
        <v>69</v>
      </c>
      <c r="BC451">
        <v>242</v>
      </c>
      <c r="BD451" s="2" t="s">
        <v>896</v>
      </c>
      <c r="BE451" s="2" t="s">
        <v>575</v>
      </c>
      <c r="BF451">
        <v>8.5500000000000007</v>
      </c>
      <c r="BG451" s="2" t="s">
        <v>960</v>
      </c>
      <c r="BH451" s="2" t="s">
        <v>137</v>
      </c>
      <c r="BI451">
        <v>0</v>
      </c>
      <c r="BJ451" s="2"/>
      <c r="BK451">
        <v>287</v>
      </c>
      <c r="BL451">
        <v>863850.29</v>
      </c>
      <c r="BM451">
        <v>863850.29</v>
      </c>
    </row>
    <row r="452" spans="1:65" x14ac:dyDescent="0.35">
      <c r="A452" s="2" t="s">
        <v>65</v>
      </c>
      <c r="B452" s="2" t="s">
        <v>66</v>
      </c>
      <c r="C452" s="2" t="s">
        <v>67</v>
      </c>
      <c r="D452">
        <v>1</v>
      </c>
      <c r="E452">
        <v>1</v>
      </c>
      <c r="F452" s="3">
        <v>43768.764374999999</v>
      </c>
      <c r="G452" s="4">
        <v>43466</v>
      </c>
      <c r="H452" s="4">
        <v>43830</v>
      </c>
      <c r="I452" s="2" t="s">
        <v>68</v>
      </c>
      <c r="J452">
        <v>1440</v>
      </c>
      <c r="L452" s="2"/>
      <c r="M452" s="2"/>
      <c r="N452" s="2"/>
      <c r="O452" s="2"/>
      <c r="P452" s="2"/>
      <c r="Q452" s="2"/>
      <c r="S452" s="2"/>
      <c r="T452" s="2"/>
      <c r="U452" s="2"/>
      <c r="V452" s="2"/>
      <c r="W452" s="2"/>
      <c r="X452" s="2"/>
      <c r="Y452" s="2"/>
      <c r="AA452" s="2"/>
      <c r="AC452" s="2"/>
      <c r="AD452" s="2"/>
      <c r="AE452" s="2"/>
      <c r="AN452" s="2"/>
      <c r="AP452" s="2"/>
      <c r="AQ452" s="2"/>
      <c r="AR452" s="2"/>
      <c r="AS452" s="2"/>
      <c r="AT452" s="4"/>
      <c r="AU452" s="4"/>
      <c r="AV452" s="4"/>
      <c r="AW452" s="2"/>
      <c r="AX452" s="2"/>
      <c r="AZ452">
        <v>122</v>
      </c>
      <c r="BA452">
        <v>863850.29</v>
      </c>
      <c r="BB452" s="2" t="s">
        <v>69</v>
      </c>
      <c r="BC452">
        <v>243</v>
      </c>
      <c r="BD452" s="2" t="s">
        <v>896</v>
      </c>
      <c r="BE452" s="2" t="s">
        <v>137</v>
      </c>
      <c r="BF452">
        <v>0</v>
      </c>
      <c r="BG452" s="2"/>
      <c r="BH452" s="2" t="s">
        <v>662</v>
      </c>
      <c r="BI452">
        <v>8.5500000000000007</v>
      </c>
      <c r="BJ452" s="2" t="s">
        <v>960</v>
      </c>
      <c r="BK452">
        <v>287</v>
      </c>
      <c r="BL452">
        <v>863850.29</v>
      </c>
      <c r="BM452">
        <v>863850.29</v>
      </c>
    </row>
    <row r="453" spans="1:65" x14ac:dyDescent="0.35">
      <c r="A453" s="2" t="s">
        <v>65</v>
      </c>
      <c r="B453" s="2" t="s">
        <v>66</v>
      </c>
      <c r="C453" s="2" t="s">
        <v>67</v>
      </c>
      <c r="D453">
        <v>1</v>
      </c>
      <c r="E453">
        <v>1</v>
      </c>
      <c r="F453" s="3">
        <v>43768.764374999999</v>
      </c>
      <c r="G453" s="4">
        <v>43466</v>
      </c>
      <c r="H453" s="4">
        <v>43830</v>
      </c>
      <c r="I453" s="2" t="s">
        <v>68</v>
      </c>
      <c r="J453">
        <v>1440</v>
      </c>
      <c r="L453" s="2"/>
      <c r="M453" s="2"/>
      <c r="N453" s="2"/>
      <c r="O453" s="2"/>
      <c r="P453" s="2"/>
      <c r="Q453" s="2"/>
      <c r="S453" s="2"/>
      <c r="T453" s="2"/>
      <c r="U453" s="2"/>
      <c r="V453" s="2"/>
      <c r="W453" s="2"/>
      <c r="X453" s="2"/>
      <c r="Y453" s="2"/>
      <c r="AA453" s="2"/>
      <c r="AC453" s="2"/>
      <c r="AD453" s="2"/>
      <c r="AE453" s="2"/>
      <c r="AN453" s="2"/>
      <c r="AP453" s="2"/>
      <c r="AQ453" s="2"/>
      <c r="AR453" s="2"/>
      <c r="AS453" s="2"/>
      <c r="AT453" s="4"/>
      <c r="AU453" s="4"/>
      <c r="AV453" s="4"/>
      <c r="AW453" s="2"/>
      <c r="AX453" s="2"/>
      <c r="AZ453">
        <v>122</v>
      </c>
      <c r="BA453">
        <v>863850.29</v>
      </c>
      <c r="BB453" s="2" t="s">
        <v>69</v>
      </c>
      <c r="BC453">
        <v>244</v>
      </c>
      <c r="BD453" s="2" t="s">
        <v>897</v>
      </c>
      <c r="BE453" s="2" t="s">
        <v>575</v>
      </c>
      <c r="BF453">
        <v>3.37</v>
      </c>
      <c r="BG453" s="2" t="s">
        <v>960</v>
      </c>
      <c r="BH453" s="2" t="s">
        <v>137</v>
      </c>
      <c r="BI453">
        <v>0</v>
      </c>
      <c r="BJ453" s="2"/>
      <c r="BK453">
        <v>287</v>
      </c>
      <c r="BL453">
        <v>863850.29</v>
      </c>
      <c r="BM453">
        <v>863850.29</v>
      </c>
    </row>
    <row r="454" spans="1:65" x14ac:dyDescent="0.35">
      <c r="A454" s="2" t="s">
        <v>65</v>
      </c>
      <c r="B454" s="2" t="s">
        <v>66</v>
      </c>
      <c r="C454" s="2" t="s">
        <v>67</v>
      </c>
      <c r="D454">
        <v>1</v>
      </c>
      <c r="E454">
        <v>1</v>
      </c>
      <c r="F454" s="3">
        <v>43768.764374999999</v>
      </c>
      <c r="G454" s="4">
        <v>43466</v>
      </c>
      <c r="H454" s="4">
        <v>43830</v>
      </c>
      <c r="I454" s="2" t="s">
        <v>68</v>
      </c>
      <c r="J454">
        <v>1440</v>
      </c>
      <c r="L454" s="2"/>
      <c r="M454" s="2"/>
      <c r="N454" s="2"/>
      <c r="O454" s="2"/>
      <c r="P454" s="2"/>
      <c r="Q454" s="2"/>
      <c r="S454" s="2"/>
      <c r="T454" s="2"/>
      <c r="U454" s="2"/>
      <c r="V454" s="2"/>
      <c r="W454" s="2"/>
      <c r="X454" s="2"/>
      <c r="Y454" s="2"/>
      <c r="AA454" s="2"/>
      <c r="AC454" s="2"/>
      <c r="AD454" s="2"/>
      <c r="AE454" s="2"/>
      <c r="AN454" s="2"/>
      <c r="AP454" s="2"/>
      <c r="AQ454" s="2"/>
      <c r="AR454" s="2"/>
      <c r="AS454" s="2"/>
      <c r="AT454" s="4"/>
      <c r="AU454" s="4"/>
      <c r="AV454" s="4"/>
      <c r="AW454" s="2"/>
      <c r="AX454" s="2"/>
      <c r="AZ454">
        <v>122</v>
      </c>
      <c r="BA454">
        <v>863850.29</v>
      </c>
      <c r="BB454" s="2" t="s">
        <v>69</v>
      </c>
      <c r="BC454">
        <v>245</v>
      </c>
      <c r="BD454" s="2" t="s">
        <v>897</v>
      </c>
      <c r="BE454" s="2" t="s">
        <v>137</v>
      </c>
      <c r="BF454">
        <v>0</v>
      </c>
      <c r="BG454" s="2"/>
      <c r="BH454" s="2" t="s">
        <v>662</v>
      </c>
      <c r="BI454">
        <v>3.37</v>
      </c>
      <c r="BJ454" s="2" t="s">
        <v>960</v>
      </c>
      <c r="BK454">
        <v>287</v>
      </c>
      <c r="BL454">
        <v>863850.29</v>
      </c>
      <c r="BM454">
        <v>863850.29</v>
      </c>
    </row>
    <row r="455" spans="1:65" x14ac:dyDescent="0.35">
      <c r="A455" s="2" t="s">
        <v>65</v>
      </c>
      <c r="B455" s="2" t="s">
        <v>66</v>
      </c>
      <c r="C455" s="2" t="s">
        <v>67</v>
      </c>
      <c r="D455">
        <v>1</v>
      </c>
      <c r="E455">
        <v>1</v>
      </c>
      <c r="F455" s="3">
        <v>43768.764374999999</v>
      </c>
      <c r="G455" s="4">
        <v>43466</v>
      </c>
      <c r="H455" s="4">
        <v>43830</v>
      </c>
      <c r="I455" s="2" t="s">
        <v>68</v>
      </c>
      <c r="J455">
        <v>1440</v>
      </c>
      <c r="L455" s="2"/>
      <c r="M455" s="2"/>
      <c r="N455" s="2"/>
      <c r="O455" s="2"/>
      <c r="P455" s="2"/>
      <c r="Q455" s="2"/>
      <c r="S455" s="2"/>
      <c r="T455" s="2"/>
      <c r="U455" s="2"/>
      <c r="V455" s="2"/>
      <c r="W455" s="2"/>
      <c r="X455" s="2"/>
      <c r="Y455" s="2"/>
      <c r="AA455" s="2"/>
      <c r="AC455" s="2"/>
      <c r="AD455" s="2"/>
      <c r="AE455" s="2"/>
      <c r="AN455" s="2"/>
      <c r="AP455" s="2"/>
      <c r="AQ455" s="2"/>
      <c r="AR455" s="2"/>
      <c r="AS455" s="2"/>
      <c r="AT455" s="4"/>
      <c r="AU455" s="4"/>
      <c r="AV455" s="4"/>
      <c r="AW455" s="2"/>
      <c r="AX455" s="2"/>
      <c r="AZ455">
        <v>122</v>
      </c>
      <c r="BA455">
        <v>863850.29</v>
      </c>
      <c r="BB455" s="2" t="s">
        <v>69</v>
      </c>
      <c r="BC455">
        <v>246</v>
      </c>
      <c r="BD455" s="2" t="s">
        <v>891</v>
      </c>
      <c r="BE455" s="2" t="s">
        <v>634</v>
      </c>
      <c r="BF455">
        <v>1464.82</v>
      </c>
      <c r="BG455" s="2" t="s">
        <v>996</v>
      </c>
      <c r="BH455" s="2" t="s">
        <v>137</v>
      </c>
      <c r="BI455">
        <v>0</v>
      </c>
      <c r="BJ455" s="2"/>
      <c r="BK455">
        <v>287</v>
      </c>
      <c r="BL455">
        <v>863850.29</v>
      </c>
      <c r="BM455">
        <v>863850.29</v>
      </c>
    </row>
    <row r="456" spans="1:65" x14ac:dyDescent="0.35">
      <c r="A456" s="2" t="s">
        <v>65</v>
      </c>
      <c r="B456" s="2" t="s">
        <v>66</v>
      </c>
      <c r="C456" s="2" t="s">
        <v>67</v>
      </c>
      <c r="D456">
        <v>1</v>
      </c>
      <c r="E456">
        <v>1</v>
      </c>
      <c r="F456" s="3">
        <v>43768.764374999999</v>
      </c>
      <c r="G456" s="4">
        <v>43466</v>
      </c>
      <c r="H456" s="4">
        <v>43830</v>
      </c>
      <c r="I456" s="2" t="s">
        <v>68</v>
      </c>
      <c r="J456">
        <v>1440</v>
      </c>
      <c r="L456" s="2"/>
      <c r="M456" s="2"/>
      <c r="N456" s="2"/>
      <c r="O456" s="2"/>
      <c r="P456" s="2"/>
      <c r="Q456" s="2"/>
      <c r="S456" s="2"/>
      <c r="T456" s="2"/>
      <c r="U456" s="2"/>
      <c r="V456" s="2"/>
      <c r="W456" s="2"/>
      <c r="X456" s="2"/>
      <c r="Y456" s="2"/>
      <c r="AA456" s="2"/>
      <c r="AC456" s="2"/>
      <c r="AD456" s="2"/>
      <c r="AE456" s="2"/>
      <c r="AN456" s="2"/>
      <c r="AP456" s="2"/>
      <c r="AQ456" s="2"/>
      <c r="AR456" s="2"/>
      <c r="AS456" s="2"/>
      <c r="AT456" s="4"/>
      <c r="AU456" s="4"/>
      <c r="AV456" s="4"/>
      <c r="AW456" s="2"/>
      <c r="AX456" s="2"/>
      <c r="AZ456">
        <v>122</v>
      </c>
      <c r="BA456">
        <v>863850.29</v>
      </c>
      <c r="BB456" s="2" t="s">
        <v>69</v>
      </c>
      <c r="BC456">
        <v>247</v>
      </c>
      <c r="BD456" s="2" t="s">
        <v>891</v>
      </c>
      <c r="BE456" s="2" t="s">
        <v>137</v>
      </c>
      <c r="BF456">
        <v>0</v>
      </c>
      <c r="BG456" s="2"/>
      <c r="BH456" s="2" t="s">
        <v>575</v>
      </c>
      <c r="BI456">
        <v>1464.82</v>
      </c>
      <c r="BJ456" s="2" t="s">
        <v>996</v>
      </c>
      <c r="BK456">
        <v>287</v>
      </c>
      <c r="BL456">
        <v>863850.29</v>
      </c>
      <c r="BM456">
        <v>863850.29</v>
      </c>
    </row>
    <row r="457" spans="1:65" x14ac:dyDescent="0.35">
      <c r="A457" s="2" t="s">
        <v>65</v>
      </c>
      <c r="B457" s="2" t="s">
        <v>66</v>
      </c>
      <c r="C457" s="2" t="s">
        <v>67</v>
      </c>
      <c r="D457">
        <v>1</v>
      </c>
      <c r="E457">
        <v>1</v>
      </c>
      <c r="F457" s="3">
        <v>43768.764374999999</v>
      </c>
      <c r="G457" s="4">
        <v>43466</v>
      </c>
      <c r="H457" s="4">
        <v>43830</v>
      </c>
      <c r="I457" s="2" t="s">
        <v>68</v>
      </c>
      <c r="J457">
        <v>1440</v>
      </c>
      <c r="L457" s="2"/>
      <c r="M457" s="2"/>
      <c r="N457" s="2"/>
      <c r="O457" s="2"/>
      <c r="P457" s="2"/>
      <c r="Q457" s="2"/>
      <c r="S457" s="2"/>
      <c r="T457" s="2"/>
      <c r="U457" s="2"/>
      <c r="V457" s="2"/>
      <c r="W457" s="2"/>
      <c r="X457" s="2"/>
      <c r="Y457" s="2"/>
      <c r="AA457" s="2"/>
      <c r="AC457" s="2"/>
      <c r="AD457" s="2"/>
      <c r="AE457" s="2"/>
      <c r="AN457" s="2"/>
      <c r="AP457" s="2"/>
      <c r="AQ457" s="2"/>
      <c r="AR457" s="2"/>
      <c r="AS457" s="2"/>
      <c r="AT457" s="4"/>
      <c r="AU457" s="4"/>
      <c r="AV457" s="4"/>
      <c r="AW457" s="2"/>
      <c r="AX457" s="2"/>
      <c r="AZ457">
        <v>122</v>
      </c>
      <c r="BA457">
        <v>863850.29</v>
      </c>
      <c r="BB457" s="2" t="s">
        <v>69</v>
      </c>
      <c r="BC457">
        <v>248</v>
      </c>
      <c r="BD457" s="2" t="s">
        <v>892</v>
      </c>
      <c r="BE457" s="2" t="s">
        <v>634</v>
      </c>
      <c r="BF457">
        <v>578.22</v>
      </c>
      <c r="BG457" s="2" t="s">
        <v>1046</v>
      </c>
      <c r="BH457" s="2" t="s">
        <v>137</v>
      </c>
      <c r="BI457">
        <v>0</v>
      </c>
      <c r="BJ457" s="2"/>
      <c r="BK457">
        <v>287</v>
      </c>
      <c r="BL457">
        <v>863850.29</v>
      </c>
      <c r="BM457">
        <v>863850.29</v>
      </c>
    </row>
    <row r="458" spans="1:65" x14ac:dyDescent="0.35">
      <c r="A458" s="2" t="s">
        <v>65</v>
      </c>
      <c r="B458" s="2" t="s">
        <v>66</v>
      </c>
      <c r="C458" s="2" t="s">
        <v>67</v>
      </c>
      <c r="D458">
        <v>1</v>
      </c>
      <c r="E458">
        <v>1</v>
      </c>
      <c r="F458" s="3">
        <v>43768.764374999999</v>
      </c>
      <c r="G458" s="4">
        <v>43466</v>
      </c>
      <c r="H458" s="4">
        <v>43830</v>
      </c>
      <c r="I458" s="2" t="s">
        <v>68</v>
      </c>
      <c r="J458">
        <v>1440</v>
      </c>
      <c r="L458" s="2"/>
      <c r="M458" s="2"/>
      <c r="N458" s="2"/>
      <c r="O458" s="2"/>
      <c r="P458" s="2"/>
      <c r="Q458" s="2"/>
      <c r="S458" s="2"/>
      <c r="T458" s="2"/>
      <c r="U458" s="2"/>
      <c r="V458" s="2"/>
      <c r="W458" s="2"/>
      <c r="X458" s="2"/>
      <c r="Y458" s="2"/>
      <c r="AA458" s="2"/>
      <c r="AC458" s="2"/>
      <c r="AD458" s="2"/>
      <c r="AE458" s="2"/>
      <c r="AN458" s="2"/>
      <c r="AP458" s="2"/>
      <c r="AQ458" s="2"/>
      <c r="AR458" s="2"/>
      <c r="AS458" s="2"/>
      <c r="AT458" s="4"/>
      <c r="AU458" s="4"/>
      <c r="AV458" s="4"/>
      <c r="AW458" s="2"/>
      <c r="AX458" s="2"/>
      <c r="AZ458">
        <v>122</v>
      </c>
      <c r="BA458">
        <v>863850.29</v>
      </c>
      <c r="BB458" s="2" t="s">
        <v>69</v>
      </c>
      <c r="BC458">
        <v>249</v>
      </c>
      <c r="BD458" s="2" t="s">
        <v>892</v>
      </c>
      <c r="BE458" s="2" t="s">
        <v>137</v>
      </c>
      <c r="BF458">
        <v>0</v>
      </c>
      <c r="BG458" s="2"/>
      <c r="BH458" s="2" t="s">
        <v>575</v>
      </c>
      <c r="BI458">
        <v>578.22</v>
      </c>
      <c r="BJ458" s="2" t="s">
        <v>1046</v>
      </c>
      <c r="BK458">
        <v>287</v>
      </c>
      <c r="BL458">
        <v>863850.29</v>
      </c>
      <c r="BM458">
        <v>863850.29</v>
      </c>
    </row>
    <row r="459" spans="1:65" x14ac:dyDescent="0.35">
      <c r="A459" s="2" t="s">
        <v>65</v>
      </c>
      <c r="B459" s="2" t="s">
        <v>66</v>
      </c>
      <c r="C459" s="2" t="s">
        <v>67</v>
      </c>
      <c r="D459">
        <v>1</v>
      </c>
      <c r="E459">
        <v>1</v>
      </c>
      <c r="F459" s="3">
        <v>43768.764374999999</v>
      </c>
      <c r="G459" s="4">
        <v>43466</v>
      </c>
      <c r="H459" s="4">
        <v>43830</v>
      </c>
      <c r="I459" s="2" t="s">
        <v>68</v>
      </c>
      <c r="J459">
        <v>1440</v>
      </c>
      <c r="L459" s="2"/>
      <c r="M459" s="2"/>
      <c r="N459" s="2"/>
      <c r="O459" s="2"/>
      <c r="P459" s="2"/>
      <c r="Q459" s="2"/>
      <c r="S459" s="2"/>
      <c r="T459" s="2"/>
      <c r="U459" s="2"/>
      <c r="V459" s="2"/>
      <c r="W459" s="2"/>
      <c r="X459" s="2"/>
      <c r="Y459" s="2"/>
      <c r="AA459" s="2"/>
      <c r="AC459" s="2"/>
      <c r="AD459" s="2"/>
      <c r="AE459" s="2"/>
      <c r="AN459" s="2"/>
      <c r="AP459" s="2"/>
      <c r="AQ459" s="2"/>
      <c r="AR459" s="2"/>
      <c r="AS459" s="2"/>
      <c r="AT459" s="4"/>
      <c r="AU459" s="4"/>
      <c r="AV459" s="4"/>
      <c r="AW459" s="2"/>
      <c r="AX459" s="2"/>
      <c r="AZ459">
        <v>122</v>
      </c>
      <c r="BA459">
        <v>863850.29</v>
      </c>
      <c r="BB459" s="2" t="s">
        <v>69</v>
      </c>
      <c r="BC459">
        <v>250</v>
      </c>
      <c r="BD459" s="2" t="s">
        <v>898</v>
      </c>
      <c r="BE459" s="2" t="s">
        <v>77</v>
      </c>
      <c r="BF459">
        <v>12</v>
      </c>
      <c r="BG459" s="2" t="s">
        <v>961</v>
      </c>
      <c r="BH459" s="2" t="s">
        <v>137</v>
      </c>
      <c r="BI459">
        <v>0</v>
      </c>
      <c r="BJ459" s="2"/>
      <c r="BK459">
        <v>287</v>
      </c>
      <c r="BL459">
        <v>863850.29</v>
      </c>
      <c r="BM459">
        <v>863850.29</v>
      </c>
    </row>
    <row r="460" spans="1:65" x14ac:dyDescent="0.35">
      <c r="A460" s="2" t="s">
        <v>65</v>
      </c>
      <c r="B460" s="2" t="s">
        <v>66</v>
      </c>
      <c r="C460" s="2" t="s">
        <v>67</v>
      </c>
      <c r="D460">
        <v>1</v>
      </c>
      <c r="E460">
        <v>1</v>
      </c>
      <c r="F460" s="3">
        <v>43768.764374999999</v>
      </c>
      <c r="G460" s="4">
        <v>43466</v>
      </c>
      <c r="H460" s="4">
        <v>43830</v>
      </c>
      <c r="I460" s="2" t="s">
        <v>68</v>
      </c>
      <c r="J460">
        <v>1440</v>
      </c>
      <c r="L460" s="2"/>
      <c r="M460" s="2"/>
      <c r="N460" s="2"/>
      <c r="O460" s="2"/>
      <c r="P460" s="2"/>
      <c r="Q460" s="2"/>
      <c r="S460" s="2"/>
      <c r="T460" s="2"/>
      <c r="U460" s="2"/>
      <c r="V460" s="2"/>
      <c r="W460" s="2"/>
      <c r="X460" s="2"/>
      <c r="Y460" s="2"/>
      <c r="AA460" s="2"/>
      <c r="AC460" s="2"/>
      <c r="AD460" s="2"/>
      <c r="AE460" s="2"/>
      <c r="AN460" s="2"/>
      <c r="AP460" s="2"/>
      <c r="AQ460" s="2"/>
      <c r="AR460" s="2"/>
      <c r="AS460" s="2"/>
      <c r="AT460" s="4"/>
      <c r="AU460" s="4"/>
      <c r="AV460" s="4"/>
      <c r="AW460" s="2"/>
      <c r="AX460" s="2"/>
      <c r="AZ460">
        <v>122</v>
      </c>
      <c r="BA460">
        <v>863850.29</v>
      </c>
      <c r="BB460" s="2" t="s">
        <v>69</v>
      </c>
      <c r="BC460">
        <v>251</v>
      </c>
      <c r="BD460" s="2" t="s">
        <v>898</v>
      </c>
      <c r="BE460" s="2" t="s">
        <v>137</v>
      </c>
      <c r="BF460">
        <v>0</v>
      </c>
      <c r="BG460" s="2"/>
      <c r="BH460" s="2" t="s">
        <v>615</v>
      </c>
      <c r="BI460">
        <v>12</v>
      </c>
      <c r="BJ460" s="2" t="s">
        <v>961</v>
      </c>
      <c r="BK460">
        <v>287</v>
      </c>
      <c r="BL460">
        <v>863850.29</v>
      </c>
      <c r="BM460">
        <v>863850.29</v>
      </c>
    </row>
    <row r="461" spans="1:65" x14ac:dyDescent="0.35">
      <c r="A461" s="2" t="s">
        <v>65</v>
      </c>
      <c r="B461" s="2" t="s">
        <v>66</v>
      </c>
      <c r="C461" s="2" t="s">
        <v>67</v>
      </c>
      <c r="D461">
        <v>1</v>
      </c>
      <c r="E461">
        <v>1</v>
      </c>
      <c r="F461" s="3">
        <v>43768.764374999999</v>
      </c>
      <c r="G461" s="4">
        <v>43466</v>
      </c>
      <c r="H461" s="4">
        <v>43830</v>
      </c>
      <c r="I461" s="2" t="s">
        <v>68</v>
      </c>
      <c r="J461">
        <v>1440</v>
      </c>
      <c r="L461" s="2"/>
      <c r="M461" s="2"/>
      <c r="N461" s="2"/>
      <c r="O461" s="2"/>
      <c r="P461" s="2"/>
      <c r="Q461" s="2"/>
      <c r="S461" s="2"/>
      <c r="T461" s="2"/>
      <c r="U461" s="2"/>
      <c r="V461" s="2"/>
      <c r="W461" s="2"/>
      <c r="X461" s="2"/>
      <c r="Y461" s="2"/>
      <c r="AA461" s="2"/>
      <c r="AC461" s="2"/>
      <c r="AD461" s="2"/>
      <c r="AE461" s="2"/>
      <c r="AN461" s="2"/>
      <c r="AP461" s="2"/>
      <c r="AQ461" s="2"/>
      <c r="AR461" s="2"/>
      <c r="AS461" s="2"/>
      <c r="AT461" s="4"/>
      <c r="AU461" s="4"/>
      <c r="AV461" s="4"/>
      <c r="AW461" s="2"/>
      <c r="AX461" s="2"/>
      <c r="AZ461">
        <v>122</v>
      </c>
      <c r="BA461">
        <v>863850.29</v>
      </c>
      <c r="BB461" s="2" t="s">
        <v>69</v>
      </c>
      <c r="BC461">
        <v>252</v>
      </c>
      <c r="BD461" s="2" t="s">
        <v>899</v>
      </c>
      <c r="BE461" s="2" t="s">
        <v>654</v>
      </c>
      <c r="BF461">
        <v>12</v>
      </c>
      <c r="BG461" s="2" t="s">
        <v>961</v>
      </c>
      <c r="BH461" s="2" t="s">
        <v>137</v>
      </c>
      <c r="BI461">
        <v>0</v>
      </c>
      <c r="BJ461" s="2"/>
      <c r="BK461">
        <v>287</v>
      </c>
      <c r="BL461">
        <v>863850.29</v>
      </c>
      <c r="BM461">
        <v>863850.29</v>
      </c>
    </row>
    <row r="462" spans="1:65" x14ac:dyDescent="0.35">
      <c r="A462" s="2" t="s">
        <v>65</v>
      </c>
      <c r="B462" s="2" t="s">
        <v>66</v>
      </c>
      <c r="C462" s="2" t="s">
        <v>67</v>
      </c>
      <c r="D462">
        <v>1</v>
      </c>
      <c r="E462">
        <v>1</v>
      </c>
      <c r="F462" s="3">
        <v>43768.764374999999</v>
      </c>
      <c r="G462" s="4">
        <v>43466</v>
      </c>
      <c r="H462" s="4">
        <v>43830</v>
      </c>
      <c r="I462" s="2" t="s">
        <v>68</v>
      </c>
      <c r="J462">
        <v>1440</v>
      </c>
      <c r="L462" s="2"/>
      <c r="M462" s="2"/>
      <c r="N462" s="2"/>
      <c r="O462" s="2"/>
      <c r="P462" s="2"/>
      <c r="Q462" s="2"/>
      <c r="S462" s="2"/>
      <c r="T462" s="2"/>
      <c r="U462" s="2"/>
      <c r="V462" s="2"/>
      <c r="W462" s="2"/>
      <c r="X462" s="2"/>
      <c r="Y462" s="2"/>
      <c r="AA462" s="2"/>
      <c r="AC462" s="2"/>
      <c r="AD462" s="2"/>
      <c r="AE462" s="2"/>
      <c r="AN462" s="2"/>
      <c r="AP462" s="2"/>
      <c r="AQ462" s="2"/>
      <c r="AR462" s="2"/>
      <c r="AS462" s="2"/>
      <c r="AT462" s="4"/>
      <c r="AU462" s="4"/>
      <c r="AV462" s="4"/>
      <c r="AW462" s="2"/>
      <c r="AX462" s="2"/>
      <c r="AZ462">
        <v>122</v>
      </c>
      <c r="BA462">
        <v>863850.29</v>
      </c>
      <c r="BB462" s="2" t="s">
        <v>69</v>
      </c>
      <c r="BC462">
        <v>253</v>
      </c>
      <c r="BD462" s="2" t="s">
        <v>899</v>
      </c>
      <c r="BE462" s="2" t="s">
        <v>137</v>
      </c>
      <c r="BF462">
        <v>0</v>
      </c>
      <c r="BG462" s="2"/>
      <c r="BH462" s="2" t="s">
        <v>650</v>
      </c>
      <c r="BI462">
        <v>12</v>
      </c>
      <c r="BJ462" s="2" t="s">
        <v>961</v>
      </c>
      <c r="BK462">
        <v>287</v>
      </c>
      <c r="BL462">
        <v>863850.29</v>
      </c>
      <c r="BM462">
        <v>863850.29</v>
      </c>
    </row>
    <row r="463" spans="1:65" x14ac:dyDescent="0.35">
      <c r="A463" s="2" t="s">
        <v>65</v>
      </c>
      <c r="B463" s="2" t="s">
        <v>66</v>
      </c>
      <c r="C463" s="2" t="s">
        <v>67</v>
      </c>
      <c r="D463">
        <v>1</v>
      </c>
      <c r="E463">
        <v>1</v>
      </c>
      <c r="F463" s="3">
        <v>43768.764374999999</v>
      </c>
      <c r="G463" s="4">
        <v>43466</v>
      </c>
      <c r="H463" s="4">
        <v>43830</v>
      </c>
      <c r="I463" s="2" t="s">
        <v>68</v>
      </c>
      <c r="J463">
        <v>1440</v>
      </c>
      <c r="L463" s="2"/>
      <c r="M463" s="2"/>
      <c r="N463" s="2"/>
      <c r="O463" s="2"/>
      <c r="P463" s="2"/>
      <c r="Q463" s="2"/>
      <c r="S463" s="2"/>
      <c r="T463" s="2"/>
      <c r="U463" s="2"/>
      <c r="V463" s="2"/>
      <c r="W463" s="2"/>
      <c r="X463" s="2"/>
      <c r="Y463" s="2"/>
      <c r="AA463" s="2"/>
      <c r="AC463" s="2"/>
      <c r="AD463" s="2"/>
      <c r="AE463" s="2"/>
      <c r="AN463" s="2"/>
      <c r="AP463" s="2"/>
      <c r="AQ463" s="2"/>
      <c r="AR463" s="2"/>
      <c r="AS463" s="2"/>
      <c r="AT463" s="4"/>
      <c r="AU463" s="4"/>
      <c r="AV463" s="4"/>
      <c r="AW463" s="2"/>
      <c r="AX463" s="2"/>
      <c r="AZ463">
        <v>122</v>
      </c>
      <c r="BA463">
        <v>863850.29</v>
      </c>
      <c r="BB463" s="2" t="s">
        <v>69</v>
      </c>
      <c r="BC463">
        <v>254</v>
      </c>
      <c r="BD463" s="2" t="s">
        <v>900</v>
      </c>
      <c r="BE463" s="2" t="s">
        <v>79</v>
      </c>
      <c r="BF463">
        <v>1200</v>
      </c>
      <c r="BG463" s="2" t="s">
        <v>962</v>
      </c>
      <c r="BH463" s="2" t="s">
        <v>137</v>
      </c>
      <c r="BI463">
        <v>0</v>
      </c>
      <c r="BJ463" s="2"/>
      <c r="BK463">
        <v>287</v>
      </c>
      <c r="BL463">
        <v>863850.29</v>
      </c>
      <c r="BM463">
        <v>863850.29</v>
      </c>
    </row>
    <row r="464" spans="1:65" x14ac:dyDescent="0.35">
      <c r="A464" s="2" t="s">
        <v>65</v>
      </c>
      <c r="B464" s="2" t="s">
        <v>66</v>
      </c>
      <c r="C464" s="2" t="s">
        <v>67</v>
      </c>
      <c r="D464">
        <v>1</v>
      </c>
      <c r="E464">
        <v>1</v>
      </c>
      <c r="F464" s="3">
        <v>43768.764374999999</v>
      </c>
      <c r="G464" s="4">
        <v>43466</v>
      </c>
      <c r="H464" s="4">
        <v>43830</v>
      </c>
      <c r="I464" s="2" t="s">
        <v>68</v>
      </c>
      <c r="J464">
        <v>1440</v>
      </c>
      <c r="L464" s="2"/>
      <c r="M464" s="2"/>
      <c r="N464" s="2"/>
      <c r="O464" s="2"/>
      <c r="P464" s="2"/>
      <c r="Q464" s="2"/>
      <c r="S464" s="2"/>
      <c r="T464" s="2"/>
      <c r="U464" s="2"/>
      <c r="V464" s="2"/>
      <c r="W464" s="2"/>
      <c r="X464" s="2"/>
      <c r="Y464" s="2"/>
      <c r="AA464" s="2"/>
      <c r="AC464" s="2"/>
      <c r="AD464" s="2"/>
      <c r="AE464" s="2"/>
      <c r="AN464" s="2"/>
      <c r="AP464" s="2"/>
      <c r="AQ464" s="2"/>
      <c r="AR464" s="2"/>
      <c r="AS464" s="2"/>
      <c r="AT464" s="4"/>
      <c r="AU464" s="4"/>
      <c r="AV464" s="4"/>
      <c r="AW464" s="2"/>
      <c r="AX464" s="2"/>
      <c r="AZ464">
        <v>122</v>
      </c>
      <c r="BA464">
        <v>863850.29</v>
      </c>
      <c r="BB464" s="2" t="s">
        <v>69</v>
      </c>
      <c r="BC464">
        <v>255</v>
      </c>
      <c r="BD464" s="2" t="s">
        <v>900</v>
      </c>
      <c r="BE464" s="2" t="s">
        <v>137</v>
      </c>
      <c r="BF464">
        <v>0</v>
      </c>
      <c r="BG464" s="2"/>
      <c r="BH464" s="2" t="s">
        <v>615</v>
      </c>
      <c r="BI464">
        <v>1200</v>
      </c>
      <c r="BJ464" s="2" t="s">
        <v>962</v>
      </c>
      <c r="BK464">
        <v>287</v>
      </c>
      <c r="BL464">
        <v>863850.29</v>
      </c>
      <c r="BM464">
        <v>863850.29</v>
      </c>
    </row>
    <row r="465" spans="1:65" x14ac:dyDescent="0.35">
      <c r="A465" s="2" t="s">
        <v>65</v>
      </c>
      <c r="B465" s="2" t="s">
        <v>66</v>
      </c>
      <c r="C465" s="2" t="s">
        <v>67</v>
      </c>
      <c r="D465">
        <v>1</v>
      </c>
      <c r="E465">
        <v>1</v>
      </c>
      <c r="F465" s="3">
        <v>43768.764374999999</v>
      </c>
      <c r="G465" s="4">
        <v>43466</v>
      </c>
      <c r="H465" s="4">
        <v>43830</v>
      </c>
      <c r="I465" s="2" t="s">
        <v>68</v>
      </c>
      <c r="J465">
        <v>1440</v>
      </c>
      <c r="L465" s="2"/>
      <c r="M465" s="2"/>
      <c r="N465" s="2"/>
      <c r="O465" s="2"/>
      <c r="P465" s="2"/>
      <c r="Q465" s="2"/>
      <c r="S465" s="2"/>
      <c r="T465" s="2"/>
      <c r="U465" s="2"/>
      <c r="V465" s="2"/>
      <c r="W465" s="2"/>
      <c r="X465" s="2"/>
      <c r="Y465" s="2"/>
      <c r="AA465" s="2"/>
      <c r="AC465" s="2"/>
      <c r="AD465" s="2"/>
      <c r="AE465" s="2"/>
      <c r="AN465" s="2"/>
      <c r="AP465" s="2"/>
      <c r="AQ465" s="2"/>
      <c r="AR465" s="2"/>
      <c r="AS465" s="2"/>
      <c r="AT465" s="4"/>
      <c r="AU465" s="4"/>
      <c r="AV465" s="4"/>
      <c r="AW465" s="2"/>
      <c r="AX465" s="2"/>
      <c r="AZ465">
        <v>122</v>
      </c>
      <c r="BA465">
        <v>863850.29</v>
      </c>
      <c r="BB465" s="2" t="s">
        <v>69</v>
      </c>
      <c r="BC465">
        <v>256</v>
      </c>
      <c r="BD465" s="2" t="s">
        <v>901</v>
      </c>
      <c r="BE465" s="2" t="s">
        <v>138</v>
      </c>
      <c r="BF465">
        <v>780</v>
      </c>
      <c r="BG465" s="2" t="s">
        <v>963</v>
      </c>
      <c r="BH465" s="2" t="s">
        <v>137</v>
      </c>
      <c r="BI465">
        <v>0</v>
      </c>
      <c r="BJ465" s="2"/>
      <c r="BK465">
        <v>287</v>
      </c>
      <c r="BL465">
        <v>863850.29</v>
      </c>
      <c r="BM465">
        <v>863850.29</v>
      </c>
    </row>
    <row r="466" spans="1:65" x14ac:dyDescent="0.35">
      <c r="A466" s="2" t="s">
        <v>65</v>
      </c>
      <c r="B466" s="2" t="s">
        <v>66</v>
      </c>
      <c r="C466" s="2" t="s">
        <v>67</v>
      </c>
      <c r="D466">
        <v>1</v>
      </c>
      <c r="E466">
        <v>1</v>
      </c>
      <c r="F466" s="3">
        <v>43768.764374999999</v>
      </c>
      <c r="G466" s="4">
        <v>43466</v>
      </c>
      <c r="H466" s="4">
        <v>43830</v>
      </c>
      <c r="I466" s="2" t="s">
        <v>68</v>
      </c>
      <c r="J466">
        <v>1440</v>
      </c>
      <c r="L466" s="2"/>
      <c r="M466" s="2"/>
      <c r="N466" s="2"/>
      <c r="O466" s="2"/>
      <c r="P466" s="2"/>
      <c r="Q466" s="2"/>
      <c r="S466" s="2"/>
      <c r="T466" s="2"/>
      <c r="U466" s="2"/>
      <c r="V466" s="2"/>
      <c r="W466" s="2"/>
      <c r="X466" s="2"/>
      <c r="Y466" s="2"/>
      <c r="AA466" s="2"/>
      <c r="AC466" s="2"/>
      <c r="AD466" s="2"/>
      <c r="AE466" s="2"/>
      <c r="AN466" s="2"/>
      <c r="AP466" s="2"/>
      <c r="AQ466" s="2"/>
      <c r="AR466" s="2"/>
      <c r="AS466" s="2"/>
      <c r="AT466" s="4"/>
      <c r="AU466" s="4"/>
      <c r="AV466" s="4"/>
      <c r="AW466" s="2"/>
      <c r="AX466" s="2"/>
      <c r="AZ466">
        <v>122</v>
      </c>
      <c r="BA466">
        <v>863850.29</v>
      </c>
      <c r="BB466" s="2" t="s">
        <v>69</v>
      </c>
      <c r="BC466">
        <v>257</v>
      </c>
      <c r="BD466" s="2" t="s">
        <v>901</v>
      </c>
      <c r="BE466" s="2" t="s">
        <v>137</v>
      </c>
      <c r="BF466">
        <v>0</v>
      </c>
      <c r="BG466" s="2"/>
      <c r="BH466" s="2" t="s">
        <v>658</v>
      </c>
      <c r="BI466">
        <v>780</v>
      </c>
      <c r="BJ466" s="2" t="s">
        <v>963</v>
      </c>
      <c r="BK466">
        <v>287</v>
      </c>
      <c r="BL466">
        <v>863850.29</v>
      </c>
      <c r="BM466">
        <v>863850.29</v>
      </c>
    </row>
    <row r="467" spans="1:65" x14ac:dyDescent="0.35">
      <c r="A467" s="2" t="s">
        <v>65</v>
      </c>
      <c r="B467" s="2" t="s">
        <v>66</v>
      </c>
      <c r="C467" s="2" t="s">
        <v>67</v>
      </c>
      <c r="D467">
        <v>1</v>
      </c>
      <c r="E467">
        <v>1</v>
      </c>
      <c r="F467" s="3">
        <v>43768.764374999999</v>
      </c>
      <c r="G467" s="4">
        <v>43466</v>
      </c>
      <c r="H467" s="4">
        <v>43830</v>
      </c>
      <c r="I467" s="2" t="s">
        <v>68</v>
      </c>
      <c r="J467">
        <v>1440</v>
      </c>
      <c r="L467" s="2"/>
      <c r="M467" s="2"/>
      <c r="N467" s="2"/>
      <c r="O467" s="2"/>
      <c r="P467" s="2"/>
      <c r="Q467" s="2"/>
      <c r="S467" s="2"/>
      <c r="T467" s="2"/>
      <c r="U467" s="2"/>
      <c r="V467" s="2"/>
      <c r="W467" s="2"/>
      <c r="X467" s="2"/>
      <c r="Y467" s="2"/>
      <c r="AA467" s="2"/>
      <c r="AC467" s="2"/>
      <c r="AD467" s="2"/>
      <c r="AE467" s="2"/>
      <c r="AN467" s="2"/>
      <c r="AP467" s="2"/>
      <c r="AQ467" s="2"/>
      <c r="AR467" s="2"/>
      <c r="AS467" s="2"/>
      <c r="AT467" s="4"/>
      <c r="AU467" s="4"/>
      <c r="AV467" s="4"/>
      <c r="AW467" s="2"/>
      <c r="AX467" s="2"/>
      <c r="AZ467">
        <v>122</v>
      </c>
      <c r="BA467">
        <v>863850.29</v>
      </c>
      <c r="BB467" s="2" t="s">
        <v>69</v>
      </c>
      <c r="BC467">
        <v>258</v>
      </c>
      <c r="BD467" s="2" t="s">
        <v>902</v>
      </c>
      <c r="BE467" s="2" t="s">
        <v>618</v>
      </c>
      <c r="BF467">
        <v>39237</v>
      </c>
      <c r="BG467" s="2" t="s">
        <v>134</v>
      </c>
      <c r="BH467" s="2" t="s">
        <v>137</v>
      </c>
      <c r="BI467">
        <v>0</v>
      </c>
      <c r="BJ467" s="2"/>
      <c r="BK467">
        <v>287</v>
      </c>
      <c r="BL467">
        <v>863850.29</v>
      </c>
      <c r="BM467">
        <v>863850.29</v>
      </c>
    </row>
    <row r="468" spans="1:65" x14ac:dyDescent="0.35">
      <c r="A468" s="2" t="s">
        <v>65</v>
      </c>
      <c r="B468" s="2" t="s">
        <v>66</v>
      </c>
      <c r="C468" s="2" t="s">
        <v>67</v>
      </c>
      <c r="D468">
        <v>1</v>
      </c>
      <c r="E468">
        <v>1</v>
      </c>
      <c r="F468" s="3">
        <v>43768.764374999999</v>
      </c>
      <c r="G468" s="4">
        <v>43466</v>
      </c>
      <c r="H468" s="4">
        <v>43830</v>
      </c>
      <c r="I468" s="2" t="s">
        <v>68</v>
      </c>
      <c r="J468">
        <v>1440</v>
      </c>
      <c r="L468" s="2"/>
      <c r="M468" s="2"/>
      <c r="N468" s="2"/>
      <c r="O468" s="2"/>
      <c r="P468" s="2"/>
      <c r="Q468" s="2"/>
      <c r="S468" s="2"/>
      <c r="T468" s="2"/>
      <c r="U468" s="2"/>
      <c r="V468" s="2"/>
      <c r="W468" s="2"/>
      <c r="X468" s="2"/>
      <c r="Y468" s="2"/>
      <c r="AA468" s="2"/>
      <c r="AC468" s="2"/>
      <c r="AD468" s="2"/>
      <c r="AE468" s="2"/>
      <c r="AN468" s="2"/>
      <c r="AP468" s="2"/>
      <c r="AQ468" s="2"/>
      <c r="AR468" s="2"/>
      <c r="AS468" s="2"/>
      <c r="AT468" s="4"/>
      <c r="AU468" s="4"/>
      <c r="AV468" s="4"/>
      <c r="AW468" s="2"/>
      <c r="AX468" s="2"/>
      <c r="AZ468">
        <v>122</v>
      </c>
      <c r="BA468">
        <v>863850.29</v>
      </c>
      <c r="BB468" s="2" t="s">
        <v>69</v>
      </c>
      <c r="BC468">
        <v>259</v>
      </c>
      <c r="BD468" s="2" t="s">
        <v>902</v>
      </c>
      <c r="BE468" s="2" t="s">
        <v>137</v>
      </c>
      <c r="BF468">
        <v>0</v>
      </c>
      <c r="BG468" s="2"/>
      <c r="BH468" s="2" t="s">
        <v>656</v>
      </c>
      <c r="BI468">
        <v>31900</v>
      </c>
      <c r="BJ468" s="2" t="s">
        <v>134</v>
      </c>
      <c r="BK468">
        <v>287</v>
      </c>
      <c r="BL468">
        <v>863850.29</v>
      </c>
      <c r="BM468">
        <v>863850.29</v>
      </c>
    </row>
    <row r="469" spans="1:65" x14ac:dyDescent="0.35">
      <c r="A469" s="2" t="s">
        <v>65</v>
      </c>
      <c r="B469" s="2" t="s">
        <v>66</v>
      </c>
      <c r="C469" s="2" t="s">
        <v>67</v>
      </c>
      <c r="D469">
        <v>1</v>
      </c>
      <c r="E469">
        <v>1</v>
      </c>
      <c r="F469" s="3">
        <v>43768.764374999999</v>
      </c>
      <c r="G469" s="4">
        <v>43466</v>
      </c>
      <c r="H469" s="4">
        <v>43830</v>
      </c>
      <c r="I469" s="2" t="s">
        <v>68</v>
      </c>
      <c r="J469">
        <v>1440</v>
      </c>
      <c r="L469" s="2"/>
      <c r="M469" s="2"/>
      <c r="N469" s="2"/>
      <c r="O469" s="2"/>
      <c r="P469" s="2"/>
      <c r="Q469" s="2"/>
      <c r="S469" s="2"/>
      <c r="T469" s="2"/>
      <c r="U469" s="2"/>
      <c r="V469" s="2"/>
      <c r="W469" s="2"/>
      <c r="X469" s="2"/>
      <c r="Y469" s="2"/>
      <c r="AA469" s="2"/>
      <c r="AC469" s="2"/>
      <c r="AD469" s="2"/>
      <c r="AE469" s="2"/>
      <c r="AN469" s="2"/>
      <c r="AP469" s="2"/>
      <c r="AQ469" s="2"/>
      <c r="AR469" s="2"/>
      <c r="AS469" s="2"/>
      <c r="AT469" s="4"/>
      <c r="AU469" s="4"/>
      <c r="AV469" s="4"/>
      <c r="AW469" s="2"/>
      <c r="AX469" s="2"/>
      <c r="AZ469">
        <v>122</v>
      </c>
      <c r="BA469">
        <v>863850.29</v>
      </c>
      <c r="BB469" s="2" t="s">
        <v>69</v>
      </c>
      <c r="BC469">
        <v>260</v>
      </c>
      <c r="BD469" s="2" t="s">
        <v>902</v>
      </c>
      <c r="BE469" s="2" t="s">
        <v>137</v>
      </c>
      <c r="BF469">
        <v>0</v>
      </c>
      <c r="BG469" s="2"/>
      <c r="BH469" s="2" t="s">
        <v>75</v>
      </c>
      <c r="BI469">
        <v>7337</v>
      </c>
      <c r="BJ469" s="2" t="s">
        <v>134</v>
      </c>
      <c r="BK469">
        <v>287</v>
      </c>
      <c r="BL469">
        <v>863850.29</v>
      </c>
      <c r="BM469">
        <v>863850.29</v>
      </c>
    </row>
    <row r="470" spans="1:65" x14ac:dyDescent="0.35">
      <c r="A470" s="2" t="s">
        <v>65</v>
      </c>
      <c r="B470" s="2" t="s">
        <v>66</v>
      </c>
      <c r="C470" s="2" t="s">
        <v>67</v>
      </c>
      <c r="D470">
        <v>1</v>
      </c>
      <c r="E470">
        <v>1</v>
      </c>
      <c r="F470" s="3">
        <v>43768.764374999999</v>
      </c>
      <c r="G470" s="4">
        <v>43466</v>
      </c>
      <c r="H470" s="4">
        <v>43830</v>
      </c>
      <c r="I470" s="2" t="s">
        <v>68</v>
      </c>
      <c r="J470">
        <v>1440</v>
      </c>
      <c r="L470" s="2"/>
      <c r="M470" s="2"/>
      <c r="N470" s="2"/>
      <c r="O470" s="2"/>
      <c r="P470" s="2"/>
      <c r="Q470" s="2"/>
      <c r="S470" s="2"/>
      <c r="T470" s="2"/>
      <c r="U470" s="2"/>
      <c r="V470" s="2"/>
      <c r="W470" s="2"/>
      <c r="X470" s="2"/>
      <c r="Y470" s="2"/>
      <c r="AA470" s="2"/>
      <c r="AC470" s="2"/>
      <c r="AD470" s="2"/>
      <c r="AE470" s="2"/>
      <c r="AN470" s="2"/>
      <c r="AP470" s="2"/>
      <c r="AQ470" s="2"/>
      <c r="AR470" s="2"/>
      <c r="AS470" s="2"/>
      <c r="AT470" s="4"/>
      <c r="AU470" s="4"/>
      <c r="AV470" s="4"/>
      <c r="AW470" s="2"/>
      <c r="AX470" s="2"/>
      <c r="AZ470">
        <v>122</v>
      </c>
      <c r="BA470">
        <v>863850.29</v>
      </c>
      <c r="BB470" s="2" t="s">
        <v>69</v>
      </c>
      <c r="BC470">
        <v>261</v>
      </c>
      <c r="BD470" s="2" t="s">
        <v>903</v>
      </c>
      <c r="BE470" s="2" t="s">
        <v>644</v>
      </c>
      <c r="BF470">
        <v>2800</v>
      </c>
      <c r="BG470" s="2" t="s">
        <v>964</v>
      </c>
      <c r="BH470" s="2" t="s">
        <v>137</v>
      </c>
      <c r="BI470">
        <v>0</v>
      </c>
      <c r="BJ470" s="2"/>
      <c r="BK470">
        <v>287</v>
      </c>
      <c r="BL470">
        <v>863850.29</v>
      </c>
      <c r="BM470">
        <v>863850.29</v>
      </c>
    </row>
    <row r="471" spans="1:65" x14ac:dyDescent="0.35">
      <c r="A471" s="2" t="s">
        <v>65</v>
      </c>
      <c r="B471" s="2" t="s">
        <v>66</v>
      </c>
      <c r="C471" s="2" t="s">
        <v>67</v>
      </c>
      <c r="D471">
        <v>1</v>
      </c>
      <c r="E471">
        <v>1</v>
      </c>
      <c r="F471" s="3">
        <v>43768.764374999999</v>
      </c>
      <c r="G471" s="4">
        <v>43466</v>
      </c>
      <c r="H471" s="4">
        <v>43830</v>
      </c>
      <c r="I471" s="2" t="s">
        <v>68</v>
      </c>
      <c r="J471">
        <v>1440</v>
      </c>
      <c r="L471" s="2"/>
      <c r="M471" s="2"/>
      <c r="N471" s="2"/>
      <c r="O471" s="2"/>
      <c r="P471" s="2"/>
      <c r="Q471" s="2"/>
      <c r="S471" s="2"/>
      <c r="T471" s="2"/>
      <c r="U471" s="2"/>
      <c r="V471" s="2"/>
      <c r="W471" s="2"/>
      <c r="X471" s="2"/>
      <c r="Y471" s="2"/>
      <c r="AA471" s="2"/>
      <c r="AC471" s="2"/>
      <c r="AD471" s="2"/>
      <c r="AE471" s="2"/>
      <c r="AN471" s="2"/>
      <c r="AP471" s="2"/>
      <c r="AQ471" s="2"/>
      <c r="AR471" s="2"/>
      <c r="AS471" s="2"/>
      <c r="AT471" s="4"/>
      <c r="AU471" s="4"/>
      <c r="AV471" s="4"/>
      <c r="AW471" s="2"/>
      <c r="AX471" s="2"/>
      <c r="AZ471">
        <v>122</v>
      </c>
      <c r="BA471">
        <v>863850.29</v>
      </c>
      <c r="BB471" s="2" t="s">
        <v>69</v>
      </c>
      <c r="BC471">
        <v>262</v>
      </c>
      <c r="BD471" s="2" t="s">
        <v>903</v>
      </c>
      <c r="BE471" s="2" t="s">
        <v>137</v>
      </c>
      <c r="BF471">
        <v>0</v>
      </c>
      <c r="BG471" s="2"/>
      <c r="BH471" s="2" t="s">
        <v>625</v>
      </c>
      <c r="BI471">
        <v>3444</v>
      </c>
      <c r="BJ471" s="2" t="s">
        <v>964</v>
      </c>
      <c r="BK471">
        <v>287</v>
      </c>
      <c r="BL471">
        <v>863850.29</v>
      </c>
      <c r="BM471">
        <v>863850.29</v>
      </c>
    </row>
    <row r="472" spans="1:65" x14ac:dyDescent="0.35">
      <c r="A472" s="2" t="s">
        <v>65</v>
      </c>
      <c r="B472" s="2" t="s">
        <v>66</v>
      </c>
      <c r="C472" s="2" t="s">
        <v>67</v>
      </c>
      <c r="D472">
        <v>1</v>
      </c>
      <c r="E472">
        <v>1</v>
      </c>
      <c r="F472" s="3">
        <v>43768.764374999999</v>
      </c>
      <c r="G472" s="4">
        <v>43466</v>
      </c>
      <c r="H472" s="4">
        <v>43830</v>
      </c>
      <c r="I472" s="2" t="s">
        <v>68</v>
      </c>
      <c r="J472">
        <v>1440</v>
      </c>
      <c r="L472" s="2"/>
      <c r="M472" s="2"/>
      <c r="N472" s="2"/>
      <c r="O472" s="2"/>
      <c r="P472" s="2"/>
      <c r="Q472" s="2"/>
      <c r="S472" s="2"/>
      <c r="T472" s="2"/>
      <c r="U472" s="2"/>
      <c r="V472" s="2"/>
      <c r="W472" s="2"/>
      <c r="X472" s="2"/>
      <c r="Y472" s="2"/>
      <c r="AA472" s="2"/>
      <c r="AC472" s="2"/>
      <c r="AD472" s="2"/>
      <c r="AE472" s="2"/>
      <c r="AN472" s="2"/>
      <c r="AP472" s="2"/>
      <c r="AQ472" s="2"/>
      <c r="AR472" s="2"/>
      <c r="AS472" s="2"/>
      <c r="AT472" s="4"/>
      <c r="AU472" s="4"/>
      <c r="AV472" s="4"/>
      <c r="AW472" s="2"/>
      <c r="AX472" s="2"/>
      <c r="AZ472">
        <v>122</v>
      </c>
      <c r="BA472">
        <v>863850.29</v>
      </c>
      <c r="BB472" s="2" t="s">
        <v>69</v>
      </c>
      <c r="BC472">
        <v>263</v>
      </c>
      <c r="BD472" s="2" t="s">
        <v>903</v>
      </c>
      <c r="BE472" s="2" t="s">
        <v>76</v>
      </c>
      <c r="BF472">
        <v>644</v>
      </c>
      <c r="BG472" s="2" t="s">
        <v>964</v>
      </c>
      <c r="BH472" s="2" t="s">
        <v>137</v>
      </c>
      <c r="BI472">
        <v>0</v>
      </c>
      <c r="BJ472" s="2"/>
      <c r="BK472">
        <v>287</v>
      </c>
      <c r="BL472">
        <v>863850.29</v>
      </c>
      <c r="BM472">
        <v>863850.29</v>
      </c>
    </row>
    <row r="473" spans="1:65" x14ac:dyDescent="0.35">
      <c r="A473" s="2" t="s">
        <v>65</v>
      </c>
      <c r="B473" s="2" t="s">
        <v>66</v>
      </c>
      <c r="C473" s="2" t="s">
        <v>67</v>
      </c>
      <c r="D473">
        <v>1</v>
      </c>
      <c r="E473">
        <v>1</v>
      </c>
      <c r="F473" s="3">
        <v>43768.764374999999</v>
      </c>
      <c r="G473" s="4">
        <v>43466</v>
      </c>
      <c r="H473" s="4">
        <v>43830</v>
      </c>
      <c r="I473" s="2" t="s">
        <v>68</v>
      </c>
      <c r="J473">
        <v>1440</v>
      </c>
      <c r="L473" s="2"/>
      <c r="M473" s="2"/>
      <c r="N473" s="2"/>
      <c r="O473" s="2"/>
      <c r="P473" s="2"/>
      <c r="Q473" s="2"/>
      <c r="S473" s="2"/>
      <c r="T473" s="2"/>
      <c r="U473" s="2"/>
      <c r="V473" s="2"/>
      <c r="W473" s="2"/>
      <c r="X473" s="2"/>
      <c r="Y473" s="2"/>
      <c r="AA473" s="2"/>
      <c r="AC473" s="2"/>
      <c r="AD473" s="2"/>
      <c r="AE473" s="2"/>
      <c r="AN473" s="2"/>
      <c r="AP473" s="2"/>
      <c r="AQ473" s="2"/>
      <c r="AR473" s="2"/>
      <c r="AS473" s="2"/>
      <c r="AT473" s="4"/>
      <c r="AU473" s="4"/>
      <c r="AV473" s="4"/>
      <c r="AW473" s="2"/>
      <c r="AX473" s="2"/>
      <c r="AZ473">
        <v>122</v>
      </c>
      <c r="BA473">
        <v>863850.29</v>
      </c>
      <c r="BB473" s="2" t="s">
        <v>69</v>
      </c>
      <c r="BC473">
        <v>264</v>
      </c>
      <c r="BD473" s="2" t="s">
        <v>904</v>
      </c>
      <c r="BE473" s="2" t="s">
        <v>653</v>
      </c>
      <c r="BF473">
        <v>2800</v>
      </c>
      <c r="BG473" s="2" t="s">
        <v>964</v>
      </c>
      <c r="BH473" s="2" t="s">
        <v>137</v>
      </c>
      <c r="BI473">
        <v>0</v>
      </c>
      <c r="BJ473" s="2"/>
      <c r="BK473">
        <v>287</v>
      </c>
      <c r="BL473">
        <v>863850.29</v>
      </c>
      <c r="BM473">
        <v>863850.29</v>
      </c>
    </row>
    <row r="474" spans="1:65" x14ac:dyDescent="0.35">
      <c r="A474" s="2" t="s">
        <v>65</v>
      </c>
      <c r="B474" s="2" t="s">
        <v>66</v>
      </c>
      <c r="C474" s="2" t="s">
        <v>67</v>
      </c>
      <c r="D474">
        <v>1</v>
      </c>
      <c r="E474">
        <v>1</v>
      </c>
      <c r="F474" s="3">
        <v>43768.764374999999</v>
      </c>
      <c r="G474" s="4">
        <v>43466</v>
      </c>
      <c r="H474" s="4">
        <v>43830</v>
      </c>
      <c r="I474" s="2" t="s">
        <v>68</v>
      </c>
      <c r="J474">
        <v>1440</v>
      </c>
      <c r="L474" s="2"/>
      <c r="M474" s="2"/>
      <c r="N474" s="2"/>
      <c r="O474" s="2"/>
      <c r="P474" s="2"/>
      <c r="Q474" s="2"/>
      <c r="S474" s="2"/>
      <c r="T474" s="2"/>
      <c r="U474" s="2"/>
      <c r="V474" s="2"/>
      <c r="W474" s="2"/>
      <c r="X474" s="2"/>
      <c r="Y474" s="2"/>
      <c r="AA474" s="2"/>
      <c r="AC474" s="2"/>
      <c r="AD474" s="2"/>
      <c r="AE474" s="2"/>
      <c r="AN474" s="2"/>
      <c r="AP474" s="2"/>
      <c r="AQ474" s="2"/>
      <c r="AR474" s="2"/>
      <c r="AS474" s="2"/>
      <c r="AT474" s="4"/>
      <c r="AU474" s="4"/>
      <c r="AV474" s="4"/>
      <c r="AW474" s="2"/>
      <c r="AX474" s="2"/>
      <c r="AZ474">
        <v>122</v>
      </c>
      <c r="BA474">
        <v>863850.29</v>
      </c>
      <c r="BB474" s="2" t="s">
        <v>69</v>
      </c>
      <c r="BC474">
        <v>265</v>
      </c>
      <c r="BD474" s="2" t="s">
        <v>904</v>
      </c>
      <c r="BE474" s="2" t="s">
        <v>137</v>
      </c>
      <c r="BF474">
        <v>0</v>
      </c>
      <c r="BG474" s="2"/>
      <c r="BH474" s="2" t="s">
        <v>650</v>
      </c>
      <c r="BI474">
        <v>2800</v>
      </c>
      <c r="BJ474" s="2" t="s">
        <v>964</v>
      </c>
      <c r="BK474">
        <v>287</v>
      </c>
      <c r="BL474">
        <v>863850.29</v>
      </c>
      <c r="BM474">
        <v>863850.29</v>
      </c>
    </row>
    <row r="475" spans="1:65" x14ac:dyDescent="0.35">
      <c r="A475" s="2" t="s">
        <v>65</v>
      </c>
      <c r="B475" s="2" t="s">
        <v>66</v>
      </c>
      <c r="C475" s="2" t="s">
        <v>67</v>
      </c>
      <c r="D475">
        <v>1</v>
      </c>
      <c r="E475">
        <v>1</v>
      </c>
      <c r="F475" s="3">
        <v>43768.764374999999</v>
      </c>
      <c r="G475" s="4">
        <v>43466</v>
      </c>
      <c r="H475" s="4">
        <v>43830</v>
      </c>
      <c r="I475" s="2" t="s">
        <v>68</v>
      </c>
      <c r="J475">
        <v>1440</v>
      </c>
      <c r="L475" s="2"/>
      <c r="M475" s="2"/>
      <c r="N475" s="2"/>
      <c r="O475" s="2"/>
      <c r="P475" s="2"/>
      <c r="Q475" s="2"/>
      <c r="S475" s="2"/>
      <c r="T475" s="2"/>
      <c r="U475" s="2"/>
      <c r="V475" s="2"/>
      <c r="W475" s="2"/>
      <c r="X475" s="2"/>
      <c r="Y475" s="2"/>
      <c r="AA475" s="2"/>
      <c r="AC475" s="2"/>
      <c r="AD475" s="2"/>
      <c r="AE475" s="2"/>
      <c r="AN475" s="2"/>
      <c r="AP475" s="2"/>
      <c r="AQ475" s="2"/>
      <c r="AR475" s="2"/>
      <c r="AS475" s="2"/>
      <c r="AT475" s="4"/>
      <c r="AU475" s="4"/>
      <c r="AV475" s="4"/>
      <c r="AW475" s="2"/>
      <c r="AX475" s="2"/>
      <c r="AZ475">
        <v>122</v>
      </c>
      <c r="BA475">
        <v>863850.29</v>
      </c>
      <c r="BB475" s="2" t="s">
        <v>69</v>
      </c>
      <c r="BC475">
        <v>266</v>
      </c>
      <c r="BD475" s="2" t="s">
        <v>905</v>
      </c>
      <c r="BE475" s="2" t="s">
        <v>619</v>
      </c>
      <c r="BF475">
        <v>86838</v>
      </c>
      <c r="BG475" s="2" t="s">
        <v>134</v>
      </c>
      <c r="BH475" s="2" t="s">
        <v>137</v>
      </c>
      <c r="BI475">
        <v>0</v>
      </c>
      <c r="BJ475" s="2"/>
      <c r="BK475">
        <v>287</v>
      </c>
      <c r="BL475">
        <v>863850.29</v>
      </c>
      <c r="BM475">
        <v>863850.29</v>
      </c>
    </row>
    <row r="476" spans="1:65" x14ac:dyDescent="0.35">
      <c r="A476" s="2" t="s">
        <v>65</v>
      </c>
      <c r="B476" s="2" t="s">
        <v>66</v>
      </c>
      <c r="C476" s="2" t="s">
        <v>67</v>
      </c>
      <c r="D476">
        <v>1</v>
      </c>
      <c r="E476">
        <v>1</v>
      </c>
      <c r="F476" s="3">
        <v>43768.764374999999</v>
      </c>
      <c r="G476" s="4">
        <v>43466</v>
      </c>
      <c r="H476" s="4">
        <v>43830</v>
      </c>
      <c r="I476" s="2" t="s">
        <v>68</v>
      </c>
      <c r="J476">
        <v>1440</v>
      </c>
      <c r="L476" s="2"/>
      <c r="M476" s="2"/>
      <c r="N476" s="2"/>
      <c r="O476" s="2"/>
      <c r="P476" s="2"/>
      <c r="Q476" s="2"/>
      <c r="S476" s="2"/>
      <c r="T476" s="2"/>
      <c r="U476" s="2"/>
      <c r="V476" s="2"/>
      <c r="W476" s="2"/>
      <c r="X476" s="2"/>
      <c r="Y476" s="2"/>
      <c r="AA476" s="2"/>
      <c r="AC476" s="2"/>
      <c r="AD476" s="2"/>
      <c r="AE476" s="2"/>
      <c r="AN476" s="2"/>
      <c r="AP476" s="2"/>
      <c r="AQ476" s="2"/>
      <c r="AR476" s="2"/>
      <c r="AS476" s="2"/>
      <c r="AT476" s="4"/>
      <c r="AU476" s="4"/>
      <c r="AV476" s="4"/>
      <c r="AW476" s="2"/>
      <c r="AX476" s="2"/>
      <c r="AZ476">
        <v>122</v>
      </c>
      <c r="BA476">
        <v>863850.29</v>
      </c>
      <c r="BB476" s="2" t="s">
        <v>69</v>
      </c>
      <c r="BC476">
        <v>267</v>
      </c>
      <c r="BD476" s="2" t="s">
        <v>905</v>
      </c>
      <c r="BE476" s="2" t="s">
        <v>137</v>
      </c>
      <c r="BF476">
        <v>0</v>
      </c>
      <c r="BG476" s="2"/>
      <c r="BH476" s="2" t="s">
        <v>656</v>
      </c>
      <c r="BI476">
        <v>70600</v>
      </c>
      <c r="BJ476" s="2" t="s">
        <v>134</v>
      </c>
      <c r="BK476">
        <v>287</v>
      </c>
      <c r="BL476">
        <v>863850.29</v>
      </c>
      <c r="BM476">
        <v>863850.29</v>
      </c>
    </row>
    <row r="477" spans="1:65" x14ac:dyDescent="0.35">
      <c r="A477" s="2" t="s">
        <v>65</v>
      </c>
      <c r="B477" s="2" t="s">
        <v>66</v>
      </c>
      <c r="C477" s="2" t="s">
        <v>67</v>
      </c>
      <c r="D477">
        <v>1</v>
      </c>
      <c r="E477">
        <v>1</v>
      </c>
      <c r="F477" s="3">
        <v>43768.764374999999</v>
      </c>
      <c r="G477" s="4">
        <v>43466</v>
      </c>
      <c r="H477" s="4">
        <v>43830</v>
      </c>
      <c r="I477" s="2" t="s">
        <v>68</v>
      </c>
      <c r="J477">
        <v>1440</v>
      </c>
      <c r="L477" s="2"/>
      <c r="M477" s="2"/>
      <c r="N477" s="2"/>
      <c r="O477" s="2"/>
      <c r="P477" s="2"/>
      <c r="Q477" s="2"/>
      <c r="S477" s="2"/>
      <c r="T477" s="2"/>
      <c r="U477" s="2"/>
      <c r="V477" s="2"/>
      <c r="W477" s="2"/>
      <c r="X477" s="2"/>
      <c r="Y477" s="2"/>
      <c r="AA477" s="2"/>
      <c r="AC477" s="2"/>
      <c r="AD477" s="2"/>
      <c r="AE477" s="2"/>
      <c r="AN477" s="2"/>
      <c r="AP477" s="2"/>
      <c r="AQ477" s="2"/>
      <c r="AR477" s="2"/>
      <c r="AS477" s="2"/>
      <c r="AT477" s="4"/>
      <c r="AU477" s="4"/>
      <c r="AV477" s="4"/>
      <c r="AW477" s="2"/>
      <c r="AX477" s="2"/>
      <c r="AZ477">
        <v>122</v>
      </c>
      <c r="BA477">
        <v>863850.29</v>
      </c>
      <c r="BB477" s="2" t="s">
        <v>69</v>
      </c>
      <c r="BC477">
        <v>268</v>
      </c>
      <c r="BD477" s="2" t="s">
        <v>905</v>
      </c>
      <c r="BE477" s="2" t="s">
        <v>137</v>
      </c>
      <c r="BF477">
        <v>0</v>
      </c>
      <c r="BG477" s="2"/>
      <c r="BH477" s="2" t="s">
        <v>75</v>
      </c>
      <c r="BI477">
        <v>16238</v>
      </c>
      <c r="BJ477" s="2" t="s">
        <v>134</v>
      </c>
      <c r="BK477">
        <v>287</v>
      </c>
      <c r="BL477">
        <v>863850.29</v>
      </c>
      <c r="BM477">
        <v>863850.29</v>
      </c>
    </row>
    <row r="478" spans="1:65" x14ac:dyDescent="0.35">
      <c r="A478" s="2" t="s">
        <v>65</v>
      </c>
      <c r="B478" s="2" t="s">
        <v>66</v>
      </c>
      <c r="C478" s="2" t="s">
        <v>67</v>
      </c>
      <c r="D478">
        <v>1</v>
      </c>
      <c r="E478">
        <v>1</v>
      </c>
      <c r="F478" s="3">
        <v>43768.764374999999</v>
      </c>
      <c r="G478" s="4">
        <v>43466</v>
      </c>
      <c r="H478" s="4">
        <v>43830</v>
      </c>
      <c r="I478" s="2" t="s">
        <v>68</v>
      </c>
      <c r="J478">
        <v>1440</v>
      </c>
      <c r="L478" s="2"/>
      <c r="M478" s="2"/>
      <c r="N478" s="2"/>
      <c r="O478" s="2"/>
      <c r="P478" s="2"/>
      <c r="Q478" s="2"/>
      <c r="S478" s="2"/>
      <c r="T478" s="2"/>
      <c r="U478" s="2"/>
      <c r="V478" s="2"/>
      <c r="W478" s="2"/>
      <c r="X478" s="2"/>
      <c r="Y478" s="2"/>
      <c r="AA478" s="2"/>
      <c r="AC478" s="2"/>
      <c r="AD478" s="2"/>
      <c r="AE478" s="2"/>
      <c r="AN478" s="2"/>
      <c r="AP478" s="2"/>
      <c r="AQ478" s="2"/>
      <c r="AR478" s="2"/>
      <c r="AS478" s="2"/>
      <c r="AT478" s="4"/>
      <c r="AU478" s="4"/>
      <c r="AV478" s="4"/>
      <c r="AW478" s="2"/>
      <c r="AX478" s="2"/>
      <c r="AZ478">
        <v>122</v>
      </c>
      <c r="BA478">
        <v>863850.29</v>
      </c>
      <c r="BB478" s="2" t="s">
        <v>69</v>
      </c>
      <c r="BC478">
        <v>269</v>
      </c>
      <c r="BD478" s="2" t="s">
        <v>908</v>
      </c>
      <c r="BE478" s="2" t="s">
        <v>617</v>
      </c>
      <c r="BF478">
        <v>18327</v>
      </c>
      <c r="BG478" s="2" t="s">
        <v>966</v>
      </c>
      <c r="BH478" s="2" t="s">
        <v>137</v>
      </c>
      <c r="BI478">
        <v>0</v>
      </c>
      <c r="BJ478" s="2"/>
      <c r="BK478">
        <v>287</v>
      </c>
      <c r="BL478">
        <v>863850.29</v>
      </c>
      <c r="BM478">
        <v>863850.29</v>
      </c>
    </row>
    <row r="479" spans="1:65" x14ac:dyDescent="0.35">
      <c r="A479" s="2" t="s">
        <v>65</v>
      </c>
      <c r="B479" s="2" t="s">
        <v>66</v>
      </c>
      <c r="C479" s="2" t="s">
        <v>67</v>
      </c>
      <c r="D479">
        <v>1</v>
      </c>
      <c r="E479">
        <v>1</v>
      </c>
      <c r="F479" s="3">
        <v>43768.764374999999</v>
      </c>
      <c r="G479" s="4">
        <v>43466</v>
      </c>
      <c r="H479" s="4">
        <v>43830</v>
      </c>
      <c r="I479" s="2" t="s">
        <v>68</v>
      </c>
      <c r="J479">
        <v>1440</v>
      </c>
      <c r="L479" s="2"/>
      <c r="M479" s="2"/>
      <c r="N479" s="2"/>
      <c r="O479" s="2"/>
      <c r="P479" s="2"/>
      <c r="Q479" s="2"/>
      <c r="S479" s="2"/>
      <c r="T479" s="2"/>
      <c r="U479" s="2"/>
      <c r="V479" s="2"/>
      <c r="W479" s="2"/>
      <c r="X479" s="2"/>
      <c r="Y479" s="2"/>
      <c r="AA479" s="2"/>
      <c r="AC479" s="2"/>
      <c r="AD479" s="2"/>
      <c r="AE479" s="2"/>
      <c r="AN479" s="2"/>
      <c r="AP479" s="2"/>
      <c r="AQ479" s="2"/>
      <c r="AR479" s="2"/>
      <c r="AS479" s="2"/>
      <c r="AT479" s="4"/>
      <c r="AU479" s="4"/>
      <c r="AV479" s="4"/>
      <c r="AW479" s="2"/>
      <c r="AX479" s="2"/>
      <c r="AZ479">
        <v>122</v>
      </c>
      <c r="BA479">
        <v>863850.29</v>
      </c>
      <c r="BB479" s="2" t="s">
        <v>69</v>
      </c>
      <c r="BC479">
        <v>270</v>
      </c>
      <c r="BD479" s="2" t="s">
        <v>908</v>
      </c>
      <c r="BE479" s="2" t="s">
        <v>137</v>
      </c>
      <c r="BF479">
        <v>0</v>
      </c>
      <c r="BG479" s="2"/>
      <c r="BH479" s="2" t="s">
        <v>655</v>
      </c>
      <c r="BI479">
        <v>14900</v>
      </c>
      <c r="BJ479" s="2" t="s">
        <v>966</v>
      </c>
      <c r="BK479">
        <v>287</v>
      </c>
      <c r="BL479">
        <v>863850.29</v>
      </c>
      <c r="BM479">
        <v>863850.29</v>
      </c>
    </row>
    <row r="480" spans="1:65" x14ac:dyDescent="0.35">
      <c r="A480" s="2" t="s">
        <v>65</v>
      </c>
      <c r="B480" s="2" t="s">
        <v>66</v>
      </c>
      <c r="C480" s="2" t="s">
        <v>67</v>
      </c>
      <c r="D480">
        <v>1</v>
      </c>
      <c r="E480">
        <v>1</v>
      </c>
      <c r="F480" s="3">
        <v>43768.764374999999</v>
      </c>
      <c r="G480" s="4">
        <v>43466</v>
      </c>
      <c r="H480" s="4">
        <v>43830</v>
      </c>
      <c r="I480" s="2" t="s">
        <v>68</v>
      </c>
      <c r="J480">
        <v>1440</v>
      </c>
      <c r="L480" s="2"/>
      <c r="M480" s="2"/>
      <c r="N480" s="2"/>
      <c r="O480" s="2"/>
      <c r="P480" s="2"/>
      <c r="Q480" s="2"/>
      <c r="S480" s="2"/>
      <c r="T480" s="2"/>
      <c r="U480" s="2"/>
      <c r="V480" s="2"/>
      <c r="W480" s="2"/>
      <c r="X480" s="2"/>
      <c r="Y480" s="2"/>
      <c r="AA480" s="2"/>
      <c r="AC480" s="2"/>
      <c r="AD480" s="2"/>
      <c r="AE480" s="2"/>
      <c r="AN480" s="2"/>
      <c r="AP480" s="2"/>
      <c r="AQ480" s="2"/>
      <c r="AR480" s="2"/>
      <c r="AS480" s="2"/>
      <c r="AT480" s="4"/>
      <c r="AU480" s="4"/>
      <c r="AV480" s="4"/>
      <c r="AW480" s="2"/>
      <c r="AX480" s="2"/>
      <c r="AZ480">
        <v>122</v>
      </c>
      <c r="BA480">
        <v>863850.29</v>
      </c>
      <c r="BB480" s="2" t="s">
        <v>69</v>
      </c>
      <c r="BC480">
        <v>271</v>
      </c>
      <c r="BD480" s="2" t="s">
        <v>908</v>
      </c>
      <c r="BE480" s="2" t="s">
        <v>137</v>
      </c>
      <c r="BF480">
        <v>0</v>
      </c>
      <c r="BG480" s="2"/>
      <c r="BH480" s="2" t="s">
        <v>75</v>
      </c>
      <c r="BI480">
        <v>3427</v>
      </c>
      <c r="BJ480" s="2" t="s">
        <v>966</v>
      </c>
      <c r="BK480">
        <v>287</v>
      </c>
      <c r="BL480">
        <v>863850.29</v>
      </c>
      <c r="BM480">
        <v>863850.29</v>
      </c>
    </row>
    <row r="481" spans="1:65" x14ac:dyDescent="0.35">
      <c r="A481" s="2" t="s">
        <v>65</v>
      </c>
      <c r="B481" s="2" t="s">
        <v>66</v>
      </c>
      <c r="C481" s="2" t="s">
        <v>67</v>
      </c>
      <c r="D481">
        <v>1</v>
      </c>
      <c r="E481">
        <v>1</v>
      </c>
      <c r="F481" s="3">
        <v>43768.764374999999</v>
      </c>
      <c r="G481" s="4">
        <v>43466</v>
      </c>
      <c r="H481" s="4">
        <v>43830</v>
      </c>
      <c r="I481" s="2" t="s">
        <v>68</v>
      </c>
      <c r="J481">
        <v>1440</v>
      </c>
      <c r="L481" s="2"/>
      <c r="M481" s="2"/>
      <c r="N481" s="2"/>
      <c r="O481" s="2"/>
      <c r="P481" s="2"/>
      <c r="Q481" s="2"/>
      <c r="S481" s="2"/>
      <c r="T481" s="2"/>
      <c r="U481" s="2"/>
      <c r="V481" s="2"/>
      <c r="W481" s="2"/>
      <c r="X481" s="2"/>
      <c r="Y481" s="2"/>
      <c r="AA481" s="2"/>
      <c r="AC481" s="2"/>
      <c r="AD481" s="2"/>
      <c r="AE481" s="2"/>
      <c r="AN481" s="2"/>
      <c r="AP481" s="2"/>
      <c r="AQ481" s="2"/>
      <c r="AR481" s="2"/>
      <c r="AS481" s="2"/>
      <c r="AT481" s="4"/>
      <c r="AU481" s="4"/>
      <c r="AV481" s="4"/>
      <c r="AW481" s="2"/>
      <c r="AX481" s="2"/>
      <c r="AZ481">
        <v>122</v>
      </c>
      <c r="BA481">
        <v>863850.29</v>
      </c>
      <c r="BB481" s="2" t="s">
        <v>69</v>
      </c>
      <c r="BC481">
        <v>272</v>
      </c>
      <c r="BD481" s="2" t="s">
        <v>906</v>
      </c>
      <c r="BE481" s="2" t="s">
        <v>646</v>
      </c>
      <c r="BF481">
        <v>12601.63</v>
      </c>
      <c r="BG481" s="2" t="s">
        <v>965</v>
      </c>
      <c r="BH481" s="2" t="s">
        <v>137</v>
      </c>
      <c r="BI481">
        <v>0</v>
      </c>
      <c r="BJ481" s="2"/>
      <c r="BK481">
        <v>287</v>
      </c>
      <c r="BL481">
        <v>863850.29</v>
      </c>
      <c r="BM481">
        <v>863850.29</v>
      </c>
    </row>
    <row r="482" spans="1:65" x14ac:dyDescent="0.35">
      <c r="A482" s="2" t="s">
        <v>65</v>
      </c>
      <c r="B482" s="2" t="s">
        <v>66</v>
      </c>
      <c r="C482" s="2" t="s">
        <v>67</v>
      </c>
      <c r="D482">
        <v>1</v>
      </c>
      <c r="E482">
        <v>1</v>
      </c>
      <c r="F482" s="3">
        <v>43768.764374999999</v>
      </c>
      <c r="G482" s="4">
        <v>43466</v>
      </c>
      <c r="H482" s="4">
        <v>43830</v>
      </c>
      <c r="I482" s="2" t="s">
        <v>68</v>
      </c>
      <c r="J482">
        <v>1440</v>
      </c>
      <c r="L482" s="2"/>
      <c r="M482" s="2"/>
      <c r="N482" s="2"/>
      <c r="O482" s="2"/>
      <c r="P482" s="2"/>
      <c r="Q482" s="2"/>
      <c r="S482" s="2"/>
      <c r="T482" s="2"/>
      <c r="U482" s="2"/>
      <c r="V482" s="2"/>
      <c r="W482" s="2"/>
      <c r="X482" s="2"/>
      <c r="Y482" s="2"/>
      <c r="AA482" s="2"/>
      <c r="AC482" s="2"/>
      <c r="AD482" s="2"/>
      <c r="AE482" s="2"/>
      <c r="AN482" s="2"/>
      <c r="AP482" s="2"/>
      <c r="AQ482" s="2"/>
      <c r="AR482" s="2"/>
      <c r="AS482" s="2"/>
      <c r="AT482" s="4"/>
      <c r="AU482" s="4"/>
      <c r="AV482" s="4"/>
      <c r="AW482" s="2"/>
      <c r="AX482" s="2"/>
      <c r="AZ482">
        <v>122</v>
      </c>
      <c r="BA482">
        <v>863850.29</v>
      </c>
      <c r="BB482" s="2" t="s">
        <v>69</v>
      </c>
      <c r="BC482">
        <v>273</v>
      </c>
      <c r="BD482" s="2" t="s">
        <v>906</v>
      </c>
      <c r="BE482" s="2" t="s">
        <v>137</v>
      </c>
      <c r="BF482">
        <v>0</v>
      </c>
      <c r="BG482" s="2"/>
      <c r="BH482" s="2" t="s">
        <v>139</v>
      </c>
      <c r="BI482">
        <v>15500</v>
      </c>
      <c r="BJ482" s="2" t="s">
        <v>965</v>
      </c>
      <c r="BK482">
        <v>287</v>
      </c>
      <c r="BL482">
        <v>863850.29</v>
      </c>
      <c r="BM482">
        <v>863850.29</v>
      </c>
    </row>
    <row r="483" spans="1:65" x14ac:dyDescent="0.35">
      <c r="A483" s="2" t="s">
        <v>65</v>
      </c>
      <c r="B483" s="2" t="s">
        <v>66</v>
      </c>
      <c r="C483" s="2" t="s">
        <v>67</v>
      </c>
      <c r="D483">
        <v>1</v>
      </c>
      <c r="E483">
        <v>1</v>
      </c>
      <c r="F483" s="3">
        <v>43768.764374999999</v>
      </c>
      <c r="G483" s="4">
        <v>43466</v>
      </c>
      <c r="H483" s="4">
        <v>43830</v>
      </c>
      <c r="I483" s="2" t="s">
        <v>68</v>
      </c>
      <c r="J483">
        <v>1440</v>
      </c>
      <c r="L483" s="2"/>
      <c r="M483" s="2"/>
      <c r="N483" s="2"/>
      <c r="O483" s="2"/>
      <c r="P483" s="2"/>
      <c r="Q483" s="2"/>
      <c r="S483" s="2"/>
      <c r="T483" s="2"/>
      <c r="U483" s="2"/>
      <c r="V483" s="2"/>
      <c r="W483" s="2"/>
      <c r="X483" s="2"/>
      <c r="Y483" s="2"/>
      <c r="AA483" s="2"/>
      <c r="AC483" s="2"/>
      <c r="AD483" s="2"/>
      <c r="AE483" s="2"/>
      <c r="AN483" s="2"/>
      <c r="AP483" s="2"/>
      <c r="AQ483" s="2"/>
      <c r="AR483" s="2"/>
      <c r="AS483" s="2"/>
      <c r="AT483" s="4"/>
      <c r="AU483" s="4"/>
      <c r="AV483" s="4"/>
      <c r="AW483" s="2"/>
      <c r="AX483" s="2"/>
      <c r="AZ483">
        <v>122</v>
      </c>
      <c r="BA483">
        <v>863850.29</v>
      </c>
      <c r="BB483" s="2" t="s">
        <v>69</v>
      </c>
      <c r="BC483">
        <v>274</v>
      </c>
      <c r="BD483" s="2" t="s">
        <v>906</v>
      </c>
      <c r="BE483" s="2" t="s">
        <v>76</v>
      </c>
      <c r="BF483">
        <v>2898.37</v>
      </c>
      <c r="BG483" s="2" t="s">
        <v>965</v>
      </c>
      <c r="BH483" s="2" t="s">
        <v>137</v>
      </c>
      <c r="BI483">
        <v>0</v>
      </c>
      <c r="BJ483" s="2"/>
      <c r="BK483">
        <v>287</v>
      </c>
      <c r="BL483">
        <v>863850.29</v>
      </c>
      <c r="BM483">
        <v>863850.29</v>
      </c>
    </row>
    <row r="484" spans="1:65" x14ac:dyDescent="0.35">
      <c r="A484" s="2" t="s">
        <v>65</v>
      </c>
      <c r="B484" s="2" t="s">
        <v>66</v>
      </c>
      <c r="C484" s="2" t="s">
        <v>67</v>
      </c>
      <c r="D484">
        <v>1</v>
      </c>
      <c r="E484">
        <v>1</v>
      </c>
      <c r="F484" s="3">
        <v>43768.764374999999</v>
      </c>
      <c r="G484" s="4">
        <v>43466</v>
      </c>
      <c r="H484" s="4">
        <v>43830</v>
      </c>
      <c r="I484" s="2" t="s">
        <v>68</v>
      </c>
      <c r="J484">
        <v>1440</v>
      </c>
      <c r="L484" s="2"/>
      <c r="M484" s="2"/>
      <c r="N484" s="2"/>
      <c r="O484" s="2"/>
      <c r="P484" s="2"/>
      <c r="Q484" s="2"/>
      <c r="S484" s="2"/>
      <c r="T484" s="2"/>
      <c r="U484" s="2"/>
      <c r="V484" s="2"/>
      <c r="W484" s="2"/>
      <c r="X484" s="2"/>
      <c r="Y484" s="2"/>
      <c r="AA484" s="2"/>
      <c r="AC484" s="2"/>
      <c r="AD484" s="2"/>
      <c r="AE484" s="2"/>
      <c r="AN484" s="2"/>
      <c r="AP484" s="2"/>
      <c r="AQ484" s="2"/>
      <c r="AR484" s="2"/>
      <c r="AS484" s="2"/>
      <c r="AT484" s="4"/>
      <c r="AU484" s="4"/>
      <c r="AV484" s="4"/>
      <c r="AW484" s="2"/>
      <c r="AX484" s="2"/>
      <c r="AZ484">
        <v>122</v>
      </c>
      <c r="BA484">
        <v>863850.29</v>
      </c>
      <c r="BB484" s="2" t="s">
        <v>69</v>
      </c>
      <c r="BC484">
        <v>275</v>
      </c>
      <c r="BD484" s="2" t="s">
        <v>907</v>
      </c>
      <c r="BE484" s="2" t="s">
        <v>652</v>
      </c>
      <c r="BF484">
        <v>12601.63</v>
      </c>
      <c r="BG484" s="2" t="s">
        <v>965</v>
      </c>
      <c r="BH484" s="2" t="s">
        <v>137</v>
      </c>
      <c r="BI484">
        <v>0</v>
      </c>
      <c r="BJ484" s="2"/>
      <c r="BK484">
        <v>287</v>
      </c>
      <c r="BL484">
        <v>863850.29</v>
      </c>
      <c r="BM484">
        <v>863850.29</v>
      </c>
    </row>
    <row r="485" spans="1:65" x14ac:dyDescent="0.35">
      <c r="A485" s="2" t="s">
        <v>65</v>
      </c>
      <c r="B485" s="2" t="s">
        <v>66</v>
      </c>
      <c r="C485" s="2" t="s">
        <v>67</v>
      </c>
      <c r="D485">
        <v>1</v>
      </c>
      <c r="E485">
        <v>1</v>
      </c>
      <c r="F485" s="3">
        <v>43768.764374999999</v>
      </c>
      <c r="G485" s="4">
        <v>43466</v>
      </c>
      <c r="H485" s="4">
        <v>43830</v>
      </c>
      <c r="I485" s="2" t="s">
        <v>68</v>
      </c>
      <c r="J485">
        <v>1440</v>
      </c>
      <c r="L485" s="2"/>
      <c r="M485" s="2"/>
      <c r="N485" s="2"/>
      <c r="O485" s="2"/>
      <c r="P485" s="2"/>
      <c r="Q485" s="2"/>
      <c r="S485" s="2"/>
      <c r="T485" s="2"/>
      <c r="U485" s="2"/>
      <c r="V485" s="2"/>
      <c r="W485" s="2"/>
      <c r="X485" s="2"/>
      <c r="Y485" s="2"/>
      <c r="AA485" s="2"/>
      <c r="AC485" s="2"/>
      <c r="AD485" s="2"/>
      <c r="AE485" s="2"/>
      <c r="AN485" s="2"/>
      <c r="AP485" s="2"/>
      <c r="AQ485" s="2"/>
      <c r="AR485" s="2"/>
      <c r="AS485" s="2"/>
      <c r="AT485" s="4"/>
      <c r="AU485" s="4"/>
      <c r="AV485" s="4"/>
      <c r="AW485" s="2"/>
      <c r="AX485" s="2"/>
      <c r="AZ485">
        <v>122</v>
      </c>
      <c r="BA485">
        <v>863850.29</v>
      </c>
      <c r="BB485" s="2" t="s">
        <v>69</v>
      </c>
      <c r="BC485">
        <v>276</v>
      </c>
      <c r="BD485" s="2" t="s">
        <v>907</v>
      </c>
      <c r="BE485" s="2" t="s">
        <v>137</v>
      </c>
      <c r="BF485">
        <v>0</v>
      </c>
      <c r="BG485" s="2"/>
      <c r="BH485" s="2" t="s">
        <v>650</v>
      </c>
      <c r="BI485">
        <v>12601.63</v>
      </c>
      <c r="BJ485" s="2" t="s">
        <v>965</v>
      </c>
      <c r="BK485">
        <v>287</v>
      </c>
      <c r="BL485">
        <v>863850.29</v>
      </c>
      <c r="BM485">
        <v>863850.29</v>
      </c>
    </row>
    <row r="486" spans="1:65" x14ac:dyDescent="0.35">
      <c r="A486" s="2" t="s">
        <v>65</v>
      </c>
      <c r="B486" s="2" t="s">
        <v>66</v>
      </c>
      <c r="C486" s="2" t="s">
        <v>67</v>
      </c>
      <c r="D486">
        <v>1</v>
      </c>
      <c r="E486">
        <v>1</v>
      </c>
      <c r="F486" s="3">
        <v>43768.764374999999</v>
      </c>
      <c r="G486" s="4">
        <v>43466</v>
      </c>
      <c r="H486" s="4">
        <v>43830</v>
      </c>
      <c r="I486" s="2" t="s">
        <v>68</v>
      </c>
      <c r="J486">
        <v>1440</v>
      </c>
      <c r="L486" s="2"/>
      <c r="M486" s="2"/>
      <c r="N486" s="2"/>
      <c r="O486" s="2"/>
      <c r="P486" s="2"/>
      <c r="Q486" s="2"/>
      <c r="S486" s="2"/>
      <c r="T486" s="2"/>
      <c r="U486" s="2"/>
      <c r="V486" s="2"/>
      <c r="W486" s="2"/>
      <c r="X486" s="2"/>
      <c r="Y486" s="2"/>
      <c r="AA486" s="2"/>
      <c r="AC486" s="2"/>
      <c r="AD486" s="2"/>
      <c r="AE486" s="2"/>
      <c r="AN486" s="2"/>
      <c r="AP486" s="2"/>
      <c r="AQ486" s="2"/>
      <c r="AR486" s="2"/>
      <c r="AS486" s="2"/>
      <c r="AT486" s="4"/>
      <c r="AU486" s="4"/>
      <c r="AV486" s="4"/>
      <c r="AW486" s="2"/>
      <c r="AX486" s="2"/>
      <c r="AZ486">
        <v>122</v>
      </c>
      <c r="BA486">
        <v>863850.29</v>
      </c>
      <c r="BB486" s="2" t="s">
        <v>69</v>
      </c>
      <c r="BC486">
        <v>277</v>
      </c>
      <c r="BD486" s="2" t="s">
        <v>909</v>
      </c>
      <c r="BE486" s="2" t="s">
        <v>70</v>
      </c>
      <c r="BF486">
        <v>14700</v>
      </c>
      <c r="BG486" s="2" t="s">
        <v>965</v>
      </c>
      <c r="BH486" s="2" t="s">
        <v>137</v>
      </c>
      <c r="BI486">
        <v>0</v>
      </c>
      <c r="BJ486" s="2"/>
      <c r="BK486">
        <v>287</v>
      </c>
      <c r="BL486">
        <v>863850.29</v>
      </c>
      <c r="BM486">
        <v>863850.29</v>
      </c>
    </row>
    <row r="487" spans="1:65" x14ac:dyDescent="0.35">
      <c r="A487" s="2" t="s">
        <v>65</v>
      </c>
      <c r="B487" s="2" t="s">
        <v>66</v>
      </c>
      <c r="C487" s="2" t="s">
        <v>67</v>
      </c>
      <c r="D487">
        <v>1</v>
      </c>
      <c r="E487">
        <v>1</v>
      </c>
      <c r="F487" s="3">
        <v>43768.764374999999</v>
      </c>
      <c r="G487" s="4">
        <v>43466</v>
      </c>
      <c r="H487" s="4">
        <v>43830</v>
      </c>
      <c r="I487" s="2" t="s">
        <v>68</v>
      </c>
      <c r="J487">
        <v>1440</v>
      </c>
      <c r="L487" s="2"/>
      <c r="M487" s="2"/>
      <c r="N487" s="2"/>
      <c r="O487" s="2"/>
      <c r="P487" s="2"/>
      <c r="Q487" s="2"/>
      <c r="S487" s="2"/>
      <c r="T487" s="2"/>
      <c r="U487" s="2"/>
      <c r="V487" s="2"/>
      <c r="W487" s="2"/>
      <c r="X487" s="2"/>
      <c r="Y487" s="2"/>
      <c r="AA487" s="2"/>
      <c r="AC487" s="2"/>
      <c r="AD487" s="2"/>
      <c r="AE487" s="2"/>
      <c r="AN487" s="2"/>
      <c r="AP487" s="2"/>
      <c r="AQ487" s="2"/>
      <c r="AR487" s="2"/>
      <c r="AS487" s="2"/>
      <c r="AT487" s="4"/>
      <c r="AU487" s="4"/>
      <c r="AV487" s="4"/>
      <c r="AW487" s="2"/>
      <c r="AX487" s="2"/>
      <c r="AZ487">
        <v>122</v>
      </c>
      <c r="BA487">
        <v>863850.29</v>
      </c>
      <c r="BB487" s="2" t="s">
        <v>69</v>
      </c>
      <c r="BC487">
        <v>278</v>
      </c>
      <c r="BD487" s="2" t="s">
        <v>909</v>
      </c>
      <c r="BE487" s="2" t="s">
        <v>137</v>
      </c>
      <c r="BF487">
        <v>0</v>
      </c>
      <c r="BG487" s="2"/>
      <c r="BH487" s="2" t="s">
        <v>576</v>
      </c>
      <c r="BI487">
        <v>18081</v>
      </c>
      <c r="BJ487" s="2" t="s">
        <v>965</v>
      </c>
      <c r="BK487">
        <v>287</v>
      </c>
      <c r="BL487">
        <v>863850.29</v>
      </c>
      <c r="BM487">
        <v>863850.29</v>
      </c>
    </row>
    <row r="488" spans="1:65" x14ac:dyDescent="0.35">
      <c r="A488" s="2" t="s">
        <v>65</v>
      </c>
      <c r="B488" s="2" t="s">
        <v>66</v>
      </c>
      <c r="C488" s="2" t="s">
        <v>67</v>
      </c>
      <c r="D488">
        <v>1</v>
      </c>
      <c r="E488">
        <v>1</v>
      </c>
      <c r="F488" s="3">
        <v>43768.764374999999</v>
      </c>
      <c r="G488" s="4">
        <v>43466</v>
      </c>
      <c r="H488" s="4">
        <v>43830</v>
      </c>
      <c r="I488" s="2" t="s">
        <v>68</v>
      </c>
      <c r="J488">
        <v>1440</v>
      </c>
      <c r="L488" s="2"/>
      <c r="M488" s="2"/>
      <c r="N488" s="2"/>
      <c r="O488" s="2"/>
      <c r="P488" s="2"/>
      <c r="Q488" s="2"/>
      <c r="S488" s="2"/>
      <c r="T488" s="2"/>
      <c r="U488" s="2"/>
      <c r="V488" s="2"/>
      <c r="W488" s="2"/>
      <c r="X488" s="2"/>
      <c r="Y488" s="2"/>
      <c r="AA488" s="2"/>
      <c r="AC488" s="2"/>
      <c r="AD488" s="2"/>
      <c r="AE488" s="2"/>
      <c r="AN488" s="2"/>
      <c r="AP488" s="2"/>
      <c r="AQ488" s="2"/>
      <c r="AR488" s="2"/>
      <c r="AS488" s="2"/>
      <c r="AT488" s="4"/>
      <c r="AU488" s="4"/>
      <c r="AV488" s="4"/>
      <c r="AW488" s="2"/>
      <c r="AX488" s="2"/>
      <c r="AZ488">
        <v>122</v>
      </c>
      <c r="BA488">
        <v>863850.29</v>
      </c>
      <c r="BB488" s="2" t="s">
        <v>69</v>
      </c>
      <c r="BC488">
        <v>279</v>
      </c>
      <c r="BD488" s="2" t="s">
        <v>909</v>
      </c>
      <c r="BE488" s="2" t="s">
        <v>76</v>
      </c>
      <c r="BF488">
        <v>3381</v>
      </c>
      <c r="BG488" s="2" t="s">
        <v>965</v>
      </c>
      <c r="BH488" s="2" t="s">
        <v>137</v>
      </c>
      <c r="BI488">
        <v>0</v>
      </c>
      <c r="BJ488" s="2"/>
      <c r="BK488">
        <v>287</v>
      </c>
      <c r="BL488">
        <v>863850.29</v>
      </c>
      <c r="BM488">
        <v>863850.29</v>
      </c>
    </row>
    <row r="489" spans="1:65" x14ac:dyDescent="0.35">
      <c r="A489" s="2" t="s">
        <v>65</v>
      </c>
      <c r="B489" s="2" t="s">
        <v>66</v>
      </c>
      <c r="C489" s="2" t="s">
        <v>67</v>
      </c>
      <c r="D489">
        <v>1</v>
      </c>
      <c r="E489">
        <v>1</v>
      </c>
      <c r="F489" s="3">
        <v>43768.764374999999</v>
      </c>
      <c r="G489" s="4">
        <v>43466</v>
      </c>
      <c r="H489" s="4">
        <v>43830</v>
      </c>
      <c r="I489" s="2" t="s">
        <v>68</v>
      </c>
      <c r="J489">
        <v>1440</v>
      </c>
      <c r="L489" s="2"/>
      <c r="M489" s="2"/>
      <c r="N489" s="2"/>
      <c r="O489" s="2"/>
      <c r="P489" s="2"/>
      <c r="Q489" s="2"/>
      <c r="S489" s="2"/>
      <c r="T489" s="2"/>
      <c r="U489" s="2"/>
      <c r="V489" s="2"/>
      <c r="W489" s="2"/>
      <c r="X489" s="2"/>
      <c r="Y489" s="2"/>
      <c r="AA489" s="2"/>
      <c r="AC489" s="2"/>
      <c r="AD489" s="2"/>
      <c r="AE489" s="2"/>
      <c r="AN489" s="2"/>
      <c r="AP489" s="2"/>
      <c r="AQ489" s="2"/>
      <c r="AR489" s="2"/>
      <c r="AS489" s="2"/>
      <c r="AT489" s="4"/>
      <c r="AU489" s="4"/>
      <c r="AV489" s="4"/>
      <c r="AW489" s="2"/>
      <c r="AX489" s="2"/>
      <c r="AZ489">
        <v>122</v>
      </c>
      <c r="BA489">
        <v>863850.29</v>
      </c>
      <c r="BB489" s="2" t="s">
        <v>69</v>
      </c>
      <c r="BC489">
        <v>280</v>
      </c>
      <c r="BD489" s="2" t="s">
        <v>910</v>
      </c>
      <c r="BE489" s="2" t="s">
        <v>143</v>
      </c>
      <c r="BF489">
        <v>100</v>
      </c>
      <c r="BG489" s="2" t="s">
        <v>967</v>
      </c>
      <c r="BH489" s="2" t="s">
        <v>137</v>
      </c>
      <c r="BI489">
        <v>0</v>
      </c>
      <c r="BJ489" s="2"/>
      <c r="BK489">
        <v>287</v>
      </c>
      <c r="BL489">
        <v>863850.29</v>
      </c>
      <c r="BM489">
        <v>863850.29</v>
      </c>
    </row>
    <row r="490" spans="1:65" x14ac:dyDescent="0.35">
      <c r="A490" s="2" t="s">
        <v>65</v>
      </c>
      <c r="B490" s="2" t="s">
        <v>66</v>
      </c>
      <c r="C490" s="2" t="s">
        <v>67</v>
      </c>
      <c r="D490">
        <v>1</v>
      </c>
      <c r="E490">
        <v>1</v>
      </c>
      <c r="F490" s="3">
        <v>43768.764374999999</v>
      </c>
      <c r="G490" s="4">
        <v>43466</v>
      </c>
      <c r="H490" s="4">
        <v>43830</v>
      </c>
      <c r="I490" s="2" t="s">
        <v>68</v>
      </c>
      <c r="J490">
        <v>1440</v>
      </c>
      <c r="L490" s="2"/>
      <c r="M490" s="2"/>
      <c r="N490" s="2"/>
      <c r="O490" s="2"/>
      <c r="P490" s="2"/>
      <c r="Q490" s="2"/>
      <c r="S490" s="2"/>
      <c r="T490" s="2"/>
      <c r="U490" s="2"/>
      <c r="V490" s="2"/>
      <c r="W490" s="2"/>
      <c r="X490" s="2"/>
      <c r="Y490" s="2"/>
      <c r="AA490" s="2"/>
      <c r="AC490" s="2"/>
      <c r="AD490" s="2"/>
      <c r="AE490" s="2"/>
      <c r="AN490" s="2"/>
      <c r="AP490" s="2"/>
      <c r="AQ490" s="2"/>
      <c r="AR490" s="2"/>
      <c r="AS490" s="2"/>
      <c r="AT490" s="4"/>
      <c r="AU490" s="4"/>
      <c r="AV490" s="4"/>
      <c r="AW490" s="2"/>
      <c r="AX490" s="2"/>
      <c r="AZ490">
        <v>122</v>
      </c>
      <c r="BA490">
        <v>863850.29</v>
      </c>
      <c r="BB490" s="2" t="s">
        <v>69</v>
      </c>
      <c r="BC490">
        <v>281</v>
      </c>
      <c r="BD490" s="2" t="s">
        <v>910</v>
      </c>
      <c r="BE490" s="2" t="s">
        <v>137</v>
      </c>
      <c r="BF490">
        <v>0</v>
      </c>
      <c r="BG490" s="2"/>
      <c r="BH490" s="2" t="s">
        <v>623</v>
      </c>
      <c r="BI490">
        <v>123</v>
      </c>
      <c r="BJ490" s="2" t="s">
        <v>967</v>
      </c>
      <c r="BK490">
        <v>287</v>
      </c>
      <c r="BL490">
        <v>863850.29</v>
      </c>
      <c r="BM490">
        <v>863850.29</v>
      </c>
    </row>
    <row r="491" spans="1:65" x14ac:dyDescent="0.35">
      <c r="A491" s="2" t="s">
        <v>65</v>
      </c>
      <c r="B491" s="2" t="s">
        <v>66</v>
      </c>
      <c r="C491" s="2" t="s">
        <v>67</v>
      </c>
      <c r="D491">
        <v>1</v>
      </c>
      <c r="E491">
        <v>1</v>
      </c>
      <c r="F491" s="3">
        <v>43768.764374999999</v>
      </c>
      <c r="G491" s="4">
        <v>43466</v>
      </c>
      <c r="H491" s="4">
        <v>43830</v>
      </c>
      <c r="I491" s="2" t="s">
        <v>68</v>
      </c>
      <c r="J491">
        <v>1440</v>
      </c>
      <c r="L491" s="2"/>
      <c r="M491" s="2"/>
      <c r="N491" s="2"/>
      <c r="O491" s="2"/>
      <c r="P491" s="2"/>
      <c r="Q491" s="2"/>
      <c r="S491" s="2"/>
      <c r="T491" s="2"/>
      <c r="U491" s="2"/>
      <c r="V491" s="2"/>
      <c r="W491" s="2"/>
      <c r="X491" s="2"/>
      <c r="Y491" s="2"/>
      <c r="AA491" s="2"/>
      <c r="AC491" s="2"/>
      <c r="AD491" s="2"/>
      <c r="AE491" s="2"/>
      <c r="AN491" s="2"/>
      <c r="AP491" s="2"/>
      <c r="AQ491" s="2"/>
      <c r="AR491" s="2"/>
      <c r="AS491" s="2"/>
      <c r="AT491" s="4"/>
      <c r="AU491" s="4"/>
      <c r="AV491" s="4"/>
      <c r="AW491" s="2"/>
      <c r="AX491" s="2"/>
      <c r="AZ491">
        <v>122</v>
      </c>
      <c r="BA491">
        <v>863850.29</v>
      </c>
      <c r="BB491" s="2" t="s">
        <v>69</v>
      </c>
      <c r="BC491">
        <v>282</v>
      </c>
      <c r="BD491" s="2" t="s">
        <v>910</v>
      </c>
      <c r="BE491" s="2" t="s">
        <v>76</v>
      </c>
      <c r="BF491">
        <v>23</v>
      </c>
      <c r="BG491" s="2" t="s">
        <v>967</v>
      </c>
      <c r="BH491" s="2" t="s">
        <v>137</v>
      </c>
      <c r="BI491">
        <v>0</v>
      </c>
      <c r="BJ491" s="2"/>
      <c r="BK491">
        <v>287</v>
      </c>
      <c r="BL491">
        <v>863850.29</v>
      </c>
      <c r="BM491">
        <v>863850.29</v>
      </c>
    </row>
    <row r="492" spans="1:65" x14ac:dyDescent="0.35">
      <c r="A492" s="2" t="s">
        <v>65</v>
      </c>
      <c r="B492" s="2" t="s">
        <v>66</v>
      </c>
      <c r="C492" s="2" t="s">
        <v>67</v>
      </c>
      <c r="D492">
        <v>1</v>
      </c>
      <c r="E492">
        <v>1</v>
      </c>
      <c r="F492" s="3">
        <v>43768.764374999999</v>
      </c>
      <c r="G492" s="4">
        <v>43466</v>
      </c>
      <c r="H492" s="4">
        <v>43830</v>
      </c>
      <c r="I492" s="2" t="s">
        <v>68</v>
      </c>
      <c r="J492">
        <v>1440</v>
      </c>
      <c r="L492" s="2"/>
      <c r="M492" s="2"/>
      <c r="N492" s="2"/>
      <c r="O492" s="2"/>
      <c r="P492" s="2"/>
      <c r="Q492" s="2"/>
      <c r="S492" s="2"/>
      <c r="T492" s="2"/>
      <c r="U492" s="2"/>
      <c r="V492" s="2"/>
      <c r="W492" s="2"/>
      <c r="X492" s="2"/>
      <c r="Y492" s="2"/>
      <c r="AA492" s="2"/>
      <c r="AC492" s="2"/>
      <c r="AD492" s="2"/>
      <c r="AE492" s="2"/>
      <c r="AN492" s="2"/>
      <c r="AP492" s="2"/>
      <c r="AQ492" s="2"/>
      <c r="AR492" s="2"/>
      <c r="AS492" s="2"/>
      <c r="AT492" s="4"/>
      <c r="AU492" s="4"/>
      <c r="AV492" s="4"/>
      <c r="AW492" s="2"/>
      <c r="AX492" s="2"/>
      <c r="AZ492">
        <v>122</v>
      </c>
      <c r="BA492">
        <v>863850.29</v>
      </c>
      <c r="BB492" s="2" t="s">
        <v>69</v>
      </c>
      <c r="BC492">
        <v>283</v>
      </c>
      <c r="BD492" s="2" t="s">
        <v>911</v>
      </c>
      <c r="BE492" s="2" t="s">
        <v>653</v>
      </c>
      <c r="BF492">
        <v>100</v>
      </c>
      <c r="BG492" s="2" t="s">
        <v>967</v>
      </c>
      <c r="BH492" s="2" t="s">
        <v>137</v>
      </c>
      <c r="BI492">
        <v>0</v>
      </c>
      <c r="BJ492" s="2"/>
      <c r="BK492">
        <v>287</v>
      </c>
      <c r="BL492">
        <v>863850.29</v>
      </c>
      <c r="BM492">
        <v>863850.29</v>
      </c>
    </row>
    <row r="493" spans="1:65" x14ac:dyDescent="0.35">
      <c r="A493" s="2" t="s">
        <v>65</v>
      </c>
      <c r="B493" s="2" t="s">
        <v>66</v>
      </c>
      <c r="C493" s="2" t="s">
        <v>67</v>
      </c>
      <c r="D493">
        <v>1</v>
      </c>
      <c r="E493">
        <v>1</v>
      </c>
      <c r="F493" s="3">
        <v>43768.764374999999</v>
      </c>
      <c r="G493" s="4">
        <v>43466</v>
      </c>
      <c r="H493" s="4">
        <v>43830</v>
      </c>
      <c r="I493" s="2" t="s">
        <v>68</v>
      </c>
      <c r="J493">
        <v>1440</v>
      </c>
      <c r="L493" s="2"/>
      <c r="M493" s="2"/>
      <c r="N493" s="2"/>
      <c r="O493" s="2"/>
      <c r="P493" s="2"/>
      <c r="Q493" s="2"/>
      <c r="S493" s="2"/>
      <c r="T493" s="2"/>
      <c r="U493" s="2"/>
      <c r="V493" s="2"/>
      <c r="W493" s="2"/>
      <c r="X493" s="2"/>
      <c r="Y493" s="2"/>
      <c r="AA493" s="2"/>
      <c r="AC493" s="2"/>
      <c r="AD493" s="2"/>
      <c r="AE493" s="2"/>
      <c r="AN493" s="2"/>
      <c r="AP493" s="2"/>
      <c r="AQ493" s="2"/>
      <c r="AR493" s="2"/>
      <c r="AS493" s="2"/>
      <c r="AT493" s="4"/>
      <c r="AU493" s="4"/>
      <c r="AV493" s="4"/>
      <c r="AW493" s="2"/>
      <c r="AX493" s="2"/>
      <c r="AZ493">
        <v>122</v>
      </c>
      <c r="BA493">
        <v>863850.29</v>
      </c>
      <c r="BB493" s="2" t="s">
        <v>69</v>
      </c>
      <c r="BC493">
        <v>284</v>
      </c>
      <c r="BD493" s="2" t="s">
        <v>911</v>
      </c>
      <c r="BE493" s="2" t="s">
        <v>137</v>
      </c>
      <c r="BF493">
        <v>0</v>
      </c>
      <c r="BG493" s="2"/>
      <c r="BH493" s="2" t="s">
        <v>650</v>
      </c>
      <c r="BI493">
        <v>100</v>
      </c>
      <c r="BJ493" s="2" t="s">
        <v>967</v>
      </c>
      <c r="BK493">
        <v>287</v>
      </c>
      <c r="BL493">
        <v>863850.29</v>
      </c>
      <c r="BM493">
        <v>863850.29</v>
      </c>
    </row>
    <row r="494" spans="1:65" x14ac:dyDescent="0.35">
      <c r="A494" s="2" t="s">
        <v>65</v>
      </c>
      <c r="B494" s="2" t="s">
        <v>66</v>
      </c>
      <c r="C494" s="2" t="s">
        <v>67</v>
      </c>
      <c r="D494">
        <v>1</v>
      </c>
      <c r="E494">
        <v>1</v>
      </c>
      <c r="F494" s="3">
        <v>43768.764374999999</v>
      </c>
      <c r="G494" s="4">
        <v>43466</v>
      </c>
      <c r="H494" s="4">
        <v>43830</v>
      </c>
      <c r="I494" s="2" t="s">
        <v>68</v>
      </c>
      <c r="J494">
        <v>1440</v>
      </c>
      <c r="L494" s="2"/>
      <c r="M494" s="2"/>
      <c r="N494" s="2"/>
      <c r="O494" s="2"/>
      <c r="P494" s="2"/>
      <c r="Q494" s="2"/>
      <c r="S494" s="2"/>
      <c r="T494" s="2"/>
      <c r="U494" s="2"/>
      <c r="V494" s="2"/>
      <c r="W494" s="2"/>
      <c r="X494" s="2"/>
      <c r="Y494" s="2"/>
      <c r="AA494" s="2"/>
      <c r="AC494" s="2"/>
      <c r="AD494" s="2"/>
      <c r="AE494" s="2"/>
      <c r="AN494" s="2"/>
      <c r="AP494" s="2"/>
      <c r="AQ494" s="2"/>
      <c r="AR494" s="2"/>
      <c r="AS494" s="2"/>
      <c r="AT494" s="4"/>
      <c r="AU494" s="4"/>
      <c r="AV494" s="4"/>
      <c r="AW494" s="2"/>
      <c r="AX494" s="2"/>
      <c r="AZ494">
        <v>122</v>
      </c>
      <c r="BA494">
        <v>863850.29</v>
      </c>
      <c r="BB494" s="2" t="s">
        <v>69</v>
      </c>
      <c r="BC494">
        <v>285</v>
      </c>
      <c r="BD494" s="2" t="s">
        <v>912</v>
      </c>
      <c r="BE494" s="2" t="s">
        <v>70</v>
      </c>
      <c r="BF494">
        <v>14500</v>
      </c>
      <c r="BG494" s="2" t="s">
        <v>965</v>
      </c>
      <c r="BH494" s="2" t="s">
        <v>137</v>
      </c>
      <c r="BI494">
        <v>0</v>
      </c>
      <c r="BJ494" s="2"/>
      <c r="BK494">
        <v>287</v>
      </c>
      <c r="BL494">
        <v>863850.29</v>
      </c>
      <c r="BM494">
        <v>863850.29</v>
      </c>
    </row>
    <row r="495" spans="1:65" x14ac:dyDescent="0.35">
      <c r="A495" s="2" t="s">
        <v>65</v>
      </c>
      <c r="B495" s="2" t="s">
        <v>66</v>
      </c>
      <c r="C495" s="2" t="s">
        <v>67</v>
      </c>
      <c r="D495">
        <v>1</v>
      </c>
      <c r="E495">
        <v>1</v>
      </c>
      <c r="F495" s="3">
        <v>43768.764374999999</v>
      </c>
      <c r="G495" s="4">
        <v>43466</v>
      </c>
      <c r="H495" s="4">
        <v>43830</v>
      </c>
      <c r="I495" s="2" t="s">
        <v>68</v>
      </c>
      <c r="J495">
        <v>1440</v>
      </c>
      <c r="L495" s="2"/>
      <c r="M495" s="2"/>
      <c r="N495" s="2"/>
      <c r="O495" s="2"/>
      <c r="P495" s="2"/>
      <c r="Q495" s="2"/>
      <c r="S495" s="2"/>
      <c r="T495" s="2"/>
      <c r="U495" s="2"/>
      <c r="V495" s="2"/>
      <c r="W495" s="2"/>
      <c r="X495" s="2"/>
      <c r="Y495" s="2"/>
      <c r="AA495" s="2"/>
      <c r="AC495" s="2"/>
      <c r="AD495" s="2"/>
      <c r="AE495" s="2"/>
      <c r="AN495" s="2"/>
      <c r="AP495" s="2"/>
      <c r="AQ495" s="2"/>
      <c r="AR495" s="2"/>
      <c r="AS495" s="2"/>
      <c r="AT495" s="4"/>
      <c r="AU495" s="4"/>
      <c r="AV495" s="4"/>
      <c r="AW495" s="2"/>
      <c r="AX495" s="2"/>
      <c r="AZ495">
        <v>122</v>
      </c>
      <c r="BA495">
        <v>863850.29</v>
      </c>
      <c r="BB495" s="2" t="s">
        <v>69</v>
      </c>
      <c r="BC495">
        <v>286</v>
      </c>
      <c r="BD495" s="2" t="s">
        <v>912</v>
      </c>
      <c r="BE495" s="2" t="s">
        <v>137</v>
      </c>
      <c r="BF495">
        <v>0</v>
      </c>
      <c r="BG495" s="2"/>
      <c r="BH495" s="2" t="s">
        <v>139</v>
      </c>
      <c r="BI495">
        <v>17835</v>
      </c>
      <c r="BJ495" s="2" t="s">
        <v>965</v>
      </c>
      <c r="BK495">
        <v>287</v>
      </c>
      <c r="BL495">
        <v>863850.29</v>
      </c>
      <c r="BM495">
        <v>863850.29</v>
      </c>
    </row>
    <row r="496" spans="1:65" x14ac:dyDescent="0.35">
      <c r="A496" s="2" t="s">
        <v>65</v>
      </c>
      <c r="B496" s="2" t="s">
        <v>66</v>
      </c>
      <c r="C496" s="2" t="s">
        <v>67</v>
      </c>
      <c r="D496">
        <v>1</v>
      </c>
      <c r="E496">
        <v>1</v>
      </c>
      <c r="F496" s="3">
        <v>43768.764374999999</v>
      </c>
      <c r="G496" s="4">
        <v>43466</v>
      </c>
      <c r="H496" s="4">
        <v>43830</v>
      </c>
      <c r="I496" s="2" t="s">
        <v>68</v>
      </c>
      <c r="J496">
        <v>1440</v>
      </c>
      <c r="L496" s="2"/>
      <c r="M496" s="2"/>
      <c r="N496" s="2"/>
      <c r="O496" s="2"/>
      <c r="P496" s="2"/>
      <c r="Q496" s="2"/>
      <c r="S496" s="2"/>
      <c r="T496" s="2"/>
      <c r="U496" s="2"/>
      <c r="V496" s="2"/>
      <c r="W496" s="2"/>
      <c r="X496" s="2"/>
      <c r="Y496" s="2"/>
      <c r="AA496" s="2"/>
      <c r="AC496" s="2"/>
      <c r="AD496" s="2"/>
      <c r="AE496" s="2"/>
      <c r="AN496" s="2"/>
      <c r="AP496" s="2"/>
      <c r="AQ496" s="2"/>
      <c r="AR496" s="2"/>
      <c r="AS496" s="2"/>
      <c r="AT496" s="4"/>
      <c r="AU496" s="4"/>
      <c r="AV496" s="4"/>
      <c r="AW496" s="2"/>
      <c r="AX496" s="2"/>
      <c r="AZ496">
        <v>122</v>
      </c>
      <c r="BA496">
        <v>863850.29</v>
      </c>
      <c r="BB496" s="2" t="s">
        <v>69</v>
      </c>
      <c r="BC496">
        <v>287</v>
      </c>
      <c r="BD496" s="2" t="s">
        <v>912</v>
      </c>
      <c r="BE496" s="2" t="s">
        <v>76</v>
      </c>
      <c r="BF496">
        <v>3335</v>
      </c>
      <c r="BG496" s="2" t="s">
        <v>965</v>
      </c>
      <c r="BH496" s="2" t="s">
        <v>137</v>
      </c>
      <c r="BI496">
        <v>0</v>
      </c>
      <c r="BJ496" s="2"/>
      <c r="BK496">
        <v>287</v>
      </c>
      <c r="BL496">
        <v>863850.29</v>
      </c>
      <c r="BM496">
        <v>863850.29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500"/>
  <sheetViews>
    <sheetView workbookViewId="0">
      <pane ySplit="5" topLeftCell="A6" activePane="bottomLeft" state="frozen"/>
      <selection pane="bottomLeft" activeCell="E9" sqref="E9"/>
    </sheetView>
  </sheetViews>
  <sheetFormatPr defaultRowHeight="14" x14ac:dyDescent="0.3"/>
  <cols>
    <col min="1" max="2" width="8.7265625" style="1"/>
    <col min="3" max="3" width="13.08984375" style="94" bestFit="1" customWidth="1"/>
    <col min="4" max="4" width="12" style="94" bestFit="1" customWidth="1"/>
    <col min="5" max="6" width="8.7265625" style="1"/>
    <col min="7" max="7" width="12" style="94" bestFit="1" customWidth="1"/>
    <col min="8" max="8" width="13.08984375" style="94" bestFit="1" customWidth="1"/>
    <col min="9" max="9" width="7.36328125" style="1" bestFit="1" customWidth="1"/>
    <col min="10" max="10" width="8.7265625" style="1"/>
    <col min="11" max="11" width="12" style="94" bestFit="1" customWidth="1"/>
    <col min="12" max="12" width="13.08984375" style="94" bestFit="1" customWidth="1"/>
    <col min="13" max="15" width="8.7265625" style="1"/>
    <col min="16" max="16" width="12" style="1" bestFit="1" customWidth="1"/>
    <col min="17" max="43" width="8.7265625" style="1"/>
    <col min="44" max="44" width="13.90625" style="1" bestFit="1" customWidth="1"/>
    <col min="45" max="45" width="13.1796875" style="1" bestFit="1" customWidth="1"/>
    <col min="46" max="51" width="8.7265625" style="1"/>
    <col min="52" max="52" width="8.7265625" style="101"/>
    <col min="53" max="16384" width="8.7265625" style="1"/>
  </cols>
  <sheetData>
    <row r="1" spans="1:55" x14ac:dyDescent="0.3">
      <c r="A1" s="5" t="s">
        <v>347</v>
      </c>
      <c r="B1" s="66" t="s">
        <v>343</v>
      </c>
    </row>
    <row r="3" spans="1:55" ht="14.5" customHeight="1" x14ac:dyDescent="0.3">
      <c r="A3" s="165" t="s">
        <v>337</v>
      </c>
      <c r="B3" s="165"/>
      <c r="C3" s="165"/>
      <c r="D3" s="165"/>
      <c r="E3" s="165"/>
      <c r="F3" s="165"/>
      <c r="G3" s="165"/>
      <c r="H3" s="166"/>
      <c r="I3" s="172" t="s">
        <v>466</v>
      </c>
      <c r="J3" s="173"/>
      <c r="K3" s="173"/>
      <c r="L3" s="173"/>
      <c r="AR3" s="174" t="s">
        <v>519</v>
      </c>
      <c r="AS3" s="174"/>
      <c r="AT3" s="174"/>
      <c r="AU3" s="174"/>
      <c r="AV3" s="174"/>
      <c r="AW3" s="174"/>
      <c r="AX3" s="174"/>
      <c r="AY3" s="174"/>
      <c r="AZ3" s="170" t="s">
        <v>520</v>
      </c>
      <c r="BA3" s="171"/>
      <c r="BB3" s="171"/>
      <c r="BC3" s="171"/>
    </row>
    <row r="4" spans="1:55" ht="14.5" thickBot="1" x14ac:dyDescent="0.35">
      <c r="A4" s="61" t="s">
        <v>174</v>
      </c>
      <c r="B4" s="62" t="s">
        <v>338</v>
      </c>
      <c r="C4" s="63" t="s">
        <v>339</v>
      </c>
      <c r="D4" s="64" t="s">
        <v>340</v>
      </c>
      <c r="E4" s="65" t="s">
        <v>174</v>
      </c>
      <c r="F4" s="62" t="s">
        <v>338</v>
      </c>
      <c r="G4" s="63" t="s">
        <v>339</v>
      </c>
      <c r="H4" s="64" t="s">
        <v>340</v>
      </c>
      <c r="I4" s="95" t="s">
        <v>174</v>
      </c>
      <c r="J4" s="62" t="s">
        <v>338</v>
      </c>
      <c r="K4" s="63" t="s">
        <v>339</v>
      </c>
      <c r="L4" s="63" t="s">
        <v>340</v>
      </c>
      <c r="AR4" s="174" t="str">
        <f>AQ5</f>
        <v>Z1</v>
      </c>
      <c r="AS4" s="174"/>
      <c r="AT4" s="174" t="str">
        <f>AQ6</f>
        <v>Z4</v>
      </c>
      <c r="AU4" s="174"/>
      <c r="AV4" s="174" t="str">
        <f>AQ7</f>
        <v>Z5</v>
      </c>
      <c r="AW4" s="174"/>
      <c r="AX4" s="174" t="str">
        <f>AQ8</f>
        <v>Z6</v>
      </c>
      <c r="AY4" s="174"/>
      <c r="AZ4" s="100" t="str">
        <f>AQ5</f>
        <v>Z1</v>
      </c>
      <c r="BA4" s="100" t="str">
        <f>AQ6</f>
        <v>Z4</v>
      </c>
      <c r="BB4" s="100" t="str">
        <f>AQ7</f>
        <v>Z5</v>
      </c>
      <c r="BC4" s="100" t="str">
        <f>AQ8</f>
        <v>Z6</v>
      </c>
    </row>
    <row r="5" spans="1:55" ht="15" customHeight="1" thickBot="1" x14ac:dyDescent="0.35">
      <c r="A5" s="167" t="s">
        <v>341</v>
      </c>
      <c r="B5" s="168"/>
      <c r="C5" s="168"/>
      <c r="D5" s="169"/>
      <c r="E5" s="167" t="s">
        <v>342</v>
      </c>
      <c r="F5" s="168"/>
      <c r="G5" s="168"/>
      <c r="H5" s="169"/>
      <c r="I5" s="167" t="str">
        <f>IF(B1="Z1",RZiSZ1!C3,IF(B1="Z5",RZiSZ5!C3,""))</f>
        <v>wariant porównawczy</v>
      </c>
      <c r="J5" s="168"/>
      <c r="K5" s="168"/>
      <c r="L5" s="169"/>
      <c r="AP5" s="1" t="s">
        <v>171</v>
      </c>
      <c r="AQ5" s="1" t="s">
        <v>343</v>
      </c>
      <c r="AR5" s="1" t="s">
        <v>348</v>
      </c>
      <c r="AS5" s="1" t="s">
        <v>410</v>
      </c>
      <c r="AT5" s="1" t="s">
        <v>467</v>
      </c>
      <c r="AU5" s="1" t="s">
        <v>517</v>
      </c>
      <c r="AV5" s="1" t="s">
        <v>488</v>
      </c>
      <c r="AW5" s="1" t="s">
        <v>410</v>
      </c>
      <c r="AX5" s="1" t="s">
        <v>468</v>
      </c>
      <c r="AY5" s="1" t="s">
        <v>410</v>
      </c>
      <c r="AZ5" s="101" t="str">
        <f>RZiSZ1!F7</f>
        <v>A1</v>
      </c>
      <c r="BA5" s="1" t="s">
        <v>172</v>
      </c>
      <c r="BB5" s="1" t="str">
        <f>RZiSZ5!F6</f>
        <v>A</v>
      </c>
      <c r="BC5" s="1" t="s">
        <v>488</v>
      </c>
    </row>
    <row r="6" spans="1:55" x14ac:dyDescent="0.3">
      <c r="A6" s="1" t="s">
        <v>356</v>
      </c>
      <c r="B6" s="1" t="s">
        <v>70</v>
      </c>
      <c r="C6" s="94">
        <f>IF(A6&lt;&gt;"",SUMIFS(JPK_KR!AL:AL,JPK_KR!W:W,B6),"")</f>
        <v>77190.81</v>
      </c>
      <c r="D6" s="94">
        <f>IF(A6&lt;&gt;"",SUMIFS(JPK_KR!AM:AM,JPK_KR!W:W,B6),"")</f>
        <v>0</v>
      </c>
      <c r="E6" s="1" t="s">
        <v>410</v>
      </c>
      <c r="F6" s="1" t="s">
        <v>593</v>
      </c>
      <c r="G6" s="94">
        <f>IF(E6&lt;&gt;"",SUMIFS(JPK_KR!AL:AL,JPK_KR!W:W,F6),"")</f>
        <v>0</v>
      </c>
      <c r="H6" s="94">
        <f>IF(E6&lt;&gt;"",SUMIFS(JPK_KR!AM:AM,JPK_KR!W:W,F6),"")</f>
        <v>50000</v>
      </c>
      <c r="I6" s="1" t="s">
        <v>488</v>
      </c>
      <c r="J6" s="1" t="s">
        <v>585</v>
      </c>
      <c r="K6" s="94">
        <f>IF(I6&lt;&gt;"",SUMIFS(JPK_KR!AJ:AJ,JPK_KR!W:W,J6),"")</f>
        <v>0</v>
      </c>
      <c r="L6" s="94">
        <f>IF(I6&lt;&gt;"",SUMIFS(JPK_KR!AK:AK,JPK_KR!W:W,J6),"")</f>
        <v>199131.97</v>
      </c>
      <c r="AP6" s="1" t="s">
        <v>336</v>
      </c>
      <c r="AQ6" s="1" t="s">
        <v>345</v>
      </c>
      <c r="AR6" s="1" t="s">
        <v>349</v>
      </c>
      <c r="AS6" s="1" t="s">
        <v>411</v>
      </c>
      <c r="AT6" s="1" t="s">
        <v>513</v>
      </c>
      <c r="AU6" s="1" t="s">
        <v>410</v>
      </c>
      <c r="AV6" s="1" t="s">
        <v>489</v>
      </c>
      <c r="AW6" s="1" t="s">
        <v>411</v>
      </c>
      <c r="AX6" s="1" t="s">
        <v>469</v>
      </c>
      <c r="AY6" s="1" t="s">
        <v>411</v>
      </c>
      <c r="AZ6" s="101" t="str">
        <f>RZiSZ1!F8</f>
        <v>AI</v>
      </c>
      <c r="BA6" s="1" t="s">
        <v>227</v>
      </c>
      <c r="BB6" s="1" t="str">
        <f>RZiSZ5!F7</f>
        <v>AI</v>
      </c>
      <c r="BC6" s="1" t="s">
        <v>489</v>
      </c>
    </row>
    <row r="7" spans="1:55" x14ac:dyDescent="0.3">
      <c r="A7" s="1" t="s">
        <v>356</v>
      </c>
      <c r="B7" s="1" t="s">
        <v>72</v>
      </c>
      <c r="C7" s="94">
        <f>IF(A7&lt;&gt;"",SUMIFS(JPK_KR!AL:AL,JPK_KR!W:W,B7),"")</f>
        <v>0</v>
      </c>
      <c r="D7" s="94">
        <f>IF(A7&lt;&gt;"",SUMIFS(JPK_KR!AM:AM,JPK_KR!W:W,B7),"")</f>
        <v>9720</v>
      </c>
      <c r="E7" s="1" t="s">
        <v>442</v>
      </c>
      <c r="F7" s="1" t="s">
        <v>1050</v>
      </c>
      <c r="G7" s="94">
        <f>IF(E7&lt;&gt;"",SUMIFS(JPK_KR!AL:AL,JPK_KR!W:W,F7),"")</f>
        <v>0</v>
      </c>
      <c r="H7" s="94">
        <f>IF(E7&lt;&gt;"",SUMIFS(JPK_KR!AM:AM,JPK_KR!W:W,F7),"")</f>
        <v>174617</v>
      </c>
      <c r="I7" s="1" t="s">
        <v>521</v>
      </c>
      <c r="J7" s="1" t="s">
        <v>586</v>
      </c>
      <c r="K7" s="94">
        <f>IF(I7&lt;&gt;"",SUMIFS(JPK_KR!AJ:AJ,JPK_KR!W:W,J7),"")</f>
        <v>7590</v>
      </c>
      <c r="L7" s="94">
        <f>IF(I7&lt;&gt;"",SUMIFS(JPK_KR!AK:AK,JPK_KR!W:W,J7),"")</f>
        <v>0</v>
      </c>
      <c r="AN7" s="1" t="str">
        <f>IF($B$1="Z1",$AZ$5:$AZ$51,IF($B$1="Z6",$BC$5:$BC$23,IF($B$1="Z4",$BA$5:$BA$17,$BB$5:$BB$39)))</f>
        <v>AII</v>
      </c>
      <c r="AQ7" s="1" t="s">
        <v>344</v>
      </c>
      <c r="AR7" s="1" t="s">
        <v>350</v>
      </c>
      <c r="AS7" s="1" t="s">
        <v>412</v>
      </c>
      <c r="AT7" s="1" t="s">
        <v>474</v>
      </c>
      <c r="AU7" s="1" t="s">
        <v>518</v>
      </c>
      <c r="AV7" s="1" t="s">
        <v>551</v>
      </c>
      <c r="AW7" s="1" t="s">
        <v>412</v>
      </c>
      <c r="AX7" s="1" t="s">
        <v>470</v>
      </c>
      <c r="AY7" s="1" t="s">
        <v>413</v>
      </c>
      <c r="AZ7" s="101" t="str">
        <f>RZiSZ1!F9</f>
        <v>AII</v>
      </c>
      <c r="BA7" s="1" t="s">
        <v>521</v>
      </c>
      <c r="BB7" s="1" t="str">
        <f>RZiSZ5!F8</f>
        <v>AII</v>
      </c>
      <c r="BC7" s="1" t="s">
        <v>490</v>
      </c>
    </row>
    <row r="8" spans="1:55" x14ac:dyDescent="0.3">
      <c r="A8" s="1" t="s">
        <v>390</v>
      </c>
      <c r="B8" s="1" t="s">
        <v>1048</v>
      </c>
      <c r="C8" s="94">
        <f>IF(A8&lt;&gt;"",SUMIFS(JPK_KR!AL:AL,JPK_KR!W:W,B8),"")</f>
        <v>242922</v>
      </c>
      <c r="D8" s="94">
        <f>IF(A8&lt;&gt;"",SUMIFS(JPK_KR!AM:AM,JPK_KR!W:W,B8),"")</f>
        <v>0</v>
      </c>
      <c r="E8" s="1" t="s">
        <v>446</v>
      </c>
      <c r="F8" s="1" t="s">
        <v>594</v>
      </c>
      <c r="G8" s="94">
        <f>IF(E8&lt;&gt;"",SUMIFS(JPK_KR!AL:AL,JPK_KR!W:W,F8),"")</f>
        <v>0</v>
      </c>
      <c r="H8" s="94">
        <f>IF(E8&lt;&gt;"",SUMIFS(JPK_KR!AM:AM,JPK_KR!W:W,F8),"")</f>
        <v>23276.080000000002</v>
      </c>
      <c r="I8" s="1" t="s">
        <v>523</v>
      </c>
      <c r="J8" s="1" t="s">
        <v>587</v>
      </c>
      <c r="K8" s="94">
        <f>IF(I8&lt;&gt;"",SUMIFS(JPK_KR!AJ:AJ,JPK_KR!W:W,J8),"")</f>
        <v>8992.17</v>
      </c>
      <c r="L8" s="94">
        <f>IF(I8&lt;&gt;"",SUMIFS(JPK_KR!AK:AK,JPK_KR!W:W,J8),"")</f>
        <v>0</v>
      </c>
      <c r="AL8" s="1" t="str">
        <f>IF($B$1="Z1",$AS$5:$AS$46,IF($B$1="Z6",$AY$5:$AY$12,IF($B$1="Z4",$AU$5:$AU$9,$AW$5:$AW$24)))</f>
        <v>PAIII</v>
      </c>
      <c r="AQ8" s="1" t="s">
        <v>346</v>
      </c>
      <c r="AR8" s="1" t="s">
        <v>351</v>
      </c>
      <c r="AS8" s="1" t="s">
        <v>413</v>
      </c>
      <c r="AT8" s="1" t="s">
        <v>475</v>
      </c>
      <c r="AU8" s="1" t="s">
        <v>481</v>
      </c>
      <c r="AV8" s="1" t="s">
        <v>357</v>
      </c>
      <c r="AW8" s="1" t="s">
        <v>413</v>
      </c>
      <c r="AX8" s="1" t="s">
        <v>471</v>
      </c>
      <c r="AY8" s="1" t="s">
        <v>415</v>
      </c>
      <c r="AZ8" s="101" t="str">
        <f>RZiSZ1!F10</f>
        <v>AIII</v>
      </c>
      <c r="BA8" s="1" t="s">
        <v>523</v>
      </c>
      <c r="BB8" s="1" t="str">
        <f>RZiSZ5!F9</f>
        <v>AIII</v>
      </c>
      <c r="BC8" s="1" t="s">
        <v>521</v>
      </c>
    </row>
    <row r="9" spans="1:55" x14ac:dyDescent="0.3">
      <c r="A9" s="1" t="s">
        <v>475</v>
      </c>
      <c r="B9" s="1" t="s">
        <v>1049</v>
      </c>
      <c r="C9" s="94">
        <f>IF(A9&lt;&gt;"",SUMIFS(JPK_KR!AL:AL,JPK_KR!W:W,B9),"")</f>
        <v>0</v>
      </c>
      <c r="D9" s="94">
        <f>IF(A9&lt;&gt;"",SUMIFS(JPK_KR!AM:AM,JPK_KR!W:W,B9),"")</f>
        <v>812</v>
      </c>
      <c r="E9" s="1" t="s">
        <v>447</v>
      </c>
      <c r="F9" s="1" t="s">
        <v>595</v>
      </c>
      <c r="G9" s="94">
        <f>IF(E9&lt;&gt;"",SUMIFS(JPK_KR!AL:AL,JPK_KR!W:W,F9),"")</f>
        <v>0</v>
      </c>
      <c r="H9" s="94">
        <f>IF(E9&lt;&gt;"",SUMIFS(JPK_KR!AM:AM,JPK_KR!W:W,F9),"")</f>
        <v>26695.41</v>
      </c>
      <c r="I9" s="1" t="s">
        <v>522</v>
      </c>
      <c r="J9" s="1" t="s">
        <v>588</v>
      </c>
      <c r="K9" s="94">
        <f>IF(I9&lt;&gt;"",SUMIFS(JPK_KR!AJ:AJ,JPK_KR!W:W,J9),"")</f>
        <v>17941.84</v>
      </c>
      <c r="L9" s="94">
        <f>IF(I9&lt;&gt;"",SUMIFS(JPK_KR!AK:AK,JPK_KR!W:W,J9),"")</f>
        <v>0</v>
      </c>
      <c r="P9" s="94"/>
      <c r="AP9" s="1" t="s">
        <v>452</v>
      </c>
      <c r="AR9" s="1" t="s">
        <v>352</v>
      </c>
      <c r="AS9" s="1" t="s">
        <v>414</v>
      </c>
      <c r="AT9" s="1" t="s">
        <v>408</v>
      </c>
      <c r="AU9" s="1" t="s">
        <v>482</v>
      </c>
      <c r="AV9" s="1" t="s">
        <v>470</v>
      </c>
      <c r="AW9" s="1" t="s">
        <v>414</v>
      </c>
      <c r="AX9" s="1" t="s">
        <v>472</v>
      </c>
      <c r="AY9" s="1" t="s">
        <v>481</v>
      </c>
      <c r="AZ9" s="101" t="str">
        <f>RZiSZ1!F11</f>
        <v>AIV</v>
      </c>
      <c r="BA9" s="1" t="s">
        <v>522</v>
      </c>
      <c r="BB9" s="1" t="str">
        <f>RZiSZ5!F10</f>
        <v>SUMA B</v>
      </c>
      <c r="BC9" s="1" t="s">
        <v>523</v>
      </c>
    </row>
    <row r="10" spans="1:55" x14ac:dyDescent="0.3">
      <c r="A10" s="1" t="s">
        <v>403</v>
      </c>
      <c r="B10" s="1" t="s">
        <v>591</v>
      </c>
      <c r="C10" s="94">
        <f>IF(A10&lt;&gt;"",SUMIFS(JPK_KR!AL:AL,JPK_KR!W:W,B10),"")</f>
        <v>0</v>
      </c>
      <c r="D10" s="94">
        <f>IF(A10&lt;&gt;"",SUMIFS(JPK_KR!AM:AM,JPK_KR!W:W,B10),"")</f>
        <v>9496.75</v>
      </c>
      <c r="E10" s="1" t="s">
        <v>446</v>
      </c>
      <c r="F10" s="1" t="s">
        <v>590</v>
      </c>
      <c r="G10" s="94">
        <f>IF(E10&lt;&gt;"",SUMIFS(JPK_KR!AL:AL,JPK_KR!W:W,F10),"")</f>
        <v>31210.54</v>
      </c>
      <c r="H10" s="94">
        <f>IF(E10&lt;&gt;"",SUMIFS(JPK_KR!AM:AM,JPK_KR!W:W,F10),"")</f>
        <v>38003.370000000003</v>
      </c>
      <c r="I10" s="1" t="s">
        <v>1073</v>
      </c>
      <c r="J10" s="1" t="s">
        <v>589</v>
      </c>
      <c r="K10" s="94">
        <f>IF(I10&lt;&gt;"",SUMIFS(JPK_KR!AJ:AJ,JPK_KR!W:W,J10),"")</f>
        <v>75730</v>
      </c>
      <c r="L10" s="94">
        <f>IF(I10&lt;&gt;"",SUMIFS(JPK_KR!AK:AK,JPK_KR!W:W,J10),"")</f>
        <v>0</v>
      </c>
      <c r="AP10" s="1" t="s">
        <v>459</v>
      </c>
      <c r="AR10" s="1" t="s">
        <v>353</v>
      </c>
      <c r="AS10" s="1" t="s">
        <v>415</v>
      </c>
      <c r="AT10" s="1" t="s">
        <v>409</v>
      </c>
      <c r="AV10" s="1" t="s">
        <v>362</v>
      </c>
      <c r="AW10" s="1" t="s">
        <v>415</v>
      </c>
      <c r="AX10" s="1" t="s">
        <v>474</v>
      </c>
      <c r="AY10" s="1" t="s">
        <v>482</v>
      </c>
      <c r="AZ10" s="101" t="str">
        <f>RZiSZ1!F12</f>
        <v>SUMA B</v>
      </c>
      <c r="BA10" s="1" t="s">
        <v>538</v>
      </c>
      <c r="BB10" s="1" t="str">
        <f>RZiSZ5!F11</f>
        <v>BI</v>
      </c>
      <c r="BC10" s="1" t="s">
        <v>522</v>
      </c>
    </row>
    <row r="11" spans="1:55" x14ac:dyDescent="0.3">
      <c r="A11" s="1" t="s">
        <v>403</v>
      </c>
      <c r="B11" s="1" t="s">
        <v>592</v>
      </c>
      <c r="C11" s="94">
        <f>IF(A11&lt;&gt;"",SUMIFS(JPK_KR!AL:AL,JPK_KR!W:W,B11),"")</f>
        <v>8775.9699999999993</v>
      </c>
      <c r="D11" s="94">
        <f>IF(A11&lt;&gt;"",SUMIFS(JPK_KR!AM:AM,JPK_KR!W:W,B11),"")</f>
        <v>0</v>
      </c>
      <c r="E11" s="1" t="s">
        <v>415</v>
      </c>
      <c r="F11" s="1" t="s">
        <v>1059</v>
      </c>
      <c r="G11" s="94">
        <f>IF(E11&lt;&gt;"",SUMIFS(JPK_KR!AL:AL,JPK_KR!W:W,F11),"")</f>
        <v>0</v>
      </c>
      <c r="H11" s="94">
        <f>IF(E11&lt;&gt;"",SUMIFS(JPK_KR!AM:AM,JPK_KR!W:W,F11),"")</f>
        <v>0</v>
      </c>
      <c r="I11" s="1" t="s">
        <v>489</v>
      </c>
      <c r="J11" s="1" t="s">
        <v>1064</v>
      </c>
      <c r="K11" s="94">
        <f>IF(I11&lt;&gt;"",SUMIFS(JPK_KR!AJ:AJ,JPK_KR!W:W,J11),"")</f>
        <v>0</v>
      </c>
      <c r="L11" s="94">
        <f>IF(I11&lt;&gt;"",SUMIFS(JPK_KR!AK:AK,JPK_KR!W:W,J11),"")</f>
        <v>110254.01</v>
      </c>
      <c r="AR11" s="1" t="s">
        <v>354</v>
      </c>
      <c r="AS11" s="1" t="s">
        <v>416</v>
      </c>
      <c r="AV11" s="1" t="s">
        <v>363</v>
      </c>
      <c r="AW11" s="1" t="s">
        <v>418</v>
      </c>
      <c r="AX11" s="1" t="s">
        <v>475</v>
      </c>
      <c r="AY11" s="1" t="s">
        <v>483</v>
      </c>
      <c r="AZ11" s="101" t="str">
        <f>RZiSZ1!F13</f>
        <v>BI</v>
      </c>
      <c r="BA11" s="1" t="s">
        <v>268</v>
      </c>
      <c r="BB11" s="1" t="str">
        <f>RZiSZ5!F12</f>
        <v>BII</v>
      </c>
      <c r="BC11" s="1" t="s">
        <v>268</v>
      </c>
    </row>
    <row r="12" spans="1:55" x14ac:dyDescent="0.3">
      <c r="A12" s="1" t="s">
        <v>379</v>
      </c>
      <c r="B12" s="1" t="s">
        <v>1051</v>
      </c>
      <c r="C12" s="94">
        <f>IF(A12&lt;&gt;"",SUMIFS(JPK_KR!AL:AL,JPK_KR!W:W,B12),"")</f>
        <v>5121.25</v>
      </c>
      <c r="D12" s="94">
        <f>IF(A12&lt;&gt;"",SUMIFS(JPK_KR!AM:AM,JPK_KR!W:W,B12),"")</f>
        <v>0</v>
      </c>
      <c r="E12" s="1" t="s">
        <v>411</v>
      </c>
      <c r="F12" s="1" t="s">
        <v>1058</v>
      </c>
      <c r="G12" s="94">
        <f>IF(E12&lt;&gt;"",SUMIFS(JPK_KR!AL:AL,JPK_KR!W:W,F12),"")</f>
        <v>0</v>
      </c>
      <c r="H12" s="94">
        <f>IF(E12&lt;&gt;"",SUMIFS(JPK_KR!AM:AM,JPK_KR!W:W,F12),"")</f>
        <v>34220.9</v>
      </c>
      <c r="I12" s="1" t="s">
        <v>489</v>
      </c>
      <c r="J12" s="1" t="s">
        <v>1065</v>
      </c>
      <c r="K12" s="94">
        <f>IF(I12&lt;&gt;"",SUMIFS(JPK_KR!AJ:AJ,JPK_KR!W:W,J12),"")</f>
        <v>2125.86</v>
      </c>
      <c r="L12" s="94">
        <f>IF(I12&lt;&gt;"",SUMIFS(JPK_KR!AK:AK,JPK_KR!W:W,J12),"")</f>
        <v>0</v>
      </c>
      <c r="AR12" s="1" t="s">
        <v>355</v>
      </c>
      <c r="AS12" s="1" t="s">
        <v>417</v>
      </c>
      <c r="AV12" s="1" t="s">
        <v>472</v>
      </c>
      <c r="AW12" s="1" t="s">
        <v>419</v>
      </c>
      <c r="AX12" s="1" t="s">
        <v>476</v>
      </c>
      <c r="AY12" s="1" t="s">
        <v>484</v>
      </c>
      <c r="AZ12" s="101" t="str">
        <f>RZiSZ1!F14</f>
        <v>BII</v>
      </c>
      <c r="BA12" s="1" t="s">
        <v>270</v>
      </c>
      <c r="BB12" s="1" t="str">
        <f>RZiSZ5!F13</f>
        <v>BIII</v>
      </c>
      <c r="BC12" s="1" t="s">
        <v>270</v>
      </c>
    </row>
    <row r="13" spans="1:55" x14ac:dyDescent="0.3">
      <c r="A13" s="1" t="s">
        <v>390</v>
      </c>
      <c r="B13" s="1" t="s">
        <v>1054</v>
      </c>
      <c r="C13" s="94">
        <f>IF(A13&lt;&gt;"",SUMIFS(JPK_KR!AL:AL,JPK_KR!W:W,B13),"")</f>
        <v>27639.23</v>
      </c>
      <c r="D13" s="94">
        <f>IF(A13&lt;&gt;"",SUMIFS(JPK_KR!AM:AM,JPK_KR!W:W,B13),"")</f>
        <v>0</v>
      </c>
      <c r="E13" s="1" t="s">
        <v>442</v>
      </c>
      <c r="F13" s="1" t="s">
        <v>1060</v>
      </c>
      <c r="G13" s="94">
        <f>IF(E13&lt;&gt;"",SUMIFS(JPK_KR!AL:AL,JPK_KR!W:W,F13),"")</f>
        <v>0</v>
      </c>
      <c r="H13" s="94">
        <f>IF(E13&lt;&gt;"",SUMIFS(JPK_KR!AM:AM,JPK_KR!W:W,F13),"")</f>
        <v>8264.94</v>
      </c>
      <c r="I13" s="1" t="s">
        <v>1072</v>
      </c>
      <c r="J13" s="1" t="s">
        <v>1062</v>
      </c>
      <c r="K13" s="94">
        <f>IF(I13&lt;&gt;"",SUMIFS(JPK_KR!AJ:AJ,JPK_KR!W:W,J13),"")</f>
        <v>0</v>
      </c>
      <c r="L13" s="94">
        <f>IF(I13&lt;&gt;"",SUMIFS(JPK_KR!AK:AK,JPK_KR!W:W,J13),"")</f>
        <v>1733.48</v>
      </c>
      <c r="AR13" s="1" t="s">
        <v>356</v>
      </c>
      <c r="AS13" s="1" t="s">
        <v>418</v>
      </c>
      <c r="AV13" s="1" t="s">
        <v>474</v>
      </c>
      <c r="AW13" s="1" t="s">
        <v>420</v>
      </c>
      <c r="AX13" s="1" t="s">
        <v>407</v>
      </c>
      <c r="AZ13" s="101" t="str">
        <f>RZiSZ1!F15</f>
        <v>BIII</v>
      </c>
      <c r="BA13" s="1" t="s">
        <v>524</v>
      </c>
      <c r="BB13" s="1" t="str">
        <f>RZiSZ5!F14</f>
        <v>BIV</v>
      </c>
      <c r="BC13" s="1" t="s">
        <v>524</v>
      </c>
    </row>
    <row r="14" spans="1:55" x14ac:dyDescent="0.3">
      <c r="A14" s="1" t="s">
        <v>407</v>
      </c>
      <c r="B14" s="1" t="s">
        <v>79</v>
      </c>
      <c r="C14" s="94">
        <f>IF(A14&lt;&gt;"",SUMIFS(JPK_KR!AL:AL,JPK_KR!W:W,B14),"")</f>
        <v>2400</v>
      </c>
      <c r="D14" s="94">
        <f>IF(A14&lt;&gt;"",SUMIFS(JPK_KR!AM:AM,JPK_KR!W:W,B14),"")</f>
        <v>0</v>
      </c>
      <c r="E14" s="1" t="s">
        <v>442</v>
      </c>
      <c r="F14" s="1" t="s">
        <v>1049</v>
      </c>
      <c r="G14" s="94">
        <f>IF(E14&lt;&gt;"",SUMIFS(JPK_KR!AL:AL,JPK_KR!W:W,F14),"")</f>
        <v>0</v>
      </c>
      <c r="H14" s="94">
        <f>IF(E14&lt;&gt;"",SUMIFS(JPK_KR!AM:AM,JPK_KR!W:W,F14),"")</f>
        <v>812</v>
      </c>
      <c r="I14" s="1" t="s">
        <v>488</v>
      </c>
      <c r="J14" s="1" t="s">
        <v>1061</v>
      </c>
      <c r="K14" s="94">
        <f>IF(I14&lt;&gt;"",SUMIFS(JPK_KR!AJ:AJ,JPK_KR!W:W,J14),"")</f>
        <v>0</v>
      </c>
      <c r="L14" s="94">
        <f>IF(I14&lt;&gt;"",SUMIFS(JPK_KR!AK:AK,JPK_KR!W:W,J14),"")</f>
        <v>1980</v>
      </c>
      <c r="AO14" s="1" t="s">
        <v>547</v>
      </c>
      <c r="AR14" s="1" t="s">
        <v>357</v>
      </c>
      <c r="AS14" s="1" t="s">
        <v>419</v>
      </c>
      <c r="AV14" s="1" t="s">
        <v>475</v>
      </c>
      <c r="AW14" s="1" t="s">
        <v>481</v>
      </c>
      <c r="AZ14" s="101" t="str">
        <f>RZiSZ1!F16</f>
        <v>BIV</v>
      </c>
      <c r="BA14" s="1" t="s">
        <v>525</v>
      </c>
      <c r="BB14" s="1" t="str">
        <f>RZiSZ5!F15</f>
        <v>BV</v>
      </c>
      <c r="BC14" s="1" t="s">
        <v>525</v>
      </c>
    </row>
    <row r="15" spans="1:55" x14ac:dyDescent="0.3">
      <c r="A15" s="1" t="s">
        <v>350</v>
      </c>
      <c r="B15" s="1" t="s">
        <v>71</v>
      </c>
      <c r="C15" s="94">
        <f>IF(A15&lt;&gt;"",SUMIFS(JPK_KR!AL:AL,JPK_KR!W:W,B15),"")</f>
        <v>8500</v>
      </c>
      <c r="D15" s="94">
        <f>IF(A15&lt;&gt;"",SUMIFS(JPK_KR!AM:AM,JPK_KR!W:W,B15),"")</f>
        <v>0</v>
      </c>
      <c r="G15" s="94" t="str">
        <f>IF(E15&lt;&gt;"",SUMIFS(JPK_KR!AL:AL,JPK_KR!W:W,F15),"")</f>
        <v/>
      </c>
      <c r="H15" s="94" t="str">
        <f>IF(E15&lt;&gt;"",SUMIFS(JPK_KR!AM:AM,JPK_KR!W:W,F15),"")</f>
        <v/>
      </c>
      <c r="I15" s="1" t="s">
        <v>1072</v>
      </c>
      <c r="J15" s="1" t="s">
        <v>1063</v>
      </c>
      <c r="K15" s="94">
        <f>IF(I15&lt;&gt;"",SUMIFS(JPK_KR!AJ:AJ,JPK_KR!W:W,J15),"")</f>
        <v>0</v>
      </c>
      <c r="L15" s="94">
        <f>IF(I15&lt;&gt;"",SUMIFS(JPK_KR!AK:AK,JPK_KR!W:W,J15),"")</f>
        <v>14089.49</v>
      </c>
      <c r="AO15" s="1" t="s">
        <v>548</v>
      </c>
      <c r="AR15" s="1" t="s">
        <v>358</v>
      </c>
      <c r="AS15" s="1" t="s">
        <v>420</v>
      </c>
      <c r="AV15" s="1" t="s">
        <v>555</v>
      </c>
      <c r="AW15" s="1" t="s">
        <v>421</v>
      </c>
      <c r="AZ15" s="101" t="str">
        <f>RZiSZ1!F17</f>
        <v>BIV1</v>
      </c>
      <c r="BA15" s="1" t="s">
        <v>69</v>
      </c>
      <c r="BB15" s="1" t="str">
        <f>RZiSZ5!F16</f>
        <v>BV1</v>
      </c>
      <c r="BC15" s="1" t="s">
        <v>69</v>
      </c>
    </row>
    <row r="16" spans="1:55" x14ac:dyDescent="0.3">
      <c r="A16" s="1" t="s">
        <v>350</v>
      </c>
      <c r="B16" s="1" t="s">
        <v>611</v>
      </c>
      <c r="C16" s="94">
        <f>IF(A16&lt;&gt;"",SUMIFS(JPK_KR!AL:AL,JPK_KR!W:W,B16),"")</f>
        <v>0</v>
      </c>
      <c r="D16" s="94">
        <f>IF(A16&lt;&gt;"",SUMIFS(JPK_KR!AM:AM,JPK_KR!W:W,B16),"")</f>
        <v>4250</v>
      </c>
      <c r="G16" s="94" t="str">
        <f>IF(E16&lt;&gt;"",SUMIFS(JPK_KR!AL:AL,JPK_KR!W:W,F16),"")</f>
        <v/>
      </c>
      <c r="H16" s="94" t="str">
        <f>IF(E16&lt;&gt;"",SUMIFS(JPK_KR!AM:AM,JPK_KR!W:W,F16),"")</f>
        <v/>
      </c>
      <c r="I16" s="1" t="s">
        <v>489</v>
      </c>
      <c r="J16" s="1" t="s">
        <v>1066</v>
      </c>
      <c r="K16" s="94">
        <f>IF(I16&lt;&gt;"",SUMIFS(JPK_KR!AJ:AJ,JPK_KR!W:W,J16),"")</f>
        <v>12601.63</v>
      </c>
      <c r="L16" s="94">
        <f>IF(I16&lt;&gt;"",SUMIFS(JPK_KR!AK:AK,JPK_KR!W:W,J16),"")</f>
        <v>0</v>
      </c>
      <c r="AR16" s="1" t="s">
        <v>359</v>
      </c>
      <c r="AS16" s="1" t="s">
        <v>421</v>
      </c>
      <c r="AV16" s="1" t="s">
        <v>556</v>
      </c>
      <c r="AW16" s="1" t="s">
        <v>482</v>
      </c>
      <c r="AZ16" s="101" t="str">
        <f>RZiSZ1!F18</f>
        <v>BV</v>
      </c>
      <c r="BA16" s="1" t="s">
        <v>574</v>
      </c>
      <c r="BB16" s="1" t="str">
        <f>RZiSZ5!F17</f>
        <v>BVI</v>
      </c>
      <c r="BC16" s="1" t="s">
        <v>526</v>
      </c>
    </row>
    <row r="17" spans="1:55" x14ac:dyDescent="0.3">
      <c r="A17" s="1" t="s">
        <v>354</v>
      </c>
      <c r="B17" s="1" t="s">
        <v>607</v>
      </c>
      <c r="C17" s="94">
        <f>IF(A17&lt;&gt;"",SUMIFS(JPK_KR!AL:AL,JPK_KR!W:W,B17),"")</f>
        <v>17900</v>
      </c>
      <c r="D17" s="94">
        <f>IF(A17&lt;&gt;"",SUMIFS(JPK_KR!AM:AM,JPK_KR!W:W,B17),"")</f>
        <v>0</v>
      </c>
      <c r="G17" s="94" t="str">
        <f>IF(E17&lt;&gt;"",SUMIFS(JPK_KR!AL:AL,JPK_KR!W:W,F17),"")</f>
        <v/>
      </c>
      <c r="H17" s="94" t="str">
        <f>IF(E17&lt;&gt;"",SUMIFS(JPK_KR!AM:AM,JPK_KR!W:W,F17),"")</f>
        <v/>
      </c>
      <c r="I17" s="1" t="s">
        <v>489</v>
      </c>
      <c r="J17" s="1" t="s">
        <v>1067</v>
      </c>
      <c r="K17" s="94">
        <f>IF(I17&lt;&gt;"",SUMIFS(JPK_KR!AJ:AJ,JPK_KR!W:W,J17),"")</f>
        <v>95514.52</v>
      </c>
      <c r="L17" s="94">
        <f>IF(I17&lt;&gt;"",SUMIFS(JPK_KR!AK:AK,JPK_KR!W:W,J17),"")</f>
        <v>0</v>
      </c>
      <c r="AR17" s="1" t="s">
        <v>360</v>
      </c>
      <c r="AS17" s="1" t="s">
        <v>422</v>
      </c>
      <c r="AV17" s="1" t="s">
        <v>557</v>
      </c>
      <c r="AW17" s="1" t="s">
        <v>568</v>
      </c>
      <c r="AZ17" s="101" t="str">
        <f>RZiSZ1!F19</f>
        <v>BVI</v>
      </c>
      <c r="BA17" s="1" t="s">
        <v>546</v>
      </c>
      <c r="BB17" s="1" t="str">
        <f>RZiSZ5!F18</f>
        <v>BVI1</v>
      </c>
      <c r="BC17" s="1" t="s">
        <v>528</v>
      </c>
    </row>
    <row r="18" spans="1:55" x14ac:dyDescent="0.3">
      <c r="A18" s="1" t="s">
        <v>354</v>
      </c>
      <c r="B18" s="1" t="s">
        <v>609</v>
      </c>
      <c r="C18" s="94">
        <f>IF(A18&lt;&gt;"",SUMIFS(JPK_KR!AL:AL,JPK_KR!W:W,B18),"")</f>
        <v>0</v>
      </c>
      <c r="D18" s="94">
        <f>IF(A18&lt;&gt;"",SUMIFS(JPK_KR!AM:AM,JPK_KR!W:W,B18),"")</f>
        <v>13570</v>
      </c>
      <c r="G18" s="94" t="str">
        <f>IF(E18&lt;&gt;"",SUMIFS(JPK_KR!AL:AL,JPK_KR!W:W,F18),"")</f>
        <v/>
      </c>
      <c r="H18" s="94" t="str">
        <f>IF(E18&lt;&gt;"",SUMIFS(JPK_KR!AM:AM,JPK_KR!W:W,F18),"")</f>
        <v/>
      </c>
      <c r="I18" s="1" t="s">
        <v>1074</v>
      </c>
      <c r="J18" s="1" t="s">
        <v>1068</v>
      </c>
      <c r="K18" s="94">
        <f>IF(I18&lt;&gt;"",SUMIFS(JPK_KR!AJ:AJ,JPK_KR!W:W,J18),"")</f>
        <v>0</v>
      </c>
      <c r="L18" s="94">
        <f>IF(I18&lt;&gt;"",SUMIFS(JPK_KR!AK:AK,JPK_KR!W:W,J18),"")</f>
        <v>6500.02</v>
      </c>
      <c r="AR18" s="1" t="s">
        <v>361</v>
      </c>
      <c r="AS18" s="1" t="s">
        <v>423</v>
      </c>
      <c r="AV18" s="1" t="s">
        <v>476</v>
      </c>
      <c r="AW18" s="1" t="s">
        <v>483</v>
      </c>
      <c r="AZ18" s="101" t="str">
        <f>RZiSZ1!F20</f>
        <v>BVI1</v>
      </c>
      <c r="BB18" s="1" t="str">
        <f>RZiSZ5!F19</f>
        <v>C</v>
      </c>
      <c r="BC18" s="1" t="s">
        <v>527</v>
      </c>
    </row>
    <row r="19" spans="1:55" x14ac:dyDescent="0.3">
      <c r="A19" s="1" t="s">
        <v>355</v>
      </c>
      <c r="B19" s="1" t="s">
        <v>608</v>
      </c>
      <c r="C19" s="94">
        <f>IF(A19&lt;&gt;"",SUMIFS(JPK_KR!AL:AL,JPK_KR!W:W,B19),"")</f>
        <v>93500</v>
      </c>
      <c r="D19" s="94">
        <f>IF(A19&lt;&gt;"",SUMIFS(JPK_KR!AM:AM,JPK_KR!W:W,B19),"")</f>
        <v>0</v>
      </c>
      <c r="G19" s="94" t="str">
        <f>IF(E19&lt;&gt;"",SUMIFS(JPK_KR!AL:AL,JPK_KR!W:W,F19),"")</f>
        <v/>
      </c>
      <c r="H19" s="94" t="str">
        <f>IF(E19&lt;&gt;"",SUMIFS(JPK_KR!AM:AM,JPK_KR!W:W,F19),"")</f>
        <v/>
      </c>
      <c r="I19" s="1" t="s">
        <v>1075</v>
      </c>
      <c r="J19" s="1" t="s">
        <v>1069</v>
      </c>
      <c r="K19" s="94">
        <f>IF(I19&lt;&gt;"",SUMIFS(JPK_KR!AJ:AJ,JPK_KR!W:W,J19),"")</f>
        <v>0.32</v>
      </c>
      <c r="L19" s="94">
        <f>IF(I19&lt;&gt;"",SUMIFS(JPK_KR!AK:AK,JPK_KR!W:W,J19),"")</f>
        <v>0</v>
      </c>
      <c r="AR19" s="1" t="s">
        <v>362</v>
      </c>
      <c r="AS19" s="1" t="s">
        <v>424</v>
      </c>
      <c r="AV19" s="1" t="s">
        <v>560</v>
      </c>
      <c r="AW19" s="1" t="s">
        <v>569</v>
      </c>
      <c r="AZ19" s="101" t="str">
        <f>RZiSZ1!F21</f>
        <v>BVII</v>
      </c>
      <c r="BB19" s="1" t="str">
        <f>RZiSZ5!F20</f>
        <v>D</v>
      </c>
      <c r="BC19" s="1" t="s">
        <v>529</v>
      </c>
    </row>
    <row r="20" spans="1:55" x14ac:dyDescent="0.3">
      <c r="A20" s="1" t="s">
        <v>355</v>
      </c>
      <c r="B20" s="1" t="s">
        <v>610</v>
      </c>
      <c r="C20" s="94">
        <f>IF(A20&lt;&gt;"",SUMIFS(JPK_KR!AL:AL,JPK_KR!W:W,B20),"")</f>
        <v>0</v>
      </c>
      <c r="D20" s="94">
        <f>IF(A20&lt;&gt;"",SUMIFS(JPK_KR!AM:AM,JPK_KR!W:W,B20),"")</f>
        <v>16190</v>
      </c>
      <c r="G20" s="94" t="str">
        <f>IF(E20&lt;&gt;"",SUMIFS(JPK_KR!AL:AL,JPK_KR!W:W,F20),"")</f>
        <v/>
      </c>
      <c r="H20" s="94" t="str">
        <f>IF(E20&lt;&gt;"",SUMIFS(JPK_KR!AM:AM,JPK_KR!W:W,F20),"")</f>
        <v/>
      </c>
      <c r="I20" s="1" t="s">
        <v>1075</v>
      </c>
      <c r="J20" s="1" t="s">
        <v>1070</v>
      </c>
      <c r="K20" s="94">
        <f>IF(I20&lt;&gt;"",SUMIFS(JPK_KR!AJ:AJ,JPK_KR!W:W,J20),"")</f>
        <v>800</v>
      </c>
      <c r="L20" s="94">
        <f>IF(I20&lt;&gt;"",SUMIFS(JPK_KR!AK:AK,JPK_KR!W:W,J20),"")</f>
        <v>0</v>
      </c>
      <c r="AR20" s="1" t="s">
        <v>363</v>
      </c>
      <c r="AS20" s="1" t="s">
        <v>425</v>
      </c>
      <c r="AV20" s="1" t="s">
        <v>561</v>
      </c>
      <c r="AW20" s="1" t="s">
        <v>570</v>
      </c>
      <c r="AZ20" s="101" t="str">
        <f>RZiSZ1!F22</f>
        <v>BVIII</v>
      </c>
      <c r="BB20" s="1" t="str">
        <f>RZiSZ5!F21</f>
        <v>D1</v>
      </c>
      <c r="BC20" s="1" t="s">
        <v>530</v>
      </c>
    </row>
    <row r="21" spans="1:55" x14ac:dyDescent="0.3">
      <c r="A21" s="1" t="s">
        <v>382</v>
      </c>
      <c r="B21" s="1" t="s">
        <v>1052</v>
      </c>
      <c r="C21" s="94">
        <f>IF(A21&lt;&gt;"",SUMIFS(JPK_KR!AL:AL,JPK_KR!W:W,B21),"")</f>
        <v>1266.8599999999999</v>
      </c>
      <c r="D21" s="94">
        <f>IF(A21&lt;&gt;"",SUMIFS(JPK_KR!AM:AM,JPK_KR!W:W,B21),"")</f>
        <v>0</v>
      </c>
      <c r="G21" s="94" t="str">
        <f>IF(E21&lt;&gt;"",SUMIFS(JPK_KR!AL:AL,JPK_KR!W:W,F21),"")</f>
        <v/>
      </c>
      <c r="H21" s="94" t="str">
        <f>IF(E21&lt;&gt;"",SUMIFS(JPK_KR!AM:AM,JPK_KR!W:W,F21),"")</f>
        <v/>
      </c>
      <c r="I21" s="1" t="s">
        <v>1076</v>
      </c>
      <c r="J21" s="1" t="s">
        <v>1071</v>
      </c>
      <c r="K21" s="94">
        <f>IF(I21&lt;&gt;"",SUMIFS(JPK_KR!AJ:AJ,JPK_KR!W:W,J21),"")</f>
        <v>49.4</v>
      </c>
      <c r="L21" s="94">
        <f>IF(I21&lt;&gt;"",SUMIFS(JPK_KR!AK:AK,JPK_KR!W:W,J21),"")</f>
        <v>34.270000000000003</v>
      </c>
      <c r="M21" s="94"/>
      <c r="AR21" s="1" t="s">
        <v>364</v>
      </c>
      <c r="AS21" s="1" t="s">
        <v>426</v>
      </c>
      <c r="AV21" s="1" t="s">
        <v>407</v>
      </c>
      <c r="AW21" s="1" t="s">
        <v>571</v>
      </c>
      <c r="AZ21" s="101" t="str">
        <f>RZiSZ1!F23</f>
        <v>C</v>
      </c>
      <c r="BB21" s="1" t="str">
        <f>RZiSZ5!F22</f>
        <v>E</v>
      </c>
      <c r="BC21" s="1" t="s">
        <v>531</v>
      </c>
    </row>
    <row r="22" spans="1:55" x14ac:dyDescent="0.3">
      <c r="A22" s="1" t="s">
        <v>378</v>
      </c>
      <c r="B22" s="1" t="s">
        <v>1053</v>
      </c>
      <c r="C22" s="94">
        <f>IF(A22&lt;&gt;"",SUMIFS(JPK_KR!AL:AL,JPK_KR!W:W,B22),"")</f>
        <v>12</v>
      </c>
      <c r="D22" s="94">
        <f>IF(A22&lt;&gt;"",SUMIFS(JPK_KR!AM:AM,JPK_KR!W:W,B22),"")</f>
        <v>0</v>
      </c>
      <c r="G22" s="94" t="str">
        <f>IF(E22&lt;&gt;"",SUMIFS(JPK_KR!AL:AL,JPK_KR!W:W,F22),"")</f>
        <v/>
      </c>
      <c r="H22" s="94" t="str">
        <f>IF(E22&lt;&gt;"",SUMIFS(JPK_KR!AM:AM,JPK_KR!W:W,F22),"")</f>
        <v/>
      </c>
      <c r="K22" s="94" t="str">
        <f>IF(I22&lt;&gt;"",SUMIFS(JPK_KR!AJ:AJ,JPK_KR!W:W,J22),"")</f>
        <v/>
      </c>
      <c r="L22" s="94" t="str">
        <f>IF(I22&lt;&gt;"",SUMIFS(JPK_KR!AK:AK,JPK_KR!W:W,J22),"")</f>
        <v/>
      </c>
      <c r="AR22" s="1" t="s">
        <v>365</v>
      </c>
      <c r="AS22" s="1" t="s">
        <v>427</v>
      </c>
      <c r="AV22" s="1" t="s">
        <v>408</v>
      </c>
      <c r="AW22" s="1" t="s">
        <v>572</v>
      </c>
      <c r="AZ22" s="101" t="str">
        <f>RZiSZ1!F24</f>
        <v>SUMA D</v>
      </c>
      <c r="BB22" s="1" t="str">
        <f>RZiSZ5!F23</f>
        <v>E1</v>
      </c>
      <c r="BC22" s="1" t="s">
        <v>532</v>
      </c>
    </row>
    <row r="23" spans="1:55" x14ac:dyDescent="0.3">
      <c r="A23" s="1" t="s">
        <v>392</v>
      </c>
      <c r="B23" s="1" t="s">
        <v>590</v>
      </c>
      <c r="C23" s="94">
        <f>IF(A23&lt;&gt;"",SUMIFS(JPK_KR!AL:AL,JPK_KR!W:W,B23),"")</f>
        <v>31210.54</v>
      </c>
      <c r="D23" s="94">
        <f>IF(A23&lt;&gt;"",SUMIFS(JPK_KR!AM:AM,JPK_KR!W:W,B23),"")</f>
        <v>38003.370000000003</v>
      </c>
      <c r="G23" s="94" t="str">
        <f>IF(E23&lt;&gt;"",SUMIFS(JPK_KR!AL:AL,JPK_KR!W:W,F23),"")</f>
        <v/>
      </c>
      <c r="H23" s="94" t="str">
        <f>IF(E23&lt;&gt;"",SUMIFS(JPK_KR!AM:AM,JPK_KR!W:W,F23),"")</f>
        <v/>
      </c>
      <c r="K23" s="94" t="str">
        <f>IF(I23&lt;&gt;"",SUMIFS(JPK_KR!AJ:AJ,JPK_KR!W:W,J23),"")</f>
        <v/>
      </c>
      <c r="L23" s="94" t="str">
        <f>IF(I23&lt;&gt;"",SUMIFS(JPK_KR!AK:AK,JPK_KR!W:W,J23),"")</f>
        <v/>
      </c>
      <c r="AR23" s="1" t="s">
        <v>366</v>
      </c>
      <c r="AS23" s="1" t="s">
        <v>428</v>
      </c>
      <c r="AV23" s="1" t="s">
        <v>409</v>
      </c>
      <c r="AW23" s="1" t="s">
        <v>573</v>
      </c>
      <c r="AZ23" s="101" t="str">
        <f>RZiSZ1!F25</f>
        <v>DI</v>
      </c>
      <c r="BB23" s="1" t="str">
        <f>RZiSZ5!F24</f>
        <v>F</v>
      </c>
      <c r="BC23" s="1" t="s">
        <v>533</v>
      </c>
    </row>
    <row r="24" spans="1:55" x14ac:dyDescent="0.3">
      <c r="A24" s="1" t="s">
        <v>393</v>
      </c>
      <c r="B24" s="1" t="s">
        <v>1055</v>
      </c>
      <c r="C24" s="94">
        <f>IF(A24&lt;&gt;"",SUMIFS(JPK_KR!AL:AL,JPK_KR!W:W,B24),"")</f>
        <v>263</v>
      </c>
      <c r="D24" s="94">
        <f>IF(A24&lt;&gt;"",SUMIFS(JPK_KR!AM:AM,JPK_KR!W:W,B24),"")</f>
        <v>0</v>
      </c>
      <c r="G24" s="94" t="str">
        <f>IF(E24&lt;&gt;"",SUMIFS(JPK_KR!AL:AL,JPK_KR!W:W,F24),"")</f>
        <v/>
      </c>
      <c r="H24" s="94" t="str">
        <f>IF(E24&lt;&gt;"",SUMIFS(JPK_KR!AM:AM,JPK_KR!W:W,F24),"")</f>
        <v/>
      </c>
      <c r="K24" s="94" t="str">
        <f>IF(I24&lt;&gt;"",SUMIFS(JPK_KR!AJ:AJ,JPK_KR!W:W,J24),"")</f>
        <v/>
      </c>
      <c r="L24" s="94" t="str">
        <f>IF(I24&lt;&gt;"",SUMIFS(JPK_KR!AK:AK,JPK_KR!W:W,J24),"")</f>
        <v/>
      </c>
      <c r="AR24" s="1" t="s">
        <v>367</v>
      </c>
      <c r="AS24" s="1" t="s">
        <v>429</v>
      </c>
      <c r="AW24" s="1" t="s">
        <v>484</v>
      </c>
      <c r="AZ24" s="101" t="str">
        <f>RZiSZ1!F26</f>
        <v>DII</v>
      </c>
      <c r="BB24" s="1" t="str">
        <f>RZiSZ5!F25</f>
        <v>F1</v>
      </c>
    </row>
    <row r="25" spans="1:55" x14ac:dyDescent="0.3">
      <c r="A25" s="1" t="s">
        <v>403</v>
      </c>
      <c r="B25" s="1" t="s">
        <v>1056</v>
      </c>
      <c r="C25" s="94">
        <f>IF(A25&lt;&gt;"",SUMIFS(JPK_KR!AL:AL,JPK_KR!W:W,B25),"")</f>
        <v>505.9</v>
      </c>
      <c r="D25" s="94">
        <f>IF(A25&lt;&gt;"",SUMIFS(JPK_KR!AM:AM,JPK_KR!W:W,B25),"")</f>
        <v>0</v>
      </c>
      <c r="G25" s="94" t="str">
        <f>IF(E25&lt;&gt;"",SUMIFS(JPK_KR!AL:AL,JPK_KR!W:W,F25),"")</f>
        <v/>
      </c>
      <c r="H25" s="94" t="str">
        <f>IF(E25&lt;&gt;"",SUMIFS(JPK_KR!AM:AM,JPK_KR!W:W,F25),"")</f>
        <v/>
      </c>
      <c r="K25" s="94" t="str">
        <f>IF(I25&lt;&gt;"",SUMIFS(JPK_KR!AJ:AJ,JPK_KR!W:W,J25),"")</f>
        <v/>
      </c>
      <c r="L25" s="94" t="str">
        <f>IF(I25&lt;&gt;"",SUMIFS(JPK_KR!AK:AK,JPK_KR!W:W,J25),"")</f>
        <v/>
      </c>
      <c r="AR25" s="1" t="s">
        <v>368</v>
      </c>
      <c r="AS25" s="1" t="s">
        <v>430</v>
      </c>
      <c r="AZ25" s="101" t="str">
        <f>RZiSZ1!F27</f>
        <v>DIII</v>
      </c>
      <c r="BB25" s="1" t="str">
        <f>RZiSZ5!F26</f>
        <v>FI1</v>
      </c>
    </row>
    <row r="26" spans="1:55" x14ac:dyDescent="0.3">
      <c r="A26" s="1" t="s">
        <v>403</v>
      </c>
      <c r="B26" s="1" t="s">
        <v>1057</v>
      </c>
      <c r="C26" s="94">
        <f>IF(A26&lt;&gt;"",SUMIFS(JPK_KR!AL:AL,JPK_KR!W:W,B26),"")</f>
        <v>4286.3900000000003</v>
      </c>
      <c r="D26" s="94">
        <f>IF(A26&lt;&gt;"",SUMIFS(JPK_KR!AM:AM,JPK_KR!W:W,B26),"")</f>
        <v>0</v>
      </c>
      <c r="G26" s="94" t="str">
        <f>IF(E26&lt;&gt;"",SUMIFS(JPK_KR!AL:AL,JPK_KR!W:W,F26),"")</f>
        <v/>
      </c>
      <c r="H26" s="94" t="str">
        <f>IF(E26&lt;&gt;"",SUMIFS(JPK_KR!AM:AM,JPK_KR!W:W,F26),"")</f>
        <v/>
      </c>
      <c r="K26" s="94" t="str">
        <f>IF(I26&lt;&gt;"",SUMIFS(JPK_KR!AJ:AJ,JPK_KR!W:W,J26),"")</f>
        <v/>
      </c>
      <c r="L26" s="94" t="str">
        <f>IF(I26&lt;&gt;"",SUMIFS(JPK_KR!AK:AK,JPK_KR!W:W,J26),"")</f>
        <v/>
      </c>
      <c r="AR26" s="1" t="s">
        <v>369</v>
      </c>
      <c r="AS26" s="1" t="s">
        <v>431</v>
      </c>
      <c r="AZ26" s="101" t="str">
        <f>RZiSZ1!F28</f>
        <v>SUMA E</v>
      </c>
      <c r="BB26" s="1" t="str">
        <f>RZiSZ5!F27</f>
        <v>FII</v>
      </c>
    </row>
    <row r="27" spans="1:55" x14ac:dyDescent="0.3">
      <c r="C27" s="94" t="str">
        <f>IF(A27&lt;&gt;"",SUMIFS(JPK_KR!AL:AL,JPK_KR!W:W,B27),"")</f>
        <v/>
      </c>
      <c r="D27" s="94" t="str">
        <f>IF(A27&lt;&gt;"",SUMIFS(JPK_KR!AM:AM,JPK_KR!W:W,B27),"")</f>
        <v/>
      </c>
      <c r="G27" s="94" t="str">
        <f>IF(E27&lt;&gt;"",SUMIFS(JPK_KR!AL:AL,JPK_KR!W:W,F27),"")</f>
        <v/>
      </c>
      <c r="H27" s="94" t="str">
        <f>IF(E27&lt;&gt;"",SUMIFS(JPK_KR!AM:AM,JPK_KR!W:W,F27),"")</f>
        <v/>
      </c>
      <c r="K27" s="94" t="str">
        <f>IF(I27&lt;&gt;"",SUMIFS(JPK_KR!AJ:AJ,JPK_KR!W:W,J27),"")</f>
        <v/>
      </c>
      <c r="L27" s="94" t="str">
        <f>IF(I27&lt;&gt;"",SUMIFS(JPK_KR!AK:AK,JPK_KR!W:W,J27),"")</f>
        <v/>
      </c>
      <c r="AR27" s="1" t="s">
        <v>370</v>
      </c>
      <c r="AS27" s="1" t="s">
        <v>432</v>
      </c>
      <c r="AZ27" s="101" t="str">
        <f>RZiSZ1!F29</f>
        <v>EI</v>
      </c>
      <c r="BB27" s="1" t="str">
        <f>RZiSZ5!F28</f>
        <v>FII1</v>
      </c>
    </row>
    <row r="28" spans="1:55" x14ac:dyDescent="0.3">
      <c r="C28" s="94" t="str">
        <f>IF(A28&lt;&gt;"",SUMIFS(JPK_KR!AL:AL,JPK_KR!W:W,B28),"")</f>
        <v/>
      </c>
      <c r="D28" s="94" t="str">
        <f>IF(A28&lt;&gt;"",SUMIFS(JPK_KR!AM:AM,JPK_KR!W:W,B28),"")</f>
        <v/>
      </c>
      <c r="G28" s="94" t="str">
        <f>IF(E28&lt;&gt;"",SUMIFS(JPK_KR!AL:AL,JPK_KR!W:W,F28),"")</f>
        <v/>
      </c>
      <c r="H28" s="94" t="str">
        <f>IF(E28&lt;&gt;"",SUMIFS(JPK_KR!AM:AM,JPK_KR!W:W,F28),"")</f>
        <v/>
      </c>
      <c r="K28" s="94" t="str">
        <f>IF(I28&lt;&gt;"",SUMIFS(JPK_KR!AJ:AJ,JPK_KR!W:W,J28),"")</f>
        <v/>
      </c>
      <c r="L28" s="94" t="str">
        <f>IF(I28&lt;&gt;"",SUMIFS(JPK_KR!AK:AK,JPK_KR!W:W,J28),"")</f>
        <v/>
      </c>
      <c r="AR28" s="1" t="s">
        <v>371</v>
      </c>
      <c r="AS28" s="1" t="s">
        <v>433</v>
      </c>
      <c r="AZ28" s="101" t="str">
        <f>RZiSZ1!F30</f>
        <v>EII</v>
      </c>
      <c r="BB28" s="1" t="str">
        <f>RZiSZ5!F29</f>
        <v>FIII</v>
      </c>
    </row>
    <row r="29" spans="1:55" x14ac:dyDescent="0.3">
      <c r="C29" s="94" t="str">
        <f>IF(A29&lt;&gt;"",SUMIFS(JPK_KR!AL:AL,JPK_KR!W:W,B29),"")</f>
        <v/>
      </c>
      <c r="D29" s="94" t="str">
        <f>IF(A29&lt;&gt;"",SUMIFS(JPK_KR!AM:AM,JPK_KR!W:W,B29),"")</f>
        <v/>
      </c>
      <c r="G29" s="94" t="str">
        <f>IF(E29&lt;&gt;"",SUMIFS(JPK_KR!AL:AL,JPK_KR!W:W,F29),"")</f>
        <v/>
      </c>
      <c r="H29" s="94" t="str">
        <f>IF(E29&lt;&gt;"",SUMIFS(JPK_KR!AM:AM,JPK_KR!W:W,F29),"")</f>
        <v/>
      </c>
      <c r="K29" s="94" t="str">
        <f>IF(I29&lt;&gt;"",SUMIFS(JPK_KR!AJ:AJ,JPK_KR!W:W,J29),"")</f>
        <v/>
      </c>
      <c r="L29" s="94" t="str">
        <f>IF(I29&lt;&gt;"",SUMIFS(JPK_KR!AK:AK,JPK_KR!W:W,J29),"")</f>
        <v/>
      </c>
      <c r="AR29" s="1" t="s">
        <v>372</v>
      </c>
      <c r="AS29" s="1" t="s">
        <v>434</v>
      </c>
      <c r="AZ29" s="101" t="str">
        <f>RZiSZ1!F31</f>
        <v>EIII</v>
      </c>
      <c r="BB29" s="1" t="str">
        <f>RZiSZ5!F30</f>
        <v>FIII1</v>
      </c>
    </row>
    <row r="30" spans="1:55" x14ac:dyDescent="0.3">
      <c r="C30" s="94" t="str">
        <f>IF(A30&lt;&gt;"",SUMIFS(JPK_KR!AL:AL,JPK_KR!W:W,B30),"")</f>
        <v/>
      </c>
      <c r="D30" s="94" t="str">
        <f>IF(A30&lt;&gt;"",SUMIFS(JPK_KR!AM:AM,JPK_KR!W:W,B30),"")</f>
        <v/>
      </c>
      <c r="G30" s="94" t="str">
        <f>IF(E30&lt;&gt;"",SUMIFS(JPK_KR!AL:AL,JPK_KR!W:W,F30),"")</f>
        <v/>
      </c>
      <c r="H30" s="94" t="str">
        <f>IF(E30&lt;&gt;"",SUMIFS(JPK_KR!AM:AM,JPK_KR!W:W,F30),"")</f>
        <v/>
      </c>
      <c r="K30" s="94" t="str">
        <f>IF(I30&lt;&gt;"",SUMIFS(JPK_KR!AJ:AJ,JPK_KR!W:W,J30),"")</f>
        <v/>
      </c>
      <c r="L30" s="94" t="str">
        <f>IF(I30&lt;&gt;"",SUMIFS(JPK_KR!AK:AK,JPK_KR!W:W,J30),"")</f>
        <v/>
      </c>
      <c r="AR30" s="1" t="s">
        <v>373</v>
      </c>
      <c r="AS30" s="1" t="s">
        <v>435</v>
      </c>
      <c r="AZ30" s="101" t="str">
        <f>RZiSZ1!F32</f>
        <v>F</v>
      </c>
      <c r="BB30" s="1" t="str">
        <f>RZiSZ5!F31</f>
        <v>FIV</v>
      </c>
    </row>
    <row r="31" spans="1:55" x14ac:dyDescent="0.3">
      <c r="C31" s="94" t="str">
        <f>IF(A31&lt;&gt;"",SUMIFS(JPK_KR!AL:AL,JPK_KR!W:W,B31),"")</f>
        <v/>
      </c>
      <c r="D31" s="94" t="str">
        <f>IF(A31&lt;&gt;"",SUMIFS(JPK_KR!AM:AM,JPK_KR!W:W,B31),"")</f>
        <v/>
      </c>
      <c r="G31" s="94" t="str">
        <f>IF(E31&lt;&gt;"",SUMIFS(JPK_KR!AL:AL,JPK_KR!W:W,F31),"")</f>
        <v/>
      </c>
      <c r="H31" s="94" t="str">
        <f>IF(E31&lt;&gt;"",SUMIFS(JPK_KR!AM:AM,JPK_KR!W:W,F31),"")</f>
        <v/>
      </c>
      <c r="K31" s="94" t="str">
        <f>IF(I31&lt;&gt;"",SUMIFS(JPK_KR!AJ:AJ,JPK_KR!W:W,J31),"")</f>
        <v/>
      </c>
      <c r="L31" s="94" t="str">
        <f>IF(I31&lt;&gt;"",SUMIFS(JPK_KR!AK:AK,JPK_KR!W:W,J31),"")</f>
        <v/>
      </c>
      <c r="AR31" s="1" t="s">
        <v>374</v>
      </c>
      <c r="AS31" s="1" t="s">
        <v>436</v>
      </c>
      <c r="AZ31" s="101" t="str">
        <f>RZiSZ1!F33</f>
        <v>SUMA G</v>
      </c>
      <c r="BB31" s="1" t="str">
        <f>RZiSZ5!F32</f>
        <v>G</v>
      </c>
    </row>
    <row r="32" spans="1:55" x14ac:dyDescent="0.3">
      <c r="C32" s="94" t="str">
        <f>IF(A32&lt;&gt;"",SUMIFS(JPK_KR!AL:AL,JPK_KR!W:W,B32),"")</f>
        <v/>
      </c>
      <c r="D32" s="94" t="str">
        <f>IF(A32&lt;&gt;"",SUMIFS(JPK_KR!AM:AM,JPK_KR!W:W,B32),"")</f>
        <v/>
      </c>
      <c r="G32" s="94" t="str">
        <f>IF(E32&lt;&gt;"",SUMIFS(JPK_KR!AL:AL,JPK_KR!W:W,F32),"")</f>
        <v/>
      </c>
      <c r="H32" s="94" t="str">
        <f>IF(E32&lt;&gt;"",SUMIFS(JPK_KR!AM:AM,JPK_KR!W:W,F32),"")</f>
        <v/>
      </c>
      <c r="K32" s="94" t="str">
        <f>IF(I32&lt;&gt;"",SUMIFS(JPK_KR!AJ:AJ,JPK_KR!W:W,J32),"")</f>
        <v/>
      </c>
      <c r="L32" s="94" t="str">
        <f>IF(I32&lt;&gt;"",SUMIFS(JPK_KR!AK:AK,JPK_KR!W:W,J32),"")</f>
        <v/>
      </c>
      <c r="AR32" s="1" t="s">
        <v>375</v>
      </c>
      <c r="AS32" s="1" t="s">
        <v>437</v>
      </c>
      <c r="AZ32" s="101" t="str">
        <f>RZiSZ1!F34</f>
        <v>GI</v>
      </c>
      <c r="BB32" s="1" t="str">
        <f>RZiSZ5!F33</f>
        <v>GI</v>
      </c>
    </row>
    <row r="33" spans="3:54" x14ac:dyDescent="0.3">
      <c r="C33" s="94" t="str">
        <f>IF(A33&lt;&gt;"",SUMIFS(JPK_KR!AL:AL,JPK_KR!W:W,B33),"")</f>
        <v/>
      </c>
      <c r="D33" s="94" t="str">
        <f>IF(A33&lt;&gt;"",SUMIFS(JPK_KR!AM:AM,JPK_KR!W:W,B33),"")</f>
        <v/>
      </c>
      <c r="G33" s="94" t="str">
        <f>IF(E33&lt;&gt;"",SUMIFS(JPK_KR!AL:AL,JPK_KR!W:W,F33),"")</f>
        <v/>
      </c>
      <c r="H33" s="94" t="str">
        <f>IF(E33&lt;&gt;"",SUMIFS(JPK_KR!AM:AM,JPK_KR!W:W,F33),"")</f>
        <v/>
      </c>
      <c r="K33" s="94" t="str">
        <f>IF(I33&lt;&gt;"",SUMIFS(JPK_KR!AJ:AJ,JPK_KR!W:W,J33),"")</f>
        <v/>
      </c>
      <c r="L33" s="94" t="str">
        <f>IF(I33&lt;&gt;"",SUMIFS(JPK_KR!AK:AK,JPK_KR!W:W,J33),"")</f>
        <v/>
      </c>
      <c r="AR33" s="1" t="s">
        <v>376</v>
      </c>
      <c r="AS33" s="1" t="s">
        <v>438</v>
      </c>
      <c r="AZ33" s="101" t="str">
        <f>RZiSZ1!F35</f>
        <v>GI1</v>
      </c>
      <c r="BB33" s="1" t="str">
        <f>RZiSZ5!F34</f>
        <v>GI1</v>
      </c>
    </row>
    <row r="34" spans="3:54" x14ac:dyDescent="0.3">
      <c r="C34" s="94" t="str">
        <f>IF(A34&lt;&gt;"",SUMIFS(JPK_KR!AL:AL,JPK_KR!W:W,B34),"")</f>
        <v/>
      </c>
      <c r="D34" s="94" t="str">
        <f>IF(A34&lt;&gt;"",SUMIFS(JPK_KR!AM:AM,JPK_KR!W:W,B34),"")</f>
        <v/>
      </c>
      <c r="G34" s="94" t="str">
        <f>IF(E34&lt;&gt;"",SUMIFS(JPK_KR!AL:AL,JPK_KR!W:W,F34),"")</f>
        <v/>
      </c>
      <c r="H34" s="94" t="str">
        <f>IF(E34&lt;&gt;"",SUMIFS(JPK_KR!AM:AM,JPK_KR!W:W,F34),"")</f>
        <v/>
      </c>
      <c r="K34" s="94" t="str">
        <f>IF(I34&lt;&gt;"",SUMIFS(JPK_KR!AJ:AJ,JPK_KR!W:W,J34),"")</f>
        <v/>
      </c>
      <c r="L34" s="94" t="str">
        <f>IF(I34&lt;&gt;"",SUMIFS(JPK_KR!AK:AK,JPK_KR!W:W,J34),"")</f>
        <v/>
      </c>
      <c r="AR34" s="1" t="s">
        <v>377</v>
      </c>
      <c r="AS34" s="1" t="s">
        <v>439</v>
      </c>
      <c r="AZ34" s="101" t="str">
        <f>RZiSZ1!F36</f>
        <v>GII</v>
      </c>
      <c r="BB34" s="1" t="str">
        <f>RZiSZ5!F35</f>
        <v>GII</v>
      </c>
    </row>
    <row r="35" spans="3:54" x14ac:dyDescent="0.3">
      <c r="C35" s="94" t="str">
        <f>IF(A35&lt;&gt;"",SUMIFS(JPK_KR!AL:AL,JPK_KR!W:W,B35),"")</f>
        <v/>
      </c>
      <c r="D35" s="94" t="str">
        <f>IF(A35&lt;&gt;"",SUMIFS(JPK_KR!AM:AM,JPK_KR!W:W,B35),"")</f>
        <v/>
      </c>
      <c r="G35" s="94" t="str">
        <f>IF(E35&lt;&gt;"",SUMIFS(JPK_KR!AL:AL,JPK_KR!W:W,F35),"")</f>
        <v/>
      </c>
      <c r="H35" s="94" t="str">
        <f>IF(E35&lt;&gt;"",SUMIFS(JPK_KR!AM:AM,JPK_KR!W:W,F35),"")</f>
        <v/>
      </c>
      <c r="K35" s="94" t="str">
        <f>IF(I35&lt;&gt;"",SUMIFS(JPK_KR!AJ:AJ,JPK_KR!W:W,J35),"")</f>
        <v/>
      </c>
      <c r="L35" s="94" t="str">
        <f>IF(I35&lt;&gt;"",SUMIFS(JPK_KR!AK:AK,JPK_KR!W:W,J35),"")</f>
        <v/>
      </c>
      <c r="AR35" s="1" t="s">
        <v>378</v>
      </c>
      <c r="AS35" s="1" t="s">
        <v>440</v>
      </c>
      <c r="AZ35" s="101" t="str">
        <f>RZiSZ1!F37</f>
        <v>GII1</v>
      </c>
      <c r="BB35" s="1" t="str">
        <f>RZiSZ5!F36</f>
        <v>GII1</v>
      </c>
    </row>
    <row r="36" spans="3:54" x14ac:dyDescent="0.3">
      <c r="C36" s="94" t="str">
        <f>IF(A36&lt;&gt;"",SUMIFS(JPK_KR!AL:AL,JPK_KR!W:W,B36),"")</f>
        <v/>
      </c>
      <c r="D36" s="94" t="str">
        <f>IF(A36&lt;&gt;"",SUMIFS(JPK_KR!AM:AM,JPK_KR!W:W,B36),"")</f>
        <v/>
      </c>
      <c r="G36" s="94" t="str">
        <f>IF(E36&lt;&gt;"",SUMIFS(JPK_KR!AL:AL,JPK_KR!W:W,F36),"")</f>
        <v/>
      </c>
      <c r="H36" s="94" t="str">
        <f>IF(E36&lt;&gt;"",SUMIFS(JPK_KR!AM:AM,JPK_KR!W:W,F36),"")</f>
        <v/>
      </c>
      <c r="K36" s="94" t="str">
        <f>IF(I36&lt;&gt;"",SUMIFS(JPK_KR!AJ:AJ,JPK_KR!W:W,J36),"")</f>
        <v/>
      </c>
      <c r="L36" s="94" t="str">
        <f>IF(I36&lt;&gt;"",SUMIFS(JPK_KR!AK:AK,JPK_KR!W:W,J36),"")</f>
        <v/>
      </c>
      <c r="AR36" s="1" t="s">
        <v>379</v>
      </c>
      <c r="AS36" s="1" t="s">
        <v>441</v>
      </c>
      <c r="AZ36" s="101" t="str">
        <f>RZiSZ1!F38</f>
        <v>GIII</v>
      </c>
      <c r="BB36" s="1" t="str">
        <f>RZiSZ5!F37</f>
        <v>GIII</v>
      </c>
    </row>
    <row r="37" spans="3:54" x14ac:dyDescent="0.3">
      <c r="C37" s="94" t="str">
        <f>IF(A37&lt;&gt;"",SUMIFS(JPK_KR!AL:AL,JPK_KR!W:W,B37),"")</f>
        <v/>
      </c>
      <c r="D37" s="94" t="str">
        <f>IF(A37&lt;&gt;"",SUMIFS(JPK_KR!AM:AM,JPK_KR!W:W,B37),"")</f>
        <v/>
      </c>
      <c r="G37" s="94" t="str">
        <f>IF(E37&lt;&gt;"",SUMIFS(JPK_KR!AL:AL,JPK_KR!W:W,F37),"")</f>
        <v/>
      </c>
      <c r="H37" s="94" t="str">
        <f>IF(E37&lt;&gt;"",SUMIFS(JPK_KR!AM:AM,JPK_KR!W:W,F37),"")</f>
        <v/>
      </c>
      <c r="K37" s="94" t="str">
        <f>IF(I37&lt;&gt;"",SUMIFS(JPK_KR!AJ:AJ,JPK_KR!W:W,J37),"")</f>
        <v/>
      </c>
      <c r="L37" s="94" t="str">
        <f>IF(I37&lt;&gt;"",SUMIFS(JPK_KR!AK:AK,JPK_KR!W:W,J37),"")</f>
        <v/>
      </c>
      <c r="AR37" s="1" t="s">
        <v>380</v>
      </c>
      <c r="AS37" s="1" t="s">
        <v>442</v>
      </c>
      <c r="AZ37" s="101" t="str">
        <f>RZiSZ1!F39</f>
        <v>GIII1</v>
      </c>
      <c r="BB37" s="1" t="str">
        <f>RZiSZ5!F38</f>
        <v>H</v>
      </c>
    </row>
    <row r="38" spans="3:54" x14ac:dyDescent="0.3">
      <c r="C38" s="94" t="str">
        <f>IF(A38&lt;&gt;"",SUMIFS(JPK_KR!AL:AL,JPK_KR!W:W,B38),"")</f>
        <v/>
      </c>
      <c r="D38" s="94" t="str">
        <f>IF(A38&lt;&gt;"",SUMIFS(JPK_KR!AM:AM,JPK_KR!W:W,B38),"")</f>
        <v/>
      </c>
      <c r="G38" s="94" t="str">
        <f>IF(E38&lt;&gt;"",SUMIFS(JPK_KR!AL:AL,JPK_KR!W:W,F38),"")</f>
        <v/>
      </c>
      <c r="H38" s="94" t="str">
        <f>IF(E38&lt;&gt;"",SUMIFS(JPK_KR!AM:AM,JPK_KR!W:W,F38),"")</f>
        <v/>
      </c>
      <c r="K38" s="94" t="str">
        <f>IF(I38&lt;&gt;"",SUMIFS(JPK_KR!AJ:AJ,JPK_KR!W:W,J38),"")</f>
        <v/>
      </c>
      <c r="L38" s="94" t="str">
        <f>IF(I38&lt;&gt;"",SUMIFS(JPK_KR!AK:AK,JPK_KR!W:W,J38),"")</f>
        <v/>
      </c>
      <c r="AR38" s="1" t="s">
        <v>381</v>
      </c>
      <c r="AS38" s="1" t="s">
        <v>443</v>
      </c>
      <c r="AZ38" s="101" t="str">
        <f>RZiSZ1!F40</f>
        <v>GIV</v>
      </c>
      <c r="BB38" s="1" t="str">
        <f>RZiSZ5!F39</f>
        <v>I.</v>
      </c>
    </row>
    <row r="39" spans="3:54" x14ac:dyDescent="0.3">
      <c r="C39" s="94" t="str">
        <f>IF(A39&lt;&gt;"",SUMIFS(JPK_KR!AL:AL,JPK_KR!W:W,B39),"")</f>
        <v/>
      </c>
      <c r="D39" s="94" t="str">
        <f>IF(A39&lt;&gt;"",SUMIFS(JPK_KR!AM:AM,JPK_KR!W:W,B39),"")</f>
        <v/>
      </c>
      <c r="G39" s="94" t="str">
        <f>IF(E39&lt;&gt;"",SUMIFS(JPK_KR!AL:AL,JPK_KR!W:W,F39),"")</f>
        <v/>
      </c>
      <c r="H39" s="94" t="str">
        <f>IF(E39&lt;&gt;"",SUMIFS(JPK_KR!AM:AM,JPK_KR!W:W,F39),"")</f>
        <v/>
      </c>
      <c r="K39" s="94" t="str">
        <f>IF(I39&lt;&gt;"",SUMIFS(JPK_KR!AJ:AJ,JPK_KR!W:W,J39),"")</f>
        <v/>
      </c>
      <c r="L39" s="94" t="str">
        <f>IF(I39&lt;&gt;"",SUMIFS(JPK_KR!AK:AK,JPK_KR!W:W,J39),"")</f>
        <v/>
      </c>
      <c r="AR39" s="1" t="s">
        <v>382</v>
      </c>
      <c r="AS39" s="1" t="s">
        <v>444</v>
      </c>
      <c r="AZ39" s="101" t="str">
        <f>RZiSZ1!F41</f>
        <v>GV</v>
      </c>
      <c r="BB39" s="1" t="str">
        <f>RZiSZ5!F40</f>
        <v>J</v>
      </c>
    </row>
    <row r="40" spans="3:54" x14ac:dyDescent="0.3">
      <c r="C40" s="94" t="str">
        <f>IF(A40&lt;&gt;"",SUMIFS(JPK_KR!AL:AL,JPK_KR!W:W,B40),"")</f>
        <v/>
      </c>
      <c r="D40" s="94" t="str">
        <f>IF(A40&lt;&gt;"",SUMIFS(JPK_KR!AM:AM,JPK_KR!W:W,B40),"")</f>
        <v/>
      </c>
      <c r="G40" s="94" t="str">
        <f>IF(E40&lt;&gt;"",SUMIFS(JPK_KR!AL:AL,JPK_KR!W:W,F40),"")</f>
        <v/>
      </c>
      <c r="H40" s="94" t="str">
        <f>IF(E40&lt;&gt;"",SUMIFS(JPK_KR!AM:AM,JPK_KR!W:W,F40),"")</f>
        <v/>
      </c>
      <c r="K40" s="94" t="str">
        <f>IF(I40&lt;&gt;"",SUMIFS(JPK_KR!AJ:AJ,JPK_KR!W:W,J40),"")</f>
        <v/>
      </c>
      <c r="L40" s="94" t="str">
        <f>IF(I40&lt;&gt;"",SUMIFS(JPK_KR!AK:AK,JPK_KR!W:W,J40),"")</f>
        <v/>
      </c>
      <c r="AR40" s="1" t="s">
        <v>383</v>
      </c>
      <c r="AS40" s="1" t="s">
        <v>445</v>
      </c>
      <c r="AZ40" s="101" t="str">
        <f>RZiSZ1!F42</f>
        <v>GVi</v>
      </c>
      <c r="BB40" s="1">
        <f>RZiSZ5!F41</f>
        <v>0</v>
      </c>
    </row>
    <row r="41" spans="3:54" x14ac:dyDescent="0.3">
      <c r="C41" s="94" t="str">
        <f>IF(A41&lt;&gt;"",SUMIFS(JPK_KR!AL:AL,JPK_KR!W:W,B41),"")</f>
        <v/>
      </c>
      <c r="D41" s="94" t="str">
        <f>IF(A41&lt;&gt;"",SUMIFS(JPK_KR!AM:AM,JPK_KR!W:W,B41),"")</f>
        <v/>
      </c>
      <c r="G41" s="94" t="str">
        <f>IF(E41&lt;&gt;"",SUMIFS(JPK_KR!AL:AL,JPK_KR!W:W,F41),"")</f>
        <v/>
      </c>
      <c r="H41" s="94" t="str">
        <f>IF(E41&lt;&gt;"",SUMIFS(JPK_KR!AM:AM,JPK_KR!W:W,F41),"")</f>
        <v/>
      </c>
      <c r="K41" s="94" t="str">
        <f>IF(I41&lt;&gt;"",SUMIFS(JPK_KR!AJ:AJ,JPK_KR!W:W,J41),"")</f>
        <v/>
      </c>
      <c r="L41" s="94" t="str">
        <f>IF(I41&lt;&gt;"",SUMIFS(JPK_KR!AK:AK,JPK_KR!W:W,J41),"")</f>
        <v/>
      </c>
      <c r="AR41" s="1" t="s">
        <v>384</v>
      </c>
      <c r="AS41" s="1" t="s">
        <v>446</v>
      </c>
      <c r="AZ41" s="101" t="str">
        <f>RZiSZ1!F43</f>
        <v>SUMA H</v>
      </c>
      <c r="BB41" s="1">
        <f>RZiSZ5!F42</f>
        <v>0</v>
      </c>
    </row>
    <row r="42" spans="3:54" x14ac:dyDescent="0.3">
      <c r="C42" s="94" t="str">
        <f>IF(A42&lt;&gt;"",SUMIFS(JPK_KR!AL:AL,JPK_KR!W:W,B42),"")</f>
        <v/>
      </c>
      <c r="D42" s="94" t="str">
        <f>IF(A42&lt;&gt;"",SUMIFS(JPK_KR!AM:AM,JPK_KR!W:W,B42),"")</f>
        <v/>
      </c>
      <c r="G42" s="94" t="str">
        <f>IF(E42&lt;&gt;"",SUMIFS(JPK_KR!AL:AL,JPK_KR!W:W,F42),"")</f>
        <v/>
      </c>
      <c r="H42" s="94" t="str">
        <f>IF(E42&lt;&gt;"",SUMIFS(JPK_KR!AM:AM,JPK_KR!W:W,F42),"")</f>
        <v/>
      </c>
      <c r="K42" s="94" t="str">
        <f>IF(I42&lt;&gt;"",SUMIFS(JPK_KR!AJ:AJ,JPK_KR!W:W,J42),"")</f>
        <v/>
      </c>
      <c r="L42" s="94" t="str">
        <f>IF(I42&lt;&gt;"",SUMIFS(JPK_KR!AK:AK,JPK_KR!W:W,J42),"")</f>
        <v/>
      </c>
      <c r="AR42" s="1" t="s">
        <v>385</v>
      </c>
      <c r="AS42" s="1" t="s">
        <v>447</v>
      </c>
      <c r="AZ42" s="101" t="str">
        <f>RZiSZ1!F44</f>
        <v>HI</v>
      </c>
      <c r="BB42" s="1">
        <f>RZiSZ5!F43</f>
        <v>0</v>
      </c>
    </row>
    <row r="43" spans="3:54" x14ac:dyDescent="0.3">
      <c r="C43" s="94" t="str">
        <f>IF(A43&lt;&gt;"",SUMIFS(JPK_KR!AL:AL,JPK_KR!W:W,B43),"")</f>
        <v/>
      </c>
      <c r="D43" s="94" t="str">
        <f>IF(A43&lt;&gt;"",SUMIFS(JPK_KR!AM:AM,JPK_KR!W:W,B43),"")</f>
        <v/>
      </c>
      <c r="G43" s="94" t="str">
        <f>IF(E43&lt;&gt;"",SUMIFS(JPK_KR!AL:AL,JPK_KR!W:W,F43),"")</f>
        <v/>
      </c>
      <c r="H43" s="94" t="str">
        <f>IF(E43&lt;&gt;"",SUMIFS(JPK_KR!AM:AM,JPK_KR!W:W,F43),"")</f>
        <v/>
      </c>
      <c r="K43" s="94" t="str">
        <f>IF(I43&lt;&gt;"",SUMIFS(JPK_KR!AJ:AJ,JPK_KR!W:W,J43),"")</f>
        <v/>
      </c>
      <c r="L43" s="94" t="str">
        <f>IF(I43&lt;&gt;"",SUMIFS(JPK_KR!AK:AK,JPK_KR!W:W,J43),"")</f>
        <v/>
      </c>
      <c r="AR43" s="1" t="s">
        <v>386</v>
      </c>
      <c r="AS43" s="1" t="s">
        <v>448</v>
      </c>
      <c r="AZ43" s="101" t="str">
        <f>RZiSZ1!F45</f>
        <v>HI1</v>
      </c>
      <c r="BB43" s="1">
        <f>RZiSZ5!F44</f>
        <v>0</v>
      </c>
    </row>
    <row r="44" spans="3:54" x14ac:dyDescent="0.3">
      <c r="C44" s="94" t="str">
        <f>IF(A44&lt;&gt;"",SUMIFS(JPK_KR!AL:AL,JPK_KR!W:W,B44),"")</f>
        <v/>
      </c>
      <c r="D44" s="94" t="str">
        <f>IF(A44&lt;&gt;"",SUMIFS(JPK_KR!AM:AM,JPK_KR!W:W,B44),"")</f>
        <v/>
      </c>
      <c r="G44" s="94" t="str">
        <f>IF(E44&lt;&gt;"",SUMIFS(JPK_KR!AL:AL,JPK_KR!W:W,F44),"")</f>
        <v/>
      </c>
      <c r="H44" s="94" t="str">
        <f>IF(E44&lt;&gt;"",SUMIFS(JPK_KR!AM:AM,JPK_KR!W:W,F44),"")</f>
        <v/>
      </c>
      <c r="K44" s="94" t="str">
        <f>IF(I44&lt;&gt;"",SUMIFS(JPK_KR!AJ:AJ,JPK_KR!W:W,J44),"")</f>
        <v/>
      </c>
      <c r="L44" s="94" t="str">
        <f>IF(I44&lt;&gt;"",SUMIFS(JPK_KR!AK:AK,JPK_KR!W:W,J44),"")</f>
        <v/>
      </c>
      <c r="AR44" s="1" t="s">
        <v>387</v>
      </c>
      <c r="AS44" s="1" t="s">
        <v>449</v>
      </c>
      <c r="AZ44" s="101" t="str">
        <f>RZiSZ1!F46</f>
        <v>HII</v>
      </c>
      <c r="BB44" s="1" t="str">
        <f>RZiSZ5!F40</f>
        <v>J</v>
      </c>
    </row>
    <row r="45" spans="3:54" x14ac:dyDescent="0.3">
      <c r="C45" s="94" t="str">
        <f>IF(A45&lt;&gt;"",SUMIFS(JPK_KR!AL:AL,JPK_KR!W:W,B45),"")</f>
        <v/>
      </c>
      <c r="D45" s="94" t="str">
        <f>IF(A45&lt;&gt;"",SUMIFS(JPK_KR!AM:AM,JPK_KR!W:W,B45),"")</f>
        <v/>
      </c>
      <c r="G45" s="94" t="str">
        <f>IF(E45&lt;&gt;"",SUMIFS(JPK_KR!AL:AL,JPK_KR!W:W,F45),"")</f>
        <v/>
      </c>
      <c r="H45" s="94" t="str">
        <f>IF(E45&lt;&gt;"",SUMIFS(JPK_KR!AM:AM,JPK_KR!W:W,F45),"")</f>
        <v/>
      </c>
      <c r="K45" s="94" t="str">
        <f>IF(I45&lt;&gt;"",SUMIFS(JPK_KR!AJ:AJ,JPK_KR!W:W,J45),"")</f>
        <v/>
      </c>
      <c r="L45" s="94" t="str">
        <f>IF(I45&lt;&gt;"",SUMIFS(JPK_KR!AK:AK,JPK_KR!W:W,J45),"")</f>
        <v/>
      </c>
      <c r="AR45" s="1" t="s">
        <v>388</v>
      </c>
      <c r="AS45" s="1" t="s">
        <v>450</v>
      </c>
      <c r="AZ45" s="101" t="str">
        <f>RZiSZ1!F47</f>
        <v>HII1</v>
      </c>
    </row>
    <row r="46" spans="3:54" x14ac:dyDescent="0.3">
      <c r="C46" s="94" t="str">
        <f>IF(A46&lt;&gt;"",SUMIFS(JPK_KR!AL:AL,JPK_KR!W:W,B46),"")</f>
        <v/>
      </c>
      <c r="D46" s="94" t="str">
        <f>IF(A46&lt;&gt;"",SUMIFS(JPK_KR!AM:AM,JPK_KR!W:W,B46),"")</f>
        <v/>
      </c>
      <c r="G46" s="94" t="str">
        <f>IF(E46&lt;&gt;"",SUMIFS(JPK_KR!AL:AL,JPK_KR!W:W,F46),"")</f>
        <v/>
      </c>
      <c r="H46" s="94" t="str">
        <f>IF(E46&lt;&gt;"",SUMIFS(JPK_KR!AM:AM,JPK_KR!W:W,F46),"")</f>
        <v/>
      </c>
      <c r="K46" s="94" t="str">
        <f>IF(I46&lt;&gt;"",SUMIFS(JPK_KR!AJ:AJ,JPK_KR!W:W,J46),"")</f>
        <v/>
      </c>
      <c r="L46" s="94" t="str">
        <f>IF(I46&lt;&gt;"",SUMIFS(JPK_KR!AK:AK,JPK_KR!W:W,J46),"")</f>
        <v/>
      </c>
      <c r="AR46" s="1" t="s">
        <v>389</v>
      </c>
      <c r="AS46" s="1" t="s">
        <v>451</v>
      </c>
      <c r="AZ46" s="101" t="str">
        <f>RZiSZ1!F48</f>
        <v>HIII</v>
      </c>
    </row>
    <row r="47" spans="3:54" x14ac:dyDescent="0.3">
      <c r="C47" s="94" t="str">
        <f>IF(A47&lt;&gt;"",SUMIFS(JPK_KR!AL:AL,JPK_KR!W:W,B47),"")</f>
        <v/>
      </c>
      <c r="D47" s="94" t="str">
        <f>IF(A47&lt;&gt;"",SUMIFS(JPK_KR!AM:AM,JPK_KR!W:W,B47),"")</f>
        <v/>
      </c>
      <c r="G47" s="94" t="str">
        <f>IF(E47&lt;&gt;"",SUMIFS(JPK_KR!AL:AL,JPK_KR!W:W,F47),"")</f>
        <v/>
      </c>
      <c r="H47" s="94" t="str">
        <f>IF(E47&lt;&gt;"",SUMIFS(JPK_KR!AM:AM,JPK_KR!W:W,F47),"")</f>
        <v/>
      </c>
      <c r="K47" s="94" t="str">
        <f>IF(I47&lt;&gt;"",SUMIFS(JPK_KR!AJ:AJ,JPK_KR!W:W,J47),"")</f>
        <v/>
      </c>
      <c r="L47" s="94" t="str">
        <f>IF(I47&lt;&gt;"",SUMIFS(JPK_KR!AK:AK,JPK_KR!W:W,J47),"")</f>
        <v/>
      </c>
      <c r="AR47" s="1" t="s">
        <v>390</v>
      </c>
      <c r="AZ47" s="101" t="str">
        <f>RZiSZ1!F49</f>
        <v>HIV</v>
      </c>
    </row>
    <row r="48" spans="3:54" x14ac:dyDescent="0.3">
      <c r="C48" s="94" t="str">
        <f>IF(A48&lt;&gt;"",SUMIFS(JPK_KR!AL:AL,JPK_KR!W:W,B48),"")</f>
        <v/>
      </c>
      <c r="D48" s="94" t="str">
        <f>IF(A48&lt;&gt;"",SUMIFS(JPK_KR!AM:AM,JPK_KR!W:W,B48),"")</f>
        <v/>
      </c>
      <c r="G48" s="94" t="str">
        <f>IF(E48&lt;&gt;"",SUMIFS(JPK_KR!AL:AL,JPK_KR!W:W,F48),"")</f>
        <v/>
      </c>
      <c r="H48" s="94" t="str">
        <f>IF(E48&lt;&gt;"",SUMIFS(JPK_KR!AM:AM,JPK_KR!W:W,F48),"")</f>
        <v/>
      </c>
      <c r="K48" s="94" t="str">
        <f>IF(I48&lt;&gt;"",SUMIFS(JPK_KR!AJ:AJ,JPK_KR!W:W,J48),"")</f>
        <v/>
      </c>
      <c r="L48" s="94" t="str">
        <f>IF(I48&lt;&gt;"",SUMIFS(JPK_KR!AK:AK,JPK_KR!W:W,J48),"")</f>
        <v/>
      </c>
      <c r="AR48" s="1" t="s">
        <v>391</v>
      </c>
      <c r="AZ48" s="101" t="str">
        <f>RZiSZ1!F50</f>
        <v>HIVi</v>
      </c>
    </row>
    <row r="49" spans="3:52" x14ac:dyDescent="0.3">
      <c r="C49" s="94" t="str">
        <f>IF(A49&lt;&gt;"",SUMIFS(JPK_KR!AL:AL,JPK_KR!W:W,B49),"")</f>
        <v/>
      </c>
      <c r="D49" s="94" t="str">
        <f>IF(A49&lt;&gt;"",SUMIFS(JPK_KR!AM:AM,JPK_KR!W:W,B49),"")</f>
        <v/>
      </c>
      <c r="G49" s="94" t="str">
        <f>IF(E49&lt;&gt;"",SUMIFS(JPK_KR!AL:AL,JPK_KR!W:W,F49),"")</f>
        <v/>
      </c>
      <c r="H49" s="94" t="str">
        <f>IF(E49&lt;&gt;"",SUMIFS(JPK_KR!AM:AM,JPK_KR!W:W,F49),"")</f>
        <v/>
      </c>
      <c r="K49" s="94" t="str">
        <f>IF(I49&lt;&gt;"",SUMIFS(JPK_KR!AJ:AJ,JPK_KR!W:W,J49),"")</f>
        <v/>
      </c>
      <c r="L49" s="94" t="str">
        <f>IF(I49&lt;&gt;"",SUMIFS(JPK_KR!AK:AK,JPK_KR!W:W,J49),"")</f>
        <v/>
      </c>
      <c r="AR49" s="1" t="s">
        <v>392</v>
      </c>
      <c r="AZ49" s="101" t="str">
        <f>RZiSZ1!F51</f>
        <v>I.</v>
      </c>
    </row>
    <row r="50" spans="3:52" x14ac:dyDescent="0.3">
      <c r="C50" s="94" t="str">
        <f>IF(A50&lt;&gt;"",SUMIFS(JPK_KR!AL:AL,JPK_KR!W:W,B50),"")</f>
        <v/>
      </c>
      <c r="D50" s="94" t="str">
        <f>IF(A50&lt;&gt;"",SUMIFS(JPK_KR!AM:AM,JPK_KR!W:W,B50),"")</f>
        <v/>
      </c>
      <c r="G50" s="94" t="str">
        <f>IF(E50&lt;&gt;"",SUMIFS(JPK_KR!AL:AL,JPK_KR!W:W,F50),"")</f>
        <v/>
      </c>
      <c r="H50" s="94" t="str">
        <f>IF(E50&lt;&gt;"",SUMIFS(JPK_KR!AM:AM,JPK_KR!W:W,F50),"")</f>
        <v/>
      </c>
      <c r="K50" s="94" t="str">
        <f>IF(I50&lt;&gt;"",SUMIFS(JPK_KR!AJ:AJ,JPK_KR!W:W,J50),"")</f>
        <v/>
      </c>
      <c r="L50" s="94" t="str">
        <f>IF(I50&lt;&gt;"",SUMIFS(JPK_KR!AK:AK,JPK_KR!W:W,J50),"")</f>
        <v/>
      </c>
      <c r="AR50" s="1" t="s">
        <v>393</v>
      </c>
      <c r="AZ50" s="101" t="str">
        <f>RZiSZ1!F52</f>
        <v>J</v>
      </c>
    </row>
    <row r="51" spans="3:52" x14ac:dyDescent="0.3">
      <c r="C51" s="94" t="str">
        <f>IF(A51&lt;&gt;"",SUMIFS(JPK_KR!AL:AL,JPK_KR!W:W,B51),"")</f>
        <v/>
      </c>
      <c r="D51" s="94" t="str">
        <f>IF(A51&lt;&gt;"",SUMIFS(JPK_KR!AM:AM,JPK_KR!W:W,B51),"")</f>
        <v/>
      </c>
      <c r="G51" s="94" t="str">
        <f>IF(E51&lt;&gt;"",SUMIFS(JPK_KR!AL:AL,JPK_KR!W:W,F51),"")</f>
        <v/>
      </c>
      <c r="H51" s="94" t="str">
        <f>IF(E51&lt;&gt;"",SUMIFS(JPK_KR!AM:AM,JPK_KR!W:W,F51),"")</f>
        <v/>
      </c>
      <c r="K51" s="94" t="str">
        <f>IF(I51&lt;&gt;"",SUMIFS(JPK_KR!AJ:AJ,JPK_KR!W:W,J51),"")</f>
        <v/>
      </c>
      <c r="L51" s="94" t="str">
        <f>IF(I51&lt;&gt;"",SUMIFS(JPK_KR!AK:AK,JPK_KR!W:W,J51),"")</f>
        <v/>
      </c>
      <c r="AR51" s="1" t="s">
        <v>394</v>
      </c>
      <c r="AZ51" s="101" t="str">
        <f>RZiSZ1!F53</f>
        <v>K</v>
      </c>
    </row>
    <row r="52" spans="3:52" x14ac:dyDescent="0.3">
      <c r="C52" s="94" t="str">
        <f>IF(A52&lt;&gt;"",SUMIFS(JPK_KR!AL:AL,JPK_KR!W:W,B52),"")</f>
        <v/>
      </c>
      <c r="D52" s="94" t="str">
        <f>IF(A52&lt;&gt;"",SUMIFS(JPK_KR!AM:AM,JPK_KR!W:W,B52),"")</f>
        <v/>
      </c>
      <c r="G52" s="94" t="str">
        <f>IF(E52&lt;&gt;"",SUMIFS(JPK_KR!AL:AL,JPK_KR!W:W,F52),"")</f>
        <v/>
      </c>
      <c r="H52" s="94" t="str">
        <f>IF(E52&lt;&gt;"",SUMIFS(JPK_KR!AM:AM,JPK_KR!W:W,F52),"")</f>
        <v/>
      </c>
      <c r="K52" s="94" t="str">
        <f>IF(I52&lt;&gt;"",SUMIFS(JPK_KR!AJ:AJ,JPK_KR!W:W,J52),"")</f>
        <v/>
      </c>
      <c r="L52" s="94" t="str">
        <f>IF(I52&lt;&gt;"",SUMIFS(JPK_KR!AK:AK,JPK_KR!W:W,J52),"")</f>
        <v/>
      </c>
      <c r="AR52" s="1" t="s">
        <v>395</v>
      </c>
    </row>
    <row r="53" spans="3:52" x14ac:dyDescent="0.3">
      <c r="C53" s="94" t="str">
        <f>IF(A53&lt;&gt;"",SUMIFS(JPK_KR!AL:AL,JPK_KR!W:W,B53),"")</f>
        <v/>
      </c>
      <c r="D53" s="94" t="str">
        <f>IF(A53&lt;&gt;"",SUMIFS(JPK_KR!AM:AM,JPK_KR!W:W,B53),"")</f>
        <v/>
      </c>
      <c r="G53" s="94" t="str">
        <f>IF(E53&lt;&gt;"",SUMIFS(JPK_KR!AL:AL,JPK_KR!W:W,F53),"")</f>
        <v/>
      </c>
      <c r="H53" s="94" t="str">
        <f>IF(E53&lt;&gt;"",SUMIFS(JPK_KR!AM:AM,JPK_KR!W:W,F53),"")</f>
        <v/>
      </c>
      <c r="K53" s="94" t="str">
        <f>IF(I53&lt;&gt;"",SUMIFS(JPK_KR!AJ:AJ,JPK_KR!W:W,J53),"")</f>
        <v/>
      </c>
      <c r="L53" s="94" t="str">
        <f>IF(I53&lt;&gt;"",SUMIFS(JPK_KR!AK:AK,JPK_KR!W:W,J53),"")</f>
        <v/>
      </c>
      <c r="AR53" s="1" t="s">
        <v>396</v>
      </c>
    </row>
    <row r="54" spans="3:52" x14ac:dyDescent="0.3">
      <c r="C54" s="94" t="str">
        <f>IF(A54&lt;&gt;"",SUMIFS(JPK_KR!AL:AL,JPK_KR!W:W,B54),"")</f>
        <v/>
      </c>
      <c r="D54" s="94" t="str">
        <f>IF(A54&lt;&gt;"",SUMIFS(JPK_KR!AM:AM,JPK_KR!W:W,B54),"")</f>
        <v/>
      </c>
      <c r="G54" s="94" t="str">
        <f>IF(E54&lt;&gt;"",SUMIFS(JPK_KR!AL:AL,JPK_KR!W:W,F54),"")</f>
        <v/>
      </c>
      <c r="H54" s="94" t="str">
        <f>IF(E54&lt;&gt;"",SUMIFS(JPK_KR!AM:AM,JPK_KR!W:W,F54),"")</f>
        <v/>
      </c>
      <c r="K54" s="94" t="str">
        <f>IF(I54&lt;&gt;"",SUMIFS(JPK_KR!AJ:AJ,JPK_KR!W:W,J54),"")</f>
        <v/>
      </c>
      <c r="L54" s="94" t="str">
        <f>IF(I54&lt;&gt;"",SUMIFS(JPK_KR!AK:AK,JPK_KR!W:W,J54),"")</f>
        <v/>
      </c>
      <c r="AR54" s="1" t="s">
        <v>397</v>
      </c>
    </row>
    <row r="55" spans="3:52" x14ac:dyDescent="0.3">
      <c r="C55" s="94" t="str">
        <f>IF(A55&lt;&gt;"",SUMIFS(JPK_KR!AL:AL,JPK_KR!W:W,B55),"")</f>
        <v/>
      </c>
      <c r="D55" s="94" t="str">
        <f>IF(A55&lt;&gt;"",SUMIFS(JPK_KR!AM:AM,JPK_KR!W:W,B55),"")</f>
        <v/>
      </c>
      <c r="G55" s="94" t="str">
        <f>IF(E55&lt;&gt;"",SUMIFS(JPK_KR!AL:AL,JPK_KR!W:W,F55),"")</f>
        <v/>
      </c>
      <c r="H55" s="94" t="str">
        <f>IF(E55&lt;&gt;"",SUMIFS(JPK_KR!AM:AM,JPK_KR!W:W,F55),"")</f>
        <v/>
      </c>
      <c r="K55" s="94" t="str">
        <f>IF(I55&lt;&gt;"",SUMIFS(JPK_KR!AJ:AJ,JPK_KR!W:W,J55),"")</f>
        <v/>
      </c>
      <c r="L55" s="94" t="str">
        <f>IF(I55&lt;&gt;"",SUMIFS(JPK_KR!AK:AK,JPK_KR!W:W,J55),"")</f>
        <v/>
      </c>
      <c r="AR55" s="1" t="s">
        <v>398</v>
      </c>
    </row>
    <row r="56" spans="3:52" x14ac:dyDescent="0.3">
      <c r="C56" s="94" t="str">
        <f>IF(A56&lt;&gt;"",SUMIFS(JPK_KR!AL:AL,JPK_KR!W:W,B56),"")</f>
        <v/>
      </c>
      <c r="D56" s="94" t="str">
        <f>IF(A56&lt;&gt;"",SUMIFS(JPK_KR!AM:AM,JPK_KR!W:W,B56),"")</f>
        <v/>
      </c>
      <c r="G56" s="94" t="str">
        <f>IF(E56&lt;&gt;"",SUMIFS(JPK_KR!AL:AL,JPK_KR!W:W,F56),"")</f>
        <v/>
      </c>
      <c r="H56" s="94" t="str">
        <f>IF(E56&lt;&gt;"",SUMIFS(JPK_KR!AM:AM,JPK_KR!W:W,F56),"")</f>
        <v/>
      </c>
      <c r="K56" s="94" t="str">
        <f>IF(I56&lt;&gt;"",SUMIFS(JPK_KR!AJ:AJ,JPK_KR!W:W,J56),"")</f>
        <v/>
      </c>
      <c r="L56" s="94" t="str">
        <f>IF(I56&lt;&gt;"",SUMIFS(JPK_KR!AK:AK,JPK_KR!W:W,J56),"")</f>
        <v/>
      </c>
      <c r="AR56" s="1" t="s">
        <v>399</v>
      </c>
    </row>
    <row r="57" spans="3:52" x14ac:dyDescent="0.3">
      <c r="C57" s="94" t="str">
        <f>IF(A57&lt;&gt;"",SUMIFS(JPK_KR!AL:AL,JPK_KR!W:W,B57),"")</f>
        <v/>
      </c>
      <c r="D57" s="94" t="str">
        <f>IF(A57&lt;&gt;"",SUMIFS(JPK_KR!AM:AM,JPK_KR!W:W,B57),"")</f>
        <v/>
      </c>
      <c r="G57" s="94" t="str">
        <f>IF(E57&lt;&gt;"",SUMIFS(JPK_KR!AL:AL,JPK_KR!W:W,F57),"")</f>
        <v/>
      </c>
      <c r="H57" s="94" t="str">
        <f>IF(E57&lt;&gt;"",SUMIFS(JPK_KR!AM:AM,JPK_KR!W:W,F57),"")</f>
        <v/>
      </c>
      <c r="K57" s="94" t="str">
        <f>IF(I57&lt;&gt;"",SUMIFS(JPK_KR!AJ:AJ,JPK_KR!W:W,J57),"")</f>
        <v/>
      </c>
      <c r="L57" s="94" t="str">
        <f>IF(I57&lt;&gt;"",SUMIFS(JPK_KR!AK:AK,JPK_KR!W:W,J57),"")</f>
        <v/>
      </c>
      <c r="AR57" s="1" t="s">
        <v>400</v>
      </c>
    </row>
    <row r="58" spans="3:52" x14ac:dyDescent="0.3">
      <c r="C58" s="94" t="str">
        <f>IF(A58&lt;&gt;"",SUMIFS(JPK_KR!AL:AL,JPK_KR!W:W,B58),"")</f>
        <v/>
      </c>
      <c r="D58" s="94" t="str">
        <f>IF(A58&lt;&gt;"",SUMIFS(JPK_KR!AM:AM,JPK_KR!W:W,B58),"")</f>
        <v/>
      </c>
      <c r="G58" s="94" t="str">
        <f>IF(E58&lt;&gt;"",SUMIFS(JPK_KR!AL:AL,JPK_KR!W:W,F58),"")</f>
        <v/>
      </c>
      <c r="H58" s="94" t="str">
        <f>IF(E58&lt;&gt;"",SUMIFS(JPK_KR!AM:AM,JPK_KR!W:W,F58),"")</f>
        <v/>
      </c>
      <c r="K58" s="94" t="str">
        <f>IF(I58&lt;&gt;"",SUMIFS(JPK_KR!AJ:AJ,JPK_KR!W:W,J58),"")</f>
        <v/>
      </c>
      <c r="L58" s="94" t="str">
        <f>IF(I58&lt;&gt;"",SUMIFS(JPK_KR!AK:AK,JPK_KR!W:W,J58),"")</f>
        <v/>
      </c>
      <c r="AR58" s="1" t="s">
        <v>401</v>
      </c>
    </row>
    <row r="59" spans="3:52" x14ac:dyDescent="0.3">
      <c r="C59" s="94" t="str">
        <f>IF(A59&lt;&gt;"",SUMIFS(JPK_KR!AL:AL,JPK_KR!W:W,B59),"")</f>
        <v/>
      </c>
      <c r="D59" s="94" t="str">
        <f>IF(A59&lt;&gt;"",SUMIFS(JPK_KR!AM:AM,JPK_KR!W:W,B59),"")</f>
        <v/>
      </c>
      <c r="G59" s="94" t="str">
        <f>IF(E59&lt;&gt;"",SUMIFS(JPK_KR!AL:AL,JPK_KR!W:W,F59),"")</f>
        <v/>
      </c>
      <c r="H59" s="94" t="str">
        <f>IF(E59&lt;&gt;"",SUMIFS(JPK_KR!AM:AM,JPK_KR!W:W,F59),"")</f>
        <v/>
      </c>
      <c r="K59" s="94" t="str">
        <f>IF(I59&lt;&gt;"",SUMIFS(JPK_KR!AJ:AJ,JPK_KR!W:W,J59),"")</f>
        <v/>
      </c>
      <c r="L59" s="94" t="str">
        <f>IF(I59&lt;&gt;"",SUMIFS(JPK_KR!AK:AK,JPK_KR!W:W,J59),"")</f>
        <v/>
      </c>
      <c r="AR59" s="1" t="s">
        <v>402</v>
      </c>
    </row>
    <row r="60" spans="3:52" x14ac:dyDescent="0.3">
      <c r="C60" s="94" t="str">
        <f>IF(A60&lt;&gt;"",SUMIFS(JPK_KR!AL:AL,JPK_KR!W:W,B60),"")</f>
        <v/>
      </c>
      <c r="D60" s="94" t="str">
        <f>IF(A60&lt;&gt;"",SUMIFS(JPK_KR!AM:AM,JPK_KR!W:W,B60),"")</f>
        <v/>
      </c>
      <c r="G60" s="94" t="str">
        <f>IF(E60&lt;&gt;"",SUMIFS(JPK_KR!AL:AL,JPK_KR!W:W,F60),"")</f>
        <v/>
      </c>
      <c r="H60" s="94" t="str">
        <f>IF(E60&lt;&gt;"",SUMIFS(JPK_KR!AM:AM,JPK_KR!W:W,F60),"")</f>
        <v/>
      </c>
      <c r="K60" s="94" t="str">
        <f>IF(I60&lt;&gt;"",SUMIFS(JPK_KR!AJ:AJ,JPK_KR!W:W,J60),"")</f>
        <v/>
      </c>
      <c r="L60" s="94" t="str">
        <f>IF(I60&lt;&gt;"",SUMIFS(JPK_KR!AK:AK,JPK_KR!W:W,J60),"")</f>
        <v/>
      </c>
      <c r="AR60" s="1" t="s">
        <v>403</v>
      </c>
    </row>
    <row r="61" spans="3:52" x14ac:dyDescent="0.3">
      <c r="C61" s="94" t="str">
        <f>IF(A61&lt;&gt;"",SUMIFS(JPK_KR!AL:AL,JPK_KR!W:W,B61),"")</f>
        <v/>
      </c>
      <c r="D61" s="94" t="str">
        <f>IF(A61&lt;&gt;"",SUMIFS(JPK_KR!AM:AM,JPK_KR!W:W,B61),"")</f>
        <v/>
      </c>
      <c r="G61" s="94" t="str">
        <f>IF(E61&lt;&gt;"",SUMIFS(JPK_KR!AL:AL,JPK_KR!W:W,F61),"")</f>
        <v/>
      </c>
      <c r="H61" s="94" t="str">
        <f>IF(E61&lt;&gt;"",SUMIFS(JPK_KR!AM:AM,JPK_KR!W:W,F61),"")</f>
        <v/>
      </c>
      <c r="K61" s="94" t="str">
        <f>IF(I61&lt;&gt;"",SUMIFS(JPK_KR!AJ:AJ,JPK_KR!W:W,J61),"")</f>
        <v/>
      </c>
      <c r="L61" s="94" t="str">
        <f>IF(I61&lt;&gt;"",SUMIFS(JPK_KR!AK:AK,JPK_KR!W:W,J61),"")</f>
        <v/>
      </c>
      <c r="AR61" s="1" t="s">
        <v>404</v>
      </c>
    </row>
    <row r="62" spans="3:52" x14ac:dyDescent="0.3">
      <c r="C62" s="94" t="str">
        <f>IF(A62&lt;&gt;"",SUMIFS(JPK_KR!AL:AL,JPK_KR!W:W,B62),"")</f>
        <v/>
      </c>
      <c r="D62" s="94" t="str">
        <f>IF(A62&lt;&gt;"",SUMIFS(JPK_KR!AM:AM,JPK_KR!W:W,B62),"")</f>
        <v/>
      </c>
      <c r="G62" s="94" t="str">
        <f>IF(E62&lt;&gt;"",SUMIFS(JPK_KR!AL:AL,JPK_KR!W:W,F62),"")</f>
        <v/>
      </c>
      <c r="H62" s="94" t="str">
        <f>IF(E62&lt;&gt;"",SUMIFS(JPK_KR!AM:AM,JPK_KR!W:W,F62),"")</f>
        <v/>
      </c>
      <c r="K62" s="94" t="str">
        <f>IF(I62&lt;&gt;"",SUMIFS(JPK_KR!AJ:AJ,JPK_KR!W:W,J62),"")</f>
        <v/>
      </c>
      <c r="L62" s="94" t="str">
        <f>IF(I62&lt;&gt;"",SUMIFS(JPK_KR!AK:AK,JPK_KR!W:W,J62),"")</f>
        <v/>
      </c>
      <c r="AR62" s="1" t="s">
        <v>405</v>
      </c>
    </row>
    <row r="63" spans="3:52" x14ac:dyDescent="0.3">
      <c r="C63" s="94" t="str">
        <f>IF(A63&lt;&gt;"",SUMIFS(JPK_KR!AL:AL,JPK_KR!W:W,B63),"")</f>
        <v/>
      </c>
      <c r="D63" s="94" t="str">
        <f>IF(A63&lt;&gt;"",SUMIFS(JPK_KR!AM:AM,JPK_KR!W:W,B63),"")</f>
        <v/>
      </c>
      <c r="G63" s="94" t="str">
        <f>IF(E63&lt;&gt;"",SUMIFS(JPK_KR!AL:AL,JPK_KR!W:W,F63),"")</f>
        <v/>
      </c>
      <c r="H63" s="94" t="str">
        <f>IF(E63&lt;&gt;"",SUMIFS(JPK_KR!AM:AM,JPK_KR!W:W,F63),"")</f>
        <v/>
      </c>
      <c r="K63" s="94" t="str">
        <f>IF(I63&lt;&gt;"",SUMIFS(JPK_KR!AJ:AJ,JPK_KR!W:W,J63),"")</f>
        <v/>
      </c>
      <c r="L63" s="94" t="str">
        <f>IF(I63&lt;&gt;"",SUMIFS(JPK_KR!AK:AK,JPK_KR!W:W,J63),"")</f>
        <v/>
      </c>
      <c r="AR63" s="1" t="s">
        <v>406</v>
      </c>
    </row>
    <row r="64" spans="3:52" x14ac:dyDescent="0.3">
      <c r="C64" s="94" t="str">
        <f>IF(A64&lt;&gt;"",SUMIFS(JPK_KR!AL:AL,JPK_KR!W:W,B64),"")</f>
        <v/>
      </c>
      <c r="D64" s="94" t="str">
        <f>IF(A64&lt;&gt;"",SUMIFS(JPK_KR!AM:AM,JPK_KR!W:W,B64),"")</f>
        <v/>
      </c>
      <c r="G64" s="94" t="str">
        <f>IF(E64&lt;&gt;"",SUMIFS(JPK_KR!AL:AL,JPK_KR!W:W,F64),"")</f>
        <v/>
      </c>
      <c r="H64" s="94" t="str">
        <f>IF(E64&lt;&gt;"",SUMIFS(JPK_KR!AM:AM,JPK_KR!W:W,F64),"")</f>
        <v/>
      </c>
      <c r="K64" s="94" t="str">
        <f>IF(I64&lt;&gt;"",SUMIFS(JPK_KR!AJ:AJ,JPK_KR!W:W,J64),"")</f>
        <v/>
      </c>
      <c r="L64" s="94" t="str">
        <f>IF(I64&lt;&gt;"",SUMIFS(JPK_KR!AK:AK,JPK_KR!W:W,J64),"")</f>
        <v/>
      </c>
      <c r="AR64" s="1" t="s">
        <v>407</v>
      </c>
    </row>
    <row r="65" spans="3:44" x14ac:dyDescent="0.3">
      <c r="C65" s="94" t="str">
        <f>IF(A65&lt;&gt;"",SUMIFS(JPK_KR!AL:AL,JPK_KR!W:W,B65),"")</f>
        <v/>
      </c>
      <c r="D65" s="94" t="str">
        <f>IF(A65&lt;&gt;"",SUMIFS(JPK_KR!AM:AM,JPK_KR!W:W,B65),"")</f>
        <v/>
      </c>
      <c r="G65" s="94" t="str">
        <f>IF(E65&lt;&gt;"",SUMIFS(JPK_KR!AL:AL,JPK_KR!W:W,F65),"")</f>
        <v/>
      </c>
      <c r="H65" s="94" t="str">
        <f>IF(E65&lt;&gt;"",SUMIFS(JPK_KR!AM:AM,JPK_KR!W:W,F65),"")</f>
        <v/>
      </c>
      <c r="K65" s="94" t="str">
        <f>IF(I65&lt;&gt;"",SUMIFS(JPK_KR!AJ:AJ,JPK_KR!W:W,J65),"")</f>
        <v/>
      </c>
      <c r="L65" s="94" t="str">
        <f>IF(I65&lt;&gt;"",SUMIFS(JPK_KR!AK:AK,JPK_KR!W:W,J65),"")</f>
        <v/>
      </c>
      <c r="AR65" s="1" t="s">
        <v>408</v>
      </c>
    </row>
    <row r="66" spans="3:44" x14ac:dyDescent="0.3">
      <c r="C66" s="94" t="str">
        <f>IF(A66&lt;&gt;"",SUMIFS(JPK_KR!AL:AL,JPK_KR!W:W,B66),"")</f>
        <v/>
      </c>
      <c r="D66" s="94" t="str">
        <f>IF(A66&lt;&gt;"",SUMIFS(JPK_KR!AM:AM,JPK_KR!W:W,B66),"")</f>
        <v/>
      </c>
      <c r="G66" s="94" t="str">
        <f>IF(E66&lt;&gt;"",SUMIFS(JPK_KR!AL:AL,JPK_KR!W:W,F66),"")</f>
        <v/>
      </c>
      <c r="H66" s="94" t="str">
        <f>IF(E66&lt;&gt;"",SUMIFS(JPK_KR!AM:AM,JPK_KR!W:W,F66),"")</f>
        <v/>
      </c>
      <c r="K66" s="94" t="str">
        <f>IF(I66&lt;&gt;"",SUMIFS(JPK_KR!AJ:AJ,JPK_KR!W:W,J66),"")</f>
        <v/>
      </c>
      <c r="L66" s="94" t="str">
        <f>IF(I66&lt;&gt;"",SUMIFS(JPK_KR!AK:AK,JPK_KR!W:W,J66),"")</f>
        <v/>
      </c>
      <c r="AR66" s="1" t="s">
        <v>409</v>
      </c>
    </row>
    <row r="67" spans="3:44" x14ac:dyDescent="0.3">
      <c r="C67" s="94" t="str">
        <f>IF(A67&lt;&gt;"",SUMIFS(JPK_KR!AL:AL,JPK_KR!W:W,B67),"")</f>
        <v/>
      </c>
      <c r="D67" s="94" t="str">
        <f>IF(A67&lt;&gt;"",SUMIFS(JPK_KR!AM:AM,JPK_KR!W:W,B67),"")</f>
        <v/>
      </c>
      <c r="G67" s="94" t="str">
        <f>IF(E67&lt;&gt;"",SUMIFS(JPK_KR!AL:AL,JPK_KR!W:W,F67),"")</f>
        <v/>
      </c>
      <c r="H67" s="94" t="str">
        <f>IF(E67&lt;&gt;"",SUMIFS(JPK_KR!AM:AM,JPK_KR!W:W,F67),"")</f>
        <v/>
      </c>
      <c r="K67" s="94" t="str">
        <f>IF(I67&lt;&gt;"",SUMIFS(JPK_KR!AJ:AJ,JPK_KR!W:W,J67),"")</f>
        <v/>
      </c>
      <c r="L67" s="94" t="str">
        <f>IF(I67&lt;&gt;"",SUMIFS(JPK_KR!AK:AK,JPK_KR!W:W,J67),"")</f>
        <v/>
      </c>
    </row>
    <row r="68" spans="3:44" x14ac:dyDescent="0.3">
      <c r="C68" s="94" t="str">
        <f>IF(A68&lt;&gt;"",SUMIFS(JPK_KR!AL:AL,JPK_KR!W:W,B68),"")</f>
        <v/>
      </c>
      <c r="D68" s="94" t="str">
        <f>IF(A68&lt;&gt;"",SUMIFS(JPK_KR!AM:AM,JPK_KR!W:W,B68),"")</f>
        <v/>
      </c>
      <c r="G68" s="94" t="str">
        <f>IF(E68&lt;&gt;"",SUMIFS(JPK_KR!AL:AL,JPK_KR!W:W,F68),"")</f>
        <v/>
      </c>
      <c r="H68" s="94" t="str">
        <f>IF(E68&lt;&gt;"",SUMIFS(JPK_KR!AM:AM,JPK_KR!W:W,F68),"")</f>
        <v/>
      </c>
      <c r="K68" s="94" t="str">
        <f>IF(I68&lt;&gt;"",SUMIFS(JPK_KR!AJ:AJ,JPK_KR!W:W,J68),"")</f>
        <v/>
      </c>
      <c r="L68" s="94" t="str">
        <f>IF(I68&lt;&gt;"",SUMIFS(JPK_KR!AK:AK,JPK_KR!W:W,J68),"")</f>
        <v/>
      </c>
    </row>
    <row r="69" spans="3:44" x14ac:dyDescent="0.3">
      <c r="C69" s="94" t="str">
        <f>IF(A69&lt;&gt;"",SUMIFS(JPK_KR!AL:AL,JPK_KR!W:W,B69),"")</f>
        <v/>
      </c>
      <c r="D69" s="94" t="str">
        <f>IF(A69&lt;&gt;"",SUMIFS(JPK_KR!AM:AM,JPK_KR!W:W,B69),"")</f>
        <v/>
      </c>
      <c r="G69" s="94" t="str">
        <f>IF(E69&lt;&gt;"",SUMIFS(JPK_KR!AL:AL,JPK_KR!W:W,F69),"")</f>
        <v/>
      </c>
      <c r="H69" s="94" t="str">
        <f>IF(E69&lt;&gt;"",SUMIFS(JPK_KR!AM:AM,JPK_KR!W:W,F69),"")</f>
        <v/>
      </c>
      <c r="K69" s="94" t="str">
        <f>IF(I69&lt;&gt;"",SUMIFS(JPK_KR!AJ:AJ,JPK_KR!W:W,J69),"")</f>
        <v/>
      </c>
      <c r="L69" s="94" t="str">
        <f>IF(I69&lt;&gt;"",SUMIFS(JPK_KR!AK:AK,JPK_KR!W:W,J69),"")</f>
        <v/>
      </c>
    </row>
    <row r="70" spans="3:44" x14ac:dyDescent="0.3">
      <c r="C70" s="94" t="str">
        <f>IF(A70&lt;&gt;"",SUMIFS(JPK_KR!AL:AL,JPK_KR!W:W,B70),"")</f>
        <v/>
      </c>
      <c r="D70" s="94" t="str">
        <f>IF(A70&lt;&gt;"",SUMIFS(JPK_KR!AM:AM,JPK_KR!W:W,B70),"")</f>
        <v/>
      </c>
      <c r="G70" s="94" t="str">
        <f>IF(E70&lt;&gt;"",SUMIFS(JPK_KR!AL:AL,JPK_KR!W:W,F70),"")</f>
        <v/>
      </c>
      <c r="H70" s="94" t="str">
        <f>IF(E70&lt;&gt;"",SUMIFS(JPK_KR!AM:AM,JPK_KR!W:W,F70),"")</f>
        <v/>
      </c>
      <c r="K70" s="94" t="str">
        <f>IF(I70&lt;&gt;"",SUMIFS(JPK_KR!AJ:AJ,JPK_KR!W:W,J70),"")</f>
        <v/>
      </c>
      <c r="L70" s="94" t="str">
        <f>IF(I70&lt;&gt;"",SUMIFS(JPK_KR!AK:AK,JPK_KR!W:W,J70),"")</f>
        <v/>
      </c>
    </row>
    <row r="71" spans="3:44" x14ac:dyDescent="0.3">
      <c r="C71" s="94" t="str">
        <f>IF(A71&lt;&gt;"",SUMIFS(JPK_KR!AL:AL,JPK_KR!W:W,B71),"")</f>
        <v/>
      </c>
      <c r="D71" s="94" t="str">
        <f>IF(A71&lt;&gt;"",SUMIFS(JPK_KR!AM:AM,JPK_KR!W:W,B71),"")</f>
        <v/>
      </c>
      <c r="G71" s="94" t="str">
        <f>IF(E71&lt;&gt;"",SUMIFS(JPK_KR!AL:AL,JPK_KR!W:W,F71),"")</f>
        <v/>
      </c>
      <c r="H71" s="94" t="str">
        <f>IF(E71&lt;&gt;"",SUMIFS(JPK_KR!AM:AM,JPK_KR!W:W,F71),"")</f>
        <v/>
      </c>
      <c r="K71" s="94" t="str">
        <f>IF(I71&lt;&gt;"",SUMIFS(JPK_KR!AJ:AJ,JPK_KR!W:W,J71),"")</f>
        <v/>
      </c>
      <c r="L71" s="94" t="str">
        <f>IF(I71&lt;&gt;"",SUMIFS(JPK_KR!AK:AK,JPK_KR!W:W,J71),"")</f>
        <v/>
      </c>
    </row>
    <row r="72" spans="3:44" x14ac:dyDescent="0.3">
      <c r="C72" s="94" t="str">
        <f>IF(A72&lt;&gt;"",SUMIFS(JPK_KR!AL:AL,JPK_KR!W:W,B72),"")</f>
        <v/>
      </c>
      <c r="D72" s="94" t="str">
        <f>IF(A72&lt;&gt;"",SUMIFS(JPK_KR!AM:AM,JPK_KR!W:W,B72),"")</f>
        <v/>
      </c>
      <c r="G72" s="94" t="str">
        <f>IF(E72&lt;&gt;"",SUMIFS(JPK_KR!AL:AL,JPK_KR!W:W,F72),"")</f>
        <v/>
      </c>
      <c r="H72" s="94" t="str">
        <f>IF(E72&lt;&gt;"",SUMIFS(JPK_KR!AM:AM,JPK_KR!W:W,F72),"")</f>
        <v/>
      </c>
      <c r="K72" s="94" t="str">
        <f>IF(I72&lt;&gt;"",SUMIFS(JPK_KR!AJ:AJ,JPK_KR!W:W,J72),"")</f>
        <v/>
      </c>
      <c r="L72" s="94" t="str">
        <f>IF(I72&lt;&gt;"",SUMIFS(JPK_KR!AK:AK,JPK_KR!W:W,J72),"")</f>
        <v/>
      </c>
    </row>
    <row r="73" spans="3:44" x14ac:dyDescent="0.3">
      <c r="C73" s="94" t="str">
        <f>IF(A73&lt;&gt;"",SUMIFS(JPK_KR!AL:AL,JPK_KR!W:W,B73),"")</f>
        <v/>
      </c>
      <c r="D73" s="94" t="str">
        <f>IF(A73&lt;&gt;"",SUMIFS(JPK_KR!AM:AM,JPK_KR!W:W,B73),"")</f>
        <v/>
      </c>
      <c r="G73" s="94" t="str">
        <f>IF(E73&lt;&gt;"",SUMIFS(JPK_KR!AL:AL,JPK_KR!W:W,F73),"")</f>
        <v/>
      </c>
      <c r="H73" s="94" t="str">
        <f>IF(E73&lt;&gt;"",SUMIFS(JPK_KR!AM:AM,JPK_KR!W:W,F73),"")</f>
        <v/>
      </c>
      <c r="K73" s="94" t="str">
        <f>IF(I73&lt;&gt;"",SUMIFS(JPK_KR!AJ:AJ,JPK_KR!W:W,J73),"")</f>
        <v/>
      </c>
      <c r="L73" s="94" t="str">
        <f>IF(I73&lt;&gt;"",SUMIFS(JPK_KR!AK:AK,JPK_KR!W:W,J73),"")</f>
        <v/>
      </c>
    </row>
    <row r="74" spans="3:44" x14ac:dyDescent="0.3">
      <c r="C74" s="94" t="str">
        <f>IF(A74&lt;&gt;"",SUMIFS(JPK_KR!AL:AL,JPK_KR!W:W,B74),"")</f>
        <v/>
      </c>
      <c r="D74" s="94" t="str">
        <f>IF(A74&lt;&gt;"",SUMIFS(JPK_KR!AM:AM,JPK_KR!W:W,B74),"")</f>
        <v/>
      </c>
      <c r="G74" s="94" t="str">
        <f>IF(E74&lt;&gt;"",SUMIFS(JPK_KR!AL:AL,JPK_KR!W:W,F74),"")</f>
        <v/>
      </c>
      <c r="H74" s="94" t="str">
        <f>IF(E74&lt;&gt;"",SUMIFS(JPK_KR!AM:AM,JPK_KR!W:W,F74),"")</f>
        <v/>
      </c>
      <c r="K74" s="94" t="str">
        <f>IF(I74&lt;&gt;"",SUMIFS(JPK_KR!AJ:AJ,JPK_KR!W:W,J74),"")</f>
        <v/>
      </c>
      <c r="L74" s="94" t="str">
        <f>IF(I74&lt;&gt;"",SUMIFS(JPK_KR!AK:AK,JPK_KR!W:W,J74),"")</f>
        <v/>
      </c>
    </row>
    <row r="75" spans="3:44" x14ac:dyDescent="0.3">
      <c r="C75" s="94" t="str">
        <f>IF(A75&lt;&gt;"",SUMIFS(JPK_KR!AL:AL,JPK_KR!W:W,B75),"")</f>
        <v/>
      </c>
      <c r="D75" s="94" t="str">
        <f>IF(A75&lt;&gt;"",SUMIFS(JPK_KR!AM:AM,JPK_KR!W:W,B75),"")</f>
        <v/>
      </c>
      <c r="G75" s="94" t="str">
        <f>IF(E75&lt;&gt;"",SUMIFS(JPK_KR!AL:AL,JPK_KR!W:W,F75),"")</f>
        <v/>
      </c>
      <c r="H75" s="94" t="str">
        <f>IF(E75&lt;&gt;"",SUMIFS(JPK_KR!AM:AM,JPK_KR!W:W,F75),"")</f>
        <v/>
      </c>
      <c r="K75" s="94" t="str">
        <f>IF(I75&lt;&gt;"",SUMIFS(JPK_KR!AJ:AJ,JPK_KR!W:W,J75),"")</f>
        <v/>
      </c>
      <c r="L75" s="94" t="str">
        <f>IF(I75&lt;&gt;"",SUMIFS(JPK_KR!AK:AK,JPK_KR!W:W,J75),"")</f>
        <v/>
      </c>
    </row>
    <row r="76" spans="3:44" x14ac:dyDescent="0.3">
      <c r="C76" s="94" t="str">
        <f>IF(A76&lt;&gt;"",SUMIFS(JPK_KR!AL:AL,JPK_KR!W:W,B76),"")</f>
        <v/>
      </c>
      <c r="D76" s="94" t="str">
        <f>IF(A76&lt;&gt;"",SUMIFS(JPK_KR!AM:AM,JPK_KR!W:W,B76),"")</f>
        <v/>
      </c>
      <c r="G76" s="94" t="str">
        <f>IF(E76&lt;&gt;"",SUMIFS(JPK_KR!AL:AL,JPK_KR!W:W,F76),"")</f>
        <v/>
      </c>
      <c r="H76" s="94" t="str">
        <f>IF(E76&lt;&gt;"",SUMIFS(JPK_KR!AM:AM,JPK_KR!W:W,F76),"")</f>
        <v/>
      </c>
      <c r="K76" s="94" t="str">
        <f>IF(I76&lt;&gt;"",SUMIFS(JPK_KR!AJ:AJ,JPK_KR!W:W,J76),"")</f>
        <v/>
      </c>
      <c r="L76" s="94" t="str">
        <f>IF(I76&lt;&gt;"",SUMIFS(JPK_KR!AK:AK,JPK_KR!W:W,J76),"")</f>
        <v/>
      </c>
    </row>
    <row r="77" spans="3:44" x14ac:dyDescent="0.3">
      <c r="C77" s="94" t="str">
        <f>IF(A77&lt;&gt;"",SUMIFS(JPK_KR!AL:AL,JPK_KR!W:W,B77),"")</f>
        <v/>
      </c>
      <c r="D77" s="94" t="str">
        <f>IF(A77&lt;&gt;"",SUMIFS(JPK_KR!AM:AM,JPK_KR!W:W,B77),"")</f>
        <v/>
      </c>
      <c r="G77" s="94" t="str">
        <f>IF(E77&lt;&gt;"",SUMIFS(JPK_KR!AL:AL,JPK_KR!W:W,F77),"")</f>
        <v/>
      </c>
      <c r="H77" s="94" t="str">
        <f>IF(E77&lt;&gt;"",SUMIFS(JPK_KR!AM:AM,JPK_KR!W:W,F77),"")</f>
        <v/>
      </c>
      <c r="K77" s="94" t="str">
        <f>IF(I77&lt;&gt;"",SUMIFS(JPK_KR!AJ:AJ,JPK_KR!W:W,J77),"")</f>
        <v/>
      </c>
      <c r="L77" s="94" t="str">
        <f>IF(I77&lt;&gt;"",SUMIFS(JPK_KR!AK:AK,JPK_KR!W:W,J77),"")</f>
        <v/>
      </c>
    </row>
    <row r="78" spans="3:44" x14ac:dyDescent="0.3">
      <c r="C78" s="94" t="str">
        <f>IF(A78&lt;&gt;"",SUMIFS(JPK_KR!AL:AL,JPK_KR!W:W,B78),"")</f>
        <v/>
      </c>
      <c r="D78" s="94" t="str">
        <f>IF(A78&lt;&gt;"",SUMIFS(JPK_KR!AM:AM,JPK_KR!W:W,B78),"")</f>
        <v/>
      </c>
      <c r="G78" s="94" t="str">
        <f>IF(E78&lt;&gt;"",SUMIFS(JPK_KR!AL:AL,JPK_KR!W:W,F78),"")</f>
        <v/>
      </c>
      <c r="H78" s="94" t="str">
        <f>IF(E78&lt;&gt;"",SUMIFS(JPK_KR!AM:AM,JPK_KR!W:W,F78),"")</f>
        <v/>
      </c>
      <c r="K78" s="94" t="str">
        <f>IF(I78&lt;&gt;"",SUMIFS(JPK_KR!AJ:AJ,JPK_KR!W:W,J78),"")</f>
        <v/>
      </c>
      <c r="L78" s="94" t="str">
        <f>IF(I78&lt;&gt;"",SUMIFS(JPK_KR!AK:AK,JPK_KR!W:W,J78),"")</f>
        <v/>
      </c>
    </row>
    <row r="79" spans="3:44" x14ac:dyDescent="0.3">
      <c r="C79" s="94" t="str">
        <f>IF(A79&lt;&gt;"",SUMIFS(JPK_KR!AL:AL,JPK_KR!W:W,B79),"")</f>
        <v/>
      </c>
      <c r="D79" s="94" t="str">
        <f>IF(A79&lt;&gt;"",SUMIFS(JPK_KR!AM:AM,JPK_KR!W:W,B79),"")</f>
        <v/>
      </c>
      <c r="G79" s="94" t="str">
        <f>IF(E79&lt;&gt;"",SUMIFS(JPK_KR!AL:AL,JPK_KR!W:W,F79),"")</f>
        <v/>
      </c>
      <c r="H79" s="94" t="str">
        <f>IF(E79&lt;&gt;"",SUMIFS(JPK_KR!AM:AM,JPK_KR!W:W,F79),"")</f>
        <v/>
      </c>
      <c r="K79" s="94" t="str">
        <f>IF(I79&lt;&gt;"",SUMIFS(JPK_KR!AJ:AJ,JPK_KR!W:W,J79),"")</f>
        <v/>
      </c>
      <c r="L79" s="94" t="str">
        <f>IF(I79&lt;&gt;"",SUMIFS(JPK_KR!AK:AK,JPK_KR!W:W,J79),"")</f>
        <v/>
      </c>
    </row>
    <row r="80" spans="3:44" x14ac:dyDescent="0.3">
      <c r="C80" s="94" t="str">
        <f>IF(A80&lt;&gt;"",SUMIFS(JPK_KR!AL:AL,JPK_KR!W:W,B80),"")</f>
        <v/>
      </c>
      <c r="D80" s="94" t="str">
        <f>IF(A80&lt;&gt;"",SUMIFS(JPK_KR!AM:AM,JPK_KR!W:W,B80),"")</f>
        <v/>
      </c>
      <c r="G80" s="94" t="str">
        <f>IF(E80&lt;&gt;"",SUMIFS(JPK_KR!AL:AL,JPK_KR!W:W,F80),"")</f>
        <v/>
      </c>
      <c r="H80" s="94" t="str">
        <f>IF(E80&lt;&gt;"",SUMIFS(JPK_KR!AM:AM,JPK_KR!W:W,F80),"")</f>
        <v/>
      </c>
      <c r="K80" s="94" t="str">
        <f>IF(I80&lt;&gt;"",SUMIFS(JPK_KR!AJ:AJ,JPK_KR!W:W,J80),"")</f>
        <v/>
      </c>
      <c r="L80" s="94" t="str">
        <f>IF(I80&lt;&gt;"",SUMIFS(JPK_KR!AK:AK,JPK_KR!W:W,J80),"")</f>
        <v/>
      </c>
    </row>
    <row r="81" spans="3:12" x14ac:dyDescent="0.3">
      <c r="C81" s="94" t="str">
        <f>IF(A81&lt;&gt;"",SUMIFS(JPK_KR!AL:AL,JPK_KR!W:W,B81),"")</f>
        <v/>
      </c>
      <c r="D81" s="94" t="str">
        <f>IF(A81&lt;&gt;"",SUMIFS(JPK_KR!AM:AM,JPK_KR!W:W,B81),"")</f>
        <v/>
      </c>
      <c r="G81" s="94" t="str">
        <f>IF(E81&lt;&gt;"",SUMIFS(JPK_KR!AL:AL,JPK_KR!W:W,F81),"")</f>
        <v/>
      </c>
      <c r="H81" s="94" t="str">
        <f>IF(E81&lt;&gt;"",SUMIFS(JPK_KR!AM:AM,JPK_KR!W:W,F81),"")</f>
        <v/>
      </c>
      <c r="K81" s="94" t="str">
        <f>IF(I81&lt;&gt;"",SUMIFS(JPK_KR!AJ:AJ,JPK_KR!W:W,J81),"")</f>
        <v/>
      </c>
      <c r="L81" s="94" t="str">
        <f>IF(I81&lt;&gt;"",SUMIFS(JPK_KR!AK:AK,JPK_KR!W:W,J81),"")</f>
        <v/>
      </c>
    </row>
    <row r="82" spans="3:12" x14ac:dyDescent="0.3">
      <c r="C82" s="94" t="str">
        <f>IF(A82&lt;&gt;"",SUMIFS(JPK_KR!AL:AL,JPK_KR!W:W,B82),"")</f>
        <v/>
      </c>
      <c r="D82" s="94" t="str">
        <f>IF(A82&lt;&gt;"",SUMIFS(JPK_KR!AM:AM,JPK_KR!W:W,B82),"")</f>
        <v/>
      </c>
      <c r="G82" s="94" t="str">
        <f>IF(E82&lt;&gt;"",SUMIFS(JPK_KR!AL:AL,JPK_KR!W:W,F82),"")</f>
        <v/>
      </c>
      <c r="H82" s="94" t="str">
        <f>IF(E82&lt;&gt;"",SUMIFS(JPK_KR!AM:AM,JPK_KR!W:W,F82),"")</f>
        <v/>
      </c>
      <c r="K82" s="94" t="str">
        <f>IF(I82&lt;&gt;"",SUMIFS(JPK_KR!AJ:AJ,JPK_KR!W:W,J82),"")</f>
        <v/>
      </c>
      <c r="L82" s="94" t="str">
        <f>IF(I82&lt;&gt;"",SUMIFS(JPK_KR!AK:AK,JPK_KR!W:W,J82),"")</f>
        <v/>
      </c>
    </row>
    <row r="83" spans="3:12" x14ac:dyDescent="0.3">
      <c r="C83" s="94" t="str">
        <f>IF(A83&lt;&gt;"",SUMIFS(JPK_KR!AL:AL,JPK_KR!W:W,B83),"")</f>
        <v/>
      </c>
      <c r="D83" s="94" t="str">
        <f>IF(A83&lt;&gt;"",SUMIFS(JPK_KR!AM:AM,JPK_KR!W:W,B83),"")</f>
        <v/>
      </c>
      <c r="G83" s="94" t="str">
        <f>IF(E83&lt;&gt;"",SUMIFS(JPK_KR!AL:AL,JPK_KR!W:W,F83),"")</f>
        <v/>
      </c>
      <c r="H83" s="94" t="str">
        <f>IF(E83&lt;&gt;"",SUMIFS(JPK_KR!AM:AM,JPK_KR!W:W,F83),"")</f>
        <v/>
      </c>
      <c r="K83" s="94" t="str">
        <f>IF(I83&lt;&gt;"",SUMIFS(JPK_KR!AJ:AJ,JPK_KR!W:W,J83),"")</f>
        <v/>
      </c>
      <c r="L83" s="94" t="str">
        <f>IF(I83&lt;&gt;"",SUMIFS(JPK_KR!AK:AK,JPK_KR!W:W,J83),"")</f>
        <v/>
      </c>
    </row>
    <row r="84" spans="3:12" x14ac:dyDescent="0.3">
      <c r="C84" s="94" t="str">
        <f>IF(A84&lt;&gt;"",SUMIFS(JPK_KR!AL:AL,JPK_KR!W:W,B84),"")</f>
        <v/>
      </c>
      <c r="D84" s="94" t="str">
        <f>IF(A84&lt;&gt;"",SUMIFS(JPK_KR!AM:AM,JPK_KR!W:W,B84),"")</f>
        <v/>
      </c>
      <c r="G84" s="94" t="str">
        <f>IF(E84&lt;&gt;"",SUMIFS(JPK_KR!AL:AL,JPK_KR!W:W,F84),"")</f>
        <v/>
      </c>
      <c r="H84" s="94" t="str">
        <f>IF(E84&lt;&gt;"",SUMIFS(JPK_KR!AM:AM,JPK_KR!W:W,F84),"")</f>
        <v/>
      </c>
      <c r="K84" s="94" t="str">
        <f>IF(I84&lt;&gt;"",SUMIFS(JPK_KR!AJ:AJ,JPK_KR!W:W,J84),"")</f>
        <v/>
      </c>
      <c r="L84" s="94" t="str">
        <f>IF(I84&lt;&gt;"",SUMIFS(JPK_KR!AK:AK,JPK_KR!W:W,J84),"")</f>
        <v/>
      </c>
    </row>
    <row r="85" spans="3:12" x14ac:dyDescent="0.3">
      <c r="C85" s="94" t="str">
        <f>IF(A85&lt;&gt;"",SUMIFS(JPK_KR!AL:AL,JPK_KR!W:W,B85),"")</f>
        <v/>
      </c>
      <c r="D85" s="94" t="str">
        <f>IF(A85&lt;&gt;"",SUMIFS(JPK_KR!AM:AM,JPK_KR!W:W,B85),"")</f>
        <v/>
      </c>
      <c r="G85" s="94" t="str">
        <f>IF(E85&lt;&gt;"",SUMIFS(JPK_KR!AL:AL,JPK_KR!W:W,F85),"")</f>
        <v/>
      </c>
      <c r="H85" s="94" t="str">
        <f>IF(E85&lt;&gt;"",SUMIFS(JPK_KR!AM:AM,JPK_KR!W:W,F85),"")</f>
        <v/>
      </c>
      <c r="K85" s="94" t="str">
        <f>IF(I85&lt;&gt;"",SUMIFS(JPK_KR!AJ:AJ,JPK_KR!W:W,J85),"")</f>
        <v/>
      </c>
      <c r="L85" s="94" t="str">
        <f>IF(I85&lt;&gt;"",SUMIFS(JPK_KR!AK:AK,JPK_KR!W:W,J85),"")</f>
        <v/>
      </c>
    </row>
    <row r="86" spans="3:12" x14ac:dyDescent="0.3">
      <c r="C86" s="94" t="str">
        <f>IF(A86&lt;&gt;"",SUMIFS(JPK_KR!AL:AL,JPK_KR!W:W,B86),"")</f>
        <v/>
      </c>
      <c r="D86" s="94" t="str">
        <f>IF(A86&lt;&gt;"",SUMIFS(JPK_KR!AM:AM,JPK_KR!W:W,B86),"")</f>
        <v/>
      </c>
      <c r="G86" s="94" t="str">
        <f>IF(E86&lt;&gt;"",SUMIFS(JPK_KR!AL:AL,JPK_KR!W:W,F86),"")</f>
        <v/>
      </c>
      <c r="H86" s="94" t="str">
        <f>IF(E86&lt;&gt;"",SUMIFS(JPK_KR!AM:AM,JPK_KR!W:W,F86),"")</f>
        <v/>
      </c>
      <c r="K86" s="94" t="str">
        <f>IF(I86&lt;&gt;"",SUMIFS(JPK_KR!AJ:AJ,JPK_KR!W:W,J86),"")</f>
        <v/>
      </c>
      <c r="L86" s="94" t="str">
        <f>IF(I86&lt;&gt;"",SUMIFS(JPK_KR!AK:AK,JPK_KR!W:W,J86),"")</f>
        <v/>
      </c>
    </row>
    <row r="87" spans="3:12" x14ac:dyDescent="0.3">
      <c r="C87" s="94" t="str">
        <f>IF(A87&lt;&gt;"",SUMIFS(JPK_KR!AL:AL,JPK_KR!W:W,B87),"")</f>
        <v/>
      </c>
      <c r="D87" s="94" t="str">
        <f>IF(A87&lt;&gt;"",SUMIFS(JPK_KR!AM:AM,JPK_KR!W:W,B87),"")</f>
        <v/>
      </c>
      <c r="G87" s="94" t="str">
        <f>IF(E87&lt;&gt;"",SUMIFS(JPK_KR!AL:AL,JPK_KR!W:W,F87),"")</f>
        <v/>
      </c>
      <c r="H87" s="94" t="str">
        <f>IF(E87&lt;&gt;"",SUMIFS(JPK_KR!AM:AM,JPK_KR!W:W,F87),"")</f>
        <v/>
      </c>
      <c r="K87" s="94" t="str">
        <f>IF(I87&lt;&gt;"",SUMIFS(JPK_KR!AJ:AJ,JPK_KR!W:W,J87),"")</f>
        <v/>
      </c>
      <c r="L87" s="94" t="str">
        <f>IF(I87&lt;&gt;"",SUMIFS(JPK_KR!AK:AK,JPK_KR!W:W,J87),"")</f>
        <v/>
      </c>
    </row>
    <row r="88" spans="3:12" x14ac:dyDescent="0.3">
      <c r="C88" s="94" t="str">
        <f>IF(A88&lt;&gt;"",SUMIFS(JPK_KR!AL:AL,JPK_KR!W:W,B88),"")</f>
        <v/>
      </c>
      <c r="D88" s="94" t="str">
        <f>IF(A88&lt;&gt;"",SUMIFS(JPK_KR!AM:AM,JPK_KR!W:W,B88),"")</f>
        <v/>
      </c>
      <c r="G88" s="94" t="str">
        <f>IF(E88&lt;&gt;"",SUMIFS(JPK_KR!AL:AL,JPK_KR!W:W,F88),"")</f>
        <v/>
      </c>
      <c r="H88" s="94" t="str">
        <f>IF(E88&lt;&gt;"",SUMIFS(JPK_KR!AM:AM,JPK_KR!W:W,F88),"")</f>
        <v/>
      </c>
      <c r="K88" s="94" t="str">
        <f>IF(I88&lt;&gt;"",SUMIFS(JPK_KR!AJ:AJ,JPK_KR!W:W,J88),"")</f>
        <v/>
      </c>
      <c r="L88" s="94" t="str">
        <f>IF(I88&lt;&gt;"",SUMIFS(JPK_KR!AK:AK,JPK_KR!W:W,J88),"")</f>
        <v/>
      </c>
    </row>
    <row r="89" spans="3:12" x14ac:dyDescent="0.3">
      <c r="C89" s="94" t="str">
        <f>IF(A89&lt;&gt;"",SUMIFS(JPK_KR!AL:AL,JPK_KR!W:W,B89),"")</f>
        <v/>
      </c>
      <c r="D89" s="94" t="str">
        <f>IF(A89&lt;&gt;"",SUMIFS(JPK_KR!AM:AM,JPK_KR!W:W,B89),"")</f>
        <v/>
      </c>
      <c r="G89" s="94" t="str">
        <f>IF(E89&lt;&gt;"",SUMIFS(JPK_KR!AL:AL,JPK_KR!W:W,F89),"")</f>
        <v/>
      </c>
      <c r="H89" s="94" t="str">
        <f>IF(E89&lt;&gt;"",SUMIFS(JPK_KR!AM:AM,JPK_KR!W:W,F89),"")</f>
        <v/>
      </c>
      <c r="K89" s="94" t="str">
        <f>IF(I89&lt;&gt;"",SUMIFS(JPK_KR!AJ:AJ,JPK_KR!W:W,J89),"")</f>
        <v/>
      </c>
      <c r="L89" s="94" t="str">
        <f>IF(I89&lt;&gt;"",SUMIFS(JPK_KR!AK:AK,JPK_KR!W:W,J89),"")</f>
        <v/>
      </c>
    </row>
    <row r="90" spans="3:12" x14ac:dyDescent="0.3">
      <c r="C90" s="94" t="str">
        <f>IF(A90&lt;&gt;"",SUMIFS(JPK_KR!AL:AL,JPK_KR!W:W,B90),"")</f>
        <v/>
      </c>
      <c r="D90" s="94" t="str">
        <f>IF(A90&lt;&gt;"",SUMIFS(JPK_KR!AM:AM,JPK_KR!W:W,B90),"")</f>
        <v/>
      </c>
      <c r="G90" s="94" t="str">
        <f>IF(E90&lt;&gt;"",SUMIFS(JPK_KR!AL:AL,JPK_KR!W:W,F90),"")</f>
        <v/>
      </c>
      <c r="H90" s="94" t="str">
        <f>IF(E90&lt;&gt;"",SUMIFS(JPK_KR!AM:AM,JPK_KR!W:W,F90),"")</f>
        <v/>
      </c>
      <c r="K90" s="94" t="str">
        <f>IF(I90&lt;&gt;"",SUMIFS(JPK_KR!AJ:AJ,JPK_KR!W:W,J90),"")</f>
        <v/>
      </c>
      <c r="L90" s="94" t="str">
        <f>IF(I90&lt;&gt;"",SUMIFS(JPK_KR!AK:AK,JPK_KR!W:W,J90),"")</f>
        <v/>
      </c>
    </row>
    <row r="91" spans="3:12" x14ac:dyDescent="0.3">
      <c r="C91" s="94" t="str">
        <f>IF(A91&lt;&gt;"",SUMIFS(JPK_KR!AL:AL,JPK_KR!W:W,B91),"")</f>
        <v/>
      </c>
      <c r="D91" s="94" t="str">
        <f>IF(A91&lt;&gt;"",SUMIFS(JPK_KR!AM:AM,JPK_KR!W:W,B91),"")</f>
        <v/>
      </c>
      <c r="G91" s="94" t="str">
        <f>IF(E91&lt;&gt;"",SUMIFS(JPK_KR!AL:AL,JPK_KR!W:W,F91),"")</f>
        <v/>
      </c>
      <c r="H91" s="94" t="str">
        <f>IF(E91&lt;&gt;"",SUMIFS(JPK_KR!AM:AM,JPK_KR!W:W,F91),"")</f>
        <v/>
      </c>
      <c r="K91" s="94" t="str">
        <f>IF(I91&lt;&gt;"",SUMIFS(JPK_KR!AJ:AJ,JPK_KR!W:W,J91),"")</f>
        <v/>
      </c>
      <c r="L91" s="94" t="str">
        <f>IF(I91&lt;&gt;"",SUMIFS(JPK_KR!AK:AK,JPK_KR!W:W,J91),"")</f>
        <v/>
      </c>
    </row>
    <row r="92" spans="3:12" x14ac:dyDescent="0.3">
      <c r="C92" s="94" t="str">
        <f>IF(A92&lt;&gt;"",SUMIFS(JPK_KR!AL:AL,JPK_KR!W:W,B92),"")</f>
        <v/>
      </c>
      <c r="D92" s="94" t="str">
        <f>IF(A92&lt;&gt;"",SUMIFS(JPK_KR!AM:AM,JPK_KR!W:W,B92),"")</f>
        <v/>
      </c>
      <c r="G92" s="94" t="str">
        <f>IF(E92&lt;&gt;"",SUMIFS(JPK_KR!AL:AL,JPK_KR!W:W,F92),"")</f>
        <v/>
      </c>
      <c r="H92" s="94" t="str">
        <f>IF(E92&lt;&gt;"",SUMIFS(JPK_KR!AM:AM,JPK_KR!W:W,F92),"")</f>
        <v/>
      </c>
      <c r="K92" s="94" t="str">
        <f>IF(I92&lt;&gt;"",SUMIFS(JPK_KR!AJ:AJ,JPK_KR!W:W,J92),"")</f>
        <v/>
      </c>
      <c r="L92" s="94" t="str">
        <f>IF(I92&lt;&gt;"",SUMIFS(JPK_KR!AK:AK,JPK_KR!W:W,J92),"")</f>
        <v/>
      </c>
    </row>
    <row r="93" spans="3:12" x14ac:dyDescent="0.3">
      <c r="C93" s="94" t="str">
        <f>IF(A93&lt;&gt;"",SUMIFS(JPK_KR!AL:AL,JPK_KR!W:W,B93),"")</f>
        <v/>
      </c>
      <c r="D93" s="94" t="str">
        <f>IF(A93&lt;&gt;"",SUMIFS(JPK_KR!AM:AM,JPK_KR!W:W,B93),"")</f>
        <v/>
      </c>
      <c r="G93" s="94" t="str">
        <f>IF(E93&lt;&gt;"",SUMIFS(JPK_KR!AL:AL,JPK_KR!W:W,F93),"")</f>
        <v/>
      </c>
      <c r="H93" s="94" t="str">
        <f>IF(E93&lt;&gt;"",SUMIFS(JPK_KR!AM:AM,JPK_KR!W:W,F93),"")</f>
        <v/>
      </c>
      <c r="K93" s="94" t="str">
        <f>IF(I93&lt;&gt;"",SUMIFS(JPK_KR!AJ:AJ,JPK_KR!W:W,J93),"")</f>
        <v/>
      </c>
      <c r="L93" s="94" t="str">
        <f>IF(I93&lt;&gt;"",SUMIFS(JPK_KR!AK:AK,JPK_KR!W:W,J93),"")</f>
        <v/>
      </c>
    </row>
    <row r="94" spans="3:12" x14ac:dyDescent="0.3">
      <c r="C94" s="94" t="str">
        <f>IF(A94&lt;&gt;"",SUMIFS(JPK_KR!AL:AL,JPK_KR!W:W,B94),"")</f>
        <v/>
      </c>
      <c r="D94" s="94" t="str">
        <f>IF(A94&lt;&gt;"",SUMIFS(JPK_KR!AM:AM,JPK_KR!W:W,B94),"")</f>
        <v/>
      </c>
      <c r="G94" s="94" t="str">
        <f>IF(E94&lt;&gt;"",SUMIFS(JPK_KR!AL:AL,JPK_KR!W:W,F94),"")</f>
        <v/>
      </c>
      <c r="H94" s="94" t="str">
        <f>IF(E94&lt;&gt;"",SUMIFS(JPK_KR!AM:AM,JPK_KR!W:W,F94),"")</f>
        <v/>
      </c>
      <c r="K94" s="94" t="str">
        <f>IF(I94&lt;&gt;"",SUMIFS(JPK_KR!AJ:AJ,JPK_KR!W:W,J94),"")</f>
        <v/>
      </c>
      <c r="L94" s="94" t="str">
        <f>IF(I94&lt;&gt;"",SUMIFS(JPK_KR!AK:AK,JPK_KR!W:W,J94),"")</f>
        <v/>
      </c>
    </row>
    <row r="95" spans="3:12" x14ac:dyDescent="0.3">
      <c r="C95" s="94" t="str">
        <f>IF(A95&lt;&gt;"",SUMIFS(JPK_KR!AL:AL,JPK_KR!W:W,B95),"")</f>
        <v/>
      </c>
      <c r="D95" s="94" t="str">
        <f>IF(A95&lt;&gt;"",SUMIFS(JPK_KR!AM:AM,JPK_KR!W:W,B95),"")</f>
        <v/>
      </c>
      <c r="G95" s="94" t="str">
        <f>IF(E95&lt;&gt;"",SUMIFS(JPK_KR!AL:AL,JPK_KR!W:W,F95),"")</f>
        <v/>
      </c>
      <c r="H95" s="94" t="str">
        <f>IF(E95&lt;&gt;"",SUMIFS(JPK_KR!AM:AM,JPK_KR!W:W,F95),"")</f>
        <v/>
      </c>
      <c r="K95" s="94" t="str">
        <f>IF(I95&lt;&gt;"",SUMIFS(JPK_KR!AJ:AJ,JPK_KR!W:W,J95),"")</f>
        <v/>
      </c>
      <c r="L95" s="94" t="str">
        <f>IF(I95&lt;&gt;"",SUMIFS(JPK_KR!AK:AK,JPK_KR!W:W,J95),"")</f>
        <v/>
      </c>
    </row>
    <row r="96" spans="3:12" x14ac:dyDescent="0.3">
      <c r="C96" s="94" t="str">
        <f>IF(A96&lt;&gt;"",SUMIFS(JPK_KR!AL:AL,JPK_KR!W:W,B96),"")</f>
        <v/>
      </c>
      <c r="D96" s="94" t="str">
        <f>IF(A96&lt;&gt;"",SUMIFS(JPK_KR!AM:AM,JPK_KR!W:W,B96),"")</f>
        <v/>
      </c>
      <c r="G96" s="94" t="str">
        <f>IF(E96&lt;&gt;"",SUMIFS(JPK_KR!AL:AL,JPK_KR!W:W,F96),"")</f>
        <v/>
      </c>
      <c r="H96" s="94" t="str">
        <f>IF(E96&lt;&gt;"",SUMIFS(JPK_KR!AM:AM,JPK_KR!W:W,F96),"")</f>
        <v/>
      </c>
      <c r="K96" s="94" t="str">
        <f>IF(I96&lt;&gt;"",SUMIFS(JPK_KR!AJ:AJ,JPK_KR!W:W,J96),"")</f>
        <v/>
      </c>
      <c r="L96" s="94" t="str">
        <f>IF(I96&lt;&gt;"",SUMIFS(JPK_KR!AK:AK,JPK_KR!W:W,J96),"")</f>
        <v/>
      </c>
    </row>
    <row r="97" spans="3:12" x14ac:dyDescent="0.3">
      <c r="C97" s="94" t="str">
        <f>IF(A97&lt;&gt;"",SUMIFS(JPK_KR!AL:AL,JPK_KR!W:W,B97),"")</f>
        <v/>
      </c>
      <c r="D97" s="94" t="str">
        <f>IF(A97&lt;&gt;"",SUMIFS(JPK_KR!AM:AM,JPK_KR!W:W,B97),"")</f>
        <v/>
      </c>
      <c r="G97" s="94" t="str">
        <f>IF(E97&lt;&gt;"",SUMIFS(JPK_KR!AL:AL,JPK_KR!W:W,F97),"")</f>
        <v/>
      </c>
      <c r="H97" s="94" t="str">
        <f>IF(E97&lt;&gt;"",SUMIFS(JPK_KR!AM:AM,JPK_KR!W:W,F97),"")</f>
        <v/>
      </c>
      <c r="K97" s="94" t="str">
        <f>IF(I97&lt;&gt;"",SUMIFS(JPK_KR!AJ:AJ,JPK_KR!W:W,J97),"")</f>
        <v/>
      </c>
      <c r="L97" s="94" t="str">
        <f>IF(I97&lt;&gt;"",SUMIFS(JPK_KR!AK:AK,JPK_KR!W:W,J97),"")</f>
        <v/>
      </c>
    </row>
    <row r="98" spans="3:12" x14ac:dyDescent="0.3">
      <c r="C98" s="94" t="str">
        <f>IF(A98&lt;&gt;"",SUMIFS(JPK_KR!AL:AL,JPK_KR!W:W,B98),"")</f>
        <v/>
      </c>
      <c r="D98" s="94" t="str">
        <f>IF(A98&lt;&gt;"",SUMIFS(JPK_KR!AM:AM,JPK_KR!W:W,B98),"")</f>
        <v/>
      </c>
      <c r="G98" s="94" t="str">
        <f>IF(E98&lt;&gt;"",SUMIFS(JPK_KR!AL:AL,JPK_KR!W:W,F98),"")</f>
        <v/>
      </c>
      <c r="H98" s="94" t="str">
        <f>IF(E98&lt;&gt;"",SUMIFS(JPK_KR!AM:AM,JPK_KR!W:W,F98),"")</f>
        <v/>
      </c>
      <c r="K98" s="94" t="str">
        <f>IF(I98&lt;&gt;"",SUMIFS(JPK_KR!AJ:AJ,JPK_KR!W:W,J98),"")</f>
        <v/>
      </c>
      <c r="L98" s="94" t="str">
        <f>IF(I98&lt;&gt;"",SUMIFS(JPK_KR!AK:AK,JPK_KR!W:W,J98),"")</f>
        <v/>
      </c>
    </row>
    <row r="99" spans="3:12" x14ac:dyDescent="0.3">
      <c r="C99" s="94" t="str">
        <f>IF(A99&lt;&gt;"",SUMIFS(JPK_KR!AL:AL,JPK_KR!W:W,B99),"")</f>
        <v/>
      </c>
      <c r="D99" s="94" t="str">
        <f>IF(A99&lt;&gt;"",SUMIFS(JPK_KR!AM:AM,JPK_KR!W:W,B99),"")</f>
        <v/>
      </c>
      <c r="G99" s="94" t="str">
        <f>IF(E99&lt;&gt;"",SUMIFS(JPK_KR!AL:AL,JPK_KR!W:W,F99),"")</f>
        <v/>
      </c>
      <c r="H99" s="94" t="str">
        <f>IF(E99&lt;&gt;"",SUMIFS(JPK_KR!AM:AM,JPK_KR!W:W,F99),"")</f>
        <v/>
      </c>
      <c r="K99" s="94" t="str">
        <f>IF(I99&lt;&gt;"",SUMIFS(JPK_KR!AJ:AJ,JPK_KR!W:W,J99),"")</f>
        <v/>
      </c>
      <c r="L99" s="94" t="str">
        <f>IF(I99&lt;&gt;"",SUMIFS(JPK_KR!AK:AK,JPK_KR!W:W,J99),"")</f>
        <v/>
      </c>
    </row>
    <row r="100" spans="3:12" x14ac:dyDescent="0.3">
      <c r="C100" s="94" t="str">
        <f>IF(A100&lt;&gt;"",SUMIFS(JPK_KR!AL:AL,JPK_KR!W:W,B100),"")</f>
        <v/>
      </c>
      <c r="D100" s="94" t="str">
        <f>IF(A100&lt;&gt;"",SUMIFS(JPK_KR!AM:AM,JPK_KR!W:W,B100),"")</f>
        <v/>
      </c>
      <c r="G100" s="94" t="str">
        <f>IF(E100&lt;&gt;"",SUMIFS(JPK_KR!AL:AL,JPK_KR!W:W,F100),"")</f>
        <v/>
      </c>
      <c r="H100" s="94" t="str">
        <f>IF(E100&lt;&gt;"",SUMIFS(JPK_KR!AM:AM,JPK_KR!W:W,F100),"")</f>
        <v/>
      </c>
      <c r="K100" s="94" t="str">
        <f>IF(I100&lt;&gt;"",SUMIFS(JPK_KR!AJ:AJ,JPK_KR!W:W,J100),"")</f>
        <v/>
      </c>
      <c r="L100" s="94" t="str">
        <f>IF(I100&lt;&gt;"",SUMIFS(JPK_KR!AK:AK,JPK_KR!W:W,J100),"")</f>
        <v/>
      </c>
    </row>
    <row r="101" spans="3:12" x14ac:dyDescent="0.3">
      <c r="C101" s="94" t="str">
        <f>IF(A101&lt;&gt;"",SUMIFS(JPK_KR!AL:AL,JPK_KR!W:W,B101),"")</f>
        <v/>
      </c>
      <c r="D101" s="94" t="str">
        <f>IF(A101&lt;&gt;"",SUMIFS(JPK_KR!AM:AM,JPK_KR!W:W,B101),"")</f>
        <v/>
      </c>
      <c r="G101" s="94" t="str">
        <f>IF(E101&lt;&gt;"",SUMIFS(JPK_KR!AL:AL,JPK_KR!W:W,F101),"")</f>
        <v/>
      </c>
      <c r="H101" s="94" t="str">
        <f>IF(E101&lt;&gt;"",SUMIFS(JPK_KR!AM:AM,JPK_KR!W:W,F101),"")</f>
        <v/>
      </c>
      <c r="K101" s="94" t="str">
        <f>IF(I101&lt;&gt;"",SUMIFS(JPK_KR!AJ:AJ,JPK_KR!W:W,J101),"")</f>
        <v/>
      </c>
      <c r="L101" s="94" t="str">
        <f>IF(I101&lt;&gt;"",SUMIFS(JPK_KR!AK:AK,JPK_KR!W:W,J101),"")</f>
        <v/>
      </c>
    </row>
    <row r="102" spans="3:12" x14ac:dyDescent="0.3">
      <c r="C102" s="94" t="str">
        <f>IF(A102&lt;&gt;"",SUMIFS(JPK_KR!AL:AL,JPK_KR!W:W,B102),"")</f>
        <v/>
      </c>
      <c r="D102" s="94" t="str">
        <f>IF(A102&lt;&gt;"",SUMIFS(JPK_KR!AM:AM,JPK_KR!W:W,B102),"")</f>
        <v/>
      </c>
      <c r="G102" s="94" t="str">
        <f>IF(E102&lt;&gt;"",SUMIFS(JPK_KR!AL:AL,JPK_KR!W:W,F102),"")</f>
        <v/>
      </c>
      <c r="H102" s="94" t="str">
        <f>IF(E102&lt;&gt;"",SUMIFS(JPK_KR!AM:AM,JPK_KR!W:W,F102),"")</f>
        <v/>
      </c>
      <c r="K102" s="94" t="str">
        <f>IF(I102&lt;&gt;"",SUMIFS(JPK_KR!AJ:AJ,JPK_KR!W:W,J102),"")</f>
        <v/>
      </c>
      <c r="L102" s="94" t="str">
        <f>IF(I102&lt;&gt;"",SUMIFS(JPK_KR!AK:AK,JPK_KR!W:W,J102),"")</f>
        <v/>
      </c>
    </row>
    <row r="103" spans="3:12" x14ac:dyDescent="0.3">
      <c r="C103" s="94" t="str">
        <f>IF(A103&lt;&gt;"",SUMIFS(JPK_KR!AL:AL,JPK_KR!W:W,B103),"")</f>
        <v/>
      </c>
      <c r="D103" s="94" t="str">
        <f>IF(A103&lt;&gt;"",SUMIFS(JPK_KR!AM:AM,JPK_KR!W:W,B103),"")</f>
        <v/>
      </c>
      <c r="G103" s="94" t="str">
        <f>IF(E103&lt;&gt;"",SUMIFS(JPK_KR!AL:AL,JPK_KR!W:W,F103),"")</f>
        <v/>
      </c>
      <c r="H103" s="94" t="str">
        <f>IF(E103&lt;&gt;"",SUMIFS(JPK_KR!AM:AM,JPK_KR!W:W,F103),"")</f>
        <v/>
      </c>
      <c r="K103" s="94" t="str">
        <f>IF(I103&lt;&gt;"",SUMIFS(JPK_KR!AJ:AJ,JPK_KR!W:W,J103),"")</f>
        <v/>
      </c>
      <c r="L103" s="94" t="str">
        <f>IF(I103&lt;&gt;"",SUMIFS(JPK_KR!AK:AK,JPK_KR!W:W,J103),"")</f>
        <v/>
      </c>
    </row>
    <row r="104" spans="3:12" x14ac:dyDescent="0.3">
      <c r="C104" s="94" t="str">
        <f>IF(A104&lt;&gt;"",SUMIFS(JPK_KR!AL:AL,JPK_KR!W:W,B104),"")</f>
        <v/>
      </c>
      <c r="D104" s="94" t="str">
        <f>IF(A104&lt;&gt;"",SUMIFS(JPK_KR!AM:AM,JPK_KR!W:W,B104),"")</f>
        <v/>
      </c>
      <c r="G104" s="94" t="str">
        <f>IF(E104&lt;&gt;"",SUMIFS(JPK_KR!AL:AL,JPK_KR!W:W,F104),"")</f>
        <v/>
      </c>
      <c r="H104" s="94" t="str">
        <f>IF(E104&lt;&gt;"",SUMIFS(JPK_KR!AM:AM,JPK_KR!W:W,F104),"")</f>
        <v/>
      </c>
      <c r="K104" s="94" t="str">
        <f>IF(I104&lt;&gt;"",SUMIFS(JPK_KR!AJ:AJ,JPK_KR!W:W,J104),"")</f>
        <v/>
      </c>
      <c r="L104" s="94" t="str">
        <f>IF(I104&lt;&gt;"",SUMIFS(JPK_KR!AK:AK,JPK_KR!W:W,J104),"")</f>
        <v/>
      </c>
    </row>
    <row r="105" spans="3:12" x14ac:dyDescent="0.3">
      <c r="C105" s="94" t="str">
        <f>IF(A105&lt;&gt;"",SUMIFS(JPK_KR!AL:AL,JPK_KR!W:W,B105),"")</f>
        <v/>
      </c>
      <c r="D105" s="94" t="str">
        <f>IF(A105&lt;&gt;"",SUMIFS(JPK_KR!AM:AM,JPK_KR!W:W,B105),"")</f>
        <v/>
      </c>
      <c r="G105" s="94" t="str">
        <f>IF(E105&lt;&gt;"",SUMIFS(JPK_KR!AL:AL,JPK_KR!W:W,F105),"")</f>
        <v/>
      </c>
      <c r="H105" s="94" t="str">
        <f>IF(E105&lt;&gt;"",SUMIFS(JPK_KR!AM:AM,JPK_KR!W:W,F105),"")</f>
        <v/>
      </c>
      <c r="K105" s="94" t="str">
        <f>IF(I105&lt;&gt;"",SUMIFS(JPK_KR!AJ:AJ,JPK_KR!W:W,J105),"")</f>
        <v/>
      </c>
      <c r="L105" s="94" t="str">
        <f>IF(I105&lt;&gt;"",SUMIFS(JPK_KR!AK:AK,JPK_KR!W:W,J105),"")</f>
        <v/>
      </c>
    </row>
    <row r="106" spans="3:12" x14ac:dyDescent="0.3">
      <c r="C106" s="94" t="str">
        <f>IF(A106&lt;&gt;"",SUMIFS(JPK_KR!AL:AL,JPK_KR!W:W,B106),"")</f>
        <v/>
      </c>
      <c r="D106" s="94" t="str">
        <f>IF(A106&lt;&gt;"",SUMIFS(JPK_KR!AM:AM,JPK_KR!W:W,B106),"")</f>
        <v/>
      </c>
      <c r="G106" s="94" t="str">
        <f>IF(E106&lt;&gt;"",SUMIFS(JPK_KR!AL:AL,JPK_KR!W:W,F106),"")</f>
        <v/>
      </c>
      <c r="H106" s="94" t="str">
        <f>IF(E106&lt;&gt;"",SUMIFS(JPK_KR!AM:AM,JPK_KR!W:W,F106),"")</f>
        <v/>
      </c>
      <c r="K106" s="94" t="str">
        <f>IF(I106&lt;&gt;"",SUMIFS(JPK_KR!AJ:AJ,JPK_KR!W:W,J106),"")</f>
        <v/>
      </c>
      <c r="L106" s="94" t="str">
        <f>IF(I106&lt;&gt;"",SUMIFS(JPK_KR!AK:AK,JPK_KR!W:W,J106),"")</f>
        <v/>
      </c>
    </row>
    <row r="107" spans="3:12" x14ac:dyDescent="0.3">
      <c r="C107" s="94" t="str">
        <f>IF(A107&lt;&gt;"",SUMIFS(JPK_KR!AL:AL,JPK_KR!W:W,B107),"")</f>
        <v/>
      </c>
      <c r="D107" s="94" t="str">
        <f>IF(A107&lt;&gt;"",SUMIFS(JPK_KR!AM:AM,JPK_KR!W:W,B107),"")</f>
        <v/>
      </c>
      <c r="G107" s="94" t="str">
        <f>IF(E107&lt;&gt;"",SUMIFS(JPK_KR!AL:AL,JPK_KR!W:W,F107),"")</f>
        <v/>
      </c>
      <c r="H107" s="94" t="str">
        <f>IF(E107&lt;&gt;"",SUMIFS(JPK_KR!AM:AM,JPK_KR!W:W,F107),"")</f>
        <v/>
      </c>
      <c r="K107" s="94" t="str">
        <f>IF(I107&lt;&gt;"",SUMIFS(JPK_KR!AJ:AJ,JPK_KR!W:W,J107),"")</f>
        <v/>
      </c>
      <c r="L107" s="94" t="str">
        <f>IF(I107&lt;&gt;"",SUMIFS(JPK_KR!AK:AK,JPK_KR!W:W,J107),"")</f>
        <v/>
      </c>
    </row>
    <row r="108" spans="3:12" x14ac:dyDescent="0.3">
      <c r="C108" s="94" t="str">
        <f>IF(A108&lt;&gt;"",SUMIFS(JPK_KR!AL:AL,JPK_KR!W:W,B108),"")</f>
        <v/>
      </c>
      <c r="D108" s="94" t="str">
        <f>IF(A108&lt;&gt;"",SUMIFS(JPK_KR!AM:AM,JPK_KR!W:W,B108),"")</f>
        <v/>
      </c>
      <c r="G108" s="94" t="str">
        <f>IF(E108&lt;&gt;"",SUMIFS(JPK_KR!AL:AL,JPK_KR!W:W,F108),"")</f>
        <v/>
      </c>
      <c r="H108" s="94" t="str">
        <f>IF(E108&lt;&gt;"",SUMIFS(JPK_KR!AM:AM,JPK_KR!W:W,F108),"")</f>
        <v/>
      </c>
      <c r="K108" s="94" t="str">
        <f>IF(I108&lt;&gt;"",SUMIFS(JPK_KR!AJ:AJ,JPK_KR!W:W,J108),"")</f>
        <v/>
      </c>
      <c r="L108" s="94" t="str">
        <f>IF(I108&lt;&gt;"",SUMIFS(JPK_KR!AK:AK,JPK_KR!W:W,J108),"")</f>
        <v/>
      </c>
    </row>
    <row r="109" spans="3:12" x14ac:dyDescent="0.3">
      <c r="C109" s="94" t="str">
        <f>IF(A109&lt;&gt;"",SUMIFS(JPK_KR!AL:AL,JPK_KR!W:W,B109),"")</f>
        <v/>
      </c>
      <c r="D109" s="94" t="str">
        <f>IF(A109&lt;&gt;"",SUMIFS(JPK_KR!AM:AM,JPK_KR!W:W,B109),"")</f>
        <v/>
      </c>
      <c r="G109" s="94" t="str">
        <f>IF(E109&lt;&gt;"",SUMIFS(JPK_KR!AL:AL,JPK_KR!W:W,F109),"")</f>
        <v/>
      </c>
      <c r="H109" s="94" t="str">
        <f>IF(E109&lt;&gt;"",SUMIFS(JPK_KR!AM:AM,JPK_KR!W:W,F109),"")</f>
        <v/>
      </c>
      <c r="K109" s="94" t="str">
        <f>IF(I109&lt;&gt;"",SUMIFS(JPK_KR!AJ:AJ,JPK_KR!W:W,J109),"")</f>
        <v/>
      </c>
      <c r="L109" s="94" t="str">
        <f>IF(I109&lt;&gt;"",SUMIFS(JPK_KR!AK:AK,JPK_KR!W:W,J109),"")</f>
        <v/>
      </c>
    </row>
    <row r="110" spans="3:12" x14ac:dyDescent="0.3">
      <c r="C110" s="94" t="str">
        <f>IF(A110&lt;&gt;"",SUMIFS(JPK_KR!AL:AL,JPK_KR!W:W,B110),"")</f>
        <v/>
      </c>
      <c r="D110" s="94" t="str">
        <f>IF(A110&lt;&gt;"",SUMIFS(JPK_KR!AM:AM,JPK_KR!W:W,B110),"")</f>
        <v/>
      </c>
      <c r="G110" s="94" t="str">
        <f>IF(E110&lt;&gt;"",SUMIFS(JPK_KR!AL:AL,JPK_KR!W:W,F110),"")</f>
        <v/>
      </c>
      <c r="H110" s="94" t="str">
        <f>IF(E110&lt;&gt;"",SUMIFS(JPK_KR!AM:AM,JPK_KR!W:W,F110),"")</f>
        <v/>
      </c>
      <c r="K110" s="94" t="str">
        <f>IF(I110&lt;&gt;"",SUMIFS(JPK_KR!AJ:AJ,JPK_KR!W:W,J110),"")</f>
        <v/>
      </c>
      <c r="L110" s="94" t="str">
        <f>IF(I110&lt;&gt;"",SUMIFS(JPK_KR!AK:AK,JPK_KR!W:W,J110),"")</f>
        <v/>
      </c>
    </row>
    <row r="111" spans="3:12" x14ac:dyDescent="0.3">
      <c r="C111" s="94" t="str">
        <f>IF(A111&lt;&gt;"",SUMIFS(JPK_KR!AL:AL,JPK_KR!W:W,B111),"")</f>
        <v/>
      </c>
      <c r="D111" s="94" t="str">
        <f>IF(A111&lt;&gt;"",SUMIFS(JPK_KR!AM:AM,JPK_KR!W:W,B111),"")</f>
        <v/>
      </c>
      <c r="G111" s="94" t="str">
        <f>IF(E111&lt;&gt;"",SUMIFS(JPK_KR!AL:AL,JPK_KR!W:W,F111),"")</f>
        <v/>
      </c>
      <c r="H111" s="94" t="str">
        <f>IF(E111&lt;&gt;"",SUMIFS(JPK_KR!AM:AM,JPK_KR!W:W,F111),"")</f>
        <v/>
      </c>
      <c r="K111" s="94" t="str">
        <f>IF(I111&lt;&gt;"",SUMIFS(JPK_KR!AJ:AJ,JPK_KR!W:W,J111),"")</f>
        <v/>
      </c>
      <c r="L111" s="94" t="str">
        <f>IF(I111&lt;&gt;"",SUMIFS(JPK_KR!AK:AK,JPK_KR!W:W,J111),"")</f>
        <v/>
      </c>
    </row>
    <row r="112" spans="3:12" x14ac:dyDescent="0.3">
      <c r="C112" s="94" t="str">
        <f>IF(A112&lt;&gt;"",SUMIFS(JPK_KR!AL:AL,JPK_KR!W:W,B112),"")</f>
        <v/>
      </c>
      <c r="D112" s="94" t="str">
        <f>IF(A112&lt;&gt;"",SUMIFS(JPK_KR!AM:AM,JPK_KR!W:W,B112),"")</f>
        <v/>
      </c>
      <c r="G112" s="94" t="str">
        <f>IF(E112&lt;&gt;"",SUMIFS(JPK_KR!AL:AL,JPK_KR!W:W,F112),"")</f>
        <v/>
      </c>
      <c r="H112" s="94" t="str">
        <f>IF(E112&lt;&gt;"",SUMIFS(JPK_KR!AM:AM,JPK_KR!W:W,F112),"")</f>
        <v/>
      </c>
      <c r="K112" s="94" t="str">
        <f>IF(I112&lt;&gt;"",SUMIFS(JPK_KR!AJ:AJ,JPK_KR!W:W,J112),"")</f>
        <v/>
      </c>
      <c r="L112" s="94" t="str">
        <f>IF(I112&lt;&gt;"",SUMIFS(JPK_KR!AK:AK,JPK_KR!W:W,J112),"")</f>
        <v/>
      </c>
    </row>
    <row r="113" spans="3:12" x14ac:dyDescent="0.3">
      <c r="C113" s="94" t="str">
        <f>IF(A113&lt;&gt;"",SUMIFS(JPK_KR!AL:AL,JPK_KR!W:W,B113),"")</f>
        <v/>
      </c>
      <c r="D113" s="94" t="str">
        <f>IF(A113&lt;&gt;"",SUMIFS(JPK_KR!AM:AM,JPK_KR!W:W,B113),"")</f>
        <v/>
      </c>
      <c r="G113" s="94" t="str">
        <f>IF(E113&lt;&gt;"",SUMIFS(JPK_KR!AL:AL,JPK_KR!W:W,F113),"")</f>
        <v/>
      </c>
      <c r="H113" s="94" t="str">
        <f>IF(E113&lt;&gt;"",SUMIFS(JPK_KR!AM:AM,JPK_KR!W:W,F113),"")</f>
        <v/>
      </c>
      <c r="K113" s="94" t="str">
        <f>IF(I113&lt;&gt;"",SUMIFS(JPK_KR!AJ:AJ,JPK_KR!W:W,J113),"")</f>
        <v/>
      </c>
      <c r="L113" s="94" t="str">
        <f>IF(I113&lt;&gt;"",SUMIFS(JPK_KR!AK:AK,JPK_KR!W:W,J113),"")</f>
        <v/>
      </c>
    </row>
    <row r="114" spans="3:12" x14ac:dyDescent="0.3">
      <c r="C114" s="94" t="str">
        <f>IF(A114&lt;&gt;"",SUMIFS(JPK_KR!AL:AL,JPK_KR!W:W,B114),"")</f>
        <v/>
      </c>
      <c r="D114" s="94" t="str">
        <f>IF(A114&lt;&gt;"",SUMIFS(JPK_KR!AM:AM,JPK_KR!W:W,B114),"")</f>
        <v/>
      </c>
      <c r="G114" s="94" t="str">
        <f>IF(E114&lt;&gt;"",SUMIFS(JPK_KR!AL:AL,JPK_KR!W:W,F114),"")</f>
        <v/>
      </c>
      <c r="H114" s="94" t="str">
        <f>IF(E114&lt;&gt;"",SUMIFS(JPK_KR!AM:AM,JPK_KR!W:W,F114),"")</f>
        <v/>
      </c>
      <c r="K114" s="94" t="str">
        <f>IF(I114&lt;&gt;"",SUMIFS(JPK_KR!AJ:AJ,JPK_KR!W:W,J114),"")</f>
        <v/>
      </c>
      <c r="L114" s="94" t="str">
        <f>IF(I114&lt;&gt;"",SUMIFS(JPK_KR!AK:AK,JPK_KR!W:W,J114),"")</f>
        <v/>
      </c>
    </row>
    <row r="115" spans="3:12" x14ac:dyDescent="0.3">
      <c r="C115" s="94" t="str">
        <f>IF(A115&lt;&gt;"",SUMIFS(JPK_KR!AL:AL,JPK_KR!W:W,B115),"")</f>
        <v/>
      </c>
      <c r="D115" s="94" t="str">
        <f>IF(A115&lt;&gt;"",SUMIFS(JPK_KR!AM:AM,JPK_KR!W:W,B115),"")</f>
        <v/>
      </c>
      <c r="G115" s="94" t="str">
        <f>IF(E115&lt;&gt;"",SUMIFS(JPK_KR!AL:AL,JPK_KR!W:W,F115),"")</f>
        <v/>
      </c>
      <c r="H115" s="94" t="str">
        <f>IF(E115&lt;&gt;"",SUMIFS(JPK_KR!AM:AM,JPK_KR!W:W,F115),"")</f>
        <v/>
      </c>
      <c r="K115" s="94" t="str">
        <f>IF(I115&lt;&gt;"",SUMIFS(JPK_KR!AJ:AJ,JPK_KR!W:W,J115),"")</f>
        <v/>
      </c>
      <c r="L115" s="94" t="str">
        <f>IF(I115&lt;&gt;"",SUMIFS(JPK_KR!AK:AK,JPK_KR!W:W,J115),"")</f>
        <v/>
      </c>
    </row>
    <row r="116" spans="3:12" x14ac:dyDescent="0.3">
      <c r="C116" s="94" t="str">
        <f>IF(A116&lt;&gt;"",SUMIFS(JPK_KR!AL:AL,JPK_KR!W:W,B116),"")</f>
        <v/>
      </c>
      <c r="D116" s="94" t="str">
        <f>IF(A116&lt;&gt;"",SUMIFS(JPK_KR!AM:AM,JPK_KR!W:W,B116),"")</f>
        <v/>
      </c>
      <c r="G116" s="94" t="str">
        <f>IF(E116&lt;&gt;"",SUMIFS(JPK_KR!AL:AL,JPK_KR!W:W,F116),"")</f>
        <v/>
      </c>
      <c r="H116" s="94" t="str">
        <f>IF(E116&lt;&gt;"",SUMIFS(JPK_KR!AM:AM,JPK_KR!W:W,F116),"")</f>
        <v/>
      </c>
      <c r="K116" s="94" t="str">
        <f>IF(I116&lt;&gt;"",SUMIFS(JPK_KR!AJ:AJ,JPK_KR!W:W,J116),"")</f>
        <v/>
      </c>
      <c r="L116" s="94" t="str">
        <f>IF(I116&lt;&gt;"",SUMIFS(JPK_KR!AK:AK,JPK_KR!W:W,J116),"")</f>
        <v/>
      </c>
    </row>
    <row r="117" spans="3:12" x14ac:dyDescent="0.3">
      <c r="C117" s="94" t="str">
        <f>IF(A117&lt;&gt;"",SUMIFS(JPK_KR!AL:AL,JPK_KR!W:W,B117),"")</f>
        <v/>
      </c>
      <c r="D117" s="94" t="str">
        <f>IF(A117&lt;&gt;"",SUMIFS(JPK_KR!AM:AM,JPK_KR!W:W,B117),"")</f>
        <v/>
      </c>
      <c r="G117" s="94" t="str">
        <f>IF(E117&lt;&gt;"",SUMIFS(JPK_KR!AL:AL,JPK_KR!W:W,F117),"")</f>
        <v/>
      </c>
      <c r="H117" s="94" t="str">
        <f>IF(E117&lt;&gt;"",SUMIFS(JPK_KR!AM:AM,JPK_KR!W:W,F117),"")</f>
        <v/>
      </c>
      <c r="K117" s="94" t="str">
        <f>IF(I117&lt;&gt;"",SUMIFS(JPK_KR!AJ:AJ,JPK_KR!W:W,J117),"")</f>
        <v/>
      </c>
      <c r="L117" s="94" t="str">
        <f>IF(I117&lt;&gt;"",SUMIFS(JPK_KR!AK:AK,JPK_KR!W:W,J117),"")</f>
        <v/>
      </c>
    </row>
    <row r="118" spans="3:12" x14ac:dyDescent="0.3">
      <c r="C118" s="94" t="str">
        <f>IF(A118&lt;&gt;"",SUMIFS(JPK_KR!AL:AL,JPK_KR!W:W,B118),"")</f>
        <v/>
      </c>
      <c r="D118" s="94" t="str">
        <f>IF(A118&lt;&gt;"",SUMIFS(JPK_KR!AM:AM,JPK_KR!W:W,B118),"")</f>
        <v/>
      </c>
      <c r="G118" s="94" t="str">
        <f>IF(E118&lt;&gt;"",SUMIFS(JPK_KR!AL:AL,JPK_KR!W:W,F118),"")</f>
        <v/>
      </c>
      <c r="H118" s="94" t="str">
        <f>IF(E118&lt;&gt;"",SUMIFS(JPK_KR!AM:AM,JPK_KR!W:W,F118),"")</f>
        <v/>
      </c>
      <c r="K118" s="94" t="str">
        <f>IF(I118&lt;&gt;"",SUMIFS(JPK_KR!AJ:AJ,JPK_KR!W:W,J118),"")</f>
        <v/>
      </c>
      <c r="L118" s="94" t="str">
        <f>IF(I118&lt;&gt;"",SUMIFS(JPK_KR!AK:AK,JPK_KR!W:W,J118),"")</f>
        <v/>
      </c>
    </row>
    <row r="119" spans="3:12" x14ac:dyDescent="0.3">
      <c r="C119" s="94" t="str">
        <f>IF(A119&lt;&gt;"",SUMIFS(JPK_KR!AL:AL,JPK_KR!W:W,B119),"")</f>
        <v/>
      </c>
      <c r="D119" s="94" t="str">
        <f>IF(A119&lt;&gt;"",SUMIFS(JPK_KR!AM:AM,JPK_KR!W:W,B119),"")</f>
        <v/>
      </c>
      <c r="G119" s="94" t="str">
        <f>IF(E119&lt;&gt;"",SUMIFS(JPK_KR!AL:AL,JPK_KR!W:W,F119),"")</f>
        <v/>
      </c>
      <c r="H119" s="94" t="str">
        <f>IF(E119&lt;&gt;"",SUMIFS(JPK_KR!AM:AM,JPK_KR!W:W,F119),"")</f>
        <v/>
      </c>
      <c r="K119" s="94" t="str">
        <f>IF(I119&lt;&gt;"",SUMIFS(JPK_KR!AJ:AJ,JPK_KR!W:W,J119),"")</f>
        <v/>
      </c>
      <c r="L119" s="94" t="str">
        <f>IF(I119&lt;&gt;"",SUMIFS(JPK_KR!AK:AK,JPK_KR!W:W,J119),"")</f>
        <v/>
      </c>
    </row>
    <row r="120" spans="3:12" x14ac:dyDescent="0.3">
      <c r="C120" s="94" t="str">
        <f>IF(A120&lt;&gt;"",SUMIFS(JPK_KR!AL:AL,JPK_KR!W:W,B120),"")</f>
        <v/>
      </c>
      <c r="D120" s="94" t="str">
        <f>IF(A120&lt;&gt;"",SUMIFS(JPK_KR!AM:AM,JPK_KR!W:W,B120),"")</f>
        <v/>
      </c>
      <c r="G120" s="94" t="str">
        <f>IF(E120&lt;&gt;"",SUMIFS(JPK_KR!AL:AL,JPK_KR!W:W,F120),"")</f>
        <v/>
      </c>
      <c r="H120" s="94" t="str">
        <f>IF(E120&lt;&gt;"",SUMIFS(JPK_KR!AM:AM,JPK_KR!W:W,F120),"")</f>
        <v/>
      </c>
      <c r="K120" s="94" t="str">
        <f>IF(I120&lt;&gt;"",SUMIFS(JPK_KR!AJ:AJ,JPK_KR!W:W,J120),"")</f>
        <v/>
      </c>
      <c r="L120" s="94" t="str">
        <f>IF(I120&lt;&gt;"",SUMIFS(JPK_KR!AK:AK,JPK_KR!W:W,J120),"")</f>
        <v/>
      </c>
    </row>
    <row r="121" spans="3:12" x14ac:dyDescent="0.3">
      <c r="C121" s="94" t="str">
        <f>IF(A121&lt;&gt;"",SUMIFS(JPK_KR!AL:AL,JPK_KR!W:W,B121),"")</f>
        <v/>
      </c>
      <c r="D121" s="94" t="str">
        <f>IF(A121&lt;&gt;"",SUMIFS(JPK_KR!AM:AM,JPK_KR!W:W,B121),"")</f>
        <v/>
      </c>
      <c r="G121" s="94" t="str">
        <f>IF(E121&lt;&gt;"",SUMIFS(JPK_KR!AL:AL,JPK_KR!W:W,F121),"")</f>
        <v/>
      </c>
      <c r="H121" s="94" t="str">
        <f>IF(E121&lt;&gt;"",SUMIFS(JPK_KR!AM:AM,JPK_KR!W:W,F121),"")</f>
        <v/>
      </c>
      <c r="K121" s="94" t="str">
        <f>IF(I121&lt;&gt;"",SUMIFS(JPK_KR!AJ:AJ,JPK_KR!W:W,J121),"")</f>
        <v/>
      </c>
      <c r="L121" s="94" t="str">
        <f>IF(I121&lt;&gt;"",SUMIFS(JPK_KR!AK:AK,JPK_KR!W:W,J121),"")</f>
        <v/>
      </c>
    </row>
    <row r="122" spans="3:12" x14ac:dyDescent="0.3">
      <c r="C122" s="94" t="str">
        <f>IF(A122&lt;&gt;"",SUMIFS(JPK_KR!AL:AL,JPK_KR!W:W,B122),"")</f>
        <v/>
      </c>
      <c r="D122" s="94" t="str">
        <f>IF(A122&lt;&gt;"",SUMIFS(JPK_KR!AM:AM,JPK_KR!W:W,B122),"")</f>
        <v/>
      </c>
      <c r="G122" s="94" t="str">
        <f>IF(E122&lt;&gt;"",SUMIFS(JPK_KR!AL:AL,JPK_KR!W:W,F122),"")</f>
        <v/>
      </c>
      <c r="H122" s="94" t="str">
        <f>IF(E122&lt;&gt;"",SUMIFS(JPK_KR!AM:AM,JPK_KR!W:W,F122),"")</f>
        <v/>
      </c>
      <c r="K122" s="94" t="str">
        <f>IF(I122&lt;&gt;"",SUMIFS(JPK_KR!AJ:AJ,JPK_KR!W:W,J122),"")</f>
        <v/>
      </c>
      <c r="L122" s="94" t="str">
        <f>IF(I122&lt;&gt;"",SUMIFS(JPK_KR!AK:AK,JPK_KR!W:W,J122),"")</f>
        <v/>
      </c>
    </row>
    <row r="123" spans="3:12" x14ac:dyDescent="0.3">
      <c r="C123" s="94" t="str">
        <f>IF(A123&lt;&gt;"",SUMIFS(JPK_KR!AL:AL,JPK_KR!W:W,B123),"")</f>
        <v/>
      </c>
      <c r="D123" s="94" t="str">
        <f>IF(A123&lt;&gt;"",SUMIFS(JPK_KR!AM:AM,JPK_KR!W:W,B123),"")</f>
        <v/>
      </c>
      <c r="G123" s="94" t="str">
        <f>IF(E123&lt;&gt;"",SUMIFS(JPK_KR!AL:AL,JPK_KR!W:W,F123),"")</f>
        <v/>
      </c>
      <c r="H123" s="94" t="str">
        <f>IF(E123&lt;&gt;"",SUMIFS(JPK_KR!AM:AM,JPK_KR!W:W,F123),"")</f>
        <v/>
      </c>
      <c r="K123" s="94" t="str">
        <f>IF(I123&lt;&gt;"",SUMIFS(JPK_KR!AJ:AJ,JPK_KR!W:W,J123),"")</f>
        <v/>
      </c>
      <c r="L123" s="94" t="str">
        <f>IF(I123&lt;&gt;"",SUMIFS(JPK_KR!AK:AK,JPK_KR!W:W,J123),"")</f>
        <v/>
      </c>
    </row>
    <row r="124" spans="3:12" x14ac:dyDescent="0.3">
      <c r="C124" s="94" t="str">
        <f>IF(A124&lt;&gt;"",SUMIFS(JPK_KR!AL:AL,JPK_KR!W:W,B124),"")</f>
        <v/>
      </c>
      <c r="D124" s="94" t="str">
        <f>IF(A124&lt;&gt;"",SUMIFS(JPK_KR!AM:AM,JPK_KR!W:W,B124),"")</f>
        <v/>
      </c>
      <c r="G124" s="94" t="str">
        <f>IF(E124&lt;&gt;"",SUMIFS(JPK_KR!AL:AL,JPK_KR!W:W,F124),"")</f>
        <v/>
      </c>
      <c r="H124" s="94" t="str">
        <f>IF(E124&lt;&gt;"",SUMIFS(JPK_KR!AM:AM,JPK_KR!W:W,F124),"")</f>
        <v/>
      </c>
      <c r="K124" s="94" t="str">
        <f>IF(I124&lt;&gt;"",SUMIFS(JPK_KR!AJ:AJ,JPK_KR!W:W,J124),"")</f>
        <v/>
      </c>
      <c r="L124" s="94" t="str">
        <f>IF(I124&lt;&gt;"",SUMIFS(JPK_KR!AK:AK,JPK_KR!W:W,J124),"")</f>
        <v/>
      </c>
    </row>
    <row r="125" spans="3:12" x14ac:dyDescent="0.3">
      <c r="C125" s="94" t="str">
        <f>IF(A125&lt;&gt;"",SUMIFS(JPK_KR!AL:AL,JPK_KR!W:W,B125),"")</f>
        <v/>
      </c>
      <c r="D125" s="94" t="str">
        <f>IF(A125&lt;&gt;"",SUMIFS(JPK_KR!AM:AM,JPK_KR!W:W,B125),"")</f>
        <v/>
      </c>
      <c r="G125" s="94" t="str">
        <f>IF(E125&lt;&gt;"",SUMIFS(JPK_KR!AL:AL,JPK_KR!W:W,F125),"")</f>
        <v/>
      </c>
      <c r="H125" s="94" t="str">
        <f>IF(E125&lt;&gt;"",SUMIFS(JPK_KR!AM:AM,JPK_KR!W:W,F125),"")</f>
        <v/>
      </c>
      <c r="K125" s="94" t="str">
        <f>IF(I125&lt;&gt;"",SUMIFS(JPK_KR!AJ:AJ,JPK_KR!W:W,J125),"")</f>
        <v/>
      </c>
      <c r="L125" s="94" t="str">
        <f>IF(I125&lt;&gt;"",SUMIFS(JPK_KR!AK:AK,JPK_KR!W:W,J125),"")</f>
        <v/>
      </c>
    </row>
    <row r="126" spans="3:12" x14ac:dyDescent="0.3">
      <c r="C126" s="94" t="str">
        <f>IF(A126&lt;&gt;"",SUMIFS(JPK_KR!AL:AL,JPK_KR!W:W,B126),"")</f>
        <v/>
      </c>
      <c r="D126" s="94" t="str">
        <f>IF(A126&lt;&gt;"",SUMIFS(JPK_KR!AM:AM,JPK_KR!W:W,B126),"")</f>
        <v/>
      </c>
      <c r="G126" s="94" t="str">
        <f>IF(E126&lt;&gt;"",SUMIFS(JPK_KR!AL:AL,JPK_KR!W:W,F126),"")</f>
        <v/>
      </c>
      <c r="H126" s="94" t="str">
        <f>IF(E126&lt;&gt;"",SUMIFS(JPK_KR!AM:AM,JPK_KR!W:W,F126),"")</f>
        <v/>
      </c>
      <c r="K126" s="94" t="str">
        <f>IF(I126&lt;&gt;"",SUMIFS(JPK_KR!AJ:AJ,JPK_KR!W:W,J126),"")</f>
        <v/>
      </c>
      <c r="L126" s="94" t="str">
        <f>IF(I126&lt;&gt;"",SUMIFS(JPK_KR!AK:AK,JPK_KR!W:W,J126),"")</f>
        <v/>
      </c>
    </row>
    <row r="127" spans="3:12" x14ac:dyDescent="0.3">
      <c r="C127" s="94" t="str">
        <f>IF(A127&lt;&gt;"",SUMIFS(JPK_KR!AL:AL,JPK_KR!W:W,B127),"")</f>
        <v/>
      </c>
      <c r="D127" s="94" t="str">
        <f>IF(A127&lt;&gt;"",SUMIFS(JPK_KR!AM:AM,JPK_KR!W:W,B127),"")</f>
        <v/>
      </c>
      <c r="G127" s="94" t="str">
        <f>IF(E127&lt;&gt;"",SUMIFS(JPK_KR!AL:AL,JPK_KR!W:W,F127),"")</f>
        <v/>
      </c>
      <c r="H127" s="94" t="str">
        <f>IF(E127&lt;&gt;"",SUMIFS(JPK_KR!AM:AM,JPK_KR!W:W,F127),"")</f>
        <v/>
      </c>
      <c r="K127" s="94" t="str">
        <f>IF(I127&lt;&gt;"",SUMIFS(JPK_KR!AJ:AJ,JPK_KR!W:W,J127),"")</f>
        <v/>
      </c>
      <c r="L127" s="94" t="str">
        <f>IF(I127&lt;&gt;"",SUMIFS(JPK_KR!AK:AK,JPK_KR!W:W,J127),"")</f>
        <v/>
      </c>
    </row>
    <row r="128" spans="3:12" x14ac:dyDescent="0.3">
      <c r="C128" s="94" t="str">
        <f>IF(A128&lt;&gt;"",SUMIFS(JPK_KR!AL:AL,JPK_KR!W:W,B128),"")</f>
        <v/>
      </c>
      <c r="D128" s="94" t="str">
        <f>IF(A128&lt;&gt;"",SUMIFS(JPK_KR!AM:AM,JPK_KR!W:W,B128),"")</f>
        <v/>
      </c>
      <c r="G128" s="94" t="str">
        <f>IF(E128&lt;&gt;"",SUMIFS(JPK_KR!AL:AL,JPK_KR!W:W,F128),"")</f>
        <v/>
      </c>
      <c r="H128" s="94" t="str">
        <f>IF(E128&lt;&gt;"",SUMIFS(JPK_KR!AM:AM,JPK_KR!W:W,F128),"")</f>
        <v/>
      </c>
      <c r="K128" s="94" t="str">
        <f>IF(I128&lt;&gt;"",SUMIFS(JPK_KR!AJ:AJ,JPK_KR!W:W,J128),"")</f>
        <v/>
      </c>
      <c r="L128" s="94" t="str">
        <f>IF(I128&lt;&gt;"",SUMIFS(JPK_KR!AK:AK,JPK_KR!W:W,J128),"")</f>
        <v/>
      </c>
    </row>
    <row r="129" spans="3:12" x14ac:dyDescent="0.3">
      <c r="C129" s="94" t="str">
        <f>IF(A129&lt;&gt;"",SUMIFS(JPK_KR!AL:AL,JPK_KR!W:W,B129),"")</f>
        <v/>
      </c>
      <c r="D129" s="94" t="str">
        <f>IF(A129&lt;&gt;"",SUMIFS(JPK_KR!AM:AM,JPK_KR!W:W,B129),"")</f>
        <v/>
      </c>
      <c r="G129" s="94" t="str">
        <f>IF(E129&lt;&gt;"",SUMIFS(JPK_KR!AL:AL,JPK_KR!W:W,F129),"")</f>
        <v/>
      </c>
      <c r="H129" s="94" t="str">
        <f>IF(E129&lt;&gt;"",SUMIFS(JPK_KR!AM:AM,JPK_KR!W:W,F129),"")</f>
        <v/>
      </c>
      <c r="K129" s="94" t="str">
        <f>IF(I129&lt;&gt;"",SUMIFS(JPK_KR!AJ:AJ,JPK_KR!W:W,J129),"")</f>
        <v/>
      </c>
      <c r="L129" s="94" t="str">
        <f>IF(I129&lt;&gt;"",SUMIFS(JPK_KR!AK:AK,JPK_KR!W:W,J129),"")</f>
        <v/>
      </c>
    </row>
    <row r="130" spans="3:12" x14ac:dyDescent="0.3">
      <c r="C130" s="94" t="str">
        <f>IF(A130&lt;&gt;"",SUMIFS(JPK_KR!AL:AL,JPK_KR!W:W,B130),"")</f>
        <v/>
      </c>
      <c r="D130" s="94" t="str">
        <f>IF(A130&lt;&gt;"",SUMIFS(JPK_KR!AM:AM,JPK_KR!W:W,B130),"")</f>
        <v/>
      </c>
      <c r="G130" s="94" t="str">
        <f>IF(E130&lt;&gt;"",SUMIFS(JPK_KR!AL:AL,JPK_KR!W:W,F130),"")</f>
        <v/>
      </c>
      <c r="H130" s="94" t="str">
        <f>IF(E130&lt;&gt;"",SUMIFS(JPK_KR!AM:AM,JPK_KR!W:W,F130),"")</f>
        <v/>
      </c>
      <c r="K130" s="94" t="str">
        <f>IF(I130&lt;&gt;"",SUMIFS(JPK_KR!AJ:AJ,JPK_KR!W:W,J130),"")</f>
        <v/>
      </c>
      <c r="L130" s="94" t="str">
        <f>IF(I130&lt;&gt;"",SUMIFS(JPK_KR!AK:AK,JPK_KR!W:W,J130),"")</f>
        <v/>
      </c>
    </row>
    <row r="131" spans="3:12" x14ac:dyDescent="0.3">
      <c r="C131" s="94" t="str">
        <f>IF(A131&lt;&gt;"",SUMIFS(JPK_KR!AL:AL,JPK_KR!W:W,B131),"")</f>
        <v/>
      </c>
      <c r="D131" s="94" t="str">
        <f>IF(A131&lt;&gt;"",SUMIFS(JPK_KR!AM:AM,JPK_KR!W:W,B131),"")</f>
        <v/>
      </c>
      <c r="G131" s="94" t="str">
        <f>IF(E131&lt;&gt;"",SUMIFS(JPK_KR!AL:AL,JPK_KR!W:W,F131),"")</f>
        <v/>
      </c>
      <c r="H131" s="94" t="str">
        <f>IF(E131&lt;&gt;"",SUMIFS(JPK_KR!AM:AM,JPK_KR!W:W,F131),"")</f>
        <v/>
      </c>
      <c r="K131" s="94" t="str">
        <f>IF(I131&lt;&gt;"",SUMIFS(JPK_KR!AJ:AJ,JPK_KR!W:W,J131),"")</f>
        <v/>
      </c>
      <c r="L131" s="94" t="str">
        <f>IF(I131&lt;&gt;"",SUMIFS(JPK_KR!AK:AK,JPK_KR!W:W,J131),"")</f>
        <v/>
      </c>
    </row>
    <row r="132" spans="3:12" x14ac:dyDescent="0.3">
      <c r="C132" s="94" t="str">
        <f>IF(A132&lt;&gt;"",SUMIFS(JPK_KR!AL:AL,JPK_KR!W:W,B132),"")</f>
        <v/>
      </c>
      <c r="D132" s="94" t="str">
        <f>IF(A132&lt;&gt;"",SUMIFS(JPK_KR!AM:AM,JPK_KR!W:W,B132),"")</f>
        <v/>
      </c>
      <c r="G132" s="94" t="str">
        <f>IF(E132&lt;&gt;"",SUMIFS(JPK_KR!AL:AL,JPK_KR!W:W,F132),"")</f>
        <v/>
      </c>
      <c r="H132" s="94" t="str">
        <f>IF(E132&lt;&gt;"",SUMIFS(JPK_KR!AM:AM,JPK_KR!W:W,F132),"")</f>
        <v/>
      </c>
      <c r="K132" s="94" t="str">
        <f>IF(I132&lt;&gt;"",SUMIFS(JPK_KR!AJ:AJ,JPK_KR!W:W,J132),"")</f>
        <v/>
      </c>
      <c r="L132" s="94" t="str">
        <f>IF(I132&lt;&gt;"",SUMIFS(JPK_KR!AK:AK,JPK_KR!W:W,J132),"")</f>
        <v/>
      </c>
    </row>
    <row r="133" spans="3:12" x14ac:dyDescent="0.3">
      <c r="C133" s="94" t="str">
        <f>IF(A133&lt;&gt;"",SUMIFS(JPK_KR!AL:AL,JPK_KR!W:W,B133),"")</f>
        <v/>
      </c>
      <c r="D133" s="94" t="str">
        <f>IF(A133&lt;&gt;"",SUMIFS(JPK_KR!AM:AM,JPK_KR!W:W,B133),"")</f>
        <v/>
      </c>
      <c r="G133" s="94" t="str">
        <f>IF(E133&lt;&gt;"",SUMIFS(JPK_KR!AL:AL,JPK_KR!W:W,F133),"")</f>
        <v/>
      </c>
      <c r="H133" s="94" t="str">
        <f>IF(E133&lt;&gt;"",SUMIFS(JPK_KR!AM:AM,JPK_KR!W:W,F133),"")</f>
        <v/>
      </c>
      <c r="K133" s="94" t="str">
        <f>IF(I133&lt;&gt;"",SUMIFS(JPK_KR!AJ:AJ,JPK_KR!W:W,J133),"")</f>
        <v/>
      </c>
      <c r="L133" s="94" t="str">
        <f>IF(I133&lt;&gt;"",SUMIFS(JPK_KR!AK:AK,JPK_KR!W:W,J133),"")</f>
        <v/>
      </c>
    </row>
    <row r="134" spans="3:12" x14ac:dyDescent="0.3">
      <c r="C134" s="94" t="str">
        <f>IF(A134&lt;&gt;"",SUMIFS(JPK_KR!AL:AL,JPK_KR!W:W,B134),"")</f>
        <v/>
      </c>
      <c r="D134" s="94" t="str">
        <f>IF(A134&lt;&gt;"",SUMIFS(JPK_KR!AM:AM,JPK_KR!W:W,B134),"")</f>
        <v/>
      </c>
      <c r="G134" s="94" t="str">
        <f>IF(E134&lt;&gt;"",SUMIFS(JPK_KR!AL:AL,JPK_KR!W:W,F134),"")</f>
        <v/>
      </c>
      <c r="H134" s="94" t="str">
        <f>IF(E134&lt;&gt;"",SUMIFS(JPK_KR!AM:AM,JPK_KR!W:W,F134),"")</f>
        <v/>
      </c>
      <c r="K134" s="94" t="str">
        <f>IF(I134&lt;&gt;"",SUMIFS(JPK_KR!AJ:AJ,JPK_KR!W:W,J134),"")</f>
        <v/>
      </c>
      <c r="L134" s="94" t="str">
        <f>IF(I134&lt;&gt;"",SUMIFS(JPK_KR!AK:AK,JPK_KR!W:W,J134),"")</f>
        <v/>
      </c>
    </row>
    <row r="135" spans="3:12" x14ac:dyDescent="0.3">
      <c r="C135" s="94" t="str">
        <f>IF(A135&lt;&gt;"",SUMIFS(JPK_KR!AL:AL,JPK_KR!W:W,B135),"")</f>
        <v/>
      </c>
      <c r="D135" s="94" t="str">
        <f>IF(A135&lt;&gt;"",SUMIFS(JPK_KR!AM:AM,JPK_KR!W:W,B135),"")</f>
        <v/>
      </c>
      <c r="G135" s="94" t="str">
        <f>IF(E135&lt;&gt;"",SUMIFS(JPK_KR!AL:AL,JPK_KR!W:W,F135),"")</f>
        <v/>
      </c>
      <c r="H135" s="94" t="str">
        <f>IF(E135&lt;&gt;"",SUMIFS(JPK_KR!AM:AM,JPK_KR!W:W,F135),"")</f>
        <v/>
      </c>
      <c r="K135" s="94" t="str">
        <f>IF(I135&lt;&gt;"",SUMIFS(JPK_KR!AJ:AJ,JPK_KR!W:W,J135),"")</f>
        <v/>
      </c>
      <c r="L135" s="94" t="str">
        <f>IF(I135&lt;&gt;"",SUMIFS(JPK_KR!AK:AK,JPK_KR!W:W,J135),"")</f>
        <v/>
      </c>
    </row>
    <row r="136" spans="3:12" x14ac:dyDescent="0.3">
      <c r="C136" s="94" t="str">
        <f>IF(A136&lt;&gt;"",SUMIFS(JPK_KR!AL:AL,JPK_KR!W:W,B136),"")</f>
        <v/>
      </c>
      <c r="D136" s="94" t="str">
        <f>IF(A136&lt;&gt;"",SUMIFS(JPK_KR!AM:AM,JPK_KR!W:W,B136),"")</f>
        <v/>
      </c>
      <c r="G136" s="94" t="str">
        <f>IF(E136&lt;&gt;"",SUMIFS(JPK_KR!AL:AL,JPK_KR!W:W,F136),"")</f>
        <v/>
      </c>
      <c r="H136" s="94" t="str">
        <f>IF(E136&lt;&gt;"",SUMIFS(JPK_KR!AM:AM,JPK_KR!W:W,F136),"")</f>
        <v/>
      </c>
      <c r="K136" s="94" t="str">
        <f>IF(I136&lt;&gt;"",SUMIFS(JPK_KR!AJ:AJ,JPK_KR!W:W,J136),"")</f>
        <v/>
      </c>
      <c r="L136" s="94" t="str">
        <f>IF(I136&lt;&gt;"",SUMIFS(JPK_KR!AK:AK,JPK_KR!W:W,J136),"")</f>
        <v/>
      </c>
    </row>
    <row r="137" spans="3:12" x14ac:dyDescent="0.3">
      <c r="C137" s="94" t="str">
        <f>IF(A137&lt;&gt;"",SUMIFS(JPK_KR!AL:AL,JPK_KR!W:W,B137),"")</f>
        <v/>
      </c>
      <c r="D137" s="94" t="str">
        <f>IF(A137&lt;&gt;"",SUMIFS(JPK_KR!AM:AM,JPK_KR!W:W,B137),"")</f>
        <v/>
      </c>
      <c r="G137" s="94" t="str">
        <f>IF(E137&lt;&gt;"",SUMIFS(JPK_KR!AL:AL,JPK_KR!W:W,F137),"")</f>
        <v/>
      </c>
      <c r="H137" s="94" t="str">
        <f>IF(E137&lt;&gt;"",SUMIFS(JPK_KR!AM:AM,JPK_KR!W:W,F137),"")</f>
        <v/>
      </c>
      <c r="K137" s="94" t="str">
        <f>IF(I137&lt;&gt;"",SUMIFS(JPK_KR!AJ:AJ,JPK_KR!W:W,J137),"")</f>
        <v/>
      </c>
      <c r="L137" s="94" t="str">
        <f>IF(I137&lt;&gt;"",SUMIFS(JPK_KR!AK:AK,JPK_KR!W:W,J137),"")</f>
        <v/>
      </c>
    </row>
    <row r="138" spans="3:12" x14ac:dyDescent="0.3">
      <c r="C138" s="94" t="str">
        <f>IF(A138&lt;&gt;"",SUMIFS(JPK_KR!AL:AL,JPK_KR!W:W,B138),"")</f>
        <v/>
      </c>
      <c r="D138" s="94" t="str">
        <f>IF(A138&lt;&gt;"",SUMIFS(JPK_KR!AM:AM,JPK_KR!W:W,B138),"")</f>
        <v/>
      </c>
      <c r="G138" s="94" t="str">
        <f>IF(E138&lt;&gt;"",SUMIFS(JPK_KR!AL:AL,JPK_KR!W:W,F138),"")</f>
        <v/>
      </c>
      <c r="H138" s="94" t="str">
        <f>IF(E138&lt;&gt;"",SUMIFS(JPK_KR!AM:AM,JPK_KR!W:W,F138),"")</f>
        <v/>
      </c>
      <c r="K138" s="94" t="str">
        <f>IF(I138&lt;&gt;"",SUMIFS(JPK_KR!AJ:AJ,JPK_KR!W:W,J138),"")</f>
        <v/>
      </c>
      <c r="L138" s="94" t="str">
        <f>IF(I138&lt;&gt;"",SUMIFS(JPK_KR!AK:AK,JPK_KR!W:W,J138),"")</f>
        <v/>
      </c>
    </row>
    <row r="139" spans="3:12" x14ac:dyDescent="0.3">
      <c r="C139" s="94" t="str">
        <f>IF(A139&lt;&gt;"",SUMIFS(JPK_KR!AL:AL,JPK_KR!W:W,B139),"")</f>
        <v/>
      </c>
      <c r="D139" s="94" t="str">
        <f>IF(A139&lt;&gt;"",SUMIFS(JPK_KR!AM:AM,JPK_KR!W:W,B139),"")</f>
        <v/>
      </c>
      <c r="G139" s="94" t="str">
        <f>IF(E139&lt;&gt;"",SUMIFS(JPK_KR!AL:AL,JPK_KR!W:W,F139),"")</f>
        <v/>
      </c>
      <c r="H139" s="94" t="str">
        <f>IF(E139&lt;&gt;"",SUMIFS(JPK_KR!AM:AM,JPK_KR!W:W,F139),"")</f>
        <v/>
      </c>
      <c r="K139" s="94" t="str">
        <f>IF(I139&lt;&gt;"",SUMIFS(JPK_KR!AJ:AJ,JPK_KR!W:W,J139),"")</f>
        <v/>
      </c>
      <c r="L139" s="94" t="str">
        <f>IF(I139&lt;&gt;"",SUMIFS(JPK_KR!AK:AK,JPK_KR!W:W,J139),"")</f>
        <v/>
      </c>
    </row>
    <row r="140" spans="3:12" x14ac:dyDescent="0.3">
      <c r="C140" s="94" t="str">
        <f>IF(A140&lt;&gt;"",SUMIFS(JPK_KR!AL:AL,JPK_KR!W:W,B140),"")</f>
        <v/>
      </c>
      <c r="D140" s="94" t="str">
        <f>IF(A140&lt;&gt;"",SUMIFS(JPK_KR!AM:AM,JPK_KR!W:W,B140),"")</f>
        <v/>
      </c>
      <c r="G140" s="94" t="str">
        <f>IF(E140&lt;&gt;"",SUMIFS(JPK_KR!AL:AL,JPK_KR!W:W,F140),"")</f>
        <v/>
      </c>
      <c r="H140" s="94" t="str">
        <f>IF(E140&lt;&gt;"",SUMIFS(JPK_KR!AM:AM,JPK_KR!W:W,F140),"")</f>
        <v/>
      </c>
      <c r="K140" s="94" t="str">
        <f>IF(I140&lt;&gt;"",SUMIFS(JPK_KR!AJ:AJ,JPK_KR!W:W,J140),"")</f>
        <v/>
      </c>
      <c r="L140" s="94" t="str">
        <f>IF(I140&lt;&gt;"",SUMIFS(JPK_KR!AK:AK,JPK_KR!W:W,J140),"")</f>
        <v/>
      </c>
    </row>
    <row r="141" spans="3:12" x14ac:dyDescent="0.3">
      <c r="C141" s="94" t="str">
        <f>IF(A141&lt;&gt;"",SUMIFS(JPK_KR!AL:AL,JPK_KR!W:W,B141),"")</f>
        <v/>
      </c>
      <c r="D141" s="94" t="str">
        <f>IF(A141&lt;&gt;"",SUMIFS(JPK_KR!AM:AM,JPK_KR!W:W,B141),"")</f>
        <v/>
      </c>
      <c r="G141" s="94" t="str">
        <f>IF(E141&lt;&gt;"",SUMIFS(JPK_KR!AL:AL,JPK_KR!W:W,F141),"")</f>
        <v/>
      </c>
      <c r="H141" s="94" t="str">
        <f>IF(E141&lt;&gt;"",SUMIFS(JPK_KR!AM:AM,JPK_KR!W:W,F141),"")</f>
        <v/>
      </c>
      <c r="K141" s="94" t="str">
        <f>IF(I141&lt;&gt;"",SUMIFS(JPK_KR!AJ:AJ,JPK_KR!W:W,J141),"")</f>
        <v/>
      </c>
      <c r="L141" s="94" t="str">
        <f>IF(I141&lt;&gt;"",SUMIFS(JPK_KR!AK:AK,JPK_KR!W:W,J141),"")</f>
        <v/>
      </c>
    </row>
    <row r="142" spans="3:12" x14ac:dyDescent="0.3">
      <c r="C142" s="94" t="str">
        <f>IF(A142&lt;&gt;"",SUMIFS(JPK_KR!AL:AL,JPK_KR!W:W,B142),"")</f>
        <v/>
      </c>
      <c r="D142" s="94" t="str">
        <f>IF(A142&lt;&gt;"",SUMIFS(JPK_KR!AM:AM,JPK_KR!W:W,B142),"")</f>
        <v/>
      </c>
      <c r="G142" s="94" t="str">
        <f>IF(E142&lt;&gt;"",SUMIFS(JPK_KR!AL:AL,JPK_KR!W:W,F142),"")</f>
        <v/>
      </c>
      <c r="H142" s="94" t="str">
        <f>IF(E142&lt;&gt;"",SUMIFS(JPK_KR!AM:AM,JPK_KR!W:W,F142),"")</f>
        <v/>
      </c>
      <c r="K142" s="94" t="str">
        <f>IF(I142&lt;&gt;"",SUMIFS(JPK_KR!AJ:AJ,JPK_KR!W:W,J142),"")</f>
        <v/>
      </c>
      <c r="L142" s="94" t="str">
        <f>IF(I142&lt;&gt;"",SUMIFS(JPK_KR!AK:AK,JPK_KR!W:W,J142),"")</f>
        <v/>
      </c>
    </row>
    <row r="143" spans="3:12" x14ac:dyDescent="0.3">
      <c r="C143" s="94" t="str">
        <f>IF(A143&lt;&gt;"",SUMIFS(JPK_KR!AL:AL,JPK_KR!W:W,B143),"")</f>
        <v/>
      </c>
      <c r="D143" s="94" t="str">
        <f>IF(A143&lt;&gt;"",SUMIFS(JPK_KR!AM:AM,JPK_KR!W:W,B143),"")</f>
        <v/>
      </c>
      <c r="G143" s="94" t="str">
        <f>IF(E143&lt;&gt;"",SUMIFS(JPK_KR!AL:AL,JPK_KR!W:W,F143),"")</f>
        <v/>
      </c>
      <c r="H143" s="94" t="str">
        <f>IF(E143&lt;&gt;"",SUMIFS(JPK_KR!AM:AM,JPK_KR!W:W,F143),"")</f>
        <v/>
      </c>
      <c r="K143" s="94" t="str">
        <f>IF(I143&lt;&gt;"",SUMIFS(JPK_KR!AJ:AJ,JPK_KR!W:W,J143),"")</f>
        <v/>
      </c>
      <c r="L143" s="94" t="str">
        <f>IF(I143&lt;&gt;"",SUMIFS(JPK_KR!AK:AK,JPK_KR!W:W,J143),"")</f>
        <v/>
      </c>
    </row>
    <row r="144" spans="3:12" x14ac:dyDescent="0.3">
      <c r="C144" s="94" t="str">
        <f>IF(A144&lt;&gt;"",SUMIFS(JPK_KR!AL:AL,JPK_KR!W:W,B144),"")</f>
        <v/>
      </c>
      <c r="D144" s="94" t="str">
        <f>IF(A144&lt;&gt;"",SUMIFS(JPK_KR!AM:AM,JPK_KR!W:W,B144),"")</f>
        <v/>
      </c>
      <c r="G144" s="94" t="str">
        <f>IF(E144&lt;&gt;"",SUMIFS(JPK_KR!AL:AL,JPK_KR!W:W,F144),"")</f>
        <v/>
      </c>
      <c r="H144" s="94" t="str">
        <f>IF(E144&lt;&gt;"",SUMIFS(JPK_KR!AM:AM,JPK_KR!W:W,F144),"")</f>
        <v/>
      </c>
      <c r="K144" s="94" t="str">
        <f>IF(I144&lt;&gt;"",SUMIFS(JPK_KR!AJ:AJ,JPK_KR!W:W,J144),"")</f>
        <v/>
      </c>
      <c r="L144" s="94" t="str">
        <f>IF(I144&lt;&gt;"",SUMIFS(JPK_KR!AK:AK,JPK_KR!W:W,J144),"")</f>
        <v/>
      </c>
    </row>
    <row r="145" spans="3:12" x14ac:dyDescent="0.3">
      <c r="C145" s="94" t="str">
        <f>IF(A145&lt;&gt;"",SUMIFS(JPK_KR!AL:AL,JPK_KR!W:W,B145),"")</f>
        <v/>
      </c>
      <c r="D145" s="94" t="str">
        <f>IF(A145&lt;&gt;"",SUMIFS(JPK_KR!AM:AM,JPK_KR!W:W,B145),"")</f>
        <v/>
      </c>
      <c r="G145" s="94" t="str">
        <f>IF(E145&lt;&gt;"",SUMIFS(JPK_KR!AL:AL,JPK_KR!W:W,F145),"")</f>
        <v/>
      </c>
      <c r="H145" s="94" t="str">
        <f>IF(E145&lt;&gt;"",SUMIFS(JPK_KR!AM:AM,JPK_KR!W:W,F145),"")</f>
        <v/>
      </c>
      <c r="K145" s="94" t="str">
        <f>IF(I145&lt;&gt;"",SUMIFS(JPK_KR!AJ:AJ,JPK_KR!W:W,J145),"")</f>
        <v/>
      </c>
      <c r="L145" s="94" t="str">
        <f>IF(I145&lt;&gt;"",SUMIFS(JPK_KR!AK:AK,JPK_KR!W:W,J145),"")</f>
        <v/>
      </c>
    </row>
    <row r="146" spans="3:12" x14ac:dyDescent="0.3">
      <c r="C146" s="94" t="str">
        <f>IF(A146&lt;&gt;"",SUMIFS(JPK_KR!AL:AL,JPK_KR!W:W,B146),"")</f>
        <v/>
      </c>
      <c r="D146" s="94" t="str">
        <f>IF(A146&lt;&gt;"",SUMIFS(JPK_KR!AM:AM,JPK_KR!W:W,B146),"")</f>
        <v/>
      </c>
      <c r="G146" s="94" t="str">
        <f>IF(E146&lt;&gt;"",SUMIFS(JPK_KR!AL:AL,JPK_KR!W:W,F146),"")</f>
        <v/>
      </c>
      <c r="H146" s="94" t="str">
        <f>IF(E146&lt;&gt;"",SUMIFS(JPK_KR!AM:AM,JPK_KR!W:W,F146),"")</f>
        <v/>
      </c>
      <c r="K146" s="94" t="str">
        <f>IF(I146&lt;&gt;"",SUMIFS(JPK_KR!AJ:AJ,JPK_KR!W:W,J146),"")</f>
        <v/>
      </c>
      <c r="L146" s="94" t="str">
        <f>IF(I146&lt;&gt;"",SUMIFS(JPK_KR!AK:AK,JPK_KR!W:W,J146),"")</f>
        <v/>
      </c>
    </row>
    <row r="147" spans="3:12" x14ac:dyDescent="0.3">
      <c r="C147" s="94" t="str">
        <f>IF(A147&lt;&gt;"",SUMIFS(JPK_KR!AL:AL,JPK_KR!W:W,B147),"")</f>
        <v/>
      </c>
      <c r="D147" s="94" t="str">
        <f>IF(A147&lt;&gt;"",SUMIFS(JPK_KR!AM:AM,JPK_KR!W:W,B147),"")</f>
        <v/>
      </c>
      <c r="G147" s="94" t="str">
        <f>IF(E147&lt;&gt;"",SUMIFS(JPK_KR!AL:AL,JPK_KR!W:W,F147),"")</f>
        <v/>
      </c>
      <c r="H147" s="94" t="str">
        <f>IF(E147&lt;&gt;"",SUMIFS(JPK_KR!AM:AM,JPK_KR!W:W,F147),"")</f>
        <v/>
      </c>
      <c r="K147" s="94" t="str">
        <f>IF(I147&lt;&gt;"",SUMIFS(JPK_KR!AJ:AJ,JPK_KR!W:W,J147),"")</f>
        <v/>
      </c>
      <c r="L147" s="94" t="str">
        <f>IF(I147&lt;&gt;"",SUMIFS(JPK_KR!AK:AK,JPK_KR!W:W,J147),"")</f>
        <v/>
      </c>
    </row>
    <row r="148" spans="3:12" x14ac:dyDescent="0.3">
      <c r="C148" s="94" t="str">
        <f>IF(A148&lt;&gt;"",SUMIFS(JPK_KR!AL:AL,JPK_KR!W:W,B148),"")</f>
        <v/>
      </c>
      <c r="D148" s="94" t="str">
        <f>IF(A148&lt;&gt;"",SUMIFS(JPK_KR!AM:AM,JPK_KR!W:W,B148),"")</f>
        <v/>
      </c>
      <c r="G148" s="94" t="str">
        <f>IF(E148&lt;&gt;"",SUMIFS(JPK_KR!AL:AL,JPK_KR!W:W,F148),"")</f>
        <v/>
      </c>
      <c r="H148" s="94" t="str">
        <f>IF(E148&lt;&gt;"",SUMIFS(JPK_KR!AM:AM,JPK_KR!W:W,F148),"")</f>
        <v/>
      </c>
      <c r="K148" s="94" t="str">
        <f>IF(I148&lt;&gt;"",SUMIFS(JPK_KR!AJ:AJ,JPK_KR!W:W,J148),"")</f>
        <v/>
      </c>
      <c r="L148" s="94" t="str">
        <f>IF(I148&lt;&gt;"",SUMIFS(JPK_KR!AK:AK,JPK_KR!W:W,J148),"")</f>
        <v/>
      </c>
    </row>
    <row r="149" spans="3:12" x14ac:dyDescent="0.3">
      <c r="C149" s="94" t="str">
        <f>IF(A149&lt;&gt;"",SUMIFS(JPK_KR!AL:AL,JPK_KR!W:W,B149),"")</f>
        <v/>
      </c>
      <c r="D149" s="94" t="str">
        <f>IF(A149&lt;&gt;"",SUMIFS(JPK_KR!AM:AM,JPK_KR!W:W,B149),"")</f>
        <v/>
      </c>
      <c r="G149" s="94" t="str">
        <f>IF(E149&lt;&gt;"",SUMIFS(JPK_KR!AL:AL,JPK_KR!W:W,F149),"")</f>
        <v/>
      </c>
      <c r="H149" s="94" t="str">
        <f>IF(E149&lt;&gt;"",SUMIFS(JPK_KR!AM:AM,JPK_KR!W:W,F149),"")</f>
        <v/>
      </c>
      <c r="K149" s="94" t="str">
        <f>IF(I149&lt;&gt;"",SUMIFS(JPK_KR!AJ:AJ,JPK_KR!W:W,J149),"")</f>
        <v/>
      </c>
      <c r="L149" s="94" t="str">
        <f>IF(I149&lt;&gt;"",SUMIFS(JPK_KR!AK:AK,JPK_KR!W:W,J149),"")</f>
        <v/>
      </c>
    </row>
    <row r="150" spans="3:12" x14ac:dyDescent="0.3">
      <c r="C150" s="94" t="str">
        <f>IF(A150&lt;&gt;"",SUMIFS(JPK_KR!AL:AL,JPK_KR!W:W,B150),"")</f>
        <v/>
      </c>
      <c r="D150" s="94" t="str">
        <f>IF(A150&lt;&gt;"",SUMIFS(JPK_KR!AM:AM,JPK_KR!W:W,B150),"")</f>
        <v/>
      </c>
      <c r="G150" s="94" t="str">
        <f>IF(E150&lt;&gt;"",SUMIFS(JPK_KR!AL:AL,JPK_KR!W:W,F150),"")</f>
        <v/>
      </c>
      <c r="H150" s="94" t="str">
        <f>IF(E150&lt;&gt;"",SUMIFS(JPK_KR!AM:AM,JPK_KR!W:W,F150),"")</f>
        <v/>
      </c>
      <c r="K150" s="94" t="str">
        <f>IF(I150&lt;&gt;"",SUMIFS(JPK_KR!AJ:AJ,JPK_KR!W:W,J150),"")</f>
        <v/>
      </c>
      <c r="L150" s="94" t="str">
        <f>IF(I150&lt;&gt;"",SUMIFS(JPK_KR!AK:AK,JPK_KR!W:W,J150),"")</f>
        <v/>
      </c>
    </row>
    <row r="151" spans="3:12" x14ac:dyDescent="0.3">
      <c r="C151" s="94" t="str">
        <f>IF(A151&lt;&gt;"",SUMIFS(JPK_KR!AL:AL,JPK_KR!W:W,B151),"")</f>
        <v/>
      </c>
      <c r="D151" s="94" t="str">
        <f>IF(A151&lt;&gt;"",SUMIFS(JPK_KR!AM:AM,JPK_KR!W:W,B151),"")</f>
        <v/>
      </c>
      <c r="G151" s="94" t="str">
        <f>IF(E151&lt;&gt;"",SUMIFS(JPK_KR!AL:AL,JPK_KR!W:W,F151),"")</f>
        <v/>
      </c>
      <c r="H151" s="94" t="str">
        <f>IF(E151&lt;&gt;"",SUMIFS(JPK_KR!AM:AM,JPK_KR!W:W,F151),"")</f>
        <v/>
      </c>
      <c r="K151" s="94" t="str">
        <f>IF(I151&lt;&gt;"",SUMIFS(JPK_KR!AJ:AJ,JPK_KR!W:W,J151),"")</f>
        <v/>
      </c>
      <c r="L151" s="94" t="str">
        <f>IF(I151&lt;&gt;"",SUMIFS(JPK_KR!AK:AK,JPK_KR!W:W,J151),"")</f>
        <v/>
      </c>
    </row>
    <row r="152" spans="3:12" x14ac:dyDescent="0.3">
      <c r="C152" s="94" t="str">
        <f>IF(A152&lt;&gt;"",SUMIFS(JPK_KR!AL:AL,JPK_KR!W:W,B152),"")</f>
        <v/>
      </c>
      <c r="D152" s="94" t="str">
        <f>IF(A152&lt;&gt;"",SUMIFS(JPK_KR!AM:AM,JPK_KR!W:W,B152),"")</f>
        <v/>
      </c>
      <c r="G152" s="94" t="str">
        <f>IF(E152&lt;&gt;"",SUMIFS(JPK_KR!AL:AL,JPK_KR!W:W,F152),"")</f>
        <v/>
      </c>
      <c r="H152" s="94" t="str">
        <f>IF(E152&lt;&gt;"",SUMIFS(JPK_KR!AM:AM,JPK_KR!W:W,F152),"")</f>
        <v/>
      </c>
      <c r="K152" s="94" t="str">
        <f>IF(I152&lt;&gt;"",SUMIFS(JPK_KR!AJ:AJ,JPK_KR!W:W,J152),"")</f>
        <v/>
      </c>
      <c r="L152" s="94" t="str">
        <f>IF(I152&lt;&gt;"",SUMIFS(JPK_KR!AK:AK,JPK_KR!W:W,J152),"")</f>
        <v/>
      </c>
    </row>
    <row r="153" spans="3:12" x14ac:dyDescent="0.3">
      <c r="C153" s="94" t="str">
        <f>IF(A153&lt;&gt;"",SUMIFS(JPK_KR!AL:AL,JPK_KR!W:W,B153),"")</f>
        <v/>
      </c>
      <c r="D153" s="94" t="str">
        <f>IF(A153&lt;&gt;"",SUMIFS(JPK_KR!AM:AM,JPK_KR!W:W,B153),"")</f>
        <v/>
      </c>
      <c r="G153" s="94" t="str">
        <f>IF(E153&lt;&gt;"",SUMIFS(JPK_KR!AL:AL,JPK_KR!W:W,F153),"")</f>
        <v/>
      </c>
      <c r="H153" s="94" t="str">
        <f>IF(E153&lt;&gt;"",SUMIFS(JPK_KR!AM:AM,JPK_KR!W:W,F153),"")</f>
        <v/>
      </c>
      <c r="K153" s="94" t="str">
        <f>IF(I153&lt;&gt;"",SUMIFS(JPK_KR!AJ:AJ,JPK_KR!W:W,J153),"")</f>
        <v/>
      </c>
      <c r="L153" s="94" t="str">
        <f>IF(I153&lt;&gt;"",SUMIFS(JPK_KR!AK:AK,JPK_KR!W:W,J153),"")</f>
        <v/>
      </c>
    </row>
    <row r="154" spans="3:12" x14ac:dyDescent="0.3">
      <c r="C154" s="94" t="str">
        <f>IF(A154&lt;&gt;"",SUMIFS(JPK_KR!AL:AL,JPK_KR!W:W,B154),"")</f>
        <v/>
      </c>
      <c r="D154" s="94" t="str">
        <f>IF(A154&lt;&gt;"",SUMIFS(JPK_KR!AM:AM,JPK_KR!W:W,B154),"")</f>
        <v/>
      </c>
      <c r="G154" s="94" t="str">
        <f>IF(E154&lt;&gt;"",SUMIFS(JPK_KR!AL:AL,JPK_KR!W:W,F154),"")</f>
        <v/>
      </c>
      <c r="H154" s="94" t="str">
        <f>IF(E154&lt;&gt;"",SUMIFS(JPK_KR!AM:AM,JPK_KR!W:W,F154),"")</f>
        <v/>
      </c>
      <c r="K154" s="94" t="str">
        <f>IF(I154&lt;&gt;"",SUMIFS(JPK_KR!AJ:AJ,JPK_KR!W:W,J154),"")</f>
        <v/>
      </c>
      <c r="L154" s="94" t="str">
        <f>IF(I154&lt;&gt;"",SUMIFS(JPK_KR!AK:AK,JPK_KR!W:W,J154),"")</f>
        <v/>
      </c>
    </row>
    <row r="155" spans="3:12" x14ac:dyDescent="0.3">
      <c r="C155" s="94" t="str">
        <f>IF(A155&lt;&gt;"",SUMIFS(JPK_KR!AL:AL,JPK_KR!W:W,B155),"")</f>
        <v/>
      </c>
      <c r="D155" s="94" t="str">
        <f>IF(A155&lt;&gt;"",SUMIFS(JPK_KR!AM:AM,JPK_KR!W:W,B155),"")</f>
        <v/>
      </c>
      <c r="G155" s="94" t="str">
        <f>IF(E155&lt;&gt;"",SUMIFS(JPK_KR!AL:AL,JPK_KR!W:W,F155),"")</f>
        <v/>
      </c>
      <c r="H155" s="94" t="str">
        <f>IF(E155&lt;&gt;"",SUMIFS(JPK_KR!AM:AM,JPK_KR!W:W,F155),"")</f>
        <v/>
      </c>
      <c r="K155" s="94" t="str">
        <f>IF(I155&lt;&gt;"",SUMIFS(JPK_KR!AJ:AJ,JPK_KR!W:W,J155),"")</f>
        <v/>
      </c>
      <c r="L155" s="94" t="str">
        <f>IF(I155&lt;&gt;"",SUMIFS(JPK_KR!AK:AK,JPK_KR!W:W,J155),"")</f>
        <v/>
      </c>
    </row>
    <row r="156" spans="3:12" x14ac:dyDescent="0.3">
      <c r="C156" s="94" t="str">
        <f>IF(A156&lt;&gt;"",SUMIFS(JPK_KR!AL:AL,JPK_KR!W:W,B156),"")</f>
        <v/>
      </c>
      <c r="D156" s="94" t="str">
        <f>IF(A156&lt;&gt;"",SUMIFS(JPK_KR!AM:AM,JPK_KR!W:W,B156),"")</f>
        <v/>
      </c>
      <c r="G156" s="94" t="str">
        <f>IF(E156&lt;&gt;"",SUMIFS(JPK_KR!AL:AL,JPK_KR!W:W,F156),"")</f>
        <v/>
      </c>
      <c r="H156" s="94" t="str">
        <f>IF(E156&lt;&gt;"",SUMIFS(JPK_KR!AM:AM,JPK_KR!W:W,F156),"")</f>
        <v/>
      </c>
      <c r="K156" s="94" t="str">
        <f>IF(I156&lt;&gt;"",SUMIFS(JPK_KR!AJ:AJ,JPK_KR!W:W,J156),"")</f>
        <v/>
      </c>
      <c r="L156" s="94" t="str">
        <f>IF(I156&lt;&gt;"",SUMIFS(JPK_KR!AK:AK,JPK_KR!W:W,J156),"")</f>
        <v/>
      </c>
    </row>
    <row r="157" spans="3:12" x14ac:dyDescent="0.3">
      <c r="C157" s="94" t="str">
        <f>IF(A157&lt;&gt;"",SUMIFS(JPK_KR!AL:AL,JPK_KR!W:W,B157),"")</f>
        <v/>
      </c>
      <c r="D157" s="94" t="str">
        <f>IF(A157&lt;&gt;"",SUMIFS(JPK_KR!AM:AM,JPK_KR!W:W,B157),"")</f>
        <v/>
      </c>
      <c r="G157" s="94" t="str">
        <f>IF(E157&lt;&gt;"",SUMIFS(JPK_KR!AL:AL,JPK_KR!W:W,F157),"")</f>
        <v/>
      </c>
      <c r="H157" s="94" t="str">
        <f>IF(E157&lt;&gt;"",SUMIFS(JPK_KR!AM:AM,JPK_KR!W:W,F157),"")</f>
        <v/>
      </c>
      <c r="K157" s="94" t="str">
        <f>IF(I157&lt;&gt;"",SUMIFS(JPK_KR!AJ:AJ,JPK_KR!W:W,J157),"")</f>
        <v/>
      </c>
      <c r="L157" s="94" t="str">
        <f>IF(I157&lt;&gt;"",SUMIFS(JPK_KR!AK:AK,JPK_KR!W:W,J157),"")</f>
        <v/>
      </c>
    </row>
    <row r="158" spans="3:12" x14ac:dyDescent="0.3">
      <c r="C158" s="94" t="str">
        <f>IF(A158&lt;&gt;"",SUMIFS(JPK_KR!AL:AL,JPK_KR!W:W,B158),"")</f>
        <v/>
      </c>
      <c r="D158" s="94" t="str">
        <f>IF(A158&lt;&gt;"",SUMIFS(JPK_KR!AM:AM,JPK_KR!W:W,B158),"")</f>
        <v/>
      </c>
      <c r="G158" s="94" t="str">
        <f>IF(E158&lt;&gt;"",SUMIFS(JPK_KR!AL:AL,JPK_KR!W:W,F158),"")</f>
        <v/>
      </c>
      <c r="H158" s="94" t="str">
        <f>IF(E158&lt;&gt;"",SUMIFS(JPK_KR!AM:AM,JPK_KR!W:W,F158),"")</f>
        <v/>
      </c>
      <c r="K158" s="94" t="str">
        <f>IF(I158&lt;&gt;"",SUMIFS(JPK_KR!AJ:AJ,JPK_KR!W:W,J158),"")</f>
        <v/>
      </c>
      <c r="L158" s="94" t="str">
        <f>IF(I158&lt;&gt;"",SUMIFS(JPK_KR!AK:AK,JPK_KR!W:W,J158),"")</f>
        <v/>
      </c>
    </row>
    <row r="159" spans="3:12" x14ac:dyDescent="0.3">
      <c r="C159" s="94" t="str">
        <f>IF(A159&lt;&gt;"",SUMIFS(JPK_KR!AL:AL,JPK_KR!W:W,B159),"")</f>
        <v/>
      </c>
      <c r="D159" s="94" t="str">
        <f>IF(A159&lt;&gt;"",SUMIFS(JPK_KR!AM:AM,JPK_KR!W:W,B159),"")</f>
        <v/>
      </c>
      <c r="G159" s="94" t="str">
        <f>IF(E159&lt;&gt;"",SUMIFS(JPK_KR!AL:AL,JPK_KR!W:W,F159),"")</f>
        <v/>
      </c>
      <c r="H159" s="94" t="str">
        <f>IF(E159&lt;&gt;"",SUMIFS(JPK_KR!AM:AM,JPK_KR!W:W,F159),"")</f>
        <v/>
      </c>
      <c r="K159" s="94" t="str">
        <f>IF(I159&lt;&gt;"",SUMIFS(JPK_KR!AJ:AJ,JPK_KR!W:W,J159),"")</f>
        <v/>
      </c>
      <c r="L159" s="94" t="str">
        <f>IF(I159&lt;&gt;"",SUMIFS(JPK_KR!AK:AK,JPK_KR!W:W,J159),"")</f>
        <v/>
      </c>
    </row>
    <row r="160" spans="3:12" x14ac:dyDescent="0.3">
      <c r="C160" s="94" t="str">
        <f>IF(A160&lt;&gt;"",SUMIFS(JPK_KR!AL:AL,JPK_KR!W:W,B160),"")</f>
        <v/>
      </c>
      <c r="D160" s="94" t="str">
        <f>IF(A160&lt;&gt;"",SUMIFS(JPK_KR!AM:AM,JPK_KR!W:W,B160),"")</f>
        <v/>
      </c>
      <c r="G160" s="94" t="str">
        <f>IF(E160&lt;&gt;"",SUMIFS(JPK_KR!AL:AL,JPK_KR!W:W,F160),"")</f>
        <v/>
      </c>
      <c r="H160" s="94" t="str">
        <f>IF(E160&lt;&gt;"",SUMIFS(JPK_KR!AM:AM,JPK_KR!W:W,F160),"")</f>
        <v/>
      </c>
      <c r="K160" s="94" t="str">
        <f>IF(I160&lt;&gt;"",SUMIFS(JPK_KR!AJ:AJ,JPK_KR!W:W,J160),"")</f>
        <v/>
      </c>
      <c r="L160" s="94" t="str">
        <f>IF(I160&lt;&gt;"",SUMIFS(JPK_KR!AK:AK,JPK_KR!W:W,J160),"")</f>
        <v/>
      </c>
    </row>
    <row r="161" spans="3:12" x14ac:dyDescent="0.3">
      <c r="C161" s="94" t="str">
        <f>IF(A161&lt;&gt;"",SUMIFS(JPK_KR!AL:AL,JPK_KR!W:W,B161),"")</f>
        <v/>
      </c>
      <c r="D161" s="94" t="str">
        <f>IF(A161&lt;&gt;"",SUMIFS(JPK_KR!AM:AM,JPK_KR!W:W,B161),"")</f>
        <v/>
      </c>
      <c r="G161" s="94" t="str">
        <f>IF(E161&lt;&gt;"",SUMIFS(JPK_KR!AL:AL,JPK_KR!W:W,F161),"")</f>
        <v/>
      </c>
      <c r="H161" s="94" t="str">
        <f>IF(E161&lt;&gt;"",SUMIFS(JPK_KR!AM:AM,JPK_KR!W:W,F161),"")</f>
        <v/>
      </c>
      <c r="K161" s="94" t="str">
        <f>IF(I161&lt;&gt;"",SUMIFS(JPK_KR!AJ:AJ,JPK_KR!W:W,J161),"")</f>
        <v/>
      </c>
      <c r="L161" s="94" t="str">
        <f>IF(I161&lt;&gt;"",SUMIFS(JPK_KR!AK:AK,JPK_KR!W:W,J161),"")</f>
        <v/>
      </c>
    </row>
    <row r="162" spans="3:12" x14ac:dyDescent="0.3">
      <c r="C162" s="94" t="str">
        <f>IF(A162&lt;&gt;"",SUMIFS(JPK_KR!AL:AL,JPK_KR!W:W,B162),"")</f>
        <v/>
      </c>
      <c r="D162" s="94" t="str">
        <f>IF(A162&lt;&gt;"",SUMIFS(JPK_KR!AM:AM,JPK_KR!W:W,B162),"")</f>
        <v/>
      </c>
      <c r="G162" s="94" t="str">
        <f>IF(E162&lt;&gt;"",SUMIFS(JPK_KR!AL:AL,JPK_KR!W:W,F162),"")</f>
        <v/>
      </c>
      <c r="H162" s="94" t="str">
        <f>IF(E162&lt;&gt;"",SUMIFS(JPK_KR!AM:AM,JPK_KR!W:W,F162),"")</f>
        <v/>
      </c>
      <c r="K162" s="94" t="str">
        <f>IF(I162&lt;&gt;"",SUMIFS(JPK_KR!AJ:AJ,JPK_KR!W:W,J162),"")</f>
        <v/>
      </c>
      <c r="L162" s="94" t="str">
        <f>IF(I162&lt;&gt;"",SUMIFS(JPK_KR!AK:AK,JPK_KR!W:W,J162),"")</f>
        <v/>
      </c>
    </row>
    <row r="163" spans="3:12" x14ac:dyDescent="0.3">
      <c r="C163" s="94" t="str">
        <f>IF(A163&lt;&gt;"",SUMIFS(JPK_KR!AL:AL,JPK_KR!W:W,B163),"")</f>
        <v/>
      </c>
      <c r="D163" s="94" t="str">
        <f>IF(A163&lt;&gt;"",SUMIFS(JPK_KR!AM:AM,JPK_KR!W:W,B163),"")</f>
        <v/>
      </c>
      <c r="G163" s="94" t="str">
        <f>IF(E163&lt;&gt;"",SUMIFS(JPK_KR!AL:AL,JPK_KR!W:W,F163),"")</f>
        <v/>
      </c>
      <c r="H163" s="94" t="str">
        <f>IF(E163&lt;&gt;"",SUMIFS(JPK_KR!AM:AM,JPK_KR!W:W,F163),"")</f>
        <v/>
      </c>
      <c r="K163" s="94" t="str">
        <f>IF(I163&lt;&gt;"",SUMIFS(JPK_KR!AJ:AJ,JPK_KR!W:W,J163),"")</f>
        <v/>
      </c>
      <c r="L163" s="94" t="str">
        <f>IF(I163&lt;&gt;"",SUMIFS(JPK_KR!AK:AK,JPK_KR!W:W,J163),"")</f>
        <v/>
      </c>
    </row>
    <row r="164" spans="3:12" x14ac:dyDescent="0.3">
      <c r="C164" s="94" t="str">
        <f>IF(A164&lt;&gt;"",SUMIFS(JPK_KR!AL:AL,JPK_KR!W:W,B164),"")</f>
        <v/>
      </c>
      <c r="D164" s="94" t="str">
        <f>IF(A164&lt;&gt;"",SUMIFS(JPK_KR!AM:AM,JPK_KR!W:W,B164),"")</f>
        <v/>
      </c>
      <c r="G164" s="94" t="str">
        <f>IF(E164&lt;&gt;"",SUMIFS(JPK_KR!AL:AL,JPK_KR!W:W,F164),"")</f>
        <v/>
      </c>
      <c r="H164" s="94" t="str">
        <f>IF(E164&lt;&gt;"",SUMIFS(JPK_KR!AM:AM,JPK_KR!W:W,F164),"")</f>
        <v/>
      </c>
      <c r="K164" s="94" t="str">
        <f>IF(I164&lt;&gt;"",SUMIFS(JPK_KR!AJ:AJ,JPK_KR!W:W,J164),"")</f>
        <v/>
      </c>
      <c r="L164" s="94" t="str">
        <f>IF(I164&lt;&gt;"",SUMIFS(JPK_KR!AK:AK,JPK_KR!W:W,J164),"")</f>
        <v/>
      </c>
    </row>
    <row r="165" spans="3:12" x14ac:dyDescent="0.3">
      <c r="C165" s="94" t="str">
        <f>IF(A165&lt;&gt;"",SUMIFS(JPK_KR!AL:AL,JPK_KR!W:W,B165),"")</f>
        <v/>
      </c>
      <c r="D165" s="94" t="str">
        <f>IF(A165&lt;&gt;"",SUMIFS(JPK_KR!AM:AM,JPK_KR!W:W,B165),"")</f>
        <v/>
      </c>
      <c r="G165" s="94" t="str">
        <f>IF(E165&lt;&gt;"",SUMIFS(JPK_KR!AL:AL,JPK_KR!W:W,F165),"")</f>
        <v/>
      </c>
      <c r="H165" s="94" t="str">
        <f>IF(E165&lt;&gt;"",SUMIFS(JPK_KR!AM:AM,JPK_KR!W:W,F165),"")</f>
        <v/>
      </c>
      <c r="K165" s="94" t="str">
        <f>IF(I165&lt;&gt;"",SUMIFS(JPK_KR!AJ:AJ,JPK_KR!W:W,J165),"")</f>
        <v/>
      </c>
      <c r="L165" s="94" t="str">
        <f>IF(I165&lt;&gt;"",SUMIFS(JPK_KR!AK:AK,JPK_KR!W:W,J165),"")</f>
        <v/>
      </c>
    </row>
    <row r="166" spans="3:12" x14ac:dyDescent="0.3">
      <c r="C166" s="94" t="str">
        <f>IF(A166&lt;&gt;"",SUMIFS(JPK_KR!AL:AL,JPK_KR!W:W,B166),"")</f>
        <v/>
      </c>
      <c r="D166" s="94" t="str">
        <f>IF(A166&lt;&gt;"",SUMIFS(JPK_KR!AM:AM,JPK_KR!W:W,B166),"")</f>
        <v/>
      </c>
      <c r="G166" s="94" t="str">
        <f>IF(E166&lt;&gt;"",SUMIFS(JPK_KR!AL:AL,JPK_KR!W:W,F166),"")</f>
        <v/>
      </c>
      <c r="H166" s="94" t="str">
        <f>IF(E166&lt;&gt;"",SUMIFS(JPK_KR!AM:AM,JPK_KR!W:W,F166),"")</f>
        <v/>
      </c>
      <c r="K166" s="94" t="str">
        <f>IF(I166&lt;&gt;"",SUMIFS(JPK_KR!AJ:AJ,JPK_KR!W:W,J166),"")</f>
        <v/>
      </c>
      <c r="L166" s="94" t="str">
        <f>IF(I166&lt;&gt;"",SUMIFS(JPK_KR!AK:AK,JPK_KR!W:W,J166),"")</f>
        <v/>
      </c>
    </row>
    <row r="167" spans="3:12" x14ac:dyDescent="0.3">
      <c r="C167" s="94" t="str">
        <f>IF(A167&lt;&gt;"",SUMIFS(JPK_KR!AL:AL,JPK_KR!W:W,B167),"")</f>
        <v/>
      </c>
      <c r="D167" s="94" t="str">
        <f>IF(A167&lt;&gt;"",SUMIFS(JPK_KR!AM:AM,JPK_KR!W:W,B167),"")</f>
        <v/>
      </c>
      <c r="G167" s="94" t="str">
        <f>IF(E167&lt;&gt;"",SUMIFS(JPK_KR!AL:AL,JPK_KR!W:W,F167),"")</f>
        <v/>
      </c>
      <c r="H167" s="94" t="str">
        <f>IF(E167&lt;&gt;"",SUMIFS(JPK_KR!AM:AM,JPK_KR!W:W,F167),"")</f>
        <v/>
      </c>
      <c r="K167" s="94" t="str">
        <f>IF(I167&lt;&gt;"",SUMIFS(JPK_KR!AJ:AJ,JPK_KR!W:W,J167),"")</f>
        <v/>
      </c>
      <c r="L167" s="94" t="str">
        <f>IF(I167&lt;&gt;"",SUMIFS(JPK_KR!AK:AK,JPK_KR!W:W,J167),"")</f>
        <v/>
      </c>
    </row>
    <row r="168" spans="3:12" x14ac:dyDescent="0.3">
      <c r="C168" s="94" t="str">
        <f>IF(A168&lt;&gt;"",SUMIFS(JPK_KR!AL:AL,JPK_KR!W:W,B168),"")</f>
        <v/>
      </c>
      <c r="D168" s="94" t="str">
        <f>IF(A168&lt;&gt;"",SUMIFS(JPK_KR!AM:AM,JPK_KR!W:W,B168),"")</f>
        <v/>
      </c>
      <c r="G168" s="94" t="str">
        <f>IF(E168&lt;&gt;"",SUMIFS(JPK_KR!AL:AL,JPK_KR!W:W,F168),"")</f>
        <v/>
      </c>
      <c r="H168" s="94" t="str">
        <f>IF(E168&lt;&gt;"",SUMIFS(JPK_KR!AM:AM,JPK_KR!W:W,F168),"")</f>
        <v/>
      </c>
      <c r="K168" s="94" t="str">
        <f>IF(I168&lt;&gt;"",SUMIFS(JPK_KR!AJ:AJ,JPK_KR!W:W,J168),"")</f>
        <v/>
      </c>
      <c r="L168" s="94" t="str">
        <f>IF(I168&lt;&gt;"",SUMIFS(JPK_KR!AK:AK,JPK_KR!W:W,J168),"")</f>
        <v/>
      </c>
    </row>
    <row r="169" spans="3:12" x14ac:dyDescent="0.3">
      <c r="C169" s="94" t="str">
        <f>IF(A169&lt;&gt;"",SUMIFS(JPK_KR!AL:AL,JPK_KR!W:W,B169),"")</f>
        <v/>
      </c>
      <c r="D169" s="94" t="str">
        <f>IF(A169&lt;&gt;"",SUMIFS(JPK_KR!AM:AM,JPK_KR!W:W,B169),"")</f>
        <v/>
      </c>
      <c r="G169" s="94" t="str">
        <f>IF(E169&lt;&gt;"",SUMIFS(JPK_KR!AL:AL,JPK_KR!W:W,F169),"")</f>
        <v/>
      </c>
      <c r="H169" s="94" t="str">
        <f>IF(E169&lt;&gt;"",SUMIFS(JPK_KR!AM:AM,JPK_KR!W:W,F169),"")</f>
        <v/>
      </c>
      <c r="K169" s="94" t="str">
        <f>IF(I169&lt;&gt;"",SUMIFS(JPK_KR!AJ:AJ,JPK_KR!W:W,J169),"")</f>
        <v/>
      </c>
      <c r="L169" s="94" t="str">
        <f>IF(I169&lt;&gt;"",SUMIFS(JPK_KR!AK:AK,JPK_KR!W:W,J169),"")</f>
        <v/>
      </c>
    </row>
    <row r="170" spans="3:12" x14ac:dyDescent="0.3">
      <c r="C170" s="94" t="str">
        <f>IF(A170&lt;&gt;"",SUMIFS(JPK_KR!AL:AL,JPK_KR!W:W,B170),"")</f>
        <v/>
      </c>
      <c r="D170" s="94" t="str">
        <f>IF(A170&lt;&gt;"",SUMIFS(JPK_KR!AM:AM,JPK_KR!W:W,B170),"")</f>
        <v/>
      </c>
      <c r="G170" s="94" t="str">
        <f>IF(E170&lt;&gt;"",SUMIFS(JPK_KR!AL:AL,JPK_KR!W:W,F170),"")</f>
        <v/>
      </c>
      <c r="H170" s="94" t="str">
        <f>IF(E170&lt;&gt;"",SUMIFS(JPK_KR!AM:AM,JPK_KR!W:W,F170),"")</f>
        <v/>
      </c>
      <c r="K170" s="94" t="str">
        <f>IF(I170&lt;&gt;"",SUMIFS(JPK_KR!AJ:AJ,JPK_KR!W:W,J170),"")</f>
        <v/>
      </c>
      <c r="L170" s="94" t="str">
        <f>IF(I170&lt;&gt;"",SUMIFS(JPK_KR!AK:AK,JPK_KR!W:W,J170),"")</f>
        <v/>
      </c>
    </row>
    <row r="171" spans="3:12" x14ac:dyDescent="0.3">
      <c r="C171" s="94" t="str">
        <f>IF(A171&lt;&gt;"",SUMIFS(JPK_KR!AL:AL,JPK_KR!W:W,B171),"")</f>
        <v/>
      </c>
      <c r="D171" s="94" t="str">
        <f>IF(A171&lt;&gt;"",SUMIFS(JPK_KR!AM:AM,JPK_KR!W:W,B171),"")</f>
        <v/>
      </c>
      <c r="G171" s="94" t="str">
        <f>IF(E171&lt;&gt;"",SUMIFS(JPK_KR!AL:AL,JPK_KR!W:W,F171),"")</f>
        <v/>
      </c>
      <c r="H171" s="94" t="str">
        <f>IF(E171&lt;&gt;"",SUMIFS(JPK_KR!AM:AM,JPK_KR!W:W,F171),"")</f>
        <v/>
      </c>
      <c r="K171" s="94" t="str">
        <f>IF(I171&lt;&gt;"",SUMIFS(JPK_KR!AJ:AJ,JPK_KR!W:W,J171),"")</f>
        <v/>
      </c>
      <c r="L171" s="94" t="str">
        <f>IF(I171&lt;&gt;"",SUMIFS(JPK_KR!AK:AK,JPK_KR!W:W,J171),"")</f>
        <v/>
      </c>
    </row>
    <row r="172" spans="3:12" x14ac:dyDescent="0.3">
      <c r="C172" s="94" t="str">
        <f>IF(A172&lt;&gt;"",SUMIFS(JPK_KR!AL:AL,JPK_KR!W:W,B172),"")</f>
        <v/>
      </c>
      <c r="D172" s="94" t="str">
        <f>IF(A172&lt;&gt;"",SUMIFS(JPK_KR!AM:AM,JPK_KR!W:W,B172),"")</f>
        <v/>
      </c>
      <c r="G172" s="94" t="str">
        <f>IF(E172&lt;&gt;"",SUMIFS(JPK_KR!AL:AL,JPK_KR!W:W,F172),"")</f>
        <v/>
      </c>
      <c r="H172" s="94" t="str">
        <f>IF(E172&lt;&gt;"",SUMIFS(JPK_KR!AM:AM,JPK_KR!W:W,F172),"")</f>
        <v/>
      </c>
      <c r="K172" s="94" t="str">
        <f>IF(I172&lt;&gt;"",SUMIFS(JPK_KR!AJ:AJ,JPK_KR!W:W,J172),"")</f>
        <v/>
      </c>
      <c r="L172" s="94" t="str">
        <f>IF(I172&lt;&gt;"",SUMIFS(JPK_KR!AK:AK,JPK_KR!W:W,J172),"")</f>
        <v/>
      </c>
    </row>
    <row r="173" spans="3:12" x14ac:dyDescent="0.3">
      <c r="C173" s="94" t="str">
        <f>IF(A173&lt;&gt;"",SUMIFS(JPK_KR!AL:AL,JPK_KR!W:W,B173),"")</f>
        <v/>
      </c>
      <c r="D173" s="94" t="str">
        <f>IF(A173&lt;&gt;"",SUMIFS(JPK_KR!AM:AM,JPK_KR!W:W,B173),"")</f>
        <v/>
      </c>
      <c r="G173" s="94" t="str">
        <f>IF(E173&lt;&gt;"",SUMIFS(JPK_KR!AL:AL,JPK_KR!W:W,F173),"")</f>
        <v/>
      </c>
      <c r="H173" s="94" t="str">
        <f>IF(E173&lt;&gt;"",SUMIFS(JPK_KR!AM:AM,JPK_KR!W:W,F173),"")</f>
        <v/>
      </c>
      <c r="K173" s="94" t="str">
        <f>IF(I173&lt;&gt;"",SUMIFS(JPK_KR!AJ:AJ,JPK_KR!W:W,J173),"")</f>
        <v/>
      </c>
      <c r="L173" s="94" t="str">
        <f>IF(I173&lt;&gt;"",SUMIFS(JPK_KR!AK:AK,JPK_KR!W:W,J173),"")</f>
        <v/>
      </c>
    </row>
    <row r="174" spans="3:12" x14ac:dyDescent="0.3">
      <c r="C174" s="94" t="str">
        <f>IF(A174&lt;&gt;"",SUMIFS(JPK_KR!AL:AL,JPK_KR!W:W,B174),"")</f>
        <v/>
      </c>
      <c r="D174" s="94" t="str">
        <f>IF(A174&lt;&gt;"",SUMIFS(JPK_KR!AM:AM,JPK_KR!W:W,B174),"")</f>
        <v/>
      </c>
      <c r="G174" s="94" t="str">
        <f>IF(E174&lt;&gt;"",SUMIFS(JPK_KR!AL:AL,JPK_KR!W:W,F174),"")</f>
        <v/>
      </c>
      <c r="H174" s="94" t="str">
        <f>IF(E174&lt;&gt;"",SUMIFS(JPK_KR!AM:AM,JPK_KR!W:W,F174),"")</f>
        <v/>
      </c>
      <c r="K174" s="94" t="str">
        <f>IF(I174&lt;&gt;"",SUMIFS(JPK_KR!AJ:AJ,JPK_KR!W:W,J174),"")</f>
        <v/>
      </c>
      <c r="L174" s="94" t="str">
        <f>IF(I174&lt;&gt;"",SUMIFS(JPK_KR!AK:AK,JPK_KR!W:W,J174),"")</f>
        <v/>
      </c>
    </row>
    <row r="175" spans="3:12" x14ac:dyDescent="0.3">
      <c r="C175" s="94" t="str">
        <f>IF(A175&lt;&gt;"",SUMIFS(JPK_KR!AL:AL,JPK_KR!W:W,B175),"")</f>
        <v/>
      </c>
      <c r="D175" s="94" t="str">
        <f>IF(A175&lt;&gt;"",SUMIFS(JPK_KR!AM:AM,JPK_KR!W:W,B175),"")</f>
        <v/>
      </c>
      <c r="G175" s="94" t="str">
        <f>IF(E175&lt;&gt;"",SUMIFS(JPK_KR!AL:AL,JPK_KR!W:W,F175),"")</f>
        <v/>
      </c>
      <c r="H175" s="94" t="str">
        <f>IF(E175&lt;&gt;"",SUMIFS(JPK_KR!AM:AM,JPK_KR!W:W,F175),"")</f>
        <v/>
      </c>
      <c r="K175" s="94" t="str">
        <f>IF(I175&lt;&gt;"",SUMIFS(JPK_KR!AJ:AJ,JPK_KR!W:W,J175),"")</f>
        <v/>
      </c>
      <c r="L175" s="94" t="str">
        <f>IF(I175&lt;&gt;"",SUMIFS(JPK_KR!AK:AK,JPK_KR!W:W,J175),"")</f>
        <v/>
      </c>
    </row>
    <row r="176" spans="3:12" x14ac:dyDescent="0.3">
      <c r="C176" s="94" t="str">
        <f>IF(A176&lt;&gt;"",SUMIFS(JPK_KR!AL:AL,JPK_KR!W:W,B176),"")</f>
        <v/>
      </c>
      <c r="D176" s="94" t="str">
        <f>IF(A176&lt;&gt;"",SUMIFS(JPK_KR!AM:AM,JPK_KR!W:W,B176),"")</f>
        <v/>
      </c>
      <c r="G176" s="94" t="str">
        <f>IF(E176&lt;&gt;"",SUMIFS(JPK_KR!AL:AL,JPK_KR!W:W,F176),"")</f>
        <v/>
      </c>
      <c r="H176" s="94" t="str">
        <f>IF(E176&lt;&gt;"",SUMIFS(JPK_KR!AM:AM,JPK_KR!W:W,F176),"")</f>
        <v/>
      </c>
      <c r="K176" s="94" t="str">
        <f>IF(I176&lt;&gt;"",SUMIFS(JPK_KR!AJ:AJ,JPK_KR!W:W,J176),"")</f>
        <v/>
      </c>
      <c r="L176" s="94" t="str">
        <f>IF(I176&lt;&gt;"",SUMIFS(JPK_KR!AK:AK,JPK_KR!W:W,J176),"")</f>
        <v/>
      </c>
    </row>
    <row r="177" spans="3:12" x14ac:dyDescent="0.3">
      <c r="C177" s="94" t="str">
        <f>IF(A177&lt;&gt;"",SUMIFS(JPK_KR!AL:AL,JPK_KR!W:W,B177),"")</f>
        <v/>
      </c>
      <c r="D177" s="94" t="str">
        <f>IF(A177&lt;&gt;"",SUMIFS(JPK_KR!AM:AM,JPK_KR!W:W,B177),"")</f>
        <v/>
      </c>
      <c r="G177" s="94" t="str">
        <f>IF(E177&lt;&gt;"",SUMIFS(JPK_KR!AL:AL,JPK_KR!W:W,F177),"")</f>
        <v/>
      </c>
      <c r="H177" s="94" t="str">
        <f>IF(E177&lt;&gt;"",SUMIFS(JPK_KR!AM:AM,JPK_KR!W:W,F177),"")</f>
        <v/>
      </c>
      <c r="K177" s="94" t="str">
        <f>IF(I177&lt;&gt;"",SUMIFS(JPK_KR!AJ:AJ,JPK_KR!W:W,J177),"")</f>
        <v/>
      </c>
      <c r="L177" s="94" t="str">
        <f>IF(I177&lt;&gt;"",SUMIFS(JPK_KR!AK:AK,JPK_KR!W:W,J177),"")</f>
        <v/>
      </c>
    </row>
    <row r="178" spans="3:12" x14ac:dyDescent="0.3">
      <c r="C178" s="94" t="str">
        <f>IF(A178&lt;&gt;"",SUMIFS(JPK_KR!AL:AL,JPK_KR!W:W,B178),"")</f>
        <v/>
      </c>
      <c r="D178" s="94" t="str">
        <f>IF(A178&lt;&gt;"",SUMIFS(JPK_KR!AM:AM,JPK_KR!W:W,B178),"")</f>
        <v/>
      </c>
      <c r="G178" s="94" t="str">
        <f>IF(E178&lt;&gt;"",SUMIFS(JPK_KR!AL:AL,JPK_KR!W:W,F178),"")</f>
        <v/>
      </c>
      <c r="H178" s="94" t="str">
        <f>IF(E178&lt;&gt;"",SUMIFS(JPK_KR!AM:AM,JPK_KR!W:W,F178),"")</f>
        <v/>
      </c>
      <c r="K178" s="94" t="str">
        <f>IF(I178&lt;&gt;"",SUMIFS(JPK_KR!AJ:AJ,JPK_KR!W:W,J178),"")</f>
        <v/>
      </c>
      <c r="L178" s="94" t="str">
        <f>IF(I178&lt;&gt;"",SUMIFS(JPK_KR!AK:AK,JPK_KR!W:W,J178),"")</f>
        <v/>
      </c>
    </row>
    <row r="179" spans="3:12" x14ac:dyDescent="0.3">
      <c r="C179" s="94" t="str">
        <f>IF(A179&lt;&gt;"",SUMIFS(JPK_KR!AL:AL,JPK_KR!W:W,B179),"")</f>
        <v/>
      </c>
      <c r="D179" s="94" t="str">
        <f>IF(A179&lt;&gt;"",SUMIFS(JPK_KR!AM:AM,JPK_KR!W:W,B179),"")</f>
        <v/>
      </c>
      <c r="G179" s="94" t="str">
        <f>IF(E179&lt;&gt;"",SUMIFS(JPK_KR!AL:AL,JPK_KR!W:W,F179),"")</f>
        <v/>
      </c>
      <c r="H179" s="94" t="str">
        <f>IF(E179&lt;&gt;"",SUMIFS(JPK_KR!AM:AM,JPK_KR!W:W,F179),"")</f>
        <v/>
      </c>
      <c r="K179" s="94" t="str">
        <f>IF(I179&lt;&gt;"",SUMIFS(JPK_KR!AJ:AJ,JPK_KR!W:W,J179),"")</f>
        <v/>
      </c>
      <c r="L179" s="94" t="str">
        <f>IF(I179&lt;&gt;"",SUMIFS(JPK_KR!AK:AK,JPK_KR!W:W,J179),"")</f>
        <v/>
      </c>
    </row>
    <row r="180" spans="3:12" x14ac:dyDescent="0.3">
      <c r="C180" s="94" t="str">
        <f>IF(A180&lt;&gt;"",SUMIFS(JPK_KR!AL:AL,JPK_KR!W:W,B180),"")</f>
        <v/>
      </c>
      <c r="D180" s="94" t="str">
        <f>IF(A180&lt;&gt;"",SUMIFS(JPK_KR!AM:AM,JPK_KR!W:W,B180),"")</f>
        <v/>
      </c>
      <c r="G180" s="94" t="str">
        <f>IF(E180&lt;&gt;"",SUMIFS(JPK_KR!AL:AL,JPK_KR!W:W,F180),"")</f>
        <v/>
      </c>
      <c r="H180" s="94" t="str">
        <f>IF(E180&lt;&gt;"",SUMIFS(JPK_KR!AM:AM,JPK_KR!W:W,F180),"")</f>
        <v/>
      </c>
      <c r="K180" s="94" t="str">
        <f>IF(I180&lt;&gt;"",SUMIFS(JPK_KR!AJ:AJ,JPK_KR!W:W,J180),"")</f>
        <v/>
      </c>
      <c r="L180" s="94" t="str">
        <f>IF(I180&lt;&gt;"",SUMIFS(JPK_KR!AK:AK,JPK_KR!W:W,J180),"")</f>
        <v/>
      </c>
    </row>
    <row r="181" spans="3:12" x14ac:dyDescent="0.3">
      <c r="C181" s="94" t="str">
        <f>IF(A181&lt;&gt;"",SUMIFS(JPK_KR!AL:AL,JPK_KR!W:W,B181),"")</f>
        <v/>
      </c>
      <c r="D181" s="94" t="str">
        <f>IF(A181&lt;&gt;"",SUMIFS(JPK_KR!AM:AM,JPK_KR!W:W,B181),"")</f>
        <v/>
      </c>
      <c r="G181" s="94" t="str">
        <f>IF(E181&lt;&gt;"",SUMIFS(JPK_KR!AL:AL,JPK_KR!W:W,F181),"")</f>
        <v/>
      </c>
      <c r="H181" s="94" t="str">
        <f>IF(E181&lt;&gt;"",SUMIFS(JPK_KR!AM:AM,JPK_KR!W:W,F181),"")</f>
        <v/>
      </c>
      <c r="K181" s="94" t="str">
        <f>IF(I181&lt;&gt;"",SUMIFS(JPK_KR!AJ:AJ,JPK_KR!W:W,J181),"")</f>
        <v/>
      </c>
      <c r="L181" s="94" t="str">
        <f>IF(I181&lt;&gt;"",SUMIFS(JPK_KR!AK:AK,JPK_KR!W:W,J181),"")</f>
        <v/>
      </c>
    </row>
    <row r="182" spans="3:12" x14ac:dyDescent="0.3">
      <c r="C182" s="94" t="str">
        <f>IF(A182&lt;&gt;"",SUMIFS(JPK_KR!AL:AL,JPK_KR!W:W,B182),"")</f>
        <v/>
      </c>
      <c r="D182" s="94" t="str">
        <f>IF(A182&lt;&gt;"",SUMIFS(JPK_KR!AM:AM,JPK_KR!W:W,B182),"")</f>
        <v/>
      </c>
      <c r="G182" s="94" t="str">
        <f>IF(E182&lt;&gt;"",SUMIFS(JPK_KR!AL:AL,JPK_KR!W:W,F182),"")</f>
        <v/>
      </c>
      <c r="H182" s="94" t="str">
        <f>IF(E182&lt;&gt;"",SUMIFS(JPK_KR!AM:AM,JPK_KR!W:W,F182),"")</f>
        <v/>
      </c>
      <c r="K182" s="94" t="str">
        <f>IF(I182&lt;&gt;"",SUMIFS(JPK_KR!AJ:AJ,JPK_KR!W:W,J182),"")</f>
        <v/>
      </c>
      <c r="L182" s="94" t="str">
        <f>IF(I182&lt;&gt;"",SUMIFS(JPK_KR!AK:AK,JPK_KR!W:W,J182),"")</f>
        <v/>
      </c>
    </row>
    <row r="183" spans="3:12" x14ac:dyDescent="0.3">
      <c r="C183" s="94" t="str">
        <f>IF(A183&lt;&gt;"",SUMIFS(JPK_KR!AL:AL,JPK_KR!W:W,B183),"")</f>
        <v/>
      </c>
      <c r="D183" s="94" t="str">
        <f>IF(A183&lt;&gt;"",SUMIFS(JPK_KR!AM:AM,JPK_KR!W:W,B183),"")</f>
        <v/>
      </c>
      <c r="G183" s="94" t="str">
        <f>IF(E183&lt;&gt;"",SUMIFS(JPK_KR!AL:AL,JPK_KR!W:W,F183),"")</f>
        <v/>
      </c>
      <c r="H183" s="94" t="str">
        <f>IF(E183&lt;&gt;"",SUMIFS(JPK_KR!AM:AM,JPK_KR!W:W,F183),"")</f>
        <v/>
      </c>
      <c r="K183" s="94" t="str">
        <f>IF(I183&lt;&gt;"",SUMIFS(JPK_KR!AJ:AJ,JPK_KR!W:W,J183),"")</f>
        <v/>
      </c>
      <c r="L183" s="94" t="str">
        <f>IF(I183&lt;&gt;"",SUMIFS(JPK_KR!AK:AK,JPK_KR!W:W,J183),"")</f>
        <v/>
      </c>
    </row>
    <row r="184" spans="3:12" x14ac:dyDescent="0.3">
      <c r="C184" s="94" t="str">
        <f>IF(A184&lt;&gt;"",SUMIFS(JPK_KR!AL:AL,JPK_KR!W:W,B184),"")</f>
        <v/>
      </c>
      <c r="D184" s="94" t="str">
        <f>IF(A184&lt;&gt;"",SUMIFS(JPK_KR!AM:AM,JPK_KR!W:W,B184),"")</f>
        <v/>
      </c>
      <c r="G184" s="94" t="str">
        <f>IF(E184&lt;&gt;"",SUMIFS(JPK_KR!AL:AL,JPK_KR!W:W,F184),"")</f>
        <v/>
      </c>
      <c r="H184" s="94" t="str">
        <f>IF(E184&lt;&gt;"",SUMIFS(JPK_KR!AM:AM,JPK_KR!W:W,F184),"")</f>
        <v/>
      </c>
      <c r="K184" s="94" t="str">
        <f>IF(I184&lt;&gt;"",SUMIFS(JPK_KR!AJ:AJ,JPK_KR!W:W,J184),"")</f>
        <v/>
      </c>
      <c r="L184" s="94" t="str">
        <f>IF(I184&lt;&gt;"",SUMIFS(JPK_KR!AK:AK,JPK_KR!W:W,J184),"")</f>
        <v/>
      </c>
    </row>
    <row r="185" spans="3:12" x14ac:dyDescent="0.3">
      <c r="C185" s="94" t="str">
        <f>IF(A185&lt;&gt;"",SUMIFS(JPK_KR!AL:AL,JPK_KR!W:W,B185),"")</f>
        <v/>
      </c>
      <c r="D185" s="94" t="str">
        <f>IF(A185&lt;&gt;"",SUMIFS(JPK_KR!AM:AM,JPK_KR!W:W,B185),"")</f>
        <v/>
      </c>
      <c r="G185" s="94" t="str">
        <f>IF(E185&lt;&gt;"",SUMIFS(JPK_KR!AL:AL,JPK_KR!W:W,F185),"")</f>
        <v/>
      </c>
      <c r="H185" s="94" t="str">
        <f>IF(E185&lt;&gt;"",SUMIFS(JPK_KR!AM:AM,JPK_KR!W:W,F185),"")</f>
        <v/>
      </c>
      <c r="K185" s="94" t="str">
        <f>IF(I185&lt;&gt;"",SUMIFS(JPK_KR!AJ:AJ,JPK_KR!W:W,J185),"")</f>
        <v/>
      </c>
      <c r="L185" s="94" t="str">
        <f>IF(I185&lt;&gt;"",SUMIFS(JPK_KR!AK:AK,JPK_KR!W:W,J185),"")</f>
        <v/>
      </c>
    </row>
    <row r="186" spans="3:12" x14ac:dyDescent="0.3">
      <c r="C186" s="94" t="str">
        <f>IF(A186&lt;&gt;"",SUMIFS(JPK_KR!AL:AL,JPK_KR!W:W,B186),"")</f>
        <v/>
      </c>
      <c r="D186" s="94" t="str">
        <f>IF(A186&lt;&gt;"",SUMIFS(JPK_KR!AM:AM,JPK_KR!W:W,B186),"")</f>
        <v/>
      </c>
      <c r="G186" s="94" t="str">
        <f>IF(E186&lt;&gt;"",SUMIFS(JPK_KR!AL:AL,JPK_KR!W:W,F186),"")</f>
        <v/>
      </c>
      <c r="H186" s="94" t="str">
        <f>IF(E186&lt;&gt;"",SUMIFS(JPK_KR!AM:AM,JPK_KR!W:W,F186),"")</f>
        <v/>
      </c>
      <c r="K186" s="94" t="str">
        <f>IF(I186&lt;&gt;"",SUMIFS(JPK_KR!AJ:AJ,JPK_KR!W:W,J186),"")</f>
        <v/>
      </c>
      <c r="L186" s="94" t="str">
        <f>IF(I186&lt;&gt;"",SUMIFS(JPK_KR!AK:AK,JPK_KR!W:W,J186),"")</f>
        <v/>
      </c>
    </row>
    <row r="187" spans="3:12" x14ac:dyDescent="0.3">
      <c r="C187" s="94" t="str">
        <f>IF(A187&lt;&gt;"",SUMIFS(JPK_KR!AL:AL,JPK_KR!W:W,B187),"")</f>
        <v/>
      </c>
      <c r="D187" s="94" t="str">
        <f>IF(A187&lt;&gt;"",SUMIFS(JPK_KR!AM:AM,JPK_KR!W:W,B187),"")</f>
        <v/>
      </c>
      <c r="G187" s="94" t="str">
        <f>IF(E187&lt;&gt;"",SUMIFS(JPK_KR!AL:AL,JPK_KR!W:W,F187),"")</f>
        <v/>
      </c>
      <c r="H187" s="94" t="str">
        <f>IF(E187&lt;&gt;"",SUMIFS(JPK_KR!AM:AM,JPK_KR!W:W,F187),"")</f>
        <v/>
      </c>
      <c r="K187" s="94" t="str">
        <f>IF(I187&lt;&gt;"",SUMIFS(JPK_KR!AJ:AJ,JPK_KR!W:W,J187),"")</f>
        <v/>
      </c>
      <c r="L187" s="94" t="str">
        <f>IF(I187&lt;&gt;"",SUMIFS(JPK_KR!AK:AK,JPK_KR!W:W,J187),"")</f>
        <v/>
      </c>
    </row>
    <row r="188" spans="3:12" x14ac:dyDescent="0.3">
      <c r="C188" s="94" t="str">
        <f>IF(A188&lt;&gt;"",SUMIFS(JPK_KR!AL:AL,JPK_KR!W:W,B188),"")</f>
        <v/>
      </c>
      <c r="D188" s="94" t="str">
        <f>IF(A188&lt;&gt;"",SUMIFS(JPK_KR!AM:AM,JPK_KR!W:W,B188),"")</f>
        <v/>
      </c>
      <c r="G188" s="94" t="str">
        <f>IF(E188&lt;&gt;"",SUMIFS(JPK_KR!AL:AL,JPK_KR!W:W,F188),"")</f>
        <v/>
      </c>
      <c r="H188" s="94" t="str">
        <f>IF(E188&lt;&gt;"",SUMIFS(JPK_KR!AM:AM,JPK_KR!W:W,F188),"")</f>
        <v/>
      </c>
      <c r="K188" s="94" t="str">
        <f>IF(I188&lt;&gt;"",SUMIFS(JPK_KR!AJ:AJ,JPK_KR!W:W,J188),"")</f>
        <v/>
      </c>
      <c r="L188" s="94" t="str">
        <f>IF(I188&lt;&gt;"",SUMIFS(JPK_KR!AK:AK,JPK_KR!W:W,J188),"")</f>
        <v/>
      </c>
    </row>
    <row r="189" spans="3:12" x14ac:dyDescent="0.3">
      <c r="C189" s="94" t="str">
        <f>IF(A189&lt;&gt;"",SUMIFS(JPK_KR!AL:AL,JPK_KR!W:W,B189),"")</f>
        <v/>
      </c>
      <c r="D189" s="94" t="str">
        <f>IF(A189&lt;&gt;"",SUMIFS(JPK_KR!AM:AM,JPK_KR!W:W,B189),"")</f>
        <v/>
      </c>
      <c r="G189" s="94" t="str">
        <f>IF(E189&lt;&gt;"",SUMIFS(JPK_KR!AL:AL,JPK_KR!W:W,F189),"")</f>
        <v/>
      </c>
      <c r="H189" s="94" t="str">
        <f>IF(E189&lt;&gt;"",SUMIFS(JPK_KR!AM:AM,JPK_KR!W:W,F189),"")</f>
        <v/>
      </c>
      <c r="K189" s="94" t="str">
        <f>IF(I189&lt;&gt;"",SUMIFS(JPK_KR!AJ:AJ,JPK_KR!W:W,J189),"")</f>
        <v/>
      </c>
      <c r="L189" s="94" t="str">
        <f>IF(I189&lt;&gt;"",SUMIFS(JPK_KR!AK:AK,JPK_KR!W:W,J189),"")</f>
        <v/>
      </c>
    </row>
    <row r="190" spans="3:12" x14ac:dyDescent="0.3">
      <c r="C190" s="94" t="str">
        <f>IF(A190&lt;&gt;"",SUMIFS(JPK_KR!AL:AL,JPK_KR!W:W,B190),"")</f>
        <v/>
      </c>
      <c r="D190" s="94" t="str">
        <f>IF(A190&lt;&gt;"",SUMIFS(JPK_KR!AM:AM,JPK_KR!W:W,B190),"")</f>
        <v/>
      </c>
      <c r="G190" s="94" t="str">
        <f>IF(E190&lt;&gt;"",SUMIFS(JPK_KR!AL:AL,JPK_KR!W:W,F190),"")</f>
        <v/>
      </c>
      <c r="H190" s="94" t="str">
        <f>IF(E190&lt;&gt;"",SUMIFS(JPK_KR!AM:AM,JPK_KR!W:W,F190),"")</f>
        <v/>
      </c>
      <c r="K190" s="94" t="str">
        <f>IF(I190&lt;&gt;"",SUMIFS(JPK_KR!AJ:AJ,JPK_KR!W:W,J190),"")</f>
        <v/>
      </c>
      <c r="L190" s="94" t="str">
        <f>IF(I190&lt;&gt;"",SUMIFS(JPK_KR!AK:AK,JPK_KR!W:W,J190),"")</f>
        <v/>
      </c>
    </row>
    <row r="191" spans="3:12" x14ac:dyDescent="0.3">
      <c r="C191" s="94" t="str">
        <f>IF(A191&lt;&gt;"",SUMIFS(JPK_KR!AL:AL,JPK_KR!W:W,B191),"")</f>
        <v/>
      </c>
      <c r="D191" s="94" t="str">
        <f>IF(A191&lt;&gt;"",SUMIFS(JPK_KR!AM:AM,JPK_KR!W:W,B191),"")</f>
        <v/>
      </c>
      <c r="G191" s="94" t="str">
        <f>IF(E191&lt;&gt;"",SUMIFS(JPK_KR!AL:AL,JPK_KR!W:W,F191),"")</f>
        <v/>
      </c>
      <c r="H191" s="94" t="str">
        <f>IF(E191&lt;&gt;"",SUMIFS(JPK_KR!AM:AM,JPK_KR!W:W,F191),"")</f>
        <v/>
      </c>
      <c r="K191" s="94" t="str">
        <f>IF(I191&lt;&gt;"",SUMIFS(JPK_KR!AJ:AJ,JPK_KR!W:W,J191),"")</f>
        <v/>
      </c>
      <c r="L191" s="94" t="str">
        <f>IF(I191&lt;&gt;"",SUMIFS(JPK_KR!AK:AK,JPK_KR!W:W,J191),"")</f>
        <v/>
      </c>
    </row>
    <row r="192" spans="3:12" x14ac:dyDescent="0.3">
      <c r="C192" s="94" t="str">
        <f>IF(A192&lt;&gt;"",SUMIFS(JPK_KR!AL:AL,JPK_KR!W:W,B192),"")</f>
        <v/>
      </c>
      <c r="D192" s="94" t="str">
        <f>IF(A192&lt;&gt;"",SUMIFS(JPK_KR!AM:AM,JPK_KR!W:W,B192),"")</f>
        <v/>
      </c>
      <c r="G192" s="94" t="str">
        <f>IF(E192&lt;&gt;"",SUMIFS(JPK_KR!AL:AL,JPK_KR!W:W,F192),"")</f>
        <v/>
      </c>
      <c r="H192" s="94" t="str">
        <f>IF(E192&lt;&gt;"",SUMIFS(JPK_KR!AM:AM,JPK_KR!W:W,F192),"")</f>
        <v/>
      </c>
      <c r="K192" s="94" t="str">
        <f>IF(I192&lt;&gt;"",SUMIFS(JPK_KR!AJ:AJ,JPK_KR!W:W,J192),"")</f>
        <v/>
      </c>
      <c r="L192" s="94" t="str">
        <f>IF(I192&lt;&gt;"",SUMIFS(JPK_KR!AK:AK,JPK_KR!W:W,J192),"")</f>
        <v/>
      </c>
    </row>
    <row r="193" spans="3:12" x14ac:dyDescent="0.3">
      <c r="C193" s="94" t="str">
        <f>IF(A193&lt;&gt;"",SUMIFS(JPK_KR!AL:AL,JPK_KR!W:W,B193),"")</f>
        <v/>
      </c>
      <c r="D193" s="94" t="str">
        <f>IF(A193&lt;&gt;"",SUMIFS(JPK_KR!AM:AM,JPK_KR!W:W,B193),"")</f>
        <v/>
      </c>
      <c r="G193" s="94" t="str">
        <f>IF(E193&lt;&gt;"",SUMIFS(JPK_KR!AL:AL,JPK_KR!W:W,F193),"")</f>
        <v/>
      </c>
      <c r="H193" s="94" t="str">
        <f>IF(E193&lt;&gt;"",SUMIFS(JPK_KR!AM:AM,JPK_KR!W:W,F193),"")</f>
        <v/>
      </c>
      <c r="K193" s="94" t="str">
        <f>IF(I193&lt;&gt;"",SUMIFS(JPK_KR!AJ:AJ,JPK_KR!W:W,J193),"")</f>
        <v/>
      </c>
      <c r="L193" s="94" t="str">
        <f>IF(I193&lt;&gt;"",SUMIFS(JPK_KR!AK:AK,JPK_KR!W:W,J193),"")</f>
        <v/>
      </c>
    </row>
    <row r="194" spans="3:12" x14ac:dyDescent="0.3">
      <c r="C194" s="94" t="str">
        <f>IF(A194&lt;&gt;"",SUMIFS(JPK_KR!AL:AL,JPK_KR!W:W,B194),"")</f>
        <v/>
      </c>
      <c r="D194" s="94" t="str">
        <f>IF(A194&lt;&gt;"",SUMIFS(JPK_KR!AM:AM,JPK_KR!W:W,B194),"")</f>
        <v/>
      </c>
      <c r="G194" s="94" t="str">
        <f>IF(E194&lt;&gt;"",SUMIFS(JPK_KR!AL:AL,JPK_KR!W:W,F194),"")</f>
        <v/>
      </c>
      <c r="H194" s="94" t="str">
        <f>IF(E194&lt;&gt;"",SUMIFS(JPK_KR!AM:AM,JPK_KR!W:W,F194),"")</f>
        <v/>
      </c>
      <c r="K194" s="94" t="str">
        <f>IF(I194&lt;&gt;"",SUMIFS(JPK_KR!AJ:AJ,JPK_KR!W:W,J194),"")</f>
        <v/>
      </c>
      <c r="L194" s="94" t="str">
        <f>IF(I194&lt;&gt;"",SUMIFS(JPK_KR!AK:AK,JPK_KR!W:W,J194),"")</f>
        <v/>
      </c>
    </row>
    <row r="195" spans="3:12" x14ac:dyDescent="0.3">
      <c r="C195" s="94" t="str">
        <f>IF(A195&lt;&gt;"",SUMIFS(JPK_KR!AL:AL,JPK_KR!W:W,B195),"")</f>
        <v/>
      </c>
      <c r="D195" s="94" t="str">
        <f>IF(A195&lt;&gt;"",SUMIFS(JPK_KR!AM:AM,JPK_KR!W:W,B195),"")</f>
        <v/>
      </c>
      <c r="G195" s="94" t="str">
        <f>IF(E195&lt;&gt;"",SUMIFS(JPK_KR!AL:AL,JPK_KR!W:W,F195),"")</f>
        <v/>
      </c>
      <c r="H195" s="94" t="str">
        <f>IF(E195&lt;&gt;"",SUMIFS(JPK_KR!AM:AM,JPK_KR!W:W,F195),"")</f>
        <v/>
      </c>
      <c r="K195" s="94" t="str">
        <f>IF(I195&lt;&gt;"",SUMIFS(JPK_KR!AJ:AJ,JPK_KR!W:W,J195),"")</f>
        <v/>
      </c>
      <c r="L195" s="94" t="str">
        <f>IF(I195&lt;&gt;"",SUMIFS(JPK_KR!AK:AK,JPK_KR!W:W,J195),"")</f>
        <v/>
      </c>
    </row>
    <row r="196" spans="3:12" x14ac:dyDescent="0.3">
      <c r="C196" s="94" t="str">
        <f>IF(A196&lt;&gt;"",SUMIFS(JPK_KR!AL:AL,JPK_KR!W:W,B196),"")</f>
        <v/>
      </c>
      <c r="D196" s="94" t="str">
        <f>IF(A196&lt;&gt;"",SUMIFS(JPK_KR!AM:AM,JPK_KR!W:W,B196),"")</f>
        <v/>
      </c>
      <c r="G196" s="94" t="str">
        <f>IF(E196&lt;&gt;"",SUMIFS(JPK_KR!AL:AL,JPK_KR!W:W,F196),"")</f>
        <v/>
      </c>
      <c r="H196" s="94" t="str">
        <f>IF(E196&lt;&gt;"",SUMIFS(JPK_KR!AM:AM,JPK_KR!W:W,F196),"")</f>
        <v/>
      </c>
      <c r="K196" s="94" t="str">
        <f>IF(I196&lt;&gt;"",SUMIFS(JPK_KR!AJ:AJ,JPK_KR!W:W,J196),"")</f>
        <v/>
      </c>
      <c r="L196" s="94" t="str">
        <f>IF(I196&lt;&gt;"",SUMIFS(JPK_KR!AK:AK,JPK_KR!W:W,J196),"")</f>
        <v/>
      </c>
    </row>
    <row r="197" spans="3:12" x14ac:dyDescent="0.3">
      <c r="C197" s="94" t="str">
        <f>IF(A197&lt;&gt;"",SUMIFS(JPK_KR!AL:AL,JPK_KR!W:W,B197),"")</f>
        <v/>
      </c>
      <c r="D197" s="94" t="str">
        <f>IF(A197&lt;&gt;"",SUMIFS(JPK_KR!AM:AM,JPK_KR!W:W,B197),"")</f>
        <v/>
      </c>
      <c r="G197" s="94" t="str">
        <f>IF(E197&lt;&gt;"",SUMIFS(JPK_KR!AL:AL,JPK_KR!W:W,F197),"")</f>
        <v/>
      </c>
      <c r="H197" s="94" t="str">
        <f>IF(E197&lt;&gt;"",SUMIFS(JPK_KR!AM:AM,JPK_KR!W:W,F197),"")</f>
        <v/>
      </c>
      <c r="K197" s="94" t="str">
        <f>IF(I197&lt;&gt;"",SUMIFS(JPK_KR!AJ:AJ,JPK_KR!W:W,J197),"")</f>
        <v/>
      </c>
      <c r="L197" s="94" t="str">
        <f>IF(I197&lt;&gt;"",SUMIFS(JPK_KR!AK:AK,JPK_KR!W:W,J197),"")</f>
        <v/>
      </c>
    </row>
    <row r="198" spans="3:12" x14ac:dyDescent="0.3">
      <c r="C198" s="94" t="str">
        <f>IF(A198&lt;&gt;"",SUMIFS(JPK_KR!AL:AL,JPK_KR!W:W,B198),"")</f>
        <v/>
      </c>
      <c r="D198" s="94" t="str">
        <f>IF(A198&lt;&gt;"",SUMIFS(JPK_KR!AM:AM,JPK_KR!W:W,B198),"")</f>
        <v/>
      </c>
      <c r="G198" s="94" t="str">
        <f>IF(E198&lt;&gt;"",SUMIFS(JPK_KR!AL:AL,JPK_KR!W:W,F198),"")</f>
        <v/>
      </c>
      <c r="H198" s="94" t="str">
        <f>IF(E198&lt;&gt;"",SUMIFS(JPK_KR!AM:AM,JPK_KR!W:W,F198),"")</f>
        <v/>
      </c>
      <c r="K198" s="94" t="str">
        <f>IF(I198&lt;&gt;"",SUMIFS(JPK_KR!AJ:AJ,JPK_KR!W:W,J198),"")</f>
        <v/>
      </c>
      <c r="L198" s="94" t="str">
        <f>IF(I198&lt;&gt;"",SUMIFS(JPK_KR!AK:AK,JPK_KR!W:W,J198),"")</f>
        <v/>
      </c>
    </row>
    <row r="199" spans="3:12" x14ac:dyDescent="0.3">
      <c r="C199" s="94" t="str">
        <f>IF(A199&lt;&gt;"",SUMIFS(JPK_KR!AL:AL,JPK_KR!W:W,B199),"")</f>
        <v/>
      </c>
      <c r="D199" s="94" t="str">
        <f>IF(A199&lt;&gt;"",SUMIFS(JPK_KR!AM:AM,JPK_KR!W:W,B199),"")</f>
        <v/>
      </c>
      <c r="G199" s="94" t="str">
        <f>IF(E199&lt;&gt;"",SUMIFS(JPK_KR!AL:AL,JPK_KR!W:W,F199),"")</f>
        <v/>
      </c>
      <c r="H199" s="94" t="str">
        <f>IF(E199&lt;&gt;"",SUMIFS(JPK_KR!AM:AM,JPK_KR!W:W,F199),"")</f>
        <v/>
      </c>
      <c r="K199" s="94" t="str">
        <f>IF(I199&lt;&gt;"",SUMIFS(JPK_KR!AJ:AJ,JPK_KR!W:W,J199),"")</f>
        <v/>
      </c>
      <c r="L199" s="94" t="str">
        <f>IF(I199&lt;&gt;"",SUMIFS(JPK_KR!AK:AK,JPK_KR!W:W,J199),"")</f>
        <v/>
      </c>
    </row>
    <row r="200" spans="3:12" x14ac:dyDescent="0.3">
      <c r="C200" s="94" t="str">
        <f>IF(A200&lt;&gt;"",SUMIFS(JPK_KR!AL:AL,JPK_KR!W:W,B200),"")</f>
        <v/>
      </c>
      <c r="D200" s="94" t="str">
        <f>IF(A200&lt;&gt;"",SUMIFS(JPK_KR!AM:AM,JPK_KR!W:W,B200),"")</f>
        <v/>
      </c>
      <c r="G200" s="94" t="str">
        <f>IF(E200&lt;&gt;"",SUMIFS(JPK_KR!AL:AL,JPK_KR!W:W,F200),"")</f>
        <v/>
      </c>
      <c r="H200" s="94" t="str">
        <f>IF(E200&lt;&gt;"",SUMIFS(JPK_KR!AM:AM,JPK_KR!W:W,F200),"")</f>
        <v/>
      </c>
      <c r="K200" s="94" t="str">
        <f>IF(I200&lt;&gt;"",SUMIFS(JPK_KR!AJ:AJ,JPK_KR!W:W,J200),"")</f>
        <v/>
      </c>
      <c r="L200" s="94" t="str">
        <f>IF(I200&lt;&gt;"",SUMIFS(JPK_KR!AK:AK,JPK_KR!W:W,J200),"")</f>
        <v/>
      </c>
    </row>
    <row r="201" spans="3:12" x14ac:dyDescent="0.3">
      <c r="C201" s="94" t="str">
        <f>IF(A201&lt;&gt;"",SUMIFS(JPK_KR!AL:AL,JPK_KR!W:W,B201),"")</f>
        <v/>
      </c>
      <c r="D201" s="94" t="str">
        <f>IF(A201&lt;&gt;"",SUMIFS(JPK_KR!AM:AM,JPK_KR!W:W,B201),"")</f>
        <v/>
      </c>
      <c r="G201" s="94" t="str">
        <f>IF(E201&lt;&gt;"",SUMIFS(JPK_KR!AL:AL,JPK_KR!W:W,F201),"")</f>
        <v/>
      </c>
      <c r="H201" s="94" t="str">
        <f>IF(E201&lt;&gt;"",SUMIFS(JPK_KR!AM:AM,JPK_KR!W:W,F201),"")</f>
        <v/>
      </c>
      <c r="K201" s="94" t="str">
        <f>IF(I201&lt;&gt;"",SUMIFS(JPK_KR!AJ:AJ,JPK_KR!W:W,J201),"")</f>
        <v/>
      </c>
      <c r="L201" s="94" t="str">
        <f>IF(I201&lt;&gt;"",SUMIFS(JPK_KR!AK:AK,JPK_KR!W:W,J201),"")</f>
        <v/>
      </c>
    </row>
    <row r="202" spans="3:12" x14ac:dyDescent="0.3">
      <c r="C202" s="94" t="str">
        <f>IF(A202&lt;&gt;"",SUMIFS(JPK_KR!AL:AL,JPK_KR!W:W,B202),"")</f>
        <v/>
      </c>
      <c r="D202" s="94" t="str">
        <f>IF(A202&lt;&gt;"",SUMIFS(JPK_KR!AM:AM,JPK_KR!W:W,B202),"")</f>
        <v/>
      </c>
      <c r="G202" s="94" t="str">
        <f>IF(E202&lt;&gt;"",SUMIFS(JPK_KR!AL:AL,JPK_KR!W:W,F202),"")</f>
        <v/>
      </c>
      <c r="H202" s="94" t="str">
        <f>IF(E202&lt;&gt;"",SUMIFS(JPK_KR!AM:AM,JPK_KR!W:W,F202),"")</f>
        <v/>
      </c>
      <c r="K202" s="94" t="str">
        <f>IF(I202&lt;&gt;"",SUMIFS(JPK_KR!AJ:AJ,JPK_KR!W:W,J202),"")</f>
        <v/>
      </c>
      <c r="L202" s="94" t="str">
        <f>IF(I202&lt;&gt;"",SUMIFS(JPK_KR!AK:AK,JPK_KR!W:W,J202),"")</f>
        <v/>
      </c>
    </row>
    <row r="203" spans="3:12" x14ac:dyDescent="0.3">
      <c r="C203" s="94" t="str">
        <f>IF(A203&lt;&gt;"",SUMIFS(JPK_KR!AL:AL,JPK_KR!W:W,B203),"")</f>
        <v/>
      </c>
      <c r="D203" s="94" t="str">
        <f>IF(A203&lt;&gt;"",SUMIFS(JPK_KR!AM:AM,JPK_KR!W:W,B203),"")</f>
        <v/>
      </c>
      <c r="G203" s="94" t="str">
        <f>IF(E203&lt;&gt;"",SUMIFS(JPK_KR!AL:AL,JPK_KR!W:W,F203),"")</f>
        <v/>
      </c>
      <c r="H203" s="94" t="str">
        <f>IF(E203&lt;&gt;"",SUMIFS(JPK_KR!AM:AM,JPK_KR!W:W,F203),"")</f>
        <v/>
      </c>
      <c r="K203" s="94" t="str">
        <f>IF(I203&lt;&gt;"",SUMIFS(JPK_KR!AJ:AJ,JPK_KR!W:W,J203),"")</f>
        <v/>
      </c>
      <c r="L203" s="94" t="str">
        <f>IF(I203&lt;&gt;"",SUMIFS(JPK_KR!AK:AK,JPK_KR!W:W,J203),"")</f>
        <v/>
      </c>
    </row>
    <row r="204" spans="3:12" x14ac:dyDescent="0.3">
      <c r="C204" s="94" t="str">
        <f>IF(A204&lt;&gt;"",SUMIFS(JPK_KR!AL:AL,JPK_KR!W:W,B204),"")</f>
        <v/>
      </c>
      <c r="D204" s="94" t="str">
        <f>IF(A204&lt;&gt;"",SUMIFS(JPK_KR!AM:AM,JPK_KR!W:W,B204),"")</f>
        <v/>
      </c>
      <c r="G204" s="94" t="str">
        <f>IF(E204&lt;&gt;"",SUMIFS(JPK_KR!AL:AL,JPK_KR!W:W,F204),"")</f>
        <v/>
      </c>
      <c r="H204" s="94" t="str">
        <f>IF(E204&lt;&gt;"",SUMIFS(JPK_KR!AM:AM,JPK_KR!W:W,F204),"")</f>
        <v/>
      </c>
      <c r="K204" s="94" t="str">
        <f>IF(I204&lt;&gt;"",SUMIFS(JPK_KR!AJ:AJ,JPK_KR!W:W,J204),"")</f>
        <v/>
      </c>
      <c r="L204" s="94" t="str">
        <f>IF(I204&lt;&gt;"",SUMIFS(JPK_KR!AK:AK,JPK_KR!W:W,J204),"")</f>
        <v/>
      </c>
    </row>
    <row r="205" spans="3:12" x14ac:dyDescent="0.3">
      <c r="C205" s="94" t="str">
        <f>IF(A205&lt;&gt;"",SUMIFS(JPK_KR!AL:AL,JPK_KR!W:W,B205),"")</f>
        <v/>
      </c>
      <c r="D205" s="94" t="str">
        <f>IF(A205&lt;&gt;"",SUMIFS(JPK_KR!AM:AM,JPK_KR!W:W,B205),"")</f>
        <v/>
      </c>
      <c r="G205" s="94" t="str">
        <f>IF(E205&lt;&gt;"",SUMIFS(JPK_KR!AL:AL,JPK_KR!W:W,F205),"")</f>
        <v/>
      </c>
      <c r="H205" s="94" t="str">
        <f>IF(E205&lt;&gt;"",SUMIFS(JPK_KR!AM:AM,JPK_KR!W:W,F205),"")</f>
        <v/>
      </c>
      <c r="K205" s="94" t="str">
        <f>IF(I205&lt;&gt;"",SUMIFS(JPK_KR!AJ:AJ,JPK_KR!W:W,J205),"")</f>
        <v/>
      </c>
      <c r="L205" s="94" t="str">
        <f>IF(I205&lt;&gt;"",SUMIFS(JPK_KR!AK:AK,JPK_KR!W:W,J205),"")</f>
        <v/>
      </c>
    </row>
    <row r="206" spans="3:12" x14ac:dyDescent="0.3">
      <c r="C206" s="94" t="str">
        <f>IF(A206&lt;&gt;"",SUMIFS(JPK_KR!AL:AL,JPK_KR!W:W,B206),"")</f>
        <v/>
      </c>
      <c r="D206" s="94" t="str">
        <f>IF(A206&lt;&gt;"",SUMIFS(JPK_KR!AM:AM,JPK_KR!W:W,B206),"")</f>
        <v/>
      </c>
      <c r="G206" s="94" t="str">
        <f>IF(E206&lt;&gt;"",SUMIFS(JPK_KR!AL:AL,JPK_KR!W:W,F206),"")</f>
        <v/>
      </c>
      <c r="H206" s="94" t="str">
        <f>IF(E206&lt;&gt;"",SUMIFS(JPK_KR!AM:AM,JPK_KR!W:W,F206),"")</f>
        <v/>
      </c>
      <c r="K206" s="94" t="str">
        <f>IF(I206&lt;&gt;"",SUMIFS(JPK_KR!AJ:AJ,JPK_KR!W:W,J206),"")</f>
        <v/>
      </c>
      <c r="L206" s="94" t="str">
        <f>IF(I206&lt;&gt;"",SUMIFS(JPK_KR!AK:AK,JPK_KR!W:W,J206),"")</f>
        <v/>
      </c>
    </row>
    <row r="207" spans="3:12" x14ac:dyDescent="0.3">
      <c r="C207" s="94" t="str">
        <f>IF(A207&lt;&gt;"",SUMIFS(JPK_KR!AL:AL,JPK_KR!W:W,B207),"")</f>
        <v/>
      </c>
      <c r="D207" s="94" t="str">
        <f>IF(A207&lt;&gt;"",SUMIFS(JPK_KR!AM:AM,JPK_KR!W:W,B207),"")</f>
        <v/>
      </c>
      <c r="G207" s="94" t="str">
        <f>IF(E207&lt;&gt;"",SUMIFS(JPK_KR!AL:AL,JPK_KR!W:W,F207),"")</f>
        <v/>
      </c>
      <c r="H207" s="94" t="str">
        <f>IF(E207&lt;&gt;"",SUMIFS(JPK_KR!AM:AM,JPK_KR!W:W,F207),"")</f>
        <v/>
      </c>
      <c r="K207" s="94" t="str">
        <f>IF(I207&lt;&gt;"",SUMIFS(JPK_KR!AJ:AJ,JPK_KR!W:W,J207),"")</f>
        <v/>
      </c>
      <c r="L207" s="94" t="str">
        <f>IF(I207&lt;&gt;"",SUMIFS(JPK_KR!AK:AK,JPK_KR!W:W,J207),"")</f>
        <v/>
      </c>
    </row>
    <row r="208" spans="3:12" x14ac:dyDescent="0.3">
      <c r="C208" s="94" t="str">
        <f>IF(A208&lt;&gt;"",SUMIFS(JPK_KR!AL:AL,JPK_KR!W:W,B208),"")</f>
        <v/>
      </c>
      <c r="D208" s="94" t="str">
        <f>IF(A208&lt;&gt;"",SUMIFS(JPK_KR!AM:AM,JPK_KR!W:W,B208),"")</f>
        <v/>
      </c>
      <c r="G208" s="94" t="str">
        <f>IF(E208&lt;&gt;"",SUMIFS(JPK_KR!AL:AL,JPK_KR!W:W,F208),"")</f>
        <v/>
      </c>
      <c r="H208" s="94" t="str">
        <f>IF(E208&lt;&gt;"",SUMIFS(JPK_KR!AM:AM,JPK_KR!W:W,F208),"")</f>
        <v/>
      </c>
      <c r="K208" s="94" t="str">
        <f>IF(I208&lt;&gt;"",SUMIFS(JPK_KR!AJ:AJ,JPK_KR!W:W,J208),"")</f>
        <v/>
      </c>
      <c r="L208" s="94" t="str">
        <f>IF(I208&lt;&gt;"",SUMIFS(JPK_KR!AK:AK,JPK_KR!W:W,J208),"")</f>
        <v/>
      </c>
    </row>
    <row r="209" spans="3:12" x14ac:dyDescent="0.3">
      <c r="C209" s="94" t="str">
        <f>IF(A209&lt;&gt;"",SUMIFS(JPK_KR!AL:AL,JPK_KR!W:W,B209),"")</f>
        <v/>
      </c>
      <c r="D209" s="94" t="str">
        <f>IF(A209&lt;&gt;"",SUMIFS(JPK_KR!AM:AM,JPK_KR!W:W,B209),"")</f>
        <v/>
      </c>
      <c r="G209" s="94" t="str">
        <f>IF(E209&lt;&gt;"",SUMIFS(JPK_KR!AL:AL,JPK_KR!W:W,F209),"")</f>
        <v/>
      </c>
      <c r="H209" s="94" t="str">
        <f>IF(E209&lt;&gt;"",SUMIFS(JPK_KR!AM:AM,JPK_KR!W:W,F209),"")</f>
        <v/>
      </c>
      <c r="K209" s="94" t="str">
        <f>IF(I209&lt;&gt;"",SUMIFS(JPK_KR!AJ:AJ,JPK_KR!W:W,J209),"")</f>
        <v/>
      </c>
      <c r="L209" s="94" t="str">
        <f>IF(I209&lt;&gt;"",SUMIFS(JPK_KR!AK:AK,JPK_KR!W:W,J209),"")</f>
        <v/>
      </c>
    </row>
    <row r="210" spans="3:12" x14ac:dyDescent="0.3">
      <c r="C210" s="94" t="str">
        <f>IF(A210&lt;&gt;"",SUMIFS(JPK_KR!AL:AL,JPK_KR!W:W,B210),"")</f>
        <v/>
      </c>
      <c r="D210" s="94" t="str">
        <f>IF(A210&lt;&gt;"",SUMIFS(JPK_KR!AM:AM,JPK_KR!W:W,B210),"")</f>
        <v/>
      </c>
      <c r="G210" s="94" t="str">
        <f>IF(E210&lt;&gt;"",SUMIFS(JPK_KR!AL:AL,JPK_KR!W:W,F210),"")</f>
        <v/>
      </c>
      <c r="H210" s="94" t="str">
        <f>IF(E210&lt;&gt;"",SUMIFS(JPK_KR!AM:AM,JPK_KR!W:W,F210),"")</f>
        <v/>
      </c>
      <c r="K210" s="94" t="str">
        <f>IF(I210&lt;&gt;"",SUMIFS(JPK_KR!AJ:AJ,JPK_KR!W:W,J210),"")</f>
        <v/>
      </c>
      <c r="L210" s="94" t="str">
        <f>IF(I210&lt;&gt;"",SUMIFS(JPK_KR!AK:AK,JPK_KR!W:W,J210),"")</f>
        <v/>
      </c>
    </row>
    <row r="211" spans="3:12" x14ac:dyDescent="0.3">
      <c r="C211" s="94" t="str">
        <f>IF(A211&lt;&gt;"",SUMIFS(JPK_KR!AL:AL,JPK_KR!W:W,B211),"")</f>
        <v/>
      </c>
      <c r="D211" s="94" t="str">
        <f>IF(A211&lt;&gt;"",SUMIFS(JPK_KR!AM:AM,JPK_KR!W:W,B211),"")</f>
        <v/>
      </c>
      <c r="G211" s="94" t="str">
        <f>IF(E211&lt;&gt;"",SUMIFS(JPK_KR!AL:AL,JPK_KR!W:W,F211),"")</f>
        <v/>
      </c>
      <c r="H211" s="94" t="str">
        <f>IF(E211&lt;&gt;"",SUMIFS(JPK_KR!AM:AM,JPK_KR!W:W,F211),"")</f>
        <v/>
      </c>
      <c r="K211" s="94" t="str">
        <f>IF(I211&lt;&gt;"",SUMIFS(JPK_KR!AJ:AJ,JPK_KR!W:W,J211),"")</f>
        <v/>
      </c>
      <c r="L211" s="94" t="str">
        <f>IF(I211&lt;&gt;"",SUMIFS(JPK_KR!AK:AK,JPK_KR!W:W,J211),"")</f>
        <v/>
      </c>
    </row>
    <row r="212" spans="3:12" x14ac:dyDescent="0.3">
      <c r="C212" s="94" t="str">
        <f>IF(A212&lt;&gt;"",SUMIFS(JPK_KR!AL:AL,JPK_KR!W:W,B212),"")</f>
        <v/>
      </c>
      <c r="D212" s="94" t="str">
        <f>IF(A212&lt;&gt;"",SUMIFS(JPK_KR!AM:AM,JPK_KR!W:W,B212),"")</f>
        <v/>
      </c>
      <c r="G212" s="94" t="str">
        <f>IF(E212&lt;&gt;"",SUMIFS(JPK_KR!AL:AL,JPK_KR!W:W,F212),"")</f>
        <v/>
      </c>
      <c r="H212" s="94" t="str">
        <f>IF(E212&lt;&gt;"",SUMIFS(JPK_KR!AM:AM,JPK_KR!W:W,F212),"")</f>
        <v/>
      </c>
      <c r="K212" s="94" t="str">
        <f>IF(I212&lt;&gt;"",SUMIFS(JPK_KR!AJ:AJ,JPK_KR!W:W,J212),"")</f>
        <v/>
      </c>
      <c r="L212" s="94" t="str">
        <f>IF(I212&lt;&gt;"",SUMIFS(JPK_KR!AK:AK,JPK_KR!W:W,J212),"")</f>
        <v/>
      </c>
    </row>
    <row r="213" spans="3:12" x14ac:dyDescent="0.3">
      <c r="C213" s="94" t="str">
        <f>IF(A213&lt;&gt;"",SUMIFS(JPK_KR!AL:AL,JPK_KR!W:W,B213),"")</f>
        <v/>
      </c>
      <c r="D213" s="94" t="str">
        <f>IF(A213&lt;&gt;"",SUMIFS(JPK_KR!AM:AM,JPK_KR!W:W,B213),"")</f>
        <v/>
      </c>
      <c r="G213" s="94" t="str">
        <f>IF(E213&lt;&gt;"",SUMIFS(JPK_KR!AL:AL,JPK_KR!W:W,F213),"")</f>
        <v/>
      </c>
      <c r="H213" s="94" t="str">
        <f>IF(E213&lt;&gt;"",SUMIFS(JPK_KR!AM:AM,JPK_KR!W:W,F213),"")</f>
        <v/>
      </c>
      <c r="K213" s="94" t="str">
        <f>IF(I213&lt;&gt;"",SUMIFS(JPK_KR!AJ:AJ,JPK_KR!W:W,J213),"")</f>
        <v/>
      </c>
      <c r="L213" s="94" t="str">
        <f>IF(I213&lt;&gt;"",SUMIFS(JPK_KR!AK:AK,JPK_KR!W:W,J213),"")</f>
        <v/>
      </c>
    </row>
    <row r="214" spans="3:12" x14ac:dyDescent="0.3">
      <c r="C214" s="94" t="str">
        <f>IF(A214&lt;&gt;"",SUMIFS(JPK_KR!AL:AL,JPK_KR!W:W,B214),"")</f>
        <v/>
      </c>
      <c r="D214" s="94" t="str">
        <f>IF(A214&lt;&gt;"",SUMIFS(JPK_KR!AM:AM,JPK_KR!W:W,B214),"")</f>
        <v/>
      </c>
      <c r="G214" s="94" t="str">
        <f>IF(E214&lt;&gt;"",SUMIFS(JPK_KR!AL:AL,JPK_KR!W:W,F214),"")</f>
        <v/>
      </c>
      <c r="H214" s="94" t="str">
        <f>IF(E214&lt;&gt;"",SUMIFS(JPK_KR!AM:AM,JPK_KR!W:W,F214),"")</f>
        <v/>
      </c>
      <c r="K214" s="94" t="str">
        <f>IF(I214&lt;&gt;"",SUMIFS(JPK_KR!AJ:AJ,JPK_KR!W:W,J214),"")</f>
        <v/>
      </c>
      <c r="L214" s="94" t="str">
        <f>IF(I214&lt;&gt;"",SUMIFS(JPK_KR!AK:AK,JPK_KR!W:W,J214),"")</f>
        <v/>
      </c>
    </row>
    <row r="215" spans="3:12" x14ac:dyDescent="0.3">
      <c r="C215" s="94" t="str">
        <f>IF(A215&lt;&gt;"",SUMIFS(JPK_KR!AL:AL,JPK_KR!W:W,B215),"")</f>
        <v/>
      </c>
      <c r="D215" s="94" t="str">
        <f>IF(A215&lt;&gt;"",SUMIFS(JPK_KR!AM:AM,JPK_KR!W:W,B215),"")</f>
        <v/>
      </c>
      <c r="G215" s="94" t="str">
        <f>IF(E215&lt;&gt;"",SUMIFS(JPK_KR!AL:AL,JPK_KR!W:W,F215),"")</f>
        <v/>
      </c>
      <c r="H215" s="94" t="str">
        <f>IF(E215&lt;&gt;"",SUMIFS(JPK_KR!AM:AM,JPK_KR!W:W,F215),"")</f>
        <v/>
      </c>
      <c r="K215" s="94" t="str">
        <f>IF(I215&lt;&gt;"",SUMIFS(JPK_KR!AJ:AJ,JPK_KR!W:W,J215),"")</f>
        <v/>
      </c>
      <c r="L215" s="94" t="str">
        <f>IF(I215&lt;&gt;"",SUMIFS(JPK_KR!AK:AK,JPK_KR!W:W,J215),"")</f>
        <v/>
      </c>
    </row>
    <row r="216" spans="3:12" x14ac:dyDescent="0.3">
      <c r="C216" s="94" t="str">
        <f>IF(A216&lt;&gt;"",SUMIFS(JPK_KR!AL:AL,JPK_KR!W:W,B216),"")</f>
        <v/>
      </c>
      <c r="D216" s="94" t="str">
        <f>IF(A216&lt;&gt;"",SUMIFS(JPK_KR!AM:AM,JPK_KR!W:W,B216),"")</f>
        <v/>
      </c>
      <c r="G216" s="94" t="str">
        <f>IF(E216&lt;&gt;"",SUMIFS(JPK_KR!AL:AL,JPK_KR!W:W,F216),"")</f>
        <v/>
      </c>
      <c r="H216" s="94" t="str">
        <f>IF(E216&lt;&gt;"",SUMIFS(JPK_KR!AM:AM,JPK_KR!W:W,F216),"")</f>
        <v/>
      </c>
      <c r="K216" s="94" t="str">
        <f>IF(I216&lt;&gt;"",SUMIFS(JPK_KR!AJ:AJ,JPK_KR!W:W,J216),"")</f>
        <v/>
      </c>
      <c r="L216" s="94" t="str">
        <f>IF(I216&lt;&gt;"",SUMIFS(JPK_KR!AK:AK,JPK_KR!W:W,J216),"")</f>
        <v/>
      </c>
    </row>
    <row r="217" spans="3:12" x14ac:dyDescent="0.3">
      <c r="C217" s="94" t="str">
        <f>IF(A217&lt;&gt;"",SUMIFS(JPK_KR!AL:AL,JPK_KR!W:W,B217),"")</f>
        <v/>
      </c>
      <c r="D217" s="94" t="str">
        <f>IF(A217&lt;&gt;"",SUMIFS(JPK_KR!AM:AM,JPK_KR!W:W,B217),"")</f>
        <v/>
      </c>
      <c r="G217" s="94" t="str">
        <f>IF(E217&lt;&gt;"",SUMIFS(JPK_KR!AL:AL,JPK_KR!W:W,F217),"")</f>
        <v/>
      </c>
      <c r="H217" s="94" t="str">
        <f>IF(E217&lt;&gt;"",SUMIFS(JPK_KR!AM:AM,JPK_KR!W:W,F217),"")</f>
        <v/>
      </c>
      <c r="K217" s="94" t="str">
        <f>IF(I217&lt;&gt;"",SUMIFS(JPK_KR!AJ:AJ,JPK_KR!W:W,J217),"")</f>
        <v/>
      </c>
      <c r="L217" s="94" t="str">
        <f>IF(I217&lt;&gt;"",SUMIFS(JPK_KR!AK:AK,JPK_KR!W:W,J217),"")</f>
        <v/>
      </c>
    </row>
    <row r="218" spans="3:12" x14ac:dyDescent="0.3">
      <c r="C218" s="94" t="str">
        <f>IF(A218&lt;&gt;"",SUMIFS(JPK_KR!AL:AL,JPK_KR!W:W,B218),"")</f>
        <v/>
      </c>
      <c r="D218" s="94" t="str">
        <f>IF(A218&lt;&gt;"",SUMIFS(JPK_KR!AM:AM,JPK_KR!W:W,B218),"")</f>
        <v/>
      </c>
      <c r="G218" s="94" t="str">
        <f>IF(E218&lt;&gt;"",SUMIFS(JPK_KR!AL:AL,JPK_KR!W:W,F218),"")</f>
        <v/>
      </c>
      <c r="H218" s="94" t="str">
        <f>IF(E218&lt;&gt;"",SUMIFS(JPK_KR!AM:AM,JPK_KR!W:W,F218),"")</f>
        <v/>
      </c>
      <c r="K218" s="94" t="str">
        <f>IF(I218&lt;&gt;"",SUMIFS(JPK_KR!AJ:AJ,JPK_KR!W:W,J218),"")</f>
        <v/>
      </c>
      <c r="L218" s="94" t="str">
        <f>IF(I218&lt;&gt;"",SUMIFS(JPK_KR!AK:AK,JPK_KR!W:W,J218),"")</f>
        <v/>
      </c>
    </row>
    <row r="219" spans="3:12" x14ac:dyDescent="0.3">
      <c r="C219" s="94" t="str">
        <f>IF(A219&lt;&gt;"",SUMIFS(JPK_KR!AL:AL,JPK_KR!W:W,B219),"")</f>
        <v/>
      </c>
      <c r="D219" s="94" t="str">
        <f>IF(A219&lt;&gt;"",SUMIFS(JPK_KR!AM:AM,JPK_KR!W:W,B219),"")</f>
        <v/>
      </c>
      <c r="G219" s="94" t="str">
        <f>IF(E219&lt;&gt;"",SUMIFS(JPK_KR!AL:AL,JPK_KR!W:W,F219),"")</f>
        <v/>
      </c>
      <c r="H219" s="94" t="str">
        <f>IF(E219&lt;&gt;"",SUMIFS(JPK_KR!AM:AM,JPK_KR!W:W,F219),"")</f>
        <v/>
      </c>
      <c r="K219" s="94" t="str">
        <f>IF(I219&lt;&gt;"",SUMIFS(JPK_KR!AJ:AJ,JPK_KR!W:W,J219),"")</f>
        <v/>
      </c>
      <c r="L219" s="94" t="str">
        <f>IF(I219&lt;&gt;"",SUMIFS(JPK_KR!AK:AK,JPK_KR!W:W,J219),"")</f>
        <v/>
      </c>
    </row>
    <row r="220" spans="3:12" x14ac:dyDescent="0.3">
      <c r="C220" s="94" t="str">
        <f>IF(A220&lt;&gt;"",SUMIFS(JPK_KR!AL:AL,JPK_KR!W:W,B220),"")</f>
        <v/>
      </c>
      <c r="D220" s="94" t="str">
        <f>IF(A220&lt;&gt;"",SUMIFS(JPK_KR!AM:AM,JPK_KR!W:W,B220),"")</f>
        <v/>
      </c>
      <c r="G220" s="94" t="str">
        <f>IF(E220&lt;&gt;"",SUMIFS(JPK_KR!AL:AL,JPK_KR!W:W,F220),"")</f>
        <v/>
      </c>
      <c r="H220" s="94" t="str">
        <f>IF(E220&lt;&gt;"",SUMIFS(JPK_KR!AM:AM,JPK_KR!W:W,F220),"")</f>
        <v/>
      </c>
      <c r="K220" s="94" t="str">
        <f>IF(I220&lt;&gt;"",SUMIFS(JPK_KR!AJ:AJ,JPK_KR!W:W,J220),"")</f>
        <v/>
      </c>
      <c r="L220" s="94" t="str">
        <f>IF(I220&lt;&gt;"",SUMIFS(JPK_KR!AK:AK,JPK_KR!W:W,J220),"")</f>
        <v/>
      </c>
    </row>
    <row r="221" spans="3:12" x14ac:dyDescent="0.3">
      <c r="C221" s="94" t="str">
        <f>IF(A221&lt;&gt;"",SUMIFS(JPK_KR!AL:AL,JPK_KR!W:W,B221),"")</f>
        <v/>
      </c>
      <c r="D221" s="94" t="str">
        <f>IF(A221&lt;&gt;"",SUMIFS(JPK_KR!AM:AM,JPK_KR!W:W,B221),"")</f>
        <v/>
      </c>
      <c r="G221" s="94" t="str">
        <f>IF(E221&lt;&gt;"",SUMIFS(JPK_KR!AL:AL,JPK_KR!W:W,F221),"")</f>
        <v/>
      </c>
      <c r="H221" s="94" t="str">
        <f>IF(E221&lt;&gt;"",SUMIFS(JPK_KR!AM:AM,JPK_KR!W:W,F221),"")</f>
        <v/>
      </c>
      <c r="K221" s="94" t="str">
        <f>IF(I221&lt;&gt;"",SUMIFS(JPK_KR!AJ:AJ,JPK_KR!W:W,J221),"")</f>
        <v/>
      </c>
      <c r="L221" s="94" t="str">
        <f>IF(I221&lt;&gt;"",SUMIFS(JPK_KR!AK:AK,JPK_KR!W:W,J221),"")</f>
        <v/>
      </c>
    </row>
    <row r="222" spans="3:12" x14ac:dyDescent="0.3">
      <c r="C222" s="94" t="str">
        <f>IF(A222&lt;&gt;"",SUMIFS(JPK_KR!AL:AL,JPK_KR!W:W,B222),"")</f>
        <v/>
      </c>
      <c r="D222" s="94" t="str">
        <f>IF(A222&lt;&gt;"",SUMIFS(JPK_KR!AM:AM,JPK_KR!W:W,B222),"")</f>
        <v/>
      </c>
      <c r="G222" s="94" t="str">
        <f>IF(E222&lt;&gt;"",SUMIFS(JPK_KR!AL:AL,JPK_KR!W:W,F222),"")</f>
        <v/>
      </c>
      <c r="H222" s="94" t="str">
        <f>IF(E222&lt;&gt;"",SUMIFS(JPK_KR!AM:AM,JPK_KR!W:W,F222),"")</f>
        <v/>
      </c>
      <c r="K222" s="94" t="str">
        <f>IF(I222&lt;&gt;"",SUMIFS(JPK_KR!AJ:AJ,JPK_KR!W:W,J222),"")</f>
        <v/>
      </c>
      <c r="L222" s="94" t="str">
        <f>IF(I222&lt;&gt;"",SUMIFS(JPK_KR!AK:AK,JPK_KR!W:W,J222),"")</f>
        <v/>
      </c>
    </row>
    <row r="223" spans="3:12" x14ac:dyDescent="0.3">
      <c r="C223" s="94" t="str">
        <f>IF(A223&lt;&gt;"",SUMIFS(JPK_KR!AL:AL,JPK_KR!W:W,B223),"")</f>
        <v/>
      </c>
      <c r="D223" s="94" t="str">
        <f>IF(A223&lt;&gt;"",SUMIFS(JPK_KR!AM:AM,JPK_KR!W:W,B223),"")</f>
        <v/>
      </c>
      <c r="G223" s="94" t="str">
        <f>IF(E223&lt;&gt;"",SUMIFS(JPK_KR!AL:AL,JPK_KR!W:W,F223),"")</f>
        <v/>
      </c>
      <c r="H223" s="94" t="str">
        <f>IF(E223&lt;&gt;"",SUMIFS(JPK_KR!AM:AM,JPK_KR!W:W,F223),"")</f>
        <v/>
      </c>
      <c r="K223" s="94" t="str">
        <f>IF(I223&lt;&gt;"",SUMIFS(JPK_KR!AJ:AJ,JPK_KR!W:W,J223),"")</f>
        <v/>
      </c>
      <c r="L223" s="94" t="str">
        <f>IF(I223&lt;&gt;"",SUMIFS(JPK_KR!AK:AK,JPK_KR!W:W,J223),"")</f>
        <v/>
      </c>
    </row>
    <row r="224" spans="3:12" x14ac:dyDescent="0.3">
      <c r="C224" s="94" t="str">
        <f>IF(A224&lt;&gt;"",SUMIFS(JPK_KR!AL:AL,JPK_KR!W:W,B224),"")</f>
        <v/>
      </c>
      <c r="D224" s="94" t="str">
        <f>IF(A224&lt;&gt;"",SUMIFS(JPK_KR!AM:AM,JPK_KR!W:W,B224),"")</f>
        <v/>
      </c>
      <c r="G224" s="94" t="str">
        <f>IF(E224&lt;&gt;"",SUMIFS(JPK_KR!AL:AL,JPK_KR!W:W,F224),"")</f>
        <v/>
      </c>
      <c r="H224" s="94" t="str">
        <f>IF(E224&lt;&gt;"",SUMIFS(JPK_KR!AM:AM,JPK_KR!W:W,F224),"")</f>
        <v/>
      </c>
      <c r="K224" s="94" t="str">
        <f>IF(I224&lt;&gt;"",SUMIFS(JPK_KR!AJ:AJ,JPK_KR!W:W,J224),"")</f>
        <v/>
      </c>
      <c r="L224" s="94" t="str">
        <f>IF(I224&lt;&gt;"",SUMIFS(JPK_KR!AK:AK,JPK_KR!W:W,J224),"")</f>
        <v/>
      </c>
    </row>
    <row r="225" spans="3:12" x14ac:dyDescent="0.3">
      <c r="C225" s="94" t="str">
        <f>IF(A225&lt;&gt;"",SUMIFS(JPK_KR!AL:AL,JPK_KR!W:W,B225),"")</f>
        <v/>
      </c>
      <c r="D225" s="94" t="str">
        <f>IF(A225&lt;&gt;"",SUMIFS(JPK_KR!AM:AM,JPK_KR!W:W,B225),"")</f>
        <v/>
      </c>
      <c r="G225" s="94" t="str">
        <f>IF(E225&lt;&gt;"",SUMIFS(JPK_KR!AL:AL,JPK_KR!W:W,F225),"")</f>
        <v/>
      </c>
      <c r="H225" s="94" t="str">
        <f>IF(E225&lt;&gt;"",SUMIFS(JPK_KR!AM:AM,JPK_KR!W:W,F225),"")</f>
        <v/>
      </c>
      <c r="K225" s="94" t="str">
        <f>IF(I225&lt;&gt;"",SUMIFS(JPK_KR!AJ:AJ,JPK_KR!W:W,J225),"")</f>
        <v/>
      </c>
      <c r="L225" s="94" t="str">
        <f>IF(I225&lt;&gt;"",SUMIFS(JPK_KR!AK:AK,JPK_KR!W:W,J225),"")</f>
        <v/>
      </c>
    </row>
    <row r="226" spans="3:12" x14ac:dyDescent="0.3">
      <c r="C226" s="94" t="str">
        <f>IF(A226&lt;&gt;"",SUMIFS(JPK_KR!AL:AL,JPK_KR!W:W,B226),"")</f>
        <v/>
      </c>
      <c r="D226" s="94" t="str">
        <f>IF(A226&lt;&gt;"",SUMIFS(JPK_KR!AM:AM,JPK_KR!W:W,B226),"")</f>
        <v/>
      </c>
      <c r="G226" s="94" t="str">
        <f>IF(E226&lt;&gt;"",SUMIFS(JPK_KR!AL:AL,JPK_KR!W:W,F226),"")</f>
        <v/>
      </c>
      <c r="H226" s="94" t="str">
        <f>IF(E226&lt;&gt;"",SUMIFS(JPK_KR!AM:AM,JPK_KR!W:W,F226),"")</f>
        <v/>
      </c>
      <c r="K226" s="94" t="str">
        <f>IF(I226&lt;&gt;"",SUMIFS(JPK_KR!AJ:AJ,JPK_KR!W:W,J226),"")</f>
        <v/>
      </c>
      <c r="L226" s="94" t="str">
        <f>IF(I226&lt;&gt;"",SUMIFS(JPK_KR!AK:AK,JPK_KR!W:W,J226),"")</f>
        <v/>
      </c>
    </row>
    <row r="227" spans="3:12" x14ac:dyDescent="0.3">
      <c r="C227" s="94" t="str">
        <f>IF(A227&lt;&gt;"",SUMIFS(JPK_KR!AL:AL,JPK_KR!W:W,B227),"")</f>
        <v/>
      </c>
      <c r="D227" s="94" t="str">
        <f>IF(A227&lt;&gt;"",SUMIFS(JPK_KR!AM:AM,JPK_KR!W:W,B227),"")</f>
        <v/>
      </c>
      <c r="G227" s="94" t="str">
        <f>IF(E227&lt;&gt;"",SUMIFS(JPK_KR!AL:AL,JPK_KR!W:W,F227),"")</f>
        <v/>
      </c>
      <c r="H227" s="94" t="str">
        <f>IF(E227&lt;&gt;"",SUMIFS(JPK_KR!AM:AM,JPK_KR!W:W,F227),"")</f>
        <v/>
      </c>
      <c r="K227" s="94" t="str">
        <f>IF(I227&lt;&gt;"",SUMIFS(JPK_KR!AJ:AJ,JPK_KR!W:W,J227),"")</f>
        <v/>
      </c>
      <c r="L227" s="94" t="str">
        <f>IF(I227&lt;&gt;"",SUMIFS(JPK_KR!AK:AK,JPK_KR!W:W,J227),"")</f>
        <v/>
      </c>
    </row>
    <row r="228" spans="3:12" x14ac:dyDescent="0.3">
      <c r="C228" s="94" t="str">
        <f>IF(A228&lt;&gt;"",SUMIFS(JPK_KR!AL:AL,JPK_KR!W:W,B228),"")</f>
        <v/>
      </c>
      <c r="D228" s="94" t="str">
        <f>IF(A228&lt;&gt;"",SUMIFS(JPK_KR!AM:AM,JPK_KR!W:W,B228),"")</f>
        <v/>
      </c>
      <c r="G228" s="94" t="str">
        <f>IF(E228&lt;&gt;"",SUMIFS(JPK_KR!AL:AL,JPK_KR!W:W,F228),"")</f>
        <v/>
      </c>
      <c r="H228" s="94" t="str">
        <f>IF(E228&lt;&gt;"",SUMIFS(JPK_KR!AM:AM,JPK_KR!W:W,F228),"")</f>
        <v/>
      </c>
      <c r="K228" s="94" t="str">
        <f>IF(I228&lt;&gt;"",SUMIFS(JPK_KR!AJ:AJ,JPK_KR!W:W,J228),"")</f>
        <v/>
      </c>
      <c r="L228" s="94" t="str">
        <f>IF(I228&lt;&gt;"",SUMIFS(JPK_KR!AK:AK,JPK_KR!W:W,J228),"")</f>
        <v/>
      </c>
    </row>
    <row r="229" spans="3:12" x14ac:dyDescent="0.3">
      <c r="C229" s="94" t="str">
        <f>IF(A229&lt;&gt;"",SUMIFS(JPK_KR!AL:AL,JPK_KR!W:W,B229),"")</f>
        <v/>
      </c>
      <c r="D229" s="94" t="str">
        <f>IF(A229&lt;&gt;"",SUMIFS(JPK_KR!AM:AM,JPK_KR!W:W,B229),"")</f>
        <v/>
      </c>
      <c r="G229" s="94" t="str">
        <f>IF(E229&lt;&gt;"",SUMIFS(JPK_KR!AL:AL,JPK_KR!W:W,F229),"")</f>
        <v/>
      </c>
      <c r="H229" s="94" t="str">
        <f>IF(E229&lt;&gt;"",SUMIFS(JPK_KR!AM:AM,JPK_KR!W:W,F229),"")</f>
        <v/>
      </c>
      <c r="K229" s="94" t="str">
        <f>IF(I229&lt;&gt;"",SUMIFS(JPK_KR!AJ:AJ,JPK_KR!W:W,J229),"")</f>
        <v/>
      </c>
      <c r="L229" s="94" t="str">
        <f>IF(I229&lt;&gt;"",SUMIFS(JPK_KR!AK:AK,JPK_KR!W:W,J229),"")</f>
        <v/>
      </c>
    </row>
    <row r="230" spans="3:12" x14ac:dyDescent="0.3">
      <c r="C230" s="94" t="str">
        <f>IF(A230&lt;&gt;"",SUMIFS(JPK_KR!AL:AL,JPK_KR!W:W,B230),"")</f>
        <v/>
      </c>
      <c r="D230" s="94" t="str">
        <f>IF(A230&lt;&gt;"",SUMIFS(JPK_KR!AM:AM,JPK_KR!W:W,B230),"")</f>
        <v/>
      </c>
      <c r="G230" s="94" t="str">
        <f>IF(E230&lt;&gt;"",SUMIFS(JPK_KR!AL:AL,JPK_KR!W:W,F230),"")</f>
        <v/>
      </c>
      <c r="H230" s="94" t="str">
        <f>IF(E230&lt;&gt;"",SUMIFS(JPK_KR!AM:AM,JPK_KR!W:W,F230),"")</f>
        <v/>
      </c>
      <c r="K230" s="94" t="str">
        <f>IF(I230&lt;&gt;"",SUMIFS(JPK_KR!AJ:AJ,JPK_KR!W:W,J230),"")</f>
        <v/>
      </c>
      <c r="L230" s="94" t="str">
        <f>IF(I230&lt;&gt;"",SUMIFS(JPK_KR!AK:AK,JPK_KR!W:W,J230),"")</f>
        <v/>
      </c>
    </row>
    <row r="231" spans="3:12" x14ac:dyDescent="0.3">
      <c r="C231" s="94" t="str">
        <f>IF(A231&lt;&gt;"",SUMIFS(JPK_KR!AL:AL,JPK_KR!W:W,B231),"")</f>
        <v/>
      </c>
      <c r="D231" s="94" t="str">
        <f>IF(A231&lt;&gt;"",SUMIFS(JPK_KR!AM:AM,JPK_KR!W:W,B231),"")</f>
        <v/>
      </c>
      <c r="G231" s="94" t="str">
        <f>IF(E231&lt;&gt;"",SUMIFS(JPK_KR!AL:AL,JPK_KR!W:W,F231),"")</f>
        <v/>
      </c>
      <c r="H231" s="94" t="str">
        <f>IF(E231&lt;&gt;"",SUMIFS(JPK_KR!AM:AM,JPK_KR!W:W,F231),"")</f>
        <v/>
      </c>
      <c r="K231" s="94" t="str">
        <f>IF(I231&lt;&gt;"",SUMIFS(JPK_KR!AJ:AJ,JPK_KR!W:W,J231),"")</f>
        <v/>
      </c>
      <c r="L231" s="94" t="str">
        <f>IF(I231&lt;&gt;"",SUMIFS(JPK_KR!AK:AK,JPK_KR!W:W,J231),"")</f>
        <v/>
      </c>
    </row>
    <row r="232" spans="3:12" x14ac:dyDescent="0.3">
      <c r="C232" s="94" t="str">
        <f>IF(A232&lt;&gt;"",SUMIFS(JPK_KR!AL:AL,JPK_KR!W:W,B232),"")</f>
        <v/>
      </c>
      <c r="D232" s="94" t="str">
        <f>IF(A232&lt;&gt;"",SUMIFS(JPK_KR!AM:AM,JPK_KR!W:W,B232),"")</f>
        <v/>
      </c>
      <c r="G232" s="94" t="str">
        <f>IF(E232&lt;&gt;"",SUMIFS(JPK_KR!AL:AL,JPK_KR!W:W,F232),"")</f>
        <v/>
      </c>
      <c r="H232" s="94" t="str">
        <f>IF(E232&lt;&gt;"",SUMIFS(JPK_KR!AM:AM,JPK_KR!W:W,F232),"")</f>
        <v/>
      </c>
      <c r="K232" s="94" t="str">
        <f>IF(I232&lt;&gt;"",SUMIFS(JPK_KR!AJ:AJ,JPK_KR!W:W,J232),"")</f>
        <v/>
      </c>
      <c r="L232" s="94" t="str">
        <f>IF(I232&lt;&gt;"",SUMIFS(JPK_KR!AK:AK,JPK_KR!W:W,J232),"")</f>
        <v/>
      </c>
    </row>
    <row r="233" spans="3:12" x14ac:dyDescent="0.3">
      <c r="C233" s="94" t="str">
        <f>IF(A233&lt;&gt;"",SUMIFS(JPK_KR!AL:AL,JPK_KR!W:W,B233),"")</f>
        <v/>
      </c>
      <c r="D233" s="94" t="str">
        <f>IF(A233&lt;&gt;"",SUMIFS(JPK_KR!AM:AM,JPK_KR!W:W,B233),"")</f>
        <v/>
      </c>
      <c r="G233" s="94" t="str">
        <f>IF(E233&lt;&gt;"",SUMIFS(JPK_KR!AL:AL,JPK_KR!W:W,F233),"")</f>
        <v/>
      </c>
      <c r="H233" s="94" t="str">
        <f>IF(E233&lt;&gt;"",SUMIFS(JPK_KR!AM:AM,JPK_KR!W:W,F233),"")</f>
        <v/>
      </c>
      <c r="K233" s="94" t="str">
        <f>IF(I233&lt;&gt;"",SUMIFS(JPK_KR!AJ:AJ,JPK_KR!W:W,J233),"")</f>
        <v/>
      </c>
      <c r="L233" s="94" t="str">
        <f>IF(I233&lt;&gt;"",SUMIFS(JPK_KR!AK:AK,JPK_KR!W:W,J233),"")</f>
        <v/>
      </c>
    </row>
    <row r="234" spans="3:12" x14ac:dyDescent="0.3">
      <c r="C234" s="94" t="str">
        <f>IF(A234&lt;&gt;"",SUMIFS(JPK_KR!AL:AL,JPK_KR!W:W,B234),"")</f>
        <v/>
      </c>
      <c r="D234" s="94" t="str">
        <f>IF(A234&lt;&gt;"",SUMIFS(JPK_KR!AM:AM,JPK_KR!W:W,B234),"")</f>
        <v/>
      </c>
      <c r="G234" s="94" t="str">
        <f>IF(E234&lt;&gt;"",SUMIFS(JPK_KR!AL:AL,JPK_KR!W:W,F234),"")</f>
        <v/>
      </c>
      <c r="H234" s="94" t="str">
        <f>IF(E234&lt;&gt;"",SUMIFS(JPK_KR!AM:AM,JPK_KR!W:W,F234),"")</f>
        <v/>
      </c>
      <c r="K234" s="94" t="str">
        <f>IF(I234&lt;&gt;"",SUMIFS(JPK_KR!AJ:AJ,JPK_KR!W:W,J234),"")</f>
        <v/>
      </c>
      <c r="L234" s="94" t="str">
        <f>IF(I234&lt;&gt;"",SUMIFS(JPK_KR!AK:AK,JPK_KR!W:W,J234),"")</f>
        <v/>
      </c>
    </row>
    <row r="235" spans="3:12" x14ac:dyDescent="0.3">
      <c r="C235" s="94" t="str">
        <f>IF(A235&lt;&gt;"",SUMIFS(JPK_KR!AL:AL,JPK_KR!W:W,B235),"")</f>
        <v/>
      </c>
      <c r="D235" s="94" t="str">
        <f>IF(A235&lt;&gt;"",SUMIFS(JPK_KR!AM:AM,JPK_KR!W:W,B235),"")</f>
        <v/>
      </c>
      <c r="G235" s="94" t="str">
        <f>IF(E235&lt;&gt;"",SUMIFS(JPK_KR!AL:AL,JPK_KR!W:W,F235),"")</f>
        <v/>
      </c>
      <c r="H235" s="94" t="str">
        <f>IF(E235&lt;&gt;"",SUMIFS(JPK_KR!AM:AM,JPK_KR!W:W,F235),"")</f>
        <v/>
      </c>
      <c r="K235" s="94" t="str">
        <f>IF(I235&lt;&gt;"",SUMIFS(JPK_KR!AJ:AJ,JPK_KR!W:W,J235),"")</f>
        <v/>
      </c>
      <c r="L235" s="94" t="str">
        <f>IF(I235&lt;&gt;"",SUMIFS(JPK_KR!AK:AK,JPK_KR!W:W,J235),"")</f>
        <v/>
      </c>
    </row>
    <row r="236" spans="3:12" x14ac:dyDescent="0.3">
      <c r="C236" s="94" t="str">
        <f>IF(A236&lt;&gt;"",SUMIFS(JPK_KR!AL:AL,JPK_KR!W:W,B236),"")</f>
        <v/>
      </c>
      <c r="D236" s="94" t="str">
        <f>IF(A236&lt;&gt;"",SUMIFS(JPK_KR!AM:AM,JPK_KR!W:W,B236),"")</f>
        <v/>
      </c>
      <c r="G236" s="94" t="str">
        <f>IF(E236&lt;&gt;"",SUMIFS(JPK_KR!AL:AL,JPK_KR!W:W,F236),"")</f>
        <v/>
      </c>
      <c r="H236" s="94" t="str">
        <f>IF(E236&lt;&gt;"",SUMIFS(JPK_KR!AM:AM,JPK_KR!W:W,F236),"")</f>
        <v/>
      </c>
      <c r="K236" s="94" t="str">
        <f>IF(I236&lt;&gt;"",SUMIFS(JPK_KR!AJ:AJ,JPK_KR!W:W,J236),"")</f>
        <v/>
      </c>
      <c r="L236" s="94" t="str">
        <f>IF(I236&lt;&gt;"",SUMIFS(JPK_KR!AK:AK,JPK_KR!W:W,J236),"")</f>
        <v/>
      </c>
    </row>
    <row r="237" spans="3:12" x14ac:dyDescent="0.3">
      <c r="C237" s="94" t="str">
        <f>IF(A237&lt;&gt;"",SUMIFS(JPK_KR!AL:AL,JPK_KR!W:W,B237),"")</f>
        <v/>
      </c>
      <c r="D237" s="94" t="str">
        <f>IF(A237&lt;&gt;"",SUMIFS(JPK_KR!AM:AM,JPK_KR!W:W,B237),"")</f>
        <v/>
      </c>
      <c r="G237" s="94" t="str">
        <f>IF(E237&lt;&gt;"",SUMIFS(JPK_KR!AL:AL,JPK_KR!W:W,F237),"")</f>
        <v/>
      </c>
      <c r="H237" s="94" t="str">
        <f>IF(E237&lt;&gt;"",SUMIFS(JPK_KR!AM:AM,JPK_KR!W:W,F237),"")</f>
        <v/>
      </c>
      <c r="K237" s="94" t="str">
        <f>IF(I237&lt;&gt;"",SUMIFS(JPK_KR!AJ:AJ,JPK_KR!W:W,J237),"")</f>
        <v/>
      </c>
      <c r="L237" s="94" t="str">
        <f>IF(I237&lt;&gt;"",SUMIFS(JPK_KR!AK:AK,JPK_KR!W:W,J237),"")</f>
        <v/>
      </c>
    </row>
    <row r="238" spans="3:12" x14ac:dyDescent="0.3">
      <c r="C238" s="94" t="str">
        <f>IF(A238&lt;&gt;"",SUMIFS(JPK_KR!AL:AL,JPK_KR!W:W,B238),"")</f>
        <v/>
      </c>
      <c r="D238" s="94" t="str">
        <f>IF(A238&lt;&gt;"",SUMIFS(JPK_KR!AM:AM,JPK_KR!W:W,B238),"")</f>
        <v/>
      </c>
      <c r="G238" s="94" t="str">
        <f>IF(E238&lt;&gt;"",SUMIFS(JPK_KR!AL:AL,JPK_KR!W:W,F238),"")</f>
        <v/>
      </c>
      <c r="H238" s="94" t="str">
        <f>IF(E238&lt;&gt;"",SUMIFS(JPK_KR!AM:AM,JPK_KR!W:W,F238),"")</f>
        <v/>
      </c>
      <c r="K238" s="94" t="str">
        <f>IF(I238&lt;&gt;"",SUMIFS(JPK_KR!AJ:AJ,JPK_KR!W:W,J238),"")</f>
        <v/>
      </c>
      <c r="L238" s="94" t="str">
        <f>IF(I238&lt;&gt;"",SUMIFS(JPK_KR!AK:AK,JPK_KR!W:W,J238),"")</f>
        <v/>
      </c>
    </row>
    <row r="239" spans="3:12" x14ac:dyDescent="0.3">
      <c r="C239" s="94" t="str">
        <f>IF(A239&lt;&gt;"",SUMIFS(JPK_KR!AL:AL,JPK_KR!W:W,B239),"")</f>
        <v/>
      </c>
      <c r="D239" s="94" t="str">
        <f>IF(A239&lt;&gt;"",SUMIFS(JPK_KR!AM:AM,JPK_KR!W:W,B239),"")</f>
        <v/>
      </c>
      <c r="G239" s="94" t="str">
        <f>IF(E239&lt;&gt;"",SUMIFS(JPK_KR!AL:AL,JPK_KR!W:W,F239),"")</f>
        <v/>
      </c>
      <c r="H239" s="94" t="str">
        <f>IF(E239&lt;&gt;"",SUMIFS(JPK_KR!AM:AM,JPK_KR!W:W,F239),"")</f>
        <v/>
      </c>
      <c r="K239" s="94" t="str">
        <f>IF(I239&lt;&gt;"",SUMIFS(JPK_KR!AJ:AJ,JPK_KR!W:W,J239),"")</f>
        <v/>
      </c>
      <c r="L239" s="94" t="str">
        <f>IF(I239&lt;&gt;"",SUMIFS(JPK_KR!AK:AK,JPK_KR!W:W,J239),"")</f>
        <v/>
      </c>
    </row>
    <row r="240" spans="3:12" x14ac:dyDescent="0.3">
      <c r="C240" s="94" t="str">
        <f>IF(A240&lt;&gt;"",SUMIFS(JPK_KR!AL:AL,JPK_KR!W:W,B240),"")</f>
        <v/>
      </c>
      <c r="D240" s="94" t="str">
        <f>IF(A240&lt;&gt;"",SUMIFS(JPK_KR!AM:AM,JPK_KR!W:W,B240),"")</f>
        <v/>
      </c>
      <c r="G240" s="94" t="str">
        <f>IF(E240&lt;&gt;"",SUMIFS(JPK_KR!AL:AL,JPK_KR!W:W,F240),"")</f>
        <v/>
      </c>
      <c r="H240" s="94" t="str">
        <f>IF(E240&lt;&gt;"",SUMIFS(JPK_KR!AM:AM,JPK_KR!W:W,F240),"")</f>
        <v/>
      </c>
      <c r="K240" s="94" t="str">
        <f>IF(I240&lt;&gt;"",SUMIFS(JPK_KR!AJ:AJ,JPK_KR!W:W,J240),"")</f>
        <v/>
      </c>
      <c r="L240" s="94" t="str">
        <f>IF(I240&lt;&gt;"",SUMIFS(JPK_KR!AK:AK,JPK_KR!W:W,J240),"")</f>
        <v/>
      </c>
    </row>
    <row r="241" spans="3:12" x14ac:dyDescent="0.3">
      <c r="C241" s="94" t="str">
        <f>IF(A241&lt;&gt;"",SUMIFS(JPK_KR!AL:AL,JPK_KR!W:W,B241),"")</f>
        <v/>
      </c>
      <c r="D241" s="94" t="str">
        <f>IF(A241&lt;&gt;"",SUMIFS(JPK_KR!AM:AM,JPK_KR!W:W,B241),"")</f>
        <v/>
      </c>
      <c r="G241" s="94" t="str">
        <f>IF(E241&lt;&gt;"",SUMIFS(JPK_KR!AL:AL,JPK_KR!W:W,F241),"")</f>
        <v/>
      </c>
      <c r="H241" s="94" t="str">
        <f>IF(E241&lt;&gt;"",SUMIFS(JPK_KR!AM:AM,JPK_KR!W:W,F241),"")</f>
        <v/>
      </c>
      <c r="K241" s="94" t="str">
        <f>IF(I241&lt;&gt;"",SUMIFS(JPK_KR!AJ:AJ,JPK_KR!W:W,J241),"")</f>
        <v/>
      </c>
      <c r="L241" s="94" t="str">
        <f>IF(I241&lt;&gt;"",SUMIFS(JPK_KR!AK:AK,JPK_KR!W:W,J241),"")</f>
        <v/>
      </c>
    </row>
    <row r="242" spans="3:12" x14ac:dyDescent="0.3">
      <c r="C242" s="94" t="str">
        <f>IF(A242&lt;&gt;"",SUMIFS(JPK_KR!AL:AL,JPK_KR!W:W,B242),"")</f>
        <v/>
      </c>
      <c r="D242" s="94" t="str">
        <f>IF(A242&lt;&gt;"",SUMIFS(JPK_KR!AM:AM,JPK_KR!W:W,B242),"")</f>
        <v/>
      </c>
      <c r="G242" s="94" t="str">
        <f>IF(E242&lt;&gt;"",SUMIFS(JPK_KR!AL:AL,JPK_KR!W:W,F242),"")</f>
        <v/>
      </c>
      <c r="H242" s="94" t="str">
        <f>IF(E242&lt;&gt;"",SUMIFS(JPK_KR!AM:AM,JPK_KR!W:W,F242),"")</f>
        <v/>
      </c>
      <c r="K242" s="94" t="str">
        <f>IF(I242&lt;&gt;"",SUMIFS(JPK_KR!AJ:AJ,JPK_KR!W:W,J242),"")</f>
        <v/>
      </c>
      <c r="L242" s="94" t="str">
        <f>IF(I242&lt;&gt;"",SUMIFS(JPK_KR!AK:AK,JPK_KR!W:W,J242),"")</f>
        <v/>
      </c>
    </row>
    <row r="243" spans="3:12" x14ac:dyDescent="0.3">
      <c r="C243" s="94" t="str">
        <f>IF(A243&lt;&gt;"",SUMIFS(JPK_KR!AL:AL,JPK_KR!W:W,B243),"")</f>
        <v/>
      </c>
      <c r="D243" s="94" t="str">
        <f>IF(A243&lt;&gt;"",SUMIFS(JPK_KR!AM:AM,JPK_KR!W:W,B243),"")</f>
        <v/>
      </c>
      <c r="G243" s="94" t="str">
        <f>IF(E243&lt;&gt;"",SUMIFS(JPK_KR!AL:AL,JPK_KR!W:W,F243),"")</f>
        <v/>
      </c>
      <c r="H243" s="94" t="str">
        <f>IF(E243&lt;&gt;"",SUMIFS(JPK_KR!AM:AM,JPK_KR!W:W,F243),"")</f>
        <v/>
      </c>
      <c r="K243" s="94" t="str">
        <f>IF(I243&lt;&gt;"",SUMIFS(JPK_KR!AJ:AJ,JPK_KR!W:W,J243),"")</f>
        <v/>
      </c>
      <c r="L243" s="94" t="str">
        <f>IF(I243&lt;&gt;"",SUMIFS(JPK_KR!AK:AK,JPK_KR!W:W,J243),"")</f>
        <v/>
      </c>
    </row>
    <row r="244" spans="3:12" x14ac:dyDescent="0.3">
      <c r="C244" s="94" t="str">
        <f>IF(A244&lt;&gt;"",SUMIFS(JPK_KR!AL:AL,JPK_KR!W:W,B244),"")</f>
        <v/>
      </c>
      <c r="D244" s="94" t="str">
        <f>IF(A244&lt;&gt;"",SUMIFS(JPK_KR!AM:AM,JPK_KR!W:W,B244),"")</f>
        <v/>
      </c>
      <c r="G244" s="94" t="str">
        <f>IF(E244&lt;&gt;"",SUMIFS(JPK_KR!AL:AL,JPK_KR!W:W,F244),"")</f>
        <v/>
      </c>
      <c r="H244" s="94" t="str">
        <f>IF(E244&lt;&gt;"",SUMIFS(JPK_KR!AM:AM,JPK_KR!W:W,F244),"")</f>
        <v/>
      </c>
      <c r="K244" s="94" t="str">
        <f>IF(I244&lt;&gt;"",SUMIFS(JPK_KR!AJ:AJ,JPK_KR!W:W,J244),"")</f>
        <v/>
      </c>
      <c r="L244" s="94" t="str">
        <f>IF(I244&lt;&gt;"",SUMIFS(JPK_KR!AK:AK,JPK_KR!W:W,J244),"")</f>
        <v/>
      </c>
    </row>
    <row r="245" spans="3:12" x14ac:dyDescent="0.3">
      <c r="C245" s="94" t="str">
        <f>IF(A245&lt;&gt;"",SUMIFS(JPK_KR!AL:AL,JPK_KR!W:W,B245),"")</f>
        <v/>
      </c>
      <c r="D245" s="94" t="str">
        <f>IF(A245&lt;&gt;"",SUMIFS(JPK_KR!AM:AM,JPK_KR!W:W,B245),"")</f>
        <v/>
      </c>
      <c r="G245" s="94" t="str">
        <f>IF(E245&lt;&gt;"",SUMIFS(JPK_KR!AL:AL,JPK_KR!W:W,F245),"")</f>
        <v/>
      </c>
      <c r="H245" s="94" t="str">
        <f>IF(E245&lt;&gt;"",SUMIFS(JPK_KR!AM:AM,JPK_KR!W:W,F245),"")</f>
        <v/>
      </c>
      <c r="K245" s="94" t="str">
        <f>IF(I245&lt;&gt;"",SUMIFS(JPK_KR!AJ:AJ,JPK_KR!W:W,J245),"")</f>
        <v/>
      </c>
      <c r="L245" s="94" t="str">
        <f>IF(I245&lt;&gt;"",SUMIFS(JPK_KR!AK:AK,JPK_KR!W:W,J245),"")</f>
        <v/>
      </c>
    </row>
    <row r="246" spans="3:12" x14ac:dyDescent="0.3">
      <c r="C246" s="94" t="str">
        <f>IF(A246&lt;&gt;"",SUMIFS(JPK_KR!AL:AL,JPK_KR!W:W,B246),"")</f>
        <v/>
      </c>
      <c r="D246" s="94" t="str">
        <f>IF(A246&lt;&gt;"",SUMIFS(JPK_KR!AM:AM,JPK_KR!W:W,B246),"")</f>
        <v/>
      </c>
      <c r="G246" s="94" t="str">
        <f>IF(E246&lt;&gt;"",SUMIFS(JPK_KR!AL:AL,JPK_KR!W:W,F246),"")</f>
        <v/>
      </c>
      <c r="H246" s="94" t="str">
        <f>IF(E246&lt;&gt;"",SUMIFS(JPK_KR!AM:AM,JPK_KR!W:W,F246),"")</f>
        <v/>
      </c>
      <c r="K246" s="94" t="str">
        <f>IF(I246&lt;&gt;"",SUMIFS(JPK_KR!AJ:AJ,JPK_KR!W:W,J246),"")</f>
        <v/>
      </c>
      <c r="L246" s="94" t="str">
        <f>IF(I246&lt;&gt;"",SUMIFS(JPK_KR!AK:AK,JPK_KR!W:W,J246),"")</f>
        <v/>
      </c>
    </row>
    <row r="247" spans="3:12" x14ac:dyDescent="0.3">
      <c r="C247" s="94" t="str">
        <f>IF(A247&lt;&gt;"",SUMIFS(JPK_KR!AL:AL,JPK_KR!W:W,B247),"")</f>
        <v/>
      </c>
      <c r="D247" s="94" t="str">
        <f>IF(A247&lt;&gt;"",SUMIFS(JPK_KR!AM:AM,JPK_KR!W:W,B247),"")</f>
        <v/>
      </c>
      <c r="G247" s="94" t="str">
        <f>IF(E247&lt;&gt;"",SUMIFS(JPK_KR!AL:AL,JPK_KR!W:W,F247),"")</f>
        <v/>
      </c>
      <c r="H247" s="94" t="str">
        <f>IF(E247&lt;&gt;"",SUMIFS(JPK_KR!AM:AM,JPK_KR!W:W,F247),"")</f>
        <v/>
      </c>
      <c r="K247" s="94" t="str">
        <f>IF(I247&lt;&gt;"",SUMIFS(JPK_KR!AJ:AJ,JPK_KR!W:W,J247),"")</f>
        <v/>
      </c>
      <c r="L247" s="94" t="str">
        <f>IF(I247&lt;&gt;"",SUMIFS(JPK_KR!AK:AK,JPK_KR!W:W,J247),"")</f>
        <v/>
      </c>
    </row>
    <row r="248" spans="3:12" x14ac:dyDescent="0.3">
      <c r="C248" s="94" t="str">
        <f>IF(A248&lt;&gt;"",SUMIFS(JPK_KR!AL:AL,JPK_KR!W:W,B248),"")</f>
        <v/>
      </c>
      <c r="D248" s="94" t="str">
        <f>IF(A248&lt;&gt;"",SUMIFS(JPK_KR!AM:AM,JPK_KR!W:W,B248),"")</f>
        <v/>
      </c>
      <c r="G248" s="94" t="str">
        <f>IF(E248&lt;&gt;"",SUMIFS(JPK_KR!AL:AL,JPK_KR!W:W,F248),"")</f>
        <v/>
      </c>
      <c r="H248" s="94" t="str">
        <f>IF(E248&lt;&gt;"",SUMIFS(JPK_KR!AM:AM,JPK_KR!W:W,F248),"")</f>
        <v/>
      </c>
      <c r="K248" s="94" t="str">
        <f>IF(I248&lt;&gt;"",SUMIFS(JPK_KR!AJ:AJ,JPK_KR!W:W,J248),"")</f>
        <v/>
      </c>
      <c r="L248" s="94" t="str">
        <f>IF(I248&lt;&gt;"",SUMIFS(JPK_KR!AK:AK,JPK_KR!W:W,J248),"")</f>
        <v/>
      </c>
    </row>
    <row r="249" spans="3:12" x14ac:dyDescent="0.3">
      <c r="C249" s="94" t="str">
        <f>IF(A249&lt;&gt;"",SUMIFS(JPK_KR!AL:AL,JPK_KR!W:W,B249),"")</f>
        <v/>
      </c>
      <c r="D249" s="94" t="str">
        <f>IF(A249&lt;&gt;"",SUMIFS(JPK_KR!AM:AM,JPK_KR!W:W,B249),"")</f>
        <v/>
      </c>
      <c r="G249" s="94" t="str">
        <f>IF(E249&lt;&gt;"",SUMIFS(JPK_KR!AL:AL,JPK_KR!W:W,F249),"")</f>
        <v/>
      </c>
      <c r="H249" s="94" t="str">
        <f>IF(E249&lt;&gt;"",SUMIFS(JPK_KR!AM:AM,JPK_KR!W:W,F249),"")</f>
        <v/>
      </c>
      <c r="K249" s="94" t="str">
        <f>IF(I249&lt;&gt;"",SUMIFS(JPK_KR!AJ:AJ,JPK_KR!W:W,J249),"")</f>
        <v/>
      </c>
      <c r="L249" s="94" t="str">
        <f>IF(I249&lt;&gt;"",SUMIFS(JPK_KR!AK:AK,JPK_KR!W:W,J249),"")</f>
        <v/>
      </c>
    </row>
    <row r="250" spans="3:12" x14ac:dyDescent="0.3">
      <c r="C250" s="94" t="str">
        <f>IF(A250&lt;&gt;"",SUMIFS(JPK_KR!AL:AL,JPK_KR!W:W,B250),"")</f>
        <v/>
      </c>
      <c r="D250" s="94" t="str">
        <f>IF(A250&lt;&gt;"",SUMIFS(JPK_KR!AM:AM,JPK_KR!W:W,B250),"")</f>
        <v/>
      </c>
      <c r="G250" s="94" t="str">
        <f>IF(E250&lt;&gt;"",SUMIFS(JPK_KR!AL:AL,JPK_KR!W:W,F250),"")</f>
        <v/>
      </c>
      <c r="H250" s="94" t="str">
        <f>IF(E250&lt;&gt;"",SUMIFS(JPK_KR!AM:AM,JPK_KR!W:W,F250),"")</f>
        <v/>
      </c>
      <c r="K250" s="94" t="str">
        <f>IF(I250&lt;&gt;"",SUMIFS(JPK_KR!AJ:AJ,JPK_KR!W:W,J250),"")</f>
        <v/>
      </c>
      <c r="L250" s="94" t="str">
        <f>IF(I250&lt;&gt;"",SUMIFS(JPK_KR!AK:AK,JPK_KR!W:W,J250),"")</f>
        <v/>
      </c>
    </row>
    <row r="251" spans="3:12" x14ac:dyDescent="0.3">
      <c r="C251" s="94" t="str">
        <f>IF(A251&lt;&gt;"",SUMIFS(JPK_KR!AL:AL,JPK_KR!W:W,B251),"")</f>
        <v/>
      </c>
      <c r="D251" s="94" t="str">
        <f>IF(A251&lt;&gt;"",SUMIFS(JPK_KR!AM:AM,JPK_KR!W:W,B251),"")</f>
        <v/>
      </c>
      <c r="G251" s="94" t="str">
        <f>IF(E251&lt;&gt;"",SUMIFS(JPK_KR!AL:AL,JPK_KR!W:W,F251),"")</f>
        <v/>
      </c>
      <c r="H251" s="94" t="str">
        <f>IF(E251&lt;&gt;"",SUMIFS(JPK_KR!AM:AM,JPK_KR!W:W,F251),"")</f>
        <v/>
      </c>
      <c r="K251" s="94" t="str">
        <f>IF(I251&lt;&gt;"",SUMIFS(JPK_KR!AJ:AJ,JPK_KR!W:W,J251),"")</f>
        <v/>
      </c>
      <c r="L251" s="94" t="str">
        <f>IF(I251&lt;&gt;"",SUMIFS(JPK_KR!AK:AK,JPK_KR!W:W,J251),"")</f>
        <v/>
      </c>
    </row>
    <row r="252" spans="3:12" x14ac:dyDescent="0.3">
      <c r="C252" s="94" t="str">
        <f>IF(A252&lt;&gt;"",SUMIFS(JPK_KR!AL:AL,JPK_KR!W:W,B252),"")</f>
        <v/>
      </c>
      <c r="D252" s="94" t="str">
        <f>IF(A252&lt;&gt;"",SUMIFS(JPK_KR!AM:AM,JPK_KR!W:W,B252),"")</f>
        <v/>
      </c>
      <c r="G252" s="94" t="str">
        <f>IF(E252&lt;&gt;"",SUMIFS(JPK_KR!AL:AL,JPK_KR!W:W,F252),"")</f>
        <v/>
      </c>
      <c r="H252" s="94" t="str">
        <f>IF(E252&lt;&gt;"",SUMIFS(JPK_KR!AM:AM,JPK_KR!W:W,F252),"")</f>
        <v/>
      </c>
      <c r="K252" s="94" t="str">
        <f>IF(I252&lt;&gt;"",SUMIFS(JPK_KR!AJ:AJ,JPK_KR!W:W,J252),"")</f>
        <v/>
      </c>
      <c r="L252" s="94" t="str">
        <f>IF(I252&lt;&gt;"",SUMIFS(JPK_KR!AK:AK,JPK_KR!W:W,J252),"")</f>
        <v/>
      </c>
    </row>
    <row r="253" spans="3:12" x14ac:dyDescent="0.3">
      <c r="C253" s="94" t="str">
        <f>IF(A253&lt;&gt;"",SUMIFS(JPK_KR!AL:AL,JPK_KR!W:W,B253),"")</f>
        <v/>
      </c>
      <c r="D253" s="94" t="str">
        <f>IF(A253&lt;&gt;"",SUMIFS(JPK_KR!AM:AM,JPK_KR!W:W,B253),"")</f>
        <v/>
      </c>
      <c r="G253" s="94" t="str">
        <f>IF(E253&lt;&gt;"",SUMIFS(JPK_KR!AL:AL,JPK_KR!W:W,F253),"")</f>
        <v/>
      </c>
      <c r="H253" s="94" t="str">
        <f>IF(E253&lt;&gt;"",SUMIFS(JPK_KR!AM:AM,JPK_KR!W:W,F253),"")</f>
        <v/>
      </c>
      <c r="K253" s="94" t="str">
        <f>IF(I253&lt;&gt;"",SUMIFS(JPK_KR!AJ:AJ,JPK_KR!W:W,J253),"")</f>
        <v/>
      </c>
      <c r="L253" s="94" t="str">
        <f>IF(I253&lt;&gt;"",SUMIFS(JPK_KR!AK:AK,JPK_KR!W:W,J253),"")</f>
        <v/>
      </c>
    </row>
    <row r="254" spans="3:12" x14ac:dyDescent="0.3">
      <c r="C254" s="94" t="str">
        <f>IF(A254&lt;&gt;"",SUMIFS(JPK_KR!AL:AL,JPK_KR!W:W,B254),"")</f>
        <v/>
      </c>
      <c r="D254" s="94" t="str">
        <f>IF(A254&lt;&gt;"",SUMIFS(JPK_KR!AM:AM,JPK_KR!W:W,B254),"")</f>
        <v/>
      </c>
      <c r="G254" s="94" t="str">
        <f>IF(E254&lt;&gt;"",SUMIFS(JPK_KR!AL:AL,JPK_KR!W:W,F254),"")</f>
        <v/>
      </c>
      <c r="H254" s="94" t="str">
        <f>IF(E254&lt;&gt;"",SUMIFS(JPK_KR!AM:AM,JPK_KR!W:W,F254),"")</f>
        <v/>
      </c>
      <c r="K254" s="94" t="str">
        <f>IF(I254&lt;&gt;"",SUMIFS(JPK_KR!AJ:AJ,JPK_KR!W:W,J254),"")</f>
        <v/>
      </c>
      <c r="L254" s="94" t="str">
        <f>IF(I254&lt;&gt;"",SUMIFS(JPK_KR!AK:AK,JPK_KR!W:W,J254),"")</f>
        <v/>
      </c>
    </row>
    <row r="255" spans="3:12" x14ac:dyDescent="0.3">
      <c r="C255" s="94" t="str">
        <f>IF(A255&lt;&gt;"",SUMIFS(JPK_KR!AL:AL,JPK_KR!W:W,B255),"")</f>
        <v/>
      </c>
      <c r="D255" s="94" t="str">
        <f>IF(A255&lt;&gt;"",SUMIFS(JPK_KR!AM:AM,JPK_KR!W:W,B255),"")</f>
        <v/>
      </c>
      <c r="G255" s="94" t="str">
        <f>IF(E255&lt;&gt;"",SUMIFS(JPK_KR!AL:AL,JPK_KR!W:W,F255),"")</f>
        <v/>
      </c>
      <c r="H255" s="94" t="str">
        <f>IF(E255&lt;&gt;"",SUMIFS(JPK_KR!AM:AM,JPK_KR!W:W,F255),"")</f>
        <v/>
      </c>
      <c r="K255" s="94" t="str">
        <f>IF(I255&lt;&gt;"",SUMIFS(JPK_KR!AJ:AJ,JPK_KR!W:W,J255),"")</f>
        <v/>
      </c>
      <c r="L255" s="94" t="str">
        <f>IF(I255&lt;&gt;"",SUMIFS(JPK_KR!AK:AK,JPK_KR!W:W,J255),"")</f>
        <v/>
      </c>
    </row>
    <row r="256" spans="3:12" x14ac:dyDescent="0.3">
      <c r="C256" s="94" t="str">
        <f>IF(A256&lt;&gt;"",SUMIFS(JPK_KR!AL:AL,JPK_KR!W:W,B256),"")</f>
        <v/>
      </c>
      <c r="D256" s="94" t="str">
        <f>IF(A256&lt;&gt;"",SUMIFS(JPK_KR!AM:AM,JPK_KR!W:W,B256),"")</f>
        <v/>
      </c>
      <c r="G256" s="94" t="str">
        <f>IF(E256&lt;&gt;"",SUMIFS(JPK_KR!AL:AL,JPK_KR!W:W,F256),"")</f>
        <v/>
      </c>
      <c r="H256" s="94" t="str">
        <f>IF(E256&lt;&gt;"",SUMIFS(JPK_KR!AM:AM,JPK_KR!W:W,F256),"")</f>
        <v/>
      </c>
      <c r="K256" s="94" t="str">
        <f>IF(I256&lt;&gt;"",SUMIFS(JPK_KR!AJ:AJ,JPK_KR!W:W,J256),"")</f>
        <v/>
      </c>
      <c r="L256" s="94" t="str">
        <f>IF(I256&lt;&gt;"",SUMIFS(JPK_KR!AK:AK,JPK_KR!W:W,J256),"")</f>
        <v/>
      </c>
    </row>
    <row r="257" spans="3:12" x14ac:dyDescent="0.3">
      <c r="C257" s="94" t="str">
        <f>IF(A257&lt;&gt;"",SUMIFS(JPK_KR!AL:AL,JPK_KR!W:W,B257),"")</f>
        <v/>
      </c>
      <c r="D257" s="94" t="str">
        <f>IF(A257&lt;&gt;"",SUMIFS(JPK_KR!AM:AM,JPK_KR!W:W,B257),"")</f>
        <v/>
      </c>
      <c r="G257" s="94" t="str">
        <f>IF(E257&lt;&gt;"",SUMIFS(JPK_KR!AL:AL,JPK_KR!W:W,F257),"")</f>
        <v/>
      </c>
      <c r="H257" s="94" t="str">
        <f>IF(E257&lt;&gt;"",SUMIFS(JPK_KR!AM:AM,JPK_KR!W:W,F257),"")</f>
        <v/>
      </c>
      <c r="K257" s="94" t="str">
        <f>IF(I257&lt;&gt;"",SUMIFS(JPK_KR!AJ:AJ,JPK_KR!W:W,J257),"")</f>
        <v/>
      </c>
      <c r="L257" s="94" t="str">
        <f>IF(I257&lt;&gt;"",SUMIFS(JPK_KR!AK:AK,JPK_KR!W:W,J257),"")</f>
        <v/>
      </c>
    </row>
    <row r="258" spans="3:12" x14ac:dyDescent="0.3">
      <c r="C258" s="94" t="str">
        <f>IF(A258&lt;&gt;"",SUMIFS(JPK_KR!AL:AL,JPK_KR!W:W,B258),"")</f>
        <v/>
      </c>
      <c r="D258" s="94" t="str">
        <f>IF(A258&lt;&gt;"",SUMIFS(JPK_KR!AM:AM,JPK_KR!W:W,B258),"")</f>
        <v/>
      </c>
      <c r="G258" s="94" t="str">
        <f>IF(E258&lt;&gt;"",SUMIFS(JPK_KR!AL:AL,JPK_KR!W:W,F258),"")</f>
        <v/>
      </c>
      <c r="H258" s="94" t="str">
        <f>IF(E258&lt;&gt;"",SUMIFS(JPK_KR!AM:AM,JPK_KR!W:W,F258),"")</f>
        <v/>
      </c>
      <c r="K258" s="94" t="str">
        <f>IF(I258&lt;&gt;"",SUMIFS(JPK_KR!AJ:AJ,JPK_KR!W:W,J258),"")</f>
        <v/>
      </c>
      <c r="L258" s="94" t="str">
        <f>IF(I258&lt;&gt;"",SUMIFS(JPK_KR!AK:AK,JPK_KR!W:W,J258),"")</f>
        <v/>
      </c>
    </row>
    <row r="259" spans="3:12" x14ac:dyDescent="0.3">
      <c r="C259" s="94" t="str">
        <f>IF(A259&lt;&gt;"",SUMIFS(JPK_KR!AL:AL,JPK_KR!W:W,B259),"")</f>
        <v/>
      </c>
      <c r="D259" s="94" t="str">
        <f>IF(A259&lt;&gt;"",SUMIFS(JPK_KR!AM:AM,JPK_KR!W:W,B259),"")</f>
        <v/>
      </c>
      <c r="G259" s="94" t="str">
        <f>IF(E259&lt;&gt;"",SUMIFS(JPK_KR!AL:AL,JPK_KR!W:W,F259),"")</f>
        <v/>
      </c>
      <c r="H259" s="94" t="str">
        <f>IF(E259&lt;&gt;"",SUMIFS(JPK_KR!AM:AM,JPK_KR!W:W,F259),"")</f>
        <v/>
      </c>
      <c r="K259" s="94" t="str">
        <f>IF(I259&lt;&gt;"",SUMIFS(JPK_KR!AJ:AJ,JPK_KR!W:W,J259),"")</f>
        <v/>
      </c>
      <c r="L259" s="94" t="str">
        <f>IF(I259&lt;&gt;"",SUMIFS(JPK_KR!AK:AK,JPK_KR!W:W,J259),"")</f>
        <v/>
      </c>
    </row>
    <row r="260" spans="3:12" x14ac:dyDescent="0.3">
      <c r="C260" s="94" t="str">
        <f>IF(A260&lt;&gt;"",SUMIFS(JPK_KR!AL:AL,JPK_KR!W:W,B260),"")</f>
        <v/>
      </c>
      <c r="D260" s="94" t="str">
        <f>IF(A260&lt;&gt;"",SUMIFS(JPK_KR!AM:AM,JPK_KR!W:W,B260),"")</f>
        <v/>
      </c>
      <c r="G260" s="94" t="str">
        <f>IF(E260&lt;&gt;"",SUMIFS(JPK_KR!AL:AL,JPK_KR!W:W,F260),"")</f>
        <v/>
      </c>
      <c r="H260" s="94" t="str">
        <f>IF(E260&lt;&gt;"",SUMIFS(JPK_KR!AM:AM,JPK_KR!W:W,F260),"")</f>
        <v/>
      </c>
      <c r="K260" s="94" t="str">
        <f>IF(I260&lt;&gt;"",SUMIFS(JPK_KR!AJ:AJ,JPK_KR!W:W,J260),"")</f>
        <v/>
      </c>
      <c r="L260" s="94" t="str">
        <f>IF(I260&lt;&gt;"",SUMIFS(JPK_KR!AK:AK,JPK_KR!W:W,J260),"")</f>
        <v/>
      </c>
    </row>
    <row r="261" spans="3:12" x14ac:dyDescent="0.3">
      <c r="C261" s="94" t="str">
        <f>IF(A261&lt;&gt;"",SUMIFS(JPK_KR!AL:AL,JPK_KR!W:W,B261),"")</f>
        <v/>
      </c>
      <c r="D261" s="94" t="str">
        <f>IF(A261&lt;&gt;"",SUMIFS(JPK_KR!AM:AM,JPK_KR!W:W,B261),"")</f>
        <v/>
      </c>
      <c r="G261" s="94" t="str">
        <f>IF(E261&lt;&gt;"",SUMIFS(JPK_KR!AL:AL,JPK_KR!W:W,F261),"")</f>
        <v/>
      </c>
      <c r="H261" s="94" t="str">
        <f>IF(E261&lt;&gt;"",SUMIFS(JPK_KR!AM:AM,JPK_KR!W:W,F261),"")</f>
        <v/>
      </c>
      <c r="K261" s="94" t="str">
        <f>IF(I261&lt;&gt;"",SUMIFS(JPK_KR!AJ:AJ,JPK_KR!W:W,J261),"")</f>
        <v/>
      </c>
      <c r="L261" s="94" t="str">
        <f>IF(I261&lt;&gt;"",SUMIFS(JPK_KR!AK:AK,JPK_KR!W:W,J261),"")</f>
        <v/>
      </c>
    </row>
    <row r="262" spans="3:12" x14ac:dyDescent="0.3">
      <c r="C262" s="94" t="str">
        <f>IF(A262&lt;&gt;"",SUMIFS(JPK_KR!AL:AL,JPK_KR!W:W,B262),"")</f>
        <v/>
      </c>
      <c r="D262" s="94" t="str">
        <f>IF(A262&lt;&gt;"",SUMIFS(JPK_KR!AM:AM,JPK_KR!W:W,B262),"")</f>
        <v/>
      </c>
      <c r="G262" s="94" t="str">
        <f>IF(E262&lt;&gt;"",SUMIFS(JPK_KR!AL:AL,JPK_KR!W:W,F262),"")</f>
        <v/>
      </c>
      <c r="H262" s="94" t="str">
        <f>IF(E262&lt;&gt;"",SUMIFS(JPK_KR!AM:AM,JPK_KR!W:W,F262),"")</f>
        <v/>
      </c>
      <c r="K262" s="94" t="str">
        <f>IF(I262&lt;&gt;"",SUMIFS(JPK_KR!AJ:AJ,JPK_KR!W:W,J262),"")</f>
        <v/>
      </c>
      <c r="L262" s="94" t="str">
        <f>IF(I262&lt;&gt;"",SUMIFS(JPK_KR!AK:AK,JPK_KR!W:W,J262),"")</f>
        <v/>
      </c>
    </row>
    <row r="263" spans="3:12" x14ac:dyDescent="0.3">
      <c r="C263" s="94" t="str">
        <f>IF(A263&lt;&gt;"",SUMIFS(JPK_KR!AL:AL,JPK_KR!W:W,B263),"")</f>
        <v/>
      </c>
      <c r="D263" s="94" t="str">
        <f>IF(A263&lt;&gt;"",SUMIFS(JPK_KR!AM:AM,JPK_KR!W:W,B263),"")</f>
        <v/>
      </c>
      <c r="G263" s="94" t="str">
        <f>IF(E263&lt;&gt;"",SUMIFS(JPK_KR!AL:AL,JPK_KR!W:W,F263),"")</f>
        <v/>
      </c>
      <c r="H263" s="94" t="str">
        <f>IF(E263&lt;&gt;"",SUMIFS(JPK_KR!AM:AM,JPK_KR!W:W,F263),"")</f>
        <v/>
      </c>
      <c r="K263" s="94" t="str">
        <f>IF(I263&lt;&gt;"",SUMIFS(JPK_KR!AJ:AJ,JPK_KR!W:W,J263),"")</f>
        <v/>
      </c>
      <c r="L263" s="94" t="str">
        <f>IF(I263&lt;&gt;"",SUMIFS(JPK_KR!AK:AK,JPK_KR!W:W,J263),"")</f>
        <v/>
      </c>
    </row>
    <row r="264" spans="3:12" x14ac:dyDescent="0.3">
      <c r="C264" s="94" t="str">
        <f>IF(A264&lt;&gt;"",SUMIFS(JPK_KR!AL:AL,JPK_KR!W:W,B264),"")</f>
        <v/>
      </c>
      <c r="D264" s="94" t="str">
        <f>IF(A264&lt;&gt;"",SUMIFS(JPK_KR!AM:AM,JPK_KR!W:W,B264),"")</f>
        <v/>
      </c>
      <c r="G264" s="94" t="str">
        <f>IF(E264&lt;&gt;"",SUMIFS(JPK_KR!AL:AL,JPK_KR!W:W,F264),"")</f>
        <v/>
      </c>
      <c r="H264" s="94" t="str">
        <f>IF(E264&lt;&gt;"",SUMIFS(JPK_KR!AM:AM,JPK_KR!W:W,F264),"")</f>
        <v/>
      </c>
      <c r="K264" s="94" t="str">
        <f>IF(I264&lt;&gt;"",SUMIFS(JPK_KR!AJ:AJ,JPK_KR!W:W,J264),"")</f>
        <v/>
      </c>
      <c r="L264" s="94" t="str">
        <f>IF(I264&lt;&gt;"",SUMIFS(JPK_KR!AK:AK,JPK_KR!W:W,J264),"")</f>
        <v/>
      </c>
    </row>
    <row r="265" spans="3:12" x14ac:dyDescent="0.3">
      <c r="C265" s="94" t="str">
        <f>IF(A265&lt;&gt;"",SUMIFS(JPK_KR!AL:AL,JPK_KR!W:W,B265),"")</f>
        <v/>
      </c>
      <c r="D265" s="94" t="str">
        <f>IF(A265&lt;&gt;"",SUMIFS(JPK_KR!AM:AM,JPK_KR!W:W,B265),"")</f>
        <v/>
      </c>
      <c r="G265" s="94" t="str">
        <f>IF(E265&lt;&gt;"",SUMIFS(JPK_KR!AL:AL,JPK_KR!W:W,F265),"")</f>
        <v/>
      </c>
      <c r="H265" s="94" t="str">
        <f>IF(E265&lt;&gt;"",SUMIFS(JPK_KR!AM:AM,JPK_KR!W:W,F265),"")</f>
        <v/>
      </c>
      <c r="K265" s="94" t="str">
        <f>IF(I265&lt;&gt;"",SUMIFS(JPK_KR!AJ:AJ,JPK_KR!W:W,J265),"")</f>
        <v/>
      </c>
      <c r="L265" s="94" t="str">
        <f>IF(I265&lt;&gt;"",SUMIFS(JPK_KR!AK:AK,JPK_KR!W:W,J265),"")</f>
        <v/>
      </c>
    </row>
    <row r="266" spans="3:12" x14ac:dyDescent="0.3">
      <c r="C266" s="94" t="str">
        <f>IF(A266&lt;&gt;"",SUMIFS(JPK_KR!AL:AL,JPK_KR!W:W,B266),"")</f>
        <v/>
      </c>
      <c r="D266" s="94" t="str">
        <f>IF(A266&lt;&gt;"",SUMIFS(JPK_KR!AM:AM,JPK_KR!W:W,B266),"")</f>
        <v/>
      </c>
      <c r="G266" s="94" t="str">
        <f>IF(E266&lt;&gt;"",SUMIFS(JPK_KR!AL:AL,JPK_KR!W:W,F266),"")</f>
        <v/>
      </c>
      <c r="H266" s="94" t="str">
        <f>IF(E266&lt;&gt;"",SUMIFS(JPK_KR!AM:AM,JPK_KR!W:W,F266),"")</f>
        <v/>
      </c>
      <c r="K266" s="94" t="str">
        <f>IF(I266&lt;&gt;"",SUMIFS(JPK_KR!AJ:AJ,JPK_KR!W:W,J266),"")</f>
        <v/>
      </c>
      <c r="L266" s="94" t="str">
        <f>IF(I266&lt;&gt;"",SUMIFS(JPK_KR!AK:AK,JPK_KR!W:W,J266),"")</f>
        <v/>
      </c>
    </row>
    <row r="267" spans="3:12" x14ac:dyDescent="0.3">
      <c r="C267" s="94" t="str">
        <f>IF(A267&lt;&gt;"",SUMIFS(JPK_KR!AL:AL,JPK_KR!W:W,B267),"")</f>
        <v/>
      </c>
      <c r="D267" s="94" t="str">
        <f>IF(A267&lt;&gt;"",SUMIFS(JPK_KR!AM:AM,JPK_KR!W:W,B267),"")</f>
        <v/>
      </c>
      <c r="G267" s="94" t="str">
        <f>IF(E267&lt;&gt;"",SUMIFS(JPK_KR!AL:AL,JPK_KR!W:W,F267),"")</f>
        <v/>
      </c>
      <c r="H267" s="94" t="str">
        <f>IF(E267&lt;&gt;"",SUMIFS(JPK_KR!AM:AM,JPK_KR!W:W,F267),"")</f>
        <v/>
      </c>
      <c r="K267" s="94" t="str">
        <f>IF(I267&lt;&gt;"",SUMIFS(JPK_KR!AJ:AJ,JPK_KR!W:W,J267),"")</f>
        <v/>
      </c>
      <c r="L267" s="94" t="str">
        <f>IF(I267&lt;&gt;"",SUMIFS(JPK_KR!AK:AK,JPK_KR!W:W,J267),"")</f>
        <v/>
      </c>
    </row>
    <row r="268" spans="3:12" x14ac:dyDescent="0.3">
      <c r="C268" s="94" t="str">
        <f>IF(A268&lt;&gt;"",SUMIFS(JPK_KR!AL:AL,JPK_KR!W:W,B268),"")</f>
        <v/>
      </c>
      <c r="D268" s="94" t="str">
        <f>IF(A268&lt;&gt;"",SUMIFS(JPK_KR!AM:AM,JPK_KR!W:W,B268),"")</f>
        <v/>
      </c>
      <c r="G268" s="94" t="str">
        <f>IF(E268&lt;&gt;"",SUMIFS(JPK_KR!AL:AL,JPK_KR!W:W,F268),"")</f>
        <v/>
      </c>
      <c r="H268" s="94" t="str">
        <f>IF(E268&lt;&gt;"",SUMIFS(JPK_KR!AM:AM,JPK_KR!W:W,F268),"")</f>
        <v/>
      </c>
      <c r="K268" s="94" t="str">
        <f>IF(I268&lt;&gt;"",SUMIFS(JPK_KR!AJ:AJ,JPK_KR!W:W,J268),"")</f>
        <v/>
      </c>
      <c r="L268" s="94" t="str">
        <f>IF(I268&lt;&gt;"",SUMIFS(JPK_KR!AK:AK,JPK_KR!W:W,J268),"")</f>
        <v/>
      </c>
    </row>
    <row r="269" spans="3:12" x14ac:dyDescent="0.3">
      <c r="C269" s="94" t="str">
        <f>IF(A269&lt;&gt;"",SUMIFS(JPK_KR!AL:AL,JPK_KR!W:W,B269),"")</f>
        <v/>
      </c>
      <c r="D269" s="94" t="str">
        <f>IF(A269&lt;&gt;"",SUMIFS(JPK_KR!AM:AM,JPK_KR!W:W,B269),"")</f>
        <v/>
      </c>
      <c r="G269" s="94" t="str">
        <f>IF(E269&lt;&gt;"",SUMIFS(JPK_KR!AL:AL,JPK_KR!W:W,F269),"")</f>
        <v/>
      </c>
      <c r="H269" s="94" t="str">
        <f>IF(E269&lt;&gt;"",SUMIFS(JPK_KR!AM:AM,JPK_KR!W:W,F269),"")</f>
        <v/>
      </c>
      <c r="K269" s="94" t="str">
        <f>IF(I269&lt;&gt;"",SUMIFS(JPK_KR!AJ:AJ,JPK_KR!W:W,J269),"")</f>
        <v/>
      </c>
      <c r="L269" s="94" t="str">
        <f>IF(I269&lt;&gt;"",SUMIFS(JPK_KR!AK:AK,JPK_KR!W:W,J269),"")</f>
        <v/>
      </c>
    </row>
    <row r="270" spans="3:12" x14ac:dyDescent="0.3">
      <c r="C270" s="94" t="str">
        <f>IF(A270&lt;&gt;"",SUMIFS(JPK_KR!AL:AL,JPK_KR!W:W,B270),"")</f>
        <v/>
      </c>
      <c r="D270" s="94" t="str">
        <f>IF(A270&lt;&gt;"",SUMIFS(JPK_KR!AM:AM,JPK_KR!W:W,B270),"")</f>
        <v/>
      </c>
      <c r="G270" s="94" t="str">
        <f>IF(E270&lt;&gt;"",SUMIFS(JPK_KR!AL:AL,JPK_KR!W:W,F270),"")</f>
        <v/>
      </c>
      <c r="H270" s="94" t="str">
        <f>IF(E270&lt;&gt;"",SUMIFS(JPK_KR!AM:AM,JPK_KR!W:W,F270),"")</f>
        <v/>
      </c>
      <c r="K270" s="94" t="str">
        <f>IF(I270&lt;&gt;"",SUMIFS(JPK_KR!AJ:AJ,JPK_KR!W:W,J270),"")</f>
        <v/>
      </c>
      <c r="L270" s="94" t="str">
        <f>IF(I270&lt;&gt;"",SUMIFS(JPK_KR!AK:AK,JPK_KR!W:W,J270),"")</f>
        <v/>
      </c>
    </row>
    <row r="271" spans="3:12" x14ac:dyDescent="0.3">
      <c r="C271" s="94" t="str">
        <f>IF(A271&lt;&gt;"",SUMIFS(JPK_KR!AL:AL,JPK_KR!W:W,B271),"")</f>
        <v/>
      </c>
      <c r="D271" s="94" t="str">
        <f>IF(A271&lt;&gt;"",SUMIFS(JPK_KR!AM:AM,JPK_KR!W:W,B271),"")</f>
        <v/>
      </c>
      <c r="G271" s="94" t="str">
        <f>IF(E271&lt;&gt;"",SUMIFS(JPK_KR!AL:AL,JPK_KR!W:W,F271),"")</f>
        <v/>
      </c>
      <c r="H271" s="94" t="str">
        <f>IF(E271&lt;&gt;"",SUMIFS(JPK_KR!AM:AM,JPK_KR!W:W,F271),"")</f>
        <v/>
      </c>
      <c r="K271" s="94" t="str">
        <f>IF(I271&lt;&gt;"",SUMIFS(JPK_KR!AJ:AJ,JPK_KR!W:W,J271),"")</f>
        <v/>
      </c>
      <c r="L271" s="94" t="str">
        <f>IF(I271&lt;&gt;"",SUMIFS(JPK_KR!AK:AK,JPK_KR!W:W,J271),"")</f>
        <v/>
      </c>
    </row>
    <row r="272" spans="3:12" x14ac:dyDescent="0.3">
      <c r="C272" s="94" t="str">
        <f>IF(A272&lt;&gt;"",SUMIFS(JPK_KR!AL:AL,JPK_KR!W:W,B272),"")</f>
        <v/>
      </c>
      <c r="D272" s="94" t="str">
        <f>IF(A272&lt;&gt;"",SUMIFS(JPK_KR!AM:AM,JPK_KR!W:W,B272),"")</f>
        <v/>
      </c>
      <c r="G272" s="94" t="str">
        <f>IF(E272&lt;&gt;"",SUMIFS(JPK_KR!AL:AL,JPK_KR!W:W,F272),"")</f>
        <v/>
      </c>
      <c r="H272" s="94" t="str">
        <f>IF(E272&lt;&gt;"",SUMIFS(JPK_KR!AM:AM,JPK_KR!W:W,F272),"")</f>
        <v/>
      </c>
      <c r="K272" s="94" t="str">
        <f>IF(I272&lt;&gt;"",SUMIFS(JPK_KR!AJ:AJ,JPK_KR!W:W,J272),"")</f>
        <v/>
      </c>
      <c r="L272" s="94" t="str">
        <f>IF(I272&lt;&gt;"",SUMIFS(JPK_KR!AK:AK,JPK_KR!W:W,J272),"")</f>
        <v/>
      </c>
    </row>
    <row r="273" spans="3:12" x14ac:dyDescent="0.3">
      <c r="C273" s="94" t="str">
        <f>IF(A273&lt;&gt;"",SUMIFS(JPK_KR!AL:AL,JPK_KR!W:W,B273),"")</f>
        <v/>
      </c>
      <c r="D273" s="94" t="str">
        <f>IF(A273&lt;&gt;"",SUMIFS(JPK_KR!AM:AM,JPK_KR!W:W,B273),"")</f>
        <v/>
      </c>
      <c r="G273" s="94" t="str">
        <f>IF(E273&lt;&gt;"",SUMIFS(JPK_KR!AL:AL,JPK_KR!W:W,F273),"")</f>
        <v/>
      </c>
      <c r="H273" s="94" t="str">
        <f>IF(E273&lt;&gt;"",SUMIFS(JPK_KR!AM:AM,JPK_KR!W:W,F273),"")</f>
        <v/>
      </c>
      <c r="K273" s="94" t="str">
        <f>IF(I273&lt;&gt;"",SUMIFS(JPK_KR!AJ:AJ,JPK_KR!W:W,J273),"")</f>
        <v/>
      </c>
      <c r="L273" s="94" t="str">
        <f>IF(I273&lt;&gt;"",SUMIFS(JPK_KR!AK:AK,JPK_KR!W:W,J273),"")</f>
        <v/>
      </c>
    </row>
    <row r="274" spans="3:12" x14ac:dyDescent="0.3">
      <c r="C274" s="94" t="str">
        <f>IF(A274&lt;&gt;"",SUMIFS(JPK_KR!AL:AL,JPK_KR!W:W,B274),"")</f>
        <v/>
      </c>
      <c r="D274" s="94" t="str">
        <f>IF(A274&lt;&gt;"",SUMIFS(JPK_KR!AM:AM,JPK_KR!W:W,B274),"")</f>
        <v/>
      </c>
      <c r="G274" s="94" t="str">
        <f>IF(E274&lt;&gt;"",SUMIFS(JPK_KR!AL:AL,JPK_KR!W:W,F274),"")</f>
        <v/>
      </c>
      <c r="H274" s="94" t="str">
        <f>IF(E274&lt;&gt;"",SUMIFS(JPK_KR!AM:AM,JPK_KR!W:W,F274),"")</f>
        <v/>
      </c>
      <c r="K274" s="94" t="str">
        <f>IF(I274&lt;&gt;"",SUMIFS(JPK_KR!AJ:AJ,JPK_KR!W:W,J274),"")</f>
        <v/>
      </c>
      <c r="L274" s="94" t="str">
        <f>IF(I274&lt;&gt;"",SUMIFS(JPK_KR!AK:AK,JPK_KR!W:W,J274),"")</f>
        <v/>
      </c>
    </row>
    <row r="275" spans="3:12" x14ac:dyDescent="0.3">
      <c r="C275" s="94" t="str">
        <f>IF(A275&lt;&gt;"",SUMIFS(JPK_KR!AL:AL,JPK_KR!W:W,B275),"")</f>
        <v/>
      </c>
      <c r="D275" s="94" t="str">
        <f>IF(A275&lt;&gt;"",SUMIFS(JPK_KR!AM:AM,JPK_KR!W:W,B275),"")</f>
        <v/>
      </c>
      <c r="G275" s="94" t="str">
        <f>IF(E275&lt;&gt;"",SUMIFS(JPK_KR!AL:AL,JPK_KR!W:W,F275),"")</f>
        <v/>
      </c>
      <c r="H275" s="94" t="str">
        <f>IF(E275&lt;&gt;"",SUMIFS(JPK_KR!AM:AM,JPK_KR!W:W,F275),"")</f>
        <v/>
      </c>
      <c r="K275" s="94" t="str">
        <f>IF(I275&lt;&gt;"",SUMIFS(JPK_KR!AJ:AJ,JPK_KR!W:W,J275),"")</f>
        <v/>
      </c>
      <c r="L275" s="94" t="str">
        <f>IF(I275&lt;&gt;"",SUMIFS(JPK_KR!AK:AK,JPK_KR!W:W,J275),"")</f>
        <v/>
      </c>
    </row>
    <row r="276" spans="3:12" x14ac:dyDescent="0.3">
      <c r="C276" s="94" t="str">
        <f>IF(A276&lt;&gt;"",SUMIFS(JPK_KR!AL:AL,JPK_KR!W:W,B276),"")</f>
        <v/>
      </c>
      <c r="D276" s="94" t="str">
        <f>IF(A276&lt;&gt;"",SUMIFS(JPK_KR!AM:AM,JPK_KR!W:W,B276),"")</f>
        <v/>
      </c>
      <c r="G276" s="94" t="str">
        <f>IF(E276&lt;&gt;"",SUMIFS(JPK_KR!AL:AL,JPK_KR!W:W,F276),"")</f>
        <v/>
      </c>
      <c r="H276" s="94" t="str">
        <f>IF(E276&lt;&gt;"",SUMIFS(JPK_KR!AM:AM,JPK_KR!W:W,F276),"")</f>
        <v/>
      </c>
      <c r="K276" s="94" t="str">
        <f>IF(I276&lt;&gt;"",SUMIFS(JPK_KR!AJ:AJ,JPK_KR!W:W,J276),"")</f>
        <v/>
      </c>
      <c r="L276" s="94" t="str">
        <f>IF(I276&lt;&gt;"",SUMIFS(JPK_KR!AK:AK,JPK_KR!W:W,J276),"")</f>
        <v/>
      </c>
    </row>
    <row r="277" spans="3:12" x14ac:dyDescent="0.3">
      <c r="C277" s="94" t="str">
        <f>IF(A277&lt;&gt;"",SUMIFS(JPK_KR!AL:AL,JPK_KR!W:W,B277),"")</f>
        <v/>
      </c>
      <c r="D277" s="94" t="str">
        <f>IF(A277&lt;&gt;"",SUMIFS(JPK_KR!AM:AM,JPK_KR!W:W,B277),"")</f>
        <v/>
      </c>
      <c r="G277" s="94" t="str">
        <f>IF(E277&lt;&gt;"",SUMIFS(JPK_KR!AL:AL,JPK_KR!W:W,F277),"")</f>
        <v/>
      </c>
      <c r="H277" s="94" t="str">
        <f>IF(E277&lt;&gt;"",SUMIFS(JPK_KR!AM:AM,JPK_KR!W:W,F277),"")</f>
        <v/>
      </c>
      <c r="K277" s="94" t="str">
        <f>IF(I277&lt;&gt;"",SUMIFS(JPK_KR!AJ:AJ,JPK_KR!W:W,J277),"")</f>
        <v/>
      </c>
      <c r="L277" s="94" t="str">
        <f>IF(I277&lt;&gt;"",SUMIFS(JPK_KR!AK:AK,JPK_KR!W:W,J277),"")</f>
        <v/>
      </c>
    </row>
    <row r="278" spans="3:12" x14ac:dyDescent="0.3">
      <c r="C278" s="94" t="str">
        <f>IF(A278&lt;&gt;"",SUMIFS(JPK_KR!AL:AL,JPK_KR!W:W,B278),"")</f>
        <v/>
      </c>
      <c r="D278" s="94" t="str">
        <f>IF(A278&lt;&gt;"",SUMIFS(JPK_KR!AM:AM,JPK_KR!W:W,B278),"")</f>
        <v/>
      </c>
      <c r="G278" s="94" t="str">
        <f>IF(E278&lt;&gt;"",SUMIFS(JPK_KR!AL:AL,JPK_KR!W:W,F278),"")</f>
        <v/>
      </c>
      <c r="H278" s="94" t="str">
        <f>IF(E278&lt;&gt;"",SUMIFS(JPK_KR!AM:AM,JPK_KR!W:W,F278),"")</f>
        <v/>
      </c>
      <c r="K278" s="94" t="str">
        <f>IF(I278&lt;&gt;"",SUMIFS(JPK_KR!AJ:AJ,JPK_KR!W:W,J278),"")</f>
        <v/>
      </c>
      <c r="L278" s="94" t="str">
        <f>IF(I278&lt;&gt;"",SUMIFS(JPK_KR!AK:AK,JPK_KR!W:W,J278),"")</f>
        <v/>
      </c>
    </row>
    <row r="279" spans="3:12" x14ac:dyDescent="0.3">
      <c r="C279" s="94" t="str">
        <f>IF(A279&lt;&gt;"",SUMIFS(JPK_KR!AL:AL,JPK_KR!W:W,B279),"")</f>
        <v/>
      </c>
      <c r="D279" s="94" t="str">
        <f>IF(A279&lt;&gt;"",SUMIFS(JPK_KR!AM:AM,JPK_KR!W:W,B279),"")</f>
        <v/>
      </c>
      <c r="G279" s="94" t="str">
        <f>IF(E279&lt;&gt;"",SUMIFS(JPK_KR!AL:AL,JPK_KR!W:W,F279),"")</f>
        <v/>
      </c>
      <c r="H279" s="94" t="str">
        <f>IF(E279&lt;&gt;"",SUMIFS(JPK_KR!AM:AM,JPK_KR!W:W,F279),"")</f>
        <v/>
      </c>
      <c r="K279" s="94" t="str">
        <f>IF(I279&lt;&gt;"",SUMIFS(JPK_KR!AJ:AJ,JPK_KR!W:W,J279),"")</f>
        <v/>
      </c>
      <c r="L279" s="94" t="str">
        <f>IF(I279&lt;&gt;"",SUMIFS(JPK_KR!AK:AK,JPK_KR!W:W,J279),"")</f>
        <v/>
      </c>
    </row>
    <row r="280" spans="3:12" x14ac:dyDescent="0.3">
      <c r="C280" s="94" t="str">
        <f>IF(A280&lt;&gt;"",SUMIFS(JPK_KR!AL:AL,JPK_KR!W:W,B280),"")</f>
        <v/>
      </c>
      <c r="D280" s="94" t="str">
        <f>IF(A280&lt;&gt;"",SUMIFS(JPK_KR!AM:AM,JPK_KR!W:W,B280),"")</f>
        <v/>
      </c>
      <c r="G280" s="94" t="str">
        <f>IF(E280&lt;&gt;"",SUMIFS(JPK_KR!AL:AL,JPK_KR!W:W,F280),"")</f>
        <v/>
      </c>
      <c r="H280" s="94" t="str">
        <f>IF(E280&lt;&gt;"",SUMIFS(JPK_KR!AM:AM,JPK_KR!W:W,F280),"")</f>
        <v/>
      </c>
      <c r="K280" s="94" t="str">
        <f>IF(I280&lt;&gt;"",SUMIFS(JPK_KR!AJ:AJ,JPK_KR!W:W,J280),"")</f>
        <v/>
      </c>
      <c r="L280" s="94" t="str">
        <f>IF(I280&lt;&gt;"",SUMIFS(JPK_KR!AK:AK,JPK_KR!W:W,J280),"")</f>
        <v/>
      </c>
    </row>
    <row r="281" spans="3:12" x14ac:dyDescent="0.3">
      <c r="C281" s="94" t="str">
        <f>IF(A281&lt;&gt;"",SUMIFS(JPK_KR!AL:AL,JPK_KR!W:W,B281),"")</f>
        <v/>
      </c>
      <c r="D281" s="94" t="str">
        <f>IF(A281&lt;&gt;"",SUMIFS(JPK_KR!AM:AM,JPK_KR!W:W,B281),"")</f>
        <v/>
      </c>
      <c r="G281" s="94" t="str">
        <f>IF(E281&lt;&gt;"",SUMIFS(JPK_KR!AL:AL,JPK_KR!W:W,F281),"")</f>
        <v/>
      </c>
      <c r="H281" s="94" t="str">
        <f>IF(E281&lt;&gt;"",SUMIFS(JPK_KR!AM:AM,JPK_KR!W:W,F281),"")</f>
        <v/>
      </c>
      <c r="K281" s="94" t="str">
        <f>IF(I281&lt;&gt;"",SUMIFS(JPK_KR!AJ:AJ,JPK_KR!W:W,J281),"")</f>
        <v/>
      </c>
      <c r="L281" s="94" t="str">
        <f>IF(I281&lt;&gt;"",SUMIFS(JPK_KR!AK:AK,JPK_KR!W:W,J281),"")</f>
        <v/>
      </c>
    </row>
    <row r="282" spans="3:12" x14ac:dyDescent="0.3">
      <c r="C282" s="94" t="str">
        <f>IF(A282&lt;&gt;"",SUMIFS(JPK_KR!AL:AL,JPK_KR!W:W,B282),"")</f>
        <v/>
      </c>
      <c r="D282" s="94" t="str">
        <f>IF(A282&lt;&gt;"",SUMIFS(JPK_KR!AM:AM,JPK_KR!W:W,B282),"")</f>
        <v/>
      </c>
      <c r="G282" s="94" t="str">
        <f>IF(E282&lt;&gt;"",SUMIFS(JPK_KR!AL:AL,JPK_KR!W:W,F282),"")</f>
        <v/>
      </c>
      <c r="H282" s="94" t="str">
        <f>IF(E282&lt;&gt;"",SUMIFS(JPK_KR!AM:AM,JPK_KR!W:W,F282),"")</f>
        <v/>
      </c>
      <c r="K282" s="94" t="str">
        <f>IF(I282&lt;&gt;"",SUMIFS(JPK_KR!AJ:AJ,JPK_KR!W:W,J282),"")</f>
        <v/>
      </c>
      <c r="L282" s="94" t="str">
        <f>IF(I282&lt;&gt;"",SUMIFS(JPK_KR!AK:AK,JPK_KR!W:W,J282),"")</f>
        <v/>
      </c>
    </row>
    <row r="283" spans="3:12" x14ac:dyDescent="0.3">
      <c r="C283" s="94" t="str">
        <f>IF(A283&lt;&gt;"",SUMIFS(JPK_KR!AL:AL,JPK_KR!W:W,B283),"")</f>
        <v/>
      </c>
      <c r="D283" s="94" t="str">
        <f>IF(A283&lt;&gt;"",SUMIFS(JPK_KR!AM:AM,JPK_KR!W:W,B283),"")</f>
        <v/>
      </c>
      <c r="G283" s="94" t="str">
        <f>IF(E283&lt;&gt;"",SUMIFS(JPK_KR!AL:AL,JPK_KR!W:W,F283),"")</f>
        <v/>
      </c>
      <c r="H283" s="94" t="str">
        <f>IF(E283&lt;&gt;"",SUMIFS(JPK_KR!AM:AM,JPK_KR!W:W,F283),"")</f>
        <v/>
      </c>
      <c r="K283" s="94" t="str">
        <f>IF(I283&lt;&gt;"",SUMIFS(JPK_KR!AJ:AJ,JPK_KR!W:W,J283),"")</f>
        <v/>
      </c>
      <c r="L283" s="94" t="str">
        <f>IF(I283&lt;&gt;"",SUMIFS(JPK_KR!AK:AK,JPK_KR!W:W,J283),"")</f>
        <v/>
      </c>
    </row>
    <row r="284" spans="3:12" x14ac:dyDescent="0.3">
      <c r="C284" s="94" t="str">
        <f>IF(A284&lt;&gt;"",SUMIFS(JPK_KR!AL:AL,JPK_KR!W:W,B284),"")</f>
        <v/>
      </c>
      <c r="D284" s="94" t="str">
        <f>IF(A284&lt;&gt;"",SUMIFS(JPK_KR!AM:AM,JPK_KR!W:W,B284),"")</f>
        <v/>
      </c>
      <c r="G284" s="94" t="str">
        <f>IF(E284&lt;&gt;"",SUMIFS(JPK_KR!AL:AL,JPK_KR!W:W,F284),"")</f>
        <v/>
      </c>
      <c r="H284" s="94" t="str">
        <f>IF(E284&lt;&gt;"",SUMIFS(JPK_KR!AM:AM,JPK_KR!W:W,F284),"")</f>
        <v/>
      </c>
      <c r="K284" s="94" t="str">
        <f>IF(I284&lt;&gt;"",SUMIFS(JPK_KR!AJ:AJ,JPK_KR!W:W,J284),"")</f>
        <v/>
      </c>
      <c r="L284" s="94" t="str">
        <f>IF(I284&lt;&gt;"",SUMIFS(JPK_KR!AK:AK,JPK_KR!W:W,J284),"")</f>
        <v/>
      </c>
    </row>
    <row r="285" spans="3:12" x14ac:dyDescent="0.3">
      <c r="C285" s="94" t="str">
        <f>IF(A285&lt;&gt;"",SUMIFS(JPK_KR!AL:AL,JPK_KR!W:W,B285),"")</f>
        <v/>
      </c>
      <c r="D285" s="94" t="str">
        <f>IF(A285&lt;&gt;"",SUMIFS(JPK_KR!AM:AM,JPK_KR!W:W,B285),"")</f>
        <v/>
      </c>
      <c r="G285" s="94" t="str">
        <f>IF(E285&lt;&gt;"",SUMIFS(JPK_KR!AL:AL,JPK_KR!W:W,F285),"")</f>
        <v/>
      </c>
      <c r="H285" s="94" t="str">
        <f>IF(E285&lt;&gt;"",SUMIFS(JPK_KR!AM:AM,JPK_KR!W:W,F285),"")</f>
        <v/>
      </c>
      <c r="K285" s="94" t="str">
        <f>IF(I285&lt;&gt;"",SUMIFS(JPK_KR!AJ:AJ,JPK_KR!W:W,J285),"")</f>
        <v/>
      </c>
      <c r="L285" s="94" t="str">
        <f>IF(I285&lt;&gt;"",SUMIFS(JPK_KR!AK:AK,JPK_KR!W:W,J285),"")</f>
        <v/>
      </c>
    </row>
    <row r="286" spans="3:12" x14ac:dyDescent="0.3">
      <c r="C286" s="94" t="str">
        <f>IF(A286&lt;&gt;"",SUMIFS(JPK_KR!AL:AL,JPK_KR!W:W,B286),"")</f>
        <v/>
      </c>
      <c r="D286" s="94" t="str">
        <f>IF(A286&lt;&gt;"",SUMIFS(JPK_KR!AM:AM,JPK_KR!W:W,B286),"")</f>
        <v/>
      </c>
      <c r="G286" s="94" t="str">
        <f>IF(E286&lt;&gt;"",SUMIFS(JPK_KR!AL:AL,JPK_KR!W:W,F286),"")</f>
        <v/>
      </c>
      <c r="H286" s="94" t="str">
        <f>IF(E286&lt;&gt;"",SUMIFS(JPK_KR!AM:AM,JPK_KR!W:W,F286),"")</f>
        <v/>
      </c>
      <c r="K286" s="94" t="str">
        <f>IF(I286&lt;&gt;"",SUMIFS(JPK_KR!AJ:AJ,JPK_KR!W:W,J286),"")</f>
        <v/>
      </c>
      <c r="L286" s="94" t="str">
        <f>IF(I286&lt;&gt;"",SUMIFS(JPK_KR!AK:AK,JPK_KR!W:W,J286),"")</f>
        <v/>
      </c>
    </row>
    <row r="287" spans="3:12" x14ac:dyDescent="0.3">
      <c r="C287" s="94" t="str">
        <f>IF(A287&lt;&gt;"",SUMIFS(JPK_KR!AL:AL,JPK_KR!W:W,B287),"")</f>
        <v/>
      </c>
      <c r="D287" s="94" t="str">
        <f>IF(A287&lt;&gt;"",SUMIFS(JPK_KR!AM:AM,JPK_KR!W:W,B287),"")</f>
        <v/>
      </c>
      <c r="G287" s="94" t="str">
        <f>IF(E287&lt;&gt;"",SUMIFS(JPK_KR!AL:AL,JPK_KR!W:W,F287),"")</f>
        <v/>
      </c>
      <c r="H287" s="94" t="str">
        <f>IF(E287&lt;&gt;"",SUMIFS(JPK_KR!AM:AM,JPK_KR!W:W,F287),"")</f>
        <v/>
      </c>
      <c r="K287" s="94" t="str">
        <f>IF(I287&lt;&gt;"",SUMIFS(JPK_KR!AJ:AJ,JPK_KR!W:W,J287),"")</f>
        <v/>
      </c>
      <c r="L287" s="94" t="str">
        <f>IF(I287&lt;&gt;"",SUMIFS(JPK_KR!AK:AK,JPK_KR!W:W,J287),"")</f>
        <v/>
      </c>
    </row>
    <row r="288" spans="3:12" x14ac:dyDescent="0.3">
      <c r="C288" s="94" t="str">
        <f>IF(A288&lt;&gt;"",SUMIFS(JPK_KR!AL:AL,JPK_KR!W:W,B288),"")</f>
        <v/>
      </c>
      <c r="D288" s="94" t="str">
        <f>IF(A288&lt;&gt;"",SUMIFS(JPK_KR!AM:AM,JPK_KR!W:W,B288),"")</f>
        <v/>
      </c>
      <c r="G288" s="94" t="str">
        <f>IF(E288&lt;&gt;"",SUMIFS(JPK_KR!AL:AL,JPK_KR!W:W,F288),"")</f>
        <v/>
      </c>
      <c r="H288" s="94" t="str">
        <f>IF(E288&lt;&gt;"",SUMIFS(JPK_KR!AM:AM,JPK_KR!W:W,F288),"")</f>
        <v/>
      </c>
      <c r="K288" s="94" t="str">
        <f>IF(I288&lt;&gt;"",SUMIFS(JPK_KR!AJ:AJ,JPK_KR!W:W,J288),"")</f>
        <v/>
      </c>
      <c r="L288" s="94" t="str">
        <f>IF(I288&lt;&gt;"",SUMIFS(JPK_KR!AK:AK,JPK_KR!W:W,J288),"")</f>
        <v/>
      </c>
    </row>
    <row r="289" spans="3:12" x14ac:dyDescent="0.3">
      <c r="C289" s="94" t="str">
        <f>IF(A289&lt;&gt;"",SUMIFS(JPK_KR!AL:AL,JPK_KR!W:W,B289),"")</f>
        <v/>
      </c>
      <c r="D289" s="94" t="str">
        <f>IF(A289&lt;&gt;"",SUMIFS(JPK_KR!AM:AM,JPK_KR!W:W,B289),"")</f>
        <v/>
      </c>
      <c r="G289" s="94" t="str">
        <f>IF(E289&lt;&gt;"",SUMIFS(JPK_KR!AL:AL,JPK_KR!W:W,F289),"")</f>
        <v/>
      </c>
      <c r="H289" s="94" t="str">
        <f>IF(E289&lt;&gt;"",SUMIFS(JPK_KR!AM:AM,JPK_KR!W:W,F289),"")</f>
        <v/>
      </c>
      <c r="K289" s="94" t="str">
        <f>IF(I289&lt;&gt;"",SUMIFS(JPK_KR!AJ:AJ,JPK_KR!W:W,J289),"")</f>
        <v/>
      </c>
      <c r="L289" s="94" t="str">
        <f>IF(I289&lt;&gt;"",SUMIFS(JPK_KR!AK:AK,JPK_KR!W:W,J289),"")</f>
        <v/>
      </c>
    </row>
    <row r="290" spans="3:12" x14ac:dyDescent="0.3">
      <c r="C290" s="94" t="str">
        <f>IF(A290&lt;&gt;"",SUMIFS(JPK_KR!AL:AL,JPK_KR!W:W,B290),"")</f>
        <v/>
      </c>
      <c r="D290" s="94" t="str">
        <f>IF(A290&lt;&gt;"",SUMIFS(JPK_KR!AM:AM,JPK_KR!W:W,B290),"")</f>
        <v/>
      </c>
      <c r="G290" s="94" t="str">
        <f>IF(E290&lt;&gt;"",SUMIFS(JPK_KR!AL:AL,JPK_KR!W:W,F290),"")</f>
        <v/>
      </c>
      <c r="H290" s="94" t="str">
        <f>IF(E290&lt;&gt;"",SUMIFS(JPK_KR!AM:AM,JPK_KR!W:W,F290),"")</f>
        <v/>
      </c>
      <c r="K290" s="94" t="str">
        <f>IF(I290&lt;&gt;"",SUMIFS(JPK_KR!AJ:AJ,JPK_KR!W:W,J290),"")</f>
        <v/>
      </c>
      <c r="L290" s="94" t="str">
        <f>IF(I290&lt;&gt;"",SUMIFS(JPK_KR!AK:AK,JPK_KR!W:W,J290),"")</f>
        <v/>
      </c>
    </row>
    <row r="291" spans="3:12" x14ac:dyDescent="0.3">
      <c r="C291" s="94" t="str">
        <f>IF(A291&lt;&gt;"",SUMIFS(JPK_KR!AL:AL,JPK_KR!W:W,B291),"")</f>
        <v/>
      </c>
      <c r="D291" s="94" t="str">
        <f>IF(A291&lt;&gt;"",SUMIFS(JPK_KR!AM:AM,JPK_KR!W:W,B291),"")</f>
        <v/>
      </c>
      <c r="G291" s="94" t="str">
        <f>IF(E291&lt;&gt;"",SUMIFS(JPK_KR!AL:AL,JPK_KR!W:W,F291),"")</f>
        <v/>
      </c>
      <c r="H291" s="94" t="str">
        <f>IF(E291&lt;&gt;"",SUMIFS(JPK_KR!AM:AM,JPK_KR!W:W,F291),"")</f>
        <v/>
      </c>
      <c r="K291" s="94" t="str">
        <f>IF(I291&lt;&gt;"",SUMIFS(JPK_KR!AJ:AJ,JPK_KR!W:W,J291),"")</f>
        <v/>
      </c>
      <c r="L291" s="94" t="str">
        <f>IF(I291&lt;&gt;"",SUMIFS(JPK_KR!AK:AK,JPK_KR!W:W,J291),"")</f>
        <v/>
      </c>
    </row>
    <row r="292" spans="3:12" x14ac:dyDescent="0.3">
      <c r="C292" s="94" t="str">
        <f>IF(A292&lt;&gt;"",SUMIFS(JPK_KR!AL:AL,JPK_KR!W:W,B292),"")</f>
        <v/>
      </c>
      <c r="D292" s="94" t="str">
        <f>IF(A292&lt;&gt;"",SUMIFS(JPK_KR!AM:AM,JPK_KR!W:W,B292),"")</f>
        <v/>
      </c>
      <c r="G292" s="94" t="str">
        <f>IF(E292&lt;&gt;"",SUMIFS(JPK_KR!AL:AL,JPK_KR!W:W,F292),"")</f>
        <v/>
      </c>
      <c r="H292" s="94" t="str">
        <f>IF(E292&lt;&gt;"",SUMIFS(JPK_KR!AM:AM,JPK_KR!W:W,F292),"")</f>
        <v/>
      </c>
      <c r="K292" s="94" t="str">
        <f>IF(I292&lt;&gt;"",SUMIFS(JPK_KR!AJ:AJ,JPK_KR!W:W,J292),"")</f>
        <v/>
      </c>
      <c r="L292" s="94" t="str">
        <f>IF(I292&lt;&gt;"",SUMIFS(JPK_KR!AK:AK,JPK_KR!W:W,J292),"")</f>
        <v/>
      </c>
    </row>
    <row r="293" spans="3:12" x14ac:dyDescent="0.3">
      <c r="C293" s="94" t="str">
        <f>IF(A293&lt;&gt;"",SUMIFS(JPK_KR!AL:AL,JPK_KR!W:W,B293),"")</f>
        <v/>
      </c>
      <c r="D293" s="94" t="str">
        <f>IF(A293&lt;&gt;"",SUMIFS(JPK_KR!AM:AM,JPK_KR!W:W,B293),"")</f>
        <v/>
      </c>
      <c r="G293" s="94" t="str">
        <f>IF(E293&lt;&gt;"",SUMIFS(JPK_KR!AL:AL,JPK_KR!W:W,F293),"")</f>
        <v/>
      </c>
      <c r="H293" s="94" t="str">
        <f>IF(E293&lt;&gt;"",SUMIFS(JPK_KR!AM:AM,JPK_KR!W:W,F293),"")</f>
        <v/>
      </c>
      <c r="K293" s="94" t="str">
        <f>IF(I293&lt;&gt;"",SUMIFS(JPK_KR!AJ:AJ,JPK_KR!W:W,J293),"")</f>
        <v/>
      </c>
      <c r="L293" s="94" t="str">
        <f>IF(I293&lt;&gt;"",SUMIFS(JPK_KR!AK:AK,JPK_KR!W:W,J293),"")</f>
        <v/>
      </c>
    </row>
    <row r="294" spans="3:12" x14ac:dyDescent="0.3">
      <c r="C294" s="94" t="str">
        <f>IF(A294&lt;&gt;"",SUMIFS(JPK_KR!AL:AL,JPK_KR!W:W,B294),"")</f>
        <v/>
      </c>
      <c r="D294" s="94" t="str">
        <f>IF(A294&lt;&gt;"",SUMIFS(JPK_KR!AM:AM,JPK_KR!W:W,B294),"")</f>
        <v/>
      </c>
      <c r="G294" s="94" t="str">
        <f>IF(E294&lt;&gt;"",SUMIFS(JPK_KR!AL:AL,JPK_KR!W:W,F294),"")</f>
        <v/>
      </c>
      <c r="H294" s="94" t="str">
        <f>IF(E294&lt;&gt;"",SUMIFS(JPK_KR!AM:AM,JPK_KR!W:W,F294),"")</f>
        <v/>
      </c>
      <c r="K294" s="94" t="str">
        <f>IF(I294&lt;&gt;"",SUMIFS(JPK_KR!AJ:AJ,JPK_KR!W:W,J294),"")</f>
        <v/>
      </c>
      <c r="L294" s="94" t="str">
        <f>IF(I294&lt;&gt;"",SUMIFS(JPK_KR!AK:AK,JPK_KR!W:W,J294),"")</f>
        <v/>
      </c>
    </row>
    <row r="295" spans="3:12" x14ac:dyDescent="0.3">
      <c r="C295" s="94" t="str">
        <f>IF(A295&lt;&gt;"",SUMIFS(JPK_KR!AL:AL,JPK_KR!W:W,B295),"")</f>
        <v/>
      </c>
      <c r="D295" s="94" t="str">
        <f>IF(A295&lt;&gt;"",SUMIFS(JPK_KR!AM:AM,JPK_KR!W:W,B295),"")</f>
        <v/>
      </c>
      <c r="G295" s="94" t="str">
        <f>IF(E295&lt;&gt;"",SUMIFS(JPK_KR!AL:AL,JPK_KR!W:W,F295),"")</f>
        <v/>
      </c>
      <c r="H295" s="94" t="str">
        <f>IF(E295&lt;&gt;"",SUMIFS(JPK_KR!AM:AM,JPK_KR!W:W,F295),"")</f>
        <v/>
      </c>
      <c r="K295" s="94" t="str">
        <f>IF(I295&lt;&gt;"",SUMIFS(JPK_KR!AJ:AJ,JPK_KR!W:W,J295),"")</f>
        <v/>
      </c>
      <c r="L295" s="94" t="str">
        <f>IF(I295&lt;&gt;"",SUMIFS(JPK_KR!AK:AK,JPK_KR!W:W,J295),"")</f>
        <v/>
      </c>
    </row>
    <row r="296" spans="3:12" x14ac:dyDescent="0.3">
      <c r="C296" s="94" t="str">
        <f>IF(A296&lt;&gt;"",SUMIFS(JPK_KR!AL:AL,JPK_KR!W:W,B296),"")</f>
        <v/>
      </c>
      <c r="D296" s="94" t="str">
        <f>IF(A296&lt;&gt;"",SUMIFS(JPK_KR!AM:AM,JPK_KR!W:W,B296),"")</f>
        <v/>
      </c>
      <c r="G296" s="94" t="str">
        <f>IF(E296&lt;&gt;"",SUMIFS(JPK_KR!AL:AL,JPK_KR!W:W,F296),"")</f>
        <v/>
      </c>
      <c r="H296" s="94" t="str">
        <f>IF(E296&lt;&gt;"",SUMIFS(JPK_KR!AM:AM,JPK_KR!W:W,F296),"")</f>
        <v/>
      </c>
      <c r="K296" s="94" t="str">
        <f>IF(I296&lt;&gt;"",SUMIFS(JPK_KR!AJ:AJ,JPK_KR!W:W,J296),"")</f>
        <v/>
      </c>
      <c r="L296" s="94" t="str">
        <f>IF(I296&lt;&gt;"",SUMIFS(JPK_KR!AK:AK,JPK_KR!W:W,J296),"")</f>
        <v/>
      </c>
    </row>
    <row r="297" spans="3:12" x14ac:dyDescent="0.3">
      <c r="C297" s="94" t="str">
        <f>IF(A297&lt;&gt;"",SUMIFS(JPK_KR!AL:AL,JPK_KR!W:W,B297),"")</f>
        <v/>
      </c>
      <c r="D297" s="94" t="str">
        <f>IF(A297&lt;&gt;"",SUMIFS(JPK_KR!AM:AM,JPK_KR!W:W,B297),"")</f>
        <v/>
      </c>
      <c r="G297" s="94" t="str">
        <f>IF(E297&lt;&gt;"",SUMIFS(JPK_KR!AL:AL,JPK_KR!W:W,F297),"")</f>
        <v/>
      </c>
      <c r="H297" s="94" t="str">
        <f>IF(E297&lt;&gt;"",SUMIFS(JPK_KR!AM:AM,JPK_KR!W:W,F297),"")</f>
        <v/>
      </c>
      <c r="K297" s="94" t="str">
        <f>IF(I297&lt;&gt;"",SUMIFS(JPK_KR!AJ:AJ,JPK_KR!W:W,J297),"")</f>
        <v/>
      </c>
      <c r="L297" s="94" t="str">
        <f>IF(I297&lt;&gt;"",SUMIFS(JPK_KR!AK:AK,JPK_KR!W:W,J297),"")</f>
        <v/>
      </c>
    </row>
    <row r="298" spans="3:12" x14ac:dyDescent="0.3">
      <c r="C298" s="94" t="str">
        <f>IF(A298&lt;&gt;"",SUMIFS(JPK_KR!AL:AL,JPK_KR!W:W,B298),"")</f>
        <v/>
      </c>
      <c r="D298" s="94" t="str">
        <f>IF(A298&lt;&gt;"",SUMIFS(JPK_KR!AM:AM,JPK_KR!W:W,B298),"")</f>
        <v/>
      </c>
      <c r="G298" s="94" t="str">
        <f>IF(E298&lt;&gt;"",SUMIFS(JPK_KR!AL:AL,JPK_KR!W:W,F298),"")</f>
        <v/>
      </c>
      <c r="H298" s="94" t="str">
        <f>IF(E298&lt;&gt;"",SUMIFS(JPK_KR!AM:AM,JPK_KR!W:W,F298),"")</f>
        <v/>
      </c>
      <c r="K298" s="94" t="str">
        <f>IF(I298&lt;&gt;"",SUMIFS(JPK_KR!AJ:AJ,JPK_KR!W:W,J298),"")</f>
        <v/>
      </c>
      <c r="L298" s="94" t="str">
        <f>IF(I298&lt;&gt;"",SUMIFS(JPK_KR!AK:AK,JPK_KR!W:W,J298),"")</f>
        <v/>
      </c>
    </row>
    <row r="299" spans="3:12" x14ac:dyDescent="0.3">
      <c r="C299" s="94" t="str">
        <f>IF(A299&lt;&gt;"",SUMIFS(JPK_KR!AL:AL,JPK_KR!W:W,B299),"")</f>
        <v/>
      </c>
      <c r="D299" s="94" t="str">
        <f>IF(A299&lt;&gt;"",SUMIFS(JPK_KR!AM:AM,JPK_KR!W:W,B299),"")</f>
        <v/>
      </c>
      <c r="G299" s="94" t="str">
        <f>IF(E299&lt;&gt;"",SUMIFS(JPK_KR!AL:AL,JPK_KR!W:W,F299),"")</f>
        <v/>
      </c>
      <c r="H299" s="94" t="str">
        <f>IF(E299&lt;&gt;"",SUMIFS(JPK_KR!AM:AM,JPK_KR!W:W,F299),"")</f>
        <v/>
      </c>
      <c r="K299" s="94" t="str">
        <f>IF(I299&lt;&gt;"",SUMIFS(JPK_KR!AJ:AJ,JPK_KR!W:W,J299),"")</f>
        <v/>
      </c>
      <c r="L299" s="94" t="str">
        <f>IF(I299&lt;&gt;"",SUMIFS(JPK_KR!AK:AK,JPK_KR!W:W,J299),"")</f>
        <v/>
      </c>
    </row>
    <row r="300" spans="3:12" x14ac:dyDescent="0.3">
      <c r="C300" s="94" t="str">
        <f>IF(A300&lt;&gt;"",SUMIFS(JPK_KR!AL:AL,JPK_KR!W:W,B300),"")</f>
        <v/>
      </c>
      <c r="D300" s="94" t="str">
        <f>IF(A300&lt;&gt;"",SUMIFS(JPK_KR!AM:AM,JPK_KR!W:W,B300),"")</f>
        <v/>
      </c>
      <c r="G300" s="94" t="str">
        <f>IF(E300&lt;&gt;"",SUMIFS(JPK_KR!AL:AL,JPK_KR!W:W,F300),"")</f>
        <v/>
      </c>
      <c r="H300" s="94" t="str">
        <f>IF(E300&lt;&gt;"",SUMIFS(JPK_KR!AM:AM,JPK_KR!W:W,F300),"")</f>
        <v/>
      </c>
      <c r="K300" s="94" t="str">
        <f>IF(I300&lt;&gt;"",SUMIFS(JPK_KR!AJ:AJ,JPK_KR!W:W,J300),"")</f>
        <v/>
      </c>
      <c r="L300" s="94" t="str">
        <f>IF(I300&lt;&gt;"",SUMIFS(JPK_KR!AK:AK,JPK_KR!W:W,J300),"")</f>
        <v/>
      </c>
    </row>
    <row r="301" spans="3:12" x14ac:dyDescent="0.3">
      <c r="C301" s="94" t="str">
        <f>IF(A301&lt;&gt;"",SUMIFS(JPK_KR!AL:AL,JPK_KR!W:W,B301),"")</f>
        <v/>
      </c>
      <c r="D301" s="94" t="str">
        <f>IF(A301&lt;&gt;"",SUMIFS(JPK_KR!AM:AM,JPK_KR!W:W,B301),"")</f>
        <v/>
      </c>
      <c r="G301" s="94" t="str">
        <f>IF(E301&lt;&gt;"",SUMIFS(JPK_KR!AL:AL,JPK_KR!W:W,F301),"")</f>
        <v/>
      </c>
      <c r="H301" s="94" t="str">
        <f>IF(E301&lt;&gt;"",SUMIFS(JPK_KR!AM:AM,JPK_KR!W:W,F301),"")</f>
        <v/>
      </c>
      <c r="K301" s="94" t="str">
        <f>IF(I301&lt;&gt;"",SUMIFS(JPK_KR!AJ:AJ,JPK_KR!W:W,J301),"")</f>
        <v/>
      </c>
      <c r="L301" s="94" t="str">
        <f>IF(I301&lt;&gt;"",SUMIFS(JPK_KR!AK:AK,JPK_KR!W:W,J301),"")</f>
        <v/>
      </c>
    </row>
    <row r="302" spans="3:12" x14ac:dyDescent="0.3">
      <c r="C302" s="94" t="str">
        <f>IF(A302&lt;&gt;"",SUMIFS(JPK_KR!AL:AL,JPK_KR!W:W,B302),"")</f>
        <v/>
      </c>
      <c r="D302" s="94" t="str">
        <f>IF(A302&lt;&gt;"",SUMIFS(JPK_KR!AM:AM,JPK_KR!W:W,B302),"")</f>
        <v/>
      </c>
      <c r="G302" s="94" t="str">
        <f>IF(E302&lt;&gt;"",SUMIFS(JPK_KR!AL:AL,JPK_KR!W:W,F302),"")</f>
        <v/>
      </c>
      <c r="H302" s="94" t="str">
        <f>IF(E302&lt;&gt;"",SUMIFS(JPK_KR!AM:AM,JPK_KR!W:W,F302),"")</f>
        <v/>
      </c>
      <c r="K302" s="94" t="str">
        <f>IF(I302&lt;&gt;"",SUMIFS(JPK_KR!AJ:AJ,JPK_KR!W:W,J302),"")</f>
        <v/>
      </c>
      <c r="L302" s="94" t="str">
        <f>IF(I302&lt;&gt;"",SUMIFS(JPK_KR!AK:AK,JPK_KR!W:W,J302),"")</f>
        <v/>
      </c>
    </row>
    <row r="303" spans="3:12" x14ac:dyDescent="0.3">
      <c r="C303" s="94" t="str">
        <f>IF(A303&lt;&gt;"",SUMIFS(JPK_KR!AL:AL,JPK_KR!W:W,B303),"")</f>
        <v/>
      </c>
      <c r="D303" s="94" t="str">
        <f>IF(A303&lt;&gt;"",SUMIFS(JPK_KR!AM:AM,JPK_KR!W:W,B303),"")</f>
        <v/>
      </c>
      <c r="G303" s="94" t="str">
        <f>IF(E303&lt;&gt;"",SUMIFS(JPK_KR!AL:AL,JPK_KR!W:W,F303),"")</f>
        <v/>
      </c>
      <c r="H303" s="94" t="str">
        <f>IF(E303&lt;&gt;"",SUMIFS(JPK_KR!AM:AM,JPK_KR!W:W,F303),"")</f>
        <v/>
      </c>
      <c r="K303" s="94" t="str">
        <f>IF(I303&lt;&gt;"",SUMIFS(JPK_KR!AJ:AJ,JPK_KR!W:W,J303),"")</f>
        <v/>
      </c>
      <c r="L303" s="94" t="str">
        <f>IF(I303&lt;&gt;"",SUMIFS(JPK_KR!AK:AK,JPK_KR!W:W,J303),"")</f>
        <v/>
      </c>
    </row>
    <row r="304" spans="3:12" x14ac:dyDescent="0.3">
      <c r="C304" s="94" t="str">
        <f>IF(A304&lt;&gt;"",SUMIFS(JPK_KR!AL:AL,JPK_KR!W:W,B304),"")</f>
        <v/>
      </c>
      <c r="D304" s="94" t="str">
        <f>IF(A304&lt;&gt;"",SUMIFS(JPK_KR!AM:AM,JPK_KR!W:W,B304),"")</f>
        <v/>
      </c>
      <c r="G304" s="94" t="str">
        <f>IF(E304&lt;&gt;"",SUMIFS(JPK_KR!AL:AL,JPK_KR!W:W,F304),"")</f>
        <v/>
      </c>
      <c r="H304" s="94" t="str">
        <f>IF(E304&lt;&gt;"",SUMIFS(JPK_KR!AM:AM,JPK_KR!W:W,F304),"")</f>
        <v/>
      </c>
      <c r="K304" s="94" t="str">
        <f>IF(I304&lt;&gt;"",SUMIFS(JPK_KR!AJ:AJ,JPK_KR!W:W,J304),"")</f>
        <v/>
      </c>
      <c r="L304" s="94" t="str">
        <f>IF(I304&lt;&gt;"",SUMIFS(JPK_KR!AK:AK,JPK_KR!W:W,J304),"")</f>
        <v/>
      </c>
    </row>
    <row r="305" spans="3:12" x14ac:dyDescent="0.3">
      <c r="C305" s="94" t="str">
        <f>IF(A305&lt;&gt;"",SUMIFS(JPK_KR!AL:AL,JPK_KR!W:W,B305),"")</f>
        <v/>
      </c>
      <c r="D305" s="94" t="str">
        <f>IF(A305&lt;&gt;"",SUMIFS(JPK_KR!AM:AM,JPK_KR!W:W,B305),"")</f>
        <v/>
      </c>
      <c r="G305" s="94" t="str">
        <f>IF(E305&lt;&gt;"",SUMIFS(JPK_KR!AL:AL,JPK_KR!W:W,F305),"")</f>
        <v/>
      </c>
      <c r="H305" s="94" t="str">
        <f>IF(E305&lt;&gt;"",SUMIFS(JPK_KR!AM:AM,JPK_KR!W:W,F305),"")</f>
        <v/>
      </c>
      <c r="K305" s="94" t="str">
        <f>IF(I305&lt;&gt;"",SUMIFS(JPK_KR!AJ:AJ,JPK_KR!W:W,J305),"")</f>
        <v/>
      </c>
      <c r="L305" s="94" t="str">
        <f>IF(I305&lt;&gt;"",SUMIFS(JPK_KR!AK:AK,JPK_KR!W:W,J305),"")</f>
        <v/>
      </c>
    </row>
    <row r="306" spans="3:12" x14ac:dyDescent="0.3">
      <c r="C306" s="94" t="str">
        <f>IF(A306&lt;&gt;"",SUMIFS(JPK_KR!AL:AL,JPK_KR!W:W,B306),"")</f>
        <v/>
      </c>
      <c r="D306" s="94" t="str">
        <f>IF(A306&lt;&gt;"",SUMIFS(JPK_KR!AM:AM,JPK_KR!W:W,B306),"")</f>
        <v/>
      </c>
      <c r="G306" s="94" t="str">
        <f>IF(E306&lt;&gt;"",SUMIFS(JPK_KR!AL:AL,JPK_KR!W:W,F306),"")</f>
        <v/>
      </c>
      <c r="H306" s="94" t="str">
        <f>IF(E306&lt;&gt;"",SUMIFS(JPK_KR!AM:AM,JPK_KR!W:W,F306),"")</f>
        <v/>
      </c>
      <c r="K306" s="94" t="str">
        <f>IF(I306&lt;&gt;"",SUMIFS(JPK_KR!AJ:AJ,JPK_KR!W:W,J306),"")</f>
        <v/>
      </c>
      <c r="L306" s="94" t="str">
        <f>IF(I306&lt;&gt;"",SUMIFS(JPK_KR!AK:AK,JPK_KR!W:W,J306),"")</f>
        <v/>
      </c>
    </row>
    <row r="307" spans="3:12" x14ac:dyDescent="0.3">
      <c r="C307" s="94" t="str">
        <f>IF(A307&lt;&gt;"",SUMIFS(JPK_KR!AL:AL,JPK_KR!W:W,B307),"")</f>
        <v/>
      </c>
      <c r="D307" s="94" t="str">
        <f>IF(A307&lt;&gt;"",SUMIFS(JPK_KR!AM:AM,JPK_KR!W:W,B307),"")</f>
        <v/>
      </c>
      <c r="G307" s="94" t="str">
        <f>IF(E307&lt;&gt;"",SUMIFS(JPK_KR!AL:AL,JPK_KR!W:W,F307),"")</f>
        <v/>
      </c>
      <c r="H307" s="94" t="str">
        <f>IF(E307&lt;&gt;"",SUMIFS(JPK_KR!AM:AM,JPK_KR!W:W,F307),"")</f>
        <v/>
      </c>
      <c r="K307" s="94" t="str">
        <f>IF(I307&lt;&gt;"",SUMIFS(JPK_KR!AJ:AJ,JPK_KR!W:W,J307),"")</f>
        <v/>
      </c>
      <c r="L307" s="94" t="str">
        <f>IF(I307&lt;&gt;"",SUMIFS(JPK_KR!AK:AK,JPK_KR!W:W,J307),"")</f>
        <v/>
      </c>
    </row>
    <row r="308" spans="3:12" x14ac:dyDescent="0.3">
      <c r="C308" s="94" t="str">
        <f>IF(A308&lt;&gt;"",SUMIFS(JPK_KR!AL:AL,JPK_KR!W:W,B308),"")</f>
        <v/>
      </c>
      <c r="D308" s="94" t="str">
        <f>IF(A308&lt;&gt;"",SUMIFS(JPK_KR!AM:AM,JPK_KR!W:W,B308),"")</f>
        <v/>
      </c>
      <c r="G308" s="94" t="str">
        <f>IF(E308&lt;&gt;"",SUMIFS(JPK_KR!AL:AL,JPK_KR!W:W,F308),"")</f>
        <v/>
      </c>
      <c r="H308" s="94" t="str">
        <f>IF(E308&lt;&gt;"",SUMIFS(JPK_KR!AM:AM,JPK_KR!W:W,F308),"")</f>
        <v/>
      </c>
      <c r="K308" s="94" t="str">
        <f>IF(I308&lt;&gt;"",SUMIFS(JPK_KR!AJ:AJ,JPK_KR!W:W,J308),"")</f>
        <v/>
      </c>
      <c r="L308" s="94" t="str">
        <f>IF(I308&lt;&gt;"",SUMIFS(JPK_KR!AK:AK,JPK_KR!W:W,J308),"")</f>
        <v/>
      </c>
    </row>
    <row r="309" spans="3:12" x14ac:dyDescent="0.3">
      <c r="C309" s="94" t="str">
        <f>IF(A309&lt;&gt;"",SUMIFS(JPK_KR!AL:AL,JPK_KR!W:W,B309),"")</f>
        <v/>
      </c>
      <c r="D309" s="94" t="str">
        <f>IF(A309&lt;&gt;"",SUMIFS(JPK_KR!AM:AM,JPK_KR!W:W,B309),"")</f>
        <v/>
      </c>
      <c r="G309" s="94" t="str">
        <f>IF(E309&lt;&gt;"",SUMIFS(JPK_KR!AL:AL,JPK_KR!W:W,F309),"")</f>
        <v/>
      </c>
      <c r="H309" s="94" t="str">
        <f>IF(E309&lt;&gt;"",SUMIFS(JPK_KR!AM:AM,JPK_KR!W:W,F309),"")</f>
        <v/>
      </c>
      <c r="K309" s="94" t="str">
        <f>IF(I309&lt;&gt;"",SUMIFS(JPK_KR!AJ:AJ,JPK_KR!W:W,J309),"")</f>
        <v/>
      </c>
      <c r="L309" s="94" t="str">
        <f>IF(I309&lt;&gt;"",SUMIFS(JPK_KR!AK:AK,JPK_KR!W:W,J309),"")</f>
        <v/>
      </c>
    </row>
    <row r="310" spans="3:12" x14ac:dyDescent="0.3">
      <c r="C310" s="94" t="str">
        <f>IF(A310&lt;&gt;"",SUMIFS(JPK_KR!AL:AL,JPK_KR!W:W,B310),"")</f>
        <v/>
      </c>
      <c r="D310" s="94" t="str">
        <f>IF(A310&lt;&gt;"",SUMIFS(JPK_KR!AM:AM,JPK_KR!W:W,B310),"")</f>
        <v/>
      </c>
      <c r="G310" s="94" t="str">
        <f>IF(E310&lt;&gt;"",SUMIFS(JPK_KR!AL:AL,JPK_KR!W:W,F310),"")</f>
        <v/>
      </c>
      <c r="H310" s="94" t="str">
        <f>IF(E310&lt;&gt;"",SUMIFS(JPK_KR!AM:AM,JPK_KR!W:W,F310),"")</f>
        <v/>
      </c>
      <c r="K310" s="94" t="str">
        <f>IF(I310&lt;&gt;"",SUMIFS(JPK_KR!AJ:AJ,JPK_KR!W:W,J310),"")</f>
        <v/>
      </c>
      <c r="L310" s="94" t="str">
        <f>IF(I310&lt;&gt;"",SUMIFS(JPK_KR!AK:AK,JPK_KR!W:W,J310),"")</f>
        <v/>
      </c>
    </row>
    <row r="311" spans="3:12" x14ac:dyDescent="0.3">
      <c r="C311" s="94" t="str">
        <f>IF(A311&lt;&gt;"",SUMIFS(JPK_KR!AL:AL,JPK_KR!W:W,B311),"")</f>
        <v/>
      </c>
      <c r="D311" s="94" t="str">
        <f>IF(A311&lt;&gt;"",SUMIFS(JPK_KR!AM:AM,JPK_KR!W:W,B311),"")</f>
        <v/>
      </c>
      <c r="G311" s="94" t="str">
        <f>IF(E311&lt;&gt;"",SUMIFS(JPK_KR!AL:AL,JPK_KR!W:W,F311),"")</f>
        <v/>
      </c>
      <c r="H311" s="94" t="str">
        <f>IF(E311&lt;&gt;"",SUMIFS(JPK_KR!AM:AM,JPK_KR!W:W,F311),"")</f>
        <v/>
      </c>
      <c r="K311" s="94" t="str">
        <f>IF(I311&lt;&gt;"",SUMIFS(JPK_KR!AJ:AJ,JPK_KR!W:W,J311),"")</f>
        <v/>
      </c>
      <c r="L311" s="94" t="str">
        <f>IF(I311&lt;&gt;"",SUMIFS(JPK_KR!AK:AK,JPK_KR!W:W,J311),"")</f>
        <v/>
      </c>
    </row>
    <row r="312" spans="3:12" x14ac:dyDescent="0.3">
      <c r="C312" s="94" t="str">
        <f>IF(A312&lt;&gt;"",SUMIFS(JPK_KR!AL:AL,JPK_KR!W:W,B312),"")</f>
        <v/>
      </c>
      <c r="D312" s="94" t="str">
        <f>IF(A312&lt;&gt;"",SUMIFS(JPK_KR!AM:AM,JPK_KR!W:W,B312),"")</f>
        <v/>
      </c>
      <c r="G312" s="94" t="str">
        <f>IF(E312&lt;&gt;"",SUMIFS(JPK_KR!AL:AL,JPK_KR!W:W,F312),"")</f>
        <v/>
      </c>
      <c r="H312" s="94" t="str">
        <f>IF(E312&lt;&gt;"",SUMIFS(JPK_KR!AM:AM,JPK_KR!W:W,F312),"")</f>
        <v/>
      </c>
      <c r="K312" s="94" t="str">
        <f>IF(I312&lt;&gt;"",SUMIFS(JPK_KR!AJ:AJ,JPK_KR!W:W,J312),"")</f>
        <v/>
      </c>
      <c r="L312" s="94" t="str">
        <f>IF(I312&lt;&gt;"",SUMIFS(JPK_KR!AK:AK,JPK_KR!W:W,J312),"")</f>
        <v/>
      </c>
    </row>
    <row r="313" spans="3:12" x14ac:dyDescent="0.3">
      <c r="C313" s="94" t="str">
        <f>IF(A313&lt;&gt;"",SUMIFS(JPK_KR!AL:AL,JPK_KR!W:W,B313),"")</f>
        <v/>
      </c>
      <c r="D313" s="94" t="str">
        <f>IF(A313&lt;&gt;"",SUMIFS(JPK_KR!AM:AM,JPK_KR!W:W,B313),"")</f>
        <v/>
      </c>
      <c r="G313" s="94" t="str">
        <f>IF(E313&lt;&gt;"",SUMIFS(JPK_KR!AL:AL,JPK_KR!W:W,F313),"")</f>
        <v/>
      </c>
      <c r="H313" s="94" t="str">
        <f>IF(E313&lt;&gt;"",SUMIFS(JPK_KR!AM:AM,JPK_KR!W:W,F313),"")</f>
        <v/>
      </c>
      <c r="K313" s="94" t="str">
        <f>IF(I313&lt;&gt;"",SUMIFS(JPK_KR!AJ:AJ,JPK_KR!W:W,J313),"")</f>
        <v/>
      </c>
      <c r="L313" s="94" t="str">
        <f>IF(I313&lt;&gt;"",SUMIFS(JPK_KR!AK:AK,JPK_KR!W:W,J313),"")</f>
        <v/>
      </c>
    </row>
    <row r="314" spans="3:12" x14ac:dyDescent="0.3">
      <c r="C314" s="94" t="str">
        <f>IF(A314&lt;&gt;"",SUMIFS(JPK_KR!AL:AL,JPK_KR!W:W,B314),"")</f>
        <v/>
      </c>
      <c r="D314" s="94" t="str">
        <f>IF(A314&lt;&gt;"",SUMIFS(JPK_KR!AM:AM,JPK_KR!W:W,B314),"")</f>
        <v/>
      </c>
      <c r="G314" s="94" t="str">
        <f>IF(E314&lt;&gt;"",SUMIFS(JPK_KR!AL:AL,JPK_KR!W:W,F314),"")</f>
        <v/>
      </c>
      <c r="H314" s="94" t="str">
        <f>IF(E314&lt;&gt;"",SUMIFS(JPK_KR!AM:AM,JPK_KR!W:W,F314),"")</f>
        <v/>
      </c>
      <c r="K314" s="94" t="str">
        <f>IF(I314&lt;&gt;"",SUMIFS(JPK_KR!AJ:AJ,JPK_KR!W:W,J314),"")</f>
        <v/>
      </c>
      <c r="L314" s="94" t="str">
        <f>IF(I314&lt;&gt;"",SUMIFS(JPK_KR!AK:AK,JPK_KR!W:W,J314),"")</f>
        <v/>
      </c>
    </row>
    <row r="315" spans="3:12" x14ac:dyDescent="0.3">
      <c r="C315" s="94" t="str">
        <f>IF(A315&lt;&gt;"",SUMIFS(JPK_KR!AL:AL,JPK_KR!W:W,B315),"")</f>
        <v/>
      </c>
      <c r="D315" s="94" t="str">
        <f>IF(A315&lt;&gt;"",SUMIFS(JPK_KR!AM:AM,JPK_KR!W:W,B315),"")</f>
        <v/>
      </c>
      <c r="G315" s="94" t="str">
        <f>IF(E315&lt;&gt;"",SUMIFS(JPK_KR!AL:AL,JPK_KR!W:W,F315),"")</f>
        <v/>
      </c>
      <c r="H315" s="94" t="str">
        <f>IF(E315&lt;&gt;"",SUMIFS(JPK_KR!AM:AM,JPK_KR!W:W,F315),"")</f>
        <v/>
      </c>
      <c r="K315" s="94" t="str">
        <f>IF(I315&lt;&gt;"",SUMIFS(JPK_KR!AJ:AJ,JPK_KR!W:W,J315),"")</f>
        <v/>
      </c>
      <c r="L315" s="94" t="str">
        <f>IF(I315&lt;&gt;"",SUMIFS(JPK_KR!AK:AK,JPK_KR!W:W,J315),"")</f>
        <v/>
      </c>
    </row>
    <row r="316" spans="3:12" x14ac:dyDescent="0.3">
      <c r="C316" s="94" t="str">
        <f>IF(A316&lt;&gt;"",SUMIFS(JPK_KR!AL:AL,JPK_KR!W:W,B316),"")</f>
        <v/>
      </c>
      <c r="D316" s="94" t="str">
        <f>IF(A316&lt;&gt;"",SUMIFS(JPK_KR!AM:AM,JPK_KR!W:W,B316),"")</f>
        <v/>
      </c>
      <c r="G316" s="94" t="str">
        <f>IF(E316&lt;&gt;"",SUMIFS(JPK_KR!AL:AL,JPK_KR!W:W,F316),"")</f>
        <v/>
      </c>
      <c r="H316" s="94" t="str">
        <f>IF(E316&lt;&gt;"",SUMIFS(JPK_KR!AM:AM,JPK_KR!W:W,F316),"")</f>
        <v/>
      </c>
      <c r="K316" s="94" t="str">
        <f>IF(I316&lt;&gt;"",SUMIFS(JPK_KR!AJ:AJ,JPK_KR!W:W,J316),"")</f>
        <v/>
      </c>
      <c r="L316" s="94" t="str">
        <f>IF(I316&lt;&gt;"",SUMIFS(JPK_KR!AK:AK,JPK_KR!W:W,J316),"")</f>
        <v/>
      </c>
    </row>
    <row r="317" spans="3:12" x14ac:dyDescent="0.3">
      <c r="C317" s="94" t="str">
        <f>IF(A317&lt;&gt;"",SUMIFS(JPK_KR!AL:AL,JPK_KR!W:W,B317),"")</f>
        <v/>
      </c>
      <c r="D317" s="94" t="str">
        <f>IF(A317&lt;&gt;"",SUMIFS(JPK_KR!AM:AM,JPK_KR!W:W,B317),"")</f>
        <v/>
      </c>
      <c r="G317" s="94" t="str">
        <f>IF(E317&lt;&gt;"",SUMIFS(JPK_KR!AL:AL,JPK_KR!W:W,F317),"")</f>
        <v/>
      </c>
      <c r="H317" s="94" t="str">
        <f>IF(E317&lt;&gt;"",SUMIFS(JPK_KR!AM:AM,JPK_KR!W:W,F317),"")</f>
        <v/>
      </c>
      <c r="K317" s="94" t="str">
        <f>IF(I317&lt;&gt;"",SUMIFS(JPK_KR!AJ:AJ,JPK_KR!W:W,J317),"")</f>
        <v/>
      </c>
      <c r="L317" s="94" t="str">
        <f>IF(I317&lt;&gt;"",SUMIFS(JPK_KR!AK:AK,JPK_KR!W:W,J317),"")</f>
        <v/>
      </c>
    </row>
    <row r="318" spans="3:12" x14ac:dyDescent="0.3">
      <c r="C318" s="94" t="str">
        <f>IF(A318&lt;&gt;"",SUMIFS(JPK_KR!AL:AL,JPK_KR!W:W,B318),"")</f>
        <v/>
      </c>
      <c r="D318" s="94" t="str">
        <f>IF(A318&lt;&gt;"",SUMIFS(JPK_KR!AM:AM,JPK_KR!W:W,B318),"")</f>
        <v/>
      </c>
      <c r="G318" s="94" t="str">
        <f>IF(E318&lt;&gt;"",SUMIFS(JPK_KR!AL:AL,JPK_KR!W:W,F318),"")</f>
        <v/>
      </c>
      <c r="H318" s="94" t="str">
        <f>IF(E318&lt;&gt;"",SUMIFS(JPK_KR!AM:AM,JPK_KR!W:W,F318),"")</f>
        <v/>
      </c>
      <c r="K318" s="94" t="str">
        <f>IF(I318&lt;&gt;"",SUMIFS(JPK_KR!AJ:AJ,JPK_KR!W:W,J318),"")</f>
        <v/>
      </c>
      <c r="L318" s="94" t="str">
        <f>IF(I318&lt;&gt;"",SUMIFS(JPK_KR!AK:AK,JPK_KR!W:W,J318),"")</f>
        <v/>
      </c>
    </row>
    <row r="319" spans="3:12" x14ac:dyDescent="0.3">
      <c r="C319" s="94" t="str">
        <f>IF(A319&lt;&gt;"",SUMIFS(JPK_KR!AL:AL,JPK_KR!W:W,B319),"")</f>
        <v/>
      </c>
      <c r="D319" s="94" t="str">
        <f>IF(A319&lt;&gt;"",SUMIFS(JPK_KR!AM:AM,JPK_KR!W:W,B319),"")</f>
        <v/>
      </c>
      <c r="G319" s="94" t="str">
        <f>IF(E319&lt;&gt;"",SUMIFS(JPK_KR!AL:AL,JPK_KR!W:W,F319),"")</f>
        <v/>
      </c>
      <c r="H319" s="94" t="str">
        <f>IF(E319&lt;&gt;"",SUMIFS(JPK_KR!AM:AM,JPK_KR!W:W,F319),"")</f>
        <v/>
      </c>
      <c r="K319" s="94" t="str">
        <f>IF(I319&lt;&gt;"",SUMIFS(JPK_KR!AJ:AJ,JPK_KR!W:W,J319),"")</f>
        <v/>
      </c>
      <c r="L319" s="94" t="str">
        <f>IF(I319&lt;&gt;"",SUMIFS(JPK_KR!AK:AK,JPK_KR!W:W,J319),"")</f>
        <v/>
      </c>
    </row>
    <row r="320" spans="3:12" x14ac:dyDescent="0.3">
      <c r="C320" s="94" t="str">
        <f>IF(A320&lt;&gt;"",SUMIFS(JPK_KR!AL:AL,JPK_KR!W:W,B320),"")</f>
        <v/>
      </c>
      <c r="D320" s="94" t="str">
        <f>IF(A320&lt;&gt;"",SUMIFS(JPK_KR!AM:AM,JPK_KR!W:W,B320),"")</f>
        <v/>
      </c>
      <c r="G320" s="94" t="str">
        <f>IF(E320&lt;&gt;"",SUMIFS(JPK_KR!AL:AL,JPK_KR!W:W,F320),"")</f>
        <v/>
      </c>
      <c r="H320" s="94" t="str">
        <f>IF(E320&lt;&gt;"",SUMIFS(JPK_KR!AM:AM,JPK_KR!W:W,F320),"")</f>
        <v/>
      </c>
      <c r="K320" s="94" t="str">
        <f>IF(I320&lt;&gt;"",SUMIFS(JPK_KR!AJ:AJ,JPK_KR!W:W,J320),"")</f>
        <v/>
      </c>
      <c r="L320" s="94" t="str">
        <f>IF(I320&lt;&gt;"",SUMIFS(JPK_KR!AK:AK,JPK_KR!W:W,J320),"")</f>
        <v/>
      </c>
    </row>
    <row r="321" spans="3:12" x14ac:dyDescent="0.3">
      <c r="C321" s="94" t="str">
        <f>IF(A321&lt;&gt;"",SUMIFS(JPK_KR!AL:AL,JPK_KR!W:W,B321),"")</f>
        <v/>
      </c>
      <c r="D321" s="94" t="str">
        <f>IF(A321&lt;&gt;"",SUMIFS(JPK_KR!AM:AM,JPK_KR!W:W,B321),"")</f>
        <v/>
      </c>
      <c r="G321" s="94" t="str">
        <f>IF(E321&lt;&gt;"",SUMIFS(JPK_KR!AL:AL,JPK_KR!W:W,F321),"")</f>
        <v/>
      </c>
      <c r="H321" s="94" t="str">
        <f>IF(E321&lt;&gt;"",SUMIFS(JPK_KR!AM:AM,JPK_KR!W:W,F321),"")</f>
        <v/>
      </c>
      <c r="K321" s="94" t="str">
        <f>IF(I321&lt;&gt;"",SUMIFS(JPK_KR!AJ:AJ,JPK_KR!W:W,J321),"")</f>
        <v/>
      </c>
      <c r="L321" s="94" t="str">
        <f>IF(I321&lt;&gt;"",SUMIFS(JPK_KR!AK:AK,JPK_KR!W:W,J321),"")</f>
        <v/>
      </c>
    </row>
    <row r="322" spans="3:12" x14ac:dyDescent="0.3">
      <c r="C322" s="94" t="str">
        <f>IF(A322&lt;&gt;"",SUMIFS(JPK_KR!AL:AL,JPK_KR!W:W,B322),"")</f>
        <v/>
      </c>
      <c r="D322" s="94" t="str">
        <f>IF(A322&lt;&gt;"",SUMIFS(JPK_KR!AM:AM,JPK_KR!W:W,B322),"")</f>
        <v/>
      </c>
      <c r="G322" s="94" t="str">
        <f>IF(E322&lt;&gt;"",SUMIFS(JPK_KR!AL:AL,JPK_KR!W:W,F322),"")</f>
        <v/>
      </c>
      <c r="H322" s="94" t="str">
        <f>IF(E322&lt;&gt;"",SUMIFS(JPK_KR!AM:AM,JPK_KR!W:W,F322),"")</f>
        <v/>
      </c>
      <c r="K322" s="94" t="str">
        <f>IF(I322&lt;&gt;"",SUMIFS(JPK_KR!AJ:AJ,JPK_KR!W:W,J322),"")</f>
        <v/>
      </c>
      <c r="L322" s="94" t="str">
        <f>IF(I322&lt;&gt;"",SUMIFS(JPK_KR!AK:AK,JPK_KR!W:W,J322),"")</f>
        <v/>
      </c>
    </row>
    <row r="323" spans="3:12" x14ac:dyDescent="0.3">
      <c r="C323" s="94" t="str">
        <f>IF(A323&lt;&gt;"",SUMIFS(JPK_KR!AL:AL,JPK_KR!W:W,B323),"")</f>
        <v/>
      </c>
      <c r="D323" s="94" t="str">
        <f>IF(A323&lt;&gt;"",SUMIFS(JPK_KR!AM:AM,JPK_KR!W:W,B323),"")</f>
        <v/>
      </c>
      <c r="G323" s="94" t="str">
        <f>IF(E323&lt;&gt;"",SUMIFS(JPK_KR!AL:AL,JPK_KR!W:W,F323),"")</f>
        <v/>
      </c>
      <c r="H323" s="94" t="str">
        <f>IF(E323&lt;&gt;"",SUMIFS(JPK_KR!AM:AM,JPK_KR!W:W,F323),"")</f>
        <v/>
      </c>
      <c r="K323" s="94" t="str">
        <f>IF(I323&lt;&gt;"",SUMIFS(JPK_KR!AJ:AJ,JPK_KR!W:W,J323),"")</f>
        <v/>
      </c>
      <c r="L323" s="94" t="str">
        <f>IF(I323&lt;&gt;"",SUMIFS(JPK_KR!AK:AK,JPK_KR!W:W,J323),"")</f>
        <v/>
      </c>
    </row>
    <row r="324" spans="3:12" x14ac:dyDescent="0.3">
      <c r="C324" s="94" t="str">
        <f>IF(A324&lt;&gt;"",SUMIFS(JPK_KR!AL:AL,JPK_KR!W:W,B324),"")</f>
        <v/>
      </c>
      <c r="D324" s="94" t="str">
        <f>IF(A324&lt;&gt;"",SUMIFS(JPK_KR!AM:AM,JPK_KR!W:W,B324),"")</f>
        <v/>
      </c>
      <c r="G324" s="94" t="str">
        <f>IF(E324&lt;&gt;"",SUMIFS(JPK_KR!AL:AL,JPK_KR!W:W,F324),"")</f>
        <v/>
      </c>
      <c r="H324" s="94" t="str">
        <f>IF(E324&lt;&gt;"",SUMIFS(JPK_KR!AM:AM,JPK_KR!W:W,F324),"")</f>
        <v/>
      </c>
      <c r="K324" s="94" t="str">
        <f>IF(I324&lt;&gt;"",SUMIFS(JPK_KR!AJ:AJ,JPK_KR!W:W,J324),"")</f>
        <v/>
      </c>
      <c r="L324" s="94" t="str">
        <f>IF(I324&lt;&gt;"",SUMIFS(JPK_KR!AK:AK,JPK_KR!W:W,J324),"")</f>
        <v/>
      </c>
    </row>
    <row r="325" spans="3:12" x14ac:dyDescent="0.3">
      <c r="C325" s="94" t="str">
        <f>IF(A325&lt;&gt;"",SUMIFS(JPK_KR!AL:AL,JPK_KR!W:W,B325),"")</f>
        <v/>
      </c>
      <c r="D325" s="94" t="str">
        <f>IF(A325&lt;&gt;"",SUMIFS(JPK_KR!AM:AM,JPK_KR!W:W,B325),"")</f>
        <v/>
      </c>
      <c r="G325" s="94" t="str">
        <f>IF(E325&lt;&gt;"",SUMIFS(JPK_KR!AL:AL,JPK_KR!W:W,F325),"")</f>
        <v/>
      </c>
      <c r="H325" s="94" t="str">
        <f>IF(E325&lt;&gt;"",SUMIFS(JPK_KR!AM:AM,JPK_KR!W:W,F325),"")</f>
        <v/>
      </c>
      <c r="K325" s="94" t="str">
        <f>IF(I325&lt;&gt;"",SUMIFS(JPK_KR!AJ:AJ,JPK_KR!W:W,J325),"")</f>
        <v/>
      </c>
      <c r="L325" s="94" t="str">
        <f>IF(I325&lt;&gt;"",SUMIFS(JPK_KR!AK:AK,JPK_KR!W:W,J325),"")</f>
        <v/>
      </c>
    </row>
    <row r="326" spans="3:12" x14ac:dyDescent="0.3">
      <c r="C326" s="94" t="str">
        <f>IF(A326&lt;&gt;"",SUMIFS(JPK_KR!AL:AL,JPK_KR!W:W,B326),"")</f>
        <v/>
      </c>
      <c r="D326" s="94" t="str">
        <f>IF(A326&lt;&gt;"",SUMIFS(JPK_KR!AM:AM,JPK_KR!W:W,B326),"")</f>
        <v/>
      </c>
      <c r="G326" s="94" t="str">
        <f>IF(E326&lt;&gt;"",SUMIFS(JPK_KR!AL:AL,JPK_KR!W:W,F326),"")</f>
        <v/>
      </c>
      <c r="H326" s="94" t="str">
        <f>IF(E326&lt;&gt;"",SUMIFS(JPK_KR!AM:AM,JPK_KR!W:W,F326),"")</f>
        <v/>
      </c>
      <c r="K326" s="94" t="str">
        <f>IF(I326&lt;&gt;"",SUMIFS(JPK_KR!AJ:AJ,JPK_KR!W:W,J326),"")</f>
        <v/>
      </c>
      <c r="L326" s="94" t="str">
        <f>IF(I326&lt;&gt;"",SUMIFS(JPK_KR!AK:AK,JPK_KR!W:W,J326),"")</f>
        <v/>
      </c>
    </row>
    <row r="327" spans="3:12" x14ac:dyDescent="0.3">
      <c r="C327" s="94" t="str">
        <f>IF(A327&lt;&gt;"",SUMIFS(JPK_KR!AL:AL,JPK_KR!W:W,B327),"")</f>
        <v/>
      </c>
      <c r="D327" s="94" t="str">
        <f>IF(A327&lt;&gt;"",SUMIFS(JPK_KR!AM:AM,JPK_KR!W:W,B327),"")</f>
        <v/>
      </c>
      <c r="G327" s="94" t="str">
        <f>IF(E327&lt;&gt;"",SUMIFS(JPK_KR!AL:AL,JPK_KR!W:W,F327),"")</f>
        <v/>
      </c>
      <c r="H327" s="94" t="str">
        <f>IF(E327&lt;&gt;"",SUMIFS(JPK_KR!AM:AM,JPK_KR!W:W,F327),"")</f>
        <v/>
      </c>
      <c r="K327" s="94" t="str">
        <f>IF(I327&lt;&gt;"",SUMIFS(JPK_KR!AJ:AJ,JPK_KR!W:W,J327),"")</f>
        <v/>
      </c>
      <c r="L327" s="94" t="str">
        <f>IF(I327&lt;&gt;"",SUMIFS(JPK_KR!AK:AK,JPK_KR!W:W,J327),"")</f>
        <v/>
      </c>
    </row>
    <row r="328" spans="3:12" x14ac:dyDescent="0.3">
      <c r="C328" s="94" t="str">
        <f>IF(A328&lt;&gt;"",SUMIFS(JPK_KR!AL:AL,JPK_KR!W:W,B328),"")</f>
        <v/>
      </c>
      <c r="D328" s="94" t="str">
        <f>IF(A328&lt;&gt;"",SUMIFS(JPK_KR!AM:AM,JPK_KR!W:W,B328),"")</f>
        <v/>
      </c>
      <c r="G328" s="94" t="str">
        <f>IF(E328&lt;&gt;"",SUMIFS(JPK_KR!AL:AL,JPK_KR!W:W,F328),"")</f>
        <v/>
      </c>
      <c r="H328" s="94" t="str">
        <f>IF(E328&lt;&gt;"",SUMIFS(JPK_KR!AM:AM,JPK_KR!W:W,F328),"")</f>
        <v/>
      </c>
      <c r="K328" s="94" t="str">
        <f>IF(I328&lt;&gt;"",SUMIFS(JPK_KR!AJ:AJ,JPK_KR!W:W,J328),"")</f>
        <v/>
      </c>
      <c r="L328" s="94" t="str">
        <f>IF(I328&lt;&gt;"",SUMIFS(JPK_KR!AK:AK,JPK_KR!W:W,J328),"")</f>
        <v/>
      </c>
    </row>
    <row r="329" spans="3:12" x14ac:dyDescent="0.3">
      <c r="C329" s="94" t="str">
        <f>IF(A329&lt;&gt;"",SUMIFS(JPK_KR!AL:AL,JPK_KR!W:W,B329),"")</f>
        <v/>
      </c>
      <c r="D329" s="94" t="str">
        <f>IF(A329&lt;&gt;"",SUMIFS(JPK_KR!AM:AM,JPK_KR!W:W,B329),"")</f>
        <v/>
      </c>
      <c r="G329" s="94" t="str">
        <f>IF(E329&lt;&gt;"",SUMIFS(JPK_KR!AL:AL,JPK_KR!W:W,F329),"")</f>
        <v/>
      </c>
      <c r="H329" s="94" t="str">
        <f>IF(E329&lt;&gt;"",SUMIFS(JPK_KR!AM:AM,JPK_KR!W:W,F329),"")</f>
        <v/>
      </c>
      <c r="K329" s="94" t="str">
        <f>IF(I329&lt;&gt;"",SUMIFS(JPK_KR!AJ:AJ,JPK_KR!W:W,J329),"")</f>
        <v/>
      </c>
      <c r="L329" s="94" t="str">
        <f>IF(I329&lt;&gt;"",SUMIFS(JPK_KR!AK:AK,JPK_KR!W:W,J329),"")</f>
        <v/>
      </c>
    </row>
    <row r="330" spans="3:12" x14ac:dyDescent="0.3">
      <c r="C330" s="94" t="str">
        <f>IF(A330&lt;&gt;"",SUMIFS(JPK_KR!AL:AL,JPK_KR!W:W,B330),"")</f>
        <v/>
      </c>
      <c r="D330" s="94" t="str">
        <f>IF(A330&lt;&gt;"",SUMIFS(JPK_KR!AM:AM,JPK_KR!W:W,B330),"")</f>
        <v/>
      </c>
      <c r="G330" s="94" t="str">
        <f>IF(E330&lt;&gt;"",SUMIFS(JPK_KR!AL:AL,JPK_KR!W:W,F330),"")</f>
        <v/>
      </c>
      <c r="H330" s="94" t="str">
        <f>IF(E330&lt;&gt;"",SUMIFS(JPK_KR!AM:AM,JPK_KR!W:W,F330),"")</f>
        <v/>
      </c>
      <c r="K330" s="94" t="str">
        <f>IF(I330&lt;&gt;"",SUMIFS(JPK_KR!AJ:AJ,JPK_KR!W:W,J330),"")</f>
        <v/>
      </c>
      <c r="L330" s="94" t="str">
        <f>IF(I330&lt;&gt;"",SUMIFS(JPK_KR!AK:AK,JPK_KR!W:W,J330),"")</f>
        <v/>
      </c>
    </row>
    <row r="331" spans="3:12" x14ac:dyDescent="0.3">
      <c r="C331" s="94" t="str">
        <f>IF(A331&lt;&gt;"",SUMIFS(JPK_KR!AL:AL,JPK_KR!W:W,B331),"")</f>
        <v/>
      </c>
      <c r="D331" s="94" t="str">
        <f>IF(A331&lt;&gt;"",SUMIFS(JPK_KR!AM:AM,JPK_KR!W:W,B331),"")</f>
        <v/>
      </c>
      <c r="G331" s="94" t="str">
        <f>IF(E331&lt;&gt;"",SUMIFS(JPK_KR!AL:AL,JPK_KR!W:W,F331),"")</f>
        <v/>
      </c>
      <c r="H331" s="94" t="str">
        <f>IF(E331&lt;&gt;"",SUMIFS(JPK_KR!AM:AM,JPK_KR!W:W,F331),"")</f>
        <v/>
      </c>
      <c r="K331" s="94" t="str">
        <f>IF(I331&lt;&gt;"",SUMIFS(JPK_KR!AJ:AJ,JPK_KR!W:W,J331),"")</f>
        <v/>
      </c>
      <c r="L331" s="94" t="str">
        <f>IF(I331&lt;&gt;"",SUMIFS(JPK_KR!AK:AK,JPK_KR!W:W,J331),"")</f>
        <v/>
      </c>
    </row>
    <row r="332" spans="3:12" x14ac:dyDescent="0.3">
      <c r="C332" s="94" t="str">
        <f>IF(A332&lt;&gt;"",SUMIFS(JPK_KR!AL:AL,JPK_KR!W:W,B332),"")</f>
        <v/>
      </c>
      <c r="D332" s="94" t="str">
        <f>IF(A332&lt;&gt;"",SUMIFS(JPK_KR!AM:AM,JPK_KR!W:W,B332),"")</f>
        <v/>
      </c>
      <c r="G332" s="94" t="str">
        <f>IF(E332&lt;&gt;"",SUMIFS(JPK_KR!AL:AL,JPK_KR!W:W,F332),"")</f>
        <v/>
      </c>
      <c r="H332" s="94" t="str">
        <f>IF(E332&lt;&gt;"",SUMIFS(JPK_KR!AM:AM,JPK_KR!W:W,F332),"")</f>
        <v/>
      </c>
      <c r="K332" s="94" t="str">
        <f>IF(I332&lt;&gt;"",SUMIFS(JPK_KR!AJ:AJ,JPK_KR!W:W,J332),"")</f>
        <v/>
      </c>
      <c r="L332" s="94" t="str">
        <f>IF(I332&lt;&gt;"",SUMIFS(JPK_KR!AK:AK,JPK_KR!W:W,J332),"")</f>
        <v/>
      </c>
    </row>
    <row r="333" spans="3:12" x14ac:dyDescent="0.3">
      <c r="C333" s="94" t="str">
        <f>IF(A333&lt;&gt;"",SUMIFS(JPK_KR!AL:AL,JPK_KR!W:W,B333),"")</f>
        <v/>
      </c>
      <c r="D333" s="94" t="str">
        <f>IF(A333&lt;&gt;"",SUMIFS(JPK_KR!AM:AM,JPK_KR!W:W,B333),"")</f>
        <v/>
      </c>
      <c r="G333" s="94" t="str">
        <f>IF(E333&lt;&gt;"",SUMIFS(JPK_KR!AL:AL,JPK_KR!W:W,F333),"")</f>
        <v/>
      </c>
      <c r="H333" s="94" t="str">
        <f>IF(E333&lt;&gt;"",SUMIFS(JPK_KR!AM:AM,JPK_KR!W:W,F333),"")</f>
        <v/>
      </c>
      <c r="K333" s="94" t="str">
        <f>IF(I333&lt;&gt;"",SUMIFS(JPK_KR!AJ:AJ,JPK_KR!W:W,J333),"")</f>
        <v/>
      </c>
      <c r="L333" s="94" t="str">
        <f>IF(I333&lt;&gt;"",SUMIFS(JPK_KR!AK:AK,JPK_KR!W:W,J333),"")</f>
        <v/>
      </c>
    </row>
    <row r="334" spans="3:12" x14ac:dyDescent="0.3">
      <c r="C334" s="94" t="str">
        <f>IF(A334&lt;&gt;"",SUMIFS(JPK_KR!AL:AL,JPK_KR!W:W,B334),"")</f>
        <v/>
      </c>
      <c r="D334" s="94" t="str">
        <f>IF(A334&lt;&gt;"",SUMIFS(JPK_KR!AM:AM,JPK_KR!W:W,B334),"")</f>
        <v/>
      </c>
      <c r="G334" s="94" t="str">
        <f>IF(E334&lt;&gt;"",SUMIFS(JPK_KR!AL:AL,JPK_KR!W:W,F334),"")</f>
        <v/>
      </c>
      <c r="H334" s="94" t="str">
        <f>IF(E334&lt;&gt;"",SUMIFS(JPK_KR!AM:AM,JPK_KR!W:W,F334),"")</f>
        <v/>
      </c>
      <c r="K334" s="94" t="str">
        <f>IF(I334&lt;&gt;"",SUMIFS(JPK_KR!AJ:AJ,JPK_KR!W:W,J334),"")</f>
        <v/>
      </c>
      <c r="L334" s="94" t="str">
        <f>IF(I334&lt;&gt;"",SUMIFS(JPK_KR!AK:AK,JPK_KR!W:W,J334),"")</f>
        <v/>
      </c>
    </row>
    <row r="335" spans="3:12" x14ac:dyDescent="0.3">
      <c r="C335" s="94" t="str">
        <f>IF(A335&lt;&gt;"",SUMIFS(JPK_KR!AL:AL,JPK_KR!W:W,B335),"")</f>
        <v/>
      </c>
      <c r="D335" s="94" t="str">
        <f>IF(A335&lt;&gt;"",SUMIFS(JPK_KR!AM:AM,JPK_KR!W:W,B335),"")</f>
        <v/>
      </c>
      <c r="G335" s="94" t="str">
        <f>IF(E335&lt;&gt;"",SUMIFS(JPK_KR!AL:AL,JPK_KR!W:W,F335),"")</f>
        <v/>
      </c>
      <c r="H335" s="94" t="str">
        <f>IF(E335&lt;&gt;"",SUMIFS(JPK_KR!AM:AM,JPK_KR!W:W,F335),"")</f>
        <v/>
      </c>
      <c r="K335" s="94" t="str">
        <f>IF(I335&lt;&gt;"",SUMIFS(JPK_KR!AJ:AJ,JPK_KR!W:W,J335),"")</f>
        <v/>
      </c>
      <c r="L335" s="94" t="str">
        <f>IF(I335&lt;&gt;"",SUMIFS(JPK_KR!AK:AK,JPK_KR!W:W,J335),"")</f>
        <v/>
      </c>
    </row>
    <row r="336" spans="3:12" x14ac:dyDescent="0.3">
      <c r="C336" s="94" t="str">
        <f>IF(A336&lt;&gt;"",SUMIFS(JPK_KR!AL:AL,JPK_KR!W:W,B336),"")</f>
        <v/>
      </c>
      <c r="D336" s="94" t="str">
        <f>IF(A336&lt;&gt;"",SUMIFS(JPK_KR!AM:AM,JPK_KR!W:W,B336),"")</f>
        <v/>
      </c>
      <c r="G336" s="94" t="str">
        <f>IF(E336&lt;&gt;"",SUMIFS(JPK_KR!AL:AL,JPK_KR!W:W,F336),"")</f>
        <v/>
      </c>
      <c r="H336" s="94" t="str">
        <f>IF(E336&lt;&gt;"",SUMIFS(JPK_KR!AM:AM,JPK_KR!W:W,F336),"")</f>
        <v/>
      </c>
      <c r="K336" s="94" t="str">
        <f>IF(I336&lt;&gt;"",SUMIFS(JPK_KR!AJ:AJ,JPK_KR!W:W,J336),"")</f>
        <v/>
      </c>
      <c r="L336" s="94" t="str">
        <f>IF(I336&lt;&gt;"",SUMIFS(JPK_KR!AK:AK,JPK_KR!W:W,J336),"")</f>
        <v/>
      </c>
    </row>
    <row r="337" spans="3:12" x14ac:dyDescent="0.3">
      <c r="C337" s="94" t="str">
        <f>IF(A337&lt;&gt;"",SUMIFS(JPK_KR!AL:AL,JPK_KR!W:W,B337),"")</f>
        <v/>
      </c>
      <c r="D337" s="94" t="str">
        <f>IF(A337&lt;&gt;"",SUMIFS(JPK_KR!AM:AM,JPK_KR!W:W,B337),"")</f>
        <v/>
      </c>
      <c r="G337" s="94" t="str">
        <f>IF(E337&lt;&gt;"",SUMIFS(JPK_KR!AL:AL,JPK_KR!W:W,F337),"")</f>
        <v/>
      </c>
      <c r="H337" s="94" t="str">
        <f>IF(E337&lt;&gt;"",SUMIFS(JPK_KR!AM:AM,JPK_KR!W:W,F337),"")</f>
        <v/>
      </c>
      <c r="K337" s="94" t="str">
        <f>IF(I337&lt;&gt;"",SUMIFS(JPK_KR!AJ:AJ,JPK_KR!W:W,J337),"")</f>
        <v/>
      </c>
      <c r="L337" s="94" t="str">
        <f>IF(I337&lt;&gt;"",SUMIFS(JPK_KR!AK:AK,JPK_KR!W:W,J337),"")</f>
        <v/>
      </c>
    </row>
    <row r="338" spans="3:12" x14ac:dyDescent="0.3">
      <c r="C338" s="94" t="str">
        <f>IF(A338&lt;&gt;"",SUMIFS(JPK_KR!AL:AL,JPK_KR!W:W,B338),"")</f>
        <v/>
      </c>
      <c r="D338" s="94" t="str">
        <f>IF(A338&lt;&gt;"",SUMIFS(JPK_KR!AM:AM,JPK_KR!W:W,B338),"")</f>
        <v/>
      </c>
      <c r="G338" s="94" t="str">
        <f>IF(E338&lt;&gt;"",SUMIFS(JPK_KR!AL:AL,JPK_KR!W:W,F338),"")</f>
        <v/>
      </c>
      <c r="H338" s="94" t="str">
        <f>IF(E338&lt;&gt;"",SUMIFS(JPK_KR!AM:AM,JPK_KR!W:W,F338),"")</f>
        <v/>
      </c>
      <c r="K338" s="94" t="str">
        <f>IF(I338&lt;&gt;"",SUMIFS(JPK_KR!AJ:AJ,JPK_KR!W:W,J338),"")</f>
        <v/>
      </c>
      <c r="L338" s="94" t="str">
        <f>IF(I338&lt;&gt;"",SUMIFS(JPK_KR!AK:AK,JPK_KR!W:W,J338),"")</f>
        <v/>
      </c>
    </row>
    <row r="339" spans="3:12" x14ac:dyDescent="0.3">
      <c r="C339" s="94" t="str">
        <f>IF(A339&lt;&gt;"",SUMIFS(JPK_KR!AL:AL,JPK_KR!W:W,B339),"")</f>
        <v/>
      </c>
      <c r="D339" s="94" t="str">
        <f>IF(A339&lt;&gt;"",SUMIFS(JPK_KR!AM:AM,JPK_KR!W:W,B339),"")</f>
        <v/>
      </c>
      <c r="G339" s="94" t="str">
        <f>IF(E339&lt;&gt;"",SUMIFS(JPK_KR!AL:AL,JPK_KR!W:W,F339),"")</f>
        <v/>
      </c>
      <c r="H339" s="94" t="str">
        <f>IF(E339&lt;&gt;"",SUMIFS(JPK_KR!AM:AM,JPK_KR!W:W,F339),"")</f>
        <v/>
      </c>
      <c r="K339" s="94" t="str">
        <f>IF(I339&lt;&gt;"",SUMIFS(JPK_KR!AJ:AJ,JPK_KR!W:W,J339),"")</f>
        <v/>
      </c>
      <c r="L339" s="94" t="str">
        <f>IF(I339&lt;&gt;"",SUMIFS(JPK_KR!AK:AK,JPK_KR!W:W,J339),"")</f>
        <v/>
      </c>
    </row>
    <row r="340" spans="3:12" x14ac:dyDescent="0.3">
      <c r="C340" s="94" t="str">
        <f>IF(A340&lt;&gt;"",SUMIFS(JPK_KR!AL:AL,JPK_KR!W:W,B340),"")</f>
        <v/>
      </c>
      <c r="D340" s="94" t="str">
        <f>IF(A340&lt;&gt;"",SUMIFS(JPK_KR!AM:AM,JPK_KR!W:W,B340),"")</f>
        <v/>
      </c>
      <c r="G340" s="94" t="str">
        <f>IF(E340&lt;&gt;"",SUMIFS(JPK_KR!AL:AL,JPK_KR!W:W,F340),"")</f>
        <v/>
      </c>
      <c r="H340" s="94" t="str">
        <f>IF(E340&lt;&gt;"",SUMIFS(JPK_KR!AM:AM,JPK_KR!W:W,F340),"")</f>
        <v/>
      </c>
      <c r="K340" s="94" t="str">
        <f>IF(I340&lt;&gt;"",SUMIFS(JPK_KR!AJ:AJ,JPK_KR!W:W,J340),"")</f>
        <v/>
      </c>
      <c r="L340" s="94" t="str">
        <f>IF(I340&lt;&gt;"",SUMIFS(JPK_KR!AK:AK,JPK_KR!W:W,J340),"")</f>
        <v/>
      </c>
    </row>
    <row r="341" spans="3:12" x14ac:dyDescent="0.3">
      <c r="C341" s="94" t="str">
        <f>IF(A341&lt;&gt;"",SUMIFS(JPK_KR!AL:AL,JPK_KR!W:W,B341),"")</f>
        <v/>
      </c>
      <c r="D341" s="94" t="str">
        <f>IF(A341&lt;&gt;"",SUMIFS(JPK_KR!AM:AM,JPK_KR!W:W,B341),"")</f>
        <v/>
      </c>
      <c r="G341" s="94" t="str">
        <f>IF(E341&lt;&gt;"",SUMIFS(JPK_KR!AL:AL,JPK_KR!W:W,F341),"")</f>
        <v/>
      </c>
      <c r="H341" s="94" t="str">
        <f>IF(E341&lt;&gt;"",SUMIFS(JPK_KR!AM:AM,JPK_KR!W:W,F341),"")</f>
        <v/>
      </c>
      <c r="K341" s="94" t="str">
        <f>IF(I341&lt;&gt;"",SUMIFS(JPK_KR!AJ:AJ,JPK_KR!W:W,J341),"")</f>
        <v/>
      </c>
      <c r="L341" s="94" t="str">
        <f>IF(I341&lt;&gt;"",SUMIFS(JPK_KR!AK:AK,JPK_KR!W:W,J341),"")</f>
        <v/>
      </c>
    </row>
    <row r="342" spans="3:12" x14ac:dyDescent="0.3">
      <c r="C342" s="94" t="str">
        <f>IF(A342&lt;&gt;"",SUMIFS(JPK_KR!AL:AL,JPK_KR!W:W,B342),"")</f>
        <v/>
      </c>
      <c r="D342" s="94" t="str">
        <f>IF(A342&lt;&gt;"",SUMIFS(JPK_KR!AM:AM,JPK_KR!W:W,B342),"")</f>
        <v/>
      </c>
      <c r="G342" s="94" t="str">
        <f>IF(E342&lt;&gt;"",SUMIFS(JPK_KR!AL:AL,JPK_KR!W:W,F342),"")</f>
        <v/>
      </c>
      <c r="H342" s="94" t="str">
        <f>IF(E342&lt;&gt;"",SUMIFS(JPK_KR!AM:AM,JPK_KR!W:W,F342),"")</f>
        <v/>
      </c>
      <c r="K342" s="94" t="str">
        <f>IF(I342&lt;&gt;"",SUMIFS(JPK_KR!AJ:AJ,JPK_KR!W:W,J342),"")</f>
        <v/>
      </c>
      <c r="L342" s="94" t="str">
        <f>IF(I342&lt;&gt;"",SUMIFS(JPK_KR!AK:AK,JPK_KR!W:W,J342),"")</f>
        <v/>
      </c>
    </row>
    <row r="343" spans="3:12" x14ac:dyDescent="0.3">
      <c r="C343" s="94" t="str">
        <f>IF(A343&lt;&gt;"",SUMIFS(JPK_KR!AL:AL,JPK_KR!W:W,B343),"")</f>
        <v/>
      </c>
      <c r="D343" s="94" t="str">
        <f>IF(A343&lt;&gt;"",SUMIFS(JPK_KR!AM:AM,JPK_KR!W:W,B343),"")</f>
        <v/>
      </c>
      <c r="G343" s="94" t="str">
        <f>IF(E343&lt;&gt;"",SUMIFS(JPK_KR!AL:AL,JPK_KR!W:W,F343),"")</f>
        <v/>
      </c>
      <c r="H343" s="94" t="str">
        <f>IF(E343&lt;&gt;"",SUMIFS(JPK_KR!AM:AM,JPK_KR!W:W,F343),"")</f>
        <v/>
      </c>
      <c r="K343" s="94" t="str">
        <f>IF(I343&lt;&gt;"",SUMIFS(JPK_KR!AJ:AJ,JPK_KR!W:W,J343),"")</f>
        <v/>
      </c>
      <c r="L343" s="94" t="str">
        <f>IF(I343&lt;&gt;"",SUMIFS(JPK_KR!AK:AK,JPK_KR!W:W,J343),"")</f>
        <v/>
      </c>
    </row>
    <row r="344" spans="3:12" x14ac:dyDescent="0.3">
      <c r="C344" s="94" t="str">
        <f>IF(A344&lt;&gt;"",SUMIFS(JPK_KR!AL:AL,JPK_KR!W:W,B344),"")</f>
        <v/>
      </c>
      <c r="D344" s="94" t="str">
        <f>IF(A344&lt;&gt;"",SUMIFS(JPK_KR!AM:AM,JPK_KR!W:W,B344),"")</f>
        <v/>
      </c>
      <c r="G344" s="94" t="str">
        <f>IF(E344&lt;&gt;"",SUMIFS(JPK_KR!AL:AL,JPK_KR!W:W,F344),"")</f>
        <v/>
      </c>
      <c r="H344" s="94" t="str">
        <f>IF(E344&lt;&gt;"",SUMIFS(JPK_KR!AM:AM,JPK_KR!W:W,F344),"")</f>
        <v/>
      </c>
      <c r="K344" s="94" t="str">
        <f>IF(I344&lt;&gt;"",SUMIFS(JPK_KR!AJ:AJ,JPK_KR!W:W,J344),"")</f>
        <v/>
      </c>
      <c r="L344" s="94" t="str">
        <f>IF(I344&lt;&gt;"",SUMIFS(JPK_KR!AK:AK,JPK_KR!W:W,J344),"")</f>
        <v/>
      </c>
    </row>
    <row r="345" spans="3:12" x14ac:dyDescent="0.3">
      <c r="C345" s="94" t="str">
        <f>IF(A345&lt;&gt;"",SUMIFS(JPK_KR!AL:AL,JPK_KR!W:W,B345),"")</f>
        <v/>
      </c>
      <c r="D345" s="94" t="str">
        <f>IF(A345&lt;&gt;"",SUMIFS(JPK_KR!AM:AM,JPK_KR!W:W,B345),"")</f>
        <v/>
      </c>
      <c r="G345" s="94" t="str">
        <f>IF(E345&lt;&gt;"",SUMIFS(JPK_KR!AL:AL,JPK_KR!W:W,F345),"")</f>
        <v/>
      </c>
      <c r="H345" s="94" t="str">
        <f>IF(E345&lt;&gt;"",SUMIFS(JPK_KR!AM:AM,JPK_KR!W:W,F345),"")</f>
        <v/>
      </c>
      <c r="K345" s="94" t="str">
        <f>IF(I345&lt;&gt;"",SUMIFS(JPK_KR!AJ:AJ,JPK_KR!W:W,J345),"")</f>
        <v/>
      </c>
      <c r="L345" s="94" t="str">
        <f>IF(I345&lt;&gt;"",SUMIFS(JPK_KR!AK:AK,JPK_KR!W:W,J345),"")</f>
        <v/>
      </c>
    </row>
    <row r="346" spans="3:12" x14ac:dyDescent="0.3">
      <c r="C346" s="94" t="str">
        <f>IF(A346&lt;&gt;"",SUMIFS(JPK_KR!AL:AL,JPK_KR!W:W,B346),"")</f>
        <v/>
      </c>
      <c r="D346" s="94" t="str">
        <f>IF(A346&lt;&gt;"",SUMIFS(JPK_KR!AM:AM,JPK_KR!W:W,B346),"")</f>
        <v/>
      </c>
      <c r="G346" s="94" t="str">
        <f>IF(E346&lt;&gt;"",SUMIFS(JPK_KR!AL:AL,JPK_KR!W:W,F346),"")</f>
        <v/>
      </c>
      <c r="H346" s="94" t="str">
        <f>IF(E346&lt;&gt;"",SUMIFS(JPK_KR!AM:AM,JPK_KR!W:W,F346),"")</f>
        <v/>
      </c>
      <c r="K346" s="94" t="str">
        <f>IF(I346&lt;&gt;"",SUMIFS(JPK_KR!AJ:AJ,JPK_KR!W:W,J346),"")</f>
        <v/>
      </c>
      <c r="L346" s="94" t="str">
        <f>IF(I346&lt;&gt;"",SUMIFS(JPK_KR!AK:AK,JPK_KR!W:W,J346),"")</f>
        <v/>
      </c>
    </row>
    <row r="347" spans="3:12" x14ac:dyDescent="0.3">
      <c r="C347" s="94" t="str">
        <f>IF(A347&lt;&gt;"",SUMIFS(JPK_KR!AL:AL,JPK_KR!W:W,B347),"")</f>
        <v/>
      </c>
      <c r="D347" s="94" t="str">
        <f>IF(A347&lt;&gt;"",SUMIFS(JPK_KR!AM:AM,JPK_KR!W:W,B347),"")</f>
        <v/>
      </c>
      <c r="G347" s="94" t="str">
        <f>IF(E347&lt;&gt;"",SUMIFS(JPK_KR!AL:AL,JPK_KR!W:W,F347),"")</f>
        <v/>
      </c>
      <c r="H347" s="94" t="str">
        <f>IF(E347&lt;&gt;"",SUMIFS(JPK_KR!AM:AM,JPK_KR!W:W,F347),"")</f>
        <v/>
      </c>
      <c r="K347" s="94" t="str">
        <f>IF(I347&lt;&gt;"",SUMIFS(JPK_KR!AJ:AJ,JPK_KR!W:W,J347),"")</f>
        <v/>
      </c>
      <c r="L347" s="94" t="str">
        <f>IF(I347&lt;&gt;"",SUMIFS(JPK_KR!AK:AK,JPK_KR!W:W,J347),"")</f>
        <v/>
      </c>
    </row>
    <row r="348" spans="3:12" x14ac:dyDescent="0.3">
      <c r="C348" s="94" t="str">
        <f>IF(A348&lt;&gt;"",SUMIFS(JPK_KR!AL:AL,JPK_KR!W:W,B348),"")</f>
        <v/>
      </c>
      <c r="D348" s="94" t="str">
        <f>IF(A348&lt;&gt;"",SUMIFS(JPK_KR!AM:AM,JPK_KR!W:W,B348),"")</f>
        <v/>
      </c>
      <c r="G348" s="94" t="str">
        <f>IF(E348&lt;&gt;"",SUMIFS(JPK_KR!AL:AL,JPK_KR!W:W,F348),"")</f>
        <v/>
      </c>
      <c r="H348" s="94" t="str">
        <f>IF(E348&lt;&gt;"",SUMIFS(JPK_KR!AM:AM,JPK_KR!W:W,F348),"")</f>
        <v/>
      </c>
      <c r="K348" s="94" t="str">
        <f>IF(I348&lt;&gt;"",SUMIFS(JPK_KR!AJ:AJ,JPK_KR!W:W,J348),"")</f>
        <v/>
      </c>
      <c r="L348" s="94" t="str">
        <f>IF(I348&lt;&gt;"",SUMIFS(JPK_KR!AK:AK,JPK_KR!W:W,J348),"")</f>
        <v/>
      </c>
    </row>
    <row r="349" spans="3:12" x14ac:dyDescent="0.3">
      <c r="C349" s="94" t="str">
        <f>IF(A349&lt;&gt;"",SUMIFS(JPK_KR!AL:AL,JPK_KR!W:W,B349),"")</f>
        <v/>
      </c>
      <c r="D349" s="94" t="str">
        <f>IF(A349&lt;&gt;"",SUMIFS(JPK_KR!AM:AM,JPK_KR!W:W,B349),"")</f>
        <v/>
      </c>
      <c r="G349" s="94" t="str">
        <f>IF(E349&lt;&gt;"",SUMIFS(JPK_KR!AL:AL,JPK_KR!W:W,F349),"")</f>
        <v/>
      </c>
      <c r="H349" s="94" t="str">
        <f>IF(E349&lt;&gt;"",SUMIFS(JPK_KR!AM:AM,JPK_KR!W:W,F349),"")</f>
        <v/>
      </c>
      <c r="K349" s="94" t="str">
        <f>IF(I349&lt;&gt;"",SUMIFS(JPK_KR!AJ:AJ,JPK_KR!W:W,J349),"")</f>
        <v/>
      </c>
      <c r="L349" s="94" t="str">
        <f>IF(I349&lt;&gt;"",SUMIFS(JPK_KR!AK:AK,JPK_KR!W:W,J349),"")</f>
        <v/>
      </c>
    </row>
    <row r="350" spans="3:12" x14ac:dyDescent="0.3">
      <c r="C350" s="94" t="str">
        <f>IF(A350&lt;&gt;"",SUMIFS(JPK_KR!AL:AL,JPK_KR!W:W,B350),"")</f>
        <v/>
      </c>
      <c r="D350" s="94" t="str">
        <f>IF(A350&lt;&gt;"",SUMIFS(JPK_KR!AM:AM,JPK_KR!W:W,B350),"")</f>
        <v/>
      </c>
      <c r="G350" s="94" t="str">
        <f>IF(E350&lt;&gt;"",SUMIFS(JPK_KR!AL:AL,JPK_KR!W:W,F350),"")</f>
        <v/>
      </c>
      <c r="H350" s="94" t="str">
        <f>IF(E350&lt;&gt;"",SUMIFS(JPK_KR!AM:AM,JPK_KR!W:W,F350),"")</f>
        <v/>
      </c>
      <c r="K350" s="94" t="str">
        <f>IF(I350&lt;&gt;"",SUMIFS(JPK_KR!AJ:AJ,JPK_KR!W:W,J350),"")</f>
        <v/>
      </c>
      <c r="L350" s="94" t="str">
        <f>IF(I350&lt;&gt;"",SUMIFS(JPK_KR!AK:AK,JPK_KR!W:W,J350),"")</f>
        <v/>
      </c>
    </row>
    <row r="351" spans="3:12" x14ac:dyDescent="0.3">
      <c r="C351" s="94" t="str">
        <f>IF(A351&lt;&gt;"",SUMIFS(JPK_KR!AL:AL,JPK_KR!W:W,B351),"")</f>
        <v/>
      </c>
      <c r="D351" s="94" t="str">
        <f>IF(A351&lt;&gt;"",SUMIFS(JPK_KR!AM:AM,JPK_KR!W:W,B351),"")</f>
        <v/>
      </c>
      <c r="G351" s="94" t="str">
        <f>IF(E351&lt;&gt;"",SUMIFS(JPK_KR!AL:AL,JPK_KR!W:W,F351),"")</f>
        <v/>
      </c>
      <c r="H351" s="94" t="str">
        <f>IF(E351&lt;&gt;"",SUMIFS(JPK_KR!AM:AM,JPK_KR!W:W,F351),"")</f>
        <v/>
      </c>
      <c r="K351" s="94" t="str">
        <f>IF(I351&lt;&gt;"",SUMIFS(JPK_KR!AJ:AJ,JPK_KR!W:W,J351),"")</f>
        <v/>
      </c>
      <c r="L351" s="94" t="str">
        <f>IF(I351&lt;&gt;"",SUMIFS(JPK_KR!AK:AK,JPK_KR!W:W,J351),"")</f>
        <v/>
      </c>
    </row>
    <row r="352" spans="3:12" x14ac:dyDescent="0.3">
      <c r="C352" s="94" t="str">
        <f>IF(A352&lt;&gt;"",SUMIFS(JPK_KR!AL:AL,JPK_KR!W:W,B352),"")</f>
        <v/>
      </c>
      <c r="D352" s="94" t="str">
        <f>IF(A352&lt;&gt;"",SUMIFS(JPK_KR!AM:AM,JPK_KR!W:W,B352),"")</f>
        <v/>
      </c>
      <c r="G352" s="94" t="str">
        <f>IF(E352&lt;&gt;"",SUMIFS(JPK_KR!AL:AL,JPK_KR!W:W,F352),"")</f>
        <v/>
      </c>
      <c r="H352" s="94" t="str">
        <f>IF(E352&lt;&gt;"",SUMIFS(JPK_KR!AM:AM,JPK_KR!W:W,F352),"")</f>
        <v/>
      </c>
      <c r="K352" s="94" t="str">
        <f>IF(I352&lt;&gt;"",SUMIFS(JPK_KR!AJ:AJ,JPK_KR!W:W,J352),"")</f>
        <v/>
      </c>
      <c r="L352" s="94" t="str">
        <f>IF(I352&lt;&gt;"",SUMIFS(JPK_KR!AK:AK,JPK_KR!W:W,J352),"")</f>
        <v/>
      </c>
    </row>
    <row r="353" spans="3:12" x14ac:dyDescent="0.3">
      <c r="C353" s="94" t="str">
        <f>IF(A353&lt;&gt;"",SUMIFS(JPK_KR!AL:AL,JPK_KR!W:W,B353),"")</f>
        <v/>
      </c>
      <c r="D353" s="94" t="str">
        <f>IF(A353&lt;&gt;"",SUMIFS(JPK_KR!AM:AM,JPK_KR!W:W,B353),"")</f>
        <v/>
      </c>
      <c r="G353" s="94" t="str">
        <f>IF(E353&lt;&gt;"",SUMIFS(JPK_KR!AL:AL,JPK_KR!W:W,F353),"")</f>
        <v/>
      </c>
      <c r="H353" s="94" t="str">
        <f>IF(E353&lt;&gt;"",SUMIFS(JPK_KR!AM:AM,JPK_KR!W:W,F353),"")</f>
        <v/>
      </c>
      <c r="K353" s="94" t="str">
        <f>IF(I353&lt;&gt;"",SUMIFS(JPK_KR!AJ:AJ,JPK_KR!W:W,J353),"")</f>
        <v/>
      </c>
      <c r="L353" s="94" t="str">
        <f>IF(I353&lt;&gt;"",SUMIFS(JPK_KR!AK:AK,JPK_KR!W:W,J353),"")</f>
        <v/>
      </c>
    </row>
    <row r="354" spans="3:12" x14ac:dyDescent="0.3">
      <c r="C354" s="94" t="str">
        <f>IF(A354&lt;&gt;"",SUMIFS(JPK_KR!AL:AL,JPK_KR!W:W,B354),"")</f>
        <v/>
      </c>
      <c r="D354" s="94" t="str">
        <f>IF(A354&lt;&gt;"",SUMIFS(JPK_KR!AM:AM,JPK_KR!W:W,B354),"")</f>
        <v/>
      </c>
      <c r="G354" s="94" t="str">
        <f>IF(E354&lt;&gt;"",SUMIFS(JPK_KR!AL:AL,JPK_KR!W:W,F354),"")</f>
        <v/>
      </c>
      <c r="H354" s="94" t="str">
        <f>IF(E354&lt;&gt;"",SUMIFS(JPK_KR!AM:AM,JPK_KR!W:W,F354),"")</f>
        <v/>
      </c>
      <c r="K354" s="94" t="str">
        <f>IF(I354&lt;&gt;"",SUMIFS(JPK_KR!AJ:AJ,JPK_KR!W:W,J354),"")</f>
        <v/>
      </c>
      <c r="L354" s="94" t="str">
        <f>IF(I354&lt;&gt;"",SUMIFS(JPK_KR!AK:AK,JPK_KR!W:W,J354),"")</f>
        <v/>
      </c>
    </row>
    <row r="355" spans="3:12" x14ac:dyDescent="0.3">
      <c r="C355" s="94" t="str">
        <f>IF(A355&lt;&gt;"",SUMIFS(JPK_KR!AL:AL,JPK_KR!W:W,B355),"")</f>
        <v/>
      </c>
      <c r="D355" s="94" t="str">
        <f>IF(A355&lt;&gt;"",SUMIFS(JPK_KR!AM:AM,JPK_KR!W:W,B355),"")</f>
        <v/>
      </c>
      <c r="G355" s="94" t="str">
        <f>IF(E355&lt;&gt;"",SUMIFS(JPK_KR!AL:AL,JPK_KR!W:W,F355),"")</f>
        <v/>
      </c>
      <c r="H355" s="94" t="str">
        <f>IF(E355&lt;&gt;"",SUMIFS(JPK_KR!AM:AM,JPK_KR!W:W,F355),"")</f>
        <v/>
      </c>
      <c r="K355" s="94" t="str">
        <f>IF(I355&lt;&gt;"",SUMIFS(JPK_KR!AJ:AJ,JPK_KR!W:W,J355),"")</f>
        <v/>
      </c>
      <c r="L355" s="94" t="str">
        <f>IF(I355&lt;&gt;"",SUMIFS(JPK_KR!AK:AK,JPK_KR!W:W,J355),"")</f>
        <v/>
      </c>
    </row>
    <row r="356" spans="3:12" x14ac:dyDescent="0.3">
      <c r="C356" s="94" t="str">
        <f>IF(A356&lt;&gt;"",SUMIFS(JPK_KR!AL:AL,JPK_KR!W:W,B356),"")</f>
        <v/>
      </c>
      <c r="D356" s="94" t="str">
        <f>IF(A356&lt;&gt;"",SUMIFS(JPK_KR!AM:AM,JPK_KR!W:W,B356),"")</f>
        <v/>
      </c>
      <c r="G356" s="94" t="str">
        <f>IF(E356&lt;&gt;"",SUMIFS(JPK_KR!AL:AL,JPK_KR!W:W,F356),"")</f>
        <v/>
      </c>
      <c r="H356" s="94" t="str">
        <f>IF(E356&lt;&gt;"",SUMIFS(JPK_KR!AM:AM,JPK_KR!W:W,F356),"")</f>
        <v/>
      </c>
      <c r="K356" s="94" t="str">
        <f>IF(I356&lt;&gt;"",SUMIFS(JPK_KR!AJ:AJ,JPK_KR!W:W,J356),"")</f>
        <v/>
      </c>
      <c r="L356" s="94" t="str">
        <f>IF(I356&lt;&gt;"",SUMIFS(JPK_KR!AK:AK,JPK_KR!W:W,J356),"")</f>
        <v/>
      </c>
    </row>
    <row r="357" spans="3:12" x14ac:dyDescent="0.3">
      <c r="C357" s="94" t="str">
        <f>IF(A357&lt;&gt;"",SUMIFS(JPK_KR!AL:AL,JPK_KR!W:W,B357),"")</f>
        <v/>
      </c>
      <c r="D357" s="94" t="str">
        <f>IF(A357&lt;&gt;"",SUMIFS(JPK_KR!AM:AM,JPK_KR!W:W,B357),"")</f>
        <v/>
      </c>
      <c r="G357" s="94" t="str">
        <f>IF(E357&lt;&gt;"",SUMIFS(JPK_KR!AL:AL,JPK_KR!W:W,F357),"")</f>
        <v/>
      </c>
      <c r="H357" s="94" t="str">
        <f>IF(E357&lt;&gt;"",SUMIFS(JPK_KR!AM:AM,JPK_KR!W:W,F357),"")</f>
        <v/>
      </c>
      <c r="K357" s="94" t="str">
        <f>IF(I357&lt;&gt;"",SUMIFS(JPK_KR!AJ:AJ,JPK_KR!W:W,J357),"")</f>
        <v/>
      </c>
      <c r="L357" s="94" t="str">
        <f>IF(I357&lt;&gt;"",SUMIFS(JPK_KR!AK:AK,JPK_KR!W:W,J357),"")</f>
        <v/>
      </c>
    </row>
    <row r="358" spans="3:12" x14ac:dyDescent="0.3">
      <c r="C358" s="94" t="str">
        <f>IF(A358&lt;&gt;"",SUMIFS(JPK_KR!AL:AL,JPK_KR!W:W,B358),"")</f>
        <v/>
      </c>
      <c r="D358" s="94" t="str">
        <f>IF(A358&lt;&gt;"",SUMIFS(JPK_KR!AM:AM,JPK_KR!W:W,B358),"")</f>
        <v/>
      </c>
      <c r="G358" s="94" t="str">
        <f>IF(E358&lt;&gt;"",SUMIFS(JPK_KR!AL:AL,JPK_KR!W:W,F358),"")</f>
        <v/>
      </c>
      <c r="H358" s="94" t="str">
        <f>IF(E358&lt;&gt;"",SUMIFS(JPK_KR!AM:AM,JPK_KR!W:W,F358),"")</f>
        <v/>
      </c>
      <c r="K358" s="94" t="str">
        <f>IF(I358&lt;&gt;"",SUMIFS(JPK_KR!AJ:AJ,JPK_KR!W:W,J358),"")</f>
        <v/>
      </c>
      <c r="L358" s="94" t="str">
        <f>IF(I358&lt;&gt;"",SUMIFS(JPK_KR!AK:AK,JPK_KR!W:W,J358),"")</f>
        <v/>
      </c>
    </row>
    <row r="359" spans="3:12" x14ac:dyDescent="0.3">
      <c r="C359" s="94" t="str">
        <f>IF(A359&lt;&gt;"",SUMIFS(JPK_KR!AL:AL,JPK_KR!W:W,B359),"")</f>
        <v/>
      </c>
      <c r="D359" s="94" t="str">
        <f>IF(A359&lt;&gt;"",SUMIFS(JPK_KR!AM:AM,JPK_KR!W:W,B359),"")</f>
        <v/>
      </c>
      <c r="G359" s="94" t="str">
        <f>IF(E359&lt;&gt;"",SUMIFS(JPK_KR!AL:AL,JPK_KR!W:W,F359),"")</f>
        <v/>
      </c>
      <c r="H359" s="94" t="str">
        <f>IF(E359&lt;&gt;"",SUMIFS(JPK_KR!AM:AM,JPK_KR!W:W,F359),"")</f>
        <v/>
      </c>
      <c r="K359" s="94" t="str">
        <f>IF(I359&lt;&gt;"",SUMIFS(JPK_KR!AJ:AJ,JPK_KR!W:W,J359),"")</f>
        <v/>
      </c>
      <c r="L359" s="94" t="str">
        <f>IF(I359&lt;&gt;"",SUMIFS(JPK_KR!AK:AK,JPK_KR!W:W,J359),"")</f>
        <v/>
      </c>
    </row>
    <row r="360" spans="3:12" x14ac:dyDescent="0.3">
      <c r="C360" s="94" t="str">
        <f>IF(A360&lt;&gt;"",SUMIFS(JPK_KR!AL:AL,JPK_KR!W:W,B360),"")</f>
        <v/>
      </c>
      <c r="D360" s="94" t="str">
        <f>IF(A360&lt;&gt;"",SUMIFS(JPK_KR!AM:AM,JPK_KR!W:W,B360),"")</f>
        <v/>
      </c>
      <c r="G360" s="94" t="str">
        <f>IF(E360&lt;&gt;"",SUMIFS(JPK_KR!AL:AL,JPK_KR!W:W,F360),"")</f>
        <v/>
      </c>
      <c r="H360" s="94" t="str">
        <f>IF(E360&lt;&gt;"",SUMIFS(JPK_KR!AM:AM,JPK_KR!W:W,F360),"")</f>
        <v/>
      </c>
      <c r="K360" s="94" t="str">
        <f>IF(I360&lt;&gt;"",SUMIFS(JPK_KR!AJ:AJ,JPK_KR!W:W,J360),"")</f>
        <v/>
      </c>
      <c r="L360" s="94" t="str">
        <f>IF(I360&lt;&gt;"",SUMIFS(JPK_KR!AK:AK,JPK_KR!W:W,J360),"")</f>
        <v/>
      </c>
    </row>
    <row r="361" spans="3:12" x14ac:dyDescent="0.3">
      <c r="C361" s="94" t="str">
        <f>IF(A361&lt;&gt;"",SUMIFS(JPK_KR!AL:AL,JPK_KR!W:W,B361),"")</f>
        <v/>
      </c>
      <c r="D361" s="94" t="str">
        <f>IF(A361&lt;&gt;"",SUMIFS(JPK_KR!AM:AM,JPK_KR!W:W,B361),"")</f>
        <v/>
      </c>
      <c r="G361" s="94" t="str">
        <f>IF(E361&lt;&gt;"",SUMIFS(JPK_KR!AL:AL,JPK_KR!W:W,F361),"")</f>
        <v/>
      </c>
      <c r="H361" s="94" t="str">
        <f>IF(E361&lt;&gt;"",SUMIFS(JPK_KR!AM:AM,JPK_KR!W:W,F361),"")</f>
        <v/>
      </c>
      <c r="K361" s="94" t="str">
        <f>IF(I361&lt;&gt;"",SUMIFS(JPK_KR!AJ:AJ,JPK_KR!W:W,J361),"")</f>
        <v/>
      </c>
      <c r="L361" s="94" t="str">
        <f>IF(I361&lt;&gt;"",SUMIFS(JPK_KR!AK:AK,JPK_KR!W:W,J361),"")</f>
        <v/>
      </c>
    </row>
    <row r="362" spans="3:12" x14ac:dyDescent="0.3">
      <c r="C362" s="94" t="str">
        <f>IF(A362&lt;&gt;"",SUMIFS(JPK_KR!AL:AL,JPK_KR!W:W,B362),"")</f>
        <v/>
      </c>
      <c r="D362" s="94" t="str">
        <f>IF(A362&lt;&gt;"",SUMIFS(JPK_KR!AM:AM,JPK_KR!W:W,B362),"")</f>
        <v/>
      </c>
      <c r="G362" s="94" t="str">
        <f>IF(E362&lt;&gt;"",SUMIFS(JPK_KR!AL:AL,JPK_KR!W:W,F362),"")</f>
        <v/>
      </c>
      <c r="H362" s="94" t="str">
        <f>IF(E362&lt;&gt;"",SUMIFS(JPK_KR!AM:AM,JPK_KR!W:W,F362),"")</f>
        <v/>
      </c>
      <c r="K362" s="94" t="str">
        <f>IF(I362&lt;&gt;"",SUMIFS(JPK_KR!AJ:AJ,JPK_KR!W:W,J362),"")</f>
        <v/>
      </c>
      <c r="L362" s="94" t="str">
        <f>IF(I362&lt;&gt;"",SUMIFS(JPK_KR!AK:AK,JPK_KR!W:W,J362),"")</f>
        <v/>
      </c>
    </row>
    <row r="363" spans="3:12" x14ac:dyDescent="0.3">
      <c r="C363" s="94" t="str">
        <f>IF(A363&lt;&gt;"",SUMIFS(JPK_KR!AL:AL,JPK_KR!W:W,B363),"")</f>
        <v/>
      </c>
      <c r="D363" s="94" t="str">
        <f>IF(A363&lt;&gt;"",SUMIFS(JPK_KR!AM:AM,JPK_KR!W:W,B363),"")</f>
        <v/>
      </c>
      <c r="G363" s="94" t="str">
        <f>IF(E363&lt;&gt;"",SUMIFS(JPK_KR!AL:AL,JPK_KR!W:W,F363),"")</f>
        <v/>
      </c>
      <c r="H363" s="94" t="str">
        <f>IF(E363&lt;&gt;"",SUMIFS(JPK_KR!AM:AM,JPK_KR!W:W,F363),"")</f>
        <v/>
      </c>
      <c r="K363" s="94" t="str">
        <f>IF(I363&lt;&gt;"",SUMIFS(JPK_KR!AJ:AJ,JPK_KR!W:W,J363),"")</f>
        <v/>
      </c>
      <c r="L363" s="94" t="str">
        <f>IF(I363&lt;&gt;"",SUMIFS(JPK_KR!AK:AK,JPK_KR!W:W,J363),"")</f>
        <v/>
      </c>
    </row>
    <row r="364" spans="3:12" x14ac:dyDescent="0.3">
      <c r="C364" s="94" t="str">
        <f>IF(A364&lt;&gt;"",SUMIFS(JPK_KR!AL:AL,JPK_KR!W:W,B364),"")</f>
        <v/>
      </c>
      <c r="D364" s="94" t="str">
        <f>IF(A364&lt;&gt;"",SUMIFS(JPK_KR!AM:AM,JPK_KR!W:W,B364),"")</f>
        <v/>
      </c>
      <c r="G364" s="94" t="str">
        <f>IF(E364&lt;&gt;"",SUMIFS(JPK_KR!AL:AL,JPK_KR!W:W,F364),"")</f>
        <v/>
      </c>
      <c r="H364" s="94" t="str">
        <f>IF(E364&lt;&gt;"",SUMIFS(JPK_KR!AM:AM,JPK_KR!W:W,F364),"")</f>
        <v/>
      </c>
      <c r="K364" s="94" t="str">
        <f>IF(I364&lt;&gt;"",SUMIFS(JPK_KR!AJ:AJ,JPK_KR!W:W,J364),"")</f>
        <v/>
      </c>
      <c r="L364" s="94" t="str">
        <f>IF(I364&lt;&gt;"",SUMIFS(JPK_KR!AK:AK,JPK_KR!W:W,J364),"")</f>
        <v/>
      </c>
    </row>
    <row r="365" spans="3:12" x14ac:dyDescent="0.3">
      <c r="C365" s="94" t="str">
        <f>IF(A365&lt;&gt;"",SUMIFS(JPK_KR!AL:AL,JPK_KR!W:W,B365),"")</f>
        <v/>
      </c>
      <c r="D365" s="94" t="str">
        <f>IF(A365&lt;&gt;"",SUMIFS(JPK_KR!AM:AM,JPK_KR!W:W,B365),"")</f>
        <v/>
      </c>
      <c r="G365" s="94" t="str">
        <f>IF(E365&lt;&gt;"",SUMIFS(JPK_KR!AL:AL,JPK_KR!W:W,F365),"")</f>
        <v/>
      </c>
      <c r="H365" s="94" t="str">
        <f>IF(E365&lt;&gt;"",SUMIFS(JPK_KR!AM:AM,JPK_KR!W:W,F365),"")</f>
        <v/>
      </c>
      <c r="K365" s="94" t="str">
        <f>IF(I365&lt;&gt;"",SUMIFS(JPK_KR!AJ:AJ,JPK_KR!W:W,J365),"")</f>
        <v/>
      </c>
      <c r="L365" s="94" t="str">
        <f>IF(I365&lt;&gt;"",SUMIFS(JPK_KR!AK:AK,JPK_KR!W:W,J365),"")</f>
        <v/>
      </c>
    </row>
    <row r="366" spans="3:12" x14ac:dyDescent="0.3">
      <c r="C366" s="94" t="str">
        <f>IF(A366&lt;&gt;"",SUMIFS(JPK_KR!AL:AL,JPK_KR!W:W,B366),"")</f>
        <v/>
      </c>
      <c r="D366" s="94" t="str">
        <f>IF(A366&lt;&gt;"",SUMIFS(JPK_KR!AM:AM,JPK_KR!W:W,B366),"")</f>
        <v/>
      </c>
      <c r="G366" s="94" t="str">
        <f>IF(E366&lt;&gt;"",SUMIFS(JPK_KR!AL:AL,JPK_KR!W:W,F366),"")</f>
        <v/>
      </c>
      <c r="H366" s="94" t="str">
        <f>IF(E366&lt;&gt;"",SUMIFS(JPK_KR!AM:AM,JPK_KR!W:W,F366),"")</f>
        <v/>
      </c>
      <c r="K366" s="94" t="str">
        <f>IF(I366&lt;&gt;"",SUMIFS(JPK_KR!AJ:AJ,JPK_KR!W:W,J366),"")</f>
        <v/>
      </c>
      <c r="L366" s="94" t="str">
        <f>IF(I366&lt;&gt;"",SUMIFS(JPK_KR!AK:AK,JPK_KR!W:W,J366),"")</f>
        <v/>
      </c>
    </row>
    <row r="367" spans="3:12" x14ac:dyDescent="0.3">
      <c r="C367" s="94" t="str">
        <f>IF(A367&lt;&gt;"",SUMIFS(JPK_KR!AL:AL,JPK_KR!W:W,B367),"")</f>
        <v/>
      </c>
      <c r="D367" s="94" t="str">
        <f>IF(A367&lt;&gt;"",SUMIFS(JPK_KR!AM:AM,JPK_KR!W:W,B367),"")</f>
        <v/>
      </c>
      <c r="G367" s="94" t="str">
        <f>IF(E367&lt;&gt;"",SUMIFS(JPK_KR!AL:AL,JPK_KR!W:W,F367),"")</f>
        <v/>
      </c>
      <c r="H367" s="94" t="str">
        <f>IF(E367&lt;&gt;"",SUMIFS(JPK_KR!AM:AM,JPK_KR!W:W,F367),"")</f>
        <v/>
      </c>
      <c r="K367" s="94" t="str">
        <f>IF(I367&lt;&gt;"",SUMIFS(JPK_KR!AJ:AJ,JPK_KR!W:W,J367),"")</f>
        <v/>
      </c>
      <c r="L367" s="94" t="str">
        <f>IF(I367&lt;&gt;"",SUMIFS(JPK_KR!AK:AK,JPK_KR!W:W,J367),"")</f>
        <v/>
      </c>
    </row>
    <row r="368" spans="3:12" x14ac:dyDescent="0.3">
      <c r="C368" s="94" t="str">
        <f>IF(A368&lt;&gt;"",SUMIFS(JPK_KR!AL:AL,JPK_KR!W:W,B368),"")</f>
        <v/>
      </c>
      <c r="D368" s="94" t="str">
        <f>IF(A368&lt;&gt;"",SUMIFS(JPK_KR!AM:AM,JPK_KR!W:W,B368),"")</f>
        <v/>
      </c>
      <c r="G368" s="94" t="str">
        <f>IF(E368&lt;&gt;"",SUMIFS(JPK_KR!AL:AL,JPK_KR!W:W,F368),"")</f>
        <v/>
      </c>
      <c r="H368" s="94" t="str">
        <f>IF(E368&lt;&gt;"",SUMIFS(JPK_KR!AM:AM,JPK_KR!W:W,F368),"")</f>
        <v/>
      </c>
      <c r="K368" s="94" t="str">
        <f>IF(I368&lt;&gt;"",SUMIFS(JPK_KR!AJ:AJ,JPK_KR!W:W,J368),"")</f>
        <v/>
      </c>
      <c r="L368" s="94" t="str">
        <f>IF(I368&lt;&gt;"",SUMIFS(JPK_KR!AK:AK,JPK_KR!W:W,J368),"")</f>
        <v/>
      </c>
    </row>
    <row r="369" spans="3:12" x14ac:dyDescent="0.3">
      <c r="C369" s="94" t="str">
        <f>IF(A369&lt;&gt;"",SUMIFS(JPK_KR!AL:AL,JPK_KR!W:W,B369),"")</f>
        <v/>
      </c>
      <c r="D369" s="94" t="str">
        <f>IF(A369&lt;&gt;"",SUMIFS(JPK_KR!AM:AM,JPK_KR!W:W,B369),"")</f>
        <v/>
      </c>
      <c r="G369" s="94" t="str">
        <f>IF(E369&lt;&gt;"",SUMIFS(JPK_KR!AL:AL,JPK_KR!W:W,F369),"")</f>
        <v/>
      </c>
      <c r="H369" s="94" t="str">
        <f>IF(E369&lt;&gt;"",SUMIFS(JPK_KR!AM:AM,JPK_KR!W:W,F369),"")</f>
        <v/>
      </c>
      <c r="K369" s="94" t="str">
        <f>IF(I369&lt;&gt;"",SUMIFS(JPK_KR!AJ:AJ,JPK_KR!W:W,J369),"")</f>
        <v/>
      </c>
      <c r="L369" s="94" t="str">
        <f>IF(I369&lt;&gt;"",SUMIFS(JPK_KR!AK:AK,JPK_KR!W:W,J369),"")</f>
        <v/>
      </c>
    </row>
    <row r="370" spans="3:12" x14ac:dyDescent="0.3">
      <c r="C370" s="94" t="str">
        <f>IF(A370&lt;&gt;"",SUMIFS(JPK_KR!AL:AL,JPK_KR!W:W,B370),"")</f>
        <v/>
      </c>
      <c r="D370" s="94" t="str">
        <f>IF(A370&lt;&gt;"",SUMIFS(JPK_KR!AM:AM,JPK_KR!W:W,B370),"")</f>
        <v/>
      </c>
      <c r="G370" s="94" t="str">
        <f>IF(E370&lt;&gt;"",SUMIFS(JPK_KR!AL:AL,JPK_KR!W:W,F370),"")</f>
        <v/>
      </c>
      <c r="H370" s="94" t="str">
        <f>IF(E370&lt;&gt;"",SUMIFS(JPK_KR!AM:AM,JPK_KR!W:W,F370),"")</f>
        <v/>
      </c>
      <c r="K370" s="94" t="str">
        <f>IF(I370&lt;&gt;"",SUMIFS(JPK_KR!AJ:AJ,JPK_KR!W:W,J370),"")</f>
        <v/>
      </c>
      <c r="L370" s="94" t="str">
        <f>IF(I370&lt;&gt;"",SUMIFS(JPK_KR!AK:AK,JPK_KR!W:W,J370),"")</f>
        <v/>
      </c>
    </row>
    <row r="371" spans="3:12" x14ac:dyDescent="0.3">
      <c r="C371" s="94" t="str">
        <f>IF(A371&lt;&gt;"",SUMIFS(JPK_KR!AL:AL,JPK_KR!W:W,B371),"")</f>
        <v/>
      </c>
      <c r="D371" s="94" t="str">
        <f>IF(A371&lt;&gt;"",SUMIFS(JPK_KR!AM:AM,JPK_KR!W:W,B371),"")</f>
        <v/>
      </c>
      <c r="G371" s="94" t="str">
        <f>IF(E371&lt;&gt;"",SUMIFS(JPK_KR!AL:AL,JPK_KR!W:W,F371),"")</f>
        <v/>
      </c>
      <c r="H371" s="94" t="str">
        <f>IF(E371&lt;&gt;"",SUMIFS(JPK_KR!AM:AM,JPK_KR!W:W,F371),"")</f>
        <v/>
      </c>
      <c r="K371" s="94" t="str">
        <f>IF(I371&lt;&gt;"",SUMIFS(JPK_KR!AJ:AJ,JPK_KR!W:W,J371),"")</f>
        <v/>
      </c>
      <c r="L371" s="94" t="str">
        <f>IF(I371&lt;&gt;"",SUMIFS(JPK_KR!AK:AK,JPK_KR!W:W,J371),"")</f>
        <v/>
      </c>
    </row>
    <row r="372" spans="3:12" x14ac:dyDescent="0.3">
      <c r="C372" s="94" t="str">
        <f>IF(A372&lt;&gt;"",SUMIFS(JPK_KR!AL:AL,JPK_KR!W:W,B372),"")</f>
        <v/>
      </c>
      <c r="D372" s="94" t="str">
        <f>IF(A372&lt;&gt;"",SUMIFS(JPK_KR!AM:AM,JPK_KR!W:W,B372),"")</f>
        <v/>
      </c>
      <c r="G372" s="94" t="str">
        <f>IF(E372&lt;&gt;"",SUMIFS(JPK_KR!AL:AL,JPK_KR!W:W,F372),"")</f>
        <v/>
      </c>
      <c r="H372" s="94" t="str">
        <f>IF(E372&lt;&gt;"",SUMIFS(JPK_KR!AM:AM,JPK_KR!W:W,F372),"")</f>
        <v/>
      </c>
      <c r="K372" s="94" t="str">
        <f>IF(I372&lt;&gt;"",SUMIFS(JPK_KR!AJ:AJ,JPK_KR!W:W,J372),"")</f>
        <v/>
      </c>
      <c r="L372" s="94" t="str">
        <f>IF(I372&lt;&gt;"",SUMIFS(JPK_KR!AK:AK,JPK_KR!W:W,J372),"")</f>
        <v/>
      </c>
    </row>
    <row r="373" spans="3:12" x14ac:dyDescent="0.3">
      <c r="C373" s="94" t="str">
        <f>IF(A373&lt;&gt;"",SUMIFS(JPK_KR!AL:AL,JPK_KR!W:W,B373),"")</f>
        <v/>
      </c>
      <c r="D373" s="94" t="str">
        <f>IF(A373&lt;&gt;"",SUMIFS(JPK_KR!AM:AM,JPK_KR!W:W,B373),"")</f>
        <v/>
      </c>
      <c r="G373" s="94" t="str">
        <f>IF(E373&lt;&gt;"",SUMIFS(JPK_KR!AL:AL,JPK_KR!W:W,F373),"")</f>
        <v/>
      </c>
      <c r="H373" s="94" t="str">
        <f>IF(E373&lt;&gt;"",SUMIFS(JPK_KR!AM:AM,JPK_KR!W:W,F373),"")</f>
        <v/>
      </c>
      <c r="K373" s="94" t="str">
        <f>IF(I373&lt;&gt;"",SUMIFS(JPK_KR!AJ:AJ,JPK_KR!W:W,J373),"")</f>
        <v/>
      </c>
      <c r="L373" s="94" t="str">
        <f>IF(I373&lt;&gt;"",SUMIFS(JPK_KR!AK:AK,JPK_KR!W:W,J373),"")</f>
        <v/>
      </c>
    </row>
    <row r="374" spans="3:12" x14ac:dyDescent="0.3">
      <c r="C374" s="94" t="str">
        <f>IF(A374&lt;&gt;"",SUMIFS(JPK_KR!AL:AL,JPK_KR!W:W,B374),"")</f>
        <v/>
      </c>
      <c r="D374" s="94" t="str">
        <f>IF(A374&lt;&gt;"",SUMIFS(JPK_KR!AM:AM,JPK_KR!W:W,B374),"")</f>
        <v/>
      </c>
      <c r="G374" s="94" t="str">
        <f>IF(E374&lt;&gt;"",SUMIFS(JPK_KR!AL:AL,JPK_KR!W:W,F374),"")</f>
        <v/>
      </c>
      <c r="H374" s="94" t="str">
        <f>IF(E374&lt;&gt;"",SUMIFS(JPK_KR!AM:AM,JPK_KR!W:W,F374),"")</f>
        <v/>
      </c>
      <c r="K374" s="94" t="str">
        <f>IF(I374&lt;&gt;"",SUMIFS(JPK_KR!AJ:AJ,JPK_KR!W:W,J374),"")</f>
        <v/>
      </c>
      <c r="L374" s="94" t="str">
        <f>IF(I374&lt;&gt;"",SUMIFS(JPK_KR!AK:AK,JPK_KR!W:W,J374),"")</f>
        <v/>
      </c>
    </row>
    <row r="375" spans="3:12" x14ac:dyDescent="0.3">
      <c r="C375" s="94" t="str">
        <f>IF(A375&lt;&gt;"",SUMIFS(JPK_KR!AL:AL,JPK_KR!W:W,B375),"")</f>
        <v/>
      </c>
      <c r="D375" s="94" t="str">
        <f>IF(A375&lt;&gt;"",SUMIFS(JPK_KR!AM:AM,JPK_KR!W:W,B375),"")</f>
        <v/>
      </c>
      <c r="G375" s="94" t="str">
        <f>IF(E375&lt;&gt;"",SUMIFS(JPK_KR!AL:AL,JPK_KR!W:W,F375),"")</f>
        <v/>
      </c>
      <c r="H375" s="94" t="str">
        <f>IF(E375&lt;&gt;"",SUMIFS(JPK_KR!AM:AM,JPK_KR!W:W,F375),"")</f>
        <v/>
      </c>
      <c r="K375" s="94" t="str">
        <f>IF(I375&lt;&gt;"",SUMIFS(JPK_KR!AJ:AJ,JPK_KR!W:W,J375),"")</f>
        <v/>
      </c>
      <c r="L375" s="94" t="str">
        <f>IF(I375&lt;&gt;"",SUMIFS(JPK_KR!AK:AK,JPK_KR!W:W,J375),"")</f>
        <v/>
      </c>
    </row>
    <row r="376" spans="3:12" x14ac:dyDescent="0.3">
      <c r="C376" s="94" t="str">
        <f>IF(A376&lt;&gt;"",SUMIFS(JPK_KR!AL:AL,JPK_KR!W:W,B376),"")</f>
        <v/>
      </c>
      <c r="D376" s="94" t="str">
        <f>IF(A376&lt;&gt;"",SUMIFS(JPK_KR!AM:AM,JPK_KR!W:W,B376),"")</f>
        <v/>
      </c>
      <c r="G376" s="94" t="str">
        <f>IF(E376&lt;&gt;"",SUMIFS(JPK_KR!AL:AL,JPK_KR!W:W,F376),"")</f>
        <v/>
      </c>
      <c r="H376" s="94" t="str">
        <f>IF(E376&lt;&gt;"",SUMIFS(JPK_KR!AM:AM,JPK_KR!W:W,F376),"")</f>
        <v/>
      </c>
      <c r="K376" s="94" t="str">
        <f>IF(I376&lt;&gt;"",SUMIFS(JPK_KR!AJ:AJ,JPK_KR!W:W,J376),"")</f>
        <v/>
      </c>
      <c r="L376" s="94" t="str">
        <f>IF(I376&lt;&gt;"",SUMIFS(JPK_KR!AK:AK,JPK_KR!W:W,J376),"")</f>
        <v/>
      </c>
    </row>
    <row r="377" spans="3:12" x14ac:dyDescent="0.3">
      <c r="C377" s="94" t="str">
        <f>IF(A377&lt;&gt;"",SUMIFS(JPK_KR!AL:AL,JPK_KR!W:W,B377),"")</f>
        <v/>
      </c>
      <c r="D377" s="94" t="str">
        <f>IF(A377&lt;&gt;"",SUMIFS(JPK_KR!AM:AM,JPK_KR!W:W,B377),"")</f>
        <v/>
      </c>
      <c r="G377" s="94" t="str">
        <f>IF(E377&lt;&gt;"",SUMIFS(JPK_KR!AL:AL,JPK_KR!W:W,F377),"")</f>
        <v/>
      </c>
      <c r="H377" s="94" t="str">
        <f>IF(E377&lt;&gt;"",SUMIFS(JPK_KR!AM:AM,JPK_KR!W:W,F377),"")</f>
        <v/>
      </c>
      <c r="K377" s="94" t="str">
        <f>IF(I377&lt;&gt;"",SUMIFS(JPK_KR!AJ:AJ,JPK_KR!W:W,J377),"")</f>
        <v/>
      </c>
      <c r="L377" s="94" t="str">
        <f>IF(I377&lt;&gt;"",SUMIFS(JPK_KR!AK:AK,JPK_KR!W:W,J377),"")</f>
        <v/>
      </c>
    </row>
    <row r="378" spans="3:12" x14ac:dyDescent="0.3">
      <c r="C378" s="94" t="str">
        <f>IF(A378&lt;&gt;"",SUMIFS(JPK_KR!AL:AL,JPK_KR!W:W,B378),"")</f>
        <v/>
      </c>
      <c r="D378" s="94" t="str">
        <f>IF(A378&lt;&gt;"",SUMIFS(JPK_KR!AM:AM,JPK_KR!W:W,B378),"")</f>
        <v/>
      </c>
      <c r="G378" s="94" t="str">
        <f>IF(E378&lt;&gt;"",SUMIFS(JPK_KR!AL:AL,JPK_KR!W:W,F378),"")</f>
        <v/>
      </c>
      <c r="H378" s="94" t="str">
        <f>IF(E378&lt;&gt;"",SUMIFS(JPK_KR!AM:AM,JPK_KR!W:W,F378),"")</f>
        <v/>
      </c>
      <c r="K378" s="94" t="str">
        <f>IF(I378&lt;&gt;"",SUMIFS(JPK_KR!AJ:AJ,JPK_KR!W:W,J378),"")</f>
        <v/>
      </c>
      <c r="L378" s="94" t="str">
        <f>IF(I378&lt;&gt;"",SUMIFS(JPK_KR!AK:AK,JPK_KR!W:W,J378),"")</f>
        <v/>
      </c>
    </row>
    <row r="379" spans="3:12" x14ac:dyDescent="0.3">
      <c r="C379" s="94" t="str">
        <f>IF(A379&lt;&gt;"",SUMIFS(JPK_KR!AL:AL,JPK_KR!W:W,B379),"")</f>
        <v/>
      </c>
      <c r="D379" s="94" t="str">
        <f>IF(A379&lt;&gt;"",SUMIFS(JPK_KR!AM:AM,JPK_KR!W:W,B379),"")</f>
        <v/>
      </c>
      <c r="G379" s="94" t="str">
        <f>IF(E379&lt;&gt;"",SUMIFS(JPK_KR!AL:AL,JPK_KR!W:W,F379),"")</f>
        <v/>
      </c>
      <c r="H379" s="94" t="str">
        <f>IF(E379&lt;&gt;"",SUMIFS(JPK_KR!AM:AM,JPK_KR!W:W,F379),"")</f>
        <v/>
      </c>
      <c r="K379" s="94" t="str">
        <f>IF(I379&lt;&gt;"",SUMIFS(JPK_KR!AJ:AJ,JPK_KR!W:W,J379),"")</f>
        <v/>
      </c>
      <c r="L379" s="94" t="str">
        <f>IF(I379&lt;&gt;"",SUMIFS(JPK_KR!AK:AK,JPK_KR!W:W,J379),"")</f>
        <v/>
      </c>
    </row>
    <row r="380" spans="3:12" x14ac:dyDescent="0.3">
      <c r="C380" s="94" t="str">
        <f>IF(A380&lt;&gt;"",SUMIFS(JPK_KR!AL:AL,JPK_KR!W:W,B380),"")</f>
        <v/>
      </c>
      <c r="D380" s="94" t="str">
        <f>IF(A380&lt;&gt;"",SUMIFS(JPK_KR!AM:AM,JPK_KR!W:W,B380),"")</f>
        <v/>
      </c>
      <c r="G380" s="94" t="str">
        <f>IF(E380&lt;&gt;"",SUMIFS(JPK_KR!AL:AL,JPK_KR!W:W,F380),"")</f>
        <v/>
      </c>
      <c r="H380" s="94" t="str">
        <f>IF(E380&lt;&gt;"",SUMIFS(JPK_KR!AM:AM,JPK_KR!W:W,F380),"")</f>
        <v/>
      </c>
      <c r="K380" s="94" t="str">
        <f>IF(I380&lt;&gt;"",SUMIFS(JPK_KR!AJ:AJ,JPK_KR!W:W,J380),"")</f>
        <v/>
      </c>
      <c r="L380" s="94" t="str">
        <f>IF(I380&lt;&gt;"",SUMIFS(JPK_KR!AK:AK,JPK_KR!W:W,J380),"")</f>
        <v/>
      </c>
    </row>
    <row r="381" spans="3:12" x14ac:dyDescent="0.3">
      <c r="C381" s="94" t="str">
        <f>IF(A381&lt;&gt;"",SUMIFS(JPK_KR!AL:AL,JPK_KR!W:W,B381),"")</f>
        <v/>
      </c>
      <c r="D381" s="94" t="str">
        <f>IF(A381&lt;&gt;"",SUMIFS(JPK_KR!AM:AM,JPK_KR!W:W,B381),"")</f>
        <v/>
      </c>
      <c r="G381" s="94" t="str">
        <f>IF(E381&lt;&gt;"",SUMIFS(JPK_KR!AL:AL,JPK_KR!W:W,F381),"")</f>
        <v/>
      </c>
      <c r="H381" s="94" t="str">
        <f>IF(E381&lt;&gt;"",SUMIFS(JPK_KR!AM:AM,JPK_KR!W:W,F381),"")</f>
        <v/>
      </c>
      <c r="K381" s="94" t="str">
        <f>IF(I381&lt;&gt;"",SUMIFS(JPK_KR!AJ:AJ,JPK_KR!W:W,J381),"")</f>
        <v/>
      </c>
      <c r="L381" s="94" t="str">
        <f>IF(I381&lt;&gt;"",SUMIFS(JPK_KR!AK:AK,JPK_KR!W:W,J381),"")</f>
        <v/>
      </c>
    </row>
    <row r="382" spans="3:12" x14ac:dyDescent="0.3">
      <c r="C382" s="94" t="str">
        <f>IF(A382&lt;&gt;"",SUMIFS(JPK_KR!AL:AL,JPK_KR!W:W,B382),"")</f>
        <v/>
      </c>
      <c r="D382" s="94" t="str">
        <f>IF(A382&lt;&gt;"",SUMIFS(JPK_KR!AM:AM,JPK_KR!W:W,B382),"")</f>
        <v/>
      </c>
      <c r="G382" s="94" t="str">
        <f>IF(E382&lt;&gt;"",SUMIFS(JPK_KR!AL:AL,JPK_KR!W:W,F382),"")</f>
        <v/>
      </c>
      <c r="H382" s="94" t="str">
        <f>IF(E382&lt;&gt;"",SUMIFS(JPK_KR!AM:AM,JPK_KR!W:W,F382),"")</f>
        <v/>
      </c>
      <c r="K382" s="94" t="str">
        <f>IF(I382&lt;&gt;"",SUMIFS(JPK_KR!AJ:AJ,JPK_KR!W:W,J382),"")</f>
        <v/>
      </c>
      <c r="L382" s="94" t="str">
        <f>IF(I382&lt;&gt;"",SUMIFS(JPK_KR!AK:AK,JPK_KR!W:W,J382),"")</f>
        <v/>
      </c>
    </row>
    <row r="383" spans="3:12" x14ac:dyDescent="0.3">
      <c r="C383" s="94" t="str">
        <f>IF(A383&lt;&gt;"",SUMIFS(JPK_KR!AL:AL,JPK_KR!W:W,B383),"")</f>
        <v/>
      </c>
      <c r="D383" s="94" t="str">
        <f>IF(A383&lt;&gt;"",SUMIFS(JPK_KR!AM:AM,JPK_KR!W:W,B383),"")</f>
        <v/>
      </c>
      <c r="G383" s="94" t="str">
        <f>IF(E383&lt;&gt;"",SUMIFS(JPK_KR!AL:AL,JPK_KR!W:W,F383),"")</f>
        <v/>
      </c>
      <c r="H383" s="94" t="str">
        <f>IF(E383&lt;&gt;"",SUMIFS(JPK_KR!AM:AM,JPK_KR!W:W,F383),"")</f>
        <v/>
      </c>
      <c r="K383" s="94" t="str">
        <f>IF(I383&lt;&gt;"",SUMIFS(JPK_KR!AJ:AJ,JPK_KR!W:W,J383),"")</f>
        <v/>
      </c>
      <c r="L383" s="94" t="str">
        <f>IF(I383&lt;&gt;"",SUMIFS(JPK_KR!AK:AK,JPK_KR!W:W,J383),"")</f>
        <v/>
      </c>
    </row>
    <row r="384" spans="3:12" x14ac:dyDescent="0.3">
      <c r="C384" s="94" t="str">
        <f>IF(A384&lt;&gt;"",SUMIFS(JPK_KR!AL:AL,JPK_KR!W:W,B384),"")</f>
        <v/>
      </c>
      <c r="D384" s="94" t="str">
        <f>IF(A384&lt;&gt;"",SUMIFS(JPK_KR!AM:AM,JPK_KR!W:W,B384),"")</f>
        <v/>
      </c>
      <c r="G384" s="94" t="str">
        <f>IF(E384&lt;&gt;"",SUMIFS(JPK_KR!AL:AL,JPK_KR!W:W,F384),"")</f>
        <v/>
      </c>
      <c r="H384" s="94" t="str">
        <f>IF(E384&lt;&gt;"",SUMIFS(JPK_KR!AM:AM,JPK_KR!W:W,F384),"")</f>
        <v/>
      </c>
      <c r="K384" s="94" t="str">
        <f>IF(I384&lt;&gt;"",SUMIFS(JPK_KR!AJ:AJ,JPK_KR!W:W,J384),"")</f>
        <v/>
      </c>
      <c r="L384" s="94" t="str">
        <f>IF(I384&lt;&gt;"",SUMIFS(JPK_KR!AK:AK,JPK_KR!W:W,J384),"")</f>
        <v/>
      </c>
    </row>
    <row r="385" spans="3:12" x14ac:dyDescent="0.3">
      <c r="C385" s="94" t="str">
        <f>IF(A385&lt;&gt;"",SUMIFS(JPK_KR!AL:AL,JPK_KR!W:W,B385),"")</f>
        <v/>
      </c>
      <c r="D385" s="94" t="str">
        <f>IF(A385&lt;&gt;"",SUMIFS(JPK_KR!AM:AM,JPK_KR!W:W,B385),"")</f>
        <v/>
      </c>
      <c r="G385" s="94" t="str">
        <f>IF(E385&lt;&gt;"",SUMIFS(JPK_KR!AL:AL,JPK_KR!W:W,F385),"")</f>
        <v/>
      </c>
      <c r="H385" s="94" t="str">
        <f>IF(E385&lt;&gt;"",SUMIFS(JPK_KR!AM:AM,JPK_KR!W:W,F385),"")</f>
        <v/>
      </c>
      <c r="K385" s="94" t="str">
        <f>IF(I385&lt;&gt;"",SUMIFS(JPK_KR!AJ:AJ,JPK_KR!W:W,J385),"")</f>
        <v/>
      </c>
      <c r="L385" s="94" t="str">
        <f>IF(I385&lt;&gt;"",SUMIFS(JPK_KR!AK:AK,JPK_KR!W:W,J385),"")</f>
        <v/>
      </c>
    </row>
    <row r="386" spans="3:12" x14ac:dyDescent="0.3">
      <c r="C386" s="94" t="str">
        <f>IF(A386&lt;&gt;"",SUMIFS(JPK_KR!AL:AL,JPK_KR!W:W,B386),"")</f>
        <v/>
      </c>
      <c r="D386" s="94" t="str">
        <f>IF(A386&lt;&gt;"",SUMIFS(JPK_KR!AM:AM,JPK_KR!W:W,B386),"")</f>
        <v/>
      </c>
      <c r="G386" s="94" t="str">
        <f>IF(E386&lt;&gt;"",SUMIFS(JPK_KR!AL:AL,JPK_KR!W:W,F386),"")</f>
        <v/>
      </c>
      <c r="H386" s="94" t="str">
        <f>IF(E386&lt;&gt;"",SUMIFS(JPK_KR!AM:AM,JPK_KR!W:W,F386),"")</f>
        <v/>
      </c>
      <c r="K386" s="94" t="str">
        <f>IF(I386&lt;&gt;"",SUMIFS(JPK_KR!AJ:AJ,JPK_KR!W:W,J386),"")</f>
        <v/>
      </c>
      <c r="L386" s="94" t="str">
        <f>IF(I386&lt;&gt;"",SUMIFS(JPK_KR!AK:AK,JPK_KR!W:W,J386),"")</f>
        <v/>
      </c>
    </row>
    <row r="387" spans="3:12" x14ac:dyDescent="0.3">
      <c r="C387" s="94" t="str">
        <f>IF(A387&lt;&gt;"",SUMIFS(JPK_KR!AL:AL,JPK_KR!W:W,B387),"")</f>
        <v/>
      </c>
      <c r="D387" s="94" t="str">
        <f>IF(A387&lt;&gt;"",SUMIFS(JPK_KR!AM:AM,JPK_KR!W:W,B387),"")</f>
        <v/>
      </c>
      <c r="G387" s="94" t="str">
        <f>IF(E387&lt;&gt;"",SUMIFS(JPK_KR!AL:AL,JPK_KR!W:W,F387),"")</f>
        <v/>
      </c>
      <c r="H387" s="94" t="str">
        <f>IF(E387&lt;&gt;"",SUMIFS(JPK_KR!AM:AM,JPK_KR!W:W,F387),"")</f>
        <v/>
      </c>
      <c r="K387" s="94" t="str">
        <f>IF(I387&lt;&gt;"",SUMIFS(JPK_KR!AJ:AJ,JPK_KR!W:W,J387),"")</f>
        <v/>
      </c>
      <c r="L387" s="94" t="str">
        <f>IF(I387&lt;&gt;"",SUMIFS(JPK_KR!AK:AK,JPK_KR!W:W,J387),"")</f>
        <v/>
      </c>
    </row>
    <row r="388" spans="3:12" x14ac:dyDescent="0.3">
      <c r="C388" s="94" t="str">
        <f>IF(A388&lt;&gt;"",SUMIFS(JPK_KR!AL:AL,JPK_KR!W:W,B388),"")</f>
        <v/>
      </c>
      <c r="D388" s="94" t="str">
        <f>IF(A388&lt;&gt;"",SUMIFS(JPK_KR!AM:AM,JPK_KR!W:W,B388),"")</f>
        <v/>
      </c>
      <c r="G388" s="94" t="str">
        <f>IF(E388&lt;&gt;"",SUMIFS(JPK_KR!AL:AL,JPK_KR!W:W,F388),"")</f>
        <v/>
      </c>
      <c r="H388" s="94" t="str">
        <f>IF(E388&lt;&gt;"",SUMIFS(JPK_KR!AM:AM,JPK_KR!W:W,F388),"")</f>
        <v/>
      </c>
      <c r="K388" s="94" t="str">
        <f>IF(I388&lt;&gt;"",SUMIFS(JPK_KR!AJ:AJ,JPK_KR!W:W,J388),"")</f>
        <v/>
      </c>
      <c r="L388" s="94" t="str">
        <f>IF(I388&lt;&gt;"",SUMIFS(JPK_KR!AK:AK,JPK_KR!W:W,J388),"")</f>
        <v/>
      </c>
    </row>
    <row r="389" spans="3:12" x14ac:dyDescent="0.3">
      <c r="C389" s="94" t="str">
        <f>IF(A389&lt;&gt;"",SUMIFS(JPK_KR!AL:AL,JPK_KR!W:W,B389),"")</f>
        <v/>
      </c>
      <c r="D389" s="94" t="str">
        <f>IF(A389&lt;&gt;"",SUMIFS(JPK_KR!AM:AM,JPK_KR!W:W,B389),"")</f>
        <v/>
      </c>
      <c r="G389" s="94" t="str">
        <f>IF(E389&lt;&gt;"",SUMIFS(JPK_KR!AL:AL,JPK_KR!W:W,F389),"")</f>
        <v/>
      </c>
      <c r="H389" s="94" t="str">
        <f>IF(E389&lt;&gt;"",SUMIFS(JPK_KR!AM:AM,JPK_KR!W:W,F389),"")</f>
        <v/>
      </c>
      <c r="K389" s="94" t="str">
        <f>IF(I389&lt;&gt;"",SUMIFS(JPK_KR!AJ:AJ,JPK_KR!W:W,J389),"")</f>
        <v/>
      </c>
      <c r="L389" s="94" t="str">
        <f>IF(I389&lt;&gt;"",SUMIFS(JPK_KR!AK:AK,JPK_KR!W:W,J389),"")</f>
        <v/>
      </c>
    </row>
    <row r="390" spans="3:12" x14ac:dyDescent="0.3">
      <c r="C390" s="94" t="str">
        <f>IF(A390&lt;&gt;"",SUMIFS(JPK_KR!AL:AL,JPK_KR!W:W,B390),"")</f>
        <v/>
      </c>
      <c r="D390" s="94" t="str">
        <f>IF(A390&lt;&gt;"",SUMIFS(JPK_KR!AM:AM,JPK_KR!W:W,B390),"")</f>
        <v/>
      </c>
      <c r="G390" s="94" t="str">
        <f>IF(E390&lt;&gt;"",SUMIFS(JPK_KR!AL:AL,JPK_KR!W:W,F390),"")</f>
        <v/>
      </c>
      <c r="H390" s="94" t="str">
        <f>IF(E390&lt;&gt;"",SUMIFS(JPK_KR!AM:AM,JPK_KR!W:W,F390),"")</f>
        <v/>
      </c>
      <c r="K390" s="94" t="str">
        <f>IF(I390&lt;&gt;"",SUMIFS(JPK_KR!AJ:AJ,JPK_KR!W:W,J390),"")</f>
        <v/>
      </c>
      <c r="L390" s="94" t="str">
        <f>IF(I390&lt;&gt;"",SUMIFS(JPK_KR!AK:AK,JPK_KR!W:W,J390),"")</f>
        <v/>
      </c>
    </row>
    <row r="391" spans="3:12" x14ac:dyDescent="0.3">
      <c r="C391" s="94" t="str">
        <f>IF(A391&lt;&gt;"",SUMIFS(JPK_KR!AL:AL,JPK_KR!W:W,B391),"")</f>
        <v/>
      </c>
      <c r="D391" s="94" t="str">
        <f>IF(A391&lt;&gt;"",SUMIFS(JPK_KR!AM:AM,JPK_KR!W:W,B391),"")</f>
        <v/>
      </c>
      <c r="G391" s="94" t="str">
        <f>IF(E391&lt;&gt;"",SUMIFS(JPK_KR!AL:AL,JPK_KR!W:W,F391),"")</f>
        <v/>
      </c>
      <c r="H391" s="94" t="str">
        <f>IF(E391&lt;&gt;"",SUMIFS(JPK_KR!AM:AM,JPK_KR!W:W,F391),"")</f>
        <v/>
      </c>
      <c r="K391" s="94" t="str">
        <f>IF(I391&lt;&gt;"",SUMIFS(JPK_KR!AJ:AJ,JPK_KR!W:W,J391),"")</f>
        <v/>
      </c>
      <c r="L391" s="94" t="str">
        <f>IF(I391&lt;&gt;"",SUMIFS(JPK_KR!AK:AK,JPK_KR!W:W,J391),"")</f>
        <v/>
      </c>
    </row>
    <row r="392" spans="3:12" x14ac:dyDescent="0.3">
      <c r="C392" s="94" t="str">
        <f>IF(A392&lt;&gt;"",SUMIFS(JPK_KR!AL:AL,JPK_KR!W:W,B392),"")</f>
        <v/>
      </c>
      <c r="D392" s="94" t="str">
        <f>IF(A392&lt;&gt;"",SUMIFS(JPK_KR!AM:AM,JPK_KR!W:W,B392),"")</f>
        <v/>
      </c>
      <c r="G392" s="94" t="str">
        <f>IF(E392&lt;&gt;"",SUMIFS(JPK_KR!AL:AL,JPK_KR!W:W,F392),"")</f>
        <v/>
      </c>
      <c r="H392" s="94" t="str">
        <f>IF(E392&lt;&gt;"",SUMIFS(JPK_KR!AM:AM,JPK_KR!W:W,F392),"")</f>
        <v/>
      </c>
      <c r="K392" s="94" t="str">
        <f>IF(I392&lt;&gt;"",SUMIFS(JPK_KR!AJ:AJ,JPK_KR!W:W,J392),"")</f>
        <v/>
      </c>
      <c r="L392" s="94" t="str">
        <f>IF(I392&lt;&gt;"",SUMIFS(JPK_KR!AK:AK,JPK_KR!W:W,J392),"")</f>
        <v/>
      </c>
    </row>
    <row r="393" spans="3:12" x14ac:dyDescent="0.3">
      <c r="C393" s="94" t="str">
        <f>IF(A393&lt;&gt;"",SUMIFS(JPK_KR!AL:AL,JPK_KR!W:W,B393),"")</f>
        <v/>
      </c>
      <c r="D393" s="94" t="str">
        <f>IF(A393&lt;&gt;"",SUMIFS(JPK_KR!AM:AM,JPK_KR!W:W,B393),"")</f>
        <v/>
      </c>
      <c r="G393" s="94" t="str">
        <f>IF(E393&lt;&gt;"",SUMIFS(JPK_KR!AL:AL,JPK_KR!W:W,F393),"")</f>
        <v/>
      </c>
      <c r="H393" s="94" t="str">
        <f>IF(E393&lt;&gt;"",SUMIFS(JPK_KR!AM:AM,JPK_KR!W:W,F393),"")</f>
        <v/>
      </c>
      <c r="K393" s="94" t="str">
        <f>IF(I393&lt;&gt;"",SUMIFS(JPK_KR!AJ:AJ,JPK_KR!W:W,J393),"")</f>
        <v/>
      </c>
      <c r="L393" s="94" t="str">
        <f>IF(I393&lt;&gt;"",SUMIFS(JPK_KR!AK:AK,JPK_KR!W:W,J393),"")</f>
        <v/>
      </c>
    </row>
    <row r="394" spans="3:12" x14ac:dyDescent="0.3">
      <c r="C394" s="94" t="str">
        <f>IF(A394&lt;&gt;"",SUMIFS(JPK_KR!AL:AL,JPK_KR!W:W,B394),"")</f>
        <v/>
      </c>
      <c r="D394" s="94" t="str">
        <f>IF(A394&lt;&gt;"",SUMIFS(JPK_KR!AM:AM,JPK_KR!W:W,B394),"")</f>
        <v/>
      </c>
      <c r="G394" s="94" t="str">
        <f>IF(E394&lt;&gt;"",SUMIFS(JPK_KR!AL:AL,JPK_KR!W:W,F394),"")</f>
        <v/>
      </c>
      <c r="H394" s="94" t="str">
        <f>IF(E394&lt;&gt;"",SUMIFS(JPK_KR!AM:AM,JPK_KR!W:W,F394),"")</f>
        <v/>
      </c>
      <c r="K394" s="94" t="str">
        <f>IF(I394&lt;&gt;"",SUMIFS(JPK_KR!AJ:AJ,JPK_KR!W:W,J394),"")</f>
        <v/>
      </c>
      <c r="L394" s="94" t="str">
        <f>IF(I394&lt;&gt;"",SUMIFS(JPK_KR!AK:AK,JPK_KR!W:W,J394),"")</f>
        <v/>
      </c>
    </row>
    <row r="395" spans="3:12" x14ac:dyDescent="0.3">
      <c r="C395" s="94" t="str">
        <f>IF(A395&lt;&gt;"",SUMIFS(JPK_KR!AL:AL,JPK_KR!W:W,B395),"")</f>
        <v/>
      </c>
      <c r="D395" s="94" t="str">
        <f>IF(A395&lt;&gt;"",SUMIFS(JPK_KR!AM:AM,JPK_KR!W:W,B395),"")</f>
        <v/>
      </c>
      <c r="G395" s="94" t="str">
        <f>IF(E395&lt;&gt;"",SUMIFS(JPK_KR!AL:AL,JPK_KR!W:W,F395),"")</f>
        <v/>
      </c>
      <c r="H395" s="94" t="str">
        <f>IF(E395&lt;&gt;"",SUMIFS(JPK_KR!AM:AM,JPK_KR!W:W,F395),"")</f>
        <v/>
      </c>
      <c r="K395" s="94" t="str">
        <f>IF(I395&lt;&gt;"",SUMIFS(JPK_KR!AJ:AJ,JPK_KR!W:W,J395),"")</f>
        <v/>
      </c>
      <c r="L395" s="94" t="str">
        <f>IF(I395&lt;&gt;"",SUMIFS(JPK_KR!AK:AK,JPK_KR!W:W,J395),"")</f>
        <v/>
      </c>
    </row>
    <row r="396" spans="3:12" x14ac:dyDescent="0.3">
      <c r="C396" s="94" t="str">
        <f>IF(A396&lt;&gt;"",SUMIFS(JPK_KR!AL:AL,JPK_KR!W:W,B396),"")</f>
        <v/>
      </c>
      <c r="D396" s="94" t="str">
        <f>IF(A396&lt;&gt;"",SUMIFS(JPK_KR!AM:AM,JPK_KR!W:W,B396),"")</f>
        <v/>
      </c>
      <c r="G396" s="94" t="str">
        <f>IF(E396&lt;&gt;"",SUMIFS(JPK_KR!AL:AL,JPK_KR!W:W,F396),"")</f>
        <v/>
      </c>
      <c r="H396" s="94" t="str">
        <f>IF(E396&lt;&gt;"",SUMIFS(JPK_KR!AM:AM,JPK_KR!W:W,F396),"")</f>
        <v/>
      </c>
      <c r="K396" s="94" t="str">
        <f>IF(I396&lt;&gt;"",SUMIFS(JPK_KR!AJ:AJ,JPK_KR!W:W,J396),"")</f>
        <v/>
      </c>
      <c r="L396" s="94" t="str">
        <f>IF(I396&lt;&gt;"",SUMIFS(JPK_KR!AK:AK,JPK_KR!W:W,J396),"")</f>
        <v/>
      </c>
    </row>
    <row r="397" spans="3:12" x14ac:dyDescent="0.3">
      <c r="C397" s="94" t="str">
        <f>IF(A397&lt;&gt;"",SUMIFS(JPK_KR!AL:AL,JPK_KR!W:W,B397),"")</f>
        <v/>
      </c>
      <c r="D397" s="94" t="str">
        <f>IF(A397&lt;&gt;"",SUMIFS(JPK_KR!AM:AM,JPK_KR!W:W,B397),"")</f>
        <v/>
      </c>
      <c r="G397" s="94" t="str">
        <f>IF(E397&lt;&gt;"",SUMIFS(JPK_KR!AL:AL,JPK_KR!W:W,F397),"")</f>
        <v/>
      </c>
      <c r="H397" s="94" t="str">
        <f>IF(E397&lt;&gt;"",SUMIFS(JPK_KR!AM:AM,JPK_KR!W:W,F397),"")</f>
        <v/>
      </c>
      <c r="K397" s="94" t="str">
        <f>IF(I397&lt;&gt;"",SUMIFS(JPK_KR!AJ:AJ,JPK_KR!W:W,J397),"")</f>
        <v/>
      </c>
      <c r="L397" s="94" t="str">
        <f>IF(I397&lt;&gt;"",SUMIFS(JPK_KR!AK:AK,JPK_KR!W:W,J397),"")</f>
        <v/>
      </c>
    </row>
    <row r="398" spans="3:12" x14ac:dyDescent="0.3">
      <c r="C398" s="94" t="str">
        <f>IF(A398&lt;&gt;"",SUMIFS(JPK_KR!AL:AL,JPK_KR!W:W,B398),"")</f>
        <v/>
      </c>
      <c r="D398" s="94" t="str">
        <f>IF(A398&lt;&gt;"",SUMIFS(JPK_KR!AM:AM,JPK_KR!W:W,B398),"")</f>
        <v/>
      </c>
      <c r="G398" s="94" t="str">
        <f>IF(E398&lt;&gt;"",SUMIFS(JPK_KR!AL:AL,JPK_KR!W:W,F398),"")</f>
        <v/>
      </c>
      <c r="H398" s="94" t="str">
        <f>IF(E398&lt;&gt;"",SUMIFS(JPK_KR!AM:AM,JPK_KR!W:W,F398),"")</f>
        <v/>
      </c>
      <c r="K398" s="94" t="str">
        <f>IF(I398&lt;&gt;"",SUMIFS(JPK_KR!AJ:AJ,JPK_KR!W:W,J398),"")</f>
        <v/>
      </c>
      <c r="L398" s="94" t="str">
        <f>IF(I398&lt;&gt;"",SUMIFS(JPK_KR!AK:AK,JPK_KR!W:W,J398),"")</f>
        <v/>
      </c>
    </row>
    <row r="399" spans="3:12" x14ac:dyDescent="0.3">
      <c r="C399" s="94" t="str">
        <f>IF(A399&lt;&gt;"",SUMIFS(JPK_KR!AL:AL,JPK_KR!W:W,B399),"")</f>
        <v/>
      </c>
      <c r="D399" s="94" t="str">
        <f>IF(A399&lt;&gt;"",SUMIFS(JPK_KR!AM:AM,JPK_KR!W:W,B399),"")</f>
        <v/>
      </c>
      <c r="G399" s="94" t="str">
        <f>IF(E399&lt;&gt;"",SUMIFS(JPK_KR!AL:AL,JPK_KR!W:W,F399),"")</f>
        <v/>
      </c>
      <c r="H399" s="94" t="str">
        <f>IF(E399&lt;&gt;"",SUMIFS(JPK_KR!AM:AM,JPK_KR!W:W,F399),"")</f>
        <v/>
      </c>
      <c r="K399" s="94" t="str">
        <f>IF(I399&lt;&gt;"",SUMIFS(JPK_KR!AJ:AJ,JPK_KR!W:W,J399),"")</f>
        <v/>
      </c>
      <c r="L399" s="94" t="str">
        <f>IF(I399&lt;&gt;"",SUMIFS(JPK_KR!AK:AK,JPK_KR!W:W,J399),"")</f>
        <v/>
      </c>
    </row>
    <row r="400" spans="3:12" x14ac:dyDescent="0.3">
      <c r="C400" s="94" t="str">
        <f>IF(A400&lt;&gt;"",SUMIFS(JPK_KR!AL:AL,JPK_KR!W:W,B400),"")</f>
        <v/>
      </c>
      <c r="D400" s="94" t="str">
        <f>IF(A400&lt;&gt;"",SUMIFS(JPK_KR!AM:AM,JPK_KR!W:W,B400),"")</f>
        <v/>
      </c>
      <c r="G400" s="94" t="str">
        <f>IF(E400&lt;&gt;"",SUMIFS(JPK_KR!AL:AL,JPK_KR!W:W,F400),"")</f>
        <v/>
      </c>
      <c r="H400" s="94" t="str">
        <f>IF(E400&lt;&gt;"",SUMIFS(JPK_KR!AM:AM,JPK_KR!W:W,F400),"")</f>
        <v/>
      </c>
      <c r="K400" s="94" t="str">
        <f>IF(I400&lt;&gt;"",SUMIFS(JPK_KR!AJ:AJ,JPK_KR!W:W,J400),"")</f>
        <v/>
      </c>
      <c r="L400" s="94" t="str">
        <f>IF(I400&lt;&gt;"",SUMIFS(JPK_KR!AK:AK,JPK_KR!W:W,J400),"")</f>
        <v/>
      </c>
    </row>
    <row r="401" spans="3:12" x14ac:dyDescent="0.3">
      <c r="C401" s="94" t="str">
        <f>IF(A401&lt;&gt;"",SUMIFS(JPK_KR!AL:AL,JPK_KR!W:W,B401),"")</f>
        <v/>
      </c>
      <c r="D401" s="94" t="str">
        <f>IF(A401&lt;&gt;"",SUMIFS(JPK_KR!AM:AM,JPK_KR!W:W,B401),"")</f>
        <v/>
      </c>
      <c r="G401" s="94" t="str">
        <f>IF(E401&lt;&gt;"",SUMIFS(JPK_KR!AL:AL,JPK_KR!W:W,F401),"")</f>
        <v/>
      </c>
      <c r="H401" s="94" t="str">
        <f>IF(E401&lt;&gt;"",SUMIFS(JPK_KR!AM:AM,JPK_KR!W:W,F401),"")</f>
        <v/>
      </c>
      <c r="K401" s="94" t="str">
        <f>IF(I401&lt;&gt;"",SUMIFS(JPK_KR!AJ:AJ,JPK_KR!W:W,J401),"")</f>
        <v/>
      </c>
      <c r="L401" s="94" t="str">
        <f>IF(I401&lt;&gt;"",SUMIFS(JPK_KR!AK:AK,JPK_KR!W:W,J401),"")</f>
        <v/>
      </c>
    </row>
    <row r="402" spans="3:12" x14ac:dyDescent="0.3">
      <c r="C402" s="94" t="str">
        <f>IF(A402&lt;&gt;"",SUMIFS(JPK_KR!AL:AL,JPK_KR!W:W,B402),"")</f>
        <v/>
      </c>
      <c r="D402" s="94" t="str">
        <f>IF(A402&lt;&gt;"",SUMIFS(JPK_KR!AM:AM,JPK_KR!W:W,B402),"")</f>
        <v/>
      </c>
      <c r="G402" s="94" t="str">
        <f>IF(E402&lt;&gt;"",SUMIFS(JPK_KR!AL:AL,JPK_KR!W:W,F402),"")</f>
        <v/>
      </c>
      <c r="H402" s="94" t="str">
        <f>IF(E402&lt;&gt;"",SUMIFS(JPK_KR!AM:AM,JPK_KR!W:W,F402),"")</f>
        <v/>
      </c>
      <c r="K402" s="94" t="str">
        <f>IF(I402&lt;&gt;"",SUMIFS(JPK_KR!AJ:AJ,JPK_KR!W:W,J402),"")</f>
        <v/>
      </c>
      <c r="L402" s="94" t="str">
        <f>IF(I402&lt;&gt;"",SUMIFS(JPK_KR!AK:AK,JPK_KR!W:W,J402),"")</f>
        <v/>
      </c>
    </row>
    <row r="403" spans="3:12" x14ac:dyDescent="0.3">
      <c r="C403" s="94" t="str">
        <f>IF(A403&lt;&gt;"",SUMIFS(JPK_KR!AL:AL,JPK_KR!W:W,B403),"")</f>
        <v/>
      </c>
      <c r="D403" s="94" t="str">
        <f>IF(A403&lt;&gt;"",SUMIFS(JPK_KR!AM:AM,JPK_KR!W:W,B403),"")</f>
        <v/>
      </c>
      <c r="G403" s="94" t="str">
        <f>IF(E403&lt;&gt;"",SUMIFS(JPK_KR!AL:AL,JPK_KR!W:W,F403),"")</f>
        <v/>
      </c>
      <c r="H403" s="94" t="str">
        <f>IF(E403&lt;&gt;"",SUMIFS(JPK_KR!AM:AM,JPK_KR!W:W,F403),"")</f>
        <v/>
      </c>
      <c r="K403" s="94" t="str">
        <f>IF(I403&lt;&gt;"",SUMIFS(JPK_KR!AJ:AJ,JPK_KR!W:W,J403),"")</f>
        <v/>
      </c>
      <c r="L403" s="94" t="str">
        <f>IF(I403&lt;&gt;"",SUMIFS(JPK_KR!AK:AK,JPK_KR!W:W,J403),"")</f>
        <v/>
      </c>
    </row>
    <row r="404" spans="3:12" x14ac:dyDescent="0.3">
      <c r="C404" s="94" t="str">
        <f>IF(A404&lt;&gt;"",SUMIFS(JPK_KR!AL:AL,JPK_KR!W:W,B404),"")</f>
        <v/>
      </c>
      <c r="D404" s="94" t="str">
        <f>IF(A404&lt;&gt;"",SUMIFS(JPK_KR!AM:AM,JPK_KR!W:W,B404),"")</f>
        <v/>
      </c>
      <c r="G404" s="94" t="str">
        <f>IF(E404&lt;&gt;"",SUMIFS(JPK_KR!AL:AL,JPK_KR!W:W,F404),"")</f>
        <v/>
      </c>
      <c r="H404" s="94" t="str">
        <f>IF(E404&lt;&gt;"",SUMIFS(JPK_KR!AM:AM,JPK_KR!W:W,F404),"")</f>
        <v/>
      </c>
      <c r="K404" s="94" t="str">
        <f>IF(I404&lt;&gt;"",SUMIFS(JPK_KR!AJ:AJ,JPK_KR!W:W,J404),"")</f>
        <v/>
      </c>
      <c r="L404" s="94" t="str">
        <f>IF(I404&lt;&gt;"",SUMIFS(JPK_KR!AK:AK,JPK_KR!W:W,J404),"")</f>
        <v/>
      </c>
    </row>
    <row r="405" spans="3:12" x14ac:dyDescent="0.3">
      <c r="C405" s="94" t="str">
        <f>IF(A405&lt;&gt;"",SUMIFS(JPK_KR!AL:AL,JPK_KR!W:W,B405),"")</f>
        <v/>
      </c>
      <c r="D405" s="94" t="str">
        <f>IF(A405&lt;&gt;"",SUMIFS(JPK_KR!AM:AM,JPK_KR!W:W,B405),"")</f>
        <v/>
      </c>
      <c r="G405" s="94" t="str">
        <f>IF(E405&lt;&gt;"",SUMIFS(JPK_KR!AL:AL,JPK_KR!W:W,F405),"")</f>
        <v/>
      </c>
      <c r="H405" s="94" t="str">
        <f>IF(E405&lt;&gt;"",SUMIFS(JPK_KR!AM:AM,JPK_KR!W:W,F405),"")</f>
        <v/>
      </c>
      <c r="K405" s="94" t="str">
        <f>IF(I405&lt;&gt;"",SUMIFS(JPK_KR!AJ:AJ,JPK_KR!W:W,J405),"")</f>
        <v/>
      </c>
      <c r="L405" s="94" t="str">
        <f>IF(I405&lt;&gt;"",SUMIFS(JPK_KR!AK:AK,JPK_KR!W:W,J405),"")</f>
        <v/>
      </c>
    </row>
    <row r="406" spans="3:12" x14ac:dyDescent="0.3">
      <c r="C406" s="94" t="str">
        <f>IF(A406&lt;&gt;"",SUMIFS(JPK_KR!AL:AL,JPK_KR!W:W,B406),"")</f>
        <v/>
      </c>
      <c r="D406" s="94" t="str">
        <f>IF(A406&lt;&gt;"",SUMIFS(JPK_KR!AM:AM,JPK_KR!W:W,B406),"")</f>
        <v/>
      </c>
      <c r="G406" s="94" t="str">
        <f>IF(E406&lt;&gt;"",SUMIFS(JPK_KR!AL:AL,JPK_KR!W:W,F406),"")</f>
        <v/>
      </c>
      <c r="H406" s="94" t="str">
        <f>IF(E406&lt;&gt;"",SUMIFS(JPK_KR!AM:AM,JPK_KR!W:W,F406),"")</f>
        <v/>
      </c>
      <c r="K406" s="94" t="str">
        <f>IF(I406&lt;&gt;"",SUMIFS(JPK_KR!AJ:AJ,JPK_KR!W:W,J406),"")</f>
        <v/>
      </c>
      <c r="L406" s="94" t="str">
        <f>IF(I406&lt;&gt;"",SUMIFS(JPK_KR!AK:AK,JPK_KR!W:W,J406),"")</f>
        <v/>
      </c>
    </row>
    <row r="407" spans="3:12" x14ac:dyDescent="0.3">
      <c r="C407" s="94" t="str">
        <f>IF(A407&lt;&gt;"",SUMIFS(JPK_KR!AL:AL,JPK_KR!W:W,B407),"")</f>
        <v/>
      </c>
      <c r="D407" s="94" t="str">
        <f>IF(A407&lt;&gt;"",SUMIFS(JPK_KR!AM:AM,JPK_KR!W:W,B407),"")</f>
        <v/>
      </c>
      <c r="G407" s="94" t="str">
        <f>IF(E407&lt;&gt;"",SUMIFS(JPK_KR!AL:AL,JPK_KR!W:W,F407),"")</f>
        <v/>
      </c>
      <c r="H407" s="94" t="str">
        <f>IF(E407&lt;&gt;"",SUMIFS(JPK_KR!AM:AM,JPK_KR!W:W,F407),"")</f>
        <v/>
      </c>
      <c r="K407" s="94" t="str">
        <f>IF(I407&lt;&gt;"",SUMIFS(JPK_KR!AJ:AJ,JPK_KR!W:W,J407),"")</f>
        <v/>
      </c>
      <c r="L407" s="94" t="str">
        <f>IF(I407&lt;&gt;"",SUMIFS(JPK_KR!AK:AK,JPK_KR!W:W,J407),"")</f>
        <v/>
      </c>
    </row>
    <row r="408" spans="3:12" x14ac:dyDescent="0.3">
      <c r="C408" s="94" t="str">
        <f>IF(A408&lt;&gt;"",SUMIFS(JPK_KR!AL:AL,JPK_KR!W:W,B408),"")</f>
        <v/>
      </c>
      <c r="D408" s="94" t="str">
        <f>IF(A408&lt;&gt;"",SUMIFS(JPK_KR!AM:AM,JPK_KR!W:W,B408),"")</f>
        <v/>
      </c>
      <c r="G408" s="94" t="str">
        <f>IF(E408&lt;&gt;"",SUMIFS(JPK_KR!AL:AL,JPK_KR!W:W,F408),"")</f>
        <v/>
      </c>
      <c r="H408" s="94" t="str">
        <f>IF(E408&lt;&gt;"",SUMIFS(JPK_KR!AM:AM,JPK_KR!W:W,F408),"")</f>
        <v/>
      </c>
      <c r="K408" s="94" t="str">
        <f>IF(I408&lt;&gt;"",SUMIFS(JPK_KR!AJ:AJ,JPK_KR!W:W,J408),"")</f>
        <v/>
      </c>
      <c r="L408" s="94" t="str">
        <f>IF(I408&lt;&gt;"",SUMIFS(JPK_KR!AK:AK,JPK_KR!W:W,J408),"")</f>
        <v/>
      </c>
    </row>
    <row r="409" spans="3:12" x14ac:dyDescent="0.3">
      <c r="C409" s="94" t="str">
        <f>IF(A409&lt;&gt;"",SUMIFS(JPK_KR!AL:AL,JPK_KR!W:W,B409),"")</f>
        <v/>
      </c>
      <c r="D409" s="94" t="str">
        <f>IF(A409&lt;&gt;"",SUMIFS(JPK_KR!AM:AM,JPK_KR!W:W,B409),"")</f>
        <v/>
      </c>
      <c r="G409" s="94" t="str">
        <f>IF(E409&lt;&gt;"",SUMIFS(JPK_KR!AL:AL,JPK_KR!W:W,F409),"")</f>
        <v/>
      </c>
      <c r="H409" s="94" t="str">
        <f>IF(E409&lt;&gt;"",SUMIFS(JPK_KR!AM:AM,JPK_KR!W:W,F409),"")</f>
        <v/>
      </c>
      <c r="K409" s="94" t="str">
        <f>IF(I409&lt;&gt;"",SUMIFS(JPK_KR!AJ:AJ,JPK_KR!W:W,J409),"")</f>
        <v/>
      </c>
      <c r="L409" s="94" t="str">
        <f>IF(I409&lt;&gt;"",SUMIFS(JPK_KR!AK:AK,JPK_KR!W:W,J409),"")</f>
        <v/>
      </c>
    </row>
    <row r="410" spans="3:12" x14ac:dyDescent="0.3">
      <c r="C410" s="94" t="str">
        <f>IF(A410&lt;&gt;"",SUMIFS(JPK_KR!AL:AL,JPK_KR!W:W,B410),"")</f>
        <v/>
      </c>
      <c r="D410" s="94" t="str">
        <f>IF(A410&lt;&gt;"",SUMIFS(JPK_KR!AM:AM,JPK_KR!W:W,B410),"")</f>
        <v/>
      </c>
      <c r="G410" s="94" t="str">
        <f>IF(E410&lt;&gt;"",SUMIFS(JPK_KR!AL:AL,JPK_KR!W:W,F410),"")</f>
        <v/>
      </c>
      <c r="H410" s="94" t="str">
        <f>IF(E410&lt;&gt;"",SUMIFS(JPK_KR!AM:AM,JPK_KR!W:W,F410),"")</f>
        <v/>
      </c>
      <c r="K410" s="94" t="str">
        <f>IF(I410&lt;&gt;"",SUMIFS(JPK_KR!AJ:AJ,JPK_KR!W:W,J410),"")</f>
        <v/>
      </c>
      <c r="L410" s="94" t="str">
        <f>IF(I410&lt;&gt;"",SUMIFS(JPK_KR!AK:AK,JPK_KR!W:W,J410),"")</f>
        <v/>
      </c>
    </row>
    <row r="411" spans="3:12" x14ac:dyDescent="0.3">
      <c r="C411" s="94" t="str">
        <f>IF(A411&lt;&gt;"",SUMIFS(JPK_KR!AL:AL,JPK_KR!W:W,B411),"")</f>
        <v/>
      </c>
      <c r="D411" s="94" t="str">
        <f>IF(A411&lt;&gt;"",SUMIFS(JPK_KR!AM:AM,JPK_KR!W:W,B411),"")</f>
        <v/>
      </c>
      <c r="G411" s="94" t="str">
        <f>IF(E411&lt;&gt;"",SUMIFS(JPK_KR!AL:AL,JPK_KR!W:W,F411),"")</f>
        <v/>
      </c>
      <c r="H411" s="94" t="str">
        <f>IF(E411&lt;&gt;"",SUMIFS(JPK_KR!AM:AM,JPK_KR!W:W,F411),"")</f>
        <v/>
      </c>
      <c r="K411" s="94" t="str">
        <f>IF(I411&lt;&gt;"",SUMIFS(JPK_KR!AJ:AJ,JPK_KR!W:W,J411),"")</f>
        <v/>
      </c>
      <c r="L411" s="94" t="str">
        <f>IF(I411&lt;&gt;"",SUMIFS(JPK_KR!AK:AK,JPK_KR!W:W,J411),"")</f>
        <v/>
      </c>
    </row>
    <row r="412" spans="3:12" x14ac:dyDescent="0.3">
      <c r="C412" s="94" t="str">
        <f>IF(A412&lt;&gt;"",SUMIFS(JPK_KR!AL:AL,JPK_KR!W:W,B412),"")</f>
        <v/>
      </c>
      <c r="D412" s="94" t="str">
        <f>IF(A412&lt;&gt;"",SUMIFS(JPK_KR!AM:AM,JPK_KR!W:W,B412),"")</f>
        <v/>
      </c>
      <c r="G412" s="94" t="str">
        <f>IF(E412&lt;&gt;"",SUMIFS(JPK_KR!AL:AL,JPK_KR!W:W,F412),"")</f>
        <v/>
      </c>
      <c r="H412" s="94" t="str">
        <f>IF(E412&lt;&gt;"",SUMIFS(JPK_KR!AM:AM,JPK_KR!W:W,F412),"")</f>
        <v/>
      </c>
      <c r="K412" s="94" t="str">
        <f>IF(I412&lt;&gt;"",SUMIFS(JPK_KR!AJ:AJ,JPK_KR!W:W,J412),"")</f>
        <v/>
      </c>
      <c r="L412" s="94" t="str">
        <f>IF(I412&lt;&gt;"",SUMIFS(JPK_KR!AK:AK,JPK_KR!W:W,J412),"")</f>
        <v/>
      </c>
    </row>
    <row r="413" spans="3:12" x14ac:dyDescent="0.3">
      <c r="C413" s="94" t="str">
        <f>IF(A413&lt;&gt;"",SUMIFS(JPK_KR!AL:AL,JPK_KR!W:W,B413),"")</f>
        <v/>
      </c>
      <c r="D413" s="94" t="str">
        <f>IF(A413&lt;&gt;"",SUMIFS(JPK_KR!AM:AM,JPK_KR!W:W,B413),"")</f>
        <v/>
      </c>
      <c r="G413" s="94" t="str">
        <f>IF(E413&lt;&gt;"",SUMIFS(JPK_KR!AL:AL,JPK_KR!W:W,F413),"")</f>
        <v/>
      </c>
      <c r="H413" s="94" t="str">
        <f>IF(E413&lt;&gt;"",SUMIFS(JPK_KR!AM:AM,JPK_KR!W:W,F413),"")</f>
        <v/>
      </c>
      <c r="K413" s="94" t="str">
        <f>IF(I413&lt;&gt;"",SUMIFS(JPK_KR!AJ:AJ,JPK_KR!W:W,J413),"")</f>
        <v/>
      </c>
      <c r="L413" s="94" t="str">
        <f>IF(I413&lt;&gt;"",SUMIFS(JPK_KR!AK:AK,JPK_KR!W:W,J413),"")</f>
        <v/>
      </c>
    </row>
    <row r="414" spans="3:12" x14ac:dyDescent="0.3">
      <c r="C414" s="94" t="str">
        <f>IF(A414&lt;&gt;"",SUMIFS(JPK_KR!AL:AL,JPK_KR!W:W,B414),"")</f>
        <v/>
      </c>
      <c r="D414" s="94" t="str">
        <f>IF(A414&lt;&gt;"",SUMIFS(JPK_KR!AM:AM,JPK_KR!W:W,B414),"")</f>
        <v/>
      </c>
      <c r="G414" s="94" t="str">
        <f>IF(E414&lt;&gt;"",SUMIFS(JPK_KR!AL:AL,JPK_KR!W:W,F414),"")</f>
        <v/>
      </c>
      <c r="H414" s="94" t="str">
        <f>IF(E414&lt;&gt;"",SUMIFS(JPK_KR!AM:AM,JPK_KR!W:W,F414),"")</f>
        <v/>
      </c>
      <c r="K414" s="94" t="str">
        <f>IF(I414&lt;&gt;"",SUMIFS(JPK_KR!AJ:AJ,JPK_KR!W:W,J414),"")</f>
        <v/>
      </c>
      <c r="L414" s="94" t="str">
        <f>IF(I414&lt;&gt;"",SUMIFS(JPK_KR!AK:AK,JPK_KR!W:W,J414),"")</f>
        <v/>
      </c>
    </row>
    <row r="415" spans="3:12" x14ac:dyDescent="0.3">
      <c r="C415" s="94" t="str">
        <f>IF(A415&lt;&gt;"",SUMIFS(JPK_KR!AL:AL,JPK_KR!W:W,B415),"")</f>
        <v/>
      </c>
      <c r="D415" s="94" t="str">
        <f>IF(A415&lt;&gt;"",SUMIFS(JPK_KR!AM:AM,JPK_KR!W:W,B415),"")</f>
        <v/>
      </c>
      <c r="G415" s="94" t="str">
        <f>IF(E415&lt;&gt;"",SUMIFS(JPK_KR!AL:AL,JPK_KR!W:W,F415),"")</f>
        <v/>
      </c>
      <c r="H415" s="94" t="str">
        <f>IF(E415&lt;&gt;"",SUMIFS(JPK_KR!AM:AM,JPK_KR!W:W,F415),"")</f>
        <v/>
      </c>
      <c r="K415" s="94" t="str">
        <f>IF(I415&lt;&gt;"",SUMIFS(JPK_KR!AJ:AJ,JPK_KR!W:W,J415),"")</f>
        <v/>
      </c>
      <c r="L415" s="94" t="str">
        <f>IF(I415&lt;&gt;"",SUMIFS(JPK_KR!AK:AK,JPK_KR!W:W,J415),"")</f>
        <v/>
      </c>
    </row>
    <row r="416" spans="3:12" x14ac:dyDescent="0.3">
      <c r="C416" s="94" t="str">
        <f>IF(A416&lt;&gt;"",SUMIFS(JPK_KR!AL:AL,JPK_KR!W:W,B416),"")</f>
        <v/>
      </c>
      <c r="D416" s="94" t="str">
        <f>IF(A416&lt;&gt;"",SUMIFS(JPK_KR!AM:AM,JPK_KR!W:W,B416),"")</f>
        <v/>
      </c>
      <c r="G416" s="94" t="str">
        <f>IF(E416&lt;&gt;"",SUMIFS(JPK_KR!AL:AL,JPK_KR!W:W,F416),"")</f>
        <v/>
      </c>
      <c r="H416" s="94" t="str">
        <f>IF(E416&lt;&gt;"",SUMIFS(JPK_KR!AM:AM,JPK_KR!W:W,F416),"")</f>
        <v/>
      </c>
      <c r="K416" s="94" t="str">
        <f>IF(I416&lt;&gt;"",SUMIFS(JPK_KR!AJ:AJ,JPK_KR!W:W,J416),"")</f>
        <v/>
      </c>
      <c r="L416" s="94" t="str">
        <f>IF(I416&lt;&gt;"",SUMIFS(JPK_KR!AK:AK,JPK_KR!W:W,J416),"")</f>
        <v/>
      </c>
    </row>
    <row r="417" spans="3:12" x14ac:dyDescent="0.3">
      <c r="C417" s="94" t="str">
        <f>IF(A417&lt;&gt;"",SUMIFS(JPK_KR!AL:AL,JPK_KR!W:W,B417),"")</f>
        <v/>
      </c>
      <c r="D417" s="94" t="str">
        <f>IF(A417&lt;&gt;"",SUMIFS(JPK_KR!AM:AM,JPK_KR!W:W,B417),"")</f>
        <v/>
      </c>
      <c r="G417" s="94" t="str">
        <f>IF(E417&lt;&gt;"",SUMIFS(JPK_KR!AL:AL,JPK_KR!W:W,F417),"")</f>
        <v/>
      </c>
      <c r="H417" s="94" t="str">
        <f>IF(E417&lt;&gt;"",SUMIFS(JPK_KR!AM:AM,JPK_KR!W:W,F417),"")</f>
        <v/>
      </c>
      <c r="K417" s="94" t="str">
        <f>IF(I417&lt;&gt;"",SUMIFS(JPK_KR!AJ:AJ,JPK_KR!W:W,J417),"")</f>
        <v/>
      </c>
      <c r="L417" s="94" t="str">
        <f>IF(I417&lt;&gt;"",SUMIFS(JPK_KR!AK:AK,JPK_KR!W:W,J417),"")</f>
        <v/>
      </c>
    </row>
    <row r="418" spans="3:12" x14ac:dyDescent="0.3">
      <c r="C418" s="94" t="str">
        <f>IF(A418&lt;&gt;"",SUMIFS(JPK_KR!AL:AL,JPK_KR!W:W,B418),"")</f>
        <v/>
      </c>
      <c r="D418" s="94" t="str">
        <f>IF(A418&lt;&gt;"",SUMIFS(JPK_KR!AM:AM,JPK_KR!W:W,B418),"")</f>
        <v/>
      </c>
      <c r="G418" s="94" t="str">
        <f>IF(E418&lt;&gt;"",SUMIFS(JPK_KR!AL:AL,JPK_KR!W:W,F418),"")</f>
        <v/>
      </c>
      <c r="H418" s="94" t="str">
        <f>IF(E418&lt;&gt;"",SUMIFS(JPK_KR!AM:AM,JPK_KR!W:W,F418),"")</f>
        <v/>
      </c>
      <c r="K418" s="94" t="str">
        <f>IF(I418&lt;&gt;"",SUMIFS(JPK_KR!AJ:AJ,JPK_KR!W:W,J418),"")</f>
        <v/>
      </c>
      <c r="L418" s="94" t="str">
        <f>IF(I418&lt;&gt;"",SUMIFS(JPK_KR!AK:AK,JPK_KR!W:W,J418),"")</f>
        <v/>
      </c>
    </row>
    <row r="419" spans="3:12" x14ac:dyDescent="0.3">
      <c r="C419" s="94" t="str">
        <f>IF(A419&lt;&gt;"",SUMIFS(JPK_KR!AL:AL,JPK_KR!W:W,B419),"")</f>
        <v/>
      </c>
      <c r="D419" s="94" t="str">
        <f>IF(A419&lt;&gt;"",SUMIFS(JPK_KR!AM:AM,JPK_KR!W:W,B419),"")</f>
        <v/>
      </c>
      <c r="G419" s="94" t="str">
        <f>IF(E419&lt;&gt;"",SUMIFS(JPK_KR!AL:AL,JPK_KR!W:W,F419),"")</f>
        <v/>
      </c>
      <c r="H419" s="94" t="str">
        <f>IF(E419&lt;&gt;"",SUMIFS(JPK_KR!AM:AM,JPK_KR!W:W,F419),"")</f>
        <v/>
      </c>
      <c r="K419" s="94" t="str">
        <f>IF(I419&lt;&gt;"",SUMIFS(JPK_KR!AJ:AJ,JPK_KR!W:W,J419),"")</f>
        <v/>
      </c>
      <c r="L419" s="94" t="str">
        <f>IF(I419&lt;&gt;"",SUMIFS(JPK_KR!AK:AK,JPK_KR!W:W,J419),"")</f>
        <v/>
      </c>
    </row>
    <row r="420" spans="3:12" x14ac:dyDescent="0.3">
      <c r="C420" s="94" t="str">
        <f>IF(A420&lt;&gt;"",SUMIFS(JPK_KR!AL:AL,JPK_KR!W:W,B420),"")</f>
        <v/>
      </c>
      <c r="D420" s="94" t="str">
        <f>IF(A420&lt;&gt;"",SUMIFS(JPK_KR!AM:AM,JPK_KR!W:W,B420),"")</f>
        <v/>
      </c>
      <c r="G420" s="94" t="str">
        <f>IF(E420&lt;&gt;"",SUMIFS(JPK_KR!AL:AL,JPK_KR!W:W,F420),"")</f>
        <v/>
      </c>
      <c r="H420" s="94" t="str">
        <f>IF(E420&lt;&gt;"",SUMIFS(JPK_KR!AM:AM,JPK_KR!W:W,F420),"")</f>
        <v/>
      </c>
      <c r="K420" s="94" t="str">
        <f>IF(I420&lt;&gt;"",SUMIFS(JPK_KR!AJ:AJ,JPK_KR!W:W,J420),"")</f>
        <v/>
      </c>
      <c r="L420" s="94" t="str">
        <f>IF(I420&lt;&gt;"",SUMIFS(JPK_KR!AK:AK,JPK_KR!W:W,J420),"")</f>
        <v/>
      </c>
    </row>
    <row r="421" spans="3:12" x14ac:dyDescent="0.3">
      <c r="C421" s="94" t="str">
        <f>IF(A421&lt;&gt;"",SUMIFS(JPK_KR!AL:AL,JPK_KR!W:W,B421),"")</f>
        <v/>
      </c>
      <c r="D421" s="94" t="str">
        <f>IF(A421&lt;&gt;"",SUMIFS(JPK_KR!AM:AM,JPK_KR!W:W,B421),"")</f>
        <v/>
      </c>
      <c r="G421" s="94" t="str">
        <f>IF(E421&lt;&gt;"",SUMIFS(JPK_KR!AL:AL,JPK_KR!W:W,F421),"")</f>
        <v/>
      </c>
      <c r="H421" s="94" t="str">
        <f>IF(E421&lt;&gt;"",SUMIFS(JPK_KR!AM:AM,JPK_KR!W:W,F421),"")</f>
        <v/>
      </c>
      <c r="K421" s="94" t="str">
        <f>IF(I421&lt;&gt;"",SUMIFS(JPK_KR!AJ:AJ,JPK_KR!W:W,J421),"")</f>
        <v/>
      </c>
      <c r="L421" s="94" t="str">
        <f>IF(I421&lt;&gt;"",SUMIFS(JPK_KR!AK:AK,JPK_KR!W:W,J421),"")</f>
        <v/>
      </c>
    </row>
    <row r="422" spans="3:12" x14ac:dyDescent="0.3">
      <c r="C422" s="94" t="str">
        <f>IF(A422&lt;&gt;"",SUMIFS(JPK_KR!AL:AL,JPK_KR!W:W,B422),"")</f>
        <v/>
      </c>
      <c r="D422" s="94" t="str">
        <f>IF(A422&lt;&gt;"",SUMIFS(JPK_KR!AM:AM,JPK_KR!W:W,B422),"")</f>
        <v/>
      </c>
      <c r="G422" s="94" t="str">
        <f>IF(E422&lt;&gt;"",SUMIFS(JPK_KR!AL:AL,JPK_KR!W:W,F422),"")</f>
        <v/>
      </c>
      <c r="H422" s="94" t="str">
        <f>IF(E422&lt;&gt;"",SUMIFS(JPK_KR!AM:AM,JPK_KR!W:W,F422),"")</f>
        <v/>
      </c>
      <c r="K422" s="94" t="str">
        <f>IF(I422&lt;&gt;"",SUMIFS(JPK_KR!AJ:AJ,JPK_KR!W:W,J422),"")</f>
        <v/>
      </c>
      <c r="L422" s="94" t="str">
        <f>IF(I422&lt;&gt;"",SUMIFS(JPK_KR!AK:AK,JPK_KR!W:W,J422),"")</f>
        <v/>
      </c>
    </row>
    <row r="423" spans="3:12" x14ac:dyDescent="0.3">
      <c r="C423" s="94" t="str">
        <f>IF(A423&lt;&gt;"",SUMIFS(JPK_KR!AL:AL,JPK_KR!W:W,B423),"")</f>
        <v/>
      </c>
      <c r="D423" s="94" t="str">
        <f>IF(A423&lt;&gt;"",SUMIFS(JPK_KR!AM:AM,JPK_KR!W:W,B423),"")</f>
        <v/>
      </c>
      <c r="G423" s="94" t="str">
        <f>IF(E423&lt;&gt;"",SUMIFS(JPK_KR!AL:AL,JPK_KR!W:W,F423),"")</f>
        <v/>
      </c>
      <c r="H423" s="94" t="str">
        <f>IF(E423&lt;&gt;"",SUMIFS(JPK_KR!AM:AM,JPK_KR!W:W,F423),"")</f>
        <v/>
      </c>
      <c r="K423" s="94" t="str">
        <f>IF(I423&lt;&gt;"",SUMIFS(JPK_KR!AJ:AJ,JPK_KR!W:W,J423),"")</f>
        <v/>
      </c>
      <c r="L423" s="94" t="str">
        <f>IF(I423&lt;&gt;"",SUMIFS(JPK_KR!AK:AK,JPK_KR!W:W,J423),"")</f>
        <v/>
      </c>
    </row>
    <row r="424" spans="3:12" x14ac:dyDescent="0.3">
      <c r="C424" s="94" t="str">
        <f>IF(A424&lt;&gt;"",SUMIFS(JPK_KR!AL:AL,JPK_KR!W:W,B424),"")</f>
        <v/>
      </c>
      <c r="D424" s="94" t="str">
        <f>IF(A424&lt;&gt;"",SUMIFS(JPK_KR!AM:AM,JPK_KR!W:W,B424),"")</f>
        <v/>
      </c>
      <c r="G424" s="94" t="str">
        <f>IF(E424&lt;&gt;"",SUMIFS(JPK_KR!AL:AL,JPK_KR!W:W,F424),"")</f>
        <v/>
      </c>
      <c r="H424" s="94" t="str">
        <f>IF(E424&lt;&gt;"",SUMIFS(JPK_KR!AM:AM,JPK_KR!W:W,F424),"")</f>
        <v/>
      </c>
      <c r="K424" s="94" t="str">
        <f>IF(I424&lt;&gt;"",SUMIFS(JPK_KR!AJ:AJ,JPK_KR!W:W,J424),"")</f>
        <v/>
      </c>
      <c r="L424" s="94" t="str">
        <f>IF(I424&lt;&gt;"",SUMIFS(JPK_KR!AK:AK,JPK_KR!W:W,J424),"")</f>
        <v/>
      </c>
    </row>
    <row r="425" spans="3:12" x14ac:dyDescent="0.3">
      <c r="C425" s="94" t="str">
        <f>IF(A425&lt;&gt;"",SUMIFS(JPK_KR!AL:AL,JPK_KR!W:W,B425),"")</f>
        <v/>
      </c>
      <c r="D425" s="94" t="str">
        <f>IF(A425&lt;&gt;"",SUMIFS(JPK_KR!AM:AM,JPK_KR!W:W,B425),"")</f>
        <v/>
      </c>
      <c r="G425" s="94" t="str">
        <f>IF(E425&lt;&gt;"",SUMIFS(JPK_KR!AL:AL,JPK_KR!W:W,F425),"")</f>
        <v/>
      </c>
      <c r="H425" s="94" t="str">
        <f>IF(E425&lt;&gt;"",SUMIFS(JPK_KR!AM:AM,JPK_KR!W:W,F425),"")</f>
        <v/>
      </c>
      <c r="K425" s="94" t="str">
        <f>IF(I425&lt;&gt;"",SUMIFS(JPK_KR!AJ:AJ,JPK_KR!W:W,J425),"")</f>
        <v/>
      </c>
      <c r="L425" s="94" t="str">
        <f>IF(I425&lt;&gt;"",SUMIFS(JPK_KR!AK:AK,JPK_KR!W:W,J425),"")</f>
        <v/>
      </c>
    </row>
    <row r="426" spans="3:12" x14ac:dyDescent="0.3">
      <c r="C426" s="94" t="str">
        <f>IF(A426&lt;&gt;"",SUMIFS(JPK_KR!AL:AL,JPK_KR!W:W,B426),"")</f>
        <v/>
      </c>
      <c r="D426" s="94" t="str">
        <f>IF(A426&lt;&gt;"",SUMIFS(JPK_KR!AM:AM,JPK_KR!W:W,B426),"")</f>
        <v/>
      </c>
      <c r="G426" s="94" t="str">
        <f>IF(E426&lt;&gt;"",SUMIFS(JPK_KR!AL:AL,JPK_KR!W:W,F426),"")</f>
        <v/>
      </c>
      <c r="H426" s="94" t="str">
        <f>IF(E426&lt;&gt;"",SUMIFS(JPK_KR!AM:AM,JPK_KR!W:W,F426),"")</f>
        <v/>
      </c>
      <c r="K426" s="94" t="str">
        <f>IF(I426&lt;&gt;"",SUMIFS(JPK_KR!AJ:AJ,JPK_KR!W:W,J426),"")</f>
        <v/>
      </c>
      <c r="L426" s="94" t="str">
        <f>IF(I426&lt;&gt;"",SUMIFS(JPK_KR!AK:AK,JPK_KR!W:W,J426),"")</f>
        <v/>
      </c>
    </row>
    <row r="427" spans="3:12" x14ac:dyDescent="0.3">
      <c r="C427" s="94" t="str">
        <f>IF(A427&lt;&gt;"",SUMIFS(JPK_KR!AL:AL,JPK_KR!W:W,B427),"")</f>
        <v/>
      </c>
      <c r="D427" s="94" t="str">
        <f>IF(A427&lt;&gt;"",SUMIFS(JPK_KR!AM:AM,JPK_KR!W:W,B427),"")</f>
        <v/>
      </c>
      <c r="G427" s="94" t="str">
        <f>IF(E427&lt;&gt;"",SUMIFS(JPK_KR!AL:AL,JPK_KR!W:W,F427),"")</f>
        <v/>
      </c>
      <c r="H427" s="94" t="str">
        <f>IF(E427&lt;&gt;"",SUMIFS(JPK_KR!AM:AM,JPK_KR!W:W,F427),"")</f>
        <v/>
      </c>
      <c r="K427" s="94" t="str">
        <f>IF(I427&lt;&gt;"",SUMIFS(JPK_KR!AJ:AJ,JPK_KR!W:W,J427),"")</f>
        <v/>
      </c>
      <c r="L427" s="94" t="str">
        <f>IF(I427&lt;&gt;"",SUMIFS(JPK_KR!AK:AK,JPK_KR!W:W,J427),"")</f>
        <v/>
      </c>
    </row>
    <row r="428" spans="3:12" x14ac:dyDescent="0.3">
      <c r="C428" s="94" t="str">
        <f>IF(A428&lt;&gt;"",SUMIFS(JPK_KR!AL:AL,JPK_KR!W:W,B428),"")</f>
        <v/>
      </c>
      <c r="D428" s="94" t="str">
        <f>IF(A428&lt;&gt;"",SUMIFS(JPK_KR!AM:AM,JPK_KR!W:W,B428),"")</f>
        <v/>
      </c>
      <c r="G428" s="94" t="str">
        <f>IF(E428&lt;&gt;"",SUMIFS(JPK_KR!AL:AL,JPK_KR!W:W,F428),"")</f>
        <v/>
      </c>
      <c r="H428" s="94" t="str">
        <f>IF(E428&lt;&gt;"",SUMIFS(JPK_KR!AM:AM,JPK_KR!W:W,F428),"")</f>
        <v/>
      </c>
      <c r="K428" s="94" t="str">
        <f>IF(I428&lt;&gt;"",SUMIFS(JPK_KR!AJ:AJ,JPK_KR!W:W,J428),"")</f>
        <v/>
      </c>
      <c r="L428" s="94" t="str">
        <f>IF(I428&lt;&gt;"",SUMIFS(JPK_KR!AK:AK,JPK_KR!W:W,J428),"")</f>
        <v/>
      </c>
    </row>
    <row r="429" spans="3:12" x14ac:dyDescent="0.3">
      <c r="C429" s="94" t="str">
        <f>IF(A429&lt;&gt;"",SUMIFS(JPK_KR!AL:AL,JPK_KR!W:W,B429),"")</f>
        <v/>
      </c>
      <c r="D429" s="94" t="str">
        <f>IF(A429&lt;&gt;"",SUMIFS(JPK_KR!AM:AM,JPK_KR!W:W,B429),"")</f>
        <v/>
      </c>
      <c r="G429" s="94" t="str">
        <f>IF(E429&lt;&gt;"",SUMIFS(JPK_KR!AL:AL,JPK_KR!W:W,F429),"")</f>
        <v/>
      </c>
      <c r="H429" s="94" t="str">
        <f>IF(E429&lt;&gt;"",SUMIFS(JPK_KR!AM:AM,JPK_KR!W:W,F429),"")</f>
        <v/>
      </c>
      <c r="K429" s="94" t="str">
        <f>IF(I429&lt;&gt;"",SUMIFS(JPK_KR!AJ:AJ,JPK_KR!W:W,J429),"")</f>
        <v/>
      </c>
      <c r="L429" s="94" t="str">
        <f>IF(I429&lt;&gt;"",SUMIFS(JPK_KR!AK:AK,JPK_KR!W:W,J429),"")</f>
        <v/>
      </c>
    </row>
    <row r="430" spans="3:12" x14ac:dyDescent="0.3">
      <c r="C430" s="94" t="str">
        <f>IF(A430&lt;&gt;"",SUMIFS(JPK_KR!AL:AL,JPK_KR!W:W,B430),"")</f>
        <v/>
      </c>
      <c r="D430" s="94" t="str">
        <f>IF(A430&lt;&gt;"",SUMIFS(JPK_KR!AM:AM,JPK_KR!W:W,B430),"")</f>
        <v/>
      </c>
      <c r="G430" s="94" t="str">
        <f>IF(E430&lt;&gt;"",SUMIFS(JPK_KR!AL:AL,JPK_KR!W:W,F430),"")</f>
        <v/>
      </c>
      <c r="H430" s="94" t="str">
        <f>IF(E430&lt;&gt;"",SUMIFS(JPK_KR!AM:AM,JPK_KR!W:W,F430),"")</f>
        <v/>
      </c>
      <c r="K430" s="94" t="str">
        <f>IF(I430&lt;&gt;"",SUMIFS(JPK_KR!AJ:AJ,JPK_KR!W:W,J430),"")</f>
        <v/>
      </c>
      <c r="L430" s="94" t="str">
        <f>IF(I430&lt;&gt;"",SUMIFS(JPK_KR!AK:AK,JPK_KR!W:W,J430),"")</f>
        <v/>
      </c>
    </row>
    <row r="431" spans="3:12" x14ac:dyDescent="0.3">
      <c r="C431" s="94" t="str">
        <f>IF(A431&lt;&gt;"",SUMIFS(JPK_KR!AL:AL,JPK_KR!W:W,B431),"")</f>
        <v/>
      </c>
      <c r="D431" s="94" t="str">
        <f>IF(A431&lt;&gt;"",SUMIFS(JPK_KR!AM:AM,JPK_KR!W:W,B431),"")</f>
        <v/>
      </c>
      <c r="G431" s="94" t="str">
        <f>IF(E431&lt;&gt;"",SUMIFS(JPK_KR!AL:AL,JPK_KR!W:W,F431),"")</f>
        <v/>
      </c>
      <c r="H431" s="94" t="str">
        <f>IF(E431&lt;&gt;"",SUMIFS(JPK_KR!AM:AM,JPK_KR!W:W,F431),"")</f>
        <v/>
      </c>
      <c r="K431" s="94" t="str">
        <f>IF(I431&lt;&gt;"",SUMIFS(JPK_KR!AJ:AJ,JPK_KR!W:W,J431),"")</f>
        <v/>
      </c>
      <c r="L431" s="94" t="str">
        <f>IF(I431&lt;&gt;"",SUMIFS(JPK_KR!AK:AK,JPK_KR!W:W,J431),"")</f>
        <v/>
      </c>
    </row>
    <row r="432" spans="3:12" x14ac:dyDescent="0.3">
      <c r="C432" s="94" t="str">
        <f>IF(A432&lt;&gt;"",SUMIFS(JPK_KR!AL:AL,JPK_KR!W:W,B432),"")</f>
        <v/>
      </c>
      <c r="D432" s="94" t="str">
        <f>IF(A432&lt;&gt;"",SUMIFS(JPK_KR!AM:AM,JPK_KR!W:W,B432),"")</f>
        <v/>
      </c>
      <c r="G432" s="94" t="str">
        <f>IF(E432&lt;&gt;"",SUMIFS(JPK_KR!AL:AL,JPK_KR!W:W,F432),"")</f>
        <v/>
      </c>
      <c r="H432" s="94" t="str">
        <f>IF(E432&lt;&gt;"",SUMIFS(JPK_KR!AM:AM,JPK_KR!W:W,F432),"")</f>
        <v/>
      </c>
      <c r="K432" s="94" t="str">
        <f>IF(I432&lt;&gt;"",SUMIFS(JPK_KR!AJ:AJ,JPK_KR!W:W,J432),"")</f>
        <v/>
      </c>
      <c r="L432" s="94" t="str">
        <f>IF(I432&lt;&gt;"",SUMIFS(JPK_KR!AK:AK,JPK_KR!W:W,J432),"")</f>
        <v/>
      </c>
    </row>
    <row r="433" spans="3:12" x14ac:dyDescent="0.3">
      <c r="C433" s="94" t="str">
        <f>IF(A433&lt;&gt;"",SUMIFS(JPK_KR!AL:AL,JPK_KR!W:W,B433),"")</f>
        <v/>
      </c>
      <c r="D433" s="94" t="str">
        <f>IF(A433&lt;&gt;"",SUMIFS(JPK_KR!AM:AM,JPK_KR!W:W,B433),"")</f>
        <v/>
      </c>
      <c r="G433" s="94" t="str">
        <f>IF(E433&lt;&gt;"",SUMIFS(JPK_KR!AL:AL,JPK_KR!W:W,F433),"")</f>
        <v/>
      </c>
      <c r="H433" s="94" t="str">
        <f>IF(E433&lt;&gt;"",SUMIFS(JPK_KR!AM:AM,JPK_KR!W:W,F433),"")</f>
        <v/>
      </c>
      <c r="K433" s="94" t="str">
        <f>IF(I433&lt;&gt;"",SUMIFS(JPK_KR!AJ:AJ,JPK_KR!W:W,J433),"")</f>
        <v/>
      </c>
      <c r="L433" s="94" t="str">
        <f>IF(I433&lt;&gt;"",SUMIFS(JPK_KR!AK:AK,JPK_KR!W:W,J433),"")</f>
        <v/>
      </c>
    </row>
    <row r="434" spans="3:12" x14ac:dyDescent="0.3">
      <c r="C434" s="94" t="str">
        <f>IF(A434&lt;&gt;"",SUMIFS(JPK_KR!AL:AL,JPK_KR!W:W,B434),"")</f>
        <v/>
      </c>
      <c r="D434" s="94" t="str">
        <f>IF(A434&lt;&gt;"",SUMIFS(JPK_KR!AM:AM,JPK_KR!W:W,B434),"")</f>
        <v/>
      </c>
      <c r="G434" s="94" t="str">
        <f>IF(E434&lt;&gt;"",SUMIFS(JPK_KR!AL:AL,JPK_KR!W:W,F434),"")</f>
        <v/>
      </c>
      <c r="H434" s="94" t="str">
        <f>IF(E434&lt;&gt;"",SUMIFS(JPK_KR!AM:AM,JPK_KR!W:W,F434),"")</f>
        <v/>
      </c>
      <c r="K434" s="94" t="str">
        <f>IF(I434&lt;&gt;"",SUMIFS(JPK_KR!AJ:AJ,JPK_KR!W:W,J434),"")</f>
        <v/>
      </c>
      <c r="L434" s="94" t="str">
        <f>IF(I434&lt;&gt;"",SUMIFS(JPK_KR!AK:AK,JPK_KR!W:W,J434),"")</f>
        <v/>
      </c>
    </row>
    <row r="435" spans="3:12" x14ac:dyDescent="0.3">
      <c r="C435" s="94" t="str">
        <f>IF(A435&lt;&gt;"",SUMIFS(JPK_KR!AL:AL,JPK_KR!W:W,B435),"")</f>
        <v/>
      </c>
      <c r="D435" s="94" t="str">
        <f>IF(A435&lt;&gt;"",SUMIFS(JPK_KR!AM:AM,JPK_KR!W:W,B435),"")</f>
        <v/>
      </c>
      <c r="G435" s="94" t="str">
        <f>IF(E435&lt;&gt;"",SUMIFS(JPK_KR!AL:AL,JPK_KR!W:W,F435),"")</f>
        <v/>
      </c>
      <c r="H435" s="94" t="str">
        <f>IF(E435&lt;&gt;"",SUMIFS(JPK_KR!AM:AM,JPK_KR!W:W,F435),"")</f>
        <v/>
      </c>
      <c r="K435" s="94" t="str">
        <f>IF(I435&lt;&gt;"",SUMIFS(JPK_KR!AJ:AJ,JPK_KR!W:W,J435),"")</f>
        <v/>
      </c>
      <c r="L435" s="94" t="str">
        <f>IF(I435&lt;&gt;"",SUMIFS(JPK_KR!AK:AK,JPK_KR!W:W,J435),"")</f>
        <v/>
      </c>
    </row>
    <row r="436" spans="3:12" x14ac:dyDescent="0.3">
      <c r="C436" s="94" t="str">
        <f>IF(A436&lt;&gt;"",SUMIFS(JPK_KR!AL:AL,JPK_KR!W:W,B436),"")</f>
        <v/>
      </c>
      <c r="D436" s="94" t="str">
        <f>IF(A436&lt;&gt;"",SUMIFS(JPK_KR!AM:AM,JPK_KR!W:W,B436),"")</f>
        <v/>
      </c>
      <c r="G436" s="94" t="str">
        <f>IF(E436&lt;&gt;"",SUMIFS(JPK_KR!AL:AL,JPK_KR!W:W,F436),"")</f>
        <v/>
      </c>
      <c r="H436" s="94" t="str">
        <f>IF(E436&lt;&gt;"",SUMIFS(JPK_KR!AM:AM,JPK_KR!W:W,F436),"")</f>
        <v/>
      </c>
      <c r="K436" s="94" t="str">
        <f>IF(I436&lt;&gt;"",SUMIFS(JPK_KR!AJ:AJ,JPK_KR!W:W,J436),"")</f>
        <v/>
      </c>
      <c r="L436" s="94" t="str">
        <f>IF(I436&lt;&gt;"",SUMIFS(JPK_KR!AK:AK,JPK_KR!W:W,J436),"")</f>
        <v/>
      </c>
    </row>
    <row r="437" spans="3:12" x14ac:dyDescent="0.3">
      <c r="C437" s="94" t="str">
        <f>IF(A437&lt;&gt;"",SUMIFS(JPK_KR!AL:AL,JPK_KR!W:W,B437),"")</f>
        <v/>
      </c>
      <c r="D437" s="94" t="str">
        <f>IF(A437&lt;&gt;"",SUMIFS(JPK_KR!AM:AM,JPK_KR!W:W,B437),"")</f>
        <v/>
      </c>
      <c r="G437" s="94" t="str">
        <f>IF(E437&lt;&gt;"",SUMIFS(JPK_KR!AL:AL,JPK_KR!W:W,F437),"")</f>
        <v/>
      </c>
      <c r="H437" s="94" t="str">
        <f>IF(E437&lt;&gt;"",SUMIFS(JPK_KR!AM:AM,JPK_KR!W:W,F437),"")</f>
        <v/>
      </c>
      <c r="K437" s="94" t="str">
        <f>IF(I437&lt;&gt;"",SUMIFS(JPK_KR!AJ:AJ,JPK_KR!W:W,J437),"")</f>
        <v/>
      </c>
      <c r="L437" s="94" t="str">
        <f>IF(I437&lt;&gt;"",SUMIFS(JPK_KR!AK:AK,JPK_KR!W:W,J437),"")</f>
        <v/>
      </c>
    </row>
    <row r="438" spans="3:12" x14ac:dyDescent="0.3">
      <c r="C438" s="94" t="str">
        <f>IF(A438&lt;&gt;"",SUMIFS(JPK_KR!AL:AL,JPK_KR!W:W,B438),"")</f>
        <v/>
      </c>
      <c r="D438" s="94" t="str">
        <f>IF(A438&lt;&gt;"",SUMIFS(JPK_KR!AM:AM,JPK_KR!W:W,B438),"")</f>
        <v/>
      </c>
      <c r="G438" s="94" t="str">
        <f>IF(E438&lt;&gt;"",SUMIFS(JPK_KR!AL:AL,JPK_KR!W:W,F438),"")</f>
        <v/>
      </c>
      <c r="H438" s="94" t="str">
        <f>IF(E438&lt;&gt;"",SUMIFS(JPK_KR!AM:AM,JPK_KR!W:W,F438),"")</f>
        <v/>
      </c>
      <c r="K438" s="94" t="str">
        <f>IF(I438&lt;&gt;"",SUMIFS(JPK_KR!AJ:AJ,JPK_KR!W:W,J438),"")</f>
        <v/>
      </c>
      <c r="L438" s="94" t="str">
        <f>IF(I438&lt;&gt;"",SUMIFS(JPK_KR!AK:AK,JPK_KR!W:W,J438),"")</f>
        <v/>
      </c>
    </row>
    <row r="439" spans="3:12" x14ac:dyDescent="0.3">
      <c r="C439" s="94" t="str">
        <f>IF(A439&lt;&gt;"",SUMIFS(JPK_KR!AL:AL,JPK_KR!W:W,B439),"")</f>
        <v/>
      </c>
      <c r="D439" s="94" t="str">
        <f>IF(A439&lt;&gt;"",SUMIFS(JPK_KR!AM:AM,JPK_KR!W:W,B439),"")</f>
        <v/>
      </c>
      <c r="G439" s="94" t="str">
        <f>IF(E439&lt;&gt;"",SUMIFS(JPK_KR!AL:AL,JPK_KR!W:W,F439),"")</f>
        <v/>
      </c>
      <c r="H439" s="94" t="str">
        <f>IF(E439&lt;&gt;"",SUMIFS(JPK_KR!AM:AM,JPK_KR!W:W,F439),"")</f>
        <v/>
      </c>
      <c r="K439" s="94" t="str">
        <f>IF(I439&lt;&gt;"",SUMIFS(JPK_KR!AJ:AJ,JPK_KR!W:W,J439),"")</f>
        <v/>
      </c>
      <c r="L439" s="94" t="str">
        <f>IF(I439&lt;&gt;"",SUMIFS(JPK_KR!AK:AK,JPK_KR!W:W,J439),"")</f>
        <v/>
      </c>
    </row>
    <row r="440" spans="3:12" x14ac:dyDescent="0.3">
      <c r="C440" s="94" t="str">
        <f>IF(A440&lt;&gt;"",SUMIFS(JPK_KR!AL:AL,JPK_KR!W:W,B440),"")</f>
        <v/>
      </c>
      <c r="D440" s="94" t="str">
        <f>IF(A440&lt;&gt;"",SUMIFS(JPK_KR!AM:AM,JPK_KR!W:W,B440),"")</f>
        <v/>
      </c>
      <c r="G440" s="94" t="str">
        <f>IF(E440&lt;&gt;"",SUMIFS(JPK_KR!AL:AL,JPK_KR!W:W,F440),"")</f>
        <v/>
      </c>
      <c r="H440" s="94" t="str">
        <f>IF(E440&lt;&gt;"",SUMIFS(JPK_KR!AM:AM,JPK_KR!W:W,F440),"")</f>
        <v/>
      </c>
      <c r="K440" s="94" t="str">
        <f>IF(I440&lt;&gt;"",SUMIFS(JPK_KR!AJ:AJ,JPK_KR!W:W,J440),"")</f>
        <v/>
      </c>
      <c r="L440" s="94" t="str">
        <f>IF(I440&lt;&gt;"",SUMIFS(JPK_KR!AK:AK,JPK_KR!W:W,J440),"")</f>
        <v/>
      </c>
    </row>
    <row r="441" spans="3:12" x14ac:dyDescent="0.3">
      <c r="C441" s="94" t="str">
        <f>IF(A441&lt;&gt;"",SUMIFS(JPK_KR!AL:AL,JPK_KR!W:W,B441),"")</f>
        <v/>
      </c>
      <c r="D441" s="94" t="str">
        <f>IF(A441&lt;&gt;"",SUMIFS(JPK_KR!AM:AM,JPK_KR!W:W,B441),"")</f>
        <v/>
      </c>
      <c r="G441" s="94" t="str">
        <f>IF(E441&lt;&gt;"",SUMIFS(JPK_KR!AL:AL,JPK_KR!W:W,F441),"")</f>
        <v/>
      </c>
      <c r="H441" s="94" t="str">
        <f>IF(E441&lt;&gt;"",SUMIFS(JPK_KR!AM:AM,JPK_KR!W:W,F441),"")</f>
        <v/>
      </c>
      <c r="K441" s="94" t="str">
        <f>IF(I441&lt;&gt;"",SUMIFS(JPK_KR!AJ:AJ,JPK_KR!W:W,J441),"")</f>
        <v/>
      </c>
      <c r="L441" s="94" t="str">
        <f>IF(I441&lt;&gt;"",SUMIFS(JPK_KR!AK:AK,JPK_KR!W:W,J441),"")</f>
        <v/>
      </c>
    </row>
    <row r="442" spans="3:12" x14ac:dyDescent="0.3">
      <c r="C442" s="94" t="str">
        <f>IF(A442&lt;&gt;"",SUMIFS(JPK_KR!AL:AL,JPK_KR!W:W,B442),"")</f>
        <v/>
      </c>
      <c r="D442" s="94" t="str">
        <f>IF(A442&lt;&gt;"",SUMIFS(JPK_KR!AM:AM,JPK_KR!W:W,B442),"")</f>
        <v/>
      </c>
      <c r="G442" s="94" t="str">
        <f>IF(E442&lt;&gt;"",SUMIFS(JPK_KR!AL:AL,JPK_KR!W:W,F442),"")</f>
        <v/>
      </c>
      <c r="H442" s="94" t="str">
        <f>IF(E442&lt;&gt;"",SUMIFS(JPK_KR!AM:AM,JPK_KR!W:W,F442),"")</f>
        <v/>
      </c>
      <c r="K442" s="94" t="str">
        <f>IF(I442&lt;&gt;"",SUMIFS(JPK_KR!AJ:AJ,JPK_KR!W:W,J442),"")</f>
        <v/>
      </c>
      <c r="L442" s="94" t="str">
        <f>IF(I442&lt;&gt;"",SUMIFS(JPK_KR!AK:AK,JPK_KR!W:W,J442),"")</f>
        <v/>
      </c>
    </row>
    <row r="443" spans="3:12" x14ac:dyDescent="0.3">
      <c r="C443" s="94" t="str">
        <f>IF(A443&lt;&gt;"",SUMIFS(JPK_KR!AL:AL,JPK_KR!W:W,B443),"")</f>
        <v/>
      </c>
      <c r="D443" s="94" t="str">
        <f>IF(A443&lt;&gt;"",SUMIFS(JPK_KR!AM:AM,JPK_KR!W:W,B443),"")</f>
        <v/>
      </c>
      <c r="G443" s="94" t="str">
        <f>IF(E443&lt;&gt;"",SUMIFS(JPK_KR!AL:AL,JPK_KR!W:W,F443),"")</f>
        <v/>
      </c>
      <c r="H443" s="94" t="str">
        <f>IF(E443&lt;&gt;"",SUMIFS(JPK_KR!AM:AM,JPK_KR!W:W,F443),"")</f>
        <v/>
      </c>
      <c r="K443" s="94" t="str">
        <f>IF(I443&lt;&gt;"",SUMIFS(JPK_KR!AJ:AJ,JPK_KR!W:W,J443),"")</f>
        <v/>
      </c>
      <c r="L443" s="94" t="str">
        <f>IF(I443&lt;&gt;"",SUMIFS(JPK_KR!AK:AK,JPK_KR!W:W,J443),"")</f>
        <v/>
      </c>
    </row>
    <row r="444" spans="3:12" x14ac:dyDescent="0.3">
      <c r="C444" s="94" t="str">
        <f>IF(A444&lt;&gt;"",SUMIFS(JPK_KR!AL:AL,JPK_KR!W:W,B444),"")</f>
        <v/>
      </c>
      <c r="D444" s="94" t="str">
        <f>IF(A444&lt;&gt;"",SUMIFS(JPK_KR!AM:AM,JPK_KR!W:W,B444),"")</f>
        <v/>
      </c>
      <c r="G444" s="94" t="str">
        <f>IF(E444&lt;&gt;"",SUMIFS(JPK_KR!AL:AL,JPK_KR!W:W,F444),"")</f>
        <v/>
      </c>
      <c r="H444" s="94" t="str">
        <f>IF(E444&lt;&gt;"",SUMIFS(JPK_KR!AM:AM,JPK_KR!W:W,F444),"")</f>
        <v/>
      </c>
      <c r="K444" s="94" t="str">
        <f>IF(I444&lt;&gt;"",SUMIFS(JPK_KR!AJ:AJ,JPK_KR!W:W,J444),"")</f>
        <v/>
      </c>
      <c r="L444" s="94" t="str">
        <f>IF(I444&lt;&gt;"",SUMIFS(JPK_KR!AK:AK,JPK_KR!W:W,J444),"")</f>
        <v/>
      </c>
    </row>
    <row r="445" spans="3:12" x14ac:dyDescent="0.3">
      <c r="C445" s="94" t="str">
        <f>IF(A445&lt;&gt;"",SUMIFS(JPK_KR!AL:AL,JPK_KR!W:W,B445),"")</f>
        <v/>
      </c>
      <c r="D445" s="94" t="str">
        <f>IF(A445&lt;&gt;"",SUMIFS(JPK_KR!AM:AM,JPK_KR!W:W,B445),"")</f>
        <v/>
      </c>
      <c r="G445" s="94" t="str">
        <f>IF(E445&lt;&gt;"",SUMIFS(JPK_KR!AL:AL,JPK_KR!W:W,F445),"")</f>
        <v/>
      </c>
      <c r="H445" s="94" t="str">
        <f>IF(E445&lt;&gt;"",SUMIFS(JPK_KR!AM:AM,JPK_KR!W:W,F445),"")</f>
        <v/>
      </c>
      <c r="K445" s="94" t="str">
        <f>IF(I445&lt;&gt;"",SUMIFS(JPK_KR!AJ:AJ,JPK_KR!W:W,J445),"")</f>
        <v/>
      </c>
      <c r="L445" s="94" t="str">
        <f>IF(I445&lt;&gt;"",SUMIFS(JPK_KR!AK:AK,JPK_KR!W:W,J445),"")</f>
        <v/>
      </c>
    </row>
    <row r="446" spans="3:12" x14ac:dyDescent="0.3">
      <c r="C446" s="94" t="str">
        <f>IF(A446&lt;&gt;"",SUMIFS(JPK_KR!AL:AL,JPK_KR!W:W,B446),"")</f>
        <v/>
      </c>
      <c r="D446" s="94" t="str">
        <f>IF(A446&lt;&gt;"",SUMIFS(JPK_KR!AM:AM,JPK_KR!W:W,B446),"")</f>
        <v/>
      </c>
      <c r="G446" s="94" t="str">
        <f>IF(E446&lt;&gt;"",SUMIFS(JPK_KR!AL:AL,JPK_KR!W:W,F446),"")</f>
        <v/>
      </c>
      <c r="H446" s="94" t="str">
        <f>IF(E446&lt;&gt;"",SUMIFS(JPK_KR!AM:AM,JPK_KR!W:W,F446),"")</f>
        <v/>
      </c>
      <c r="K446" s="94" t="str">
        <f>IF(I446&lt;&gt;"",SUMIFS(JPK_KR!AJ:AJ,JPK_KR!W:W,J446),"")</f>
        <v/>
      </c>
      <c r="L446" s="94" t="str">
        <f>IF(I446&lt;&gt;"",SUMIFS(JPK_KR!AK:AK,JPK_KR!W:W,J446),"")</f>
        <v/>
      </c>
    </row>
    <row r="447" spans="3:12" x14ac:dyDescent="0.3">
      <c r="C447" s="94" t="str">
        <f>IF(A447&lt;&gt;"",SUMIFS(JPK_KR!AL:AL,JPK_KR!W:W,B447),"")</f>
        <v/>
      </c>
      <c r="D447" s="94" t="str">
        <f>IF(A447&lt;&gt;"",SUMIFS(JPK_KR!AM:AM,JPK_KR!W:W,B447),"")</f>
        <v/>
      </c>
      <c r="G447" s="94" t="str">
        <f>IF(E447&lt;&gt;"",SUMIFS(JPK_KR!AL:AL,JPK_KR!W:W,F447),"")</f>
        <v/>
      </c>
      <c r="H447" s="94" t="str">
        <f>IF(E447&lt;&gt;"",SUMIFS(JPK_KR!AM:AM,JPK_KR!W:W,F447),"")</f>
        <v/>
      </c>
      <c r="K447" s="94" t="str">
        <f>IF(I447&lt;&gt;"",SUMIFS(JPK_KR!AJ:AJ,JPK_KR!W:W,J447),"")</f>
        <v/>
      </c>
      <c r="L447" s="94" t="str">
        <f>IF(I447&lt;&gt;"",SUMIFS(JPK_KR!AK:AK,JPK_KR!W:W,J447),"")</f>
        <v/>
      </c>
    </row>
    <row r="448" spans="3:12" x14ac:dyDescent="0.3">
      <c r="C448" s="94" t="str">
        <f>IF(A448&lt;&gt;"",SUMIFS(JPK_KR!AL:AL,JPK_KR!W:W,B448),"")</f>
        <v/>
      </c>
      <c r="D448" s="94" t="str">
        <f>IF(A448&lt;&gt;"",SUMIFS(JPK_KR!AM:AM,JPK_KR!W:W,B448),"")</f>
        <v/>
      </c>
      <c r="G448" s="94" t="str">
        <f>IF(E448&lt;&gt;"",SUMIFS(JPK_KR!AL:AL,JPK_KR!W:W,F448),"")</f>
        <v/>
      </c>
      <c r="H448" s="94" t="str">
        <f>IF(E448&lt;&gt;"",SUMIFS(JPK_KR!AM:AM,JPK_KR!W:W,F448),"")</f>
        <v/>
      </c>
      <c r="K448" s="94" t="str">
        <f>IF(I448&lt;&gt;"",SUMIFS(JPK_KR!AJ:AJ,JPK_KR!W:W,J448),"")</f>
        <v/>
      </c>
      <c r="L448" s="94" t="str">
        <f>IF(I448&lt;&gt;"",SUMIFS(JPK_KR!AK:AK,JPK_KR!W:W,J448),"")</f>
        <v/>
      </c>
    </row>
    <row r="449" spans="3:12" x14ac:dyDescent="0.3">
      <c r="C449" s="94" t="str">
        <f>IF(A449&lt;&gt;"",SUMIFS(JPK_KR!AL:AL,JPK_KR!W:W,B449),"")</f>
        <v/>
      </c>
      <c r="D449" s="94" t="str">
        <f>IF(A449&lt;&gt;"",SUMIFS(JPK_KR!AM:AM,JPK_KR!W:W,B449),"")</f>
        <v/>
      </c>
      <c r="G449" s="94" t="str">
        <f>IF(E449&lt;&gt;"",SUMIFS(JPK_KR!AL:AL,JPK_KR!W:W,F449),"")</f>
        <v/>
      </c>
      <c r="H449" s="94" t="str">
        <f>IF(E449&lt;&gt;"",SUMIFS(JPK_KR!AM:AM,JPK_KR!W:W,F449),"")</f>
        <v/>
      </c>
      <c r="K449" s="94" t="str">
        <f>IF(I449&lt;&gt;"",SUMIFS(JPK_KR!AJ:AJ,JPK_KR!W:W,J449),"")</f>
        <v/>
      </c>
      <c r="L449" s="94" t="str">
        <f>IF(I449&lt;&gt;"",SUMIFS(JPK_KR!AK:AK,JPK_KR!W:W,J449),"")</f>
        <v/>
      </c>
    </row>
    <row r="450" spans="3:12" x14ac:dyDescent="0.3">
      <c r="C450" s="94" t="str">
        <f>IF(A450&lt;&gt;"",SUMIFS(JPK_KR!AL:AL,JPK_KR!W:W,B450),"")</f>
        <v/>
      </c>
      <c r="D450" s="94" t="str">
        <f>IF(A450&lt;&gt;"",SUMIFS(JPK_KR!AM:AM,JPK_KR!W:W,B450),"")</f>
        <v/>
      </c>
      <c r="G450" s="94" t="str">
        <f>IF(E450&lt;&gt;"",SUMIFS(JPK_KR!AL:AL,JPK_KR!W:W,F450),"")</f>
        <v/>
      </c>
      <c r="H450" s="94" t="str">
        <f>IF(E450&lt;&gt;"",SUMIFS(JPK_KR!AM:AM,JPK_KR!W:W,F450),"")</f>
        <v/>
      </c>
      <c r="K450" s="94" t="str">
        <f>IF(I450&lt;&gt;"",SUMIFS(JPK_KR!AJ:AJ,JPK_KR!W:W,J450),"")</f>
        <v/>
      </c>
      <c r="L450" s="94" t="str">
        <f>IF(I450&lt;&gt;"",SUMIFS(JPK_KR!AK:AK,JPK_KR!W:W,J450),"")</f>
        <v/>
      </c>
    </row>
    <row r="451" spans="3:12" x14ac:dyDescent="0.3">
      <c r="C451" s="94" t="str">
        <f>IF(A451&lt;&gt;"",SUMIFS(JPK_KR!AL:AL,JPK_KR!W:W,B451),"")</f>
        <v/>
      </c>
      <c r="D451" s="94" t="str">
        <f>IF(A451&lt;&gt;"",SUMIFS(JPK_KR!AM:AM,JPK_KR!W:W,B451),"")</f>
        <v/>
      </c>
      <c r="G451" s="94" t="str">
        <f>IF(E451&lt;&gt;"",SUMIFS(JPK_KR!AL:AL,JPK_KR!W:W,F451),"")</f>
        <v/>
      </c>
      <c r="H451" s="94" t="str">
        <f>IF(E451&lt;&gt;"",SUMIFS(JPK_KR!AM:AM,JPK_KR!W:W,F451),"")</f>
        <v/>
      </c>
      <c r="K451" s="94" t="str">
        <f>IF(I451&lt;&gt;"",SUMIFS(JPK_KR!AJ:AJ,JPK_KR!W:W,J451),"")</f>
        <v/>
      </c>
      <c r="L451" s="94" t="str">
        <f>IF(I451&lt;&gt;"",SUMIFS(JPK_KR!AK:AK,JPK_KR!W:W,J451),"")</f>
        <v/>
      </c>
    </row>
    <row r="452" spans="3:12" x14ac:dyDescent="0.3">
      <c r="C452" s="94" t="str">
        <f>IF(A452&lt;&gt;"",SUMIFS(JPK_KR!AL:AL,JPK_KR!W:W,B452),"")</f>
        <v/>
      </c>
      <c r="D452" s="94" t="str">
        <f>IF(A452&lt;&gt;"",SUMIFS(JPK_KR!AM:AM,JPK_KR!W:W,B452),"")</f>
        <v/>
      </c>
      <c r="G452" s="94" t="str">
        <f>IF(E452&lt;&gt;"",SUMIFS(JPK_KR!AL:AL,JPK_KR!W:W,F452),"")</f>
        <v/>
      </c>
      <c r="H452" s="94" t="str">
        <f>IF(E452&lt;&gt;"",SUMIFS(JPK_KR!AM:AM,JPK_KR!W:W,F452),"")</f>
        <v/>
      </c>
      <c r="K452" s="94" t="str">
        <f>IF(I452&lt;&gt;"",SUMIFS(JPK_KR!AJ:AJ,JPK_KR!W:W,J452),"")</f>
        <v/>
      </c>
      <c r="L452" s="94" t="str">
        <f>IF(I452&lt;&gt;"",SUMIFS(JPK_KR!AK:AK,JPK_KR!W:W,J452),"")</f>
        <v/>
      </c>
    </row>
    <row r="453" spans="3:12" x14ac:dyDescent="0.3">
      <c r="C453" s="94" t="str">
        <f>IF(A453&lt;&gt;"",SUMIFS(JPK_KR!AL:AL,JPK_KR!W:W,B453),"")</f>
        <v/>
      </c>
      <c r="D453" s="94" t="str">
        <f>IF(A453&lt;&gt;"",SUMIFS(JPK_KR!AM:AM,JPK_KR!W:W,B453),"")</f>
        <v/>
      </c>
      <c r="G453" s="94" t="str">
        <f>IF(E453&lt;&gt;"",SUMIFS(JPK_KR!AL:AL,JPK_KR!W:W,F453),"")</f>
        <v/>
      </c>
      <c r="H453" s="94" t="str">
        <f>IF(E453&lt;&gt;"",SUMIFS(JPK_KR!AM:AM,JPK_KR!W:W,F453),"")</f>
        <v/>
      </c>
      <c r="K453" s="94" t="str">
        <f>IF(I453&lt;&gt;"",SUMIFS(JPK_KR!AJ:AJ,JPK_KR!W:W,J453),"")</f>
        <v/>
      </c>
      <c r="L453" s="94" t="str">
        <f>IF(I453&lt;&gt;"",SUMIFS(JPK_KR!AK:AK,JPK_KR!W:W,J453),"")</f>
        <v/>
      </c>
    </row>
    <row r="454" spans="3:12" x14ac:dyDescent="0.3">
      <c r="C454" s="94" t="str">
        <f>IF(A454&lt;&gt;"",SUMIFS(JPK_KR!AL:AL,JPK_KR!W:W,B454),"")</f>
        <v/>
      </c>
      <c r="D454" s="94" t="str">
        <f>IF(A454&lt;&gt;"",SUMIFS(JPK_KR!AM:AM,JPK_KR!W:W,B454),"")</f>
        <v/>
      </c>
      <c r="G454" s="94" t="str">
        <f>IF(E454&lt;&gt;"",SUMIFS(JPK_KR!AL:AL,JPK_KR!W:W,F454),"")</f>
        <v/>
      </c>
      <c r="H454" s="94" t="str">
        <f>IF(E454&lt;&gt;"",SUMIFS(JPK_KR!AM:AM,JPK_KR!W:W,F454),"")</f>
        <v/>
      </c>
      <c r="K454" s="94" t="str">
        <f>IF(I454&lt;&gt;"",SUMIFS(JPK_KR!AJ:AJ,JPK_KR!W:W,J454),"")</f>
        <v/>
      </c>
      <c r="L454" s="94" t="str">
        <f>IF(I454&lt;&gt;"",SUMIFS(JPK_KR!AK:AK,JPK_KR!W:W,J454),"")</f>
        <v/>
      </c>
    </row>
    <row r="455" spans="3:12" x14ac:dyDescent="0.3">
      <c r="C455" s="94" t="str">
        <f>IF(A455&lt;&gt;"",SUMIFS(JPK_KR!AL:AL,JPK_KR!W:W,B455),"")</f>
        <v/>
      </c>
      <c r="D455" s="94" t="str">
        <f>IF(A455&lt;&gt;"",SUMIFS(JPK_KR!AM:AM,JPK_KR!W:W,B455),"")</f>
        <v/>
      </c>
      <c r="G455" s="94" t="str">
        <f>IF(E455&lt;&gt;"",SUMIFS(JPK_KR!AL:AL,JPK_KR!W:W,F455),"")</f>
        <v/>
      </c>
      <c r="H455" s="94" t="str">
        <f>IF(E455&lt;&gt;"",SUMIFS(JPK_KR!AM:AM,JPK_KR!W:W,F455),"")</f>
        <v/>
      </c>
      <c r="K455" s="94" t="str">
        <f>IF(I455&lt;&gt;"",SUMIFS(JPK_KR!AJ:AJ,JPK_KR!W:W,J455),"")</f>
        <v/>
      </c>
      <c r="L455" s="94" t="str">
        <f>IF(I455&lt;&gt;"",SUMIFS(JPK_KR!AK:AK,JPK_KR!W:W,J455),"")</f>
        <v/>
      </c>
    </row>
    <row r="456" spans="3:12" x14ac:dyDescent="0.3">
      <c r="C456" s="94" t="str">
        <f>IF(A456&lt;&gt;"",SUMIFS(JPK_KR!AL:AL,JPK_KR!W:W,B456),"")</f>
        <v/>
      </c>
      <c r="D456" s="94" t="str">
        <f>IF(A456&lt;&gt;"",SUMIFS(JPK_KR!AM:AM,JPK_KR!W:W,B456),"")</f>
        <v/>
      </c>
      <c r="G456" s="94" t="str">
        <f>IF(E456&lt;&gt;"",SUMIFS(JPK_KR!AL:AL,JPK_KR!W:W,F456),"")</f>
        <v/>
      </c>
      <c r="H456" s="94" t="str">
        <f>IF(E456&lt;&gt;"",SUMIFS(JPK_KR!AM:AM,JPK_KR!W:W,F456),"")</f>
        <v/>
      </c>
      <c r="K456" s="94" t="str">
        <f>IF(I456&lt;&gt;"",SUMIFS(JPK_KR!AJ:AJ,JPK_KR!W:W,J456),"")</f>
        <v/>
      </c>
      <c r="L456" s="94" t="str">
        <f>IF(I456&lt;&gt;"",SUMIFS(JPK_KR!AK:AK,JPK_KR!W:W,J456),"")</f>
        <v/>
      </c>
    </row>
    <row r="457" spans="3:12" x14ac:dyDescent="0.3">
      <c r="C457" s="94" t="str">
        <f>IF(A457&lt;&gt;"",SUMIFS(JPK_KR!AL:AL,JPK_KR!W:W,B457),"")</f>
        <v/>
      </c>
      <c r="D457" s="94" t="str">
        <f>IF(A457&lt;&gt;"",SUMIFS(JPK_KR!AM:AM,JPK_KR!W:W,B457),"")</f>
        <v/>
      </c>
      <c r="G457" s="94" t="str">
        <f>IF(E457&lt;&gt;"",SUMIFS(JPK_KR!AL:AL,JPK_KR!W:W,F457),"")</f>
        <v/>
      </c>
      <c r="H457" s="94" t="str">
        <f>IF(E457&lt;&gt;"",SUMIFS(JPK_KR!AM:AM,JPK_KR!W:W,F457),"")</f>
        <v/>
      </c>
      <c r="K457" s="94" t="str">
        <f>IF(I457&lt;&gt;"",SUMIFS(JPK_KR!AJ:AJ,JPK_KR!W:W,J457),"")</f>
        <v/>
      </c>
      <c r="L457" s="94" t="str">
        <f>IF(I457&lt;&gt;"",SUMIFS(JPK_KR!AK:AK,JPK_KR!W:W,J457),"")</f>
        <v/>
      </c>
    </row>
    <row r="458" spans="3:12" x14ac:dyDescent="0.3">
      <c r="C458" s="94" t="str">
        <f>IF(A458&lt;&gt;"",SUMIFS(JPK_KR!AL:AL,JPK_KR!W:W,B458),"")</f>
        <v/>
      </c>
      <c r="D458" s="94" t="str">
        <f>IF(A458&lt;&gt;"",SUMIFS(JPK_KR!AM:AM,JPK_KR!W:W,B458),"")</f>
        <v/>
      </c>
      <c r="G458" s="94" t="str">
        <f>IF(E458&lt;&gt;"",SUMIFS(JPK_KR!AL:AL,JPK_KR!W:W,F458),"")</f>
        <v/>
      </c>
      <c r="H458" s="94" t="str">
        <f>IF(E458&lt;&gt;"",SUMIFS(JPK_KR!AM:AM,JPK_KR!W:W,F458),"")</f>
        <v/>
      </c>
      <c r="K458" s="94" t="str">
        <f>IF(I458&lt;&gt;"",SUMIFS(JPK_KR!AJ:AJ,JPK_KR!W:W,J458),"")</f>
        <v/>
      </c>
      <c r="L458" s="94" t="str">
        <f>IF(I458&lt;&gt;"",SUMIFS(JPK_KR!AK:AK,JPK_KR!W:W,J458),"")</f>
        <v/>
      </c>
    </row>
    <row r="459" spans="3:12" x14ac:dyDescent="0.3">
      <c r="C459" s="94" t="str">
        <f>IF(A459&lt;&gt;"",SUMIFS(JPK_KR!AL:AL,JPK_KR!W:W,B459),"")</f>
        <v/>
      </c>
      <c r="D459" s="94" t="str">
        <f>IF(A459&lt;&gt;"",SUMIFS(JPK_KR!AM:AM,JPK_KR!W:W,B459),"")</f>
        <v/>
      </c>
      <c r="G459" s="94" t="str">
        <f>IF(E459&lt;&gt;"",SUMIFS(JPK_KR!AL:AL,JPK_KR!W:W,F459),"")</f>
        <v/>
      </c>
      <c r="H459" s="94" t="str">
        <f>IF(E459&lt;&gt;"",SUMIFS(JPK_KR!AM:AM,JPK_KR!W:W,F459),"")</f>
        <v/>
      </c>
      <c r="K459" s="94" t="str">
        <f>IF(I459&lt;&gt;"",SUMIFS(JPK_KR!AJ:AJ,JPK_KR!W:W,J459),"")</f>
        <v/>
      </c>
      <c r="L459" s="94" t="str">
        <f>IF(I459&lt;&gt;"",SUMIFS(JPK_KR!AK:AK,JPK_KR!W:W,J459),"")</f>
        <v/>
      </c>
    </row>
    <row r="460" spans="3:12" x14ac:dyDescent="0.3">
      <c r="C460" s="94" t="str">
        <f>IF(A460&lt;&gt;"",SUMIFS(JPK_KR!AL:AL,JPK_KR!W:W,B460),"")</f>
        <v/>
      </c>
      <c r="D460" s="94" t="str">
        <f>IF(A460&lt;&gt;"",SUMIFS(JPK_KR!AM:AM,JPK_KR!W:W,B460),"")</f>
        <v/>
      </c>
      <c r="G460" s="94" t="str">
        <f>IF(E460&lt;&gt;"",SUMIFS(JPK_KR!AL:AL,JPK_KR!W:W,F460),"")</f>
        <v/>
      </c>
      <c r="H460" s="94" t="str">
        <f>IF(E460&lt;&gt;"",SUMIFS(JPK_KR!AM:AM,JPK_KR!W:W,F460),"")</f>
        <v/>
      </c>
      <c r="K460" s="94" t="str">
        <f>IF(I460&lt;&gt;"",SUMIFS(JPK_KR!AJ:AJ,JPK_KR!W:W,J460),"")</f>
        <v/>
      </c>
      <c r="L460" s="94" t="str">
        <f>IF(I460&lt;&gt;"",SUMIFS(JPK_KR!AK:AK,JPK_KR!W:W,J460),"")</f>
        <v/>
      </c>
    </row>
    <row r="461" spans="3:12" x14ac:dyDescent="0.3">
      <c r="C461" s="94" t="str">
        <f>IF(A461&lt;&gt;"",SUMIFS(JPK_KR!AL:AL,JPK_KR!W:W,B461),"")</f>
        <v/>
      </c>
      <c r="D461" s="94" t="str">
        <f>IF(A461&lt;&gt;"",SUMIFS(JPK_KR!AM:AM,JPK_KR!W:W,B461),"")</f>
        <v/>
      </c>
      <c r="G461" s="94" t="str">
        <f>IF(E461&lt;&gt;"",SUMIFS(JPK_KR!AL:AL,JPK_KR!W:W,F461),"")</f>
        <v/>
      </c>
      <c r="H461" s="94" t="str">
        <f>IF(E461&lt;&gt;"",SUMIFS(JPK_KR!AM:AM,JPK_KR!W:W,F461),"")</f>
        <v/>
      </c>
      <c r="K461" s="94" t="str">
        <f>IF(I461&lt;&gt;"",SUMIFS(JPK_KR!AJ:AJ,JPK_KR!W:W,J461),"")</f>
        <v/>
      </c>
      <c r="L461" s="94" t="str">
        <f>IF(I461&lt;&gt;"",SUMIFS(JPK_KR!AK:AK,JPK_KR!W:W,J461),"")</f>
        <v/>
      </c>
    </row>
    <row r="462" spans="3:12" x14ac:dyDescent="0.3">
      <c r="C462" s="94" t="str">
        <f>IF(A462&lt;&gt;"",SUMIFS(JPK_KR!AL:AL,JPK_KR!W:W,B462),"")</f>
        <v/>
      </c>
      <c r="D462" s="94" t="str">
        <f>IF(A462&lt;&gt;"",SUMIFS(JPK_KR!AM:AM,JPK_KR!W:W,B462),"")</f>
        <v/>
      </c>
      <c r="G462" s="94" t="str">
        <f>IF(E462&lt;&gt;"",SUMIFS(JPK_KR!AL:AL,JPK_KR!W:W,F462),"")</f>
        <v/>
      </c>
      <c r="H462" s="94" t="str">
        <f>IF(E462&lt;&gt;"",SUMIFS(JPK_KR!AM:AM,JPK_KR!W:W,F462),"")</f>
        <v/>
      </c>
      <c r="K462" s="94" t="str">
        <f>IF(I462&lt;&gt;"",SUMIFS(JPK_KR!AJ:AJ,JPK_KR!W:W,J462),"")</f>
        <v/>
      </c>
      <c r="L462" s="94" t="str">
        <f>IF(I462&lt;&gt;"",SUMIFS(JPK_KR!AK:AK,JPK_KR!W:W,J462),"")</f>
        <v/>
      </c>
    </row>
    <row r="463" spans="3:12" x14ac:dyDescent="0.3">
      <c r="C463" s="94" t="str">
        <f>IF(A463&lt;&gt;"",SUMIFS(JPK_KR!AL:AL,JPK_KR!W:W,B463),"")</f>
        <v/>
      </c>
      <c r="D463" s="94" t="str">
        <f>IF(A463&lt;&gt;"",SUMIFS(JPK_KR!AM:AM,JPK_KR!W:W,B463),"")</f>
        <v/>
      </c>
      <c r="G463" s="94" t="str">
        <f>IF(E463&lt;&gt;"",SUMIFS(JPK_KR!AL:AL,JPK_KR!W:W,F463),"")</f>
        <v/>
      </c>
      <c r="H463" s="94" t="str">
        <f>IF(E463&lt;&gt;"",SUMIFS(JPK_KR!AM:AM,JPK_KR!W:W,F463),"")</f>
        <v/>
      </c>
      <c r="K463" s="94" t="str">
        <f>IF(I463&lt;&gt;"",SUMIFS(JPK_KR!AJ:AJ,JPK_KR!W:W,J463),"")</f>
        <v/>
      </c>
      <c r="L463" s="94" t="str">
        <f>IF(I463&lt;&gt;"",SUMIFS(JPK_KR!AK:AK,JPK_KR!W:W,J463),"")</f>
        <v/>
      </c>
    </row>
    <row r="464" spans="3:12" x14ac:dyDescent="0.3">
      <c r="C464" s="94" t="str">
        <f>IF(A464&lt;&gt;"",SUMIFS(JPK_KR!AL:AL,JPK_KR!W:W,B464),"")</f>
        <v/>
      </c>
      <c r="D464" s="94" t="str">
        <f>IF(A464&lt;&gt;"",SUMIFS(JPK_KR!AM:AM,JPK_KR!W:W,B464),"")</f>
        <v/>
      </c>
      <c r="G464" s="94" t="str">
        <f>IF(E464&lt;&gt;"",SUMIFS(JPK_KR!AL:AL,JPK_KR!W:W,F464),"")</f>
        <v/>
      </c>
      <c r="H464" s="94" t="str">
        <f>IF(E464&lt;&gt;"",SUMIFS(JPK_KR!AM:AM,JPK_KR!W:W,F464),"")</f>
        <v/>
      </c>
      <c r="K464" s="94" t="str">
        <f>IF(I464&lt;&gt;"",SUMIFS(JPK_KR!AJ:AJ,JPK_KR!W:W,J464),"")</f>
        <v/>
      </c>
      <c r="L464" s="94" t="str">
        <f>IF(I464&lt;&gt;"",SUMIFS(JPK_KR!AK:AK,JPK_KR!W:W,J464),"")</f>
        <v/>
      </c>
    </row>
    <row r="465" spans="3:12" x14ac:dyDescent="0.3">
      <c r="C465" s="94" t="str">
        <f>IF(A465&lt;&gt;"",SUMIFS(JPK_KR!AL:AL,JPK_KR!W:W,B465),"")</f>
        <v/>
      </c>
      <c r="D465" s="94" t="str">
        <f>IF(A465&lt;&gt;"",SUMIFS(JPK_KR!AM:AM,JPK_KR!W:W,B465),"")</f>
        <v/>
      </c>
      <c r="G465" s="94" t="str">
        <f>IF(E465&lt;&gt;"",SUMIFS(JPK_KR!AL:AL,JPK_KR!W:W,F465),"")</f>
        <v/>
      </c>
      <c r="H465" s="94" t="str">
        <f>IF(E465&lt;&gt;"",SUMIFS(JPK_KR!AM:AM,JPK_KR!W:W,F465),"")</f>
        <v/>
      </c>
      <c r="K465" s="94" t="str">
        <f>IF(I465&lt;&gt;"",SUMIFS(JPK_KR!AJ:AJ,JPK_KR!W:W,J465),"")</f>
        <v/>
      </c>
      <c r="L465" s="94" t="str">
        <f>IF(I465&lt;&gt;"",SUMIFS(JPK_KR!AK:AK,JPK_KR!W:W,J465),"")</f>
        <v/>
      </c>
    </row>
    <row r="466" spans="3:12" x14ac:dyDescent="0.3">
      <c r="C466" s="94" t="str">
        <f>IF(A466&lt;&gt;"",SUMIFS(JPK_KR!AL:AL,JPK_KR!W:W,B466),"")</f>
        <v/>
      </c>
      <c r="D466" s="94" t="str">
        <f>IF(A466&lt;&gt;"",SUMIFS(JPK_KR!AM:AM,JPK_KR!W:W,B466),"")</f>
        <v/>
      </c>
      <c r="G466" s="94" t="str">
        <f>IF(E466&lt;&gt;"",SUMIFS(JPK_KR!AL:AL,JPK_KR!W:W,F466),"")</f>
        <v/>
      </c>
      <c r="H466" s="94" t="str">
        <f>IF(E466&lt;&gt;"",SUMIFS(JPK_KR!AM:AM,JPK_KR!W:W,F466),"")</f>
        <v/>
      </c>
      <c r="K466" s="94" t="str">
        <f>IF(I466&lt;&gt;"",SUMIFS(JPK_KR!AJ:AJ,JPK_KR!W:W,J466),"")</f>
        <v/>
      </c>
      <c r="L466" s="94" t="str">
        <f>IF(I466&lt;&gt;"",SUMIFS(JPK_KR!AK:AK,JPK_KR!W:W,J466),"")</f>
        <v/>
      </c>
    </row>
    <row r="467" spans="3:12" x14ac:dyDescent="0.3">
      <c r="C467" s="94" t="str">
        <f>IF(A467&lt;&gt;"",SUMIFS(JPK_KR!AL:AL,JPK_KR!W:W,B467),"")</f>
        <v/>
      </c>
      <c r="D467" s="94" t="str">
        <f>IF(A467&lt;&gt;"",SUMIFS(JPK_KR!AM:AM,JPK_KR!W:W,B467),"")</f>
        <v/>
      </c>
      <c r="G467" s="94" t="str">
        <f>IF(E467&lt;&gt;"",SUMIFS(JPK_KR!AL:AL,JPK_KR!W:W,F467),"")</f>
        <v/>
      </c>
      <c r="H467" s="94" t="str">
        <f>IF(E467&lt;&gt;"",SUMIFS(JPK_KR!AM:AM,JPK_KR!W:W,F467),"")</f>
        <v/>
      </c>
      <c r="K467" s="94" t="str">
        <f>IF(I467&lt;&gt;"",SUMIFS(JPK_KR!AJ:AJ,JPK_KR!W:W,J467),"")</f>
        <v/>
      </c>
      <c r="L467" s="94" t="str">
        <f>IF(I467&lt;&gt;"",SUMIFS(JPK_KR!AK:AK,JPK_KR!W:W,J467),"")</f>
        <v/>
      </c>
    </row>
    <row r="468" spans="3:12" x14ac:dyDescent="0.3">
      <c r="C468" s="94" t="str">
        <f>IF(A468&lt;&gt;"",SUMIFS(JPK_KR!AL:AL,JPK_KR!W:W,B468),"")</f>
        <v/>
      </c>
      <c r="D468" s="94" t="str">
        <f>IF(A468&lt;&gt;"",SUMIFS(JPK_KR!AM:AM,JPK_KR!W:W,B468),"")</f>
        <v/>
      </c>
      <c r="G468" s="94" t="str">
        <f>IF(E468&lt;&gt;"",SUMIFS(JPK_KR!AL:AL,JPK_KR!W:W,F468),"")</f>
        <v/>
      </c>
      <c r="H468" s="94" t="str">
        <f>IF(E468&lt;&gt;"",SUMIFS(JPK_KR!AM:AM,JPK_KR!W:W,F468),"")</f>
        <v/>
      </c>
      <c r="K468" s="94" t="str">
        <f>IF(I468&lt;&gt;"",SUMIFS(JPK_KR!AJ:AJ,JPK_KR!W:W,J468),"")</f>
        <v/>
      </c>
      <c r="L468" s="94" t="str">
        <f>IF(I468&lt;&gt;"",SUMIFS(JPK_KR!AK:AK,JPK_KR!W:W,J468),"")</f>
        <v/>
      </c>
    </row>
    <row r="469" spans="3:12" x14ac:dyDescent="0.3">
      <c r="C469" s="94" t="str">
        <f>IF(A469&lt;&gt;"",SUMIFS(JPK_KR!AL:AL,JPK_KR!W:W,B469),"")</f>
        <v/>
      </c>
      <c r="D469" s="94" t="str">
        <f>IF(A469&lt;&gt;"",SUMIFS(JPK_KR!AM:AM,JPK_KR!W:W,B469),"")</f>
        <v/>
      </c>
      <c r="G469" s="94" t="str">
        <f>IF(E469&lt;&gt;"",SUMIFS(JPK_KR!AL:AL,JPK_KR!W:W,F469),"")</f>
        <v/>
      </c>
      <c r="H469" s="94" t="str">
        <f>IF(E469&lt;&gt;"",SUMIFS(JPK_KR!AM:AM,JPK_KR!W:W,F469),"")</f>
        <v/>
      </c>
      <c r="K469" s="94" t="str">
        <f>IF(I469&lt;&gt;"",SUMIFS(JPK_KR!AJ:AJ,JPK_KR!W:W,J469),"")</f>
        <v/>
      </c>
      <c r="L469" s="94" t="str">
        <f>IF(I469&lt;&gt;"",SUMIFS(JPK_KR!AK:AK,JPK_KR!W:W,J469),"")</f>
        <v/>
      </c>
    </row>
    <row r="470" spans="3:12" x14ac:dyDescent="0.3">
      <c r="C470" s="94" t="str">
        <f>IF(A470&lt;&gt;"",SUMIFS(JPK_KR!AL:AL,JPK_KR!W:W,B470),"")</f>
        <v/>
      </c>
      <c r="D470" s="94" t="str">
        <f>IF(A470&lt;&gt;"",SUMIFS(JPK_KR!AM:AM,JPK_KR!W:W,B470),"")</f>
        <v/>
      </c>
      <c r="G470" s="94" t="str">
        <f>IF(E470&lt;&gt;"",SUMIFS(JPK_KR!AL:AL,JPK_KR!W:W,F470),"")</f>
        <v/>
      </c>
      <c r="H470" s="94" t="str">
        <f>IF(E470&lt;&gt;"",SUMIFS(JPK_KR!AM:AM,JPK_KR!W:W,F470),"")</f>
        <v/>
      </c>
      <c r="K470" s="94" t="str">
        <f>IF(I470&lt;&gt;"",SUMIFS(JPK_KR!AJ:AJ,JPK_KR!W:W,J470),"")</f>
        <v/>
      </c>
      <c r="L470" s="94" t="str">
        <f>IF(I470&lt;&gt;"",SUMIFS(JPK_KR!AK:AK,JPK_KR!W:W,J470),"")</f>
        <v/>
      </c>
    </row>
    <row r="471" spans="3:12" x14ac:dyDescent="0.3">
      <c r="C471" s="94" t="str">
        <f>IF(A471&lt;&gt;"",SUMIFS(JPK_KR!AL:AL,JPK_KR!W:W,B471),"")</f>
        <v/>
      </c>
      <c r="D471" s="94" t="str">
        <f>IF(A471&lt;&gt;"",SUMIFS(JPK_KR!AM:AM,JPK_KR!W:W,B471),"")</f>
        <v/>
      </c>
      <c r="G471" s="94" t="str">
        <f>IF(E471&lt;&gt;"",SUMIFS(JPK_KR!AL:AL,JPK_KR!W:W,F471),"")</f>
        <v/>
      </c>
      <c r="H471" s="94" t="str">
        <f>IF(E471&lt;&gt;"",SUMIFS(JPK_KR!AM:AM,JPK_KR!W:W,F471),"")</f>
        <v/>
      </c>
      <c r="K471" s="94" t="str">
        <f>IF(I471&lt;&gt;"",SUMIFS(JPK_KR!AJ:AJ,JPK_KR!W:W,J471),"")</f>
        <v/>
      </c>
      <c r="L471" s="94" t="str">
        <f>IF(I471&lt;&gt;"",SUMIFS(JPK_KR!AK:AK,JPK_KR!W:W,J471),"")</f>
        <v/>
      </c>
    </row>
    <row r="472" spans="3:12" x14ac:dyDescent="0.3">
      <c r="C472" s="94" t="str">
        <f>IF(A472&lt;&gt;"",SUMIFS(JPK_KR!AL:AL,JPK_KR!W:W,B472),"")</f>
        <v/>
      </c>
      <c r="D472" s="94" t="str">
        <f>IF(A472&lt;&gt;"",SUMIFS(JPK_KR!AM:AM,JPK_KR!W:W,B472),"")</f>
        <v/>
      </c>
      <c r="G472" s="94" t="str">
        <f>IF(E472&lt;&gt;"",SUMIFS(JPK_KR!AL:AL,JPK_KR!W:W,F472),"")</f>
        <v/>
      </c>
      <c r="H472" s="94" t="str">
        <f>IF(E472&lt;&gt;"",SUMIFS(JPK_KR!AM:AM,JPK_KR!W:W,F472),"")</f>
        <v/>
      </c>
      <c r="K472" s="94" t="str">
        <f>IF(I472&lt;&gt;"",SUMIFS(JPK_KR!AJ:AJ,JPK_KR!W:W,J472),"")</f>
        <v/>
      </c>
      <c r="L472" s="94" t="str">
        <f>IF(I472&lt;&gt;"",SUMIFS(JPK_KR!AK:AK,JPK_KR!W:W,J472),"")</f>
        <v/>
      </c>
    </row>
    <row r="473" spans="3:12" x14ac:dyDescent="0.3">
      <c r="C473" s="94" t="str">
        <f>IF(A473&lt;&gt;"",SUMIFS(JPK_KR!AL:AL,JPK_KR!W:W,B473),"")</f>
        <v/>
      </c>
      <c r="D473" s="94" t="str">
        <f>IF(A473&lt;&gt;"",SUMIFS(JPK_KR!AM:AM,JPK_KR!W:W,B473),"")</f>
        <v/>
      </c>
      <c r="G473" s="94" t="str">
        <f>IF(E473&lt;&gt;"",SUMIFS(JPK_KR!AL:AL,JPK_KR!W:W,F473),"")</f>
        <v/>
      </c>
      <c r="H473" s="94" t="str">
        <f>IF(E473&lt;&gt;"",SUMIFS(JPK_KR!AM:AM,JPK_KR!W:W,F473),"")</f>
        <v/>
      </c>
      <c r="K473" s="94" t="str">
        <f>IF(I473&lt;&gt;"",SUMIFS(JPK_KR!AJ:AJ,JPK_KR!W:W,J473),"")</f>
        <v/>
      </c>
      <c r="L473" s="94" t="str">
        <f>IF(I473&lt;&gt;"",SUMIFS(JPK_KR!AK:AK,JPK_KR!W:W,J473),"")</f>
        <v/>
      </c>
    </row>
    <row r="474" spans="3:12" x14ac:dyDescent="0.3">
      <c r="C474" s="94" t="str">
        <f>IF(A474&lt;&gt;"",SUMIFS(JPK_KR!AL:AL,JPK_KR!W:W,B474),"")</f>
        <v/>
      </c>
      <c r="D474" s="94" t="str">
        <f>IF(A474&lt;&gt;"",SUMIFS(JPK_KR!AM:AM,JPK_KR!W:W,B474),"")</f>
        <v/>
      </c>
      <c r="G474" s="94" t="str">
        <f>IF(E474&lt;&gt;"",SUMIFS(JPK_KR!AL:AL,JPK_KR!W:W,F474),"")</f>
        <v/>
      </c>
      <c r="H474" s="94" t="str">
        <f>IF(E474&lt;&gt;"",SUMIFS(JPK_KR!AM:AM,JPK_KR!W:W,F474),"")</f>
        <v/>
      </c>
      <c r="K474" s="94" t="str">
        <f>IF(I474&lt;&gt;"",SUMIFS(JPK_KR!AJ:AJ,JPK_KR!W:W,J474),"")</f>
        <v/>
      </c>
      <c r="L474" s="94" t="str">
        <f>IF(I474&lt;&gt;"",SUMIFS(JPK_KR!AK:AK,JPK_KR!W:W,J474),"")</f>
        <v/>
      </c>
    </row>
    <row r="475" spans="3:12" x14ac:dyDescent="0.3">
      <c r="C475" s="94" t="str">
        <f>IF(A475&lt;&gt;"",SUMIFS(JPK_KR!AL:AL,JPK_KR!W:W,B475),"")</f>
        <v/>
      </c>
      <c r="D475" s="94" t="str">
        <f>IF(A475&lt;&gt;"",SUMIFS(JPK_KR!AM:AM,JPK_KR!W:W,B475),"")</f>
        <v/>
      </c>
      <c r="G475" s="94" t="str">
        <f>IF(E475&lt;&gt;"",SUMIFS(JPK_KR!AL:AL,JPK_KR!W:W,F475),"")</f>
        <v/>
      </c>
      <c r="H475" s="94" t="str">
        <f>IF(E475&lt;&gt;"",SUMIFS(JPK_KR!AM:AM,JPK_KR!W:W,F475),"")</f>
        <v/>
      </c>
      <c r="K475" s="94" t="str">
        <f>IF(I475&lt;&gt;"",SUMIFS(JPK_KR!AJ:AJ,JPK_KR!W:W,J475),"")</f>
        <v/>
      </c>
      <c r="L475" s="94" t="str">
        <f>IF(I475&lt;&gt;"",SUMIFS(JPK_KR!AK:AK,JPK_KR!W:W,J475),"")</f>
        <v/>
      </c>
    </row>
    <row r="476" spans="3:12" x14ac:dyDescent="0.3">
      <c r="C476" s="94" t="str">
        <f>IF(A476&lt;&gt;"",SUMIFS(JPK_KR!AL:AL,JPK_KR!W:W,B476),"")</f>
        <v/>
      </c>
      <c r="D476" s="94" t="str">
        <f>IF(A476&lt;&gt;"",SUMIFS(JPK_KR!AM:AM,JPK_KR!W:W,B476),"")</f>
        <v/>
      </c>
      <c r="G476" s="94" t="str">
        <f>IF(E476&lt;&gt;"",SUMIFS(JPK_KR!AL:AL,JPK_KR!W:W,F476),"")</f>
        <v/>
      </c>
      <c r="H476" s="94" t="str">
        <f>IF(E476&lt;&gt;"",SUMIFS(JPK_KR!AM:AM,JPK_KR!W:W,F476),"")</f>
        <v/>
      </c>
      <c r="K476" s="94" t="str">
        <f>IF(I476&lt;&gt;"",SUMIFS(JPK_KR!AJ:AJ,JPK_KR!W:W,J476),"")</f>
        <v/>
      </c>
      <c r="L476" s="94" t="str">
        <f>IF(I476&lt;&gt;"",SUMIFS(JPK_KR!AK:AK,JPK_KR!W:W,J476),"")</f>
        <v/>
      </c>
    </row>
    <row r="477" spans="3:12" x14ac:dyDescent="0.3">
      <c r="C477" s="94" t="str">
        <f>IF(A477&lt;&gt;"",SUMIFS(JPK_KR!AL:AL,JPK_KR!W:W,B477),"")</f>
        <v/>
      </c>
      <c r="D477" s="94" t="str">
        <f>IF(A477&lt;&gt;"",SUMIFS(JPK_KR!AM:AM,JPK_KR!W:W,B477),"")</f>
        <v/>
      </c>
      <c r="G477" s="94" t="str">
        <f>IF(E477&lt;&gt;"",SUMIFS(JPK_KR!AL:AL,JPK_KR!W:W,F477),"")</f>
        <v/>
      </c>
      <c r="H477" s="94" t="str">
        <f>IF(E477&lt;&gt;"",SUMIFS(JPK_KR!AM:AM,JPK_KR!W:W,F477),"")</f>
        <v/>
      </c>
      <c r="K477" s="94" t="str">
        <f>IF(I477&lt;&gt;"",SUMIFS(JPK_KR!AJ:AJ,JPK_KR!W:W,J477),"")</f>
        <v/>
      </c>
      <c r="L477" s="94" t="str">
        <f>IF(I477&lt;&gt;"",SUMIFS(JPK_KR!AK:AK,JPK_KR!W:W,J477),"")</f>
        <v/>
      </c>
    </row>
    <row r="478" spans="3:12" x14ac:dyDescent="0.3">
      <c r="C478" s="94" t="str">
        <f>IF(A478&lt;&gt;"",SUMIFS(JPK_KR!AL:AL,JPK_KR!W:W,B478),"")</f>
        <v/>
      </c>
      <c r="D478" s="94" t="str">
        <f>IF(A478&lt;&gt;"",SUMIFS(JPK_KR!AM:AM,JPK_KR!W:W,B478),"")</f>
        <v/>
      </c>
      <c r="G478" s="94" t="str">
        <f>IF(E478&lt;&gt;"",SUMIFS(JPK_KR!AL:AL,JPK_KR!W:W,F478),"")</f>
        <v/>
      </c>
      <c r="H478" s="94" t="str">
        <f>IF(E478&lt;&gt;"",SUMIFS(JPK_KR!AM:AM,JPK_KR!W:W,F478),"")</f>
        <v/>
      </c>
      <c r="K478" s="94" t="str">
        <f>IF(I478&lt;&gt;"",SUMIFS(JPK_KR!AJ:AJ,JPK_KR!W:W,J478),"")</f>
        <v/>
      </c>
      <c r="L478" s="94" t="str">
        <f>IF(I478&lt;&gt;"",SUMIFS(JPK_KR!AK:AK,JPK_KR!W:W,J478),"")</f>
        <v/>
      </c>
    </row>
    <row r="479" spans="3:12" x14ac:dyDescent="0.3">
      <c r="C479" s="94" t="str">
        <f>IF(A479&lt;&gt;"",SUMIFS(JPK_KR!AL:AL,JPK_KR!W:W,B479),"")</f>
        <v/>
      </c>
      <c r="D479" s="94" t="str">
        <f>IF(A479&lt;&gt;"",SUMIFS(JPK_KR!AM:AM,JPK_KR!W:W,B479),"")</f>
        <v/>
      </c>
      <c r="G479" s="94" t="str">
        <f>IF(E479&lt;&gt;"",SUMIFS(JPK_KR!AL:AL,JPK_KR!W:W,F479),"")</f>
        <v/>
      </c>
      <c r="H479" s="94" t="str">
        <f>IF(E479&lt;&gt;"",SUMIFS(JPK_KR!AM:AM,JPK_KR!W:W,F479),"")</f>
        <v/>
      </c>
      <c r="K479" s="94" t="str">
        <f>IF(I479&lt;&gt;"",SUMIFS(JPK_KR!AJ:AJ,JPK_KR!W:W,J479),"")</f>
        <v/>
      </c>
      <c r="L479" s="94" t="str">
        <f>IF(I479&lt;&gt;"",SUMIFS(JPK_KR!AK:AK,JPK_KR!W:W,J479),"")</f>
        <v/>
      </c>
    </row>
    <row r="480" spans="3:12" x14ac:dyDescent="0.3">
      <c r="C480" s="94" t="str">
        <f>IF(A480&lt;&gt;"",SUMIFS(JPK_KR!AL:AL,JPK_KR!W:W,B480),"")</f>
        <v/>
      </c>
      <c r="D480" s="94" t="str">
        <f>IF(A480&lt;&gt;"",SUMIFS(JPK_KR!AM:AM,JPK_KR!W:W,B480),"")</f>
        <v/>
      </c>
      <c r="G480" s="94" t="str">
        <f>IF(E480&lt;&gt;"",SUMIFS(JPK_KR!AL:AL,JPK_KR!W:W,F480),"")</f>
        <v/>
      </c>
      <c r="H480" s="94" t="str">
        <f>IF(E480&lt;&gt;"",SUMIFS(JPK_KR!AM:AM,JPK_KR!W:W,F480),"")</f>
        <v/>
      </c>
      <c r="K480" s="94" t="str">
        <f>IF(I480&lt;&gt;"",SUMIFS(JPK_KR!AJ:AJ,JPK_KR!W:W,J480),"")</f>
        <v/>
      </c>
      <c r="L480" s="94" t="str">
        <f>IF(I480&lt;&gt;"",SUMIFS(JPK_KR!AK:AK,JPK_KR!W:W,J480),"")</f>
        <v/>
      </c>
    </row>
    <row r="481" spans="3:12" x14ac:dyDescent="0.3">
      <c r="C481" s="94" t="str">
        <f>IF(A481&lt;&gt;"",SUMIFS(JPK_KR!AL:AL,JPK_KR!W:W,B481),"")</f>
        <v/>
      </c>
      <c r="D481" s="94" t="str">
        <f>IF(A481&lt;&gt;"",SUMIFS(JPK_KR!AM:AM,JPK_KR!W:W,B481),"")</f>
        <v/>
      </c>
      <c r="G481" s="94" t="str">
        <f>IF(E481&lt;&gt;"",SUMIFS(JPK_KR!AL:AL,JPK_KR!W:W,F481),"")</f>
        <v/>
      </c>
      <c r="H481" s="94" t="str">
        <f>IF(E481&lt;&gt;"",SUMIFS(JPK_KR!AM:AM,JPK_KR!W:W,F481),"")</f>
        <v/>
      </c>
      <c r="K481" s="94" t="str">
        <f>IF(I481&lt;&gt;"",SUMIFS(JPK_KR!AJ:AJ,JPK_KR!W:W,J481),"")</f>
        <v/>
      </c>
      <c r="L481" s="94" t="str">
        <f>IF(I481&lt;&gt;"",SUMIFS(JPK_KR!AK:AK,JPK_KR!W:W,J481),"")</f>
        <v/>
      </c>
    </row>
    <row r="482" spans="3:12" x14ac:dyDescent="0.3">
      <c r="C482" s="94" t="str">
        <f>IF(A482&lt;&gt;"",SUMIFS(JPK_KR!AL:AL,JPK_KR!W:W,B482),"")</f>
        <v/>
      </c>
      <c r="D482" s="94" t="str">
        <f>IF(A482&lt;&gt;"",SUMIFS(JPK_KR!AM:AM,JPK_KR!W:W,B482),"")</f>
        <v/>
      </c>
      <c r="G482" s="94" t="str">
        <f>IF(E482&lt;&gt;"",SUMIFS(JPK_KR!AL:AL,JPK_KR!W:W,F482),"")</f>
        <v/>
      </c>
      <c r="H482" s="94" t="str">
        <f>IF(E482&lt;&gt;"",SUMIFS(JPK_KR!AM:AM,JPK_KR!W:W,F482),"")</f>
        <v/>
      </c>
      <c r="K482" s="94" t="str">
        <f>IF(I482&lt;&gt;"",SUMIFS(JPK_KR!AJ:AJ,JPK_KR!W:W,J482),"")</f>
        <v/>
      </c>
      <c r="L482" s="94" t="str">
        <f>IF(I482&lt;&gt;"",SUMIFS(JPK_KR!AK:AK,JPK_KR!W:W,J482),"")</f>
        <v/>
      </c>
    </row>
    <row r="483" spans="3:12" x14ac:dyDescent="0.3">
      <c r="C483" s="94" t="str">
        <f>IF(A483&lt;&gt;"",SUMIFS(JPK_KR!AL:AL,JPK_KR!W:W,B483),"")</f>
        <v/>
      </c>
      <c r="D483" s="94" t="str">
        <f>IF(A483&lt;&gt;"",SUMIFS(JPK_KR!AM:AM,JPK_KR!W:W,B483),"")</f>
        <v/>
      </c>
      <c r="G483" s="94" t="str">
        <f>IF(E483&lt;&gt;"",SUMIFS(JPK_KR!AL:AL,JPK_KR!W:W,F483),"")</f>
        <v/>
      </c>
      <c r="H483" s="94" t="str">
        <f>IF(E483&lt;&gt;"",SUMIFS(JPK_KR!AM:AM,JPK_KR!W:W,F483),"")</f>
        <v/>
      </c>
      <c r="K483" s="94" t="str">
        <f>IF(I483&lt;&gt;"",SUMIFS(JPK_KR!AJ:AJ,JPK_KR!W:W,J483),"")</f>
        <v/>
      </c>
      <c r="L483" s="94" t="str">
        <f>IF(I483&lt;&gt;"",SUMIFS(JPK_KR!AK:AK,JPK_KR!W:W,J483),"")</f>
        <v/>
      </c>
    </row>
    <row r="484" spans="3:12" x14ac:dyDescent="0.3">
      <c r="C484" s="94" t="str">
        <f>IF(A484&lt;&gt;"",SUMIFS(JPK_KR!AL:AL,JPK_KR!W:W,B484),"")</f>
        <v/>
      </c>
      <c r="D484" s="94" t="str">
        <f>IF(A484&lt;&gt;"",SUMIFS(JPK_KR!AM:AM,JPK_KR!W:W,B484),"")</f>
        <v/>
      </c>
      <c r="G484" s="94" t="str">
        <f>IF(E484&lt;&gt;"",SUMIFS(JPK_KR!AL:AL,JPK_KR!W:W,F484),"")</f>
        <v/>
      </c>
      <c r="H484" s="94" t="str">
        <f>IF(E484&lt;&gt;"",SUMIFS(JPK_KR!AM:AM,JPK_KR!W:W,F484),"")</f>
        <v/>
      </c>
      <c r="K484" s="94" t="str">
        <f>IF(I484&lt;&gt;"",SUMIFS(JPK_KR!AJ:AJ,JPK_KR!W:W,J484),"")</f>
        <v/>
      </c>
      <c r="L484" s="94" t="str">
        <f>IF(I484&lt;&gt;"",SUMIFS(JPK_KR!AK:AK,JPK_KR!W:W,J484),"")</f>
        <v/>
      </c>
    </row>
    <row r="485" spans="3:12" x14ac:dyDescent="0.3">
      <c r="C485" s="94" t="str">
        <f>IF(A485&lt;&gt;"",SUMIFS(JPK_KR!AL:AL,JPK_KR!W:W,B485),"")</f>
        <v/>
      </c>
      <c r="D485" s="94" t="str">
        <f>IF(A485&lt;&gt;"",SUMIFS(JPK_KR!AM:AM,JPK_KR!W:W,B485),"")</f>
        <v/>
      </c>
      <c r="G485" s="94" t="str">
        <f>IF(E485&lt;&gt;"",SUMIFS(JPK_KR!AL:AL,JPK_KR!W:W,F485),"")</f>
        <v/>
      </c>
      <c r="H485" s="94" t="str">
        <f>IF(E485&lt;&gt;"",SUMIFS(JPK_KR!AM:AM,JPK_KR!W:W,F485),"")</f>
        <v/>
      </c>
      <c r="K485" s="94" t="str">
        <f>IF(I485&lt;&gt;"",SUMIFS(JPK_KR!AJ:AJ,JPK_KR!W:W,J485),"")</f>
        <v/>
      </c>
      <c r="L485" s="94" t="str">
        <f>IF(I485&lt;&gt;"",SUMIFS(JPK_KR!AK:AK,JPK_KR!W:W,J485),"")</f>
        <v/>
      </c>
    </row>
    <row r="486" spans="3:12" x14ac:dyDescent="0.3">
      <c r="C486" s="94" t="str">
        <f>IF(A486&lt;&gt;"",SUMIFS(JPK_KR!AL:AL,JPK_KR!W:W,B486),"")</f>
        <v/>
      </c>
      <c r="D486" s="94" t="str">
        <f>IF(A486&lt;&gt;"",SUMIFS(JPK_KR!AM:AM,JPK_KR!W:W,B486),"")</f>
        <v/>
      </c>
      <c r="G486" s="94" t="str">
        <f>IF(E486&lt;&gt;"",SUMIFS(JPK_KR!AL:AL,JPK_KR!W:W,F486),"")</f>
        <v/>
      </c>
      <c r="H486" s="94" t="str">
        <f>IF(E486&lt;&gt;"",SUMIFS(JPK_KR!AM:AM,JPK_KR!W:W,F486),"")</f>
        <v/>
      </c>
      <c r="K486" s="94" t="str">
        <f>IF(I486&lt;&gt;"",SUMIFS(JPK_KR!AJ:AJ,JPK_KR!W:W,J486),"")</f>
        <v/>
      </c>
      <c r="L486" s="94" t="str">
        <f>IF(I486&lt;&gt;"",SUMIFS(JPK_KR!AK:AK,JPK_KR!W:W,J486),"")</f>
        <v/>
      </c>
    </row>
    <row r="487" spans="3:12" x14ac:dyDescent="0.3">
      <c r="C487" s="94" t="str">
        <f>IF(A487&lt;&gt;"",SUMIFS(JPK_KR!AL:AL,JPK_KR!W:W,B487),"")</f>
        <v/>
      </c>
      <c r="D487" s="94" t="str">
        <f>IF(A487&lt;&gt;"",SUMIFS(JPK_KR!AM:AM,JPK_KR!W:W,B487),"")</f>
        <v/>
      </c>
      <c r="G487" s="94" t="str">
        <f>IF(E487&lt;&gt;"",SUMIFS(JPK_KR!AL:AL,JPK_KR!W:W,F487),"")</f>
        <v/>
      </c>
      <c r="H487" s="94" t="str">
        <f>IF(E487&lt;&gt;"",SUMIFS(JPK_KR!AM:AM,JPK_KR!W:W,F487),"")</f>
        <v/>
      </c>
      <c r="K487" s="94" t="str">
        <f>IF(I487&lt;&gt;"",SUMIFS(JPK_KR!AJ:AJ,JPK_KR!W:W,J487),"")</f>
        <v/>
      </c>
      <c r="L487" s="94" t="str">
        <f>IF(I487&lt;&gt;"",SUMIFS(JPK_KR!AK:AK,JPK_KR!W:W,J487),"")</f>
        <v/>
      </c>
    </row>
    <row r="488" spans="3:12" x14ac:dyDescent="0.3">
      <c r="C488" s="94" t="str">
        <f>IF(A488&lt;&gt;"",SUMIFS(JPK_KR!AL:AL,JPK_KR!W:W,B488),"")</f>
        <v/>
      </c>
      <c r="D488" s="94" t="str">
        <f>IF(A488&lt;&gt;"",SUMIFS(JPK_KR!AM:AM,JPK_KR!W:W,B488),"")</f>
        <v/>
      </c>
      <c r="G488" s="94" t="str">
        <f>IF(E488&lt;&gt;"",SUMIFS(JPK_KR!AL:AL,JPK_KR!W:W,F488),"")</f>
        <v/>
      </c>
      <c r="H488" s="94" t="str">
        <f>IF(E488&lt;&gt;"",SUMIFS(JPK_KR!AM:AM,JPK_KR!W:W,F488),"")</f>
        <v/>
      </c>
      <c r="K488" s="94" t="str">
        <f>IF(I488&lt;&gt;"",SUMIFS(JPK_KR!AJ:AJ,JPK_KR!W:W,J488),"")</f>
        <v/>
      </c>
      <c r="L488" s="94" t="str">
        <f>IF(I488&lt;&gt;"",SUMIFS(JPK_KR!AK:AK,JPK_KR!W:W,J488),"")</f>
        <v/>
      </c>
    </row>
    <row r="489" spans="3:12" x14ac:dyDescent="0.3">
      <c r="C489" s="94" t="str">
        <f>IF(A489&lt;&gt;"",SUMIFS(JPK_KR!AL:AL,JPK_KR!W:W,B489),"")</f>
        <v/>
      </c>
      <c r="D489" s="94" t="str">
        <f>IF(A489&lt;&gt;"",SUMIFS(JPK_KR!AM:AM,JPK_KR!W:W,B489),"")</f>
        <v/>
      </c>
      <c r="G489" s="94" t="str">
        <f>IF(E489&lt;&gt;"",SUMIFS(JPK_KR!AL:AL,JPK_KR!W:W,F489),"")</f>
        <v/>
      </c>
      <c r="H489" s="94" t="str">
        <f>IF(E489&lt;&gt;"",SUMIFS(JPK_KR!AM:AM,JPK_KR!W:W,F489),"")</f>
        <v/>
      </c>
      <c r="K489" s="94" t="str">
        <f>IF(I489&lt;&gt;"",SUMIFS(JPK_KR!AJ:AJ,JPK_KR!W:W,J489),"")</f>
        <v/>
      </c>
      <c r="L489" s="94" t="str">
        <f>IF(I489&lt;&gt;"",SUMIFS(JPK_KR!AK:AK,JPK_KR!W:W,J489),"")</f>
        <v/>
      </c>
    </row>
    <row r="490" spans="3:12" x14ac:dyDescent="0.3">
      <c r="C490" s="94" t="str">
        <f>IF(A490&lt;&gt;"",SUMIFS(JPK_KR!AL:AL,JPK_KR!W:W,B490),"")</f>
        <v/>
      </c>
      <c r="D490" s="94" t="str">
        <f>IF(A490&lt;&gt;"",SUMIFS(JPK_KR!AM:AM,JPK_KR!W:W,B490),"")</f>
        <v/>
      </c>
      <c r="G490" s="94" t="str">
        <f>IF(E490&lt;&gt;"",SUMIFS(JPK_KR!AL:AL,JPK_KR!W:W,F490),"")</f>
        <v/>
      </c>
      <c r="H490" s="94" t="str">
        <f>IF(E490&lt;&gt;"",SUMIFS(JPK_KR!AM:AM,JPK_KR!W:W,F490),"")</f>
        <v/>
      </c>
      <c r="K490" s="94" t="str">
        <f>IF(I490&lt;&gt;"",SUMIFS(JPK_KR!AJ:AJ,JPK_KR!W:W,J490),"")</f>
        <v/>
      </c>
      <c r="L490" s="94" t="str">
        <f>IF(I490&lt;&gt;"",SUMIFS(JPK_KR!AK:AK,JPK_KR!W:W,J490),"")</f>
        <v/>
      </c>
    </row>
    <row r="491" spans="3:12" x14ac:dyDescent="0.3">
      <c r="C491" s="94" t="str">
        <f>IF(A491&lt;&gt;"",SUMIFS(JPK_KR!AL:AL,JPK_KR!W:W,B491),"")</f>
        <v/>
      </c>
      <c r="D491" s="94" t="str">
        <f>IF(A491&lt;&gt;"",SUMIFS(JPK_KR!AM:AM,JPK_KR!W:W,B491),"")</f>
        <v/>
      </c>
      <c r="G491" s="94" t="str">
        <f>IF(E491&lt;&gt;"",SUMIFS(JPK_KR!AL:AL,JPK_KR!W:W,F491),"")</f>
        <v/>
      </c>
      <c r="H491" s="94" t="str">
        <f>IF(E491&lt;&gt;"",SUMIFS(JPK_KR!AM:AM,JPK_KR!W:W,F491),"")</f>
        <v/>
      </c>
      <c r="K491" s="94" t="str">
        <f>IF(I491&lt;&gt;"",SUMIFS(JPK_KR!AJ:AJ,JPK_KR!W:W,J491),"")</f>
        <v/>
      </c>
      <c r="L491" s="94" t="str">
        <f>IF(I491&lt;&gt;"",SUMIFS(JPK_KR!AK:AK,JPK_KR!W:W,J491),"")</f>
        <v/>
      </c>
    </row>
    <row r="492" spans="3:12" x14ac:dyDescent="0.3">
      <c r="C492" s="94" t="str">
        <f>IF(A492&lt;&gt;"",SUMIFS(JPK_KR!AL:AL,JPK_KR!W:W,B492),"")</f>
        <v/>
      </c>
      <c r="D492" s="94" t="str">
        <f>IF(A492&lt;&gt;"",SUMIFS(JPK_KR!AM:AM,JPK_KR!W:W,B492),"")</f>
        <v/>
      </c>
      <c r="G492" s="94" t="str">
        <f>IF(E492&lt;&gt;"",SUMIFS(JPK_KR!AL:AL,JPK_KR!W:W,F492),"")</f>
        <v/>
      </c>
      <c r="H492" s="94" t="str">
        <f>IF(E492&lt;&gt;"",SUMIFS(JPK_KR!AM:AM,JPK_KR!W:W,F492),"")</f>
        <v/>
      </c>
      <c r="K492" s="94" t="str">
        <f>IF(I492&lt;&gt;"",SUMIFS(JPK_KR!AJ:AJ,JPK_KR!W:W,J492),"")</f>
        <v/>
      </c>
      <c r="L492" s="94" t="str">
        <f>IF(I492&lt;&gt;"",SUMIFS(JPK_KR!AK:AK,JPK_KR!W:W,J492),"")</f>
        <v/>
      </c>
    </row>
    <row r="493" spans="3:12" x14ac:dyDescent="0.3">
      <c r="C493" s="94" t="str">
        <f>IF(A493&lt;&gt;"",SUMIFS(JPK_KR!AL:AL,JPK_KR!W:W,B493),"")</f>
        <v/>
      </c>
      <c r="D493" s="94" t="str">
        <f>IF(A493&lt;&gt;"",SUMIFS(JPK_KR!AM:AM,JPK_KR!W:W,B493),"")</f>
        <v/>
      </c>
      <c r="G493" s="94" t="str">
        <f>IF(E493&lt;&gt;"",SUMIFS(JPK_KR!AL:AL,JPK_KR!W:W,F493),"")</f>
        <v/>
      </c>
      <c r="H493" s="94" t="str">
        <f>IF(E493&lt;&gt;"",SUMIFS(JPK_KR!AM:AM,JPK_KR!W:W,F493),"")</f>
        <v/>
      </c>
      <c r="K493" s="94" t="str">
        <f>IF(I493&lt;&gt;"",SUMIFS(JPK_KR!AJ:AJ,JPK_KR!W:W,J493),"")</f>
        <v/>
      </c>
      <c r="L493" s="94" t="str">
        <f>IF(I493&lt;&gt;"",SUMIFS(JPK_KR!AK:AK,JPK_KR!W:W,J493),"")</f>
        <v/>
      </c>
    </row>
    <row r="494" spans="3:12" x14ac:dyDescent="0.3">
      <c r="C494" s="94" t="str">
        <f>IF(A494&lt;&gt;"",SUMIFS(JPK_KR!AL:AL,JPK_KR!W:W,B494),"")</f>
        <v/>
      </c>
      <c r="D494" s="94" t="str">
        <f>IF(A494&lt;&gt;"",SUMIFS(JPK_KR!AM:AM,JPK_KR!W:W,B494),"")</f>
        <v/>
      </c>
      <c r="G494" s="94" t="str">
        <f>IF(E494&lt;&gt;"",SUMIFS(JPK_KR!AL:AL,JPK_KR!W:W,F494),"")</f>
        <v/>
      </c>
      <c r="H494" s="94" t="str">
        <f>IF(E494&lt;&gt;"",SUMIFS(JPK_KR!AM:AM,JPK_KR!W:W,F494),"")</f>
        <v/>
      </c>
      <c r="K494" s="94" t="str">
        <f>IF(I494&lt;&gt;"",SUMIFS(JPK_KR!AJ:AJ,JPK_KR!W:W,J494),"")</f>
        <v/>
      </c>
      <c r="L494" s="94" t="str">
        <f>IF(I494&lt;&gt;"",SUMIFS(JPK_KR!AK:AK,JPK_KR!W:W,J494),"")</f>
        <v/>
      </c>
    </row>
    <row r="495" spans="3:12" x14ac:dyDescent="0.3">
      <c r="C495" s="94" t="str">
        <f>IF(A495&lt;&gt;"",SUMIFS(JPK_KR!AL:AL,JPK_KR!W:W,B495),"")</f>
        <v/>
      </c>
      <c r="D495" s="94" t="str">
        <f>IF(A495&lt;&gt;"",SUMIFS(JPK_KR!AM:AM,JPK_KR!W:W,B495),"")</f>
        <v/>
      </c>
      <c r="G495" s="94" t="str">
        <f>IF(E495&lt;&gt;"",SUMIFS(JPK_KR!AL:AL,JPK_KR!W:W,F495),"")</f>
        <v/>
      </c>
      <c r="H495" s="94" t="str">
        <f>IF(E495&lt;&gt;"",SUMIFS(JPK_KR!AM:AM,JPK_KR!W:W,F495),"")</f>
        <v/>
      </c>
      <c r="K495" s="94" t="str">
        <f>IF(I495&lt;&gt;"",SUMIFS(JPK_KR!AJ:AJ,JPK_KR!W:W,J495),"")</f>
        <v/>
      </c>
      <c r="L495" s="94" t="str">
        <f>IF(I495&lt;&gt;"",SUMIFS(JPK_KR!AK:AK,JPK_KR!W:W,J495),"")</f>
        <v/>
      </c>
    </row>
    <row r="496" spans="3:12" x14ac:dyDescent="0.3">
      <c r="C496" s="94" t="str">
        <f>IF(A496&lt;&gt;"",SUMIFS(JPK_KR!AL:AL,JPK_KR!W:W,B496),"")</f>
        <v/>
      </c>
      <c r="D496" s="94" t="str">
        <f>IF(A496&lt;&gt;"",SUMIFS(JPK_KR!AM:AM,JPK_KR!W:W,B496),"")</f>
        <v/>
      </c>
      <c r="G496" s="94" t="str">
        <f>IF(E496&lt;&gt;"",SUMIFS(JPK_KR!AL:AL,JPK_KR!W:W,F496),"")</f>
        <v/>
      </c>
      <c r="H496" s="94" t="str">
        <f>IF(E496&lt;&gt;"",SUMIFS(JPK_KR!AM:AM,JPK_KR!W:W,F496),"")</f>
        <v/>
      </c>
      <c r="K496" s="94" t="str">
        <f>IF(I496&lt;&gt;"",SUMIFS(JPK_KR!AJ:AJ,JPK_KR!W:W,J496),"")</f>
        <v/>
      </c>
      <c r="L496" s="94" t="str">
        <f>IF(I496&lt;&gt;"",SUMIFS(JPK_KR!AK:AK,JPK_KR!W:W,J496),"")</f>
        <v/>
      </c>
    </row>
    <row r="497" spans="3:12" x14ac:dyDescent="0.3">
      <c r="C497" s="94" t="str">
        <f>IF(A497&lt;&gt;"",SUMIFS(JPK_KR!AL:AL,JPK_KR!W:W,B497),"")</f>
        <v/>
      </c>
      <c r="D497" s="94" t="str">
        <f>IF(A497&lt;&gt;"",SUMIFS(JPK_KR!AM:AM,JPK_KR!W:W,B497),"")</f>
        <v/>
      </c>
      <c r="G497" s="94" t="str">
        <f>IF(E497&lt;&gt;"",SUMIFS(JPK_KR!AL:AL,JPK_KR!W:W,F497),"")</f>
        <v/>
      </c>
      <c r="H497" s="94" t="str">
        <f>IF(E497&lt;&gt;"",SUMIFS(JPK_KR!AM:AM,JPK_KR!W:W,F497),"")</f>
        <v/>
      </c>
      <c r="K497" s="94" t="str">
        <f>IF(I497&lt;&gt;"",SUMIFS(JPK_KR!AJ:AJ,JPK_KR!W:W,J497),"")</f>
        <v/>
      </c>
      <c r="L497" s="94" t="str">
        <f>IF(I497&lt;&gt;"",SUMIFS(JPK_KR!AK:AK,JPK_KR!W:W,J497),"")</f>
        <v/>
      </c>
    </row>
    <row r="498" spans="3:12" x14ac:dyDescent="0.3">
      <c r="C498" s="94" t="str">
        <f>IF(A498&lt;&gt;"",SUMIFS(JPK_KR!AL:AL,JPK_KR!W:W,B498),"")</f>
        <v/>
      </c>
      <c r="D498" s="94" t="str">
        <f>IF(A498&lt;&gt;"",SUMIFS(JPK_KR!AM:AM,JPK_KR!W:W,B498),"")</f>
        <v/>
      </c>
      <c r="G498" s="94" t="str">
        <f>IF(E498&lt;&gt;"",SUMIFS(JPK_KR!AL:AL,JPK_KR!W:W,F498),"")</f>
        <v/>
      </c>
      <c r="H498" s="94" t="str">
        <f>IF(E498&lt;&gt;"",SUMIFS(JPK_KR!AM:AM,JPK_KR!W:W,F498),"")</f>
        <v/>
      </c>
      <c r="K498" s="94" t="str">
        <f>IF(I498&lt;&gt;"",SUMIFS(JPK_KR!AJ:AJ,JPK_KR!W:W,J498),"")</f>
        <v/>
      </c>
      <c r="L498" s="94" t="str">
        <f>IF(I498&lt;&gt;"",SUMIFS(JPK_KR!AK:AK,JPK_KR!W:W,J498),"")</f>
        <v/>
      </c>
    </row>
    <row r="499" spans="3:12" x14ac:dyDescent="0.3">
      <c r="C499" s="94" t="str">
        <f>IF(A499&lt;&gt;"",SUMIFS(JPK_KR!AL:AL,JPK_KR!W:W,B499),"")</f>
        <v/>
      </c>
      <c r="D499" s="94" t="str">
        <f>IF(A499&lt;&gt;"",SUMIFS(JPK_KR!AM:AM,JPK_KR!W:W,B499),"")</f>
        <v/>
      </c>
      <c r="G499" s="94" t="str">
        <f>IF(E499&lt;&gt;"",SUMIFS(JPK_KR!AL:AL,JPK_KR!W:W,F499),"")</f>
        <v/>
      </c>
      <c r="H499" s="94" t="str">
        <f>IF(E499&lt;&gt;"",SUMIFS(JPK_KR!AM:AM,JPK_KR!W:W,F499),"")</f>
        <v/>
      </c>
      <c r="K499" s="94" t="str">
        <f>IF(I499&lt;&gt;"",SUMIFS(JPK_KR!AJ:AJ,JPK_KR!W:W,J499),"")</f>
        <v/>
      </c>
      <c r="L499" s="94" t="str">
        <f>IF(I499&lt;&gt;"",SUMIFS(JPK_KR!AK:AK,JPK_KR!W:W,J499),"")</f>
        <v/>
      </c>
    </row>
    <row r="500" spans="3:12" x14ac:dyDescent="0.3">
      <c r="C500" s="94" t="str">
        <f>IF(A500&lt;&gt;"",SUMIFS(JPK_KR!AL:AL,JPK_KR!W:W,B500),"")</f>
        <v/>
      </c>
      <c r="D500" s="94" t="str">
        <f>IF(A500&lt;&gt;"",SUMIFS(JPK_KR!AM:AM,JPK_KR!W:W,B500),"")</f>
        <v/>
      </c>
      <c r="G500" s="94" t="str">
        <f>IF(E500&lt;&gt;"",SUMIFS(JPK_KR!AL:AL,JPK_KR!W:W,F500),"")</f>
        <v/>
      </c>
      <c r="H500" s="94" t="str">
        <f>IF(E500&lt;&gt;"",SUMIFS(JPK_KR!AM:AM,JPK_KR!W:W,F500),"")</f>
        <v/>
      </c>
      <c r="K500" s="94" t="str">
        <f>IF(I500&lt;&gt;"",SUMIFS(JPK_KR!AJ:AJ,JPK_KR!W:W,J500),"")</f>
        <v/>
      </c>
      <c r="L500" s="94" t="str">
        <f>IF(I500&lt;&gt;"",SUMIFS(JPK_KR!AK:AK,JPK_KR!W:W,J500),"")</f>
        <v/>
      </c>
    </row>
    <row r="501" spans="3:12" x14ac:dyDescent="0.3">
      <c r="C501" s="94" t="str">
        <f>IF(A501&lt;&gt;"",SUMIFS(JPK_KR!AL:AL,JPK_KR!W:W,B501),"")</f>
        <v/>
      </c>
      <c r="D501" s="94" t="str">
        <f>IF(A501&lt;&gt;"",SUMIFS(JPK_KR!AM:AM,JPK_KR!W:W,B501),"")</f>
        <v/>
      </c>
      <c r="G501" s="94" t="str">
        <f>IF(E501&lt;&gt;"",SUMIFS(JPK_KR!AL:AL,JPK_KR!W:W,F501),"")</f>
        <v/>
      </c>
      <c r="H501" s="94" t="str">
        <f>IF(E501&lt;&gt;"",SUMIFS(JPK_KR!AM:AM,JPK_KR!W:W,F501),"")</f>
        <v/>
      </c>
      <c r="K501" s="94" t="str">
        <f>IF(I501&lt;&gt;"",SUMIFS(JPK_KR!AJ:AJ,JPK_KR!W:W,J501),"")</f>
        <v/>
      </c>
      <c r="L501" s="94" t="str">
        <f>IF(I501&lt;&gt;"",SUMIFS(JPK_KR!AK:AK,JPK_KR!W:W,J501),"")</f>
        <v/>
      </c>
    </row>
    <row r="502" spans="3:12" x14ac:dyDescent="0.3">
      <c r="C502" s="94" t="str">
        <f>IF(A502&lt;&gt;"",SUMIFS(JPK_KR!AL:AL,JPK_KR!W:W,B502),"")</f>
        <v/>
      </c>
      <c r="D502" s="94" t="str">
        <f>IF(A502&lt;&gt;"",SUMIFS(JPK_KR!AM:AM,JPK_KR!W:W,B502),"")</f>
        <v/>
      </c>
      <c r="G502" s="94" t="str">
        <f>IF(E502&lt;&gt;"",SUMIFS(JPK_KR!AL:AL,JPK_KR!W:W,F502),"")</f>
        <v/>
      </c>
      <c r="H502" s="94" t="str">
        <f>IF(E502&lt;&gt;"",SUMIFS(JPK_KR!AM:AM,JPK_KR!W:W,F502),"")</f>
        <v/>
      </c>
      <c r="K502" s="94" t="str">
        <f>IF(I502&lt;&gt;"",SUMIFS(JPK_KR!AJ:AJ,JPK_KR!W:W,J502),"")</f>
        <v/>
      </c>
      <c r="L502" s="94" t="str">
        <f>IF(I502&lt;&gt;"",SUMIFS(JPK_KR!AK:AK,JPK_KR!W:W,J502),"")</f>
        <v/>
      </c>
    </row>
    <row r="503" spans="3:12" x14ac:dyDescent="0.3">
      <c r="C503" s="94" t="str">
        <f>IF(A503&lt;&gt;"",SUMIFS(JPK_KR!AL:AL,JPK_KR!W:W,B503),"")</f>
        <v/>
      </c>
      <c r="D503" s="94" t="str">
        <f>IF(A503&lt;&gt;"",SUMIFS(JPK_KR!AM:AM,JPK_KR!W:W,B503),"")</f>
        <v/>
      </c>
      <c r="G503" s="94" t="str">
        <f>IF(E503&lt;&gt;"",SUMIFS(JPK_KR!AL:AL,JPK_KR!W:W,F503),"")</f>
        <v/>
      </c>
      <c r="H503" s="94" t="str">
        <f>IF(E503&lt;&gt;"",SUMIFS(JPK_KR!AM:AM,JPK_KR!W:W,F503),"")</f>
        <v/>
      </c>
      <c r="K503" s="94" t="str">
        <f>IF(I503&lt;&gt;"",SUMIFS(JPK_KR!AJ:AJ,JPK_KR!W:W,J503),"")</f>
        <v/>
      </c>
      <c r="L503" s="94" t="str">
        <f>IF(I503&lt;&gt;"",SUMIFS(JPK_KR!AK:AK,JPK_KR!W:W,J503),"")</f>
        <v/>
      </c>
    </row>
    <row r="504" spans="3:12" x14ac:dyDescent="0.3">
      <c r="C504" s="94" t="str">
        <f>IF(A504&lt;&gt;"",SUMIFS(JPK_KR!AL:AL,JPK_KR!W:W,B504),"")</f>
        <v/>
      </c>
      <c r="D504" s="94" t="str">
        <f>IF(A504&lt;&gt;"",SUMIFS(JPK_KR!AM:AM,JPK_KR!W:W,B504),"")</f>
        <v/>
      </c>
      <c r="G504" s="94" t="str">
        <f>IF(E504&lt;&gt;"",SUMIFS(JPK_KR!AL:AL,JPK_KR!W:W,F504),"")</f>
        <v/>
      </c>
      <c r="H504" s="94" t="str">
        <f>IF(E504&lt;&gt;"",SUMIFS(JPK_KR!AM:AM,JPK_KR!W:W,F504),"")</f>
        <v/>
      </c>
      <c r="K504" s="94" t="str">
        <f>IF(I504&lt;&gt;"",SUMIFS(JPK_KR!AJ:AJ,JPK_KR!W:W,J504),"")</f>
        <v/>
      </c>
      <c r="L504" s="94" t="str">
        <f>IF(I504&lt;&gt;"",SUMIFS(JPK_KR!AK:AK,JPK_KR!W:W,J504),"")</f>
        <v/>
      </c>
    </row>
    <row r="505" spans="3:12" x14ac:dyDescent="0.3">
      <c r="C505" s="94" t="str">
        <f>IF(A505&lt;&gt;"",SUMIFS(JPK_KR!AL:AL,JPK_KR!W:W,B505),"")</f>
        <v/>
      </c>
      <c r="D505" s="94" t="str">
        <f>IF(A505&lt;&gt;"",SUMIFS(JPK_KR!AM:AM,JPK_KR!W:W,B505),"")</f>
        <v/>
      </c>
      <c r="G505" s="94" t="str">
        <f>IF(E505&lt;&gt;"",SUMIFS(JPK_KR!AL:AL,JPK_KR!W:W,F505),"")</f>
        <v/>
      </c>
      <c r="H505" s="94" t="str">
        <f>IF(E505&lt;&gt;"",SUMIFS(JPK_KR!AM:AM,JPK_KR!W:W,F505),"")</f>
        <v/>
      </c>
      <c r="K505" s="94" t="str">
        <f>IF(I505&lt;&gt;"",SUMIFS(JPK_KR!AJ:AJ,JPK_KR!W:W,J505),"")</f>
        <v/>
      </c>
      <c r="L505" s="94" t="str">
        <f>IF(I505&lt;&gt;"",SUMIFS(JPK_KR!AK:AK,JPK_KR!W:W,J505),"")</f>
        <v/>
      </c>
    </row>
    <row r="506" spans="3:12" x14ac:dyDescent="0.3">
      <c r="C506" s="94" t="str">
        <f>IF(A506&lt;&gt;"",SUMIFS(JPK_KR!AL:AL,JPK_KR!W:W,B506),"")</f>
        <v/>
      </c>
      <c r="D506" s="94" t="str">
        <f>IF(A506&lt;&gt;"",SUMIFS(JPK_KR!AM:AM,JPK_KR!W:W,B506),"")</f>
        <v/>
      </c>
      <c r="G506" s="94" t="str">
        <f>IF(E506&lt;&gt;"",SUMIFS(JPK_KR!AL:AL,JPK_KR!W:W,F506),"")</f>
        <v/>
      </c>
      <c r="H506" s="94" t="str">
        <f>IF(E506&lt;&gt;"",SUMIFS(JPK_KR!AM:AM,JPK_KR!W:W,F506),"")</f>
        <v/>
      </c>
      <c r="K506" s="94" t="str">
        <f>IF(I506&lt;&gt;"",SUMIFS(JPK_KR!AJ:AJ,JPK_KR!W:W,J506),"")</f>
        <v/>
      </c>
      <c r="L506" s="94" t="str">
        <f>IF(I506&lt;&gt;"",SUMIFS(JPK_KR!AK:AK,JPK_KR!W:W,J506),"")</f>
        <v/>
      </c>
    </row>
    <row r="507" spans="3:12" x14ac:dyDescent="0.3">
      <c r="C507" s="94" t="str">
        <f>IF(A507&lt;&gt;"",SUMIFS(JPK_KR!AL:AL,JPK_KR!W:W,B507),"")</f>
        <v/>
      </c>
      <c r="D507" s="94" t="str">
        <f>IF(A507&lt;&gt;"",SUMIFS(JPK_KR!AM:AM,JPK_KR!W:W,B507),"")</f>
        <v/>
      </c>
      <c r="G507" s="94" t="str">
        <f>IF(E507&lt;&gt;"",SUMIFS(JPK_KR!AL:AL,JPK_KR!W:W,F507),"")</f>
        <v/>
      </c>
      <c r="H507" s="94" t="str">
        <f>IF(E507&lt;&gt;"",SUMIFS(JPK_KR!AM:AM,JPK_KR!W:W,F507),"")</f>
        <v/>
      </c>
      <c r="K507" s="94" t="str">
        <f>IF(I507&lt;&gt;"",SUMIFS(JPK_KR!AJ:AJ,JPK_KR!W:W,J507),"")</f>
        <v/>
      </c>
      <c r="L507" s="94" t="str">
        <f>IF(I507&lt;&gt;"",SUMIFS(JPK_KR!AK:AK,JPK_KR!W:W,J507),"")</f>
        <v/>
      </c>
    </row>
    <row r="508" spans="3:12" x14ac:dyDescent="0.3">
      <c r="C508" s="94" t="str">
        <f>IF(A508&lt;&gt;"",SUMIFS(JPK_KR!AL:AL,JPK_KR!W:W,B508),"")</f>
        <v/>
      </c>
      <c r="D508" s="94" t="str">
        <f>IF(A508&lt;&gt;"",SUMIFS(JPK_KR!AM:AM,JPK_KR!W:W,B508),"")</f>
        <v/>
      </c>
      <c r="G508" s="94" t="str">
        <f>IF(E508&lt;&gt;"",SUMIFS(JPK_KR!AL:AL,JPK_KR!W:W,F508),"")</f>
        <v/>
      </c>
      <c r="H508" s="94" t="str">
        <f>IF(E508&lt;&gt;"",SUMIFS(JPK_KR!AM:AM,JPK_KR!W:W,F508),"")</f>
        <v/>
      </c>
      <c r="K508" s="94" t="str">
        <f>IF(I508&lt;&gt;"",SUMIFS(JPK_KR!AJ:AJ,JPK_KR!W:W,J508),"")</f>
        <v/>
      </c>
      <c r="L508" s="94" t="str">
        <f>IF(I508&lt;&gt;"",SUMIFS(JPK_KR!AK:AK,JPK_KR!W:W,J508),"")</f>
        <v/>
      </c>
    </row>
    <row r="509" spans="3:12" x14ac:dyDescent="0.3">
      <c r="C509" s="94" t="str">
        <f>IF(A509&lt;&gt;"",SUMIFS(JPK_KR!AL:AL,JPK_KR!W:W,B509),"")</f>
        <v/>
      </c>
      <c r="D509" s="94" t="str">
        <f>IF(A509&lt;&gt;"",SUMIFS(JPK_KR!AM:AM,JPK_KR!W:W,B509),"")</f>
        <v/>
      </c>
      <c r="G509" s="94" t="str">
        <f>IF(E509&lt;&gt;"",SUMIFS(JPK_KR!AL:AL,JPK_KR!W:W,F509),"")</f>
        <v/>
      </c>
      <c r="H509" s="94" t="str">
        <f>IF(E509&lt;&gt;"",SUMIFS(JPK_KR!AM:AM,JPK_KR!W:W,F509),"")</f>
        <v/>
      </c>
      <c r="K509" s="94" t="str">
        <f>IF(I509&lt;&gt;"",SUMIFS(JPK_KR!AJ:AJ,JPK_KR!W:W,J509),"")</f>
        <v/>
      </c>
      <c r="L509" s="94" t="str">
        <f>IF(I509&lt;&gt;"",SUMIFS(JPK_KR!AK:AK,JPK_KR!W:W,J509),"")</f>
        <v/>
      </c>
    </row>
    <row r="510" spans="3:12" x14ac:dyDescent="0.3">
      <c r="C510" s="94" t="str">
        <f>IF(A510&lt;&gt;"",SUMIFS(JPK_KR!AL:AL,JPK_KR!W:W,B510),"")</f>
        <v/>
      </c>
      <c r="D510" s="94" t="str">
        <f>IF(A510&lt;&gt;"",SUMIFS(JPK_KR!AM:AM,JPK_KR!W:W,B510),"")</f>
        <v/>
      </c>
      <c r="G510" s="94" t="str">
        <f>IF(E510&lt;&gt;"",SUMIFS(JPK_KR!AL:AL,JPK_KR!W:W,F510),"")</f>
        <v/>
      </c>
      <c r="H510" s="94" t="str">
        <f>IF(E510&lt;&gt;"",SUMIFS(JPK_KR!AM:AM,JPK_KR!W:W,F510),"")</f>
        <v/>
      </c>
      <c r="K510" s="94" t="str">
        <f>IF(I510&lt;&gt;"",SUMIFS(JPK_KR!AJ:AJ,JPK_KR!W:W,J510),"")</f>
        <v/>
      </c>
      <c r="L510" s="94" t="str">
        <f>IF(I510&lt;&gt;"",SUMIFS(JPK_KR!AK:AK,JPK_KR!W:W,J510),"")</f>
        <v/>
      </c>
    </row>
    <row r="511" spans="3:12" x14ac:dyDescent="0.3">
      <c r="C511" s="94" t="str">
        <f>IF(A511&lt;&gt;"",SUMIFS(JPK_KR!AL:AL,JPK_KR!W:W,B511),"")</f>
        <v/>
      </c>
      <c r="D511" s="94" t="str">
        <f>IF(A511&lt;&gt;"",SUMIFS(JPK_KR!AM:AM,JPK_KR!W:W,B511),"")</f>
        <v/>
      </c>
      <c r="G511" s="94" t="str">
        <f>IF(E511&lt;&gt;"",SUMIFS(JPK_KR!AL:AL,JPK_KR!W:W,F511),"")</f>
        <v/>
      </c>
      <c r="H511" s="94" t="str">
        <f>IF(E511&lt;&gt;"",SUMIFS(JPK_KR!AM:AM,JPK_KR!W:W,F511),"")</f>
        <v/>
      </c>
      <c r="K511" s="94" t="str">
        <f>IF(I511&lt;&gt;"",SUMIFS(JPK_KR!AJ:AJ,JPK_KR!W:W,J511),"")</f>
        <v/>
      </c>
      <c r="L511" s="94" t="str">
        <f>IF(I511&lt;&gt;"",SUMIFS(JPK_KR!AK:AK,JPK_KR!W:W,J511),"")</f>
        <v/>
      </c>
    </row>
    <row r="512" spans="3:12" x14ac:dyDescent="0.3">
      <c r="C512" s="94" t="str">
        <f>IF(A512&lt;&gt;"",SUMIFS(JPK_KR!AL:AL,JPK_KR!W:W,B512),"")</f>
        <v/>
      </c>
      <c r="D512" s="94" t="str">
        <f>IF(A512&lt;&gt;"",SUMIFS(JPK_KR!AM:AM,JPK_KR!W:W,B512),"")</f>
        <v/>
      </c>
      <c r="G512" s="94" t="str">
        <f>IF(E512&lt;&gt;"",SUMIFS(JPK_KR!AL:AL,JPK_KR!W:W,F512),"")</f>
        <v/>
      </c>
      <c r="H512" s="94" t="str">
        <f>IF(E512&lt;&gt;"",SUMIFS(JPK_KR!AM:AM,JPK_KR!W:W,F512),"")</f>
        <v/>
      </c>
      <c r="K512" s="94" t="str">
        <f>IF(I512&lt;&gt;"",SUMIFS(JPK_KR!AJ:AJ,JPK_KR!W:W,J512),"")</f>
        <v/>
      </c>
      <c r="L512" s="94" t="str">
        <f>IF(I512&lt;&gt;"",SUMIFS(JPK_KR!AK:AK,JPK_KR!W:W,J512),"")</f>
        <v/>
      </c>
    </row>
    <row r="513" spans="3:12" x14ac:dyDescent="0.3">
      <c r="C513" s="94" t="str">
        <f>IF(A513&lt;&gt;"",SUMIFS(JPK_KR!AL:AL,JPK_KR!W:W,B513),"")</f>
        <v/>
      </c>
      <c r="D513" s="94" t="str">
        <f>IF(A513&lt;&gt;"",SUMIFS(JPK_KR!AM:AM,JPK_KR!W:W,B513),"")</f>
        <v/>
      </c>
      <c r="G513" s="94" t="str">
        <f>IF(E513&lt;&gt;"",SUMIFS(JPK_KR!AL:AL,JPK_KR!W:W,F513),"")</f>
        <v/>
      </c>
      <c r="H513" s="94" t="str">
        <f>IF(E513&lt;&gt;"",SUMIFS(JPK_KR!AM:AM,JPK_KR!W:W,F513),"")</f>
        <v/>
      </c>
      <c r="K513" s="94" t="str">
        <f>IF(I513&lt;&gt;"",SUMIFS(JPK_KR!AJ:AJ,JPK_KR!W:W,J513),"")</f>
        <v/>
      </c>
      <c r="L513" s="94" t="str">
        <f>IF(I513&lt;&gt;"",SUMIFS(JPK_KR!AK:AK,JPK_KR!W:W,J513),"")</f>
        <v/>
      </c>
    </row>
    <row r="514" spans="3:12" x14ac:dyDescent="0.3">
      <c r="C514" s="94" t="str">
        <f>IF(A514&lt;&gt;"",SUMIFS(JPK_KR!AL:AL,JPK_KR!W:W,B514),"")</f>
        <v/>
      </c>
      <c r="D514" s="94" t="str">
        <f>IF(A514&lt;&gt;"",SUMIFS(JPK_KR!AM:AM,JPK_KR!W:W,B514),"")</f>
        <v/>
      </c>
      <c r="G514" s="94" t="str">
        <f>IF(E514&lt;&gt;"",SUMIFS(JPK_KR!AL:AL,JPK_KR!W:W,F514),"")</f>
        <v/>
      </c>
      <c r="H514" s="94" t="str">
        <f>IF(E514&lt;&gt;"",SUMIFS(JPK_KR!AM:AM,JPK_KR!W:W,F514),"")</f>
        <v/>
      </c>
      <c r="K514" s="94" t="str">
        <f>IF(I514&lt;&gt;"",SUMIFS(JPK_KR!AJ:AJ,JPK_KR!W:W,J514),"")</f>
        <v/>
      </c>
      <c r="L514" s="94" t="str">
        <f>IF(I514&lt;&gt;"",SUMIFS(JPK_KR!AK:AK,JPK_KR!W:W,J514),"")</f>
        <v/>
      </c>
    </row>
    <row r="515" spans="3:12" x14ac:dyDescent="0.3">
      <c r="C515" s="94" t="str">
        <f>IF(A515&lt;&gt;"",SUMIFS(JPK_KR!AL:AL,JPK_KR!W:W,B515),"")</f>
        <v/>
      </c>
      <c r="D515" s="94" t="str">
        <f>IF(A515&lt;&gt;"",SUMIFS(JPK_KR!AM:AM,JPK_KR!W:W,B515),"")</f>
        <v/>
      </c>
      <c r="G515" s="94" t="str">
        <f>IF(E515&lt;&gt;"",SUMIFS(JPK_KR!AL:AL,JPK_KR!W:W,F515),"")</f>
        <v/>
      </c>
      <c r="H515" s="94" t="str">
        <f>IF(E515&lt;&gt;"",SUMIFS(JPK_KR!AM:AM,JPK_KR!W:W,F515),"")</f>
        <v/>
      </c>
      <c r="K515" s="94" t="str">
        <f>IF(I515&lt;&gt;"",SUMIFS(JPK_KR!AJ:AJ,JPK_KR!W:W,J515),"")</f>
        <v/>
      </c>
      <c r="L515" s="94" t="str">
        <f>IF(I515&lt;&gt;"",SUMIFS(JPK_KR!AK:AK,JPK_KR!W:W,J515),"")</f>
        <v/>
      </c>
    </row>
    <row r="516" spans="3:12" x14ac:dyDescent="0.3">
      <c r="C516" s="94" t="str">
        <f>IF(A516&lt;&gt;"",SUMIFS(JPK_KR!AL:AL,JPK_KR!W:W,B516),"")</f>
        <v/>
      </c>
      <c r="D516" s="94" t="str">
        <f>IF(A516&lt;&gt;"",SUMIFS(JPK_KR!AM:AM,JPK_KR!W:W,B516),"")</f>
        <v/>
      </c>
      <c r="G516" s="94" t="str">
        <f>IF(E516&lt;&gt;"",SUMIFS(JPK_KR!AL:AL,JPK_KR!W:W,F516),"")</f>
        <v/>
      </c>
      <c r="H516" s="94" t="str">
        <f>IF(E516&lt;&gt;"",SUMIFS(JPK_KR!AM:AM,JPK_KR!W:W,F516),"")</f>
        <v/>
      </c>
      <c r="K516" s="94" t="str">
        <f>IF(I516&lt;&gt;"",SUMIFS(JPK_KR!AJ:AJ,JPK_KR!W:W,J516),"")</f>
        <v/>
      </c>
      <c r="L516" s="94" t="str">
        <f>IF(I516&lt;&gt;"",SUMIFS(JPK_KR!AK:AK,JPK_KR!W:W,J516),"")</f>
        <v/>
      </c>
    </row>
    <row r="517" spans="3:12" x14ac:dyDescent="0.3">
      <c r="C517" s="94" t="str">
        <f>IF(A517&lt;&gt;"",SUMIFS(JPK_KR!AL:AL,JPK_KR!W:W,B517),"")</f>
        <v/>
      </c>
      <c r="D517" s="94" t="str">
        <f>IF(A517&lt;&gt;"",SUMIFS(JPK_KR!AM:AM,JPK_KR!W:W,B517),"")</f>
        <v/>
      </c>
      <c r="G517" s="94" t="str">
        <f>IF(E517&lt;&gt;"",SUMIFS(JPK_KR!AL:AL,JPK_KR!W:W,F517),"")</f>
        <v/>
      </c>
      <c r="H517" s="94" t="str">
        <f>IF(E517&lt;&gt;"",SUMIFS(JPK_KR!AM:AM,JPK_KR!W:W,F517),"")</f>
        <v/>
      </c>
      <c r="K517" s="94" t="str">
        <f>IF(I517&lt;&gt;"",SUMIFS(JPK_KR!AJ:AJ,JPK_KR!W:W,J517),"")</f>
        <v/>
      </c>
      <c r="L517" s="94" t="str">
        <f>IF(I517&lt;&gt;"",SUMIFS(JPK_KR!AK:AK,JPK_KR!W:W,J517),"")</f>
        <v/>
      </c>
    </row>
    <row r="518" spans="3:12" x14ac:dyDescent="0.3">
      <c r="C518" s="94" t="str">
        <f>IF(A518&lt;&gt;"",SUMIFS(JPK_KR!AL:AL,JPK_KR!W:W,B518),"")</f>
        <v/>
      </c>
      <c r="D518" s="94" t="str">
        <f>IF(A518&lt;&gt;"",SUMIFS(JPK_KR!AM:AM,JPK_KR!W:W,B518),"")</f>
        <v/>
      </c>
      <c r="G518" s="94" t="str">
        <f>IF(E518&lt;&gt;"",SUMIFS(JPK_KR!AL:AL,JPK_KR!W:W,F518),"")</f>
        <v/>
      </c>
      <c r="H518" s="94" t="str">
        <f>IF(E518&lt;&gt;"",SUMIFS(JPK_KR!AM:AM,JPK_KR!W:W,F518),"")</f>
        <v/>
      </c>
      <c r="K518" s="94" t="str">
        <f>IF(I518&lt;&gt;"",SUMIFS(JPK_KR!AJ:AJ,JPK_KR!W:W,J518),"")</f>
        <v/>
      </c>
      <c r="L518" s="94" t="str">
        <f>IF(I518&lt;&gt;"",SUMIFS(JPK_KR!AK:AK,JPK_KR!W:W,J518),"")</f>
        <v/>
      </c>
    </row>
    <row r="519" spans="3:12" x14ac:dyDescent="0.3">
      <c r="C519" s="94" t="str">
        <f>IF(A519&lt;&gt;"",SUMIFS(JPK_KR!AL:AL,JPK_KR!W:W,B519),"")</f>
        <v/>
      </c>
      <c r="D519" s="94" t="str">
        <f>IF(A519&lt;&gt;"",SUMIFS(JPK_KR!AM:AM,JPK_KR!W:W,B519),"")</f>
        <v/>
      </c>
      <c r="G519" s="94" t="str">
        <f>IF(E519&lt;&gt;"",SUMIFS(JPK_KR!AL:AL,JPK_KR!W:W,F519),"")</f>
        <v/>
      </c>
      <c r="H519" s="94" t="str">
        <f>IF(E519&lt;&gt;"",SUMIFS(JPK_KR!AM:AM,JPK_KR!W:W,F519),"")</f>
        <v/>
      </c>
      <c r="K519" s="94" t="str">
        <f>IF(I519&lt;&gt;"",SUMIFS(JPK_KR!AJ:AJ,JPK_KR!W:W,J519),"")</f>
        <v/>
      </c>
      <c r="L519" s="94" t="str">
        <f>IF(I519&lt;&gt;"",SUMIFS(JPK_KR!AK:AK,JPK_KR!W:W,J519),"")</f>
        <v/>
      </c>
    </row>
    <row r="520" spans="3:12" x14ac:dyDescent="0.3">
      <c r="C520" s="94" t="str">
        <f>IF(A520&lt;&gt;"",SUMIFS(JPK_KR!AL:AL,JPK_KR!W:W,B520),"")</f>
        <v/>
      </c>
      <c r="D520" s="94" t="str">
        <f>IF(A520&lt;&gt;"",SUMIFS(JPK_KR!AM:AM,JPK_KR!W:W,B520),"")</f>
        <v/>
      </c>
      <c r="G520" s="94" t="str">
        <f>IF(E520&lt;&gt;"",SUMIFS(JPK_KR!AL:AL,JPK_KR!W:W,F520),"")</f>
        <v/>
      </c>
      <c r="H520" s="94" t="str">
        <f>IF(E520&lt;&gt;"",SUMIFS(JPK_KR!AM:AM,JPK_KR!W:W,F520),"")</f>
        <v/>
      </c>
      <c r="K520" s="94" t="str">
        <f>IF(I520&lt;&gt;"",SUMIFS(JPK_KR!AJ:AJ,JPK_KR!W:W,J520),"")</f>
        <v/>
      </c>
      <c r="L520" s="94" t="str">
        <f>IF(I520&lt;&gt;"",SUMIFS(JPK_KR!AK:AK,JPK_KR!W:W,J520),"")</f>
        <v/>
      </c>
    </row>
    <row r="521" spans="3:12" x14ac:dyDescent="0.3">
      <c r="C521" s="94" t="str">
        <f>IF(A521&lt;&gt;"",SUMIFS(JPK_KR!AL:AL,JPK_KR!W:W,B521),"")</f>
        <v/>
      </c>
      <c r="D521" s="94" t="str">
        <f>IF(A521&lt;&gt;"",SUMIFS(JPK_KR!AM:AM,JPK_KR!W:W,B521),"")</f>
        <v/>
      </c>
      <c r="G521" s="94" t="str">
        <f>IF(E521&lt;&gt;"",SUMIFS(JPK_KR!AL:AL,JPK_KR!W:W,F521),"")</f>
        <v/>
      </c>
      <c r="H521" s="94" t="str">
        <f>IF(E521&lt;&gt;"",SUMIFS(JPK_KR!AM:AM,JPK_KR!W:W,F521),"")</f>
        <v/>
      </c>
      <c r="K521" s="94" t="str">
        <f>IF(I521&lt;&gt;"",SUMIFS(JPK_KR!AJ:AJ,JPK_KR!W:W,J521),"")</f>
        <v/>
      </c>
      <c r="L521" s="94" t="str">
        <f>IF(I521&lt;&gt;"",SUMIFS(JPK_KR!AK:AK,JPK_KR!W:W,J521),"")</f>
        <v/>
      </c>
    </row>
    <row r="522" spans="3:12" x14ac:dyDescent="0.3">
      <c r="C522" s="94" t="str">
        <f>IF(A522&lt;&gt;"",SUMIFS(JPK_KR!AL:AL,JPK_KR!W:W,B522),"")</f>
        <v/>
      </c>
      <c r="D522" s="94" t="str">
        <f>IF(A522&lt;&gt;"",SUMIFS(JPK_KR!AM:AM,JPK_KR!W:W,B522),"")</f>
        <v/>
      </c>
      <c r="G522" s="94" t="str">
        <f>IF(E522&lt;&gt;"",SUMIFS(JPK_KR!AL:AL,JPK_KR!W:W,F522),"")</f>
        <v/>
      </c>
      <c r="H522" s="94" t="str">
        <f>IF(E522&lt;&gt;"",SUMIFS(JPK_KR!AM:AM,JPK_KR!W:W,F522),"")</f>
        <v/>
      </c>
      <c r="K522" s="94" t="str">
        <f>IF(I522&lt;&gt;"",SUMIFS(JPK_KR!AJ:AJ,JPK_KR!W:W,J522),"")</f>
        <v/>
      </c>
      <c r="L522" s="94" t="str">
        <f>IF(I522&lt;&gt;"",SUMIFS(JPK_KR!AK:AK,JPK_KR!W:W,J522),"")</f>
        <v/>
      </c>
    </row>
    <row r="523" spans="3:12" x14ac:dyDescent="0.3">
      <c r="C523" s="94" t="str">
        <f>IF(A523&lt;&gt;"",SUMIFS(JPK_KR!AL:AL,JPK_KR!W:W,B523),"")</f>
        <v/>
      </c>
      <c r="D523" s="94" t="str">
        <f>IF(A523&lt;&gt;"",SUMIFS(JPK_KR!AM:AM,JPK_KR!W:W,B523),"")</f>
        <v/>
      </c>
      <c r="G523" s="94" t="str">
        <f>IF(E523&lt;&gt;"",SUMIFS(JPK_KR!AL:AL,JPK_KR!W:W,F523),"")</f>
        <v/>
      </c>
      <c r="H523" s="94" t="str">
        <f>IF(E523&lt;&gt;"",SUMIFS(JPK_KR!AM:AM,JPK_KR!W:W,F523),"")</f>
        <v/>
      </c>
      <c r="K523" s="94" t="str">
        <f>IF(I523&lt;&gt;"",SUMIFS(JPK_KR!AJ:AJ,JPK_KR!W:W,J523),"")</f>
        <v/>
      </c>
      <c r="L523" s="94" t="str">
        <f>IF(I523&lt;&gt;"",SUMIFS(JPK_KR!AK:AK,JPK_KR!W:W,J523),"")</f>
        <v/>
      </c>
    </row>
    <row r="524" spans="3:12" x14ac:dyDescent="0.3">
      <c r="C524" s="94" t="str">
        <f>IF(A524&lt;&gt;"",SUMIFS(JPK_KR!AL:AL,JPK_KR!W:W,B524),"")</f>
        <v/>
      </c>
      <c r="D524" s="94" t="str">
        <f>IF(A524&lt;&gt;"",SUMIFS(JPK_KR!AM:AM,JPK_KR!W:W,B524),"")</f>
        <v/>
      </c>
      <c r="G524" s="94" t="str">
        <f>IF(E524&lt;&gt;"",SUMIFS(JPK_KR!AL:AL,JPK_KR!W:W,F524),"")</f>
        <v/>
      </c>
      <c r="H524" s="94" t="str">
        <f>IF(E524&lt;&gt;"",SUMIFS(JPK_KR!AM:AM,JPK_KR!W:W,F524),"")</f>
        <v/>
      </c>
      <c r="K524" s="94" t="str">
        <f>IF(I524&lt;&gt;"",SUMIFS(JPK_KR!AJ:AJ,JPK_KR!W:W,J524),"")</f>
        <v/>
      </c>
      <c r="L524" s="94" t="str">
        <f>IF(I524&lt;&gt;"",SUMIFS(JPK_KR!AK:AK,JPK_KR!W:W,J524),"")</f>
        <v/>
      </c>
    </row>
    <row r="525" spans="3:12" x14ac:dyDescent="0.3">
      <c r="C525" s="94" t="str">
        <f>IF(A525&lt;&gt;"",SUMIFS(JPK_KR!AL:AL,JPK_KR!W:W,B525),"")</f>
        <v/>
      </c>
      <c r="D525" s="94" t="str">
        <f>IF(A525&lt;&gt;"",SUMIFS(JPK_KR!AM:AM,JPK_KR!W:W,B525),"")</f>
        <v/>
      </c>
      <c r="G525" s="94" t="str">
        <f>IF(E525&lt;&gt;"",SUMIFS(JPK_KR!AL:AL,JPK_KR!W:W,F525),"")</f>
        <v/>
      </c>
      <c r="H525" s="94" t="str">
        <f>IF(E525&lt;&gt;"",SUMIFS(JPK_KR!AM:AM,JPK_KR!W:W,F525),"")</f>
        <v/>
      </c>
      <c r="K525" s="94" t="str">
        <f>IF(I525&lt;&gt;"",SUMIFS(JPK_KR!AJ:AJ,JPK_KR!W:W,J525),"")</f>
        <v/>
      </c>
      <c r="L525" s="94" t="str">
        <f>IF(I525&lt;&gt;"",SUMIFS(JPK_KR!AK:AK,JPK_KR!W:W,J525),"")</f>
        <v/>
      </c>
    </row>
    <row r="526" spans="3:12" x14ac:dyDescent="0.3">
      <c r="C526" s="94" t="str">
        <f>IF(A526&lt;&gt;"",SUMIFS(JPK_KR!AL:AL,JPK_KR!W:W,B526),"")</f>
        <v/>
      </c>
      <c r="D526" s="94" t="str">
        <f>IF(A526&lt;&gt;"",SUMIFS(JPK_KR!AM:AM,JPK_KR!W:W,B526),"")</f>
        <v/>
      </c>
      <c r="G526" s="94" t="str">
        <f>IF(E526&lt;&gt;"",SUMIFS(JPK_KR!AL:AL,JPK_KR!W:W,F526),"")</f>
        <v/>
      </c>
      <c r="H526" s="94" t="str">
        <f>IF(E526&lt;&gt;"",SUMIFS(JPK_KR!AM:AM,JPK_KR!W:W,F526),"")</f>
        <v/>
      </c>
      <c r="K526" s="94" t="str">
        <f>IF(I526&lt;&gt;"",SUMIFS(JPK_KR!AJ:AJ,JPK_KR!W:W,J526),"")</f>
        <v/>
      </c>
      <c r="L526" s="94" t="str">
        <f>IF(I526&lt;&gt;"",SUMIFS(JPK_KR!AK:AK,JPK_KR!W:W,J526),"")</f>
        <v/>
      </c>
    </row>
    <row r="527" spans="3:12" x14ac:dyDescent="0.3">
      <c r="C527" s="94" t="str">
        <f>IF(A527&lt;&gt;"",SUMIFS(JPK_KR!AL:AL,JPK_KR!W:W,B527),"")</f>
        <v/>
      </c>
      <c r="D527" s="94" t="str">
        <f>IF(A527&lt;&gt;"",SUMIFS(JPK_KR!AM:AM,JPK_KR!W:W,B527),"")</f>
        <v/>
      </c>
      <c r="G527" s="94" t="str">
        <f>IF(E527&lt;&gt;"",SUMIFS(JPK_KR!AL:AL,JPK_KR!W:W,F527),"")</f>
        <v/>
      </c>
      <c r="H527" s="94" t="str">
        <f>IF(E527&lt;&gt;"",SUMIFS(JPK_KR!AM:AM,JPK_KR!W:W,F527),"")</f>
        <v/>
      </c>
      <c r="K527" s="94" t="str">
        <f>IF(I527&lt;&gt;"",SUMIFS(JPK_KR!AJ:AJ,JPK_KR!W:W,J527),"")</f>
        <v/>
      </c>
      <c r="L527" s="94" t="str">
        <f>IF(I527&lt;&gt;"",SUMIFS(JPK_KR!AK:AK,JPK_KR!W:W,J527),"")</f>
        <v/>
      </c>
    </row>
    <row r="528" spans="3:12" x14ac:dyDescent="0.3">
      <c r="C528" s="94" t="str">
        <f>IF(A528&lt;&gt;"",SUMIFS(JPK_KR!AL:AL,JPK_KR!W:W,B528),"")</f>
        <v/>
      </c>
      <c r="D528" s="94" t="str">
        <f>IF(A528&lt;&gt;"",SUMIFS(JPK_KR!AM:AM,JPK_KR!W:W,B528),"")</f>
        <v/>
      </c>
      <c r="G528" s="94" t="str">
        <f>IF(E528&lt;&gt;"",SUMIFS(JPK_KR!AL:AL,JPK_KR!W:W,F528),"")</f>
        <v/>
      </c>
      <c r="H528" s="94" t="str">
        <f>IF(E528&lt;&gt;"",SUMIFS(JPK_KR!AM:AM,JPK_KR!W:W,F528),"")</f>
        <v/>
      </c>
      <c r="K528" s="94" t="str">
        <f>IF(I528&lt;&gt;"",SUMIFS(JPK_KR!AJ:AJ,JPK_KR!W:W,J528),"")</f>
        <v/>
      </c>
      <c r="L528" s="94" t="str">
        <f>IF(I528&lt;&gt;"",SUMIFS(JPK_KR!AK:AK,JPK_KR!W:W,J528),"")</f>
        <v/>
      </c>
    </row>
    <row r="529" spans="3:12" x14ac:dyDescent="0.3">
      <c r="C529" s="94" t="str">
        <f>IF(A529&lt;&gt;"",SUMIFS(JPK_KR!AL:AL,JPK_KR!W:W,B529),"")</f>
        <v/>
      </c>
      <c r="D529" s="94" t="str">
        <f>IF(A529&lt;&gt;"",SUMIFS(JPK_KR!AM:AM,JPK_KR!W:W,B529),"")</f>
        <v/>
      </c>
      <c r="G529" s="94" t="str">
        <f>IF(E529&lt;&gt;"",SUMIFS(JPK_KR!AL:AL,JPK_KR!W:W,F529),"")</f>
        <v/>
      </c>
      <c r="H529" s="94" t="str">
        <f>IF(E529&lt;&gt;"",SUMIFS(JPK_KR!AM:AM,JPK_KR!W:W,F529),"")</f>
        <v/>
      </c>
      <c r="K529" s="94" t="str">
        <f>IF(I529&lt;&gt;"",SUMIFS(JPK_KR!AJ:AJ,JPK_KR!W:W,J529),"")</f>
        <v/>
      </c>
      <c r="L529" s="94" t="str">
        <f>IF(I529&lt;&gt;"",SUMIFS(JPK_KR!AK:AK,JPK_KR!W:W,J529),"")</f>
        <v/>
      </c>
    </row>
    <row r="530" spans="3:12" x14ac:dyDescent="0.3">
      <c r="C530" s="94" t="str">
        <f>IF(A530&lt;&gt;"",SUMIFS(JPK_KR!AL:AL,JPK_KR!W:W,B530),"")</f>
        <v/>
      </c>
      <c r="D530" s="94" t="str">
        <f>IF(A530&lt;&gt;"",SUMIFS(JPK_KR!AM:AM,JPK_KR!W:W,B530),"")</f>
        <v/>
      </c>
      <c r="G530" s="94" t="str">
        <f>IF(E530&lt;&gt;"",SUMIFS(JPK_KR!AL:AL,JPK_KR!W:W,F530),"")</f>
        <v/>
      </c>
      <c r="H530" s="94" t="str">
        <f>IF(E530&lt;&gt;"",SUMIFS(JPK_KR!AM:AM,JPK_KR!W:W,F530),"")</f>
        <v/>
      </c>
      <c r="K530" s="94" t="str">
        <f>IF(I530&lt;&gt;"",SUMIFS(JPK_KR!AJ:AJ,JPK_KR!W:W,J530),"")</f>
        <v/>
      </c>
      <c r="L530" s="94" t="str">
        <f>IF(I530&lt;&gt;"",SUMIFS(JPK_KR!AK:AK,JPK_KR!W:W,J530),"")</f>
        <v/>
      </c>
    </row>
    <row r="531" spans="3:12" x14ac:dyDescent="0.3">
      <c r="C531" s="94" t="str">
        <f>IF(A531&lt;&gt;"",SUMIFS(JPK_KR!AL:AL,JPK_KR!W:W,B531),"")</f>
        <v/>
      </c>
      <c r="D531" s="94" t="str">
        <f>IF(A531&lt;&gt;"",SUMIFS(JPK_KR!AM:AM,JPK_KR!W:W,B531),"")</f>
        <v/>
      </c>
      <c r="G531" s="94" t="str">
        <f>IF(E531&lt;&gt;"",SUMIFS(JPK_KR!AL:AL,JPK_KR!W:W,F531),"")</f>
        <v/>
      </c>
      <c r="H531" s="94" t="str">
        <f>IF(E531&lt;&gt;"",SUMIFS(JPK_KR!AM:AM,JPK_KR!W:W,F531),"")</f>
        <v/>
      </c>
      <c r="K531" s="94" t="str">
        <f>IF(I531&lt;&gt;"",SUMIFS(JPK_KR!AJ:AJ,JPK_KR!W:W,J531),"")</f>
        <v/>
      </c>
      <c r="L531" s="94" t="str">
        <f>IF(I531&lt;&gt;"",SUMIFS(JPK_KR!AK:AK,JPK_KR!W:W,J531),"")</f>
        <v/>
      </c>
    </row>
    <row r="532" spans="3:12" x14ac:dyDescent="0.3">
      <c r="C532" s="94" t="str">
        <f>IF(A532&lt;&gt;"",SUMIFS(JPK_KR!AL:AL,JPK_KR!W:W,B532),"")</f>
        <v/>
      </c>
      <c r="D532" s="94" t="str">
        <f>IF(A532&lt;&gt;"",SUMIFS(JPK_KR!AM:AM,JPK_KR!W:W,B532),"")</f>
        <v/>
      </c>
      <c r="G532" s="94" t="str">
        <f>IF(E532&lt;&gt;"",SUMIFS(JPK_KR!AL:AL,JPK_KR!W:W,F532),"")</f>
        <v/>
      </c>
      <c r="H532" s="94" t="str">
        <f>IF(E532&lt;&gt;"",SUMIFS(JPK_KR!AM:AM,JPK_KR!W:W,F532),"")</f>
        <v/>
      </c>
      <c r="K532" s="94" t="str">
        <f>IF(I532&lt;&gt;"",SUMIFS(JPK_KR!AJ:AJ,JPK_KR!W:W,J532),"")</f>
        <v/>
      </c>
      <c r="L532" s="94" t="str">
        <f>IF(I532&lt;&gt;"",SUMIFS(JPK_KR!AK:AK,JPK_KR!W:W,J532),"")</f>
        <v/>
      </c>
    </row>
    <row r="533" spans="3:12" x14ac:dyDescent="0.3">
      <c r="C533" s="94" t="str">
        <f>IF(A533&lt;&gt;"",SUMIFS(JPK_KR!AL:AL,JPK_KR!W:W,B533),"")</f>
        <v/>
      </c>
      <c r="D533" s="94" t="str">
        <f>IF(A533&lt;&gt;"",SUMIFS(JPK_KR!AM:AM,JPK_KR!W:W,B533),"")</f>
        <v/>
      </c>
      <c r="G533" s="94" t="str">
        <f>IF(E533&lt;&gt;"",SUMIFS(JPK_KR!AL:AL,JPK_KR!W:W,F533),"")</f>
        <v/>
      </c>
      <c r="H533" s="94" t="str">
        <f>IF(E533&lt;&gt;"",SUMIFS(JPK_KR!AM:AM,JPK_KR!W:W,F533),"")</f>
        <v/>
      </c>
      <c r="K533" s="94" t="str">
        <f>IF(I533&lt;&gt;"",SUMIFS(JPK_KR!AJ:AJ,JPK_KR!W:W,J533),"")</f>
        <v/>
      </c>
      <c r="L533" s="94" t="str">
        <f>IF(I533&lt;&gt;"",SUMIFS(JPK_KR!AK:AK,JPK_KR!W:W,J533),"")</f>
        <v/>
      </c>
    </row>
    <row r="534" spans="3:12" x14ac:dyDescent="0.3">
      <c r="C534" s="94" t="str">
        <f>IF(A534&lt;&gt;"",SUMIFS(JPK_KR!AL:AL,JPK_KR!W:W,B534),"")</f>
        <v/>
      </c>
      <c r="D534" s="94" t="str">
        <f>IF(A534&lt;&gt;"",SUMIFS(JPK_KR!AM:AM,JPK_KR!W:W,B534),"")</f>
        <v/>
      </c>
      <c r="G534" s="94" t="str">
        <f>IF(E534&lt;&gt;"",SUMIFS(JPK_KR!AL:AL,JPK_KR!W:W,F534),"")</f>
        <v/>
      </c>
      <c r="H534" s="94" t="str">
        <f>IF(E534&lt;&gt;"",SUMIFS(JPK_KR!AM:AM,JPK_KR!W:W,F534),"")</f>
        <v/>
      </c>
      <c r="K534" s="94" t="str">
        <f>IF(I534&lt;&gt;"",SUMIFS(JPK_KR!AJ:AJ,JPK_KR!W:W,J534),"")</f>
        <v/>
      </c>
      <c r="L534" s="94" t="str">
        <f>IF(I534&lt;&gt;"",SUMIFS(JPK_KR!AK:AK,JPK_KR!W:W,J534),"")</f>
        <v/>
      </c>
    </row>
    <row r="535" spans="3:12" x14ac:dyDescent="0.3">
      <c r="C535" s="94" t="str">
        <f>IF(A535&lt;&gt;"",SUMIFS(JPK_KR!AL:AL,JPK_KR!W:W,B535),"")</f>
        <v/>
      </c>
      <c r="D535" s="94" t="str">
        <f>IF(A535&lt;&gt;"",SUMIFS(JPK_KR!AM:AM,JPK_KR!W:W,B535),"")</f>
        <v/>
      </c>
      <c r="G535" s="94" t="str">
        <f>IF(E535&lt;&gt;"",SUMIFS(JPK_KR!AL:AL,JPK_KR!W:W,F535),"")</f>
        <v/>
      </c>
      <c r="H535" s="94" t="str">
        <f>IF(E535&lt;&gt;"",SUMIFS(JPK_KR!AM:AM,JPK_KR!W:W,F535),"")</f>
        <v/>
      </c>
      <c r="K535" s="94" t="str">
        <f>IF(I535&lt;&gt;"",SUMIFS(JPK_KR!AJ:AJ,JPK_KR!W:W,J535),"")</f>
        <v/>
      </c>
      <c r="L535" s="94" t="str">
        <f>IF(I535&lt;&gt;"",SUMIFS(JPK_KR!AK:AK,JPK_KR!W:W,J535),"")</f>
        <v/>
      </c>
    </row>
    <row r="536" spans="3:12" x14ac:dyDescent="0.3">
      <c r="C536" s="94" t="str">
        <f>IF(A536&lt;&gt;"",SUMIFS(JPK_KR!AL:AL,JPK_KR!W:W,B536),"")</f>
        <v/>
      </c>
      <c r="D536" s="94" t="str">
        <f>IF(A536&lt;&gt;"",SUMIFS(JPK_KR!AM:AM,JPK_KR!W:W,B536),"")</f>
        <v/>
      </c>
      <c r="G536" s="94" t="str">
        <f>IF(E536&lt;&gt;"",SUMIFS(JPK_KR!AL:AL,JPK_KR!W:W,F536),"")</f>
        <v/>
      </c>
      <c r="H536" s="94" t="str">
        <f>IF(E536&lt;&gt;"",SUMIFS(JPK_KR!AM:AM,JPK_KR!W:W,F536),"")</f>
        <v/>
      </c>
      <c r="K536" s="94" t="str">
        <f>IF(I536&lt;&gt;"",SUMIFS(JPK_KR!AJ:AJ,JPK_KR!W:W,J536),"")</f>
        <v/>
      </c>
      <c r="L536" s="94" t="str">
        <f>IF(I536&lt;&gt;"",SUMIFS(JPK_KR!AK:AK,JPK_KR!W:W,J536),"")</f>
        <v/>
      </c>
    </row>
    <row r="537" spans="3:12" x14ac:dyDescent="0.3">
      <c r="C537" s="94" t="str">
        <f>IF(A537&lt;&gt;"",SUMIFS(JPK_KR!AL:AL,JPK_KR!W:W,B537),"")</f>
        <v/>
      </c>
      <c r="D537" s="94" t="str">
        <f>IF(A537&lt;&gt;"",SUMIFS(JPK_KR!AM:AM,JPK_KR!W:W,B537),"")</f>
        <v/>
      </c>
      <c r="G537" s="94" t="str">
        <f>IF(E537&lt;&gt;"",SUMIFS(JPK_KR!AL:AL,JPK_KR!W:W,F537),"")</f>
        <v/>
      </c>
      <c r="H537" s="94" t="str">
        <f>IF(E537&lt;&gt;"",SUMIFS(JPK_KR!AM:AM,JPK_KR!W:W,F537),"")</f>
        <v/>
      </c>
      <c r="K537" s="94" t="str">
        <f>IF(I537&lt;&gt;"",SUMIFS(JPK_KR!AJ:AJ,JPK_KR!W:W,J537),"")</f>
        <v/>
      </c>
      <c r="L537" s="94" t="str">
        <f>IF(I537&lt;&gt;"",SUMIFS(JPK_KR!AK:AK,JPK_KR!W:W,J537),"")</f>
        <v/>
      </c>
    </row>
    <row r="538" spans="3:12" x14ac:dyDescent="0.3">
      <c r="C538" s="94" t="str">
        <f>IF(A538&lt;&gt;"",SUMIFS(JPK_KR!AL:AL,JPK_KR!W:W,B538),"")</f>
        <v/>
      </c>
      <c r="D538" s="94" t="str">
        <f>IF(A538&lt;&gt;"",SUMIFS(JPK_KR!AM:AM,JPK_KR!W:W,B538),"")</f>
        <v/>
      </c>
      <c r="G538" s="94" t="str">
        <f>IF(E538&lt;&gt;"",SUMIFS(JPK_KR!AL:AL,JPK_KR!W:W,F538),"")</f>
        <v/>
      </c>
      <c r="H538" s="94" t="str">
        <f>IF(E538&lt;&gt;"",SUMIFS(JPK_KR!AM:AM,JPK_KR!W:W,F538),"")</f>
        <v/>
      </c>
      <c r="K538" s="94" t="str">
        <f>IF(I538&lt;&gt;"",SUMIFS(JPK_KR!AJ:AJ,JPK_KR!W:W,J538),"")</f>
        <v/>
      </c>
      <c r="L538" s="94" t="str">
        <f>IF(I538&lt;&gt;"",SUMIFS(JPK_KR!AK:AK,JPK_KR!W:W,J538),"")</f>
        <v/>
      </c>
    </row>
    <row r="539" spans="3:12" x14ac:dyDescent="0.3">
      <c r="C539" s="94" t="str">
        <f>IF(A539&lt;&gt;"",SUMIFS(JPK_KR!AL:AL,JPK_KR!W:W,B539),"")</f>
        <v/>
      </c>
      <c r="D539" s="94" t="str">
        <f>IF(A539&lt;&gt;"",SUMIFS(JPK_KR!AM:AM,JPK_KR!W:W,B539),"")</f>
        <v/>
      </c>
      <c r="G539" s="94" t="str">
        <f>IF(E539&lt;&gt;"",SUMIFS(JPK_KR!AL:AL,JPK_KR!W:W,F539),"")</f>
        <v/>
      </c>
      <c r="H539" s="94" t="str">
        <f>IF(E539&lt;&gt;"",SUMIFS(JPK_KR!AM:AM,JPK_KR!W:W,F539),"")</f>
        <v/>
      </c>
      <c r="K539" s="94" t="str">
        <f>IF(I539&lt;&gt;"",SUMIFS(JPK_KR!AJ:AJ,JPK_KR!W:W,J539),"")</f>
        <v/>
      </c>
      <c r="L539" s="94" t="str">
        <f>IF(I539&lt;&gt;"",SUMIFS(JPK_KR!AK:AK,JPK_KR!W:W,J539),"")</f>
        <v/>
      </c>
    </row>
    <row r="540" spans="3:12" x14ac:dyDescent="0.3">
      <c r="C540" s="94" t="str">
        <f>IF(A540&lt;&gt;"",SUMIFS(JPK_KR!AL:AL,JPK_KR!W:W,B540),"")</f>
        <v/>
      </c>
      <c r="D540" s="94" t="str">
        <f>IF(A540&lt;&gt;"",SUMIFS(JPK_KR!AM:AM,JPK_KR!W:W,B540),"")</f>
        <v/>
      </c>
      <c r="G540" s="94" t="str">
        <f>IF(E540&lt;&gt;"",SUMIFS(JPK_KR!AL:AL,JPK_KR!W:W,F540),"")</f>
        <v/>
      </c>
      <c r="H540" s="94" t="str">
        <f>IF(E540&lt;&gt;"",SUMIFS(JPK_KR!AM:AM,JPK_KR!W:W,F540),"")</f>
        <v/>
      </c>
      <c r="K540" s="94" t="str">
        <f>IF(I540&lt;&gt;"",SUMIFS(JPK_KR!AJ:AJ,JPK_KR!W:W,J540),"")</f>
        <v/>
      </c>
      <c r="L540" s="94" t="str">
        <f>IF(I540&lt;&gt;"",SUMIFS(JPK_KR!AK:AK,JPK_KR!W:W,J540),"")</f>
        <v/>
      </c>
    </row>
    <row r="541" spans="3:12" x14ac:dyDescent="0.3">
      <c r="C541" s="94" t="str">
        <f>IF(A541&lt;&gt;"",SUMIFS(JPK_KR!AL:AL,JPK_KR!W:W,B541),"")</f>
        <v/>
      </c>
      <c r="D541" s="94" t="str">
        <f>IF(A541&lt;&gt;"",SUMIFS(JPK_KR!AM:AM,JPK_KR!W:W,B541),"")</f>
        <v/>
      </c>
      <c r="G541" s="94" t="str">
        <f>IF(E541&lt;&gt;"",SUMIFS(JPK_KR!AL:AL,JPK_KR!W:W,F541),"")</f>
        <v/>
      </c>
      <c r="H541" s="94" t="str">
        <f>IF(E541&lt;&gt;"",SUMIFS(JPK_KR!AM:AM,JPK_KR!W:W,F541),"")</f>
        <v/>
      </c>
      <c r="K541" s="94" t="str">
        <f>IF(I541&lt;&gt;"",SUMIFS(JPK_KR!AJ:AJ,JPK_KR!W:W,J541),"")</f>
        <v/>
      </c>
      <c r="L541" s="94" t="str">
        <f>IF(I541&lt;&gt;"",SUMIFS(JPK_KR!AK:AK,JPK_KR!W:W,J541),"")</f>
        <v/>
      </c>
    </row>
    <row r="542" spans="3:12" x14ac:dyDescent="0.3">
      <c r="C542" s="94" t="str">
        <f>IF(A542&lt;&gt;"",SUMIFS(JPK_KR!AL:AL,JPK_KR!W:W,B542),"")</f>
        <v/>
      </c>
      <c r="D542" s="94" t="str">
        <f>IF(A542&lt;&gt;"",SUMIFS(JPK_KR!AM:AM,JPK_KR!W:W,B542),"")</f>
        <v/>
      </c>
      <c r="G542" s="94" t="str">
        <f>IF(E542&lt;&gt;"",SUMIFS(JPK_KR!AL:AL,JPK_KR!W:W,F542),"")</f>
        <v/>
      </c>
      <c r="H542" s="94" t="str">
        <f>IF(E542&lt;&gt;"",SUMIFS(JPK_KR!AM:AM,JPK_KR!W:W,F542),"")</f>
        <v/>
      </c>
      <c r="K542" s="94" t="str">
        <f>IF(I542&lt;&gt;"",SUMIFS(JPK_KR!AJ:AJ,JPK_KR!W:W,J542),"")</f>
        <v/>
      </c>
      <c r="L542" s="94" t="str">
        <f>IF(I542&lt;&gt;"",SUMIFS(JPK_KR!AK:AK,JPK_KR!W:W,J542),"")</f>
        <v/>
      </c>
    </row>
    <row r="543" spans="3:12" x14ac:dyDescent="0.3">
      <c r="C543" s="94" t="str">
        <f>IF(A543&lt;&gt;"",SUMIFS(JPK_KR!AL:AL,JPK_KR!W:W,B543),"")</f>
        <v/>
      </c>
      <c r="D543" s="94" t="str">
        <f>IF(A543&lt;&gt;"",SUMIFS(JPK_KR!AM:AM,JPK_KR!W:W,B543),"")</f>
        <v/>
      </c>
      <c r="G543" s="94" t="str">
        <f>IF(E543&lt;&gt;"",SUMIFS(JPK_KR!AL:AL,JPK_KR!W:W,F543),"")</f>
        <v/>
      </c>
      <c r="H543" s="94" t="str">
        <f>IF(E543&lt;&gt;"",SUMIFS(JPK_KR!AM:AM,JPK_KR!W:W,F543),"")</f>
        <v/>
      </c>
      <c r="K543" s="94" t="str">
        <f>IF(I543&lt;&gt;"",SUMIFS(JPK_KR!AJ:AJ,JPK_KR!W:W,J543),"")</f>
        <v/>
      </c>
      <c r="L543" s="94" t="str">
        <f>IF(I543&lt;&gt;"",SUMIFS(JPK_KR!AK:AK,JPK_KR!W:W,J543),"")</f>
        <v/>
      </c>
    </row>
    <row r="544" spans="3:12" x14ac:dyDescent="0.3">
      <c r="C544" s="94" t="str">
        <f>IF(A544&lt;&gt;"",SUMIFS(JPK_KR!AL:AL,JPK_KR!W:W,B544),"")</f>
        <v/>
      </c>
      <c r="D544" s="94" t="str">
        <f>IF(A544&lt;&gt;"",SUMIFS(JPK_KR!AM:AM,JPK_KR!W:W,B544),"")</f>
        <v/>
      </c>
      <c r="G544" s="94" t="str">
        <f>IF(E544&lt;&gt;"",SUMIFS(JPK_KR!AL:AL,JPK_KR!W:W,F544),"")</f>
        <v/>
      </c>
      <c r="H544" s="94" t="str">
        <f>IF(E544&lt;&gt;"",SUMIFS(JPK_KR!AM:AM,JPK_KR!W:W,F544),"")</f>
        <v/>
      </c>
      <c r="K544" s="94" t="str">
        <f>IF(I544&lt;&gt;"",SUMIFS(JPK_KR!AJ:AJ,JPK_KR!W:W,J544),"")</f>
        <v/>
      </c>
      <c r="L544" s="94" t="str">
        <f>IF(I544&lt;&gt;"",SUMIFS(JPK_KR!AK:AK,JPK_KR!W:W,J544),"")</f>
        <v/>
      </c>
    </row>
    <row r="545" spans="3:12" x14ac:dyDescent="0.3">
      <c r="C545" s="94" t="str">
        <f>IF(A545&lt;&gt;"",SUMIFS(JPK_KR!AL:AL,JPK_KR!W:W,B545),"")</f>
        <v/>
      </c>
      <c r="D545" s="94" t="str">
        <f>IF(A545&lt;&gt;"",SUMIFS(JPK_KR!AM:AM,JPK_KR!W:W,B545),"")</f>
        <v/>
      </c>
      <c r="G545" s="94" t="str">
        <f>IF(E545&lt;&gt;"",SUMIFS(JPK_KR!AL:AL,JPK_KR!W:W,F545),"")</f>
        <v/>
      </c>
      <c r="H545" s="94" t="str">
        <f>IF(E545&lt;&gt;"",SUMIFS(JPK_KR!AM:AM,JPK_KR!W:W,F545),"")</f>
        <v/>
      </c>
      <c r="K545" s="94" t="str">
        <f>IF(I545&lt;&gt;"",SUMIFS(JPK_KR!AJ:AJ,JPK_KR!W:W,J545),"")</f>
        <v/>
      </c>
      <c r="L545" s="94" t="str">
        <f>IF(I545&lt;&gt;"",SUMIFS(JPK_KR!AK:AK,JPK_KR!W:W,J545),"")</f>
        <v/>
      </c>
    </row>
    <row r="546" spans="3:12" x14ac:dyDescent="0.3">
      <c r="C546" s="94" t="str">
        <f>IF(A546&lt;&gt;"",SUMIFS(JPK_KR!AL:AL,JPK_KR!W:W,B546),"")</f>
        <v/>
      </c>
      <c r="D546" s="94" t="str">
        <f>IF(A546&lt;&gt;"",SUMIFS(JPK_KR!AM:AM,JPK_KR!W:W,B546),"")</f>
        <v/>
      </c>
      <c r="G546" s="94" t="str">
        <f>IF(E546&lt;&gt;"",SUMIFS(JPK_KR!AL:AL,JPK_KR!W:W,F546),"")</f>
        <v/>
      </c>
      <c r="H546" s="94" t="str">
        <f>IF(E546&lt;&gt;"",SUMIFS(JPK_KR!AM:AM,JPK_KR!W:W,F546),"")</f>
        <v/>
      </c>
      <c r="K546" s="94" t="str">
        <f>IF(I546&lt;&gt;"",SUMIFS(JPK_KR!AJ:AJ,JPK_KR!W:W,J546),"")</f>
        <v/>
      </c>
      <c r="L546" s="94" t="str">
        <f>IF(I546&lt;&gt;"",SUMIFS(JPK_KR!AK:AK,JPK_KR!W:W,J546),"")</f>
        <v/>
      </c>
    </row>
    <row r="547" spans="3:12" x14ac:dyDescent="0.3">
      <c r="C547" s="94" t="str">
        <f>IF(A547&lt;&gt;"",SUMIFS(JPK_KR!AL:AL,JPK_KR!W:W,B547),"")</f>
        <v/>
      </c>
      <c r="D547" s="94" t="str">
        <f>IF(A547&lt;&gt;"",SUMIFS(JPK_KR!AM:AM,JPK_KR!W:W,B547),"")</f>
        <v/>
      </c>
      <c r="G547" s="94" t="str">
        <f>IF(E547&lt;&gt;"",SUMIFS(JPK_KR!AL:AL,JPK_KR!W:W,F547),"")</f>
        <v/>
      </c>
      <c r="H547" s="94" t="str">
        <f>IF(E547&lt;&gt;"",SUMIFS(JPK_KR!AM:AM,JPK_KR!W:W,F547),"")</f>
        <v/>
      </c>
      <c r="K547" s="94" t="str">
        <f>IF(I547&lt;&gt;"",SUMIFS(JPK_KR!AJ:AJ,JPK_KR!W:W,J547),"")</f>
        <v/>
      </c>
      <c r="L547" s="94" t="str">
        <f>IF(I547&lt;&gt;"",SUMIFS(JPK_KR!AK:AK,JPK_KR!W:W,J547),"")</f>
        <v/>
      </c>
    </row>
    <row r="548" spans="3:12" x14ac:dyDescent="0.3">
      <c r="C548" s="94" t="str">
        <f>IF(A548&lt;&gt;"",SUMIFS(JPK_KR!AL:AL,JPK_KR!W:W,B548),"")</f>
        <v/>
      </c>
      <c r="D548" s="94" t="str">
        <f>IF(A548&lt;&gt;"",SUMIFS(JPK_KR!AM:AM,JPK_KR!W:W,B548),"")</f>
        <v/>
      </c>
      <c r="G548" s="94" t="str">
        <f>IF(E548&lt;&gt;"",SUMIFS(JPK_KR!AL:AL,JPK_KR!W:W,F548),"")</f>
        <v/>
      </c>
      <c r="H548" s="94" t="str">
        <f>IF(E548&lt;&gt;"",SUMIFS(JPK_KR!AM:AM,JPK_KR!W:W,F548),"")</f>
        <v/>
      </c>
      <c r="K548" s="94" t="str">
        <f>IF(I548&lt;&gt;"",SUMIFS(JPK_KR!AJ:AJ,JPK_KR!W:W,J548),"")</f>
        <v/>
      </c>
      <c r="L548" s="94" t="str">
        <f>IF(I548&lt;&gt;"",SUMIFS(JPK_KR!AK:AK,JPK_KR!W:W,J548),"")</f>
        <v/>
      </c>
    </row>
    <row r="549" spans="3:12" x14ac:dyDescent="0.3">
      <c r="C549" s="94" t="str">
        <f>IF(A549&lt;&gt;"",SUMIFS(JPK_KR!AL:AL,JPK_KR!W:W,B549),"")</f>
        <v/>
      </c>
      <c r="D549" s="94" t="str">
        <f>IF(A549&lt;&gt;"",SUMIFS(JPK_KR!AM:AM,JPK_KR!W:W,B549),"")</f>
        <v/>
      </c>
      <c r="G549" s="94" t="str">
        <f>IF(E549&lt;&gt;"",SUMIFS(JPK_KR!AL:AL,JPK_KR!W:W,F549),"")</f>
        <v/>
      </c>
      <c r="H549" s="94" t="str">
        <f>IF(E549&lt;&gt;"",SUMIFS(JPK_KR!AM:AM,JPK_KR!W:W,F549),"")</f>
        <v/>
      </c>
      <c r="K549" s="94" t="str">
        <f>IF(I549&lt;&gt;"",SUMIFS(JPK_KR!AJ:AJ,JPK_KR!W:W,J549),"")</f>
        <v/>
      </c>
      <c r="L549" s="94" t="str">
        <f>IF(I549&lt;&gt;"",SUMIFS(JPK_KR!AK:AK,JPK_KR!W:W,J549),"")</f>
        <v/>
      </c>
    </row>
    <row r="550" spans="3:12" x14ac:dyDescent="0.3">
      <c r="C550" s="94" t="str">
        <f>IF(A550&lt;&gt;"",SUMIFS(JPK_KR!AL:AL,JPK_KR!W:W,B550),"")</f>
        <v/>
      </c>
      <c r="D550" s="94" t="str">
        <f>IF(A550&lt;&gt;"",SUMIFS(JPK_KR!AM:AM,JPK_KR!W:W,B550),"")</f>
        <v/>
      </c>
      <c r="G550" s="94" t="str">
        <f>IF(E550&lt;&gt;"",SUMIFS(JPK_KR!AL:AL,JPK_KR!W:W,F550),"")</f>
        <v/>
      </c>
      <c r="H550" s="94" t="str">
        <f>IF(E550&lt;&gt;"",SUMIFS(JPK_KR!AM:AM,JPK_KR!W:W,F550),"")</f>
        <v/>
      </c>
      <c r="K550" s="94" t="str">
        <f>IF(I550&lt;&gt;"",SUMIFS(JPK_KR!AJ:AJ,JPK_KR!W:W,J550),"")</f>
        <v/>
      </c>
      <c r="L550" s="94" t="str">
        <f>IF(I550&lt;&gt;"",SUMIFS(JPK_KR!AK:AK,JPK_KR!W:W,J550),"")</f>
        <v/>
      </c>
    </row>
    <row r="551" spans="3:12" x14ac:dyDescent="0.3">
      <c r="C551" s="94" t="str">
        <f>IF(A551&lt;&gt;"",SUMIFS(JPK_KR!AL:AL,JPK_KR!W:W,B551),"")</f>
        <v/>
      </c>
      <c r="D551" s="94" t="str">
        <f>IF(A551&lt;&gt;"",SUMIFS(JPK_KR!AM:AM,JPK_KR!W:W,B551),"")</f>
        <v/>
      </c>
      <c r="G551" s="94" t="str">
        <f>IF(E551&lt;&gt;"",SUMIFS(JPK_KR!AL:AL,JPK_KR!W:W,F551),"")</f>
        <v/>
      </c>
      <c r="H551" s="94" t="str">
        <f>IF(E551&lt;&gt;"",SUMIFS(JPK_KR!AM:AM,JPK_KR!W:W,F551),"")</f>
        <v/>
      </c>
      <c r="K551" s="94" t="str">
        <f>IF(I551&lt;&gt;"",SUMIFS(JPK_KR!AJ:AJ,JPK_KR!W:W,J551),"")</f>
        <v/>
      </c>
      <c r="L551" s="94" t="str">
        <f>IF(I551&lt;&gt;"",SUMIFS(JPK_KR!AK:AK,JPK_KR!W:W,J551),"")</f>
        <v/>
      </c>
    </row>
    <row r="552" spans="3:12" x14ac:dyDescent="0.3">
      <c r="C552" s="94" t="str">
        <f>IF(A552&lt;&gt;"",SUMIFS(JPK_KR!AL:AL,JPK_KR!W:W,B552),"")</f>
        <v/>
      </c>
      <c r="D552" s="94" t="str">
        <f>IF(A552&lt;&gt;"",SUMIFS(JPK_KR!AM:AM,JPK_KR!W:W,B552),"")</f>
        <v/>
      </c>
      <c r="G552" s="94" t="str">
        <f>IF(E552&lt;&gt;"",SUMIFS(JPK_KR!AL:AL,JPK_KR!W:W,F552),"")</f>
        <v/>
      </c>
      <c r="H552" s="94" t="str">
        <f>IF(E552&lt;&gt;"",SUMIFS(JPK_KR!AM:AM,JPK_KR!W:W,F552),"")</f>
        <v/>
      </c>
      <c r="K552" s="94" t="str">
        <f>IF(I552&lt;&gt;"",SUMIFS(JPK_KR!AJ:AJ,JPK_KR!W:W,J552),"")</f>
        <v/>
      </c>
      <c r="L552" s="94" t="str">
        <f>IF(I552&lt;&gt;"",SUMIFS(JPK_KR!AK:AK,JPK_KR!W:W,J552),"")</f>
        <v/>
      </c>
    </row>
    <row r="553" spans="3:12" x14ac:dyDescent="0.3">
      <c r="C553" s="94" t="str">
        <f>IF(A553&lt;&gt;"",SUMIFS(JPK_KR!AL:AL,JPK_KR!W:W,B553),"")</f>
        <v/>
      </c>
      <c r="D553" s="94" t="str">
        <f>IF(A553&lt;&gt;"",SUMIFS(JPK_KR!AM:AM,JPK_KR!W:W,B553),"")</f>
        <v/>
      </c>
      <c r="G553" s="94" t="str">
        <f>IF(E553&lt;&gt;"",SUMIFS(JPK_KR!AL:AL,JPK_KR!W:W,F553),"")</f>
        <v/>
      </c>
      <c r="H553" s="94" t="str">
        <f>IF(E553&lt;&gt;"",SUMIFS(JPK_KR!AM:AM,JPK_KR!W:W,F553),"")</f>
        <v/>
      </c>
      <c r="K553" s="94" t="str">
        <f>IF(I553&lt;&gt;"",SUMIFS(JPK_KR!AJ:AJ,JPK_KR!W:W,J553),"")</f>
        <v/>
      </c>
      <c r="L553" s="94" t="str">
        <f>IF(I553&lt;&gt;"",SUMIFS(JPK_KR!AK:AK,JPK_KR!W:W,J553),"")</f>
        <v/>
      </c>
    </row>
    <row r="554" spans="3:12" x14ac:dyDescent="0.3">
      <c r="C554" s="94" t="str">
        <f>IF(A554&lt;&gt;"",SUMIFS(JPK_KR!AL:AL,JPK_KR!W:W,B554),"")</f>
        <v/>
      </c>
      <c r="D554" s="94" t="str">
        <f>IF(A554&lt;&gt;"",SUMIFS(JPK_KR!AM:AM,JPK_KR!W:W,B554),"")</f>
        <v/>
      </c>
      <c r="G554" s="94" t="str">
        <f>IF(E554&lt;&gt;"",SUMIFS(JPK_KR!AL:AL,JPK_KR!W:W,F554),"")</f>
        <v/>
      </c>
      <c r="H554" s="94" t="str">
        <f>IF(E554&lt;&gt;"",SUMIFS(JPK_KR!AM:AM,JPK_KR!W:W,F554),"")</f>
        <v/>
      </c>
      <c r="K554" s="94" t="str">
        <f>IF(I554&lt;&gt;"",SUMIFS(JPK_KR!AJ:AJ,JPK_KR!W:W,J554),"")</f>
        <v/>
      </c>
      <c r="L554" s="94" t="str">
        <f>IF(I554&lt;&gt;"",SUMIFS(JPK_KR!AK:AK,JPK_KR!W:W,J554),"")</f>
        <v/>
      </c>
    </row>
    <row r="555" spans="3:12" x14ac:dyDescent="0.3">
      <c r="C555" s="94" t="str">
        <f>IF(A555&lt;&gt;"",SUMIFS(JPK_KR!AL:AL,JPK_KR!W:W,B555),"")</f>
        <v/>
      </c>
      <c r="D555" s="94" t="str">
        <f>IF(A555&lt;&gt;"",SUMIFS(JPK_KR!AM:AM,JPK_KR!W:W,B555),"")</f>
        <v/>
      </c>
      <c r="G555" s="94" t="str">
        <f>IF(E555&lt;&gt;"",SUMIFS(JPK_KR!AL:AL,JPK_KR!W:W,F555),"")</f>
        <v/>
      </c>
      <c r="H555" s="94" t="str">
        <f>IF(E555&lt;&gt;"",SUMIFS(JPK_KR!AM:AM,JPK_KR!W:W,F555),"")</f>
        <v/>
      </c>
      <c r="K555" s="94" t="str">
        <f>IF(I555&lt;&gt;"",SUMIFS(JPK_KR!AJ:AJ,JPK_KR!W:W,J555),"")</f>
        <v/>
      </c>
      <c r="L555" s="94" t="str">
        <f>IF(I555&lt;&gt;"",SUMIFS(JPK_KR!AK:AK,JPK_KR!W:W,J555),"")</f>
        <v/>
      </c>
    </row>
    <row r="556" spans="3:12" x14ac:dyDescent="0.3">
      <c r="C556" s="94" t="str">
        <f>IF(A556&lt;&gt;"",SUMIFS(JPK_KR!AL:AL,JPK_KR!W:W,B556),"")</f>
        <v/>
      </c>
      <c r="D556" s="94" t="str">
        <f>IF(A556&lt;&gt;"",SUMIFS(JPK_KR!AM:AM,JPK_KR!W:W,B556),"")</f>
        <v/>
      </c>
      <c r="G556" s="94" t="str">
        <f>IF(E556&lt;&gt;"",SUMIFS(JPK_KR!AL:AL,JPK_KR!W:W,F556),"")</f>
        <v/>
      </c>
      <c r="H556" s="94" t="str">
        <f>IF(E556&lt;&gt;"",SUMIFS(JPK_KR!AM:AM,JPK_KR!W:W,F556),"")</f>
        <v/>
      </c>
      <c r="K556" s="94" t="str">
        <f>IF(I556&lt;&gt;"",SUMIFS(JPK_KR!AJ:AJ,JPK_KR!W:W,J556),"")</f>
        <v/>
      </c>
      <c r="L556" s="94" t="str">
        <f>IF(I556&lt;&gt;"",SUMIFS(JPK_KR!AK:AK,JPK_KR!W:W,J556),"")</f>
        <v/>
      </c>
    </row>
    <row r="557" spans="3:12" x14ac:dyDescent="0.3">
      <c r="C557" s="94" t="str">
        <f>IF(A557&lt;&gt;"",SUMIFS(JPK_KR!AL:AL,JPK_KR!W:W,B557),"")</f>
        <v/>
      </c>
      <c r="D557" s="94" t="str">
        <f>IF(A557&lt;&gt;"",SUMIFS(JPK_KR!AM:AM,JPK_KR!W:W,B557),"")</f>
        <v/>
      </c>
      <c r="G557" s="94" t="str">
        <f>IF(E557&lt;&gt;"",SUMIFS(JPK_KR!AL:AL,JPK_KR!W:W,F557),"")</f>
        <v/>
      </c>
      <c r="H557" s="94" t="str">
        <f>IF(E557&lt;&gt;"",SUMIFS(JPK_KR!AM:AM,JPK_KR!W:W,F557),"")</f>
        <v/>
      </c>
      <c r="K557" s="94" t="str">
        <f>IF(I557&lt;&gt;"",SUMIFS(JPK_KR!AJ:AJ,JPK_KR!W:W,J557),"")</f>
        <v/>
      </c>
      <c r="L557" s="94" t="str">
        <f>IF(I557&lt;&gt;"",SUMIFS(JPK_KR!AK:AK,JPK_KR!W:W,J557),"")</f>
        <v/>
      </c>
    </row>
    <row r="558" spans="3:12" x14ac:dyDescent="0.3">
      <c r="C558" s="94" t="str">
        <f>IF(A558&lt;&gt;"",SUMIFS(JPK_KR!AL:AL,JPK_KR!W:W,B558),"")</f>
        <v/>
      </c>
      <c r="D558" s="94" t="str">
        <f>IF(A558&lt;&gt;"",SUMIFS(JPK_KR!AM:AM,JPK_KR!W:W,B558),"")</f>
        <v/>
      </c>
      <c r="G558" s="94" t="str">
        <f>IF(E558&lt;&gt;"",SUMIFS(JPK_KR!AL:AL,JPK_KR!W:W,F558),"")</f>
        <v/>
      </c>
      <c r="H558" s="94" t="str">
        <f>IF(E558&lt;&gt;"",SUMIFS(JPK_KR!AM:AM,JPK_KR!W:W,F558),"")</f>
        <v/>
      </c>
      <c r="K558" s="94" t="str">
        <f>IF(I558&lt;&gt;"",SUMIFS(JPK_KR!AJ:AJ,JPK_KR!W:W,J558),"")</f>
        <v/>
      </c>
      <c r="L558" s="94" t="str">
        <f>IF(I558&lt;&gt;"",SUMIFS(JPK_KR!AK:AK,JPK_KR!W:W,J558),"")</f>
        <v/>
      </c>
    </row>
    <row r="559" spans="3:12" x14ac:dyDescent="0.3">
      <c r="C559" s="94" t="str">
        <f>IF(A559&lt;&gt;"",SUMIFS(JPK_KR!AL:AL,JPK_KR!W:W,B559),"")</f>
        <v/>
      </c>
      <c r="D559" s="94" t="str">
        <f>IF(A559&lt;&gt;"",SUMIFS(JPK_KR!AM:AM,JPK_KR!W:W,B559),"")</f>
        <v/>
      </c>
      <c r="G559" s="94" t="str">
        <f>IF(E559&lt;&gt;"",SUMIFS(JPK_KR!AL:AL,JPK_KR!W:W,F559),"")</f>
        <v/>
      </c>
      <c r="H559" s="94" t="str">
        <f>IF(E559&lt;&gt;"",SUMIFS(JPK_KR!AM:AM,JPK_KR!W:W,F559),"")</f>
        <v/>
      </c>
      <c r="K559" s="94" t="str">
        <f>IF(I559&lt;&gt;"",SUMIFS(JPK_KR!AJ:AJ,JPK_KR!W:W,J559),"")</f>
        <v/>
      </c>
      <c r="L559" s="94" t="str">
        <f>IF(I559&lt;&gt;"",SUMIFS(JPK_KR!AK:AK,JPK_KR!W:W,J559),"")</f>
        <v/>
      </c>
    </row>
    <row r="560" spans="3:12" x14ac:dyDescent="0.3">
      <c r="C560" s="94" t="str">
        <f>IF(A560&lt;&gt;"",SUMIFS(JPK_KR!AL:AL,JPK_KR!W:W,B560),"")</f>
        <v/>
      </c>
      <c r="D560" s="94" t="str">
        <f>IF(A560&lt;&gt;"",SUMIFS(JPK_KR!AM:AM,JPK_KR!W:W,B560),"")</f>
        <v/>
      </c>
      <c r="G560" s="94" t="str">
        <f>IF(E560&lt;&gt;"",SUMIFS(JPK_KR!AL:AL,JPK_KR!W:W,F560),"")</f>
        <v/>
      </c>
      <c r="H560" s="94" t="str">
        <f>IF(E560&lt;&gt;"",SUMIFS(JPK_KR!AM:AM,JPK_KR!W:W,F560),"")</f>
        <v/>
      </c>
      <c r="K560" s="94" t="str">
        <f>IF(I560&lt;&gt;"",SUMIFS(JPK_KR!AJ:AJ,JPK_KR!W:W,J560),"")</f>
        <v/>
      </c>
      <c r="L560" s="94" t="str">
        <f>IF(I560&lt;&gt;"",SUMIFS(JPK_KR!AK:AK,JPK_KR!W:W,J560),"")</f>
        <v/>
      </c>
    </row>
    <row r="561" spans="3:12" x14ac:dyDescent="0.3">
      <c r="C561" s="94" t="str">
        <f>IF(A561&lt;&gt;"",SUMIFS(JPK_KR!AL:AL,JPK_KR!W:W,B561),"")</f>
        <v/>
      </c>
      <c r="D561" s="94" t="str">
        <f>IF(A561&lt;&gt;"",SUMIFS(JPK_KR!AM:AM,JPK_KR!W:W,B561),"")</f>
        <v/>
      </c>
      <c r="G561" s="94" t="str">
        <f>IF(E561&lt;&gt;"",SUMIFS(JPK_KR!AL:AL,JPK_KR!W:W,F561),"")</f>
        <v/>
      </c>
      <c r="H561" s="94" t="str">
        <f>IF(E561&lt;&gt;"",SUMIFS(JPK_KR!AM:AM,JPK_KR!W:W,F561),"")</f>
        <v/>
      </c>
      <c r="K561" s="94" t="str">
        <f>IF(I561&lt;&gt;"",SUMIFS(JPK_KR!AJ:AJ,JPK_KR!W:W,J561),"")</f>
        <v/>
      </c>
      <c r="L561" s="94" t="str">
        <f>IF(I561&lt;&gt;"",SUMIFS(JPK_KR!AK:AK,JPK_KR!W:W,J561),"")</f>
        <v/>
      </c>
    </row>
    <row r="562" spans="3:12" x14ac:dyDescent="0.3">
      <c r="C562" s="94" t="str">
        <f>IF(A562&lt;&gt;"",SUMIFS(JPK_KR!AL:AL,JPK_KR!W:W,B562),"")</f>
        <v/>
      </c>
      <c r="D562" s="94" t="str">
        <f>IF(A562&lt;&gt;"",SUMIFS(JPK_KR!AM:AM,JPK_KR!W:W,B562),"")</f>
        <v/>
      </c>
      <c r="G562" s="94" t="str">
        <f>IF(E562&lt;&gt;"",SUMIFS(JPK_KR!AL:AL,JPK_KR!W:W,F562),"")</f>
        <v/>
      </c>
      <c r="H562" s="94" t="str">
        <f>IF(E562&lt;&gt;"",SUMIFS(JPK_KR!AM:AM,JPK_KR!W:W,F562),"")</f>
        <v/>
      </c>
      <c r="K562" s="94" t="str">
        <f>IF(I562&lt;&gt;"",SUMIFS(JPK_KR!AJ:AJ,JPK_KR!W:W,J562),"")</f>
        <v/>
      </c>
      <c r="L562" s="94" t="str">
        <f>IF(I562&lt;&gt;"",SUMIFS(JPK_KR!AK:AK,JPK_KR!W:W,J562),"")</f>
        <v/>
      </c>
    </row>
    <row r="563" spans="3:12" x14ac:dyDescent="0.3">
      <c r="C563" s="94" t="str">
        <f>IF(A563&lt;&gt;"",SUMIFS(JPK_KR!AL:AL,JPK_KR!W:W,B563),"")</f>
        <v/>
      </c>
      <c r="D563" s="94" t="str">
        <f>IF(A563&lt;&gt;"",SUMIFS(JPK_KR!AM:AM,JPK_KR!W:W,B563),"")</f>
        <v/>
      </c>
      <c r="G563" s="94" t="str">
        <f>IF(E563&lt;&gt;"",SUMIFS(JPK_KR!AL:AL,JPK_KR!W:W,F563),"")</f>
        <v/>
      </c>
      <c r="H563" s="94" t="str">
        <f>IF(E563&lt;&gt;"",SUMIFS(JPK_KR!AM:AM,JPK_KR!W:W,F563),"")</f>
        <v/>
      </c>
      <c r="K563" s="94" t="str">
        <f>IF(I563&lt;&gt;"",SUMIFS(JPK_KR!AJ:AJ,JPK_KR!W:W,J563),"")</f>
        <v/>
      </c>
      <c r="L563" s="94" t="str">
        <f>IF(I563&lt;&gt;"",SUMIFS(JPK_KR!AK:AK,JPK_KR!W:W,J563),"")</f>
        <v/>
      </c>
    </row>
    <row r="564" spans="3:12" x14ac:dyDescent="0.3">
      <c r="C564" s="94" t="str">
        <f>IF(A564&lt;&gt;"",SUMIFS(JPK_KR!AL:AL,JPK_KR!W:W,B564),"")</f>
        <v/>
      </c>
      <c r="D564" s="94" t="str">
        <f>IF(A564&lt;&gt;"",SUMIFS(JPK_KR!AM:AM,JPK_KR!W:W,B564),"")</f>
        <v/>
      </c>
      <c r="G564" s="94" t="str">
        <f>IF(E564&lt;&gt;"",SUMIFS(JPK_KR!AL:AL,JPK_KR!W:W,F564),"")</f>
        <v/>
      </c>
      <c r="H564" s="94" t="str">
        <f>IF(E564&lt;&gt;"",SUMIFS(JPK_KR!AM:AM,JPK_KR!W:W,F564),"")</f>
        <v/>
      </c>
      <c r="K564" s="94" t="str">
        <f>IF(I564&lt;&gt;"",SUMIFS(JPK_KR!AJ:AJ,JPK_KR!W:W,J564),"")</f>
        <v/>
      </c>
      <c r="L564" s="94" t="str">
        <f>IF(I564&lt;&gt;"",SUMIFS(JPK_KR!AK:AK,JPK_KR!W:W,J564),"")</f>
        <v/>
      </c>
    </row>
    <row r="565" spans="3:12" x14ac:dyDescent="0.3">
      <c r="C565" s="94" t="str">
        <f>IF(A565&lt;&gt;"",SUMIFS(JPK_KR!AL:AL,JPK_KR!W:W,B565),"")</f>
        <v/>
      </c>
      <c r="D565" s="94" t="str">
        <f>IF(A565&lt;&gt;"",SUMIFS(JPK_KR!AM:AM,JPK_KR!W:W,B565),"")</f>
        <v/>
      </c>
      <c r="G565" s="94" t="str">
        <f>IF(E565&lt;&gt;"",SUMIFS(JPK_KR!AL:AL,JPK_KR!W:W,F565),"")</f>
        <v/>
      </c>
      <c r="H565" s="94" t="str">
        <f>IF(E565&lt;&gt;"",SUMIFS(JPK_KR!AM:AM,JPK_KR!W:W,F565),"")</f>
        <v/>
      </c>
      <c r="K565" s="94" t="str">
        <f>IF(I565&lt;&gt;"",SUMIFS(JPK_KR!AJ:AJ,JPK_KR!W:W,J565),"")</f>
        <v/>
      </c>
      <c r="L565" s="94" t="str">
        <f>IF(I565&lt;&gt;"",SUMIFS(JPK_KR!AK:AK,JPK_KR!W:W,J565),"")</f>
        <v/>
      </c>
    </row>
    <row r="566" spans="3:12" x14ac:dyDescent="0.3">
      <c r="C566" s="94" t="str">
        <f>IF(A566&lt;&gt;"",SUMIFS(JPK_KR!AL:AL,JPK_KR!W:W,B566),"")</f>
        <v/>
      </c>
      <c r="D566" s="94" t="str">
        <f>IF(A566&lt;&gt;"",SUMIFS(JPK_KR!AM:AM,JPK_KR!W:W,B566),"")</f>
        <v/>
      </c>
      <c r="G566" s="94" t="str">
        <f>IF(E566&lt;&gt;"",SUMIFS(JPK_KR!AL:AL,JPK_KR!W:W,F566),"")</f>
        <v/>
      </c>
      <c r="H566" s="94" t="str">
        <f>IF(E566&lt;&gt;"",SUMIFS(JPK_KR!AM:AM,JPK_KR!W:W,F566),"")</f>
        <v/>
      </c>
      <c r="K566" s="94" t="str">
        <f>IF(I566&lt;&gt;"",SUMIFS(JPK_KR!AJ:AJ,JPK_KR!W:W,J566),"")</f>
        <v/>
      </c>
      <c r="L566" s="94" t="str">
        <f>IF(I566&lt;&gt;"",SUMIFS(JPK_KR!AK:AK,JPK_KR!W:W,J566),"")</f>
        <v/>
      </c>
    </row>
    <row r="567" spans="3:12" x14ac:dyDescent="0.3">
      <c r="C567" s="94" t="str">
        <f>IF(A567&lt;&gt;"",SUMIFS(JPK_KR!AL:AL,JPK_KR!W:W,B567),"")</f>
        <v/>
      </c>
      <c r="D567" s="94" t="str">
        <f>IF(A567&lt;&gt;"",SUMIFS(JPK_KR!AM:AM,JPK_KR!W:W,B567),"")</f>
        <v/>
      </c>
      <c r="G567" s="94" t="str">
        <f>IF(E567&lt;&gt;"",SUMIFS(JPK_KR!AL:AL,JPK_KR!W:W,F567),"")</f>
        <v/>
      </c>
      <c r="H567" s="94" t="str">
        <f>IF(E567&lt;&gt;"",SUMIFS(JPK_KR!AM:AM,JPK_KR!W:W,F567),"")</f>
        <v/>
      </c>
      <c r="K567" s="94" t="str">
        <f>IF(I567&lt;&gt;"",SUMIFS(JPK_KR!AJ:AJ,JPK_KR!W:W,J567),"")</f>
        <v/>
      </c>
      <c r="L567" s="94" t="str">
        <f>IF(I567&lt;&gt;"",SUMIFS(JPK_KR!AK:AK,JPK_KR!W:W,J567),"")</f>
        <v/>
      </c>
    </row>
    <row r="568" spans="3:12" x14ac:dyDescent="0.3">
      <c r="C568" s="94" t="str">
        <f>IF(A568&lt;&gt;"",SUMIFS(JPK_KR!AL:AL,JPK_KR!W:W,B568),"")</f>
        <v/>
      </c>
      <c r="D568" s="94" t="str">
        <f>IF(A568&lt;&gt;"",SUMIFS(JPK_KR!AM:AM,JPK_KR!W:W,B568),"")</f>
        <v/>
      </c>
      <c r="G568" s="94" t="str">
        <f>IF(E568&lt;&gt;"",SUMIFS(JPK_KR!AL:AL,JPK_KR!W:W,F568),"")</f>
        <v/>
      </c>
      <c r="H568" s="94" t="str">
        <f>IF(E568&lt;&gt;"",SUMIFS(JPK_KR!AM:AM,JPK_KR!W:W,F568),"")</f>
        <v/>
      </c>
      <c r="K568" s="94" t="str">
        <f>IF(I568&lt;&gt;"",SUMIFS(JPK_KR!AJ:AJ,JPK_KR!W:W,J568),"")</f>
        <v/>
      </c>
      <c r="L568" s="94" t="str">
        <f>IF(I568&lt;&gt;"",SUMIFS(JPK_KR!AK:AK,JPK_KR!W:W,J568),"")</f>
        <v/>
      </c>
    </row>
    <row r="569" spans="3:12" x14ac:dyDescent="0.3">
      <c r="C569" s="94" t="str">
        <f>IF(A569&lt;&gt;"",SUMIFS(JPK_KR!AL:AL,JPK_KR!W:W,B569),"")</f>
        <v/>
      </c>
      <c r="D569" s="94" t="str">
        <f>IF(A569&lt;&gt;"",SUMIFS(JPK_KR!AM:AM,JPK_KR!W:W,B569),"")</f>
        <v/>
      </c>
      <c r="G569" s="94" t="str">
        <f>IF(E569&lt;&gt;"",SUMIFS(JPK_KR!AL:AL,JPK_KR!W:W,F569),"")</f>
        <v/>
      </c>
      <c r="H569" s="94" t="str">
        <f>IF(E569&lt;&gt;"",SUMIFS(JPK_KR!AM:AM,JPK_KR!W:W,F569),"")</f>
        <v/>
      </c>
      <c r="K569" s="94" t="str">
        <f>IF(I569&lt;&gt;"",SUMIFS(JPK_KR!AJ:AJ,JPK_KR!W:W,J569),"")</f>
        <v/>
      </c>
      <c r="L569" s="94" t="str">
        <f>IF(I569&lt;&gt;"",SUMIFS(JPK_KR!AK:AK,JPK_KR!W:W,J569),"")</f>
        <v/>
      </c>
    </row>
    <row r="570" spans="3:12" x14ac:dyDescent="0.3">
      <c r="C570" s="94" t="str">
        <f>IF(A570&lt;&gt;"",SUMIFS(JPK_KR!AL:AL,JPK_KR!W:W,B570),"")</f>
        <v/>
      </c>
      <c r="D570" s="94" t="str">
        <f>IF(A570&lt;&gt;"",SUMIFS(JPK_KR!AM:AM,JPK_KR!W:W,B570),"")</f>
        <v/>
      </c>
      <c r="G570" s="94" t="str">
        <f>IF(E570&lt;&gt;"",SUMIFS(JPK_KR!AL:AL,JPK_KR!W:W,F570),"")</f>
        <v/>
      </c>
      <c r="H570" s="94" t="str">
        <f>IF(E570&lt;&gt;"",SUMIFS(JPK_KR!AM:AM,JPK_KR!W:W,F570),"")</f>
        <v/>
      </c>
      <c r="K570" s="94" t="str">
        <f>IF(I570&lt;&gt;"",SUMIFS(JPK_KR!AJ:AJ,JPK_KR!W:W,J570),"")</f>
        <v/>
      </c>
      <c r="L570" s="94" t="str">
        <f>IF(I570&lt;&gt;"",SUMIFS(JPK_KR!AK:AK,JPK_KR!W:W,J570),"")</f>
        <v/>
      </c>
    </row>
    <row r="571" spans="3:12" x14ac:dyDescent="0.3">
      <c r="C571" s="94" t="str">
        <f>IF(A571&lt;&gt;"",SUMIFS(JPK_KR!AL:AL,JPK_KR!W:W,B571),"")</f>
        <v/>
      </c>
      <c r="D571" s="94" t="str">
        <f>IF(A571&lt;&gt;"",SUMIFS(JPK_KR!AM:AM,JPK_KR!W:W,B571),"")</f>
        <v/>
      </c>
      <c r="G571" s="94" t="str">
        <f>IF(E571&lt;&gt;"",SUMIFS(JPK_KR!AL:AL,JPK_KR!W:W,F571),"")</f>
        <v/>
      </c>
      <c r="H571" s="94" t="str">
        <f>IF(E571&lt;&gt;"",SUMIFS(JPK_KR!AM:AM,JPK_KR!W:W,F571),"")</f>
        <v/>
      </c>
      <c r="K571" s="94" t="str">
        <f>IF(I571&lt;&gt;"",SUMIFS(JPK_KR!AJ:AJ,JPK_KR!W:W,J571),"")</f>
        <v/>
      </c>
      <c r="L571" s="94" t="str">
        <f>IF(I571&lt;&gt;"",SUMIFS(JPK_KR!AK:AK,JPK_KR!W:W,J571),"")</f>
        <v/>
      </c>
    </row>
    <row r="572" spans="3:12" x14ac:dyDescent="0.3">
      <c r="C572" s="94" t="str">
        <f>IF(A572&lt;&gt;"",SUMIFS(JPK_KR!AL:AL,JPK_KR!W:W,B572),"")</f>
        <v/>
      </c>
      <c r="D572" s="94" t="str">
        <f>IF(A572&lt;&gt;"",SUMIFS(JPK_KR!AM:AM,JPK_KR!W:W,B572),"")</f>
        <v/>
      </c>
      <c r="G572" s="94" t="str">
        <f>IF(E572&lt;&gt;"",SUMIFS(JPK_KR!AL:AL,JPK_KR!W:W,F572),"")</f>
        <v/>
      </c>
      <c r="H572" s="94" t="str">
        <f>IF(E572&lt;&gt;"",SUMIFS(JPK_KR!AM:AM,JPK_KR!W:W,F572),"")</f>
        <v/>
      </c>
      <c r="K572" s="94" t="str">
        <f>IF(I572&lt;&gt;"",SUMIFS(JPK_KR!AJ:AJ,JPK_KR!W:W,J572),"")</f>
        <v/>
      </c>
      <c r="L572" s="94" t="str">
        <f>IF(I572&lt;&gt;"",SUMIFS(JPK_KR!AK:AK,JPK_KR!W:W,J572),"")</f>
        <v/>
      </c>
    </row>
    <row r="573" spans="3:12" x14ac:dyDescent="0.3">
      <c r="C573" s="94" t="str">
        <f>IF(A573&lt;&gt;"",SUMIFS(JPK_KR!AL:AL,JPK_KR!W:W,B573),"")</f>
        <v/>
      </c>
      <c r="D573" s="94" t="str">
        <f>IF(A573&lt;&gt;"",SUMIFS(JPK_KR!AM:AM,JPK_KR!W:W,B573),"")</f>
        <v/>
      </c>
      <c r="G573" s="94" t="str">
        <f>IF(E573&lt;&gt;"",SUMIFS(JPK_KR!AL:AL,JPK_KR!W:W,F573),"")</f>
        <v/>
      </c>
      <c r="H573" s="94" t="str">
        <f>IF(E573&lt;&gt;"",SUMIFS(JPK_KR!AM:AM,JPK_KR!W:W,F573),"")</f>
        <v/>
      </c>
      <c r="K573" s="94" t="str">
        <f>IF(I573&lt;&gt;"",SUMIFS(JPK_KR!AJ:AJ,JPK_KR!W:W,J573),"")</f>
        <v/>
      </c>
      <c r="L573" s="94" t="str">
        <f>IF(I573&lt;&gt;"",SUMIFS(JPK_KR!AK:AK,JPK_KR!W:W,J573),"")</f>
        <v/>
      </c>
    </row>
    <row r="574" spans="3:12" x14ac:dyDescent="0.3">
      <c r="C574" s="94" t="str">
        <f>IF(A574&lt;&gt;"",SUMIFS(JPK_KR!AL:AL,JPK_KR!W:W,B574),"")</f>
        <v/>
      </c>
      <c r="D574" s="94" t="str">
        <f>IF(A574&lt;&gt;"",SUMIFS(JPK_KR!AM:AM,JPK_KR!W:W,B574),"")</f>
        <v/>
      </c>
      <c r="G574" s="94" t="str">
        <f>IF(E574&lt;&gt;"",SUMIFS(JPK_KR!AL:AL,JPK_KR!W:W,F574),"")</f>
        <v/>
      </c>
      <c r="H574" s="94" t="str">
        <f>IF(E574&lt;&gt;"",SUMIFS(JPK_KR!AM:AM,JPK_KR!W:W,F574),"")</f>
        <v/>
      </c>
      <c r="K574" s="94" t="str">
        <f>IF(I574&lt;&gt;"",SUMIFS(JPK_KR!AJ:AJ,JPK_KR!W:W,J574),"")</f>
        <v/>
      </c>
      <c r="L574" s="94" t="str">
        <f>IF(I574&lt;&gt;"",SUMIFS(JPK_KR!AK:AK,JPK_KR!W:W,J574),"")</f>
        <v/>
      </c>
    </row>
    <row r="575" spans="3:12" x14ac:dyDescent="0.3">
      <c r="C575" s="94" t="str">
        <f>IF(A575&lt;&gt;"",SUMIFS(JPK_KR!AL:AL,JPK_KR!W:W,B575),"")</f>
        <v/>
      </c>
      <c r="D575" s="94" t="str">
        <f>IF(A575&lt;&gt;"",SUMIFS(JPK_KR!AM:AM,JPK_KR!W:W,B575),"")</f>
        <v/>
      </c>
      <c r="G575" s="94" t="str">
        <f>IF(E575&lt;&gt;"",SUMIFS(JPK_KR!AL:AL,JPK_KR!W:W,F575),"")</f>
        <v/>
      </c>
      <c r="H575" s="94" t="str">
        <f>IF(E575&lt;&gt;"",SUMIFS(JPK_KR!AM:AM,JPK_KR!W:W,F575),"")</f>
        <v/>
      </c>
      <c r="K575" s="94" t="str">
        <f>IF(I575&lt;&gt;"",SUMIFS(JPK_KR!AJ:AJ,JPK_KR!W:W,J575),"")</f>
        <v/>
      </c>
      <c r="L575" s="94" t="str">
        <f>IF(I575&lt;&gt;"",SUMIFS(JPK_KR!AK:AK,JPK_KR!W:W,J575),"")</f>
        <v/>
      </c>
    </row>
    <row r="576" spans="3:12" x14ac:dyDescent="0.3">
      <c r="C576" s="94" t="str">
        <f>IF(A576&lt;&gt;"",SUMIFS(JPK_KR!AL:AL,JPK_KR!W:W,B576),"")</f>
        <v/>
      </c>
      <c r="D576" s="94" t="str">
        <f>IF(A576&lt;&gt;"",SUMIFS(JPK_KR!AM:AM,JPK_KR!W:W,B576),"")</f>
        <v/>
      </c>
      <c r="G576" s="94" t="str">
        <f>IF(E576&lt;&gt;"",SUMIFS(JPK_KR!AL:AL,JPK_KR!W:W,F576),"")</f>
        <v/>
      </c>
      <c r="H576" s="94" t="str">
        <f>IF(E576&lt;&gt;"",SUMIFS(JPK_KR!AM:AM,JPK_KR!W:W,F576),"")</f>
        <v/>
      </c>
      <c r="K576" s="94" t="str">
        <f>IF(I576&lt;&gt;"",SUMIFS(JPK_KR!AJ:AJ,JPK_KR!W:W,J576),"")</f>
        <v/>
      </c>
      <c r="L576" s="94" t="str">
        <f>IF(I576&lt;&gt;"",SUMIFS(JPK_KR!AK:AK,JPK_KR!W:W,J576),"")</f>
        <v/>
      </c>
    </row>
    <row r="577" spans="3:12" x14ac:dyDescent="0.3">
      <c r="C577" s="94" t="str">
        <f>IF(A577&lt;&gt;"",SUMIFS(JPK_KR!AL:AL,JPK_KR!W:W,B577),"")</f>
        <v/>
      </c>
      <c r="D577" s="94" t="str">
        <f>IF(A577&lt;&gt;"",SUMIFS(JPK_KR!AM:AM,JPK_KR!W:W,B577),"")</f>
        <v/>
      </c>
      <c r="G577" s="94" t="str">
        <f>IF(E577&lt;&gt;"",SUMIFS(JPK_KR!AL:AL,JPK_KR!W:W,F577),"")</f>
        <v/>
      </c>
      <c r="H577" s="94" t="str">
        <f>IF(E577&lt;&gt;"",SUMIFS(JPK_KR!AM:AM,JPK_KR!W:W,F577),"")</f>
        <v/>
      </c>
      <c r="K577" s="94" t="str">
        <f>IF(I577&lt;&gt;"",SUMIFS(JPK_KR!AJ:AJ,JPK_KR!W:W,J577),"")</f>
        <v/>
      </c>
      <c r="L577" s="94" t="str">
        <f>IF(I577&lt;&gt;"",SUMIFS(JPK_KR!AK:AK,JPK_KR!W:W,J577),"")</f>
        <v/>
      </c>
    </row>
    <row r="578" spans="3:12" x14ac:dyDescent="0.3">
      <c r="C578" s="94" t="str">
        <f>IF(A578&lt;&gt;"",SUMIFS(JPK_KR!AL:AL,JPK_KR!W:W,B578),"")</f>
        <v/>
      </c>
      <c r="D578" s="94" t="str">
        <f>IF(A578&lt;&gt;"",SUMIFS(JPK_KR!AM:AM,JPK_KR!W:W,B578),"")</f>
        <v/>
      </c>
      <c r="G578" s="94" t="str">
        <f>IF(E578&lt;&gt;"",SUMIFS(JPK_KR!AL:AL,JPK_KR!W:W,F578),"")</f>
        <v/>
      </c>
      <c r="H578" s="94" t="str">
        <f>IF(E578&lt;&gt;"",SUMIFS(JPK_KR!AM:AM,JPK_KR!W:W,F578),"")</f>
        <v/>
      </c>
      <c r="K578" s="94" t="str">
        <f>IF(I578&lt;&gt;"",SUMIFS(JPK_KR!AJ:AJ,JPK_KR!W:W,J578),"")</f>
        <v/>
      </c>
      <c r="L578" s="94" t="str">
        <f>IF(I578&lt;&gt;"",SUMIFS(JPK_KR!AK:AK,JPK_KR!W:W,J578),"")</f>
        <v/>
      </c>
    </row>
    <row r="579" spans="3:12" x14ac:dyDescent="0.3">
      <c r="C579" s="94" t="str">
        <f>IF(A579&lt;&gt;"",SUMIFS(JPK_KR!AL:AL,JPK_KR!W:W,B579),"")</f>
        <v/>
      </c>
      <c r="D579" s="94" t="str">
        <f>IF(A579&lt;&gt;"",SUMIFS(JPK_KR!AM:AM,JPK_KR!W:W,B579),"")</f>
        <v/>
      </c>
      <c r="G579" s="94" t="str">
        <f>IF(E579&lt;&gt;"",SUMIFS(JPK_KR!AL:AL,JPK_KR!W:W,F579),"")</f>
        <v/>
      </c>
      <c r="H579" s="94" t="str">
        <f>IF(E579&lt;&gt;"",SUMIFS(JPK_KR!AM:AM,JPK_KR!W:W,F579),"")</f>
        <v/>
      </c>
      <c r="K579" s="94" t="str">
        <f>IF(I579&lt;&gt;"",SUMIFS(JPK_KR!AJ:AJ,JPK_KR!W:W,J579),"")</f>
        <v/>
      </c>
      <c r="L579" s="94" t="str">
        <f>IF(I579&lt;&gt;"",SUMIFS(JPK_KR!AK:AK,JPK_KR!W:W,J579),"")</f>
        <v/>
      </c>
    </row>
    <row r="580" spans="3:12" x14ac:dyDescent="0.3">
      <c r="C580" s="94" t="str">
        <f>IF(A580&lt;&gt;"",SUMIFS(JPK_KR!AL:AL,JPK_KR!W:W,B580),"")</f>
        <v/>
      </c>
      <c r="D580" s="94" t="str">
        <f>IF(A580&lt;&gt;"",SUMIFS(JPK_KR!AM:AM,JPK_KR!W:W,B580),"")</f>
        <v/>
      </c>
      <c r="G580" s="94" t="str">
        <f>IF(E580&lt;&gt;"",SUMIFS(JPK_KR!AL:AL,JPK_KR!W:W,F580),"")</f>
        <v/>
      </c>
      <c r="H580" s="94" t="str">
        <f>IF(E580&lt;&gt;"",SUMIFS(JPK_KR!AM:AM,JPK_KR!W:W,F580),"")</f>
        <v/>
      </c>
      <c r="K580" s="94" t="str">
        <f>IF(I580&lt;&gt;"",SUMIFS(JPK_KR!AJ:AJ,JPK_KR!W:W,J580),"")</f>
        <v/>
      </c>
      <c r="L580" s="94" t="str">
        <f>IF(I580&lt;&gt;"",SUMIFS(JPK_KR!AK:AK,JPK_KR!W:W,J580),"")</f>
        <v/>
      </c>
    </row>
    <row r="581" spans="3:12" x14ac:dyDescent="0.3">
      <c r="C581" s="94" t="str">
        <f>IF(A581&lt;&gt;"",SUMIFS(JPK_KR!AL:AL,JPK_KR!W:W,B581),"")</f>
        <v/>
      </c>
      <c r="D581" s="94" t="str">
        <f>IF(A581&lt;&gt;"",SUMIFS(JPK_KR!AM:AM,JPK_KR!W:W,B581),"")</f>
        <v/>
      </c>
      <c r="G581" s="94" t="str">
        <f>IF(E581&lt;&gt;"",SUMIFS(JPK_KR!AL:AL,JPK_KR!W:W,F581),"")</f>
        <v/>
      </c>
      <c r="H581" s="94" t="str">
        <f>IF(E581&lt;&gt;"",SUMIFS(JPK_KR!AM:AM,JPK_KR!W:W,F581),"")</f>
        <v/>
      </c>
      <c r="K581" s="94" t="str">
        <f>IF(I581&lt;&gt;"",SUMIFS(JPK_KR!AJ:AJ,JPK_KR!W:W,J581),"")</f>
        <v/>
      </c>
      <c r="L581" s="94" t="str">
        <f>IF(I581&lt;&gt;"",SUMIFS(JPK_KR!AK:AK,JPK_KR!W:W,J581),"")</f>
        <v/>
      </c>
    </row>
    <row r="582" spans="3:12" x14ac:dyDescent="0.3">
      <c r="C582" s="94" t="str">
        <f>IF(A582&lt;&gt;"",SUMIFS(JPK_KR!AL:AL,JPK_KR!W:W,B582),"")</f>
        <v/>
      </c>
      <c r="D582" s="94" t="str">
        <f>IF(A582&lt;&gt;"",SUMIFS(JPK_KR!AM:AM,JPK_KR!W:W,B582),"")</f>
        <v/>
      </c>
      <c r="G582" s="94" t="str">
        <f>IF(E582&lt;&gt;"",SUMIFS(JPK_KR!AL:AL,JPK_KR!W:W,F582),"")</f>
        <v/>
      </c>
      <c r="H582" s="94" t="str">
        <f>IF(E582&lt;&gt;"",SUMIFS(JPK_KR!AM:AM,JPK_KR!W:W,F582),"")</f>
        <v/>
      </c>
      <c r="K582" s="94" t="str">
        <f>IF(I582&lt;&gt;"",SUMIFS(JPK_KR!AJ:AJ,JPK_KR!W:W,J582),"")</f>
        <v/>
      </c>
      <c r="L582" s="94" t="str">
        <f>IF(I582&lt;&gt;"",SUMIFS(JPK_KR!AK:AK,JPK_KR!W:W,J582),"")</f>
        <v/>
      </c>
    </row>
    <row r="583" spans="3:12" x14ac:dyDescent="0.3">
      <c r="C583" s="94" t="str">
        <f>IF(A583&lt;&gt;"",SUMIFS(JPK_KR!AL:AL,JPK_KR!W:W,B583),"")</f>
        <v/>
      </c>
      <c r="D583" s="94" t="str">
        <f>IF(A583&lt;&gt;"",SUMIFS(JPK_KR!AM:AM,JPK_KR!W:W,B583),"")</f>
        <v/>
      </c>
      <c r="G583" s="94" t="str">
        <f>IF(E583&lt;&gt;"",SUMIFS(JPK_KR!AL:AL,JPK_KR!W:W,F583),"")</f>
        <v/>
      </c>
      <c r="H583" s="94" t="str">
        <f>IF(E583&lt;&gt;"",SUMIFS(JPK_KR!AM:AM,JPK_KR!W:W,F583),"")</f>
        <v/>
      </c>
      <c r="K583" s="94" t="str">
        <f>IF(I583&lt;&gt;"",SUMIFS(JPK_KR!AJ:AJ,JPK_KR!W:W,J583),"")</f>
        <v/>
      </c>
      <c r="L583" s="94" t="str">
        <f>IF(I583&lt;&gt;"",SUMIFS(JPK_KR!AK:AK,JPK_KR!W:W,J583),"")</f>
        <v/>
      </c>
    </row>
    <row r="584" spans="3:12" x14ac:dyDescent="0.3">
      <c r="C584" s="94" t="str">
        <f>IF(A584&lt;&gt;"",SUMIFS(JPK_KR!AL:AL,JPK_KR!W:W,B584),"")</f>
        <v/>
      </c>
      <c r="D584" s="94" t="str">
        <f>IF(A584&lt;&gt;"",SUMIFS(JPK_KR!AM:AM,JPK_KR!W:W,B584),"")</f>
        <v/>
      </c>
      <c r="G584" s="94" t="str">
        <f>IF(E584&lt;&gt;"",SUMIFS(JPK_KR!AL:AL,JPK_KR!W:W,F584),"")</f>
        <v/>
      </c>
      <c r="H584" s="94" t="str">
        <f>IF(E584&lt;&gt;"",SUMIFS(JPK_KR!AM:AM,JPK_KR!W:W,F584),"")</f>
        <v/>
      </c>
      <c r="K584" s="94" t="str">
        <f>IF(I584&lt;&gt;"",SUMIFS(JPK_KR!AJ:AJ,JPK_KR!W:W,J584),"")</f>
        <v/>
      </c>
      <c r="L584" s="94" t="str">
        <f>IF(I584&lt;&gt;"",SUMIFS(JPK_KR!AK:AK,JPK_KR!W:W,J584),"")</f>
        <v/>
      </c>
    </row>
    <row r="585" spans="3:12" x14ac:dyDescent="0.3">
      <c r="C585" s="94" t="str">
        <f>IF(A585&lt;&gt;"",SUMIFS(JPK_KR!AL:AL,JPK_KR!W:W,B585),"")</f>
        <v/>
      </c>
      <c r="D585" s="94" t="str">
        <f>IF(A585&lt;&gt;"",SUMIFS(JPK_KR!AM:AM,JPK_KR!W:W,B585),"")</f>
        <v/>
      </c>
      <c r="G585" s="94" t="str">
        <f>IF(E585&lt;&gt;"",SUMIFS(JPK_KR!AL:AL,JPK_KR!W:W,F585),"")</f>
        <v/>
      </c>
      <c r="H585" s="94" t="str">
        <f>IF(E585&lt;&gt;"",SUMIFS(JPK_KR!AM:AM,JPK_KR!W:W,F585),"")</f>
        <v/>
      </c>
      <c r="K585" s="94" t="str">
        <f>IF(I585&lt;&gt;"",SUMIFS(JPK_KR!AJ:AJ,JPK_KR!W:W,J585),"")</f>
        <v/>
      </c>
      <c r="L585" s="94" t="str">
        <f>IF(I585&lt;&gt;"",SUMIFS(JPK_KR!AK:AK,JPK_KR!W:W,J585),"")</f>
        <v/>
      </c>
    </row>
    <row r="586" spans="3:12" x14ac:dyDescent="0.3">
      <c r="C586" s="94" t="str">
        <f>IF(A586&lt;&gt;"",SUMIFS(JPK_KR!AL:AL,JPK_KR!W:W,B586),"")</f>
        <v/>
      </c>
      <c r="D586" s="94" t="str">
        <f>IF(A586&lt;&gt;"",SUMIFS(JPK_KR!AM:AM,JPK_KR!W:W,B586),"")</f>
        <v/>
      </c>
      <c r="G586" s="94" t="str">
        <f>IF(E586&lt;&gt;"",SUMIFS(JPK_KR!AL:AL,JPK_KR!W:W,F586),"")</f>
        <v/>
      </c>
      <c r="H586" s="94" t="str">
        <f>IF(E586&lt;&gt;"",SUMIFS(JPK_KR!AM:AM,JPK_KR!W:W,F586),"")</f>
        <v/>
      </c>
      <c r="K586" s="94" t="str">
        <f>IF(I586&lt;&gt;"",SUMIFS(JPK_KR!AJ:AJ,JPK_KR!W:W,J586),"")</f>
        <v/>
      </c>
      <c r="L586" s="94" t="str">
        <f>IF(I586&lt;&gt;"",SUMIFS(JPK_KR!AK:AK,JPK_KR!W:W,J586),"")</f>
        <v/>
      </c>
    </row>
    <row r="587" spans="3:12" x14ac:dyDescent="0.3">
      <c r="C587" s="94" t="str">
        <f>IF(A587&lt;&gt;"",SUMIFS(JPK_KR!AL:AL,JPK_KR!W:W,B587),"")</f>
        <v/>
      </c>
      <c r="D587" s="94" t="str">
        <f>IF(A587&lt;&gt;"",SUMIFS(JPK_KR!AM:AM,JPK_KR!W:W,B587),"")</f>
        <v/>
      </c>
      <c r="G587" s="94" t="str">
        <f>IF(E587&lt;&gt;"",SUMIFS(JPK_KR!AL:AL,JPK_KR!W:W,F587),"")</f>
        <v/>
      </c>
      <c r="H587" s="94" t="str">
        <f>IF(E587&lt;&gt;"",SUMIFS(JPK_KR!AM:AM,JPK_KR!W:W,F587),"")</f>
        <v/>
      </c>
      <c r="K587" s="94" t="str">
        <f>IF(I587&lt;&gt;"",SUMIFS(JPK_KR!AJ:AJ,JPK_KR!W:W,J587),"")</f>
        <v/>
      </c>
      <c r="L587" s="94" t="str">
        <f>IF(I587&lt;&gt;"",SUMIFS(JPK_KR!AK:AK,JPK_KR!W:W,J587),"")</f>
        <v/>
      </c>
    </row>
    <row r="588" spans="3:12" x14ac:dyDescent="0.3">
      <c r="C588" s="94" t="str">
        <f>IF(A588&lt;&gt;"",SUMIFS(JPK_KR!AL:AL,JPK_KR!W:W,B588),"")</f>
        <v/>
      </c>
      <c r="D588" s="94" t="str">
        <f>IF(A588&lt;&gt;"",SUMIFS(JPK_KR!AM:AM,JPK_KR!W:W,B588),"")</f>
        <v/>
      </c>
      <c r="G588" s="94" t="str">
        <f>IF(E588&lt;&gt;"",SUMIFS(JPK_KR!AL:AL,JPK_KR!W:W,F588),"")</f>
        <v/>
      </c>
      <c r="H588" s="94" t="str">
        <f>IF(E588&lt;&gt;"",SUMIFS(JPK_KR!AM:AM,JPK_KR!W:W,F588),"")</f>
        <v/>
      </c>
      <c r="K588" s="94" t="str">
        <f>IF(I588&lt;&gt;"",SUMIFS(JPK_KR!AJ:AJ,JPK_KR!W:W,J588),"")</f>
        <v/>
      </c>
      <c r="L588" s="94" t="str">
        <f>IF(I588&lt;&gt;"",SUMIFS(JPK_KR!AK:AK,JPK_KR!W:W,J588),"")</f>
        <v/>
      </c>
    </row>
    <row r="589" spans="3:12" x14ac:dyDescent="0.3">
      <c r="C589" s="94" t="str">
        <f>IF(A589&lt;&gt;"",SUMIFS(JPK_KR!AL:AL,JPK_KR!W:W,B589),"")</f>
        <v/>
      </c>
      <c r="D589" s="94" t="str">
        <f>IF(A589&lt;&gt;"",SUMIFS(JPK_KR!AM:AM,JPK_KR!W:W,B589),"")</f>
        <v/>
      </c>
      <c r="G589" s="94" t="str">
        <f>IF(E589&lt;&gt;"",SUMIFS(JPK_KR!AL:AL,JPK_KR!W:W,F589),"")</f>
        <v/>
      </c>
      <c r="H589" s="94" t="str">
        <f>IF(E589&lt;&gt;"",SUMIFS(JPK_KR!AM:AM,JPK_KR!W:W,F589),"")</f>
        <v/>
      </c>
      <c r="K589" s="94" t="str">
        <f>IF(I589&lt;&gt;"",SUMIFS(JPK_KR!AJ:AJ,JPK_KR!W:W,J589),"")</f>
        <v/>
      </c>
      <c r="L589" s="94" t="str">
        <f>IF(I589&lt;&gt;"",SUMIFS(JPK_KR!AK:AK,JPK_KR!W:W,J589),"")</f>
        <v/>
      </c>
    </row>
    <row r="590" spans="3:12" x14ac:dyDescent="0.3">
      <c r="C590" s="94" t="str">
        <f>IF(A590&lt;&gt;"",SUMIFS(JPK_KR!AL:AL,JPK_KR!W:W,B590),"")</f>
        <v/>
      </c>
      <c r="D590" s="94" t="str">
        <f>IF(A590&lt;&gt;"",SUMIFS(JPK_KR!AM:AM,JPK_KR!W:W,B590),"")</f>
        <v/>
      </c>
      <c r="G590" s="94" t="str">
        <f>IF(E590&lt;&gt;"",SUMIFS(JPK_KR!AL:AL,JPK_KR!W:W,F590),"")</f>
        <v/>
      </c>
      <c r="H590" s="94" t="str">
        <f>IF(E590&lt;&gt;"",SUMIFS(JPK_KR!AM:AM,JPK_KR!W:W,F590),"")</f>
        <v/>
      </c>
      <c r="K590" s="94" t="str">
        <f>IF(I590&lt;&gt;"",SUMIFS(JPK_KR!AJ:AJ,JPK_KR!W:W,J590),"")</f>
        <v/>
      </c>
      <c r="L590" s="94" t="str">
        <f>IF(I590&lt;&gt;"",SUMIFS(JPK_KR!AK:AK,JPK_KR!W:W,J590),"")</f>
        <v/>
      </c>
    </row>
    <row r="591" spans="3:12" x14ac:dyDescent="0.3">
      <c r="C591" s="94" t="str">
        <f>IF(A591&lt;&gt;"",SUMIFS(JPK_KR!AL:AL,JPK_KR!W:W,B591),"")</f>
        <v/>
      </c>
      <c r="D591" s="94" t="str">
        <f>IF(A591&lt;&gt;"",SUMIFS(JPK_KR!AM:AM,JPK_KR!W:W,B591),"")</f>
        <v/>
      </c>
      <c r="G591" s="94" t="str">
        <f>IF(E591&lt;&gt;"",SUMIFS(JPK_KR!AL:AL,JPK_KR!W:W,F591),"")</f>
        <v/>
      </c>
      <c r="H591" s="94" t="str">
        <f>IF(E591&lt;&gt;"",SUMIFS(JPK_KR!AM:AM,JPK_KR!W:W,F591),"")</f>
        <v/>
      </c>
      <c r="K591" s="94" t="str">
        <f>IF(I591&lt;&gt;"",SUMIFS(JPK_KR!AJ:AJ,JPK_KR!W:W,J591),"")</f>
        <v/>
      </c>
      <c r="L591" s="94" t="str">
        <f>IF(I591&lt;&gt;"",SUMIFS(JPK_KR!AK:AK,JPK_KR!W:W,J591),"")</f>
        <v/>
      </c>
    </row>
    <row r="592" spans="3:12" x14ac:dyDescent="0.3">
      <c r="C592" s="94" t="str">
        <f>IF(A592&lt;&gt;"",SUMIFS(JPK_KR!AL:AL,JPK_KR!W:W,B592),"")</f>
        <v/>
      </c>
      <c r="D592" s="94" t="str">
        <f>IF(A592&lt;&gt;"",SUMIFS(JPK_KR!AM:AM,JPK_KR!W:W,B592),"")</f>
        <v/>
      </c>
      <c r="G592" s="94" t="str">
        <f>IF(E592&lt;&gt;"",SUMIFS(JPK_KR!AL:AL,JPK_KR!W:W,F592),"")</f>
        <v/>
      </c>
      <c r="H592" s="94" t="str">
        <f>IF(E592&lt;&gt;"",SUMIFS(JPK_KR!AM:AM,JPK_KR!W:W,F592),"")</f>
        <v/>
      </c>
      <c r="K592" s="94" t="str">
        <f>IF(I592&lt;&gt;"",SUMIFS(JPK_KR!AJ:AJ,JPK_KR!W:W,J592),"")</f>
        <v/>
      </c>
      <c r="L592" s="94" t="str">
        <f>IF(I592&lt;&gt;"",SUMIFS(JPK_KR!AK:AK,JPK_KR!W:W,J592),"")</f>
        <v/>
      </c>
    </row>
    <row r="593" spans="3:12" x14ac:dyDescent="0.3">
      <c r="C593" s="94" t="str">
        <f>IF(A593&lt;&gt;"",SUMIFS(JPK_KR!AL:AL,JPK_KR!W:W,B593),"")</f>
        <v/>
      </c>
      <c r="D593" s="94" t="str">
        <f>IF(A593&lt;&gt;"",SUMIFS(JPK_KR!AM:AM,JPK_KR!W:W,B593),"")</f>
        <v/>
      </c>
      <c r="G593" s="94" t="str">
        <f>IF(E593&lt;&gt;"",SUMIFS(JPK_KR!AL:AL,JPK_KR!W:W,F593),"")</f>
        <v/>
      </c>
      <c r="H593" s="94" t="str">
        <f>IF(E593&lt;&gt;"",SUMIFS(JPK_KR!AM:AM,JPK_KR!W:W,F593),"")</f>
        <v/>
      </c>
      <c r="K593" s="94" t="str">
        <f>IF(I593&lt;&gt;"",SUMIFS(JPK_KR!AJ:AJ,JPK_KR!W:W,J593),"")</f>
        <v/>
      </c>
      <c r="L593" s="94" t="str">
        <f>IF(I593&lt;&gt;"",SUMIFS(JPK_KR!AK:AK,JPK_KR!W:W,J593),"")</f>
        <v/>
      </c>
    </row>
    <row r="594" spans="3:12" x14ac:dyDescent="0.3">
      <c r="C594" s="94" t="str">
        <f>IF(A594&lt;&gt;"",SUMIFS(JPK_KR!AL:AL,JPK_KR!W:W,B594),"")</f>
        <v/>
      </c>
      <c r="D594" s="94" t="str">
        <f>IF(A594&lt;&gt;"",SUMIFS(JPK_KR!AM:AM,JPK_KR!W:W,B594),"")</f>
        <v/>
      </c>
      <c r="G594" s="94" t="str">
        <f>IF(E594&lt;&gt;"",SUMIFS(JPK_KR!AL:AL,JPK_KR!W:W,F594),"")</f>
        <v/>
      </c>
      <c r="H594" s="94" t="str">
        <f>IF(E594&lt;&gt;"",SUMIFS(JPK_KR!AM:AM,JPK_KR!W:W,F594),"")</f>
        <v/>
      </c>
      <c r="K594" s="94" t="str">
        <f>IF(I594&lt;&gt;"",SUMIFS(JPK_KR!AJ:AJ,JPK_KR!W:W,J594),"")</f>
        <v/>
      </c>
      <c r="L594" s="94" t="str">
        <f>IF(I594&lt;&gt;"",SUMIFS(JPK_KR!AK:AK,JPK_KR!W:W,J594),"")</f>
        <v/>
      </c>
    </row>
    <row r="595" spans="3:12" x14ac:dyDescent="0.3">
      <c r="C595" s="94" t="str">
        <f>IF(A595&lt;&gt;"",SUMIFS(JPK_KR!AL:AL,JPK_KR!W:W,B595),"")</f>
        <v/>
      </c>
      <c r="D595" s="94" t="str">
        <f>IF(A595&lt;&gt;"",SUMIFS(JPK_KR!AM:AM,JPK_KR!W:W,B595),"")</f>
        <v/>
      </c>
      <c r="G595" s="94" t="str">
        <f>IF(E595&lt;&gt;"",SUMIFS(JPK_KR!AL:AL,JPK_KR!W:W,F595),"")</f>
        <v/>
      </c>
      <c r="H595" s="94" t="str">
        <f>IF(E595&lt;&gt;"",SUMIFS(JPK_KR!AM:AM,JPK_KR!W:W,F595),"")</f>
        <v/>
      </c>
      <c r="K595" s="94" t="str">
        <f>IF(I595&lt;&gt;"",SUMIFS(JPK_KR!AJ:AJ,JPK_KR!W:W,J595),"")</f>
        <v/>
      </c>
      <c r="L595" s="94" t="str">
        <f>IF(I595&lt;&gt;"",SUMIFS(JPK_KR!AK:AK,JPK_KR!W:W,J595),"")</f>
        <v/>
      </c>
    </row>
    <row r="596" spans="3:12" x14ac:dyDescent="0.3">
      <c r="C596" s="94" t="str">
        <f>IF(A596&lt;&gt;"",SUMIFS(JPK_KR!AL:AL,JPK_KR!W:W,B596),"")</f>
        <v/>
      </c>
      <c r="D596" s="94" t="str">
        <f>IF(A596&lt;&gt;"",SUMIFS(JPK_KR!AM:AM,JPK_KR!W:W,B596),"")</f>
        <v/>
      </c>
      <c r="G596" s="94" t="str">
        <f>IF(E596&lt;&gt;"",SUMIFS(JPK_KR!AL:AL,JPK_KR!W:W,F596),"")</f>
        <v/>
      </c>
      <c r="H596" s="94" t="str">
        <f>IF(E596&lt;&gt;"",SUMIFS(JPK_KR!AM:AM,JPK_KR!W:W,F596),"")</f>
        <v/>
      </c>
      <c r="K596" s="94" t="str">
        <f>IF(I596&lt;&gt;"",SUMIFS(JPK_KR!AJ:AJ,JPK_KR!W:W,J596),"")</f>
        <v/>
      </c>
      <c r="L596" s="94" t="str">
        <f>IF(I596&lt;&gt;"",SUMIFS(JPK_KR!AK:AK,JPK_KR!W:W,J596),"")</f>
        <v/>
      </c>
    </row>
    <row r="597" spans="3:12" x14ac:dyDescent="0.3">
      <c r="C597" s="94" t="str">
        <f>IF(A597&lt;&gt;"",SUMIFS(JPK_KR!AL:AL,JPK_KR!W:W,B597),"")</f>
        <v/>
      </c>
      <c r="D597" s="94" t="str">
        <f>IF(A597&lt;&gt;"",SUMIFS(JPK_KR!AM:AM,JPK_KR!W:W,B597),"")</f>
        <v/>
      </c>
      <c r="G597" s="94" t="str">
        <f>IF(E597&lt;&gt;"",SUMIFS(JPK_KR!AL:AL,JPK_KR!W:W,F597),"")</f>
        <v/>
      </c>
      <c r="H597" s="94" t="str">
        <f>IF(E597&lt;&gt;"",SUMIFS(JPK_KR!AM:AM,JPK_KR!W:W,F597),"")</f>
        <v/>
      </c>
      <c r="K597" s="94" t="str">
        <f>IF(I597&lt;&gt;"",SUMIFS(JPK_KR!AJ:AJ,JPK_KR!W:W,J597),"")</f>
        <v/>
      </c>
      <c r="L597" s="94" t="str">
        <f>IF(I597&lt;&gt;"",SUMIFS(JPK_KR!AK:AK,JPK_KR!W:W,J597),"")</f>
        <v/>
      </c>
    </row>
    <row r="598" spans="3:12" x14ac:dyDescent="0.3">
      <c r="C598" s="94" t="str">
        <f>IF(A598&lt;&gt;"",SUMIFS(JPK_KR!AL:AL,JPK_KR!W:W,B598),"")</f>
        <v/>
      </c>
      <c r="D598" s="94" t="str">
        <f>IF(A598&lt;&gt;"",SUMIFS(JPK_KR!AM:AM,JPK_KR!W:W,B598),"")</f>
        <v/>
      </c>
      <c r="G598" s="94" t="str">
        <f>IF(E598&lt;&gt;"",SUMIFS(JPK_KR!AL:AL,JPK_KR!W:W,F598),"")</f>
        <v/>
      </c>
      <c r="H598" s="94" t="str">
        <f>IF(E598&lt;&gt;"",SUMIFS(JPK_KR!AM:AM,JPK_KR!W:W,F598),"")</f>
        <v/>
      </c>
      <c r="K598" s="94" t="str">
        <f>IF(I598&lt;&gt;"",SUMIFS(JPK_KR!AJ:AJ,JPK_KR!W:W,J598),"")</f>
        <v/>
      </c>
      <c r="L598" s="94" t="str">
        <f>IF(I598&lt;&gt;"",SUMIFS(JPK_KR!AK:AK,JPK_KR!W:W,J598),"")</f>
        <v/>
      </c>
    </row>
    <row r="599" spans="3:12" x14ac:dyDescent="0.3">
      <c r="C599" s="94" t="str">
        <f>IF(A599&lt;&gt;"",SUMIFS(JPK_KR!AL:AL,JPK_KR!W:W,B599),"")</f>
        <v/>
      </c>
      <c r="D599" s="94" t="str">
        <f>IF(A599&lt;&gt;"",SUMIFS(JPK_KR!AM:AM,JPK_KR!W:W,B599),"")</f>
        <v/>
      </c>
      <c r="G599" s="94" t="str">
        <f>IF(E599&lt;&gt;"",SUMIFS(JPK_KR!AL:AL,JPK_KR!W:W,F599),"")</f>
        <v/>
      </c>
      <c r="H599" s="94" t="str">
        <f>IF(E599&lt;&gt;"",SUMIFS(JPK_KR!AM:AM,JPK_KR!W:W,F599),"")</f>
        <v/>
      </c>
      <c r="K599" s="94" t="str">
        <f>IF(I599&lt;&gt;"",SUMIFS(JPK_KR!AJ:AJ,JPK_KR!W:W,J599),"")</f>
        <v/>
      </c>
      <c r="L599" s="94" t="str">
        <f>IF(I599&lt;&gt;"",SUMIFS(JPK_KR!AK:AK,JPK_KR!W:W,J599),"")</f>
        <v/>
      </c>
    </row>
    <row r="600" spans="3:12" x14ac:dyDescent="0.3">
      <c r="C600" s="94" t="str">
        <f>IF(A600&lt;&gt;"",SUMIFS(JPK_KR!AL:AL,JPK_KR!W:W,B600),"")</f>
        <v/>
      </c>
      <c r="D600" s="94" t="str">
        <f>IF(A600&lt;&gt;"",SUMIFS(JPK_KR!AM:AM,JPK_KR!W:W,B600),"")</f>
        <v/>
      </c>
      <c r="G600" s="94" t="str">
        <f>IF(E600&lt;&gt;"",SUMIFS(JPK_KR!AL:AL,JPK_KR!W:W,F600),"")</f>
        <v/>
      </c>
      <c r="H600" s="94" t="str">
        <f>IF(E600&lt;&gt;"",SUMIFS(JPK_KR!AM:AM,JPK_KR!W:W,F600),"")</f>
        <v/>
      </c>
      <c r="K600" s="94" t="str">
        <f>IF(I600&lt;&gt;"",SUMIFS(JPK_KR!AJ:AJ,JPK_KR!W:W,J600),"")</f>
        <v/>
      </c>
      <c r="L600" s="94" t="str">
        <f>IF(I600&lt;&gt;"",SUMIFS(JPK_KR!AK:AK,JPK_KR!W:W,J600),"")</f>
        <v/>
      </c>
    </row>
    <row r="601" spans="3:12" x14ac:dyDescent="0.3">
      <c r="C601" s="94" t="str">
        <f>IF(A601&lt;&gt;"",SUMIFS(JPK_KR!AL:AL,JPK_KR!W:W,B601),"")</f>
        <v/>
      </c>
      <c r="D601" s="94" t="str">
        <f>IF(A601&lt;&gt;"",SUMIFS(JPK_KR!AM:AM,JPK_KR!W:W,B601),"")</f>
        <v/>
      </c>
      <c r="G601" s="94" t="str">
        <f>IF(E601&lt;&gt;"",SUMIFS(JPK_KR!AL:AL,JPK_KR!W:W,F601),"")</f>
        <v/>
      </c>
      <c r="H601" s="94" t="str">
        <f>IF(E601&lt;&gt;"",SUMIFS(JPK_KR!AM:AM,JPK_KR!W:W,F601),"")</f>
        <v/>
      </c>
      <c r="K601" s="94" t="str">
        <f>IF(I601&lt;&gt;"",SUMIFS(JPK_KR!AJ:AJ,JPK_KR!W:W,J601),"")</f>
        <v/>
      </c>
      <c r="L601" s="94" t="str">
        <f>IF(I601&lt;&gt;"",SUMIFS(JPK_KR!AK:AK,JPK_KR!W:W,J601),"")</f>
        <v/>
      </c>
    </row>
    <row r="602" spans="3:12" x14ac:dyDescent="0.3">
      <c r="C602" s="94" t="str">
        <f>IF(A602&lt;&gt;"",SUMIFS(JPK_KR!AL:AL,JPK_KR!W:W,B602),"")</f>
        <v/>
      </c>
      <c r="D602" s="94" t="str">
        <f>IF(A602&lt;&gt;"",SUMIFS(JPK_KR!AM:AM,JPK_KR!W:W,B602),"")</f>
        <v/>
      </c>
      <c r="G602" s="94" t="str">
        <f>IF(E602&lt;&gt;"",SUMIFS(JPK_KR!AL:AL,JPK_KR!W:W,F602),"")</f>
        <v/>
      </c>
      <c r="H602" s="94" t="str">
        <f>IF(E602&lt;&gt;"",SUMIFS(JPK_KR!AM:AM,JPK_KR!W:W,F602),"")</f>
        <v/>
      </c>
      <c r="K602" s="94" t="str">
        <f>IF(I602&lt;&gt;"",SUMIFS(JPK_KR!AJ:AJ,JPK_KR!W:W,J602),"")</f>
        <v/>
      </c>
      <c r="L602" s="94" t="str">
        <f>IF(I602&lt;&gt;"",SUMIFS(JPK_KR!AK:AK,JPK_KR!W:W,J602),"")</f>
        <v/>
      </c>
    </row>
    <row r="603" spans="3:12" x14ac:dyDescent="0.3">
      <c r="C603" s="94" t="str">
        <f>IF(A603&lt;&gt;"",SUMIFS(JPK_KR!AL:AL,JPK_KR!W:W,B603),"")</f>
        <v/>
      </c>
      <c r="D603" s="94" t="str">
        <f>IF(A603&lt;&gt;"",SUMIFS(JPK_KR!AM:AM,JPK_KR!W:W,B603),"")</f>
        <v/>
      </c>
      <c r="G603" s="94" t="str">
        <f>IF(E603&lt;&gt;"",SUMIFS(JPK_KR!AL:AL,JPK_KR!W:W,F603),"")</f>
        <v/>
      </c>
      <c r="H603" s="94" t="str">
        <f>IF(E603&lt;&gt;"",SUMIFS(JPK_KR!AM:AM,JPK_KR!W:W,F603),"")</f>
        <v/>
      </c>
      <c r="K603" s="94" t="str">
        <f>IF(I603&lt;&gt;"",SUMIFS(JPK_KR!AJ:AJ,JPK_KR!W:W,J603),"")</f>
        <v/>
      </c>
      <c r="L603" s="94" t="str">
        <f>IF(I603&lt;&gt;"",SUMIFS(JPK_KR!AK:AK,JPK_KR!W:W,J603),"")</f>
        <v/>
      </c>
    </row>
    <row r="604" spans="3:12" x14ac:dyDescent="0.3">
      <c r="C604" s="94" t="str">
        <f>IF(A604&lt;&gt;"",SUMIFS(JPK_KR!AL:AL,JPK_KR!W:W,B604),"")</f>
        <v/>
      </c>
      <c r="D604" s="94" t="str">
        <f>IF(A604&lt;&gt;"",SUMIFS(JPK_KR!AM:AM,JPK_KR!W:W,B604),"")</f>
        <v/>
      </c>
      <c r="G604" s="94" t="str">
        <f>IF(E604&lt;&gt;"",SUMIFS(JPK_KR!AL:AL,JPK_KR!W:W,F604),"")</f>
        <v/>
      </c>
      <c r="H604" s="94" t="str">
        <f>IF(E604&lt;&gt;"",SUMIFS(JPK_KR!AM:AM,JPK_KR!W:W,F604),"")</f>
        <v/>
      </c>
      <c r="K604" s="94" t="str">
        <f>IF(I604&lt;&gt;"",SUMIFS(JPK_KR!AJ:AJ,JPK_KR!W:W,J604),"")</f>
        <v/>
      </c>
      <c r="L604" s="94" t="str">
        <f>IF(I604&lt;&gt;"",SUMIFS(JPK_KR!AK:AK,JPK_KR!W:W,J604),"")</f>
        <v/>
      </c>
    </row>
    <row r="605" spans="3:12" x14ac:dyDescent="0.3">
      <c r="C605" s="94" t="str">
        <f>IF(A605&lt;&gt;"",SUMIFS(JPK_KR!AL:AL,JPK_KR!W:W,B605),"")</f>
        <v/>
      </c>
      <c r="D605" s="94" t="str">
        <f>IF(A605&lt;&gt;"",SUMIFS(JPK_KR!AM:AM,JPK_KR!W:W,B605),"")</f>
        <v/>
      </c>
      <c r="G605" s="94" t="str">
        <f>IF(E605&lt;&gt;"",SUMIFS(JPK_KR!AL:AL,JPK_KR!W:W,F605),"")</f>
        <v/>
      </c>
      <c r="H605" s="94" t="str">
        <f>IF(E605&lt;&gt;"",SUMIFS(JPK_KR!AM:AM,JPK_KR!W:W,F605),"")</f>
        <v/>
      </c>
      <c r="K605" s="94" t="str">
        <f>IF(I605&lt;&gt;"",SUMIFS(JPK_KR!AJ:AJ,JPK_KR!W:W,J605),"")</f>
        <v/>
      </c>
      <c r="L605" s="94" t="str">
        <f>IF(I605&lt;&gt;"",SUMIFS(JPK_KR!AK:AK,JPK_KR!W:W,J605),"")</f>
        <v/>
      </c>
    </row>
    <row r="606" spans="3:12" x14ac:dyDescent="0.3">
      <c r="C606" s="94" t="str">
        <f>IF(A606&lt;&gt;"",SUMIFS(JPK_KR!AL:AL,JPK_KR!W:W,B606),"")</f>
        <v/>
      </c>
      <c r="D606" s="94" t="str">
        <f>IF(A606&lt;&gt;"",SUMIFS(JPK_KR!AM:AM,JPK_KR!W:W,B606),"")</f>
        <v/>
      </c>
      <c r="G606" s="94" t="str">
        <f>IF(E606&lt;&gt;"",SUMIFS(JPK_KR!AL:AL,JPK_KR!W:W,F606),"")</f>
        <v/>
      </c>
      <c r="H606" s="94" t="str">
        <f>IF(E606&lt;&gt;"",SUMIFS(JPK_KR!AM:AM,JPK_KR!W:W,F606),"")</f>
        <v/>
      </c>
      <c r="K606" s="94" t="str">
        <f>IF(I606&lt;&gt;"",SUMIFS(JPK_KR!AJ:AJ,JPK_KR!W:W,J606),"")</f>
        <v/>
      </c>
      <c r="L606" s="94" t="str">
        <f>IF(I606&lt;&gt;"",SUMIFS(JPK_KR!AK:AK,JPK_KR!W:W,J606),"")</f>
        <v/>
      </c>
    </row>
    <row r="607" spans="3:12" x14ac:dyDescent="0.3">
      <c r="C607" s="94" t="str">
        <f>IF(A607&lt;&gt;"",SUMIFS(JPK_KR!AL:AL,JPK_KR!W:W,B607),"")</f>
        <v/>
      </c>
      <c r="D607" s="94" t="str">
        <f>IF(A607&lt;&gt;"",SUMIFS(JPK_KR!AM:AM,JPK_KR!W:W,B607),"")</f>
        <v/>
      </c>
      <c r="G607" s="94" t="str">
        <f>IF(E607&lt;&gt;"",SUMIFS(JPK_KR!AL:AL,JPK_KR!W:W,F607),"")</f>
        <v/>
      </c>
      <c r="H607" s="94" t="str">
        <f>IF(E607&lt;&gt;"",SUMIFS(JPK_KR!AM:AM,JPK_KR!W:W,F607),"")</f>
        <v/>
      </c>
      <c r="K607" s="94" t="str">
        <f>IF(I607&lt;&gt;"",SUMIFS(JPK_KR!AJ:AJ,JPK_KR!W:W,J607),"")</f>
        <v/>
      </c>
      <c r="L607" s="94" t="str">
        <f>IF(I607&lt;&gt;"",SUMIFS(JPK_KR!AK:AK,JPK_KR!W:W,J607),"")</f>
        <v/>
      </c>
    </row>
    <row r="608" spans="3:12" x14ac:dyDescent="0.3">
      <c r="C608" s="94" t="str">
        <f>IF(A608&lt;&gt;"",SUMIFS(JPK_KR!AL:AL,JPK_KR!W:W,B608),"")</f>
        <v/>
      </c>
      <c r="D608" s="94" t="str">
        <f>IF(A608&lt;&gt;"",SUMIFS(JPK_KR!AM:AM,JPK_KR!W:W,B608),"")</f>
        <v/>
      </c>
      <c r="G608" s="94" t="str">
        <f>IF(E608&lt;&gt;"",SUMIFS(JPK_KR!AL:AL,JPK_KR!W:W,F608),"")</f>
        <v/>
      </c>
      <c r="H608" s="94" t="str">
        <f>IF(E608&lt;&gt;"",SUMIFS(JPK_KR!AM:AM,JPK_KR!W:W,F608),"")</f>
        <v/>
      </c>
      <c r="K608" s="94" t="str">
        <f>IF(I608&lt;&gt;"",SUMIFS(JPK_KR!AJ:AJ,JPK_KR!W:W,J608),"")</f>
        <v/>
      </c>
      <c r="L608" s="94" t="str">
        <f>IF(I608&lt;&gt;"",SUMIFS(JPK_KR!AK:AK,JPK_KR!W:W,J608),"")</f>
        <v/>
      </c>
    </row>
    <row r="609" spans="3:12" x14ac:dyDescent="0.3">
      <c r="C609" s="94" t="str">
        <f>IF(A609&lt;&gt;"",SUMIFS(JPK_KR!AL:AL,JPK_KR!W:W,B609),"")</f>
        <v/>
      </c>
      <c r="D609" s="94" t="str">
        <f>IF(A609&lt;&gt;"",SUMIFS(JPK_KR!AM:AM,JPK_KR!W:W,B609),"")</f>
        <v/>
      </c>
      <c r="G609" s="94" t="str">
        <f>IF(E609&lt;&gt;"",SUMIFS(JPK_KR!AL:AL,JPK_KR!W:W,F609),"")</f>
        <v/>
      </c>
      <c r="H609" s="94" t="str">
        <f>IF(E609&lt;&gt;"",SUMIFS(JPK_KR!AM:AM,JPK_KR!W:W,F609),"")</f>
        <v/>
      </c>
      <c r="K609" s="94" t="str">
        <f>IF(I609&lt;&gt;"",SUMIFS(JPK_KR!AJ:AJ,JPK_KR!W:W,J609),"")</f>
        <v/>
      </c>
      <c r="L609" s="94" t="str">
        <f>IF(I609&lt;&gt;"",SUMIFS(JPK_KR!AK:AK,JPK_KR!W:W,J609),"")</f>
        <v/>
      </c>
    </row>
    <row r="610" spans="3:12" x14ac:dyDescent="0.3">
      <c r="C610" s="94" t="str">
        <f>IF(A610&lt;&gt;"",SUMIFS(JPK_KR!AL:AL,JPK_KR!W:W,B610),"")</f>
        <v/>
      </c>
      <c r="D610" s="94" t="str">
        <f>IF(A610&lt;&gt;"",SUMIFS(JPK_KR!AM:AM,JPK_KR!W:W,B610),"")</f>
        <v/>
      </c>
      <c r="G610" s="94" t="str">
        <f>IF(E610&lt;&gt;"",SUMIFS(JPK_KR!AL:AL,JPK_KR!W:W,F610),"")</f>
        <v/>
      </c>
      <c r="H610" s="94" t="str">
        <f>IF(E610&lt;&gt;"",SUMIFS(JPK_KR!AM:AM,JPK_KR!W:W,F610),"")</f>
        <v/>
      </c>
      <c r="K610" s="94" t="str">
        <f>IF(I610&lt;&gt;"",SUMIFS(JPK_KR!AJ:AJ,JPK_KR!W:W,J610),"")</f>
        <v/>
      </c>
      <c r="L610" s="94" t="str">
        <f>IF(I610&lt;&gt;"",SUMIFS(JPK_KR!AK:AK,JPK_KR!W:W,J610),"")</f>
        <v/>
      </c>
    </row>
    <row r="611" spans="3:12" x14ac:dyDescent="0.3">
      <c r="C611" s="94" t="str">
        <f>IF(A611&lt;&gt;"",SUMIFS(JPK_KR!AL:AL,JPK_KR!W:W,B611),"")</f>
        <v/>
      </c>
      <c r="D611" s="94" t="str">
        <f>IF(A611&lt;&gt;"",SUMIFS(JPK_KR!AM:AM,JPK_KR!W:W,B611),"")</f>
        <v/>
      </c>
      <c r="G611" s="94" t="str">
        <f>IF(E611&lt;&gt;"",SUMIFS(JPK_KR!AL:AL,JPK_KR!W:W,F611),"")</f>
        <v/>
      </c>
      <c r="H611" s="94" t="str">
        <f>IF(E611&lt;&gt;"",SUMIFS(JPK_KR!AM:AM,JPK_KR!W:W,F611),"")</f>
        <v/>
      </c>
      <c r="K611" s="94" t="str">
        <f>IF(I611&lt;&gt;"",SUMIFS(JPK_KR!AJ:AJ,JPK_KR!W:W,J611),"")</f>
        <v/>
      </c>
      <c r="L611" s="94" t="str">
        <f>IF(I611&lt;&gt;"",SUMIFS(JPK_KR!AK:AK,JPK_KR!W:W,J611),"")</f>
        <v/>
      </c>
    </row>
    <row r="612" spans="3:12" x14ac:dyDescent="0.3">
      <c r="C612" s="94" t="str">
        <f>IF(A612&lt;&gt;"",SUMIFS(JPK_KR!AL:AL,JPK_KR!W:W,B612),"")</f>
        <v/>
      </c>
      <c r="D612" s="94" t="str">
        <f>IF(A612&lt;&gt;"",SUMIFS(JPK_KR!AM:AM,JPK_KR!W:W,B612),"")</f>
        <v/>
      </c>
      <c r="G612" s="94" t="str">
        <f>IF(E612&lt;&gt;"",SUMIFS(JPK_KR!AL:AL,JPK_KR!W:W,F612),"")</f>
        <v/>
      </c>
      <c r="H612" s="94" t="str">
        <f>IF(E612&lt;&gt;"",SUMIFS(JPK_KR!AM:AM,JPK_KR!W:W,F612),"")</f>
        <v/>
      </c>
      <c r="K612" s="94" t="str">
        <f>IF(I612&lt;&gt;"",SUMIFS(JPK_KR!AJ:AJ,JPK_KR!W:W,J612),"")</f>
        <v/>
      </c>
      <c r="L612" s="94" t="str">
        <f>IF(I612&lt;&gt;"",SUMIFS(JPK_KR!AK:AK,JPK_KR!W:W,J612),"")</f>
        <v/>
      </c>
    </row>
    <row r="613" spans="3:12" x14ac:dyDescent="0.3">
      <c r="C613" s="94" t="str">
        <f>IF(A613&lt;&gt;"",SUMIFS(JPK_KR!AL:AL,JPK_KR!W:W,B613),"")</f>
        <v/>
      </c>
      <c r="D613" s="94" t="str">
        <f>IF(A613&lt;&gt;"",SUMIFS(JPK_KR!AM:AM,JPK_KR!W:W,B613),"")</f>
        <v/>
      </c>
      <c r="G613" s="94" t="str">
        <f>IF(E613&lt;&gt;"",SUMIFS(JPK_KR!AL:AL,JPK_KR!W:W,F613),"")</f>
        <v/>
      </c>
      <c r="H613" s="94" t="str">
        <f>IF(E613&lt;&gt;"",SUMIFS(JPK_KR!AM:AM,JPK_KR!W:W,F613),"")</f>
        <v/>
      </c>
      <c r="K613" s="94" t="str">
        <f>IF(I613&lt;&gt;"",SUMIFS(JPK_KR!AJ:AJ,JPK_KR!W:W,J613),"")</f>
        <v/>
      </c>
      <c r="L613" s="94" t="str">
        <f>IF(I613&lt;&gt;"",SUMIFS(JPK_KR!AK:AK,JPK_KR!W:W,J613),"")</f>
        <v/>
      </c>
    </row>
    <row r="614" spans="3:12" x14ac:dyDescent="0.3">
      <c r="C614" s="94" t="str">
        <f>IF(A614&lt;&gt;"",SUMIFS(JPK_KR!AL:AL,JPK_KR!W:W,B614),"")</f>
        <v/>
      </c>
      <c r="D614" s="94" t="str">
        <f>IF(A614&lt;&gt;"",SUMIFS(JPK_KR!AM:AM,JPK_KR!W:W,B614),"")</f>
        <v/>
      </c>
      <c r="G614" s="94" t="str">
        <f>IF(E614&lt;&gt;"",SUMIFS(JPK_KR!AL:AL,JPK_KR!W:W,F614),"")</f>
        <v/>
      </c>
      <c r="H614" s="94" t="str">
        <f>IF(E614&lt;&gt;"",SUMIFS(JPK_KR!AM:AM,JPK_KR!W:W,F614),"")</f>
        <v/>
      </c>
      <c r="K614" s="94" t="str">
        <f>IF(I614&lt;&gt;"",SUMIFS(JPK_KR!AJ:AJ,JPK_KR!W:W,J614),"")</f>
        <v/>
      </c>
      <c r="L614" s="94" t="str">
        <f>IF(I614&lt;&gt;"",SUMIFS(JPK_KR!AK:AK,JPK_KR!W:W,J614),"")</f>
        <v/>
      </c>
    </row>
    <row r="615" spans="3:12" x14ac:dyDescent="0.3">
      <c r="C615" s="94" t="str">
        <f>IF(A615&lt;&gt;"",SUMIFS(JPK_KR!AL:AL,JPK_KR!W:W,B615),"")</f>
        <v/>
      </c>
      <c r="D615" s="94" t="str">
        <f>IF(A615&lt;&gt;"",SUMIFS(JPK_KR!AM:AM,JPK_KR!W:W,B615),"")</f>
        <v/>
      </c>
      <c r="G615" s="94" t="str">
        <f>IF(E615&lt;&gt;"",SUMIFS(JPK_KR!AL:AL,JPK_KR!W:W,F615),"")</f>
        <v/>
      </c>
      <c r="H615" s="94" t="str">
        <f>IF(E615&lt;&gt;"",SUMIFS(JPK_KR!AM:AM,JPK_KR!W:W,F615),"")</f>
        <v/>
      </c>
      <c r="K615" s="94" t="str">
        <f>IF(I615&lt;&gt;"",SUMIFS(JPK_KR!AJ:AJ,JPK_KR!W:W,J615),"")</f>
        <v/>
      </c>
      <c r="L615" s="94" t="str">
        <f>IF(I615&lt;&gt;"",SUMIFS(JPK_KR!AK:AK,JPK_KR!W:W,J615),"")</f>
        <v/>
      </c>
    </row>
    <row r="616" spans="3:12" x14ac:dyDescent="0.3">
      <c r="C616" s="94" t="str">
        <f>IF(A616&lt;&gt;"",SUMIFS(JPK_KR!AL:AL,JPK_KR!W:W,B616),"")</f>
        <v/>
      </c>
      <c r="D616" s="94" t="str">
        <f>IF(A616&lt;&gt;"",SUMIFS(JPK_KR!AM:AM,JPK_KR!W:W,B616),"")</f>
        <v/>
      </c>
      <c r="G616" s="94" t="str">
        <f>IF(E616&lt;&gt;"",SUMIFS(JPK_KR!AL:AL,JPK_KR!W:W,F616),"")</f>
        <v/>
      </c>
      <c r="H616" s="94" t="str">
        <f>IF(E616&lt;&gt;"",SUMIFS(JPK_KR!AM:AM,JPK_KR!W:W,F616),"")</f>
        <v/>
      </c>
      <c r="K616" s="94" t="str">
        <f>IF(I616&lt;&gt;"",SUMIFS(JPK_KR!AJ:AJ,JPK_KR!W:W,J616),"")</f>
        <v/>
      </c>
      <c r="L616" s="94" t="str">
        <f>IF(I616&lt;&gt;"",SUMIFS(JPK_KR!AK:AK,JPK_KR!W:W,J616),"")</f>
        <v/>
      </c>
    </row>
    <row r="617" spans="3:12" x14ac:dyDescent="0.3">
      <c r="C617" s="94" t="str">
        <f>IF(A617&lt;&gt;"",SUMIFS(JPK_KR!AL:AL,JPK_KR!W:W,B617),"")</f>
        <v/>
      </c>
      <c r="D617" s="94" t="str">
        <f>IF(A617&lt;&gt;"",SUMIFS(JPK_KR!AM:AM,JPK_KR!W:W,B617),"")</f>
        <v/>
      </c>
      <c r="G617" s="94" t="str">
        <f>IF(E617&lt;&gt;"",SUMIFS(JPK_KR!AL:AL,JPK_KR!W:W,F617),"")</f>
        <v/>
      </c>
      <c r="H617" s="94" t="str">
        <f>IF(E617&lt;&gt;"",SUMIFS(JPK_KR!AM:AM,JPK_KR!W:W,F617),"")</f>
        <v/>
      </c>
      <c r="K617" s="94" t="str">
        <f>IF(I617&lt;&gt;"",SUMIFS(JPK_KR!AJ:AJ,JPK_KR!W:W,J617),"")</f>
        <v/>
      </c>
      <c r="L617" s="94" t="str">
        <f>IF(I617&lt;&gt;"",SUMIFS(JPK_KR!AK:AK,JPK_KR!W:W,J617),"")</f>
        <v/>
      </c>
    </row>
    <row r="618" spans="3:12" x14ac:dyDescent="0.3">
      <c r="C618" s="94" t="str">
        <f>IF(A618&lt;&gt;"",SUMIFS(JPK_KR!AL:AL,JPK_KR!W:W,B618),"")</f>
        <v/>
      </c>
      <c r="D618" s="94" t="str">
        <f>IF(A618&lt;&gt;"",SUMIFS(JPK_KR!AM:AM,JPK_KR!W:W,B618),"")</f>
        <v/>
      </c>
      <c r="G618" s="94" t="str">
        <f>IF(E618&lt;&gt;"",SUMIFS(JPK_KR!AL:AL,JPK_KR!W:W,F618),"")</f>
        <v/>
      </c>
      <c r="H618" s="94" t="str">
        <f>IF(E618&lt;&gt;"",SUMIFS(JPK_KR!AM:AM,JPK_KR!W:W,F618),"")</f>
        <v/>
      </c>
      <c r="K618" s="94" t="str">
        <f>IF(I618&lt;&gt;"",SUMIFS(JPK_KR!AJ:AJ,JPK_KR!W:W,J618),"")</f>
        <v/>
      </c>
      <c r="L618" s="94" t="str">
        <f>IF(I618&lt;&gt;"",SUMIFS(JPK_KR!AK:AK,JPK_KR!W:W,J618),"")</f>
        <v/>
      </c>
    </row>
    <row r="619" spans="3:12" x14ac:dyDescent="0.3">
      <c r="C619" s="94" t="str">
        <f>IF(A619&lt;&gt;"",SUMIFS(JPK_KR!AL:AL,JPK_KR!W:W,B619),"")</f>
        <v/>
      </c>
      <c r="D619" s="94" t="str">
        <f>IF(A619&lt;&gt;"",SUMIFS(JPK_KR!AM:AM,JPK_KR!W:W,B619),"")</f>
        <v/>
      </c>
      <c r="G619" s="94" t="str">
        <f>IF(E619&lt;&gt;"",SUMIFS(JPK_KR!AL:AL,JPK_KR!W:W,F619),"")</f>
        <v/>
      </c>
      <c r="H619" s="94" t="str">
        <f>IF(E619&lt;&gt;"",SUMIFS(JPK_KR!AM:AM,JPK_KR!W:W,F619),"")</f>
        <v/>
      </c>
      <c r="K619" s="94" t="str">
        <f>IF(I619&lt;&gt;"",SUMIFS(JPK_KR!AJ:AJ,JPK_KR!W:W,J619),"")</f>
        <v/>
      </c>
      <c r="L619" s="94" t="str">
        <f>IF(I619&lt;&gt;"",SUMIFS(JPK_KR!AK:AK,JPK_KR!W:W,J619),"")</f>
        <v/>
      </c>
    </row>
    <row r="620" spans="3:12" x14ac:dyDescent="0.3">
      <c r="C620" s="94" t="str">
        <f>IF(A620&lt;&gt;"",SUMIFS(JPK_KR!AL:AL,JPK_KR!W:W,B620),"")</f>
        <v/>
      </c>
      <c r="D620" s="94" t="str">
        <f>IF(A620&lt;&gt;"",SUMIFS(JPK_KR!AM:AM,JPK_KR!W:W,B620),"")</f>
        <v/>
      </c>
      <c r="G620" s="94" t="str">
        <f>IF(E620&lt;&gt;"",SUMIFS(JPK_KR!AL:AL,JPK_KR!W:W,F620),"")</f>
        <v/>
      </c>
      <c r="H620" s="94" t="str">
        <f>IF(E620&lt;&gt;"",SUMIFS(JPK_KR!AM:AM,JPK_KR!W:W,F620),"")</f>
        <v/>
      </c>
      <c r="K620" s="94" t="str">
        <f>IF(I620&lt;&gt;"",SUMIFS(JPK_KR!AJ:AJ,JPK_KR!W:W,J620),"")</f>
        <v/>
      </c>
      <c r="L620" s="94" t="str">
        <f>IF(I620&lt;&gt;"",SUMIFS(JPK_KR!AK:AK,JPK_KR!W:W,J620),"")</f>
        <v/>
      </c>
    </row>
    <row r="621" spans="3:12" x14ac:dyDescent="0.3">
      <c r="C621" s="94" t="str">
        <f>IF(A621&lt;&gt;"",SUMIFS(JPK_KR!AL:AL,JPK_KR!W:W,B621),"")</f>
        <v/>
      </c>
      <c r="D621" s="94" t="str">
        <f>IF(A621&lt;&gt;"",SUMIFS(JPK_KR!AM:AM,JPK_KR!W:W,B621),"")</f>
        <v/>
      </c>
      <c r="G621" s="94" t="str">
        <f>IF(E621&lt;&gt;"",SUMIFS(JPK_KR!AL:AL,JPK_KR!W:W,F621),"")</f>
        <v/>
      </c>
      <c r="H621" s="94" t="str">
        <f>IF(E621&lt;&gt;"",SUMIFS(JPK_KR!AM:AM,JPK_KR!W:W,F621),"")</f>
        <v/>
      </c>
      <c r="K621" s="94" t="str">
        <f>IF(I621&lt;&gt;"",SUMIFS(JPK_KR!AJ:AJ,JPK_KR!W:W,J621),"")</f>
        <v/>
      </c>
      <c r="L621" s="94" t="str">
        <f>IF(I621&lt;&gt;"",SUMIFS(JPK_KR!AK:AK,JPK_KR!W:W,J621),"")</f>
        <v/>
      </c>
    </row>
    <row r="622" spans="3:12" x14ac:dyDescent="0.3">
      <c r="C622" s="94" t="str">
        <f>IF(A622&lt;&gt;"",SUMIFS(JPK_KR!AL:AL,JPK_KR!W:W,B622),"")</f>
        <v/>
      </c>
      <c r="D622" s="94" t="str">
        <f>IF(A622&lt;&gt;"",SUMIFS(JPK_KR!AM:AM,JPK_KR!W:W,B622),"")</f>
        <v/>
      </c>
      <c r="G622" s="94" t="str">
        <f>IF(E622&lt;&gt;"",SUMIFS(JPK_KR!AL:AL,JPK_KR!W:W,F622),"")</f>
        <v/>
      </c>
      <c r="H622" s="94" t="str">
        <f>IF(E622&lt;&gt;"",SUMIFS(JPK_KR!AM:AM,JPK_KR!W:W,F622),"")</f>
        <v/>
      </c>
      <c r="K622" s="94" t="str">
        <f>IF(I622&lt;&gt;"",SUMIFS(JPK_KR!AJ:AJ,JPK_KR!W:W,J622),"")</f>
        <v/>
      </c>
      <c r="L622" s="94" t="str">
        <f>IF(I622&lt;&gt;"",SUMIFS(JPK_KR!AK:AK,JPK_KR!W:W,J622),"")</f>
        <v/>
      </c>
    </row>
    <row r="623" spans="3:12" x14ac:dyDescent="0.3">
      <c r="C623" s="94" t="str">
        <f>IF(A623&lt;&gt;"",SUMIFS(JPK_KR!AL:AL,JPK_KR!W:W,B623),"")</f>
        <v/>
      </c>
      <c r="D623" s="94" t="str">
        <f>IF(A623&lt;&gt;"",SUMIFS(JPK_KR!AM:AM,JPK_KR!W:W,B623),"")</f>
        <v/>
      </c>
      <c r="G623" s="94" t="str">
        <f>IF(E623&lt;&gt;"",SUMIFS(JPK_KR!AL:AL,JPK_KR!W:W,F623),"")</f>
        <v/>
      </c>
      <c r="H623" s="94" t="str">
        <f>IF(E623&lt;&gt;"",SUMIFS(JPK_KR!AM:AM,JPK_KR!W:W,F623),"")</f>
        <v/>
      </c>
      <c r="K623" s="94" t="str">
        <f>IF(I623&lt;&gt;"",SUMIFS(JPK_KR!AJ:AJ,JPK_KR!W:W,J623),"")</f>
        <v/>
      </c>
      <c r="L623" s="94" t="str">
        <f>IF(I623&lt;&gt;"",SUMIFS(JPK_KR!AK:AK,JPK_KR!W:W,J623),"")</f>
        <v/>
      </c>
    </row>
    <row r="624" spans="3:12" x14ac:dyDescent="0.3">
      <c r="C624" s="94" t="str">
        <f>IF(A624&lt;&gt;"",SUMIFS(JPK_KR!AL:AL,JPK_KR!W:W,B624),"")</f>
        <v/>
      </c>
      <c r="D624" s="94" t="str">
        <f>IF(A624&lt;&gt;"",SUMIFS(JPK_KR!AM:AM,JPK_KR!W:W,B624),"")</f>
        <v/>
      </c>
      <c r="G624" s="94" t="str">
        <f>IF(E624&lt;&gt;"",SUMIFS(JPK_KR!AL:AL,JPK_KR!W:W,F624),"")</f>
        <v/>
      </c>
      <c r="H624" s="94" t="str">
        <f>IF(E624&lt;&gt;"",SUMIFS(JPK_KR!AM:AM,JPK_KR!W:W,F624),"")</f>
        <v/>
      </c>
      <c r="K624" s="94" t="str">
        <f>IF(I624&lt;&gt;"",SUMIFS(JPK_KR!AJ:AJ,JPK_KR!W:W,J624),"")</f>
        <v/>
      </c>
      <c r="L624" s="94" t="str">
        <f>IF(I624&lt;&gt;"",SUMIFS(JPK_KR!AK:AK,JPK_KR!W:W,J624),"")</f>
        <v/>
      </c>
    </row>
    <row r="625" spans="3:12" x14ac:dyDescent="0.3">
      <c r="C625" s="94" t="str">
        <f>IF(A625&lt;&gt;"",SUMIFS(JPK_KR!AL:AL,JPK_KR!W:W,B625),"")</f>
        <v/>
      </c>
      <c r="D625" s="94" t="str">
        <f>IF(A625&lt;&gt;"",SUMIFS(JPK_KR!AM:AM,JPK_KR!W:W,B625),"")</f>
        <v/>
      </c>
      <c r="G625" s="94" t="str">
        <f>IF(E625&lt;&gt;"",SUMIFS(JPK_KR!AL:AL,JPK_KR!W:W,F625),"")</f>
        <v/>
      </c>
      <c r="H625" s="94" t="str">
        <f>IF(E625&lt;&gt;"",SUMIFS(JPK_KR!AM:AM,JPK_KR!W:W,F625),"")</f>
        <v/>
      </c>
      <c r="K625" s="94" t="str">
        <f>IF(I625&lt;&gt;"",SUMIFS(JPK_KR!AJ:AJ,JPK_KR!W:W,J625),"")</f>
        <v/>
      </c>
      <c r="L625" s="94" t="str">
        <f>IF(I625&lt;&gt;"",SUMIFS(JPK_KR!AK:AK,JPK_KR!W:W,J625),"")</f>
        <v/>
      </c>
    </row>
    <row r="626" spans="3:12" x14ac:dyDescent="0.3">
      <c r="C626" s="94" t="str">
        <f>IF(A626&lt;&gt;"",SUMIFS(JPK_KR!AL:AL,JPK_KR!W:W,B626),"")</f>
        <v/>
      </c>
      <c r="D626" s="94" t="str">
        <f>IF(A626&lt;&gt;"",SUMIFS(JPK_KR!AM:AM,JPK_KR!W:W,B626),"")</f>
        <v/>
      </c>
      <c r="G626" s="94" t="str">
        <f>IF(E626&lt;&gt;"",SUMIFS(JPK_KR!AL:AL,JPK_KR!W:W,F626),"")</f>
        <v/>
      </c>
      <c r="H626" s="94" t="str">
        <f>IF(E626&lt;&gt;"",SUMIFS(JPK_KR!AM:AM,JPK_KR!W:W,F626),"")</f>
        <v/>
      </c>
      <c r="K626" s="94" t="str">
        <f>IF(I626&lt;&gt;"",SUMIFS(JPK_KR!AJ:AJ,JPK_KR!W:W,J626),"")</f>
        <v/>
      </c>
      <c r="L626" s="94" t="str">
        <f>IF(I626&lt;&gt;"",SUMIFS(JPK_KR!AK:AK,JPK_KR!W:W,J626),"")</f>
        <v/>
      </c>
    </row>
    <row r="627" spans="3:12" x14ac:dyDescent="0.3">
      <c r="C627" s="94" t="str">
        <f>IF(A627&lt;&gt;"",SUMIFS(JPK_KR!AL:AL,JPK_KR!W:W,B627),"")</f>
        <v/>
      </c>
      <c r="D627" s="94" t="str">
        <f>IF(A627&lt;&gt;"",SUMIFS(JPK_KR!AM:AM,JPK_KR!W:W,B627),"")</f>
        <v/>
      </c>
      <c r="G627" s="94" t="str">
        <f>IF(E627&lt;&gt;"",SUMIFS(JPK_KR!AL:AL,JPK_KR!W:W,F627),"")</f>
        <v/>
      </c>
      <c r="H627" s="94" t="str">
        <f>IF(E627&lt;&gt;"",SUMIFS(JPK_KR!AM:AM,JPK_KR!W:W,F627),"")</f>
        <v/>
      </c>
      <c r="K627" s="94" t="str">
        <f>IF(I627&lt;&gt;"",SUMIFS(JPK_KR!AJ:AJ,JPK_KR!W:W,J627),"")</f>
        <v/>
      </c>
      <c r="L627" s="94" t="str">
        <f>IF(I627&lt;&gt;"",SUMIFS(JPK_KR!AK:AK,JPK_KR!W:W,J627),"")</f>
        <v/>
      </c>
    </row>
    <row r="628" spans="3:12" x14ac:dyDescent="0.3">
      <c r="C628" s="94" t="str">
        <f>IF(A628&lt;&gt;"",SUMIFS(JPK_KR!AL:AL,JPK_KR!W:W,B628),"")</f>
        <v/>
      </c>
      <c r="D628" s="94" t="str">
        <f>IF(A628&lt;&gt;"",SUMIFS(JPK_KR!AM:AM,JPK_KR!W:W,B628),"")</f>
        <v/>
      </c>
      <c r="G628" s="94" t="str">
        <f>IF(E628&lt;&gt;"",SUMIFS(JPK_KR!AL:AL,JPK_KR!W:W,F628),"")</f>
        <v/>
      </c>
      <c r="H628" s="94" t="str">
        <f>IF(E628&lt;&gt;"",SUMIFS(JPK_KR!AM:AM,JPK_KR!W:W,F628),"")</f>
        <v/>
      </c>
      <c r="K628" s="94" t="str">
        <f>IF(I628&lt;&gt;"",SUMIFS(JPK_KR!AJ:AJ,JPK_KR!W:W,J628),"")</f>
        <v/>
      </c>
      <c r="L628" s="94" t="str">
        <f>IF(I628&lt;&gt;"",SUMIFS(JPK_KR!AK:AK,JPK_KR!W:W,J628),"")</f>
        <v/>
      </c>
    </row>
    <row r="629" spans="3:12" x14ac:dyDescent="0.3">
      <c r="C629" s="94" t="str">
        <f>IF(A629&lt;&gt;"",SUMIFS(JPK_KR!AL:AL,JPK_KR!W:W,B629),"")</f>
        <v/>
      </c>
      <c r="D629" s="94" t="str">
        <f>IF(A629&lt;&gt;"",SUMIFS(JPK_KR!AM:AM,JPK_KR!W:W,B629),"")</f>
        <v/>
      </c>
      <c r="G629" s="94" t="str">
        <f>IF(E629&lt;&gt;"",SUMIFS(JPK_KR!AL:AL,JPK_KR!W:W,F629),"")</f>
        <v/>
      </c>
      <c r="H629" s="94" t="str">
        <f>IF(E629&lt;&gt;"",SUMIFS(JPK_KR!AM:AM,JPK_KR!W:W,F629),"")</f>
        <v/>
      </c>
      <c r="K629" s="94" t="str">
        <f>IF(I629&lt;&gt;"",SUMIFS(JPK_KR!AJ:AJ,JPK_KR!W:W,J629),"")</f>
        <v/>
      </c>
      <c r="L629" s="94" t="str">
        <f>IF(I629&lt;&gt;"",SUMIFS(JPK_KR!AK:AK,JPK_KR!W:W,J629),"")</f>
        <v/>
      </c>
    </row>
    <row r="630" spans="3:12" x14ac:dyDescent="0.3">
      <c r="C630" s="94" t="str">
        <f>IF(A630&lt;&gt;"",SUMIFS(JPK_KR!AL:AL,JPK_KR!W:W,B630),"")</f>
        <v/>
      </c>
      <c r="D630" s="94" t="str">
        <f>IF(A630&lt;&gt;"",SUMIFS(JPK_KR!AM:AM,JPK_KR!W:W,B630),"")</f>
        <v/>
      </c>
      <c r="G630" s="94" t="str">
        <f>IF(E630&lt;&gt;"",SUMIFS(JPK_KR!AL:AL,JPK_KR!W:W,F630),"")</f>
        <v/>
      </c>
      <c r="H630" s="94" t="str">
        <f>IF(E630&lt;&gt;"",SUMIFS(JPK_KR!AM:AM,JPK_KR!W:W,F630),"")</f>
        <v/>
      </c>
      <c r="K630" s="94" t="str">
        <f>IF(I630&lt;&gt;"",SUMIFS(JPK_KR!AJ:AJ,JPK_KR!W:W,J630),"")</f>
        <v/>
      </c>
      <c r="L630" s="94" t="str">
        <f>IF(I630&lt;&gt;"",SUMIFS(JPK_KR!AK:AK,JPK_KR!W:W,J630),"")</f>
        <v/>
      </c>
    </row>
    <row r="631" spans="3:12" x14ac:dyDescent="0.3">
      <c r="C631" s="94" t="str">
        <f>IF(A631&lt;&gt;"",SUMIFS(JPK_KR!AL:AL,JPK_KR!W:W,B631),"")</f>
        <v/>
      </c>
      <c r="D631" s="94" t="str">
        <f>IF(A631&lt;&gt;"",SUMIFS(JPK_KR!AM:AM,JPK_KR!W:W,B631),"")</f>
        <v/>
      </c>
      <c r="G631" s="94" t="str">
        <f>IF(E631&lt;&gt;"",SUMIFS(JPK_KR!AL:AL,JPK_KR!W:W,F631),"")</f>
        <v/>
      </c>
      <c r="H631" s="94" t="str">
        <f>IF(E631&lt;&gt;"",SUMIFS(JPK_KR!AM:AM,JPK_KR!W:W,F631),"")</f>
        <v/>
      </c>
      <c r="K631" s="94" t="str">
        <f>IF(I631&lt;&gt;"",SUMIFS(JPK_KR!AJ:AJ,JPK_KR!W:W,J631),"")</f>
        <v/>
      </c>
      <c r="L631" s="94" t="str">
        <f>IF(I631&lt;&gt;"",SUMIFS(JPK_KR!AK:AK,JPK_KR!W:W,J631),"")</f>
        <v/>
      </c>
    </row>
    <row r="632" spans="3:12" x14ac:dyDescent="0.3">
      <c r="C632" s="94" t="str">
        <f>IF(A632&lt;&gt;"",SUMIFS(JPK_KR!AL:AL,JPK_KR!W:W,B632),"")</f>
        <v/>
      </c>
      <c r="D632" s="94" t="str">
        <f>IF(A632&lt;&gt;"",SUMIFS(JPK_KR!AM:AM,JPK_KR!W:W,B632),"")</f>
        <v/>
      </c>
      <c r="G632" s="94" t="str">
        <f>IF(E632&lt;&gt;"",SUMIFS(JPK_KR!AL:AL,JPK_KR!W:W,F632),"")</f>
        <v/>
      </c>
      <c r="H632" s="94" t="str">
        <f>IF(E632&lt;&gt;"",SUMIFS(JPK_KR!AM:AM,JPK_KR!W:W,F632),"")</f>
        <v/>
      </c>
      <c r="K632" s="94" t="str">
        <f>IF(I632&lt;&gt;"",SUMIFS(JPK_KR!AJ:AJ,JPK_KR!W:W,J632),"")</f>
        <v/>
      </c>
      <c r="L632" s="94" t="str">
        <f>IF(I632&lt;&gt;"",SUMIFS(JPK_KR!AK:AK,JPK_KR!W:W,J632),"")</f>
        <v/>
      </c>
    </row>
    <row r="633" spans="3:12" x14ac:dyDescent="0.3">
      <c r="C633" s="94" t="str">
        <f>IF(A633&lt;&gt;"",SUMIFS(JPK_KR!AL:AL,JPK_KR!W:W,B633),"")</f>
        <v/>
      </c>
      <c r="D633" s="94" t="str">
        <f>IF(A633&lt;&gt;"",SUMIFS(JPK_KR!AM:AM,JPK_KR!W:W,B633),"")</f>
        <v/>
      </c>
      <c r="G633" s="94" t="str">
        <f>IF(E633&lt;&gt;"",SUMIFS(JPK_KR!AL:AL,JPK_KR!W:W,F633),"")</f>
        <v/>
      </c>
      <c r="H633" s="94" t="str">
        <f>IF(E633&lt;&gt;"",SUMIFS(JPK_KR!AM:AM,JPK_KR!W:W,F633),"")</f>
        <v/>
      </c>
      <c r="K633" s="94" t="str">
        <f>IF(I633&lt;&gt;"",SUMIFS(JPK_KR!AJ:AJ,JPK_KR!W:W,J633),"")</f>
        <v/>
      </c>
      <c r="L633" s="94" t="str">
        <f>IF(I633&lt;&gt;"",SUMIFS(JPK_KR!AK:AK,JPK_KR!W:W,J633),"")</f>
        <v/>
      </c>
    </row>
    <row r="634" spans="3:12" x14ac:dyDescent="0.3">
      <c r="C634" s="94" t="str">
        <f>IF(A634&lt;&gt;"",SUMIFS(JPK_KR!AL:AL,JPK_KR!W:W,B634),"")</f>
        <v/>
      </c>
      <c r="D634" s="94" t="str">
        <f>IF(A634&lt;&gt;"",SUMIFS(JPK_KR!AM:AM,JPK_KR!W:W,B634),"")</f>
        <v/>
      </c>
      <c r="G634" s="94" t="str">
        <f>IF(E634&lt;&gt;"",SUMIFS(JPK_KR!AL:AL,JPK_KR!W:W,F634),"")</f>
        <v/>
      </c>
      <c r="H634" s="94" t="str">
        <f>IF(E634&lt;&gt;"",SUMIFS(JPK_KR!AM:AM,JPK_KR!W:W,F634),"")</f>
        <v/>
      </c>
      <c r="K634" s="94" t="str">
        <f>IF(I634&lt;&gt;"",SUMIFS(JPK_KR!AJ:AJ,JPK_KR!W:W,J634),"")</f>
        <v/>
      </c>
      <c r="L634" s="94" t="str">
        <f>IF(I634&lt;&gt;"",SUMIFS(JPK_KR!AK:AK,JPK_KR!W:W,J634),"")</f>
        <v/>
      </c>
    </row>
    <row r="635" spans="3:12" x14ac:dyDescent="0.3">
      <c r="C635" s="94" t="str">
        <f>IF(A635&lt;&gt;"",SUMIFS(JPK_KR!AL:AL,JPK_KR!W:W,B635),"")</f>
        <v/>
      </c>
      <c r="D635" s="94" t="str">
        <f>IF(A635&lt;&gt;"",SUMIFS(JPK_KR!AM:AM,JPK_KR!W:W,B635),"")</f>
        <v/>
      </c>
      <c r="G635" s="94" t="str">
        <f>IF(E635&lt;&gt;"",SUMIFS(JPK_KR!AL:AL,JPK_KR!W:W,F635),"")</f>
        <v/>
      </c>
      <c r="H635" s="94" t="str">
        <f>IF(E635&lt;&gt;"",SUMIFS(JPK_KR!AM:AM,JPK_KR!W:W,F635),"")</f>
        <v/>
      </c>
      <c r="K635" s="94" t="str">
        <f>IF(I635&lt;&gt;"",SUMIFS(JPK_KR!AJ:AJ,JPK_KR!W:W,J635),"")</f>
        <v/>
      </c>
      <c r="L635" s="94" t="str">
        <f>IF(I635&lt;&gt;"",SUMIFS(JPK_KR!AK:AK,JPK_KR!W:W,J635),"")</f>
        <v/>
      </c>
    </row>
    <row r="636" spans="3:12" x14ac:dyDescent="0.3">
      <c r="C636" s="94" t="str">
        <f>IF(A636&lt;&gt;"",SUMIFS(JPK_KR!AL:AL,JPK_KR!W:W,B636),"")</f>
        <v/>
      </c>
      <c r="D636" s="94" t="str">
        <f>IF(A636&lt;&gt;"",SUMIFS(JPK_KR!AM:AM,JPK_KR!W:W,B636),"")</f>
        <v/>
      </c>
      <c r="G636" s="94" t="str">
        <f>IF(E636&lt;&gt;"",SUMIFS(JPK_KR!AL:AL,JPK_KR!W:W,F636),"")</f>
        <v/>
      </c>
      <c r="H636" s="94" t="str">
        <f>IF(E636&lt;&gt;"",SUMIFS(JPK_KR!AM:AM,JPK_KR!W:W,F636),"")</f>
        <v/>
      </c>
      <c r="K636" s="94" t="str">
        <f>IF(I636&lt;&gt;"",SUMIFS(JPK_KR!AJ:AJ,JPK_KR!W:W,J636),"")</f>
        <v/>
      </c>
      <c r="L636" s="94" t="str">
        <f>IF(I636&lt;&gt;"",SUMIFS(JPK_KR!AK:AK,JPK_KR!W:W,J636),"")</f>
        <v/>
      </c>
    </row>
    <row r="637" spans="3:12" x14ac:dyDescent="0.3">
      <c r="C637" s="94" t="str">
        <f>IF(A637&lt;&gt;"",SUMIFS(JPK_KR!AL:AL,JPK_KR!W:W,B637),"")</f>
        <v/>
      </c>
      <c r="D637" s="94" t="str">
        <f>IF(A637&lt;&gt;"",SUMIFS(JPK_KR!AM:AM,JPK_KR!W:W,B637),"")</f>
        <v/>
      </c>
      <c r="G637" s="94" t="str">
        <f>IF(E637&lt;&gt;"",SUMIFS(JPK_KR!AL:AL,JPK_KR!W:W,F637),"")</f>
        <v/>
      </c>
      <c r="H637" s="94" t="str">
        <f>IF(E637&lt;&gt;"",SUMIFS(JPK_KR!AM:AM,JPK_KR!W:W,F637),"")</f>
        <v/>
      </c>
      <c r="K637" s="94" t="str">
        <f>IF(I637&lt;&gt;"",SUMIFS(JPK_KR!AJ:AJ,JPK_KR!W:W,J637),"")</f>
        <v/>
      </c>
      <c r="L637" s="94" t="str">
        <f>IF(I637&lt;&gt;"",SUMIFS(JPK_KR!AK:AK,JPK_KR!W:W,J637),"")</f>
        <v/>
      </c>
    </row>
    <row r="638" spans="3:12" x14ac:dyDescent="0.3">
      <c r="C638" s="94" t="str">
        <f>IF(A638&lt;&gt;"",SUMIFS(JPK_KR!AL:AL,JPK_KR!W:W,B638),"")</f>
        <v/>
      </c>
      <c r="D638" s="94" t="str">
        <f>IF(A638&lt;&gt;"",SUMIFS(JPK_KR!AM:AM,JPK_KR!W:W,B638),"")</f>
        <v/>
      </c>
      <c r="G638" s="94" t="str">
        <f>IF(E638&lt;&gt;"",SUMIFS(JPK_KR!AL:AL,JPK_KR!W:W,F638),"")</f>
        <v/>
      </c>
      <c r="H638" s="94" t="str">
        <f>IF(E638&lt;&gt;"",SUMIFS(JPK_KR!AM:AM,JPK_KR!W:W,F638),"")</f>
        <v/>
      </c>
      <c r="K638" s="94" t="str">
        <f>IF(I638&lt;&gt;"",SUMIFS(JPK_KR!AJ:AJ,JPK_KR!W:W,J638),"")</f>
        <v/>
      </c>
      <c r="L638" s="94" t="str">
        <f>IF(I638&lt;&gt;"",SUMIFS(JPK_KR!AK:AK,JPK_KR!W:W,J638),"")</f>
        <v/>
      </c>
    </row>
    <row r="639" spans="3:12" x14ac:dyDescent="0.3">
      <c r="C639" s="94" t="str">
        <f>IF(A639&lt;&gt;"",SUMIFS(JPK_KR!AL:AL,JPK_KR!W:W,B639),"")</f>
        <v/>
      </c>
      <c r="D639" s="94" t="str">
        <f>IF(A639&lt;&gt;"",SUMIFS(JPK_KR!AM:AM,JPK_KR!W:W,B639),"")</f>
        <v/>
      </c>
      <c r="G639" s="94" t="str">
        <f>IF(E639&lt;&gt;"",SUMIFS(JPK_KR!AL:AL,JPK_KR!W:W,F639),"")</f>
        <v/>
      </c>
      <c r="H639" s="94" t="str">
        <f>IF(E639&lt;&gt;"",SUMIFS(JPK_KR!AM:AM,JPK_KR!W:W,F639),"")</f>
        <v/>
      </c>
      <c r="K639" s="94" t="str">
        <f>IF(I639&lt;&gt;"",SUMIFS(JPK_KR!AJ:AJ,JPK_KR!W:W,J639),"")</f>
        <v/>
      </c>
      <c r="L639" s="94" t="str">
        <f>IF(I639&lt;&gt;"",SUMIFS(JPK_KR!AK:AK,JPK_KR!W:W,J639),"")</f>
        <v/>
      </c>
    </row>
    <row r="640" spans="3:12" x14ac:dyDescent="0.3">
      <c r="C640" s="94" t="str">
        <f>IF(A640&lt;&gt;"",SUMIFS(JPK_KR!AL:AL,JPK_KR!W:W,B640),"")</f>
        <v/>
      </c>
      <c r="D640" s="94" t="str">
        <f>IF(A640&lt;&gt;"",SUMIFS(JPK_KR!AM:AM,JPK_KR!W:W,B640),"")</f>
        <v/>
      </c>
      <c r="G640" s="94" t="str">
        <f>IF(E640&lt;&gt;"",SUMIFS(JPK_KR!AL:AL,JPK_KR!W:W,F640),"")</f>
        <v/>
      </c>
      <c r="H640" s="94" t="str">
        <f>IF(E640&lt;&gt;"",SUMIFS(JPK_KR!AM:AM,JPK_KR!W:W,F640),"")</f>
        <v/>
      </c>
      <c r="K640" s="94" t="str">
        <f>IF(I640&lt;&gt;"",SUMIFS(JPK_KR!AJ:AJ,JPK_KR!W:W,J640),"")</f>
        <v/>
      </c>
      <c r="L640" s="94" t="str">
        <f>IF(I640&lt;&gt;"",SUMIFS(JPK_KR!AK:AK,JPK_KR!W:W,J640),"")</f>
        <v/>
      </c>
    </row>
    <row r="641" spans="3:12" x14ac:dyDescent="0.3">
      <c r="C641" s="94" t="str">
        <f>IF(A641&lt;&gt;"",SUMIFS(JPK_KR!AL:AL,JPK_KR!W:W,B641),"")</f>
        <v/>
      </c>
      <c r="D641" s="94" t="str">
        <f>IF(A641&lt;&gt;"",SUMIFS(JPK_KR!AM:AM,JPK_KR!W:W,B641),"")</f>
        <v/>
      </c>
      <c r="G641" s="94" t="str">
        <f>IF(E641&lt;&gt;"",SUMIFS(JPK_KR!AL:AL,JPK_KR!W:W,F641),"")</f>
        <v/>
      </c>
      <c r="H641" s="94" t="str">
        <f>IF(E641&lt;&gt;"",SUMIFS(JPK_KR!AM:AM,JPK_KR!W:W,F641),"")</f>
        <v/>
      </c>
      <c r="K641" s="94" t="str">
        <f>IF(I641&lt;&gt;"",SUMIFS(JPK_KR!AJ:AJ,JPK_KR!W:W,J641),"")</f>
        <v/>
      </c>
      <c r="L641" s="94" t="str">
        <f>IF(I641&lt;&gt;"",SUMIFS(JPK_KR!AK:AK,JPK_KR!W:W,J641),"")</f>
        <v/>
      </c>
    </row>
    <row r="642" spans="3:12" x14ac:dyDescent="0.3">
      <c r="C642" s="94" t="str">
        <f>IF(A642&lt;&gt;"",SUMIFS(JPK_KR!AL:AL,JPK_KR!W:W,B642),"")</f>
        <v/>
      </c>
      <c r="D642" s="94" t="str">
        <f>IF(A642&lt;&gt;"",SUMIFS(JPK_KR!AM:AM,JPK_KR!W:W,B642),"")</f>
        <v/>
      </c>
      <c r="G642" s="94" t="str">
        <f>IF(E642&lt;&gt;"",SUMIFS(JPK_KR!AL:AL,JPK_KR!W:W,F642),"")</f>
        <v/>
      </c>
      <c r="H642" s="94" t="str">
        <f>IF(E642&lt;&gt;"",SUMIFS(JPK_KR!AM:AM,JPK_KR!W:W,F642),"")</f>
        <v/>
      </c>
      <c r="K642" s="94" t="str">
        <f>IF(I642&lt;&gt;"",SUMIFS(JPK_KR!AJ:AJ,JPK_KR!W:W,J642),"")</f>
        <v/>
      </c>
      <c r="L642" s="94" t="str">
        <f>IF(I642&lt;&gt;"",SUMIFS(JPK_KR!AK:AK,JPK_KR!W:W,J642),"")</f>
        <v/>
      </c>
    </row>
    <row r="643" spans="3:12" x14ac:dyDescent="0.3">
      <c r="C643" s="94" t="str">
        <f>IF(A643&lt;&gt;"",SUMIFS(JPK_KR!AL:AL,JPK_KR!W:W,B643),"")</f>
        <v/>
      </c>
      <c r="D643" s="94" t="str">
        <f>IF(A643&lt;&gt;"",SUMIFS(JPK_KR!AM:AM,JPK_KR!W:W,B643),"")</f>
        <v/>
      </c>
      <c r="G643" s="94" t="str">
        <f>IF(E643&lt;&gt;"",SUMIFS(JPK_KR!AL:AL,JPK_KR!W:W,F643),"")</f>
        <v/>
      </c>
      <c r="H643" s="94" t="str">
        <f>IF(E643&lt;&gt;"",SUMIFS(JPK_KR!AM:AM,JPK_KR!W:W,F643),"")</f>
        <v/>
      </c>
      <c r="K643" s="94" t="str">
        <f>IF(I643&lt;&gt;"",SUMIFS(JPK_KR!AJ:AJ,JPK_KR!W:W,J643),"")</f>
        <v/>
      </c>
      <c r="L643" s="94" t="str">
        <f>IF(I643&lt;&gt;"",SUMIFS(JPK_KR!AK:AK,JPK_KR!W:W,J643),"")</f>
        <v/>
      </c>
    </row>
    <row r="644" spans="3:12" x14ac:dyDescent="0.3">
      <c r="C644" s="94" t="str">
        <f>IF(A644&lt;&gt;"",SUMIFS(JPK_KR!AL:AL,JPK_KR!W:W,B644),"")</f>
        <v/>
      </c>
      <c r="D644" s="94" t="str">
        <f>IF(A644&lt;&gt;"",SUMIFS(JPK_KR!AM:AM,JPK_KR!W:W,B644),"")</f>
        <v/>
      </c>
      <c r="G644" s="94" t="str">
        <f>IF(E644&lt;&gt;"",SUMIFS(JPK_KR!AL:AL,JPK_KR!W:W,F644),"")</f>
        <v/>
      </c>
      <c r="H644" s="94" t="str">
        <f>IF(E644&lt;&gt;"",SUMIFS(JPK_KR!AM:AM,JPK_KR!W:W,F644),"")</f>
        <v/>
      </c>
      <c r="K644" s="94" t="str">
        <f>IF(I644&lt;&gt;"",SUMIFS(JPK_KR!AJ:AJ,JPK_KR!W:W,J644),"")</f>
        <v/>
      </c>
      <c r="L644" s="94" t="str">
        <f>IF(I644&lt;&gt;"",SUMIFS(JPK_KR!AK:AK,JPK_KR!W:W,J644),"")</f>
        <v/>
      </c>
    </row>
    <row r="645" spans="3:12" x14ac:dyDescent="0.3">
      <c r="C645" s="94" t="str">
        <f>IF(A645&lt;&gt;"",SUMIFS(JPK_KR!AL:AL,JPK_KR!W:W,B645),"")</f>
        <v/>
      </c>
      <c r="D645" s="94" t="str">
        <f>IF(A645&lt;&gt;"",SUMIFS(JPK_KR!AM:AM,JPK_KR!W:W,B645),"")</f>
        <v/>
      </c>
      <c r="G645" s="94" t="str">
        <f>IF(E645&lt;&gt;"",SUMIFS(JPK_KR!AL:AL,JPK_KR!W:W,F645),"")</f>
        <v/>
      </c>
      <c r="H645" s="94" t="str">
        <f>IF(E645&lt;&gt;"",SUMIFS(JPK_KR!AM:AM,JPK_KR!W:W,F645),"")</f>
        <v/>
      </c>
      <c r="K645" s="94" t="str">
        <f>IF(I645&lt;&gt;"",SUMIFS(JPK_KR!AJ:AJ,JPK_KR!W:W,J645),"")</f>
        <v/>
      </c>
      <c r="L645" s="94" t="str">
        <f>IF(I645&lt;&gt;"",SUMIFS(JPK_KR!AK:AK,JPK_KR!W:W,J645),"")</f>
        <v/>
      </c>
    </row>
    <row r="646" spans="3:12" x14ac:dyDescent="0.3">
      <c r="C646" s="94" t="str">
        <f>IF(A646&lt;&gt;"",SUMIFS(JPK_KR!AL:AL,JPK_KR!W:W,B646),"")</f>
        <v/>
      </c>
      <c r="D646" s="94" t="str">
        <f>IF(A646&lt;&gt;"",SUMIFS(JPK_KR!AM:AM,JPK_KR!W:W,B646),"")</f>
        <v/>
      </c>
      <c r="G646" s="94" t="str">
        <f>IF(E646&lt;&gt;"",SUMIFS(JPK_KR!AL:AL,JPK_KR!W:W,F646),"")</f>
        <v/>
      </c>
      <c r="H646" s="94" t="str">
        <f>IF(E646&lt;&gt;"",SUMIFS(JPK_KR!AM:AM,JPK_KR!W:W,F646),"")</f>
        <v/>
      </c>
      <c r="K646" s="94" t="str">
        <f>IF(I646&lt;&gt;"",SUMIFS(JPK_KR!AJ:AJ,JPK_KR!W:W,J646),"")</f>
        <v/>
      </c>
      <c r="L646" s="94" t="str">
        <f>IF(I646&lt;&gt;"",SUMIFS(JPK_KR!AK:AK,JPK_KR!W:W,J646),"")</f>
        <v/>
      </c>
    </row>
    <row r="647" spans="3:12" x14ac:dyDescent="0.3">
      <c r="C647" s="94" t="str">
        <f>IF(A647&lt;&gt;"",SUMIFS(JPK_KR!AL:AL,JPK_KR!W:W,B647),"")</f>
        <v/>
      </c>
      <c r="D647" s="94" t="str">
        <f>IF(A647&lt;&gt;"",SUMIFS(JPK_KR!AM:AM,JPK_KR!W:W,B647),"")</f>
        <v/>
      </c>
      <c r="G647" s="94" t="str">
        <f>IF(E647&lt;&gt;"",SUMIFS(JPK_KR!AL:AL,JPK_KR!W:W,F647),"")</f>
        <v/>
      </c>
      <c r="H647" s="94" t="str">
        <f>IF(E647&lt;&gt;"",SUMIFS(JPK_KR!AM:AM,JPK_KR!W:W,F647),"")</f>
        <v/>
      </c>
      <c r="K647" s="94" t="str">
        <f>IF(I647&lt;&gt;"",SUMIFS(JPK_KR!AJ:AJ,JPK_KR!W:W,J647),"")</f>
        <v/>
      </c>
      <c r="L647" s="94" t="str">
        <f>IF(I647&lt;&gt;"",SUMIFS(JPK_KR!AK:AK,JPK_KR!W:W,J647),"")</f>
        <v/>
      </c>
    </row>
    <row r="648" spans="3:12" x14ac:dyDescent="0.3">
      <c r="C648" s="94" t="str">
        <f>IF(A648&lt;&gt;"",SUMIFS(JPK_KR!AL:AL,JPK_KR!W:W,B648),"")</f>
        <v/>
      </c>
      <c r="D648" s="94" t="str">
        <f>IF(A648&lt;&gt;"",SUMIFS(JPK_KR!AM:AM,JPK_KR!W:W,B648),"")</f>
        <v/>
      </c>
      <c r="G648" s="94" t="str">
        <f>IF(E648&lt;&gt;"",SUMIFS(JPK_KR!AL:AL,JPK_KR!W:W,F648),"")</f>
        <v/>
      </c>
      <c r="H648" s="94" t="str">
        <f>IF(E648&lt;&gt;"",SUMIFS(JPK_KR!AM:AM,JPK_KR!W:W,F648),"")</f>
        <v/>
      </c>
      <c r="K648" s="94" t="str">
        <f>IF(I648&lt;&gt;"",SUMIFS(JPK_KR!AJ:AJ,JPK_KR!W:W,J648),"")</f>
        <v/>
      </c>
      <c r="L648" s="94" t="str">
        <f>IF(I648&lt;&gt;"",SUMIFS(JPK_KR!AK:AK,JPK_KR!W:W,J648),"")</f>
        <v/>
      </c>
    </row>
    <row r="649" spans="3:12" x14ac:dyDescent="0.3">
      <c r="C649" s="94" t="str">
        <f>IF(A649&lt;&gt;"",SUMIFS(JPK_KR!AL:AL,JPK_KR!W:W,B649),"")</f>
        <v/>
      </c>
      <c r="D649" s="94" t="str">
        <f>IF(A649&lt;&gt;"",SUMIFS(JPK_KR!AM:AM,JPK_KR!W:W,B649),"")</f>
        <v/>
      </c>
      <c r="G649" s="94" t="str">
        <f>IF(E649&lt;&gt;"",SUMIFS(JPK_KR!AL:AL,JPK_KR!W:W,F649),"")</f>
        <v/>
      </c>
      <c r="H649" s="94" t="str">
        <f>IF(E649&lt;&gt;"",SUMIFS(JPK_KR!AM:AM,JPK_KR!W:W,F649),"")</f>
        <v/>
      </c>
      <c r="K649" s="94" t="str">
        <f>IF(I649&lt;&gt;"",SUMIFS(JPK_KR!AJ:AJ,JPK_KR!W:W,J649),"")</f>
        <v/>
      </c>
      <c r="L649" s="94" t="str">
        <f>IF(I649&lt;&gt;"",SUMIFS(JPK_KR!AK:AK,JPK_KR!W:W,J649),"")</f>
        <v/>
      </c>
    </row>
    <row r="650" spans="3:12" x14ac:dyDescent="0.3">
      <c r="C650" s="94" t="str">
        <f>IF(A650&lt;&gt;"",SUMIFS(JPK_KR!AL:AL,JPK_KR!W:W,B650),"")</f>
        <v/>
      </c>
      <c r="D650" s="94" t="str">
        <f>IF(A650&lt;&gt;"",SUMIFS(JPK_KR!AM:AM,JPK_KR!W:W,B650),"")</f>
        <v/>
      </c>
      <c r="G650" s="94" t="str">
        <f>IF(E650&lt;&gt;"",SUMIFS(JPK_KR!AL:AL,JPK_KR!W:W,F650),"")</f>
        <v/>
      </c>
      <c r="H650" s="94" t="str">
        <f>IF(E650&lt;&gt;"",SUMIFS(JPK_KR!AM:AM,JPK_KR!W:W,F650),"")</f>
        <v/>
      </c>
      <c r="K650" s="94" t="str">
        <f>IF(I650&lt;&gt;"",SUMIFS(JPK_KR!AJ:AJ,JPK_KR!W:W,J650),"")</f>
        <v/>
      </c>
      <c r="L650" s="94" t="str">
        <f>IF(I650&lt;&gt;"",SUMIFS(JPK_KR!AK:AK,JPK_KR!W:W,J650),"")</f>
        <v/>
      </c>
    </row>
    <row r="651" spans="3:12" x14ac:dyDescent="0.3">
      <c r="C651" s="94" t="str">
        <f>IF(A651&lt;&gt;"",SUMIFS(JPK_KR!AL:AL,JPK_KR!W:W,B651),"")</f>
        <v/>
      </c>
      <c r="D651" s="94" t="str">
        <f>IF(A651&lt;&gt;"",SUMIFS(JPK_KR!AM:AM,JPK_KR!W:W,B651),"")</f>
        <v/>
      </c>
      <c r="G651" s="94" t="str">
        <f>IF(E651&lt;&gt;"",SUMIFS(JPK_KR!AL:AL,JPK_KR!W:W,F651),"")</f>
        <v/>
      </c>
      <c r="H651" s="94" t="str">
        <f>IF(E651&lt;&gt;"",SUMIFS(JPK_KR!AM:AM,JPK_KR!W:W,F651),"")</f>
        <v/>
      </c>
      <c r="K651" s="94" t="str">
        <f>IF(I651&lt;&gt;"",SUMIFS(JPK_KR!AJ:AJ,JPK_KR!W:W,J651),"")</f>
        <v/>
      </c>
      <c r="L651" s="94" t="str">
        <f>IF(I651&lt;&gt;"",SUMIFS(JPK_KR!AK:AK,JPK_KR!W:W,J651),"")</f>
        <v/>
      </c>
    </row>
    <row r="652" spans="3:12" x14ac:dyDescent="0.3">
      <c r="C652" s="94" t="str">
        <f>IF(A652&lt;&gt;"",SUMIFS(JPK_KR!AL:AL,JPK_KR!W:W,B652),"")</f>
        <v/>
      </c>
      <c r="D652" s="94" t="str">
        <f>IF(A652&lt;&gt;"",SUMIFS(JPK_KR!AM:AM,JPK_KR!W:W,B652),"")</f>
        <v/>
      </c>
      <c r="G652" s="94" t="str">
        <f>IF(E652&lt;&gt;"",SUMIFS(JPK_KR!AL:AL,JPK_KR!W:W,F652),"")</f>
        <v/>
      </c>
      <c r="H652" s="94" t="str">
        <f>IF(E652&lt;&gt;"",SUMIFS(JPK_KR!AM:AM,JPK_KR!W:W,F652),"")</f>
        <v/>
      </c>
      <c r="K652" s="94" t="str">
        <f>IF(I652&lt;&gt;"",SUMIFS(JPK_KR!AJ:AJ,JPK_KR!W:W,J652),"")</f>
        <v/>
      </c>
      <c r="L652" s="94" t="str">
        <f>IF(I652&lt;&gt;"",SUMIFS(JPK_KR!AK:AK,JPK_KR!W:W,J652),"")</f>
        <v/>
      </c>
    </row>
    <row r="653" spans="3:12" x14ac:dyDescent="0.3">
      <c r="C653" s="94" t="str">
        <f>IF(A653&lt;&gt;"",SUMIFS(JPK_KR!AL:AL,JPK_KR!W:W,B653),"")</f>
        <v/>
      </c>
      <c r="D653" s="94" t="str">
        <f>IF(A653&lt;&gt;"",SUMIFS(JPK_KR!AM:AM,JPK_KR!W:W,B653),"")</f>
        <v/>
      </c>
      <c r="G653" s="94" t="str">
        <f>IF(E653&lt;&gt;"",SUMIFS(JPK_KR!AL:AL,JPK_KR!W:W,F653),"")</f>
        <v/>
      </c>
      <c r="H653" s="94" t="str">
        <f>IF(E653&lt;&gt;"",SUMIFS(JPK_KR!AM:AM,JPK_KR!W:W,F653),"")</f>
        <v/>
      </c>
      <c r="K653" s="94" t="str">
        <f>IF(I653&lt;&gt;"",SUMIFS(JPK_KR!AJ:AJ,JPK_KR!W:W,J653),"")</f>
        <v/>
      </c>
      <c r="L653" s="94" t="str">
        <f>IF(I653&lt;&gt;"",SUMIFS(JPK_KR!AK:AK,JPK_KR!W:W,J653),"")</f>
        <v/>
      </c>
    </row>
    <row r="654" spans="3:12" x14ac:dyDescent="0.3">
      <c r="C654" s="94" t="str">
        <f>IF(A654&lt;&gt;"",SUMIFS(JPK_KR!AL:AL,JPK_KR!W:W,B654),"")</f>
        <v/>
      </c>
      <c r="D654" s="94" t="str">
        <f>IF(A654&lt;&gt;"",SUMIFS(JPK_KR!AM:AM,JPK_KR!W:W,B654),"")</f>
        <v/>
      </c>
      <c r="G654" s="94" t="str">
        <f>IF(E654&lt;&gt;"",SUMIFS(JPK_KR!AL:AL,JPK_KR!W:W,F654),"")</f>
        <v/>
      </c>
      <c r="H654" s="94" t="str">
        <f>IF(E654&lt;&gt;"",SUMIFS(JPK_KR!AM:AM,JPK_KR!W:W,F654),"")</f>
        <v/>
      </c>
      <c r="K654" s="94" t="str">
        <f>IF(I654&lt;&gt;"",SUMIFS(JPK_KR!AJ:AJ,JPK_KR!W:W,J654),"")</f>
        <v/>
      </c>
      <c r="L654" s="94" t="str">
        <f>IF(I654&lt;&gt;"",SUMIFS(JPK_KR!AK:AK,JPK_KR!W:W,J654),"")</f>
        <v/>
      </c>
    </row>
    <row r="655" spans="3:12" x14ac:dyDescent="0.3">
      <c r="C655" s="94" t="str">
        <f>IF(A655&lt;&gt;"",SUMIFS(JPK_KR!AL:AL,JPK_KR!W:W,B655),"")</f>
        <v/>
      </c>
      <c r="D655" s="94" t="str">
        <f>IF(A655&lt;&gt;"",SUMIFS(JPK_KR!AM:AM,JPK_KR!W:W,B655),"")</f>
        <v/>
      </c>
      <c r="G655" s="94" t="str">
        <f>IF(E655&lt;&gt;"",SUMIFS(JPK_KR!AL:AL,JPK_KR!W:W,F655),"")</f>
        <v/>
      </c>
      <c r="H655" s="94" t="str">
        <f>IF(E655&lt;&gt;"",SUMIFS(JPK_KR!AM:AM,JPK_KR!W:W,F655),"")</f>
        <v/>
      </c>
      <c r="K655" s="94" t="str">
        <f>IF(I655&lt;&gt;"",SUMIFS(JPK_KR!AJ:AJ,JPK_KR!W:W,J655),"")</f>
        <v/>
      </c>
      <c r="L655" s="94" t="str">
        <f>IF(I655&lt;&gt;"",SUMIFS(JPK_KR!AK:AK,JPK_KR!W:W,J655),"")</f>
        <v/>
      </c>
    </row>
    <row r="656" spans="3:12" x14ac:dyDescent="0.3">
      <c r="C656" s="94" t="str">
        <f>IF(A656&lt;&gt;"",SUMIFS(JPK_KR!AL:AL,JPK_KR!W:W,B656),"")</f>
        <v/>
      </c>
      <c r="D656" s="94" t="str">
        <f>IF(A656&lt;&gt;"",SUMIFS(JPK_KR!AM:AM,JPK_KR!W:W,B656),"")</f>
        <v/>
      </c>
      <c r="G656" s="94" t="str">
        <f>IF(E656&lt;&gt;"",SUMIFS(JPK_KR!AL:AL,JPK_KR!W:W,F656),"")</f>
        <v/>
      </c>
      <c r="H656" s="94" t="str">
        <f>IF(E656&lt;&gt;"",SUMIFS(JPK_KR!AM:AM,JPK_KR!W:W,F656),"")</f>
        <v/>
      </c>
      <c r="K656" s="94" t="str">
        <f>IF(I656&lt;&gt;"",SUMIFS(JPK_KR!AJ:AJ,JPK_KR!W:W,J656),"")</f>
        <v/>
      </c>
      <c r="L656" s="94" t="str">
        <f>IF(I656&lt;&gt;"",SUMIFS(JPK_KR!AK:AK,JPK_KR!W:W,J656),"")</f>
        <v/>
      </c>
    </row>
    <row r="657" spans="3:12" x14ac:dyDescent="0.3">
      <c r="C657" s="94" t="str">
        <f>IF(A657&lt;&gt;"",SUMIFS(JPK_KR!AL:AL,JPK_KR!W:W,B657),"")</f>
        <v/>
      </c>
      <c r="D657" s="94" t="str">
        <f>IF(A657&lt;&gt;"",SUMIFS(JPK_KR!AM:AM,JPK_KR!W:W,B657),"")</f>
        <v/>
      </c>
      <c r="G657" s="94" t="str">
        <f>IF(E657&lt;&gt;"",SUMIFS(JPK_KR!AL:AL,JPK_KR!W:W,F657),"")</f>
        <v/>
      </c>
      <c r="H657" s="94" t="str">
        <f>IF(E657&lt;&gt;"",SUMIFS(JPK_KR!AM:AM,JPK_KR!W:W,F657),"")</f>
        <v/>
      </c>
      <c r="K657" s="94" t="str">
        <f>IF(I657&lt;&gt;"",SUMIFS(JPK_KR!AJ:AJ,JPK_KR!W:W,J657),"")</f>
        <v/>
      </c>
      <c r="L657" s="94" t="str">
        <f>IF(I657&lt;&gt;"",SUMIFS(JPK_KR!AK:AK,JPK_KR!W:W,J657),"")</f>
        <v/>
      </c>
    </row>
    <row r="658" spans="3:12" x14ac:dyDescent="0.3">
      <c r="C658" s="94" t="str">
        <f>IF(A658&lt;&gt;"",SUMIFS(JPK_KR!AL:AL,JPK_KR!W:W,B658),"")</f>
        <v/>
      </c>
      <c r="D658" s="94" t="str">
        <f>IF(A658&lt;&gt;"",SUMIFS(JPK_KR!AM:AM,JPK_KR!W:W,B658),"")</f>
        <v/>
      </c>
      <c r="G658" s="94" t="str">
        <f>IF(E658&lt;&gt;"",SUMIFS(JPK_KR!AL:AL,JPK_KR!W:W,F658),"")</f>
        <v/>
      </c>
      <c r="H658" s="94" t="str">
        <f>IF(E658&lt;&gt;"",SUMIFS(JPK_KR!AM:AM,JPK_KR!W:W,F658),"")</f>
        <v/>
      </c>
      <c r="K658" s="94" t="str">
        <f>IF(I658&lt;&gt;"",SUMIFS(JPK_KR!AJ:AJ,JPK_KR!W:W,J658),"")</f>
        <v/>
      </c>
      <c r="L658" s="94" t="str">
        <f>IF(I658&lt;&gt;"",SUMIFS(JPK_KR!AK:AK,JPK_KR!W:W,J658),"")</f>
        <v/>
      </c>
    </row>
    <row r="659" spans="3:12" x14ac:dyDescent="0.3">
      <c r="C659" s="94" t="str">
        <f>IF(A659&lt;&gt;"",SUMIFS(JPK_KR!AL:AL,JPK_KR!W:W,B659),"")</f>
        <v/>
      </c>
      <c r="D659" s="94" t="str">
        <f>IF(A659&lt;&gt;"",SUMIFS(JPK_KR!AM:AM,JPK_KR!W:W,B659),"")</f>
        <v/>
      </c>
      <c r="G659" s="94" t="str">
        <f>IF(E659&lt;&gt;"",SUMIFS(JPK_KR!AL:AL,JPK_KR!W:W,F659),"")</f>
        <v/>
      </c>
      <c r="H659" s="94" t="str">
        <f>IF(E659&lt;&gt;"",SUMIFS(JPK_KR!AM:AM,JPK_KR!W:W,F659),"")</f>
        <v/>
      </c>
      <c r="K659" s="94" t="str">
        <f>IF(I659&lt;&gt;"",SUMIFS(JPK_KR!AJ:AJ,JPK_KR!W:W,J659),"")</f>
        <v/>
      </c>
      <c r="L659" s="94" t="str">
        <f>IF(I659&lt;&gt;"",SUMIFS(JPK_KR!AK:AK,JPK_KR!W:W,J659),"")</f>
        <v/>
      </c>
    </row>
    <row r="660" spans="3:12" x14ac:dyDescent="0.3">
      <c r="C660" s="94" t="str">
        <f>IF(A660&lt;&gt;"",SUMIFS(JPK_KR!AL:AL,JPK_KR!W:W,B660),"")</f>
        <v/>
      </c>
      <c r="D660" s="94" t="str">
        <f>IF(A660&lt;&gt;"",SUMIFS(JPK_KR!AM:AM,JPK_KR!W:W,B660),"")</f>
        <v/>
      </c>
      <c r="G660" s="94" t="str">
        <f>IF(E660&lt;&gt;"",SUMIFS(JPK_KR!AL:AL,JPK_KR!W:W,F660),"")</f>
        <v/>
      </c>
      <c r="H660" s="94" t="str">
        <f>IF(E660&lt;&gt;"",SUMIFS(JPK_KR!AM:AM,JPK_KR!W:W,F660),"")</f>
        <v/>
      </c>
      <c r="K660" s="94" t="str">
        <f>IF(I660&lt;&gt;"",SUMIFS(JPK_KR!AJ:AJ,JPK_KR!W:W,J660),"")</f>
        <v/>
      </c>
      <c r="L660" s="94" t="str">
        <f>IF(I660&lt;&gt;"",SUMIFS(JPK_KR!AK:AK,JPK_KR!W:W,J660),"")</f>
        <v/>
      </c>
    </row>
    <row r="661" spans="3:12" x14ac:dyDescent="0.3">
      <c r="C661" s="94" t="str">
        <f>IF(A661&lt;&gt;"",SUMIFS(JPK_KR!AL:AL,JPK_KR!W:W,B661),"")</f>
        <v/>
      </c>
      <c r="D661" s="94" t="str">
        <f>IF(A661&lt;&gt;"",SUMIFS(JPK_KR!AM:AM,JPK_KR!W:W,B661),"")</f>
        <v/>
      </c>
      <c r="G661" s="94" t="str">
        <f>IF(E661&lt;&gt;"",SUMIFS(JPK_KR!AL:AL,JPK_KR!W:W,F661),"")</f>
        <v/>
      </c>
      <c r="H661" s="94" t="str">
        <f>IF(E661&lt;&gt;"",SUMIFS(JPK_KR!AM:AM,JPK_KR!W:W,F661),"")</f>
        <v/>
      </c>
      <c r="K661" s="94" t="str">
        <f>IF(I661&lt;&gt;"",SUMIFS(JPK_KR!AJ:AJ,JPK_KR!W:W,J661),"")</f>
        <v/>
      </c>
      <c r="L661" s="94" t="str">
        <f>IF(I661&lt;&gt;"",SUMIFS(JPK_KR!AK:AK,JPK_KR!W:W,J661),"")</f>
        <v/>
      </c>
    </row>
    <row r="662" spans="3:12" x14ac:dyDescent="0.3">
      <c r="C662" s="94" t="str">
        <f>IF(A662&lt;&gt;"",SUMIFS(JPK_KR!AL:AL,JPK_KR!W:W,B662),"")</f>
        <v/>
      </c>
      <c r="D662" s="94" t="str">
        <f>IF(A662&lt;&gt;"",SUMIFS(JPK_KR!AM:AM,JPK_KR!W:W,B662),"")</f>
        <v/>
      </c>
      <c r="G662" s="94" t="str">
        <f>IF(E662&lt;&gt;"",SUMIFS(JPK_KR!AL:AL,JPK_KR!W:W,F662),"")</f>
        <v/>
      </c>
      <c r="H662" s="94" t="str">
        <f>IF(E662&lt;&gt;"",SUMIFS(JPK_KR!AM:AM,JPK_KR!W:W,F662),"")</f>
        <v/>
      </c>
      <c r="K662" s="94" t="str">
        <f>IF(I662&lt;&gt;"",SUMIFS(JPK_KR!AJ:AJ,JPK_KR!W:W,J662),"")</f>
        <v/>
      </c>
      <c r="L662" s="94" t="str">
        <f>IF(I662&lt;&gt;"",SUMIFS(JPK_KR!AK:AK,JPK_KR!W:W,J662),"")</f>
        <v/>
      </c>
    </row>
    <row r="663" spans="3:12" x14ac:dyDescent="0.3">
      <c r="C663" s="94" t="str">
        <f>IF(A663&lt;&gt;"",SUMIFS(JPK_KR!AL:AL,JPK_KR!W:W,B663),"")</f>
        <v/>
      </c>
      <c r="D663" s="94" t="str">
        <f>IF(A663&lt;&gt;"",SUMIFS(JPK_KR!AM:AM,JPK_KR!W:W,B663),"")</f>
        <v/>
      </c>
      <c r="G663" s="94" t="str">
        <f>IF(E663&lt;&gt;"",SUMIFS(JPK_KR!AL:AL,JPK_KR!W:W,F663),"")</f>
        <v/>
      </c>
      <c r="H663" s="94" t="str">
        <f>IF(E663&lt;&gt;"",SUMIFS(JPK_KR!AM:AM,JPK_KR!W:W,F663),"")</f>
        <v/>
      </c>
      <c r="K663" s="94" t="str">
        <f>IF(I663&lt;&gt;"",SUMIFS(JPK_KR!AJ:AJ,JPK_KR!W:W,J663),"")</f>
        <v/>
      </c>
      <c r="L663" s="94" t="str">
        <f>IF(I663&lt;&gt;"",SUMIFS(JPK_KR!AK:AK,JPK_KR!W:W,J663),"")</f>
        <v/>
      </c>
    </row>
    <row r="664" spans="3:12" x14ac:dyDescent="0.3">
      <c r="C664" s="94" t="str">
        <f>IF(A664&lt;&gt;"",SUMIFS(JPK_KR!AL:AL,JPK_KR!W:W,B664),"")</f>
        <v/>
      </c>
      <c r="D664" s="94" t="str">
        <f>IF(A664&lt;&gt;"",SUMIFS(JPK_KR!AM:AM,JPK_KR!W:W,B664),"")</f>
        <v/>
      </c>
      <c r="G664" s="94" t="str">
        <f>IF(E664&lt;&gt;"",SUMIFS(JPK_KR!AL:AL,JPK_KR!W:W,F664),"")</f>
        <v/>
      </c>
      <c r="H664" s="94" t="str">
        <f>IF(E664&lt;&gt;"",SUMIFS(JPK_KR!AM:AM,JPK_KR!W:W,F664),"")</f>
        <v/>
      </c>
      <c r="K664" s="94" t="str">
        <f>IF(I664&lt;&gt;"",SUMIFS(JPK_KR!AJ:AJ,JPK_KR!W:W,J664),"")</f>
        <v/>
      </c>
      <c r="L664" s="94" t="str">
        <f>IF(I664&lt;&gt;"",SUMIFS(JPK_KR!AK:AK,JPK_KR!W:W,J664),"")</f>
        <v/>
      </c>
    </row>
    <row r="665" spans="3:12" x14ac:dyDescent="0.3">
      <c r="C665" s="94" t="str">
        <f>IF(A665&lt;&gt;"",SUMIFS(JPK_KR!AL:AL,JPK_KR!W:W,B665),"")</f>
        <v/>
      </c>
      <c r="D665" s="94" t="str">
        <f>IF(A665&lt;&gt;"",SUMIFS(JPK_KR!AM:AM,JPK_KR!W:W,B665),"")</f>
        <v/>
      </c>
      <c r="G665" s="94" t="str">
        <f>IF(E665&lt;&gt;"",SUMIFS(JPK_KR!AL:AL,JPK_KR!W:W,F665),"")</f>
        <v/>
      </c>
      <c r="H665" s="94" t="str">
        <f>IF(E665&lt;&gt;"",SUMIFS(JPK_KR!AM:AM,JPK_KR!W:W,F665),"")</f>
        <v/>
      </c>
      <c r="K665" s="94" t="str">
        <f>IF(I665&lt;&gt;"",SUMIFS(JPK_KR!AJ:AJ,JPK_KR!W:W,J665),"")</f>
        <v/>
      </c>
      <c r="L665" s="94" t="str">
        <f>IF(I665&lt;&gt;"",SUMIFS(JPK_KR!AK:AK,JPK_KR!W:W,J665),"")</f>
        <v/>
      </c>
    </row>
    <row r="666" spans="3:12" x14ac:dyDescent="0.3">
      <c r="C666" s="94" t="str">
        <f>IF(A666&lt;&gt;"",SUMIFS(JPK_KR!AL:AL,JPK_KR!W:W,B666),"")</f>
        <v/>
      </c>
      <c r="D666" s="94" t="str">
        <f>IF(A666&lt;&gt;"",SUMIFS(JPK_KR!AM:AM,JPK_KR!W:W,B666),"")</f>
        <v/>
      </c>
      <c r="G666" s="94" t="str">
        <f>IF(E666&lt;&gt;"",SUMIFS(JPK_KR!AL:AL,JPK_KR!W:W,F666),"")</f>
        <v/>
      </c>
      <c r="H666" s="94" t="str">
        <f>IF(E666&lt;&gt;"",SUMIFS(JPK_KR!AM:AM,JPK_KR!W:W,F666),"")</f>
        <v/>
      </c>
      <c r="K666" s="94" t="str">
        <f>IF(I666&lt;&gt;"",SUMIFS(JPK_KR!AJ:AJ,JPK_KR!W:W,J666),"")</f>
        <v/>
      </c>
      <c r="L666" s="94" t="str">
        <f>IF(I666&lt;&gt;"",SUMIFS(JPK_KR!AK:AK,JPK_KR!W:W,J666),"")</f>
        <v/>
      </c>
    </row>
    <row r="667" spans="3:12" x14ac:dyDescent="0.3">
      <c r="C667" s="94" t="str">
        <f>IF(A667&lt;&gt;"",SUMIFS(JPK_KR!AL:AL,JPK_KR!W:W,B667),"")</f>
        <v/>
      </c>
      <c r="D667" s="94" t="str">
        <f>IF(A667&lt;&gt;"",SUMIFS(JPK_KR!AM:AM,JPK_KR!W:W,B667),"")</f>
        <v/>
      </c>
      <c r="G667" s="94" t="str">
        <f>IF(E667&lt;&gt;"",SUMIFS(JPK_KR!AL:AL,JPK_KR!W:W,F667),"")</f>
        <v/>
      </c>
      <c r="H667" s="94" t="str">
        <f>IF(E667&lt;&gt;"",SUMIFS(JPK_KR!AM:AM,JPK_KR!W:W,F667),"")</f>
        <v/>
      </c>
      <c r="K667" s="94" t="str">
        <f>IF(I667&lt;&gt;"",SUMIFS(JPK_KR!AJ:AJ,JPK_KR!W:W,J667),"")</f>
        <v/>
      </c>
      <c r="L667" s="94" t="str">
        <f>IF(I667&lt;&gt;"",SUMIFS(JPK_KR!AK:AK,JPK_KR!W:W,J667),"")</f>
        <v/>
      </c>
    </row>
    <row r="668" spans="3:12" x14ac:dyDescent="0.3">
      <c r="C668" s="94" t="str">
        <f>IF(A668&lt;&gt;"",SUMIFS(JPK_KR!AL:AL,JPK_KR!W:W,B668),"")</f>
        <v/>
      </c>
      <c r="D668" s="94" t="str">
        <f>IF(A668&lt;&gt;"",SUMIFS(JPK_KR!AM:AM,JPK_KR!W:W,B668),"")</f>
        <v/>
      </c>
      <c r="G668" s="94" t="str">
        <f>IF(E668&lt;&gt;"",SUMIFS(JPK_KR!AL:AL,JPK_KR!W:W,F668),"")</f>
        <v/>
      </c>
      <c r="H668" s="94" t="str">
        <f>IF(E668&lt;&gt;"",SUMIFS(JPK_KR!AM:AM,JPK_KR!W:W,F668),"")</f>
        <v/>
      </c>
      <c r="K668" s="94" t="str">
        <f>IF(I668&lt;&gt;"",SUMIFS(JPK_KR!AJ:AJ,JPK_KR!W:W,J668),"")</f>
        <v/>
      </c>
      <c r="L668" s="94" t="str">
        <f>IF(I668&lt;&gt;"",SUMIFS(JPK_KR!AK:AK,JPK_KR!W:W,J668),"")</f>
        <v/>
      </c>
    </row>
    <row r="669" spans="3:12" x14ac:dyDescent="0.3">
      <c r="C669" s="94" t="str">
        <f>IF(A669&lt;&gt;"",SUMIFS(JPK_KR!AL:AL,JPK_KR!W:W,B669),"")</f>
        <v/>
      </c>
      <c r="D669" s="94" t="str">
        <f>IF(A669&lt;&gt;"",SUMIFS(JPK_KR!AM:AM,JPK_KR!W:W,B669),"")</f>
        <v/>
      </c>
      <c r="G669" s="94" t="str">
        <f>IF(E669&lt;&gt;"",SUMIFS(JPK_KR!AL:AL,JPK_KR!W:W,F669),"")</f>
        <v/>
      </c>
      <c r="H669" s="94" t="str">
        <f>IF(E669&lt;&gt;"",SUMIFS(JPK_KR!AM:AM,JPK_KR!W:W,F669),"")</f>
        <v/>
      </c>
      <c r="K669" s="94" t="str">
        <f>IF(I669&lt;&gt;"",SUMIFS(JPK_KR!AJ:AJ,JPK_KR!W:W,J669),"")</f>
        <v/>
      </c>
      <c r="L669" s="94" t="str">
        <f>IF(I669&lt;&gt;"",SUMIFS(JPK_KR!AK:AK,JPK_KR!W:W,J669),"")</f>
        <v/>
      </c>
    </row>
    <row r="670" spans="3:12" x14ac:dyDescent="0.3">
      <c r="C670" s="94" t="str">
        <f>IF(A670&lt;&gt;"",SUMIFS(JPK_KR!AL:AL,JPK_KR!W:W,B670),"")</f>
        <v/>
      </c>
      <c r="D670" s="94" t="str">
        <f>IF(A670&lt;&gt;"",SUMIFS(JPK_KR!AM:AM,JPK_KR!W:W,B670),"")</f>
        <v/>
      </c>
      <c r="G670" s="94" t="str">
        <f>IF(E670&lt;&gt;"",SUMIFS(JPK_KR!AL:AL,JPK_KR!W:W,F670),"")</f>
        <v/>
      </c>
      <c r="H670" s="94" t="str">
        <f>IF(E670&lt;&gt;"",SUMIFS(JPK_KR!AM:AM,JPK_KR!W:W,F670),"")</f>
        <v/>
      </c>
      <c r="K670" s="94" t="str">
        <f>IF(I670&lt;&gt;"",SUMIFS(JPK_KR!AJ:AJ,JPK_KR!W:W,J670),"")</f>
        <v/>
      </c>
      <c r="L670" s="94" t="str">
        <f>IF(I670&lt;&gt;"",SUMIFS(JPK_KR!AK:AK,JPK_KR!W:W,J670),"")</f>
        <v/>
      </c>
    </row>
    <row r="671" spans="3:12" x14ac:dyDescent="0.3">
      <c r="C671" s="94" t="str">
        <f>IF(A671&lt;&gt;"",SUMIFS(JPK_KR!AL:AL,JPK_KR!W:W,B671),"")</f>
        <v/>
      </c>
      <c r="D671" s="94" t="str">
        <f>IF(A671&lt;&gt;"",SUMIFS(JPK_KR!AM:AM,JPK_KR!W:W,B671),"")</f>
        <v/>
      </c>
      <c r="G671" s="94" t="str">
        <f>IF(E671&lt;&gt;"",SUMIFS(JPK_KR!AL:AL,JPK_KR!W:W,F671),"")</f>
        <v/>
      </c>
      <c r="H671" s="94" t="str">
        <f>IF(E671&lt;&gt;"",SUMIFS(JPK_KR!AM:AM,JPK_KR!W:W,F671),"")</f>
        <v/>
      </c>
      <c r="K671" s="94" t="str">
        <f>IF(I671&lt;&gt;"",SUMIFS(JPK_KR!AJ:AJ,JPK_KR!W:W,J671),"")</f>
        <v/>
      </c>
      <c r="L671" s="94" t="str">
        <f>IF(I671&lt;&gt;"",SUMIFS(JPK_KR!AK:AK,JPK_KR!W:W,J671),"")</f>
        <v/>
      </c>
    </row>
    <row r="672" spans="3:12" x14ac:dyDescent="0.3">
      <c r="C672" s="94" t="str">
        <f>IF(A672&lt;&gt;"",SUMIFS(JPK_KR!AL:AL,JPK_KR!W:W,B672),"")</f>
        <v/>
      </c>
      <c r="D672" s="94" t="str">
        <f>IF(A672&lt;&gt;"",SUMIFS(JPK_KR!AM:AM,JPK_KR!W:W,B672),"")</f>
        <v/>
      </c>
      <c r="G672" s="94" t="str">
        <f>IF(E672&lt;&gt;"",SUMIFS(JPK_KR!AL:AL,JPK_KR!W:W,F672),"")</f>
        <v/>
      </c>
      <c r="H672" s="94" t="str">
        <f>IF(E672&lt;&gt;"",SUMIFS(JPK_KR!AM:AM,JPK_KR!W:W,F672),"")</f>
        <v/>
      </c>
      <c r="K672" s="94" t="str">
        <f>IF(I672&lt;&gt;"",SUMIFS(JPK_KR!AJ:AJ,JPK_KR!W:W,J672),"")</f>
        <v/>
      </c>
      <c r="L672" s="94" t="str">
        <f>IF(I672&lt;&gt;"",SUMIFS(JPK_KR!AK:AK,JPK_KR!W:W,J672),"")</f>
        <v/>
      </c>
    </row>
    <row r="673" spans="3:12" x14ac:dyDescent="0.3">
      <c r="C673" s="94" t="str">
        <f>IF(A673&lt;&gt;"",SUMIFS(JPK_KR!AL:AL,JPK_KR!W:W,B673),"")</f>
        <v/>
      </c>
      <c r="D673" s="94" t="str">
        <f>IF(A673&lt;&gt;"",SUMIFS(JPK_KR!AM:AM,JPK_KR!W:W,B673),"")</f>
        <v/>
      </c>
      <c r="G673" s="94" t="str">
        <f>IF(E673&lt;&gt;"",SUMIFS(JPK_KR!AL:AL,JPK_KR!W:W,F673),"")</f>
        <v/>
      </c>
      <c r="H673" s="94" t="str">
        <f>IF(E673&lt;&gt;"",SUMIFS(JPK_KR!AM:AM,JPK_KR!W:W,F673),"")</f>
        <v/>
      </c>
      <c r="K673" s="94" t="str">
        <f>IF(I673&lt;&gt;"",SUMIFS(JPK_KR!AJ:AJ,JPK_KR!W:W,J673),"")</f>
        <v/>
      </c>
      <c r="L673" s="94" t="str">
        <f>IF(I673&lt;&gt;"",SUMIFS(JPK_KR!AK:AK,JPK_KR!W:W,J673),"")</f>
        <v/>
      </c>
    </row>
    <row r="674" spans="3:12" x14ac:dyDescent="0.3">
      <c r="C674" s="94" t="str">
        <f>IF(A674&lt;&gt;"",SUMIFS(JPK_KR!AL:AL,JPK_KR!W:W,B674),"")</f>
        <v/>
      </c>
      <c r="D674" s="94" t="str">
        <f>IF(A674&lt;&gt;"",SUMIFS(JPK_KR!AM:AM,JPK_KR!W:W,B674),"")</f>
        <v/>
      </c>
      <c r="G674" s="94" t="str">
        <f>IF(E674&lt;&gt;"",SUMIFS(JPK_KR!AL:AL,JPK_KR!W:W,F674),"")</f>
        <v/>
      </c>
      <c r="H674" s="94" t="str">
        <f>IF(E674&lt;&gt;"",SUMIFS(JPK_KR!AM:AM,JPK_KR!W:W,F674),"")</f>
        <v/>
      </c>
      <c r="K674" s="94" t="str">
        <f>IF(I674&lt;&gt;"",SUMIFS(JPK_KR!AJ:AJ,JPK_KR!W:W,J674),"")</f>
        <v/>
      </c>
      <c r="L674" s="94" t="str">
        <f>IF(I674&lt;&gt;"",SUMIFS(JPK_KR!AK:AK,JPK_KR!W:W,J674),"")</f>
        <v/>
      </c>
    </row>
    <row r="675" spans="3:12" x14ac:dyDescent="0.3">
      <c r="C675" s="94" t="str">
        <f>IF(A675&lt;&gt;"",SUMIFS(JPK_KR!AL:AL,JPK_KR!W:W,B675),"")</f>
        <v/>
      </c>
      <c r="D675" s="94" t="str">
        <f>IF(A675&lt;&gt;"",SUMIFS(JPK_KR!AM:AM,JPK_KR!W:W,B675),"")</f>
        <v/>
      </c>
      <c r="G675" s="94" t="str">
        <f>IF(E675&lt;&gt;"",SUMIFS(JPK_KR!AL:AL,JPK_KR!W:W,F675),"")</f>
        <v/>
      </c>
      <c r="H675" s="94" t="str">
        <f>IF(E675&lt;&gt;"",SUMIFS(JPK_KR!AM:AM,JPK_KR!W:W,F675),"")</f>
        <v/>
      </c>
      <c r="K675" s="94" t="str">
        <f>IF(I675&lt;&gt;"",SUMIFS(JPK_KR!AJ:AJ,JPK_KR!W:W,J675),"")</f>
        <v/>
      </c>
      <c r="L675" s="94" t="str">
        <f>IF(I675&lt;&gt;"",SUMIFS(JPK_KR!AK:AK,JPK_KR!W:W,J675),"")</f>
        <v/>
      </c>
    </row>
    <row r="676" spans="3:12" x14ac:dyDescent="0.3">
      <c r="C676" s="94" t="str">
        <f>IF(A676&lt;&gt;"",SUMIFS(JPK_KR!AL:AL,JPK_KR!W:W,B676),"")</f>
        <v/>
      </c>
      <c r="D676" s="94" t="str">
        <f>IF(A676&lt;&gt;"",SUMIFS(JPK_KR!AM:AM,JPK_KR!W:W,B676),"")</f>
        <v/>
      </c>
      <c r="G676" s="94" t="str">
        <f>IF(E676&lt;&gt;"",SUMIFS(JPK_KR!AL:AL,JPK_KR!W:W,F676),"")</f>
        <v/>
      </c>
      <c r="H676" s="94" t="str">
        <f>IF(E676&lt;&gt;"",SUMIFS(JPK_KR!AM:AM,JPK_KR!W:W,F676),"")</f>
        <v/>
      </c>
      <c r="K676" s="94" t="str">
        <f>IF(I676&lt;&gt;"",SUMIFS(JPK_KR!AJ:AJ,JPK_KR!W:W,J676),"")</f>
        <v/>
      </c>
      <c r="L676" s="94" t="str">
        <f>IF(I676&lt;&gt;"",SUMIFS(JPK_KR!AK:AK,JPK_KR!W:W,J676),"")</f>
        <v/>
      </c>
    </row>
    <row r="677" spans="3:12" x14ac:dyDescent="0.3">
      <c r="C677" s="94" t="str">
        <f>IF(A677&lt;&gt;"",SUMIFS(JPK_KR!AL:AL,JPK_KR!W:W,B677),"")</f>
        <v/>
      </c>
      <c r="D677" s="94" t="str">
        <f>IF(A677&lt;&gt;"",SUMIFS(JPK_KR!AM:AM,JPK_KR!W:W,B677),"")</f>
        <v/>
      </c>
      <c r="G677" s="94" t="str">
        <f>IF(E677&lt;&gt;"",SUMIFS(JPK_KR!AL:AL,JPK_KR!W:W,F677),"")</f>
        <v/>
      </c>
      <c r="H677" s="94" t="str">
        <f>IF(E677&lt;&gt;"",SUMIFS(JPK_KR!AM:AM,JPK_KR!W:W,F677),"")</f>
        <v/>
      </c>
      <c r="K677" s="94" t="str">
        <f>IF(I677&lt;&gt;"",SUMIFS(JPK_KR!AJ:AJ,JPK_KR!W:W,J677),"")</f>
        <v/>
      </c>
      <c r="L677" s="94" t="str">
        <f>IF(I677&lt;&gt;"",SUMIFS(JPK_KR!AK:AK,JPK_KR!W:W,J677),"")</f>
        <v/>
      </c>
    </row>
    <row r="678" spans="3:12" x14ac:dyDescent="0.3">
      <c r="C678" s="94" t="str">
        <f>IF(A678&lt;&gt;"",SUMIFS(JPK_KR!AL:AL,JPK_KR!W:W,B678),"")</f>
        <v/>
      </c>
      <c r="D678" s="94" t="str">
        <f>IF(A678&lt;&gt;"",SUMIFS(JPK_KR!AM:AM,JPK_KR!W:W,B678),"")</f>
        <v/>
      </c>
      <c r="G678" s="94" t="str">
        <f>IF(E678&lt;&gt;"",SUMIFS(JPK_KR!AL:AL,JPK_KR!W:W,F678),"")</f>
        <v/>
      </c>
      <c r="H678" s="94" t="str">
        <f>IF(E678&lt;&gt;"",SUMIFS(JPK_KR!AM:AM,JPK_KR!W:W,F678),"")</f>
        <v/>
      </c>
      <c r="K678" s="94" t="str">
        <f>IF(I678&lt;&gt;"",SUMIFS(JPK_KR!AJ:AJ,JPK_KR!W:W,J678),"")</f>
        <v/>
      </c>
      <c r="L678" s="94" t="str">
        <f>IF(I678&lt;&gt;"",SUMIFS(JPK_KR!AK:AK,JPK_KR!W:W,J678),"")</f>
        <v/>
      </c>
    </row>
    <row r="679" spans="3:12" x14ac:dyDescent="0.3">
      <c r="C679" s="94" t="str">
        <f>IF(A679&lt;&gt;"",SUMIFS(JPK_KR!AL:AL,JPK_KR!W:W,B679),"")</f>
        <v/>
      </c>
      <c r="D679" s="94" t="str">
        <f>IF(A679&lt;&gt;"",SUMIFS(JPK_KR!AM:AM,JPK_KR!W:W,B679),"")</f>
        <v/>
      </c>
      <c r="G679" s="94" t="str">
        <f>IF(E679&lt;&gt;"",SUMIFS(JPK_KR!AL:AL,JPK_KR!W:W,F679),"")</f>
        <v/>
      </c>
      <c r="H679" s="94" t="str">
        <f>IF(E679&lt;&gt;"",SUMIFS(JPK_KR!AM:AM,JPK_KR!W:W,F679),"")</f>
        <v/>
      </c>
      <c r="K679" s="94" t="str">
        <f>IF(I679&lt;&gt;"",SUMIFS(JPK_KR!AJ:AJ,JPK_KR!W:W,J679),"")</f>
        <v/>
      </c>
      <c r="L679" s="94" t="str">
        <f>IF(I679&lt;&gt;"",SUMIFS(JPK_KR!AK:AK,JPK_KR!W:W,J679),"")</f>
        <v/>
      </c>
    </row>
    <row r="680" spans="3:12" x14ac:dyDescent="0.3">
      <c r="C680" s="94" t="str">
        <f>IF(A680&lt;&gt;"",SUMIFS(JPK_KR!AL:AL,JPK_KR!W:W,B680),"")</f>
        <v/>
      </c>
      <c r="D680" s="94" t="str">
        <f>IF(A680&lt;&gt;"",SUMIFS(JPK_KR!AM:AM,JPK_KR!W:W,B680),"")</f>
        <v/>
      </c>
      <c r="G680" s="94" t="str">
        <f>IF(E680&lt;&gt;"",SUMIFS(JPK_KR!AL:AL,JPK_KR!W:W,F680),"")</f>
        <v/>
      </c>
      <c r="H680" s="94" t="str">
        <f>IF(E680&lt;&gt;"",SUMIFS(JPK_KR!AM:AM,JPK_KR!W:W,F680),"")</f>
        <v/>
      </c>
      <c r="K680" s="94" t="str">
        <f>IF(I680&lt;&gt;"",SUMIFS(JPK_KR!AJ:AJ,JPK_KR!W:W,J680),"")</f>
        <v/>
      </c>
      <c r="L680" s="94" t="str">
        <f>IF(I680&lt;&gt;"",SUMIFS(JPK_KR!AK:AK,JPK_KR!W:W,J680),"")</f>
        <v/>
      </c>
    </row>
    <row r="681" spans="3:12" x14ac:dyDescent="0.3">
      <c r="C681" s="94" t="str">
        <f>IF(A681&lt;&gt;"",SUMIFS(JPK_KR!AL:AL,JPK_KR!W:W,B681),"")</f>
        <v/>
      </c>
      <c r="D681" s="94" t="str">
        <f>IF(A681&lt;&gt;"",SUMIFS(JPK_KR!AM:AM,JPK_KR!W:W,B681),"")</f>
        <v/>
      </c>
      <c r="G681" s="94" t="str">
        <f>IF(E681&lt;&gt;"",SUMIFS(JPK_KR!AL:AL,JPK_KR!W:W,F681),"")</f>
        <v/>
      </c>
      <c r="H681" s="94" t="str">
        <f>IF(E681&lt;&gt;"",SUMIFS(JPK_KR!AM:AM,JPK_KR!W:W,F681),"")</f>
        <v/>
      </c>
      <c r="K681" s="94" t="str">
        <f>IF(I681&lt;&gt;"",SUMIFS(JPK_KR!AJ:AJ,JPK_KR!W:W,J681),"")</f>
        <v/>
      </c>
      <c r="L681" s="94" t="str">
        <f>IF(I681&lt;&gt;"",SUMIFS(JPK_KR!AK:AK,JPK_KR!W:W,J681),"")</f>
        <v/>
      </c>
    </row>
    <row r="682" spans="3:12" x14ac:dyDescent="0.3">
      <c r="C682" s="94" t="str">
        <f>IF(A682&lt;&gt;"",SUMIFS(JPK_KR!AL:AL,JPK_KR!W:W,B682),"")</f>
        <v/>
      </c>
      <c r="D682" s="94" t="str">
        <f>IF(A682&lt;&gt;"",SUMIFS(JPK_KR!AM:AM,JPK_KR!W:W,B682),"")</f>
        <v/>
      </c>
      <c r="G682" s="94" t="str">
        <f>IF(E682&lt;&gt;"",SUMIFS(JPK_KR!AL:AL,JPK_KR!W:W,F682),"")</f>
        <v/>
      </c>
      <c r="H682" s="94" t="str">
        <f>IF(E682&lt;&gt;"",SUMIFS(JPK_KR!AM:AM,JPK_KR!W:W,F682),"")</f>
        <v/>
      </c>
      <c r="K682" s="94" t="str">
        <f>IF(I682&lt;&gt;"",SUMIFS(JPK_KR!AJ:AJ,JPK_KR!W:W,J682),"")</f>
        <v/>
      </c>
      <c r="L682" s="94" t="str">
        <f>IF(I682&lt;&gt;"",SUMIFS(JPK_KR!AK:AK,JPK_KR!W:W,J682),"")</f>
        <v/>
      </c>
    </row>
    <row r="683" spans="3:12" x14ac:dyDescent="0.3">
      <c r="C683" s="94" t="str">
        <f>IF(A683&lt;&gt;"",SUMIFS(JPK_KR!AL:AL,JPK_KR!W:W,B683),"")</f>
        <v/>
      </c>
      <c r="D683" s="94" t="str">
        <f>IF(A683&lt;&gt;"",SUMIFS(JPK_KR!AM:AM,JPK_KR!W:W,B683),"")</f>
        <v/>
      </c>
      <c r="G683" s="94" t="str">
        <f>IF(E683&lt;&gt;"",SUMIFS(JPK_KR!AL:AL,JPK_KR!W:W,F683),"")</f>
        <v/>
      </c>
      <c r="H683" s="94" t="str">
        <f>IF(E683&lt;&gt;"",SUMIFS(JPK_KR!AM:AM,JPK_KR!W:W,F683),"")</f>
        <v/>
      </c>
      <c r="K683" s="94" t="str">
        <f>IF(I683&lt;&gt;"",SUMIFS(JPK_KR!AJ:AJ,JPK_KR!W:W,J683),"")</f>
        <v/>
      </c>
      <c r="L683" s="94" t="str">
        <f>IF(I683&lt;&gt;"",SUMIFS(JPK_KR!AK:AK,JPK_KR!W:W,J683),"")</f>
        <v/>
      </c>
    </row>
    <row r="684" spans="3:12" x14ac:dyDescent="0.3">
      <c r="C684" s="94" t="str">
        <f>IF(A684&lt;&gt;"",SUMIFS(JPK_KR!AL:AL,JPK_KR!W:W,B684),"")</f>
        <v/>
      </c>
      <c r="D684" s="94" t="str">
        <f>IF(A684&lt;&gt;"",SUMIFS(JPK_KR!AM:AM,JPK_KR!W:W,B684),"")</f>
        <v/>
      </c>
      <c r="G684" s="94" t="str">
        <f>IF(E684&lt;&gt;"",SUMIFS(JPK_KR!AL:AL,JPK_KR!W:W,F684),"")</f>
        <v/>
      </c>
      <c r="H684" s="94" t="str">
        <f>IF(E684&lt;&gt;"",SUMIFS(JPK_KR!AM:AM,JPK_KR!W:W,F684),"")</f>
        <v/>
      </c>
      <c r="K684" s="94" t="str">
        <f>IF(I684&lt;&gt;"",SUMIFS(JPK_KR!AJ:AJ,JPK_KR!W:W,J684),"")</f>
        <v/>
      </c>
      <c r="L684" s="94" t="str">
        <f>IF(I684&lt;&gt;"",SUMIFS(JPK_KR!AK:AK,JPK_KR!W:W,J684),"")</f>
        <v/>
      </c>
    </row>
    <row r="685" spans="3:12" x14ac:dyDescent="0.3">
      <c r="C685" s="94" t="str">
        <f>IF(A685&lt;&gt;"",SUMIFS(JPK_KR!AL:AL,JPK_KR!W:W,B685),"")</f>
        <v/>
      </c>
      <c r="D685" s="94" t="str">
        <f>IF(A685&lt;&gt;"",SUMIFS(JPK_KR!AM:AM,JPK_KR!W:W,B685),"")</f>
        <v/>
      </c>
      <c r="G685" s="94" t="str">
        <f>IF(E685&lt;&gt;"",SUMIFS(JPK_KR!AL:AL,JPK_KR!W:W,F685),"")</f>
        <v/>
      </c>
      <c r="H685" s="94" t="str">
        <f>IF(E685&lt;&gt;"",SUMIFS(JPK_KR!AM:AM,JPK_KR!W:W,F685),"")</f>
        <v/>
      </c>
      <c r="K685" s="94" t="str">
        <f>IF(I685&lt;&gt;"",SUMIFS(JPK_KR!AJ:AJ,JPK_KR!W:W,J685),"")</f>
        <v/>
      </c>
      <c r="L685" s="94" t="str">
        <f>IF(I685&lt;&gt;"",SUMIFS(JPK_KR!AK:AK,JPK_KR!W:W,J685),"")</f>
        <v/>
      </c>
    </row>
    <row r="686" spans="3:12" x14ac:dyDescent="0.3">
      <c r="C686" s="94" t="str">
        <f>IF(A686&lt;&gt;"",SUMIFS(JPK_KR!AL:AL,JPK_KR!W:W,B686),"")</f>
        <v/>
      </c>
      <c r="D686" s="94" t="str">
        <f>IF(A686&lt;&gt;"",SUMIFS(JPK_KR!AM:AM,JPK_KR!W:W,B686),"")</f>
        <v/>
      </c>
      <c r="G686" s="94" t="str">
        <f>IF(E686&lt;&gt;"",SUMIFS(JPK_KR!AL:AL,JPK_KR!W:W,F686),"")</f>
        <v/>
      </c>
      <c r="H686" s="94" t="str">
        <f>IF(E686&lt;&gt;"",SUMIFS(JPK_KR!AM:AM,JPK_KR!W:W,F686),"")</f>
        <v/>
      </c>
      <c r="K686" s="94" t="str">
        <f>IF(I686&lt;&gt;"",SUMIFS(JPK_KR!AJ:AJ,JPK_KR!W:W,J686),"")</f>
        <v/>
      </c>
      <c r="L686" s="94" t="str">
        <f>IF(I686&lt;&gt;"",SUMIFS(JPK_KR!AK:AK,JPK_KR!W:W,J686),"")</f>
        <v/>
      </c>
    </row>
    <row r="687" spans="3:12" x14ac:dyDescent="0.3">
      <c r="C687" s="94" t="str">
        <f>IF(A687&lt;&gt;"",SUMIFS(JPK_KR!AL:AL,JPK_KR!W:W,B687),"")</f>
        <v/>
      </c>
      <c r="D687" s="94" t="str">
        <f>IF(A687&lt;&gt;"",SUMIFS(JPK_KR!AM:AM,JPK_KR!W:W,B687),"")</f>
        <v/>
      </c>
      <c r="G687" s="94" t="str">
        <f>IF(E687&lt;&gt;"",SUMIFS(JPK_KR!AL:AL,JPK_KR!W:W,F687),"")</f>
        <v/>
      </c>
      <c r="H687" s="94" t="str">
        <f>IF(E687&lt;&gt;"",SUMIFS(JPK_KR!AM:AM,JPK_KR!W:W,F687),"")</f>
        <v/>
      </c>
      <c r="K687" s="94" t="str">
        <f>IF(I687&lt;&gt;"",SUMIFS(JPK_KR!AJ:AJ,JPK_KR!W:W,J687),"")</f>
        <v/>
      </c>
      <c r="L687" s="94" t="str">
        <f>IF(I687&lt;&gt;"",SUMIFS(JPK_KR!AK:AK,JPK_KR!W:W,J687),"")</f>
        <v/>
      </c>
    </row>
    <row r="688" spans="3:12" x14ac:dyDescent="0.3">
      <c r="C688" s="94" t="str">
        <f>IF(A688&lt;&gt;"",SUMIFS(JPK_KR!AL:AL,JPK_KR!W:W,B688),"")</f>
        <v/>
      </c>
      <c r="D688" s="94" t="str">
        <f>IF(A688&lt;&gt;"",SUMIFS(JPK_KR!AM:AM,JPK_KR!W:W,B688),"")</f>
        <v/>
      </c>
      <c r="G688" s="94" t="str">
        <f>IF(E688&lt;&gt;"",SUMIFS(JPK_KR!AL:AL,JPK_KR!W:W,F688),"")</f>
        <v/>
      </c>
      <c r="H688" s="94" t="str">
        <f>IF(E688&lt;&gt;"",SUMIFS(JPK_KR!AM:AM,JPK_KR!W:W,F688),"")</f>
        <v/>
      </c>
      <c r="K688" s="94" t="str">
        <f>IF(I688&lt;&gt;"",SUMIFS(JPK_KR!AJ:AJ,JPK_KR!W:W,J688),"")</f>
        <v/>
      </c>
      <c r="L688" s="94" t="str">
        <f>IF(I688&lt;&gt;"",SUMIFS(JPK_KR!AK:AK,JPK_KR!W:W,J688),"")</f>
        <v/>
      </c>
    </row>
    <row r="689" spans="3:12" x14ac:dyDescent="0.3">
      <c r="C689" s="94" t="str">
        <f>IF(A689&lt;&gt;"",SUMIFS(JPK_KR!AL:AL,JPK_KR!W:W,B689),"")</f>
        <v/>
      </c>
      <c r="D689" s="94" t="str">
        <f>IF(A689&lt;&gt;"",SUMIFS(JPK_KR!AM:AM,JPK_KR!W:W,B689),"")</f>
        <v/>
      </c>
      <c r="G689" s="94" t="str">
        <f>IF(E689&lt;&gt;"",SUMIFS(JPK_KR!AL:AL,JPK_KR!W:W,F689),"")</f>
        <v/>
      </c>
      <c r="H689" s="94" t="str">
        <f>IF(E689&lt;&gt;"",SUMIFS(JPK_KR!AM:AM,JPK_KR!W:W,F689),"")</f>
        <v/>
      </c>
      <c r="K689" s="94" t="str">
        <f>IF(I689&lt;&gt;"",SUMIFS(JPK_KR!AJ:AJ,JPK_KR!W:W,J689),"")</f>
        <v/>
      </c>
      <c r="L689" s="94" t="str">
        <f>IF(I689&lt;&gt;"",SUMIFS(JPK_KR!AK:AK,JPK_KR!W:W,J689),"")</f>
        <v/>
      </c>
    </row>
    <row r="690" spans="3:12" x14ac:dyDescent="0.3">
      <c r="C690" s="94" t="str">
        <f>IF(A690&lt;&gt;"",SUMIFS(JPK_KR!AL:AL,JPK_KR!W:W,B690),"")</f>
        <v/>
      </c>
      <c r="D690" s="94" t="str">
        <f>IF(A690&lt;&gt;"",SUMIFS(JPK_KR!AM:AM,JPK_KR!W:W,B690),"")</f>
        <v/>
      </c>
      <c r="G690" s="94" t="str">
        <f>IF(E690&lt;&gt;"",SUMIFS(JPK_KR!AL:AL,JPK_KR!W:W,F690),"")</f>
        <v/>
      </c>
      <c r="H690" s="94" t="str">
        <f>IF(E690&lt;&gt;"",SUMIFS(JPK_KR!AM:AM,JPK_KR!W:W,F690),"")</f>
        <v/>
      </c>
      <c r="K690" s="94" t="str">
        <f>IF(I690&lt;&gt;"",SUMIFS(JPK_KR!AJ:AJ,JPK_KR!W:W,J690),"")</f>
        <v/>
      </c>
      <c r="L690" s="94" t="str">
        <f>IF(I690&lt;&gt;"",SUMIFS(JPK_KR!AK:AK,JPK_KR!W:W,J690),"")</f>
        <v/>
      </c>
    </row>
    <row r="691" spans="3:12" x14ac:dyDescent="0.3">
      <c r="C691" s="94" t="str">
        <f>IF(A691&lt;&gt;"",SUMIFS(JPK_KR!AL:AL,JPK_KR!W:W,B691),"")</f>
        <v/>
      </c>
      <c r="D691" s="94" t="str">
        <f>IF(A691&lt;&gt;"",SUMIFS(JPK_KR!AM:AM,JPK_KR!W:W,B691),"")</f>
        <v/>
      </c>
      <c r="G691" s="94" t="str">
        <f>IF(E691&lt;&gt;"",SUMIFS(JPK_KR!AL:AL,JPK_KR!W:W,F691),"")</f>
        <v/>
      </c>
      <c r="H691" s="94" t="str">
        <f>IF(E691&lt;&gt;"",SUMIFS(JPK_KR!AM:AM,JPK_KR!W:W,F691),"")</f>
        <v/>
      </c>
      <c r="K691" s="94" t="str">
        <f>IF(I691&lt;&gt;"",SUMIFS(JPK_KR!AJ:AJ,JPK_KR!W:W,J691),"")</f>
        <v/>
      </c>
      <c r="L691" s="94" t="str">
        <f>IF(I691&lt;&gt;"",SUMIFS(JPK_KR!AK:AK,JPK_KR!W:W,J691),"")</f>
        <v/>
      </c>
    </row>
    <row r="692" spans="3:12" x14ac:dyDescent="0.3">
      <c r="C692" s="94" t="str">
        <f>IF(A692&lt;&gt;"",SUMIFS(JPK_KR!AL:AL,JPK_KR!W:W,B692),"")</f>
        <v/>
      </c>
      <c r="D692" s="94" t="str">
        <f>IF(A692&lt;&gt;"",SUMIFS(JPK_KR!AM:AM,JPK_KR!W:W,B692),"")</f>
        <v/>
      </c>
      <c r="G692" s="94" t="str">
        <f>IF(E692&lt;&gt;"",SUMIFS(JPK_KR!AL:AL,JPK_KR!W:W,F692),"")</f>
        <v/>
      </c>
      <c r="H692" s="94" t="str">
        <f>IF(E692&lt;&gt;"",SUMIFS(JPK_KR!AM:AM,JPK_KR!W:W,F692),"")</f>
        <v/>
      </c>
      <c r="K692" s="94" t="str">
        <f>IF(I692&lt;&gt;"",SUMIFS(JPK_KR!AJ:AJ,JPK_KR!W:W,J692),"")</f>
        <v/>
      </c>
      <c r="L692" s="94" t="str">
        <f>IF(I692&lt;&gt;"",SUMIFS(JPK_KR!AK:AK,JPK_KR!W:W,J692),"")</f>
        <v/>
      </c>
    </row>
    <row r="693" spans="3:12" x14ac:dyDescent="0.3">
      <c r="C693" s="94" t="str">
        <f>IF(A693&lt;&gt;"",SUMIFS(JPK_KR!AL:AL,JPK_KR!W:W,B693),"")</f>
        <v/>
      </c>
      <c r="D693" s="94" t="str">
        <f>IF(A693&lt;&gt;"",SUMIFS(JPK_KR!AM:AM,JPK_KR!W:W,B693),"")</f>
        <v/>
      </c>
      <c r="G693" s="94" t="str">
        <f>IF(E693&lt;&gt;"",SUMIFS(JPK_KR!AL:AL,JPK_KR!W:W,F693),"")</f>
        <v/>
      </c>
      <c r="H693" s="94" t="str">
        <f>IF(E693&lt;&gt;"",SUMIFS(JPK_KR!AM:AM,JPK_KR!W:W,F693),"")</f>
        <v/>
      </c>
      <c r="K693" s="94" t="str">
        <f>IF(I693&lt;&gt;"",SUMIFS(JPK_KR!AJ:AJ,JPK_KR!W:W,J693),"")</f>
        <v/>
      </c>
      <c r="L693" s="94" t="str">
        <f>IF(I693&lt;&gt;"",SUMIFS(JPK_KR!AK:AK,JPK_KR!W:W,J693),"")</f>
        <v/>
      </c>
    </row>
    <row r="694" spans="3:12" x14ac:dyDescent="0.3">
      <c r="C694" s="94" t="str">
        <f>IF(A694&lt;&gt;"",SUMIFS(JPK_KR!AL:AL,JPK_KR!W:W,B694),"")</f>
        <v/>
      </c>
      <c r="D694" s="94" t="str">
        <f>IF(A694&lt;&gt;"",SUMIFS(JPK_KR!AM:AM,JPK_KR!W:W,B694),"")</f>
        <v/>
      </c>
      <c r="G694" s="94" t="str">
        <f>IF(E694&lt;&gt;"",SUMIFS(JPK_KR!AL:AL,JPK_KR!W:W,F694),"")</f>
        <v/>
      </c>
      <c r="H694" s="94" t="str">
        <f>IF(E694&lt;&gt;"",SUMIFS(JPK_KR!AM:AM,JPK_KR!W:W,F694),"")</f>
        <v/>
      </c>
      <c r="K694" s="94" t="str">
        <f>IF(I694&lt;&gt;"",SUMIFS(JPK_KR!AJ:AJ,JPK_KR!W:W,J694),"")</f>
        <v/>
      </c>
      <c r="L694" s="94" t="str">
        <f>IF(I694&lt;&gt;"",SUMIFS(JPK_KR!AK:AK,JPK_KR!W:W,J694),"")</f>
        <v/>
      </c>
    </row>
    <row r="695" spans="3:12" x14ac:dyDescent="0.3">
      <c r="C695" s="94" t="str">
        <f>IF(A695&lt;&gt;"",SUMIFS(JPK_KR!AL:AL,JPK_KR!W:W,B695),"")</f>
        <v/>
      </c>
      <c r="D695" s="94" t="str">
        <f>IF(A695&lt;&gt;"",SUMIFS(JPK_KR!AM:AM,JPK_KR!W:W,B695),"")</f>
        <v/>
      </c>
      <c r="G695" s="94" t="str">
        <f>IF(E695&lt;&gt;"",SUMIFS(JPK_KR!AL:AL,JPK_KR!W:W,F695),"")</f>
        <v/>
      </c>
      <c r="H695" s="94" t="str">
        <f>IF(E695&lt;&gt;"",SUMIFS(JPK_KR!AM:AM,JPK_KR!W:W,F695),"")</f>
        <v/>
      </c>
      <c r="K695" s="94" t="str">
        <f>IF(I695&lt;&gt;"",SUMIFS(JPK_KR!AJ:AJ,JPK_KR!W:W,J695),"")</f>
        <v/>
      </c>
      <c r="L695" s="94" t="str">
        <f>IF(I695&lt;&gt;"",SUMIFS(JPK_KR!AK:AK,JPK_KR!W:W,J695),"")</f>
        <v/>
      </c>
    </row>
    <row r="696" spans="3:12" x14ac:dyDescent="0.3">
      <c r="C696" s="94" t="str">
        <f>IF(A696&lt;&gt;"",SUMIFS(JPK_KR!AL:AL,JPK_KR!W:W,B696),"")</f>
        <v/>
      </c>
      <c r="D696" s="94" t="str">
        <f>IF(A696&lt;&gt;"",SUMIFS(JPK_KR!AM:AM,JPK_KR!W:W,B696),"")</f>
        <v/>
      </c>
      <c r="G696" s="94" t="str">
        <f>IF(E696&lt;&gt;"",SUMIFS(JPK_KR!AL:AL,JPK_KR!W:W,F696),"")</f>
        <v/>
      </c>
      <c r="H696" s="94" t="str">
        <f>IF(E696&lt;&gt;"",SUMIFS(JPK_KR!AM:AM,JPK_KR!W:W,F696),"")</f>
        <v/>
      </c>
      <c r="K696" s="94" t="str">
        <f>IF(I696&lt;&gt;"",SUMIFS(JPK_KR!AJ:AJ,JPK_KR!W:W,J696),"")</f>
        <v/>
      </c>
      <c r="L696" s="94" t="str">
        <f>IF(I696&lt;&gt;"",SUMIFS(JPK_KR!AK:AK,JPK_KR!W:W,J696),"")</f>
        <v/>
      </c>
    </row>
    <row r="697" spans="3:12" x14ac:dyDescent="0.3">
      <c r="C697" s="94" t="str">
        <f>IF(A697&lt;&gt;"",SUMIFS(JPK_KR!AL:AL,JPK_KR!W:W,B697),"")</f>
        <v/>
      </c>
      <c r="D697" s="94" t="str">
        <f>IF(A697&lt;&gt;"",SUMIFS(JPK_KR!AM:AM,JPK_KR!W:W,B697),"")</f>
        <v/>
      </c>
      <c r="G697" s="94" t="str">
        <f>IF(E697&lt;&gt;"",SUMIFS(JPK_KR!AL:AL,JPK_KR!W:W,F697),"")</f>
        <v/>
      </c>
      <c r="H697" s="94" t="str">
        <f>IF(E697&lt;&gt;"",SUMIFS(JPK_KR!AM:AM,JPK_KR!W:W,F697),"")</f>
        <v/>
      </c>
      <c r="K697" s="94" t="str">
        <f>IF(I697&lt;&gt;"",SUMIFS(JPK_KR!AJ:AJ,JPK_KR!W:W,J697),"")</f>
        <v/>
      </c>
      <c r="L697" s="94" t="str">
        <f>IF(I697&lt;&gt;"",SUMIFS(JPK_KR!AK:AK,JPK_KR!W:W,J697),"")</f>
        <v/>
      </c>
    </row>
    <row r="698" spans="3:12" x14ac:dyDescent="0.3">
      <c r="C698" s="94" t="str">
        <f>IF(A698&lt;&gt;"",SUMIFS(JPK_KR!AL:AL,JPK_KR!W:W,B698),"")</f>
        <v/>
      </c>
      <c r="D698" s="94" t="str">
        <f>IF(A698&lt;&gt;"",SUMIFS(JPK_KR!AM:AM,JPK_KR!W:W,B698),"")</f>
        <v/>
      </c>
      <c r="G698" s="94" t="str">
        <f>IF(E698&lt;&gt;"",SUMIFS(JPK_KR!AL:AL,JPK_KR!W:W,F698),"")</f>
        <v/>
      </c>
      <c r="H698" s="94" t="str">
        <f>IF(E698&lt;&gt;"",SUMIFS(JPK_KR!AM:AM,JPK_KR!W:W,F698),"")</f>
        <v/>
      </c>
      <c r="K698" s="94" t="str">
        <f>IF(I698&lt;&gt;"",SUMIFS(JPK_KR!AJ:AJ,JPK_KR!W:W,J698),"")</f>
        <v/>
      </c>
      <c r="L698" s="94" t="str">
        <f>IF(I698&lt;&gt;"",SUMIFS(JPK_KR!AK:AK,JPK_KR!W:W,J698),"")</f>
        <v/>
      </c>
    </row>
    <row r="699" spans="3:12" x14ac:dyDescent="0.3">
      <c r="C699" s="94" t="str">
        <f>IF(A699&lt;&gt;"",SUMIFS(JPK_KR!AL:AL,JPK_KR!W:W,B699),"")</f>
        <v/>
      </c>
      <c r="D699" s="94" t="str">
        <f>IF(A699&lt;&gt;"",SUMIFS(JPK_KR!AM:AM,JPK_KR!W:W,B699),"")</f>
        <v/>
      </c>
      <c r="G699" s="94" t="str">
        <f>IF(E699&lt;&gt;"",SUMIFS(JPK_KR!AL:AL,JPK_KR!W:W,F699),"")</f>
        <v/>
      </c>
      <c r="H699" s="94" t="str">
        <f>IF(E699&lt;&gt;"",SUMIFS(JPK_KR!AM:AM,JPK_KR!W:W,F699),"")</f>
        <v/>
      </c>
      <c r="K699" s="94" t="str">
        <f>IF(I699&lt;&gt;"",SUMIFS(JPK_KR!AJ:AJ,JPK_KR!W:W,J699),"")</f>
        <v/>
      </c>
      <c r="L699" s="94" t="str">
        <f>IF(I699&lt;&gt;"",SUMIFS(JPK_KR!AK:AK,JPK_KR!W:W,J699),"")</f>
        <v/>
      </c>
    </row>
    <row r="700" spans="3:12" x14ac:dyDescent="0.3">
      <c r="C700" s="94" t="str">
        <f>IF(A700&lt;&gt;"",SUMIFS(JPK_KR!AL:AL,JPK_KR!W:W,B700),"")</f>
        <v/>
      </c>
      <c r="D700" s="94" t="str">
        <f>IF(A700&lt;&gt;"",SUMIFS(JPK_KR!AM:AM,JPK_KR!W:W,B700),"")</f>
        <v/>
      </c>
      <c r="G700" s="94" t="str">
        <f>IF(E700&lt;&gt;"",SUMIFS(JPK_KR!AL:AL,JPK_KR!W:W,F700),"")</f>
        <v/>
      </c>
      <c r="H700" s="94" t="str">
        <f>IF(E700&lt;&gt;"",SUMIFS(JPK_KR!AM:AM,JPK_KR!W:W,F700),"")</f>
        <v/>
      </c>
      <c r="K700" s="94" t="str">
        <f>IF(I700&lt;&gt;"",SUMIFS(JPK_KR!AJ:AJ,JPK_KR!W:W,J700),"")</f>
        <v/>
      </c>
      <c r="L700" s="94" t="str">
        <f>IF(I700&lt;&gt;"",SUMIFS(JPK_KR!AK:AK,JPK_KR!W:W,J700),"")</f>
        <v/>
      </c>
    </row>
    <row r="701" spans="3:12" x14ac:dyDescent="0.3">
      <c r="C701" s="94" t="str">
        <f>IF(A701&lt;&gt;"",SUMIFS(JPK_KR!AL:AL,JPK_KR!W:W,B701),"")</f>
        <v/>
      </c>
      <c r="D701" s="94" t="str">
        <f>IF(A701&lt;&gt;"",SUMIFS(JPK_KR!AM:AM,JPK_KR!W:W,B701),"")</f>
        <v/>
      </c>
      <c r="G701" s="94" t="str">
        <f>IF(E701&lt;&gt;"",SUMIFS(JPK_KR!AL:AL,JPK_KR!W:W,F701),"")</f>
        <v/>
      </c>
      <c r="H701" s="94" t="str">
        <f>IF(E701&lt;&gt;"",SUMIFS(JPK_KR!AM:AM,JPK_KR!W:W,F701),"")</f>
        <v/>
      </c>
      <c r="K701" s="94" t="str">
        <f>IF(I701&lt;&gt;"",SUMIFS(JPK_KR!AJ:AJ,JPK_KR!W:W,J701),"")</f>
        <v/>
      </c>
      <c r="L701" s="94" t="str">
        <f>IF(I701&lt;&gt;"",SUMIFS(JPK_KR!AK:AK,JPK_KR!W:W,J701),"")</f>
        <v/>
      </c>
    </row>
    <row r="702" spans="3:12" x14ac:dyDescent="0.3">
      <c r="C702" s="94" t="str">
        <f>IF(A702&lt;&gt;"",SUMIFS(JPK_KR!AL:AL,JPK_KR!W:W,B702),"")</f>
        <v/>
      </c>
      <c r="D702" s="94" t="str">
        <f>IF(A702&lt;&gt;"",SUMIFS(JPK_KR!AM:AM,JPK_KR!W:W,B702),"")</f>
        <v/>
      </c>
      <c r="G702" s="94" t="str">
        <f>IF(E702&lt;&gt;"",SUMIFS(JPK_KR!AL:AL,JPK_KR!W:W,F702),"")</f>
        <v/>
      </c>
      <c r="H702" s="94" t="str">
        <f>IF(E702&lt;&gt;"",SUMIFS(JPK_KR!AM:AM,JPK_KR!W:W,F702),"")</f>
        <v/>
      </c>
      <c r="K702" s="94" t="str">
        <f>IF(I702&lt;&gt;"",SUMIFS(JPK_KR!AJ:AJ,JPK_KR!W:W,J702),"")</f>
        <v/>
      </c>
      <c r="L702" s="94" t="str">
        <f>IF(I702&lt;&gt;"",SUMIFS(JPK_KR!AK:AK,JPK_KR!W:W,J702),"")</f>
        <v/>
      </c>
    </row>
    <row r="703" spans="3:12" x14ac:dyDescent="0.3">
      <c r="C703" s="94" t="str">
        <f>IF(A703&lt;&gt;"",SUMIFS(JPK_KR!AL:AL,JPK_KR!W:W,B703),"")</f>
        <v/>
      </c>
      <c r="D703" s="94" t="str">
        <f>IF(A703&lt;&gt;"",SUMIFS(JPK_KR!AM:AM,JPK_KR!W:W,B703),"")</f>
        <v/>
      </c>
      <c r="G703" s="94" t="str">
        <f>IF(E703&lt;&gt;"",SUMIFS(JPK_KR!AL:AL,JPK_KR!W:W,F703),"")</f>
        <v/>
      </c>
      <c r="H703" s="94" t="str">
        <f>IF(E703&lt;&gt;"",SUMIFS(JPK_KR!AM:AM,JPK_KR!W:W,F703),"")</f>
        <v/>
      </c>
      <c r="K703" s="94" t="str">
        <f>IF(I703&lt;&gt;"",SUMIFS(JPK_KR!AJ:AJ,JPK_KR!W:W,J703),"")</f>
        <v/>
      </c>
      <c r="L703" s="94" t="str">
        <f>IF(I703&lt;&gt;"",SUMIFS(JPK_KR!AK:AK,JPK_KR!W:W,J703),"")</f>
        <v/>
      </c>
    </row>
    <row r="704" spans="3:12" x14ac:dyDescent="0.3">
      <c r="C704" s="94" t="str">
        <f>IF(A704&lt;&gt;"",SUMIFS(JPK_KR!AL:AL,JPK_KR!W:W,B704),"")</f>
        <v/>
      </c>
      <c r="D704" s="94" t="str">
        <f>IF(A704&lt;&gt;"",SUMIFS(JPK_KR!AM:AM,JPK_KR!W:W,B704),"")</f>
        <v/>
      </c>
      <c r="G704" s="94" t="str">
        <f>IF(E704&lt;&gt;"",SUMIFS(JPK_KR!AL:AL,JPK_KR!W:W,F704),"")</f>
        <v/>
      </c>
      <c r="H704" s="94" t="str">
        <f>IF(E704&lt;&gt;"",SUMIFS(JPK_KR!AM:AM,JPK_KR!W:W,F704),"")</f>
        <v/>
      </c>
      <c r="K704" s="94" t="str">
        <f>IF(I704&lt;&gt;"",SUMIFS(JPK_KR!AJ:AJ,JPK_KR!W:W,J704),"")</f>
        <v/>
      </c>
      <c r="L704" s="94" t="str">
        <f>IF(I704&lt;&gt;"",SUMIFS(JPK_KR!AK:AK,JPK_KR!W:W,J704),"")</f>
        <v/>
      </c>
    </row>
    <row r="705" spans="3:12" x14ac:dyDescent="0.3">
      <c r="C705" s="94" t="str">
        <f>IF(A705&lt;&gt;"",SUMIFS(JPK_KR!AL:AL,JPK_KR!W:W,B705),"")</f>
        <v/>
      </c>
      <c r="D705" s="94" t="str">
        <f>IF(A705&lt;&gt;"",SUMIFS(JPK_KR!AM:AM,JPK_KR!W:W,B705),"")</f>
        <v/>
      </c>
      <c r="G705" s="94" t="str">
        <f>IF(E705&lt;&gt;"",SUMIFS(JPK_KR!AL:AL,JPK_KR!W:W,F705),"")</f>
        <v/>
      </c>
      <c r="H705" s="94" t="str">
        <f>IF(E705&lt;&gt;"",SUMIFS(JPK_KR!AM:AM,JPK_KR!W:W,F705),"")</f>
        <v/>
      </c>
      <c r="K705" s="94" t="str">
        <f>IF(I705&lt;&gt;"",SUMIFS(JPK_KR!AJ:AJ,JPK_KR!W:W,J705),"")</f>
        <v/>
      </c>
      <c r="L705" s="94" t="str">
        <f>IF(I705&lt;&gt;"",SUMIFS(JPK_KR!AK:AK,JPK_KR!W:W,J705),"")</f>
        <v/>
      </c>
    </row>
    <row r="706" spans="3:12" x14ac:dyDescent="0.3">
      <c r="C706" s="94" t="str">
        <f>IF(A706&lt;&gt;"",SUMIFS(JPK_KR!AL:AL,JPK_KR!W:W,B706),"")</f>
        <v/>
      </c>
      <c r="D706" s="94" t="str">
        <f>IF(A706&lt;&gt;"",SUMIFS(JPK_KR!AM:AM,JPK_KR!W:W,B706),"")</f>
        <v/>
      </c>
      <c r="G706" s="94" t="str">
        <f>IF(E706&lt;&gt;"",SUMIFS(JPK_KR!AL:AL,JPK_KR!W:W,F706),"")</f>
        <v/>
      </c>
      <c r="H706" s="94" t="str">
        <f>IF(E706&lt;&gt;"",SUMIFS(JPK_KR!AM:AM,JPK_KR!W:W,F706),"")</f>
        <v/>
      </c>
      <c r="K706" s="94" t="str">
        <f>IF(I706&lt;&gt;"",SUMIFS(JPK_KR!AJ:AJ,JPK_KR!W:W,J706),"")</f>
        <v/>
      </c>
      <c r="L706" s="94" t="str">
        <f>IF(I706&lt;&gt;"",SUMIFS(JPK_KR!AK:AK,JPK_KR!W:W,J706),"")</f>
        <v/>
      </c>
    </row>
    <row r="707" spans="3:12" x14ac:dyDescent="0.3">
      <c r="C707" s="94" t="str">
        <f>IF(A707&lt;&gt;"",SUMIFS(JPK_KR!AL:AL,JPK_KR!W:W,B707),"")</f>
        <v/>
      </c>
      <c r="D707" s="94" t="str">
        <f>IF(A707&lt;&gt;"",SUMIFS(JPK_KR!AM:AM,JPK_KR!W:W,B707),"")</f>
        <v/>
      </c>
      <c r="G707" s="94" t="str">
        <f>IF(E707&lt;&gt;"",SUMIFS(JPK_KR!AL:AL,JPK_KR!W:W,F707),"")</f>
        <v/>
      </c>
      <c r="H707" s="94" t="str">
        <f>IF(E707&lt;&gt;"",SUMIFS(JPK_KR!AM:AM,JPK_KR!W:W,F707),"")</f>
        <v/>
      </c>
      <c r="K707" s="94" t="str">
        <f>IF(I707&lt;&gt;"",SUMIFS(JPK_KR!AJ:AJ,JPK_KR!W:W,J707),"")</f>
        <v/>
      </c>
      <c r="L707" s="94" t="str">
        <f>IF(I707&lt;&gt;"",SUMIFS(JPK_KR!AK:AK,JPK_KR!W:W,J707),"")</f>
        <v/>
      </c>
    </row>
    <row r="708" spans="3:12" x14ac:dyDescent="0.3">
      <c r="C708" s="94" t="str">
        <f>IF(A708&lt;&gt;"",SUMIFS(JPK_KR!AL:AL,JPK_KR!W:W,B708),"")</f>
        <v/>
      </c>
      <c r="D708" s="94" t="str">
        <f>IF(A708&lt;&gt;"",SUMIFS(JPK_KR!AM:AM,JPK_KR!W:W,B708),"")</f>
        <v/>
      </c>
      <c r="G708" s="94" t="str">
        <f>IF(E708&lt;&gt;"",SUMIFS(JPK_KR!AL:AL,JPK_KR!W:W,F708),"")</f>
        <v/>
      </c>
      <c r="H708" s="94" t="str">
        <f>IF(E708&lt;&gt;"",SUMIFS(JPK_KR!AM:AM,JPK_KR!W:W,F708),"")</f>
        <v/>
      </c>
      <c r="K708" s="94" t="str">
        <f>IF(I708&lt;&gt;"",SUMIFS(JPK_KR!AJ:AJ,JPK_KR!W:W,J708),"")</f>
        <v/>
      </c>
      <c r="L708" s="94" t="str">
        <f>IF(I708&lt;&gt;"",SUMIFS(JPK_KR!AK:AK,JPK_KR!W:W,J708),"")</f>
        <v/>
      </c>
    </row>
    <row r="709" spans="3:12" x14ac:dyDescent="0.3">
      <c r="C709" s="94" t="str">
        <f>IF(A709&lt;&gt;"",SUMIFS(JPK_KR!AL:AL,JPK_KR!W:W,B709),"")</f>
        <v/>
      </c>
      <c r="D709" s="94" t="str">
        <f>IF(A709&lt;&gt;"",SUMIFS(JPK_KR!AM:AM,JPK_KR!W:W,B709),"")</f>
        <v/>
      </c>
      <c r="G709" s="94" t="str">
        <f>IF(E709&lt;&gt;"",SUMIFS(JPK_KR!AL:AL,JPK_KR!W:W,F709),"")</f>
        <v/>
      </c>
      <c r="H709" s="94" t="str">
        <f>IF(E709&lt;&gt;"",SUMIFS(JPK_KR!AM:AM,JPK_KR!W:W,F709),"")</f>
        <v/>
      </c>
      <c r="K709" s="94" t="str">
        <f>IF(I709&lt;&gt;"",SUMIFS(JPK_KR!AJ:AJ,JPK_KR!W:W,J709),"")</f>
        <v/>
      </c>
      <c r="L709" s="94" t="str">
        <f>IF(I709&lt;&gt;"",SUMIFS(JPK_KR!AK:AK,JPK_KR!W:W,J709),"")</f>
        <v/>
      </c>
    </row>
    <row r="710" spans="3:12" x14ac:dyDescent="0.3">
      <c r="C710" s="94" t="str">
        <f>IF(A710&lt;&gt;"",SUMIFS(JPK_KR!AL:AL,JPK_KR!W:W,B710),"")</f>
        <v/>
      </c>
      <c r="D710" s="94" t="str">
        <f>IF(A710&lt;&gt;"",SUMIFS(JPK_KR!AM:AM,JPK_KR!W:W,B710),"")</f>
        <v/>
      </c>
      <c r="G710" s="94" t="str">
        <f>IF(E710&lt;&gt;"",SUMIFS(JPK_KR!AL:AL,JPK_KR!W:W,F710),"")</f>
        <v/>
      </c>
      <c r="H710" s="94" t="str">
        <f>IF(E710&lt;&gt;"",SUMIFS(JPK_KR!AM:AM,JPK_KR!W:W,F710),"")</f>
        <v/>
      </c>
      <c r="K710" s="94" t="str">
        <f>IF(I710&lt;&gt;"",SUMIFS(JPK_KR!AJ:AJ,JPK_KR!W:W,J710),"")</f>
        <v/>
      </c>
      <c r="L710" s="94" t="str">
        <f>IF(I710&lt;&gt;"",SUMIFS(JPK_KR!AK:AK,JPK_KR!W:W,J710),"")</f>
        <v/>
      </c>
    </row>
    <row r="711" spans="3:12" x14ac:dyDescent="0.3">
      <c r="C711" s="94" t="str">
        <f>IF(A711&lt;&gt;"",SUMIFS(JPK_KR!AL:AL,JPK_KR!W:W,B711),"")</f>
        <v/>
      </c>
      <c r="D711" s="94" t="str">
        <f>IF(A711&lt;&gt;"",SUMIFS(JPK_KR!AM:AM,JPK_KR!W:W,B711),"")</f>
        <v/>
      </c>
      <c r="G711" s="94" t="str">
        <f>IF(E711&lt;&gt;"",SUMIFS(JPK_KR!AL:AL,JPK_KR!W:W,F711),"")</f>
        <v/>
      </c>
      <c r="H711" s="94" t="str">
        <f>IF(E711&lt;&gt;"",SUMIFS(JPK_KR!AM:AM,JPK_KR!W:W,F711),"")</f>
        <v/>
      </c>
      <c r="K711" s="94" t="str">
        <f>IF(I711&lt;&gt;"",SUMIFS(JPK_KR!AJ:AJ,JPK_KR!W:W,J711),"")</f>
        <v/>
      </c>
      <c r="L711" s="94" t="str">
        <f>IF(I711&lt;&gt;"",SUMIFS(JPK_KR!AK:AK,JPK_KR!W:W,J711),"")</f>
        <v/>
      </c>
    </row>
    <row r="712" spans="3:12" x14ac:dyDescent="0.3">
      <c r="C712" s="94" t="str">
        <f>IF(A712&lt;&gt;"",SUMIFS(JPK_KR!AL:AL,JPK_KR!W:W,B712),"")</f>
        <v/>
      </c>
      <c r="D712" s="94" t="str">
        <f>IF(A712&lt;&gt;"",SUMIFS(JPK_KR!AM:AM,JPK_KR!W:W,B712),"")</f>
        <v/>
      </c>
      <c r="G712" s="94" t="str">
        <f>IF(E712&lt;&gt;"",SUMIFS(JPK_KR!AL:AL,JPK_KR!W:W,F712),"")</f>
        <v/>
      </c>
      <c r="H712" s="94" t="str">
        <f>IF(E712&lt;&gt;"",SUMIFS(JPK_KR!AM:AM,JPK_KR!W:W,F712),"")</f>
        <v/>
      </c>
      <c r="K712" s="94" t="str">
        <f>IF(I712&lt;&gt;"",SUMIFS(JPK_KR!AJ:AJ,JPK_KR!W:W,J712),"")</f>
        <v/>
      </c>
      <c r="L712" s="94" t="str">
        <f>IF(I712&lt;&gt;"",SUMIFS(JPK_KR!AK:AK,JPK_KR!W:W,J712),"")</f>
        <v/>
      </c>
    </row>
    <row r="713" spans="3:12" x14ac:dyDescent="0.3">
      <c r="C713" s="94" t="str">
        <f>IF(A713&lt;&gt;"",SUMIFS(JPK_KR!AL:AL,JPK_KR!W:W,B713),"")</f>
        <v/>
      </c>
      <c r="D713" s="94" t="str">
        <f>IF(A713&lt;&gt;"",SUMIFS(JPK_KR!AM:AM,JPK_KR!W:W,B713),"")</f>
        <v/>
      </c>
      <c r="G713" s="94" t="str">
        <f>IF(E713&lt;&gt;"",SUMIFS(JPK_KR!AL:AL,JPK_KR!W:W,F713),"")</f>
        <v/>
      </c>
      <c r="H713" s="94" t="str">
        <f>IF(E713&lt;&gt;"",SUMIFS(JPK_KR!AM:AM,JPK_KR!W:W,F713),"")</f>
        <v/>
      </c>
      <c r="K713" s="94" t="str">
        <f>IF(I713&lt;&gt;"",SUMIFS(JPK_KR!AJ:AJ,JPK_KR!W:W,J713),"")</f>
        <v/>
      </c>
      <c r="L713" s="94" t="str">
        <f>IF(I713&lt;&gt;"",SUMIFS(JPK_KR!AK:AK,JPK_KR!W:W,J713),"")</f>
        <v/>
      </c>
    </row>
    <row r="714" spans="3:12" x14ac:dyDescent="0.3">
      <c r="C714" s="94" t="str">
        <f>IF(A714&lt;&gt;"",SUMIFS(JPK_KR!AL:AL,JPK_KR!W:W,B714),"")</f>
        <v/>
      </c>
      <c r="D714" s="94" t="str">
        <f>IF(A714&lt;&gt;"",SUMIFS(JPK_KR!AM:AM,JPK_KR!W:W,B714),"")</f>
        <v/>
      </c>
      <c r="G714" s="94" t="str">
        <f>IF(E714&lt;&gt;"",SUMIFS(JPK_KR!AL:AL,JPK_KR!W:W,F714),"")</f>
        <v/>
      </c>
      <c r="H714" s="94" t="str">
        <f>IF(E714&lt;&gt;"",SUMIFS(JPK_KR!AM:AM,JPK_KR!W:W,F714),"")</f>
        <v/>
      </c>
      <c r="K714" s="94" t="str">
        <f>IF(I714&lt;&gt;"",SUMIFS(JPK_KR!AJ:AJ,JPK_KR!W:W,J714),"")</f>
        <v/>
      </c>
      <c r="L714" s="94" t="str">
        <f>IF(I714&lt;&gt;"",SUMIFS(JPK_KR!AK:AK,JPK_KR!W:W,J714),"")</f>
        <v/>
      </c>
    </row>
    <row r="715" spans="3:12" x14ac:dyDescent="0.3">
      <c r="C715" s="94" t="str">
        <f>IF(A715&lt;&gt;"",SUMIFS(JPK_KR!AL:AL,JPK_KR!W:W,B715),"")</f>
        <v/>
      </c>
      <c r="D715" s="94" t="str">
        <f>IF(A715&lt;&gt;"",SUMIFS(JPK_KR!AM:AM,JPK_KR!W:W,B715),"")</f>
        <v/>
      </c>
      <c r="G715" s="94" t="str">
        <f>IF(E715&lt;&gt;"",SUMIFS(JPK_KR!AL:AL,JPK_KR!W:W,F715),"")</f>
        <v/>
      </c>
      <c r="H715" s="94" t="str">
        <f>IF(E715&lt;&gt;"",SUMIFS(JPK_KR!AM:AM,JPK_KR!W:W,F715),"")</f>
        <v/>
      </c>
      <c r="K715" s="94" t="str">
        <f>IF(I715&lt;&gt;"",SUMIFS(JPK_KR!AJ:AJ,JPK_KR!W:W,J715),"")</f>
        <v/>
      </c>
      <c r="L715" s="94" t="str">
        <f>IF(I715&lt;&gt;"",SUMIFS(JPK_KR!AK:AK,JPK_KR!W:W,J715),"")</f>
        <v/>
      </c>
    </row>
    <row r="716" spans="3:12" x14ac:dyDescent="0.3">
      <c r="C716" s="94" t="str">
        <f>IF(A716&lt;&gt;"",SUMIFS(JPK_KR!AL:AL,JPK_KR!W:W,B716),"")</f>
        <v/>
      </c>
      <c r="D716" s="94" t="str">
        <f>IF(A716&lt;&gt;"",SUMIFS(JPK_KR!AM:AM,JPK_KR!W:W,B716),"")</f>
        <v/>
      </c>
      <c r="G716" s="94" t="str">
        <f>IF(E716&lt;&gt;"",SUMIFS(JPK_KR!AL:AL,JPK_KR!W:W,F716),"")</f>
        <v/>
      </c>
      <c r="H716" s="94" t="str">
        <f>IF(E716&lt;&gt;"",SUMIFS(JPK_KR!AM:AM,JPK_KR!W:W,F716),"")</f>
        <v/>
      </c>
      <c r="K716" s="94" t="str">
        <f>IF(I716&lt;&gt;"",SUMIFS(JPK_KR!AJ:AJ,JPK_KR!W:W,J716),"")</f>
        <v/>
      </c>
      <c r="L716" s="94" t="str">
        <f>IF(I716&lt;&gt;"",SUMIFS(JPK_KR!AK:AK,JPK_KR!W:W,J716),"")</f>
        <v/>
      </c>
    </row>
    <row r="717" spans="3:12" x14ac:dyDescent="0.3">
      <c r="C717" s="94" t="str">
        <f>IF(A717&lt;&gt;"",SUMIFS(JPK_KR!AL:AL,JPK_KR!W:W,B717),"")</f>
        <v/>
      </c>
      <c r="D717" s="94" t="str">
        <f>IF(A717&lt;&gt;"",SUMIFS(JPK_KR!AM:AM,JPK_KR!W:W,B717),"")</f>
        <v/>
      </c>
      <c r="G717" s="94" t="str">
        <f>IF(E717&lt;&gt;"",SUMIFS(JPK_KR!AL:AL,JPK_KR!W:W,F717),"")</f>
        <v/>
      </c>
      <c r="H717" s="94" t="str">
        <f>IF(E717&lt;&gt;"",SUMIFS(JPK_KR!AM:AM,JPK_KR!W:W,F717),"")</f>
        <v/>
      </c>
      <c r="K717" s="94" t="str">
        <f>IF(I717&lt;&gt;"",SUMIFS(JPK_KR!AJ:AJ,JPK_KR!W:W,J717),"")</f>
        <v/>
      </c>
      <c r="L717" s="94" t="str">
        <f>IF(I717&lt;&gt;"",SUMIFS(JPK_KR!AK:AK,JPK_KR!W:W,J717),"")</f>
        <v/>
      </c>
    </row>
    <row r="718" spans="3:12" x14ac:dyDescent="0.3">
      <c r="C718" s="94" t="str">
        <f>IF(A718&lt;&gt;"",SUMIFS(JPK_KR!AL:AL,JPK_KR!W:W,B718),"")</f>
        <v/>
      </c>
      <c r="D718" s="94" t="str">
        <f>IF(A718&lt;&gt;"",SUMIFS(JPK_KR!AM:AM,JPK_KR!W:W,B718),"")</f>
        <v/>
      </c>
      <c r="G718" s="94" t="str">
        <f>IF(E718&lt;&gt;"",SUMIFS(JPK_KR!AL:AL,JPK_KR!W:W,F718),"")</f>
        <v/>
      </c>
      <c r="H718" s="94" t="str">
        <f>IF(E718&lt;&gt;"",SUMIFS(JPK_KR!AM:AM,JPK_KR!W:W,F718),"")</f>
        <v/>
      </c>
      <c r="K718" s="94" t="str">
        <f>IF(I718&lt;&gt;"",SUMIFS(JPK_KR!AJ:AJ,JPK_KR!W:W,J718),"")</f>
        <v/>
      </c>
      <c r="L718" s="94" t="str">
        <f>IF(I718&lt;&gt;"",SUMIFS(JPK_KR!AK:AK,JPK_KR!W:W,J718),"")</f>
        <v/>
      </c>
    </row>
    <row r="719" spans="3:12" x14ac:dyDescent="0.3">
      <c r="C719" s="94" t="str">
        <f>IF(A719&lt;&gt;"",SUMIFS(JPK_KR!AL:AL,JPK_KR!W:W,B719),"")</f>
        <v/>
      </c>
      <c r="D719" s="94" t="str">
        <f>IF(A719&lt;&gt;"",SUMIFS(JPK_KR!AM:AM,JPK_KR!W:W,B719),"")</f>
        <v/>
      </c>
      <c r="G719" s="94" t="str">
        <f>IF(E719&lt;&gt;"",SUMIFS(JPK_KR!AL:AL,JPK_KR!W:W,F719),"")</f>
        <v/>
      </c>
      <c r="H719" s="94" t="str">
        <f>IF(E719&lt;&gt;"",SUMIFS(JPK_KR!AM:AM,JPK_KR!W:W,F719),"")</f>
        <v/>
      </c>
      <c r="K719" s="94" t="str">
        <f>IF(I719&lt;&gt;"",SUMIFS(JPK_KR!AJ:AJ,JPK_KR!W:W,J719),"")</f>
        <v/>
      </c>
      <c r="L719" s="94" t="str">
        <f>IF(I719&lt;&gt;"",SUMIFS(JPK_KR!AK:AK,JPK_KR!W:W,J719),"")</f>
        <v/>
      </c>
    </row>
    <row r="720" spans="3:12" x14ac:dyDescent="0.3">
      <c r="C720" s="94" t="str">
        <f>IF(A720&lt;&gt;"",SUMIFS(JPK_KR!AL:AL,JPK_KR!W:W,B720),"")</f>
        <v/>
      </c>
      <c r="D720" s="94" t="str">
        <f>IF(A720&lt;&gt;"",SUMIFS(JPK_KR!AM:AM,JPK_KR!W:W,B720),"")</f>
        <v/>
      </c>
      <c r="G720" s="94" t="str">
        <f>IF(E720&lt;&gt;"",SUMIFS(JPK_KR!AL:AL,JPK_KR!W:W,F720),"")</f>
        <v/>
      </c>
      <c r="H720" s="94" t="str">
        <f>IF(E720&lt;&gt;"",SUMIFS(JPK_KR!AM:AM,JPK_KR!W:W,F720),"")</f>
        <v/>
      </c>
      <c r="K720" s="94" t="str">
        <f>IF(I720&lt;&gt;"",SUMIFS(JPK_KR!AJ:AJ,JPK_KR!W:W,J720),"")</f>
        <v/>
      </c>
      <c r="L720" s="94" t="str">
        <f>IF(I720&lt;&gt;"",SUMIFS(JPK_KR!AK:AK,JPK_KR!W:W,J720),"")</f>
        <v/>
      </c>
    </row>
    <row r="721" spans="3:12" x14ac:dyDescent="0.3">
      <c r="C721" s="94" t="str">
        <f>IF(A721&lt;&gt;"",SUMIFS(JPK_KR!AL:AL,JPK_KR!W:W,B721),"")</f>
        <v/>
      </c>
      <c r="D721" s="94" t="str">
        <f>IF(A721&lt;&gt;"",SUMIFS(JPK_KR!AM:AM,JPK_KR!W:W,B721),"")</f>
        <v/>
      </c>
      <c r="G721" s="94" t="str">
        <f>IF(E721&lt;&gt;"",SUMIFS(JPK_KR!AL:AL,JPK_KR!W:W,F721),"")</f>
        <v/>
      </c>
      <c r="H721" s="94" t="str">
        <f>IF(E721&lt;&gt;"",SUMIFS(JPK_KR!AM:AM,JPK_KR!W:W,F721),"")</f>
        <v/>
      </c>
      <c r="K721" s="94" t="str">
        <f>IF(I721&lt;&gt;"",SUMIFS(JPK_KR!AJ:AJ,JPK_KR!W:W,J721),"")</f>
        <v/>
      </c>
      <c r="L721" s="94" t="str">
        <f>IF(I721&lt;&gt;"",SUMIFS(JPK_KR!AK:AK,JPK_KR!W:W,J721),"")</f>
        <v/>
      </c>
    </row>
    <row r="722" spans="3:12" x14ac:dyDescent="0.3">
      <c r="C722" s="94" t="str">
        <f>IF(A722&lt;&gt;"",SUMIFS(JPK_KR!AL:AL,JPK_KR!W:W,B722),"")</f>
        <v/>
      </c>
      <c r="D722" s="94" t="str">
        <f>IF(A722&lt;&gt;"",SUMIFS(JPK_KR!AM:AM,JPK_KR!W:W,B722),"")</f>
        <v/>
      </c>
      <c r="G722" s="94" t="str">
        <f>IF(E722&lt;&gt;"",SUMIFS(JPK_KR!AL:AL,JPK_KR!W:W,F722),"")</f>
        <v/>
      </c>
      <c r="H722" s="94" t="str">
        <f>IF(E722&lt;&gt;"",SUMIFS(JPK_KR!AM:AM,JPK_KR!W:W,F722),"")</f>
        <v/>
      </c>
      <c r="K722" s="94" t="str">
        <f>IF(I722&lt;&gt;"",SUMIFS(JPK_KR!AJ:AJ,JPK_KR!W:W,J722),"")</f>
        <v/>
      </c>
      <c r="L722" s="94" t="str">
        <f>IF(I722&lt;&gt;"",SUMIFS(JPK_KR!AK:AK,JPK_KR!W:W,J722),"")</f>
        <v/>
      </c>
    </row>
    <row r="723" spans="3:12" x14ac:dyDescent="0.3">
      <c r="C723" s="94" t="str">
        <f>IF(A723&lt;&gt;"",SUMIFS(JPK_KR!AL:AL,JPK_KR!W:W,B723),"")</f>
        <v/>
      </c>
      <c r="D723" s="94" t="str">
        <f>IF(A723&lt;&gt;"",SUMIFS(JPK_KR!AM:AM,JPK_KR!W:W,B723),"")</f>
        <v/>
      </c>
      <c r="G723" s="94" t="str">
        <f>IF(E723&lt;&gt;"",SUMIFS(JPK_KR!AL:AL,JPK_KR!W:W,F723),"")</f>
        <v/>
      </c>
      <c r="H723" s="94" t="str">
        <f>IF(E723&lt;&gt;"",SUMIFS(JPK_KR!AM:AM,JPK_KR!W:W,F723),"")</f>
        <v/>
      </c>
      <c r="K723" s="94" t="str">
        <f>IF(I723&lt;&gt;"",SUMIFS(JPK_KR!AJ:AJ,JPK_KR!W:W,J723),"")</f>
        <v/>
      </c>
      <c r="L723" s="94" t="str">
        <f>IF(I723&lt;&gt;"",SUMIFS(JPK_KR!AK:AK,JPK_KR!W:W,J723),"")</f>
        <v/>
      </c>
    </row>
    <row r="724" spans="3:12" x14ac:dyDescent="0.3">
      <c r="C724" s="94" t="str">
        <f>IF(A724&lt;&gt;"",SUMIFS(JPK_KR!AL:AL,JPK_KR!W:W,B724),"")</f>
        <v/>
      </c>
      <c r="D724" s="94" t="str">
        <f>IF(A724&lt;&gt;"",SUMIFS(JPK_KR!AM:AM,JPK_KR!W:W,B724),"")</f>
        <v/>
      </c>
      <c r="G724" s="94" t="str">
        <f>IF(E724&lt;&gt;"",SUMIFS(JPK_KR!AL:AL,JPK_KR!W:W,F724),"")</f>
        <v/>
      </c>
      <c r="H724" s="94" t="str">
        <f>IF(E724&lt;&gt;"",SUMIFS(JPK_KR!AM:AM,JPK_KR!W:W,F724),"")</f>
        <v/>
      </c>
      <c r="K724" s="94" t="str">
        <f>IF(I724&lt;&gt;"",SUMIFS(JPK_KR!AJ:AJ,JPK_KR!W:W,J724),"")</f>
        <v/>
      </c>
      <c r="L724" s="94" t="str">
        <f>IF(I724&lt;&gt;"",SUMIFS(JPK_KR!AK:AK,JPK_KR!W:W,J724),"")</f>
        <v/>
      </c>
    </row>
    <row r="725" spans="3:12" x14ac:dyDescent="0.3">
      <c r="C725" s="94" t="str">
        <f>IF(A725&lt;&gt;"",SUMIFS(JPK_KR!AL:AL,JPK_KR!W:W,B725),"")</f>
        <v/>
      </c>
      <c r="D725" s="94" t="str">
        <f>IF(A725&lt;&gt;"",SUMIFS(JPK_KR!AM:AM,JPK_KR!W:W,B725),"")</f>
        <v/>
      </c>
      <c r="G725" s="94" t="str">
        <f>IF(E725&lt;&gt;"",SUMIFS(JPK_KR!AL:AL,JPK_KR!W:W,F725),"")</f>
        <v/>
      </c>
      <c r="H725" s="94" t="str">
        <f>IF(E725&lt;&gt;"",SUMIFS(JPK_KR!AM:AM,JPK_KR!W:W,F725),"")</f>
        <v/>
      </c>
      <c r="K725" s="94" t="str">
        <f>IF(I725&lt;&gt;"",SUMIFS(JPK_KR!AJ:AJ,JPK_KR!W:W,J725),"")</f>
        <v/>
      </c>
      <c r="L725" s="94" t="str">
        <f>IF(I725&lt;&gt;"",SUMIFS(JPK_KR!AK:AK,JPK_KR!W:W,J725),"")</f>
        <v/>
      </c>
    </row>
    <row r="726" spans="3:12" x14ac:dyDescent="0.3">
      <c r="C726" s="94" t="str">
        <f>IF(A726&lt;&gt;"",SUMIFS(JPK_KR!AL:AL,JPK_KR!W:W,B726),"")</f>
        <v/>
      </c>
      <c r="D726" s="94" t="str">
        <f>IF(A726&lt;&gt;"",SUMIFS(JPK_KR!AM:AM,JPK_KR!W:W,B726),"")</f>
        <v/>
      </c>
      <c r="G726" s="94" t="str">
        <f>IF(E726&lt;&gt;"",SUMIFS(JPK_KR!AL:AL,JPK_KR!W:W,F726),"")</f>
        <v/>
      </c>
      <c r="H726" s="94" t="str">
        <f>IF(E726&lt;&gt;"",SUMIFS(JPK_KR!AM:AM,JPK_KR!W:W,F726),"")</f>
        <v/>
      </c>
      <c r="K726" s="94" t="str">
        <f>IF(I726&lt;&gt;"",SUMIFS(JPK_KR!AJ:AJ,JPK_KR!W:W,J726),"")</f>
        <v/>
      </c>
      <c r="L726" s="94" t="str">
        <f>IF(I726&lt;&gt;"",SUMIFS(JPK_KR!AK:AK,JPK_KR!W:W,J726),"")</f>
        <v/>
      </c>
    </row>
    <row r="727" spans="3:12" x14ac:dyDescent="0.3">
      <c r="C727" s="94" t="str">
        <f>IF(A727&lt;&gt;"",SUMIFS(JPK_KR!AL:AL,JPK_KR!W:W,B727),"")</f>
        <v/>
      </c>
      <c r="D727" s="94" t="str">
        <f>IF(A727&lt;&gt;"",SUMIFS(JPK_KR!AM:AM,JPK_KR!W:W,B727),"")</f>
        <v/>
      </c>
      <c r="G727" s="94" t="str">
        <f>IF(E727&lt;&gt;"",SUMIFS(JPK_KR!AL:AL,JPK_KR!W:W,F727),"")</f>
        <v/>
      </c>
      <c r="H727" s="94" t="str">
        <f>IF(E727&lt;&gt;"",SUMIFS(JPK_KR!AM:AM,JPK_KR!W:W,F727),"")</f>
        <v/>
      </c>
      <c r="K727" s="94" t="str">
        <f>IF(I727&lt;&gt;"",SUMIFS(JPK_KR!AJ:AJ,JPK_KR!W:W,J727),"")</f>
        <v/>
      </c>
      <c r="L727" s="94" t="str">
        <f>IF(I727&lt;&gt;"",SUMIFS(JPK_KR!AK:AK,JPK_KR!W:W,J727),"")</f>
        <v/>
      </c>
    </row>
    <row r="728" spans="3:12" x14ac:dyDescent="0.3">
      <c r="C728" s="94" t="str">
        <f>IF(A728&lt;&gt;"",SUMIFS(JPK_KR!AL:AL,JPK_KR!W:W,B728),"")</f>
        <v/>
      </c>
      <c r="D728" s="94" t="str">
        <f>IF(A728&lt;&gt;"",SUMIFS(JPK_KR!AM:AM,JPK_KR!W:W,B728),"")</f>
        <v/>
      </c>
      <c r="G728" s="94" t="str">
        <f>IF(E728&lt;&gt;"",SUMIFS(JPK_KR!AL:AL,JPK_KR!W:W,F728),"")</f>
        <v/>
      </c>
      <c r="H728" s="94" t="str">
        <f>IF(E728&lt;&gt;"",SUMIFS(JPK_KR!AM:AM,JPK_KR!W:W,F728),"")</f>
        <v/>
      </c>
      <c r="K728" s="94" t="str">
        <f>IF(I728&lt;&gt;"",SUMIFS(JPK_KR!AJ:AJ,JPK_KR!W:W,J728),"")</f>
        <v/>
      </c>
      <c r="L728" s="94" t="str">
        <f>IF(I728&lt;&gt;"",SUMIFS(JPK_KR!AK:AK,JPK_KR!W:W,J728),"")</f>
        <v/>
      </c>
    </row>
    <row r="729" spans="3:12" x14ac:dyDescent="0.3">
      <c r="C729" s="94" t="str">
        <f>IF(A729&lt;&gt;"",SUMIFS(JPK_KR!AL:AL,JPK_KR!W:W,B729),"")</f>
        <v/>
      </c>
      <c r="D729" s="94" t="str">
        <f>IF(A729&lt;&gt;"",SUMIFS(JPK_KR!AM:AM,JPK_KR!W:W,B729),"")</f>
        <v/>
      </c>
      <c r="G729" s="94" t="str">
        <f>IF(E729&lt;&gt;"",SUMIFS(JPK_KR!AL:AL,JPK_KR!W:W,F729),"")</f>
        <v/>
      </c>
      <c r="H729" s="94" t="str">
        <f>IF(E729&lt;&gt;"",SUMIFS(JPK_KR!AM:AM,JPK_KR!W:W,F729),"")</f>
        <v/>
      </c>
      <c r="K729" s="94" t="str">
        <f>IF(I729&lt;&gt;"",SUMIFS(JPK_KR!AJ:AJ,JPK_KR!W:W,J729),"")</f>
        <v/>
      </c>
      <c r="L729" s="94" t="str">
        <f>IF(I729&lt;&gt;"",SUMIFS(JPK_KR!AK:AK,JPK_KR!W:W,J729),"")</f>
        <v/>
      </c>
    </row>
    <row r="730" spans="3:12" x14ac:dyDescent="0.3">
      <c r="C730" s="94" t="str">
        <f>IF(A730&lt;&gt;"",SUMIFS(JPK_KR!AL:AL,JPK_KR!W:W,B730),"")</f>
        <v/>
      </c>
      <c r="D730" s="94" t="str">
        <f>IF(A730&lt;&gt;"",SUMIFS(JPK_KR!AM:AM,JPK_KR!W:W,B730),"")</f>
        <v/>
      </c>
      <c r="G730" s="94" t="str">
        <f>IF(E730&lt;&gt;"",SUMIFS(JPK_KR!AL:AL,JPK_KR!W:W,F730),"")</f>
        <v/>
      </c>
      <c r="H730" s="94" t="str">
        <f>IF(E730&lt;&gt;"",SUMIFS(JPK_KR!AM:AM,JPK_KR!W:W,F730),"")</f>
        <v/>
      </c>
      <c r="K730" s="94" t="str">
        <f>IF(I730&lt;&gt;"",SUMIFS(JPK_KR!AJ:AJ,JPK_KR!W:W,J730),"")</f>
        <v/>
      </c>
      <c r="L730" s="94" t="str">
        <f>IF(I730&lt;&gt;"",SUMIFS(JPK_KR!AK:AK,JPK_KR!W:W,J730),"")</f>
        <v/>
      </c>
    </row>
    <row r="731" spans="3:12" x14ac:dyDescent="0.3">
      <c r="C731" s="94" t="str">
        <f>IF(A731&lt;&gt;"",SUMIFS(JPK_KR!AL:AL,JPK_KR!W:W,B731),"")</f>
        <v/>
      </c>
      <c r="D731" s="94" t="str">
        <f>IF(A731&lt;&gt;"",SUMIFS(JPK_KR!AM:AM,JPK_KR!W:W,B731),"")</f>
        <v/>
      </c>
      <c r="G731" s="94" t="str">
        <f>IF(E731&lt;&gt;"",SUMIFS(JPK_KR!AL:AL,JPK_KR!W:W,F731),"")</f>
        <v/>
      </c>
      <c r="H731" s="94" t="str">
        <f>IF(E731&lt;&gt;"",SUMIFS(JPK_KR!AM:AM,JPK_KR!W:W,F731),"")</f>
        <v/>
      </c>
      <c r="K731" s="94" t="str">
        <f>IF(I731&lt;&gt;"",SUMIFS(JPK_KR!AJ:AJ,JPK_KR!W:W,J731),"")</f>
        <v/>
      </c>
      <c r="L731" s="94" t="str">
        <f>IF(I731&lt;&gt;"",SUMIFS(JPK_KR!AK:AK,JPK_KR!W:W,J731),"")</f>
        <v/>
      </c>
    </row>
    <row r="732" spans="3:12" x14ac:dyDescent="0.3">
      <c r="C732" s="94" t="str">
        <f>IF(A732&lt;&gt;"",SUMIFS(JPK_KR!AL:AL,JPK_KR!W:W,B732),"")</f>
        <v/>
      </c>
      <c r="D732" s="94" t="str">
        <f>IF(A732&lt;&gt;"",SUMIFS(JPK_KR!AM:AM,JPK_KR!W:W,B732),"")</f>
        <v/>
      </c>
      <c r="G732" s="94" t="str">
        <f>IF(E732&lt;&gt;"",SUMIFS(JPK_KR!AL:AL,JPK_KR!W:W,F732),"")</f>
        <v/>
      </c>
      <c r="H732" s="94" t="str">
        <f>IF(E732&lt;&gt;"",SUMIFS(JPK_KR!AM:AM,JPK_KR!W:W,F732),"")</f>
        <v/>
      </c>
      <c r="K732" s="94" t="str">
        <f>IF(I732&lt;&gt;"",SUMIFS(JPK_KR!AJ:AJ,JPK_KR!W:W,J732),"")</f>
        <v/>
      </c>
      <c r="L732" s="94" t="str">
        <f>IF(I732&lt;&gt;"",SUMIFS(JPK_KR!AK:AK,JPK_KR!W:W,J732),"")</f>
        <v/>
      </c>
    </row>
    <row r="733" spans="3:12" x14ac:dyDescent="0.3">
      <c r="C733" s="94" t="str">
        <f>IF(A733&lt;&gt;"",SUMIFS(JPK_KR!AL:AL,JPK_KR!W:W,B733),"")</f>
        <v/>
      </c>
      <c r="D733" s="94" t="str">
        <f>IF(A733&lt;&gt;"",SUMIFS(JPK_KR!AM:AM,JPK_KR!W:W,B733),"")</f>
        <v/>
      </c>
      <c r="G733" s="94" t="str">
        <f>IF(E733&lt;&gt;"",SUMIFS(JPK_KR!AL:AL,JPK_KR!W:W,F733),"")</f>
        <v/>
      </c>
      <c r="H733" s="94" t="str">
        <f>IF(E733&lt;&gt;"",SUMIFS(JPK_KR!AM:AM,JPK_KR!W:W,F733),"")</f>
        <v/>
      </c>
      <c r="K733" s="94" t="str">
        <f>IF(I733&lt;&gt;"",SUMIFS(JPK_KR!AJ:AJ,JPK_KR!W:W,J733),"")</f>
        <v/>
      </c>
      <c r="L733" s="94" t="str">
        <f>IF(I733&lt;&gt;"",SUMIFS(JPK_KR!AK:AK,JPK_KR!W:W,J733),"")</f>
        <v/>
      </c>
    </row>
    <row r="734" spans="3:12" x14ac:dyDescent="0.3">
      <c r="C734" s="94" t="str">
        <f>IF(A734&lt;&gt;"",SUMIFS(JPK_KR!AL:AL,JPK_KR!W:W,B734),"")</f>
        <v/>
      </c>
      <c r="D734" s="94" t="str">
        <f>IF(A734&lt;&gt;"",SUMIFS(JPK_KR!AM:AM,JPK_KR!W:W,B734),"")</f>
        <v/>
      </c>
      <c r="G734" s="94" t="str">
        <f>IF(E734&lt;&gt;"",SUMIFS(JPK_KR!AL:AL,JPK_KR!W:W,F734),"")</f>
        <v/>
      </c>
      <c r="H734" s="94" t="str">
        <f>IF(E734&lt;&gt;"",SUMIFS(JPK_KR!AM:AM,JPK_KR!W:W,F734),"")</f>
        <v/>
      </c>
      <c r="K734" s="94" t="str">
        <f>IF(I734&lt;&gt;"",SUMIFS(JPK_KR!AJ:AJ,JPK_KR!W:W,J734),"")</f>
        <v/>
      </c>
      <c r="L734" s="94" t="str">
        <f>IF(I734&lt;&gt;"",SUMIFS(JPK_KR!AK:AK,JPK_KR!W:W,J734),"")</f>
        <v/>
      </c>
    </row>
    <row r="735" spans="3:12" x14ac:dyDescent="0.3">
      <c r="C735" s="94" t="str">
        <f>IF(A735&lt;&gt;"",SUMIFS(JPK_KR!AL:AL,JPK_KR!W:W,B735),"")</f>
        <v/>
      </c>
      <c r="D735" s="94" t="str">
        <f>IF(A735&lt;&gt;"",SUMIFS(JPK_KR!AM:AM,JPK_KR!W:W,B735),"")</f>
        <v/>
      </c>
      <c r="G735" s="94" t="str">
        <f>IF(E735&lt;&gt;"",SUMIFS(JPK_KR!AL:AL,JPK_KR!W:W,F735),"")</f>
        <v/>
      </c>
      <c r="H735" s="94" t="str">
        <f>IF(E735&lt;&gt;"",SUMIFS(JPK_KR!AM:AM,JPK_KR!W:W,F735),"")</f>
        <v/>
      </c>
      <c r="K735" s="94" t="str">
        <f>IF(I735&lt;&gt;"",SUMIFS(JPK_KR!AJ:AJ,JPK_KR!W:W,J735),"")</f>
        <v/>
      </c>
      <c r="L735" s="94" t="str">
        <f>IF(I735&lt;&gt;"",SUMIFS(JPK_KR!AK:AK,JPK_KR!W:W,J735),"")</f>
        <v/>
      </c>
    </row>
    <row r="736" spans="3:12" x14ac:dyDescent="0.3">
      <c r="C736" s="94" t="str">
        <f>IF(A736&lt;&gt;"",SUMIFS(JPK_KR!AL:AL,JPK_KR!W:W,B736),"")</f>
        <v/>
      </c>
      <c r="D736" s="94" t="str">
        <f>IF(A736&lt;&gt;"",SUMIFS(JPK_KR!AM:AM,JPK_KR!W:W,B736),"")</f>
        <v/>
      </c>
      <c r="G736" s="94" t="str">
        <f>IF(E736&lt;&gt;"",SUMIFS(JPK_KR!AL:AL,JPK_KR!W:W,F736),"")</f>
        <v/>
      </c>
      <c r="H736" s="94" t="str">
        <f>IF(E736&lt;&gt;"",SUMIFS(JPK_KR!AM:AM,JPK_KR!W:W,F736),"")</f>
        <v/>
      </c>
      <c r="K736" s="94" t="str">
        <f>IF(I736&lt;&gt;"",SUMIFS(JPK_KR!AJ:AJ,JPK_KR!W:W,J736),"")</f>
        <v/>
      </c>
      <c r="L736" s="94" t="str">
        <f>IF(I736&lt;&gt;"",SUMIFS(JPK_KR!AK:AK,JPK_KR!W:W,J736),"")</f>
        <v/>
      </c>
    </row>
    <row r="737" spans="3:12" x14ac:dyDescent="0.3">
      <c r="C737" s="94" t="str">
        <f>IF(A737&lt;&gt;"",SUMIFS(JPK_KR!AL:AL,JPK_KR!W:W,B737),"")</f>
        <v/>
      </c>
      <c r="D737" s="94" t="str">
        <f>IF(A737&lt;&gt;"",SUMIFS(JPK_KR!AM:AM,JPK_KR!W:W,B737),"")</f>
        <v/>
      </c>
      <c r="G737" s="94" t="str">
        <f>IF(E737&lt;&gt;"",SUMIFS(JPK_KR!AL:AL,JPK_KR!W:W,F737),"")</f>
        <v/>
      </c>
      <c r="H737" s="94" t="str">
        <f>IF(E737&lt;&gt;"",SUMIFS(JPK_KR!AM:AM,JPK_KR!W:W,F737),"")</f>
        <v/>
      </c>
      <c r="K737" s="94" t="str">
        <f>IF(I737&lt;&gt;"",SUMIFS(JPK_KR!AJ:AJ,JPK_KR!W:W,J737),"")</f>
        <v/>
      </c>
      <c r="L737" s="94" t="str">
        <f>IF(I737&lt;&gt;"",SUMIFS(JPK_KR!AK:AK,JPK_KR!W:W,J737),"")</f>
        <v/>
      </c>
    </row>
    <row r="738" spans="3:12" x14ac:dyDescent="0.3">
      <c r="C738" s="94" t="str">
        <f>IF(A738&lt;&gt;"",SUMIFS(JPK_KR!AL:AL,JPK_KR!W:W,B738),"")</f>
        <v/>
      </c>
      <c r="D738" s="94" t="str">
        <f>IF(A738&lt;&gt;"",SUMIFS(JPK_KR!AM:AM,JPK_KR!W:W,B738),"")</f>
        <v/>
      </c>
      <c r="G738" s="94" t="str">
        <f>IF(E738&lt;&gt;"",SUMIFS(JPK_KR!AL:AL,JPK_KR!W:W,F738),"")</f>
        <v/>
      </c>
      <c r="H738" s="94" t="str">
        <f>IF(E738&lt;&gt;"",SUMIFS(JPK_KR!AM:AM,JPK_KR!W:W,F738),"")</f>
        <v/>
      </c>
      <c r="K738" s="94" t="str">
        <f>IF(I738&lt;&gt;"",SUMIFS(JPK_KR!AJ:AJ,JPK_KR!W:W,J738),"")</f>
        <v/>
      </c>
      <c r="L738" s="94" t="str">
        <f>IF(I738&lt;&gt;"",SUMIFS(JPK_KR!AK:AK,JPK_KR!W:W,J738),"")</f>
        <v/>
      </c>
    </row>
    <row r="739" spans="3:12" x14ac:dyDescent="0.3">
      <c r="C739" s="94" t="str">
        <f>IF(A739&lt;&gt;"",SUMIFS(JPK_KR!AL:AL,JPK_KR!W:W,B739),"")</f>
        <v/>
      </c>
      <c r="D739" s="94" t="str">
        <f>IF(A739&lt;&gt;"",SUMIFS(JPK_KR!AM:AM,JPK_KR!W:W,B739),"")</f>
        <v/>
      </c>
      <c r="G739" s="94" t="str">
        <f>IF(E739&lt;&gt;"",SUMIFS(JPK_KR!AL:AL,JPK_KR!W:W,F739),"")</f>
        <v/>
      </c>
      <c r="H739" s="94" t="str">
        <f>IF(E739&lt;&gt;"",SUMIFS(JPK_KR!AM:AM,JPK_KR!W:W,F739),"")</f>
        <v/>
      </c>
      <c r="K739" s="94" t="str">
        <f>IF(I739&lt;&gt;"",SUMIFS(JPK_KR!AJ:AJ,JPK_KR!W:W,J739),"")</f>
        <v/>
      </c>
      <c r="L739" s="94" t="str">
        <f>IF(I739&lt;&gt;"",SUMIFS(JPK_KR!AK:AK,JPK_KR!W:W,J739),"")</f>
        <v/>
      </c>
    </row>
    <row r="740" spans="3:12" x14ac:dyDescent="0.3">
      <c r="C740" s="94" t="str">
        <f>IF(A740&lt;&gt;"",SUMIFS(JPK_KR!AL:AL,JPK_KR!W:W,B740),"")</f>
        <v/>
      </c>
      <c r="D740" s="94" t="str">
        <f>IF(A740&lt;&gt;"",SUMIFS(JPK_KR!AM:AM,JPK_KR!W:W,B740),"")</f>
        <v/>
      </c>
      <c r="G740" s="94" t="str">
        <f>IF(E740&lt;&gt;"",SUMIFS(JPK_KR!AL:AL,JPK_KR!W:W,F740),"")</f>
        <v/>
      </c>
      <c r="H740" s="94" t="str">
        <f>IF(E740&lt;&gt;"",SUMIFS(JPK_KR!AM:AM,JPK_KR!W:W,F740),"")</f>
        <v/>
      </c>
      <c r="K740" s="94" t="str">
        <f>IF(I740&lt;&gt;"",SUMIFS(JPK_KR!AJ:AJ,JPK_KR!W:W,J740),"")</f>
        <v/>
      </c>
      <c r="L740" s="94" t="str">
        <f>IF(I740&lt;&gt;"",SUMIFS(JPK_KR!AK:AK,JPK_KR!W:W,J740),"")</f>
        <v/>
      </c>
    </row>
    <row r="741" spans="3:12" x14ac:dyDescent="0.3">
      <c r="C741" s="94" t="str">
        <f>IF(A741&lt;&gt;"",SUMIFS(JPK_KR!AL:AL,JPK_KR!W:W,B741),"")</f>
        <v/>
      </c>
      <c r="D741" s="94" t="str">
        <f>IF(A741&lt;&gt;"",SUMIFS(JPK_KR!AM:AM,JPK_KR!W:W,B741),"")</f>
        <v/>
      </c>
      <c r="G741" s="94" t="str">
        <f>IF(E741&lt;&gt;"",SUMIFS(JPK_KR!AL:AL,JPK_KR!W:W,F741),"")</f>
        <v/>
      </c>
      <c r="H741" s="94" t="str">
        <f>IF(E741&lt;&gt;"",SUMIFS(JPK_KR!AM:AM,JPK_KR!W:W,F741),"")</f>
        <v/>
      </c>
      <c r="K741" s="94" t="str">
        <f>IF(I741&lt;&gt;"",SUMIFS(JPK_KR!AJ:AJ,JPK_KR!W:W,J741),"")</f>
        <v/>
      </c>
      <c r="L741" s="94" t="str">
        <f>IF(I741&lt;&gt;"",SUMIFS(JPK_KR!AK:AK,JPK_KR!W:W,J741),"")</f>
        <v/>
      </c>
    </row>
    <row r="742" spans="3:12" x14ac:dyDescent="0.3">
      <c r="C742" s="94" t="str">
        <f>IF(A742&lt;&gt;"",SUMIFS(JPK_KR!AL:AL,JPK_KR!W:W,B742),"")</f>
        <v/>
      </c>
      <c r="D742" s="94" t="str">
        <f>IF(A742&lt;&gt;"",SUMIFS(JPK_KR!AM:AM,JPK_KR!W:W,B742),"")</f>
        <v/>
      </c>
      <c r="G742" s="94" t="str">
        <f>IF(E742&lt;&gt;"",SUMIFS(JPK_KR!AL:AL,JPK_KR!W:W,F742),"")</f>
        <v/>
      </c>
      <c r="H742" s="94" t="str">
        <f>IF(E742&lt;&gt;"",SUMIFS(JPK_KR!AM:AM,JPK_KR!W:W,F742),"")</f>
        <v/>
      </c>
      <c r="K742" s="94" t="str">
        <f>IF(I742&lt;&gt;"",SUMIFS(JPK_KR!AJ:AJ,JPK_KR!W:W,J742),"")</f>
        <v/>
      </c>
      <c r="L742" s="94" t="str">
        <f>IF(I742&lt;&gt;"",SUMIFS(JPK_KR!AK:AK,JPK_KR!W:W,J742),"")</f>
        <v/>
      </c>
    </row>
    <row r="743" spans="3:12" x14ac:dyDescent="0.3">
      <c r="C743" s="94" t="str">
        <f>IF(A743&lt;&gt;"",SUMIFS(JPK_KR!AL:AL,JPK_KR!W:W,B743),"")</f>
        <v/>
      </c>
      <c r="D743" s="94" t="str">
        <f>IF(A743&lt;&gt;"",SUMIFS(JPK_KR!AM:AM,JPK_KR!W:W,B743),"")</f>
        <v/>
      </c>
      <c r="G743" s="94" t="str">
        <f>IF(E743&lt;&gt;"",SUMIFS(JPK_KR!AL:AL,JPK_KR!W:W,F743),"")</f>
        <v/>
      </c>
      <c r="H743" s="94" t="str">
        <f>IF(E743&lt;&gt;"",SUMIFS(JPK_KR!AM:AM,JPK_KR!W:W,F743),"")</f>
        <v/>
      </c>
      <c r="K743" s="94" t="str">
        <f>IF(I743&lt;&gt;"",SUMIFS(JPK_KR!AJ:AJ,JPK_KR!W:W,J743),"")</f>
        <v/>
      </c>
      <c r="L743" s="94" t="str">
        <f>IF(I743&lt;&gt;"",SUMIFS(JPK_KR!AK:AK,JPK_KR!W:W,J743),"")</f>
        <v/>
      </c>
    </row>
    <row r="744" spans="3:12" x14ac:dyDescent="0.3">
      <c r="C744" s="94" t="str">
        <f>IF(A744&lt;&gt;"",SUMIFS(JPK_KR!AL:AL,JPK_KR!W:W,B744),"")</f>
        <v/>
      </c>
      <c r="D744" s="94" t="str">
        <f>IF(A744&lt;&gt;"",SUMIFS(JPK_KR!AM:AM,JPK_KR!W:W,B744),"")</f>
        <v/>
      </c>
      <c r="G744" s="94" t="str">
        <f>IF(E744&lt;&gt;"",SUMIFS(JPK_KR!AL:AL,JPK_KR!W:W,F744),"")</f>
        <v/>
      </c>
      <c r="H744" s="94" t="str">
        <f>IF(E744&lt;&gt;"",SUMIFS(JPK_KR!AM:AM,JPK_KR!W:W,F744),"")</f>
        <v/>
      </c>
      <c r="K744" s="94" t="str">
        <f>IF(I744&lt;&gt;"",SUMIFS(JPK_KR!AJ:AJ,JPK_KR!W:W,J744),"")</f>
        <v/>
      </c>
      <c r="L744" s="94" t="str">
        <f>IF(I744&lt;&gt;"",SUMIFS(JPK_KR!AK:AK,JPK_KR!W:W,J744),"")</f>
        <v/>
      </c>
    </row>
    <row r="745" spans="3:12" x14ac:dyDescent="0.3">
      <c r="C745" s="94" t="str">
        <f>IF(A745&lt;&gt;"",SUMIFS(JPK_KR!AL:AL,JPK_KR!W:W,B745),"")</f>
        <v/>
      </c>
      <c r="D745" s="94" t="str">
        <f>IF(A745&lt;&gt;"",SUMIFS(JPK_KR!AM:AM,JPK_KR!W:W,B745),"")</f>
        <v/>
      </c>
      <c r="G745" s="94" t="str">
        <f>IF(E745&lt;&gt;"",SUMIFS(JPK_KR!AL:AL,JPK_KR!W:W,F745),"")</f>
        <v/>
      </c>
      <c r="H745" s="94" t="str">
        <f>IF(E745&lt;&gt;"",SUMIFS(JPK_KR!AM:AM,JPK_KR!W:W,F745),"")</f>
        <v/>
      </c>
      <c r="K745" s="94" t="str">
        <f>IF(I745&lt;&gt;"",SUMIFS(JPK_KR!AJ:AJ,JPK_KR!W:W,J745),"")</f>
        <v/>
      </c>
      <c r="L745" s="94" t="str">
        <f>IF(I745&lt;&gt;"",SUMIFS(JPK_KR!AK:AK,JPK_KR!W:W,J745),"")</f>
        <v/>
      </c>
    </row>
    <row r="746" spans="3:12" x14ac:dyDescent="0.3">
      <c r="C746" s="94" t="str">
        <f>IF(A746&lt;&gt;"",SUMIFS(JPK_KR!AL:AL,JPK_KR!W:W,B746),"")</f>
        <v/>
      </c>
      <c r="D746" s="94" t="str">
        <f>IF(A746&lt;&gt;"",SUMIFS(JPK_KR!AM:AM,JPK_KR!W:W,B746),"")</f>
        <v/>
      </c>
      <c r="G746" s="94" t="str">
        <f>IF(E746&lt;&gt;"",SUMIFS(JPK_KR!AL:AL,JPK_KR!W:W,F746),"")</f>
        <v/>
      </c>
      <c r="H746" s="94" t="str">
        <f>IF(E746&lt;&gt;"",SUMIFS(JPK_KR!AM:AM,JPK_KR!W:W,F746),"")</f>
        <v/>
      </c>
      <c r="K746" s="94" t="str">
        <f>IF(I746&lt;&gt;"",SUMIFS(JPK_KR!AJ:AJ,JPK_KR!W:W,J746),"")</f>
        <v/>
      </c>
      <c r="L746" s="94" t="str">
        <f>IF(I746&lt;&gt;"",SUMIFS(JPK_KR!AK:AK,JPK_KR!W:W,J746),"")</f>
        <v/>
      </c>
    </row>
    <row r="747" spans="3:12" x14ac:dyDescent="0.3">
      <c r="C747" s="94" t="str">
        <f>IF(A747&lt;&gt;"",SUMIFS(JPK_KR!AL:AL,JPK_KR!W:W,B747),"")</f>
        <v/>
      </c>
      <c r="D747" s="94" t="str">
        <f>IF(A747&lt;&gt;"",SUMIFS(JPK_KR!AM:AM,JPK_KR!W:W,B747),"")</f>
        <v/>
      </c>
      <c r="G747" s="94" t="str">
        <f>IF(E747&lt;&gt;"",SUMIFS(JPK_KR!AL:AL,JPK_KR!W:W,F747),"")</f>
        <v/>
      </c>
      <c r="H747" s="94" t="str">
        <f>IF(E747&lt;&gt;"",SUMIFS(JPK_KR!AM:AM,JPK_KR!W:W,F747),"")</f>
        <v/>
      </c>
      <c r="K747" s="94" t="str">
        <f>IF(I747&lt;&gt;"",SUMIFS(JPK_KR!AJ:AJ,JPK_KR!W:W,J747),"")</f>
        <v/>
      </c>
      <c r="L747" s="94" t="str">
        <f>IF(I747&lt;&gt;"",SUMIFS(JPK_KR!AK:AK,JPK_KR!W:W,J747),"")</f>
        <v/>
      </c>
    </row>
    <row r="748" spans="3:12" x14ac:dyDescent="0.3">
      <c r="C748" s="94" t="str">
        <f>IF(A748&lt;&gt;"",SUMIFS(JPK_KR!AL:AL,JPK_KR!W:W,B748),"")</f>
        <v/>
      </c>
      <c r="D748" s="94" t="str">
        <f>IF(A748&lt;&gt;"",SUMIFS(JPK_KR!AM:AM,JPK_KR!W:W,B748),"")</f>
        <v/>
      </c>
      <c r="G748" s="94" t="str">
        <f>IF(E748&lt;&gt;"",SUMIFS(JPK_KR!AL:AL,JPK_KR!W:W,F748),"")</f>
        <v/>
      </c>
      <c r="H748" s="94" t="str">
        <f>IF(E748&lt;&gt;"",SUMIFS(JPK_KR!AM:AM,JPK_KR!W:W,F748),"")</f>
        <v/>
      </c>
      <c r="K748" s="94" t="str">
        <f>IF(I748&lt;&gt;"",SUMIFS(JPK_KR!AJ:AJ,JPK_KR!W:W,J748),"")</f>
        <v/>
      </c>
      <c r="L748" s="94" t="str">
        <f>IF(I748&lt;&gt;"",SUMIFS(JPK_KR!AK:AK,JPK_KR!W:W,J748),"")</f>
        <v/>
      </c>
    </row>
    <row r="749" spans="3:12" x14ac:dyDescent="0.3">
      <c r="C749" s="94" t="str">
        <f>IF(A749&lt;&gt;"",SUMIFS(JPK_KR!AL:AL,JPK_KR!W:W,B749),"")</f>
        <v/>
      </c>
      <c r="D749" s="94" t="str">
        <f>IF(A749&lt;&gt;"",SUMIFS(JPK_KR!AM:AM,JPK_KR!W:W,B749),"")</f>
        <v/>
      </c>
      <c r="G749" s="94" t="str">
        <f>IF(E749&lt;&gt;"",SUMIFS(JPK_KR!AL:AL,JPK_KR!W:W,F749),"")</f>
        <v/>
      </c>
      <c r="H749" s="94" t="str">
        <f>IF(E749&lt;&gt;"",SUMIFS(JPK_KR!AM:AM,JPK_KR!W:W,F749),"")</f>
        <v/>
      </c>
      <c r="K749" s="94" t="str">
        <f>IF(I749&lt;&gt;"",SUMIFS(JPK_KR!AJ:AJ,JPK_KR!W:W,J749),"")</f>
        <v/>
      </c>
      <c r="L749" s="94" t="str">
        <f>IF(I749&lt;&gt;"",SUMIFS(JPK_KR!AK:AK,JPK_KR!W:W,J749),"")</f>
        <v/>
      </c>
    </row>
    <row r="750" spans="3:12" x14ac:dyDescent="0.3">
      <c r="C750" s="94" t="str">
        <f>IF(A750&lt;&gt;"",SUMIFS(JPK_KR!AL:AL,JPK_KR!W:W,B750),"")</f>
        <v/>
      </c>
      <c r="D750" s="94" t="str">
        <f>IF(A750&lt;&gt;"",SUMIFS(JPK_KR!AM:AM,JPK_KR!W:W,B750),"")</f>
        <v/>
      </c>
      <c r="G750" s="94" t="str">
        <f>IF(E750&lt;&gt;"",SUMIFS(JPK_KR!AL:AL,JPK_KR!W:W,F750),"")</f>
        <v/>
      </c>
      <c r="H750" s="94" t="str">
        <f>IF(E750&lt;&gt;"",SUMIFS(JPK_KR!AM:AM,JPK_KR!W:W,F750),"")</f>
        <v/>
      </c>
      <c r="K750" s="94" t="str">
        <f>IF(I750&lt;&gt;"",SUMIFS(JPK_KR!AJ:AJ,JPK_KR!W:W,J750),"")</f>
        <v/>
      </c>
      <c r="L750" s="94" t="str">
        <f>IF(I750&lt;&gt;"",SUMIFS(JPK_KR!AK:AK,JPK_KR!W:W,J750),"")</f>
        <v/>
      </c>
    </row>
    <row r="751" spans="3:12" x14ac:dyDescent="0.3">
      <c r="C751" s="94" t="str">
        <f>IF(A751&lt;&gt;"",SUMIFS(JPK_KR!AL:AL,JPK_KR!W:W,B751),"")</f>
        <v/>
      </c>
      <c r="D751" s="94" t="str">
        <f>IF(A751&lt;&gt;"",SUMIFS(JPK_KR!AM:AM,JPK_KR!W:W,B751),"")</f>
        <v/>
      </c>
      <c r="G751" s="94" t="str">
        <f>IF(E751&lt;&gt;"",SUMIFS(JPK_KR!AL:AL,JPK_KR!W:W,F751),"")</f>
        <v/>
      </c>
      <c r="H751" s="94" t="str">
        <f>IF(E751&lt;&gt;"",SUMIFS(JPK_KR!AM:AM,JPK_KR!W:W,F751),"")</f>
        <v/>
      </c>
      <c r="K751" s="94" t="str">
        <f>IF(I751&lt;&gt;"",SUMIFS(JPK_KR!AJ:AJ,JPK_KR!W:W,J751),"")</f>
        <v/>
      </c>
      <c r="L751" s="94" t="str">
        <f>IF(I751&lt;&gt;"",SUMIFS(JPK_KR!AK:AK,JPK_KR!W:W,J751),"")</f>
        <v/>
      </c>
    </row>
    <row r="752" spans="3:12" x14ac:dyDescent="0.3">
      <c r="C752" s="94" t="str">
        <f>IF(A752&lt;&gt;"",SUMIFS(JPK_KR!AL:AL,JPK_KR!W:W,B752),"")</f>
        <v/>
      </c>
      <c r="D752" s="94" t="str">
        <f>IF(A752&lt;&gt;"",SUMIFS(JPK_KR!AM:AM,JPK_KR!W:W,B752),"")</f>
        <v/>
      </c>
      <c r="G752" s="94" t="str">
        <f>IF(E752&lt;&gt;"",SUMIFS(JPK_KR!AL:AL,JPK_KR!W:W,F752),"")</f>
        <v/>
      </c>
      <c r="H752" s="94" t="str">
        <f>IF(E752&lt;&gt;"",SUMIFS(JPK_KR!AM:AM,JPK_KR!W:W,F752),"")</f>
        <v/>
      </c>
      <c r="K752" s="94" t="str">
        <f>IF(I752&lt;&gt;"",SUMIFS(JPK_KR!AJ:AJ,JPK_KR!W:W,J752),"")</f>
        <v/>
      </c>
      <c r="L752" s="94" t="str">
        <f>IF(I752&lt;&gt;"",SUMIFS(JPK_KR!AK:AK,JPK_KR!W:W,J752),"")</f>
        <v/>
      </c>
    </row>
    <row r="753" spans="3:12" x14ac:dyDescent="0.3">
      <c r="C753" s="94" t="str">
        <f>IF(A753&lt;&gt;"",SUMIFS(JPK_KR!AL:AL,JPK_KR!W:W,B753),"")</f>
        <v/>
      </c>
      <c r="D753" s="94" t="str">
        <f>IF(A753&lt;&gt;"",SUMIFS(JPK_KR!AM:AM,JPK_KR!W:W,B753),"")</f>
        <v/>
      </c>
      <c r="G753" s="94" t="str">
        <f>IF(E753&lt;&gt;"",SUMIFS(JPK_KR!AL:AL,JPK_KR!W:W,F753),"")</f>
        <v/>
      </c>
      <c r="H753" s="94" t="str">
        <f>IF(E753&lt;&gt;"",SUMIFS(JPK_KR!AM:AM,JPK_KR!W:W,F753),"")</f>
        <v/>
      </c>
      <c r="K753" s="94" t="str">
        <f>IF(I753&lt;&gt;"",SUMIFS(JPK_KR!AJ:AJ,JPK_KR!W:W,J753),"")</f>
        <v/>
      </c>
      <c r="L753" s="94" t="str">
        <f>IF(I753&lt;&gt;"",SUMIFS(JPK_KR!AK:AK,JPK_KR!W:W,J753),"")</f>
        <v/>
      </c>
    </row>
    <row r="754" spans="3:12" x14ac:dyDescent="0.3">
      <c r="C754" s="94" t="str">
        <f>IF(A754&lt;&gt;"",SUMIFS(JPK_KR!AL:AL,JPK_KR!W:W,B754),"")</f>
        <v/>
      </c>
      <c r="D754" s="94" t="str">
        <f>IF(A754&lt;&gt;"",SUMIFS(JPK_KR!AM:AM,JPK_KR!W:W,B754),"")</f>
        <v/>
      </c>
      <c r="G754" s="94" t="str">
        <f>IF(E754&lt;&gt;"",SUMIFS(JPK_KR!AL:AL,JPK_KR!W:W,F754),"")</f>
        <v/>
      </c>
      <c r="H754" s="94" t="str">
        <f>IF(E754&lt;&gt;"",SUMIFS(JPK_KR!AM:AM,JPK_KR!W:W,F754),"")</f>
        <v/>
      </c>
      <c r="K754" s="94" t="str">
        <f>IF(I754&lt;&gt;"",SUMIFS(JPK_KR!AJ:AJ,JPK_KR!W:W,J754),"")</f>
        <v/>
      </c>
      <c r="L754" s="94" t="str">
        <f>IF(I754&lt;&gt;"",SUMIFS(JPK_KR!AK:AK,JPK_KR!W:W,J754),"")</f>
        <v/>
      </c>
    </row>
    <row r="755" spans="3:12" x14ac:dyDescent="0.3">
      <c r="C755" s="94" t="str">
        <f>IF(A755&lt;&gt;"",SUMIFS(JPK_KR!AL:AL,JPK_KR!W:W,B755),"")</f>
        <v/>
      </c>
      <c r="D755" s="94" t="str">
        <f>IF(A755&lt;&gt;"",SUMIFS(JPK_KR!AM:AM,JPK_KR!W:W,B755),"")</f>
        <v/>
      </c>
      <c r="G755" s="94" t="str">
        <f>IF(E755&lt;&gt;"",SUMIFS(JPK_KR!AL:AL,JPK_KR!W:W,F755),"")</f>
        <v/>
      </c>
      <c r="H755" s="94" t="str">
        <f>IF(E755&lt;&gt;"",SUMIFS(JPK_KR!AM:AM,JPK_KR!W:W,F755),"")</f>
        <v/>
      </c>
      <c r="K755" s="94" t="str">
        <f>IF(I755&lt;&gt;"",SUMIFS(JPK_KR!AJ:AJ,JPK_KR!W:W,J755),"")</f>
        <v/>
      </c>
      <c r="L755" s="94" t="str">
        <f>IF(I755&lt;&gt;"",SUMIFS(JPK_KR!AK:AK,JPK_KR!W:W,J755),"")</f>
        <v/>
      </c>
    </row>
    <row r="756" spans="3:12" x14ac:dyDescent="0.3">
      <c r="C756" s="94" t="str">
        <f>IF(A756&lt;&gt;"",SUMIFS(JPK_KR!AL:AL,JPK_KR!W:W,B756),"")</f>
        <v/>
      </c>
      <c r="D756" s="94" t="str">
        <f>IF(A756&lt;&gt;"",SUMIFS(JPK_KR!AM:AM,JPK_KR!W:W,B756),"")</f>
        <v/>
      </c>
      <c r="G756" s="94" t="str">
        <f>IF(E756&lt;&gt;"",SUMIFS(JPK_KR!AL:AL,JPK_KR!W:W,F756),"")</f>
        <v/>
      </c>
      <c r="H756" s="94" t="str">
        <f>IF(E756&lt;&gt;"",SUMIFS(JPK_KR!AM:AM,JPK_KR!W:W,F756),"")</f>
        <v/>
      </c>
      <c r="K756" s="94" t="str">
        <f>IF(I756&lt;&gt;"",SUMIFS(JPK_KR!AJ:AJ,JPK_KR!W:W,J756),"")</f>
        <v/>
      </c>
      <c r="L756" s="94" t="str">
        <f>IF(I756&lt;&gt;"",SUMIFS(JPK_KR!AK:AK,JPK_KR!W:W,J756),"")</f>
        <v/>
      </c>
    </row>
    <row r="757" spans="3:12" x14ac:dyDescent="0.3">
      <c r="C757" s="94" t="str">
        <f>IF(A757&lt;&gt;"",SUMIFS(JPK_KR!AL:AL,JPK_KR!W:W,B757),"")</f>
        <v/>
      </c>
      <c r="D757" s="94" t="str">
        <f>IF(A757&lt;&gt;"",SUMIFS(JPK_KR!AM:AM,JPK_KR!W:W,B757),"")</f>
        <v/>
      </c>
      <c r="G757" s="94" t="str">
        <f>IF(E757&lt;&gt;"",SUMIFS(JPK_KR!AL:AL,JPK_KR!W:W,F757),"")</f>
        <v/>
      </c>
      <c r="H757" s="94" t="str">
        <f>IF(E757&lt;&gt;"",SUMIFS(JPK_KR!AM:AM,JPK_KR!W:W,F757),"")</f>
        <v/>
      </c>
      <c r="K757" s="94" t="str">
        <f>IF(I757&lt;&gt;"",SUMIFS(JPK_KR!AJ:AJ,JPK_KR!W:W,J757),"")</f>
        <v/>
      </c>
      <c r="L757" s="94" t="str">
        <f>IF(I757&lt;&gt;"",SUMIFS(JPK_KR!AK:AK,JPK_KR!W:W,J757),"")</f>
        <v/>
      </c>
    </row>
    <row r="758" spans="3:12" x14ac:dyDescent="0.3">
      <c r="C758" s="94" t="str">
        <f>IF(A758&lt;&gt;"",SUMIFS(JPK_KR!AL:AL,JPK_KR!W:W,B758),"")</f>
        <v/>
      </c>
      <c r="D758" s="94" t="str">
        <f>IF(A758&lt;&gt;"",SUMIFS(JPK_KR!AM:AM,JPK_KR!W:W,B758),"")</f>
        <v/>
      </c>
      <c r="G758" s="94" t="str">
        <f>IF(E758&lt;&gt;"",SUMIFS(JPK_KR!AL:AL,JPK_KR!W:W,F758),"")</f>
        <v/>
      </c>
      <c r="H758" s="94" t="str">
        <f>IF(E758&lt;&gt;"",SUMIFS(JPK_KR!AM:AM,JPK_KR!W:W,F758),"")</f>
        <v/>
      </c>
      <c r="K758" s="94" t="str">
        <f>IF(I758&lt;&gt;"",SUMIFS(JPK_KR!AJ:AJ,JPK_KR!W:W,J758),"")</f>
        <v/>
      </c>
      <c r="L758" s="94" t="str">
        <f>IF(I758&lt;&gt;"",SUMIFS(JPK_KR!AK:AK,JPK_KR!W:W,J758),"")</f>
        <v/>
      </c>
    </row>
    <row r="759" spans="3:12" x14ac:dyDescent="0.3">
      <c r="C759" s="94" t="str">
        <f>IF(A759&lt;&gt;"",SUMIFS(JPK_KR!AL:AL,JPK_KR!W:W,B759),"")</f>
        <v/>
      </c>
      <c r="D759" s="94" t="str">
        <f>IF(A759&lt;&gt;"",SUMIFS(JPK_KR!AM:AM,JPK_KR!W:W,B759),"")</f>
        <v/>
      </c>
      <c r="G759" s="94" t="str">
        <f>IF(E759&lt;&gt;"",SUMIFS(JPK_KR!AL:AL,JPK_KR!W:W,F759),"")</f>
        <v/>
      </c>
      <c r="H759" s="94" t="str">
        <f>IF(E759&lt;&gt;"",SUMIFS(JPK_KR!AM:AM,JPK_KR!W:W,F759),"")</f>
        <v/>
      </c>
      <c r="K759" s="94" t="str">
        <f>IF(I759&lt;&gt;"",SUMIFS(JPK_KR!AJ:AJ,JPK_KR!W:W,J759),"")</f>
        <v/>
      </c>
      <c r="L759" s="94" t="str">
        <f>IF(I759&lt;&gt;"",SUMIFS(JPK_KR!AK:AK,JPK_KR!W:W,J759),"")</f>
        <v/>
      </c>
    </row>
    <row r="760" spans="3:12" x14ac:dyDescent="0.3">
      <c r="C760" s="94" t="str">
        <f>IF(A760&lt;&gt;"",SUMIFS(JPK_KR!AL:AL,JPK_KR!W:W,B760),"")</f>
        <v/>
      </c>
      <c r="D760" s="94" t="str">
        <f>IF(A760&lt;&gt;"",SUMIFS(JPK_KR!AM:AM,JPK_KR!W:W,B760),"")</f>
        <v/>
      </c>
      <c r="G760" s="94" t="str">
        <f>IF(E760&lt;&gt;"",SUMIFS(JPK_KR!AL:AL,JPK_KR!W:W,F760),"")</f>
        <v/>
      </c>
      <c r="H760" s="94" t="str">
        <f>IF(E760&lt;&gt;"",SUMIFS(JPK_KR!AM:AM,JPK_KR!W:W,F760),"")</f>
        <v/>
      </c>
      <c r="K760" s="94" t="str">
        <f>IF(I760&lt;&gt;"",SUMIFS(JPK_KR!AJ:AJ,JPK_KR!W:W,J760),"")</f>
        <v/>
      </c>
      <c r="L760" s="94" t="str">
        <f>IF(I760&lt;&gt;"",SUMIFS(JPK_KR!AK:AK,JPK_KR!W:W,J760),"")</f>
        <v/>
      </c>
    </row>
    <row r="761" spans="3:12" x14ac:dyDescent="0.3">
      <c r="C761" s="94" t="str">
        <f>IF(A761&lt;&gt;"",SUMIFS(JPK_KR!AL:AL,JPK_KR!W:W,B761),"")</f>
        <v/>
      </c>
      <c r="D761" s="94" t="str">
        <f>IF(A761&lt;&gt;"",SUMIFS(JPK_KR!AM:AM,JPK_KR!W:W,B761),"")</f>
        <v/>
      </c>
      <c r="G761" s="94" t="str">
        <f>IF(E761&lt;&gt;"",SUMIFS(JPK_KR!AL:AL,JPK_KR!W:W,F761),"")</f>
        <v/>
      </c>
      <c r="H761" s="94" t="str">
        <f>IF(E761&lt;&gt;"",SUMIFS(JPK_KR!AM:AM,JPK_KR!W:W,F761),"")</f>
        <v/>
      </c>
      <c r="K761" s="94" t="str">
        <f>IF(I761&lt;&gt;"",SUMIFS(JPK_KR!AJ:AJ,JPK_KR!W:W,J761),"")</f>
        <v/>
      </c>
      <c r="L761" s="94" t="str">
        <f>IF(I761&lt;&gt;"",SUMIFS(JPK_KR!AK:AK,JPK_KR!W:W,J761),"")</f>
        <v/>
      </c>
    </row>
    <row r="762" spans="3:12" x14ac:dyDescent="0.3">
      <c r="C762" s="94" t="str">
        <f>IF(A762&lt;&gt;"",SUMIFS(JPK_KR!AL:AL,JPK_KR!W:W,B762),"")</f>
        <v/>
      </c>
      <c r="D762" s="94" t="str">
        <f>IF(A762&lt;&gt;"",SUMIFS(JPK_KR!AM:AM,JPK_KR!W:W,B762),"")</f>
        <v/>
      </c>
      <c r="G762" s="94" t="str">
        <f>IF(E762&lt;&gt;"",SUMIFS(JPK_KR!AL:AL,JPK_KR!W:W,F762),"")</f>
        <v/>
      </c>
      <c r="H762" s="94" t="str">
        <f>IF(E762&lt;&gt;"",SUMIFS(JPK_KR!AM:AM,JPK_KR!W:W,F762),"")</f>
        <v/>
      </c>
      <c r="K762" s="94" t="str">
        <f>IF(I762&lt;&gt;"",SUMIFS(JPK_KR!AJ:AJ,JPK_KR!W:W,J762),"")</f>
        <v/>
      </c>
      <c r="L762" s="94" t="str">
        <f>IF(I762&lt;&gt;"",SUMIFS(JPK_KR!AK:AK,JPK_KR!W:W,J762),"")</f>
        <v/>
      </c>
    </row>
    <row r="763" spans="3:12" x14ac:dyDescent="0.3">
      <c r="C763" s="94" t="str">
        <f>IF(A763&lt;&gt;"",SUMIFS(JPK_KR!AL:AL,JPK_KR!W:W,B763),"")</f>
        <v/>
      </c>
      <c r="D763" s="94" t="str">
        <f>IF(A763&lt;&gt;"",SUMIFS(JPK_KR!AM:AM,JPK_KR!W:W,B763),"")</f>
        <v/>
      </c>
      <c r="G763" s="94" t="str">
        <f>IF(E763&lt;&gt;"",SUMIFS(JPK_KR!AL:AL,JPK_KR!W:W,F763),"")</f>
        <v/>
      </c>
      <c r="H763" s="94" t="str">
        <f>IF(E763&lt;&gt;"",SUMIFS(JPK_KR!AM:AM,JPK_KR!W:W,F763),"")</f>
        <v/>
      </c>
      <c r="K763" s="94" t="str">
        <f>IF(I763&lt;&gt;"",SUMIFS(JPK_KR!AJ:AJ,JPK_KR!W:W,J763),"")</f>
        <v/>
      </c>
      <c r="L763" s="94" t="str">
        <f>IF(I763&lt;&gt;"",SUMIFS(JPK_KR!AK:AK,JPK_KR!W:W,J763),"")</f>
        <v/>
      </c>
    </row>
    <row r="764" spans="3:12" x14ac:dyDescent="0.3">
      <c r="C764" s="94" t="str">
        <f>IF(A764&lt;&gt;"",SUMIFS(JPK_KR!AL:AL,JPK_KR!W:W,B764),"")</f>
        <v/>
      </c>
      <c r="D764" s="94" t="str">
        <f>IF(A764&lt;&gt;"",SUMIFS(JPK_KR!AM:AM,JPK_KR!W:W,B764),"")</f>
        <v/>
      </c>
      <c r="G764" s="94" t="str">
        <f>IF(E764&lt;&gt;"",SUMIFS(JPK_KR!AL:AL,JPK_KR!W:W,F764),"")</f>
        <v/>
      </c>
      <c r="H764" s="94" t="str">
        <f>IF(E764&lt;&gt;"",SUMIFS(JPK_KR!AM:AM,JPK_KR!W:W,F764),"")</f>
        <v/>
      </c>
      <c r="K764" s="94" t="str">
        <f>IF(I764&lt;&gt;"",SUMIFS(JPK_KR!AJ:AJ,JPK_KR!W:W,J764),"")</f>
        <v/>
      </c>
      <c r="L764" s="94" t="str">
        <f>IF(I764&lt;&gt;"",SUMIFS(JPK_KR!AK:AK,JPK_KR!W:W,J764),"")</f>
        <v/>
      </c>
    </row>
    <row r="765" spans="3:12" x14ac:dyDescent="0.3">
      <c r="C765" s="94" t="str">
        <f>IF(A765&lt;&gt;"",SUMIFS(JPK_KR!AL:AL,JPK_KR!W:W,B765),"")</f>
        <v/>
      </c>
      <c r="D765" s="94" t="str">
        <f>IF(A765&lt;&gt;"",SUMIFS(JPK_KR!AM:AM,JPK_KR!W:W,B765),"")</f>
        <v/>
      </c>
      <c r="G765" s="94" t="str">
        <f>IF(E765&lt;&gt;"",SUMIFS(JPK_KR!AL:AL,JPK_KR!W:W,F765),"")</f>
        <v/>
      </c>
      <c r="H765" s="94" t="str">
        <f>IF(E765&lt;&gt;"",SUMIFS(JPK_KR!AM:AM,JPK_KR!W:W,F765),"")</f>
        <v/>
      </c>
      <c r="K765" s="94" t="str">
        <f>IF(I765&lt;&gt;"",SUMIFS(JPK_KR!AJ:AJ,JPK_KR!W:W,J765),"")</f>
        <v/>
      </c>
      <c r="L765" s="94" t="str">
        <f>IF(I765&lt;&gt;"",SUMIFS(JPK_KR!AK:AK,JPK_KR!W:W,J765),"")</f>
        <v/>
      </c>
    </row>
    <row r="766" spans="3:12" x14ac:dyDescent="0.3">
      <c r="C766" s="94" t="str">
        <f>IF(A766&lt;&gt;"",SUMIFS(JPK_KR!AL:AL,JPK_KR!W:W,B766),"")</f>
        <v/>
      </c>
      <c r="D766" s="94" t="str">
        <f>IF(A766&lt;&gt;"",SUMIFS(JPK_KR!AM:AM,JPK_KR!W:W,B766),"")</f>
        <v/>
      </c>
      <c r="G766" s="94" t="str">
        <f>IF(E766&lt;&gt;"",SUMIFS(JPK_KR!AL:AL,JPK_KR!W:W,F766),"")</f>
        <v/>
      </c>
      <c r="H766" s="94" t="str">
        <f>IF(E766&lt;&gt;"",SUMIFS(JPK_KR!AM:AM,JPK_KR!W:W,F766),"")</f>
        <v/>
      </c>
      <c r="K766" s="94" t="str">
        <f>IF(I766&lt;&gt;"",SUMIFS(JPK_KR!AJ:AJ,JPK_KR!W:W,J766),"")</f>
        <v/>
      </c>
      <c r="L766" s="94" t="str">
        <f>IF(I766&lt;&gt;"",SUMIFS(JPK_KR!AK:AK,JPK_KR!W:W,J766),"")</f>
        <v/>
      </c>
    </row>
    <row r="767" spans="3:12" x14ac:dyDescent="0.3">
      <c r="C767" s="94" t="str">
        <f>IF(A767&lt;&gt;"",SUMIFS(JPK_KR!AL:AL,JPK_KR!W:W,B767),"")</f>
        <v/>
      </c>
      <c r="D767" s="94" t="str">
        <f>IF(A767&lt;&gt;"",SUMIFS(JPK_KR!AM:AM,JPK_KR!W:W,B767),"")</f>
        <v/>
      </c>
      <c r="G767" s="94" t="str">
        <f>IF(E767&lt;&gt;"",SUMIFS(JPK_KR!AL:AL,JPK_KR!W:W,F767),"")</f>
        <v/>
      </c>
      <c r="H767" s="94" t="str">
        <f>IF(E767&lt;&gt;"",SUMIFS(JPK_KR!AM:AM,JPK_KR!W:W,F767),"")</f>
        <v/>
      </c>
      <c r="K767" s="94" t="str">
        <f>IF(I767&lt;&gt;"",SUMIFS(JPK_KR!AJ:AJ,JPK_KR!W:W,J767),"")</f>
        <v/>
      </c>
      <c r="L767" s="94" t="str">
        <f>IF(I767&lt;&gt;"",SUMIFS(JPK_KR!AK:AK,JPK_KR!W:W,J767),"")</f>
        <v/>
      </c>
    </row>
    <row r="768" spans="3:12" x14ac:dyDescent="0.3">
      <c r="C768" s="94" t="str">
        <f>IF(A768&lt;&gt;"",SUMIFS(JPK_KR!AL:AL,JPK_KR!W:W,B768),"")</f>
        <v/>
      </c>
      <c r="D768" s="94" t="str">
        <f>IF(A768&lt;&gt;"",SUMIFS(JPK_KR!AM:AM,JPK_KR!W:W,B768),"")</f>
        <v/>
      </c>
      <c r="G768" s="94" t="str">
        <f>IF(E768&lt;&gt;"",SUMIFS(JPK_KR!AL:AL,JPK_KR!W:W,F768),"")</f>
        <v/>
      </c>
      <c r="H768" s="94" t="str">
        <f>IF(E768&lt;&gt;"",SUMIFS(JPK_KR!AM:AM,JPK_KR!W:W,F768),"")</f>
        <v/>
      </c>
      <c r="K768" s="94" t="str">
        <f>IF(I768&lt;&gt;"",SUMIFS(JPK_KR!AJ:AJ,JPK_KR!W:W,J768),"")</f>
        <v/>
      </c>
      <c r="L768" s="94" t="str">
        <f>IF(I768&lt;&gt;"",SUMIFS(JPK_KR!AK:AK,JPK_KR!W:W,J768),"")</f>
        <v/>
      </c>
    </row>
    <row r="769" spans="3:12" x14ac:dyDescent="0.3">
      <c r="C769" s="94" t="str">
        <f>IF(A769&lt;&gt;"",SUMIFS(JPK_KR!AL:AL,JPK_KR!W:W,B769),"")</f>
        <v/>
      </c>
      <c r="D769" s="94" t="str">
        <f>IF(A769&lt;&gt;"",SUMIFS(JPK_KR!AM:AM,JPK_KR!W:W,B769),"")</f>
        <v/>
      </c>
      <c r="G769" s="94" t="str">
        <f>IF(E769&lt;&gt;"",SUMIFS(JPK_KR!AL:AL,JPK_KR!W:W,F769),"")</f>
        <v/>
      </c>
      <c r="H769" s="94" t="str">
        <f>IF(E769&lt;&gt;"",SUMIFS(JPK_KR!AM:AM,JPK_KR!W:W,F769),"")</f>
        <v/>
      </c>
      <c r="K769" s="94" t="str">
        <f>IF(I769&lt;&gt;"",SUMIFS(JPK_KR!AJ:AJ,JPK_KR!W:W,J769),"")</f>
        <v/>
      </c>
      <c r="L769" s="94" t="str">
        <f>IF(I769&lt;&gt;"",SUMIFS(JPK_KR!AK:AK,JPK_KR!W:W,J769),"")</f>
        <v/>
      </c>
    </row>
    <row r="770" spans="3:12" x14ac:dyDescent="0.3">
      <c r="C770" s="94" t="str">
        <f>IF(A770&lt;&gt;"",SUMIFS(JPK_KR!AL:AL,JPK_KR!W:W,B770),"")</f>
        <v/>
      </c>
      <c r="D770" s="94" t="str">
        <f>IF(A770&lt;&gt;"",SUMIFS(JPK_KR!AM:AM,JPK_KR!W:W,B770),"")</f>
        <v/>
      </c>
      <c r="G770" s="94" t="str">
        <f>IF(E770&lt;&gt;"",SUMIFS(JPK_KR!AL:AL,JPK_KR!W:W,F770),"")</f>
        <v/>
      </c>
      <c r="H770" s="94" t="str">
        <f>IF(E770&lt;&gt;"",SUMIFS(JPK_KR!AM:AM,JPK_KR!W:W,F770),"")</f>
        <v/>
      </c>
      <c r="K770" s="94" t="str">
        <f>IF(I770&lt;&gt;"",SUMIFS(JPK_KR!AJ:AJ,JPK_KR!W:W,J770),"")</f>
        <v/>
      </c>
      <c r="L770" s="94" t="str">
        <f>IF(I770&lt;&gt;"",SUMIFS(JPK_KR!AK:AK,JPK_KR!W:W,J770),"")</f>
        <v/>
      </c>
    </row>
    <row r="771" spans="3:12" x14ac:dyDescent="0.3">
      <c r="C771" s="94" t="str">
        <f>IF(A771&lt;&gt;"",SUMIFS(JPK_KR!AL:AL,JPK_KR!W:W,B771),"")</f>
        <v/>
      </c>
      <c r="D771" s="94" t="str">
        <f>IF(A771&lt;&gt;"",SUMIFS(JPK_KR!AM:AM,JPK_KR!W:W,B771),"")</f>
        <v/>
      </c>
      <c r="G771" s="94" t="str">
        <f>IF(E771&lt;&gt;"",SUMIFS(JPK_KR!AL:AL,JPK_KR!W:W,F771),"")</f>
        <v/>
      </c>
      <c r="H771" s="94" t="str">
        <f>IF(E771&lt;&gt;"",SUMIFS(JPK_KR!AM:AM,JPK_KR!W:W,F771),"")</f>
        <v/>
      </c>
      <c r="K771" s="94" t="str">
        <f>IF(I771&lt;&gt;"",SUMIFS(JPK_KR!AJ:AJ,JPK_KR!W:W,J771),"")</f>
        <v/>
      </c>
      <c r="L771" s="94" t="str">
        <f>IF(I771&lt;&gt;"",SUMIFS(JPK_KR!AK:AK,JPK_KR!W:W,J771),"")</f>
        <v/>
      </c>
    </row>
    <row r="772" spans="3:12" x14ac:dyDescent="0.3">
      <c r="C772" s="94" t="str">
        <f>IF(A772&lt;&gt;"",SUMIFS(JPK_KR!AL:AL,JPK_KR!W:W,B772),"")</f>
        <v/>
      </c>
      <c r="D772" s="94" t="str">
        <f>IF(A772&lt;&gt;"",SUMIFS(JPK_KR!AM:AM,JPK_KR!W:W,B772),"")</f>
        <v/>
      </c>
      <c r="G772" s="94" t="str">
        <f>IF(E772&lt;&gt;"",SUMIFS(JPK_KR!AL:AL,JPK_KR!W:W,F772),"")</f>
        <v/>
      </c>
      <c r="H772" s="94" t="str">
        <f>IF(E772&lt;&gt;"",SUMIFS(JPK_KR!AM:AM,JPK_KR!W:W,F772),"")</f>
        <v/>
      </c>
      <c r="K772" s="94" t="str">
        <f>IF(I772&lt;&gt;"",SUMIFS(JPK_KR!AJ:AJ,JPK_KR!W:W,J772),"")</f>
        <v/>
      </c>
      <c r="L772" s="94" t="str">
        <f>IF(I772&lt;&gt;"",SUMIFS(JPK_KR!AK:AK,JPK_KR!W:W,J772),"")</f>
        <v/>
      </c>
    </row>
    <row r="773" spans="3:12" x14ac:dyDescent="0.3">
      <c r="C773" s="94" t="str">
        <f>IF(A773&lt;&gt;"",SUMIFS(JPK_KR!AL:AL,JPK_KR!W:W,B773),"")</f>
        <v/>
      </c>
      <c r="D773" s="94" t="str">
        <f>IF(A773&lt;&gt;"",SUMIFS(JPK_KR!AM:AM,JPK_KR!W:W,B773),"")</f>
        <v/>
      </c>
      <c r="G773" s="94" t="str">
        <f>IF(E773&lt;&gt;"",SUMIFS(JPK_KR!AL:AL,JPK_KR!W:W,F773),"")</f>
        <v/>
      </c>
      <c r="H773" s="94" t="str">
        <f>IF(E773&lt;&gt;"",SUMIFS(JPK_KR!AM:AM,JPK_KR!W:W,F773),"")</f>
        <v/>
      </c>
      <c r="K773" s="94" t="str">
        <f>IF(I773&lt;&gt;"",SUMIFS(JPK_KR!AJ:AJ,JPK_KR!W:W,J773),"")</f>
        <v/>
      </c>
      <c r="L773" s="94" t="str">
        <f>IF(I773&lt;&gt;"",SUMIFS(JPK_KR!AK:AK,JPK_KR!W:W,J773),"")</f>
        <v/>
      </c>
    </row>
    <row r="774" spans="3:12" x14ac:dyDescent="0.3">
      <c r="C774" s="94" t="str">
        <f>IF(A774&lt;&gt;"",SUMIFS(JPK_KR!AL:AL,JPK_KR!W:W,B774),"")</f>
        <v/>
      </c>
      <c r="D774" s="94" t="str">
        <f>IF(A774&lt;&gt;"",SUMIFS(JPK_KR!AM:AM,JPK_KR!W:W,B774),"")</f>
        <v/>
      </c>
      <c r="G774" s="94" t="str">
        <f>IF(E774&lt;&gt;"",SUMIFS(JPK_KR!AL:AL,JPK_KR!W:W,F774),"")</f>
        <v/>
      </c>
      <c r="H774" s="94" t="str">
        <f>IF(E774&lt;&gt;"",SUMIFS(JPK_KR!AM:AM,JPK_KR!W:W,F774),"")</f>
        <v/>
      </c>
      <c r="K774" s="94" t="str">
        <f>IF(I774&lt;&gt;"",SUMIFS(JPK_KR!AJ:AJ,JPK_KR!W:W,J774),"")</f>
        <v/>
      </c>
      <c r="L774" s="94" t="str">
        <f>IF(I774&lt;&gt;"",SUMIFS(JPK_KR!AK:AK,JPK_KR!W:W,J774),"")</f>
        <v/>
      </c>
    </row>
    <row r="775" spans="3:12" x14ac:dyDescent="0.3">
      <c r="C775" s="94" t="str">
        <f>IF(A775&lt;&gt;"",SUMIFS(JPK_KR!AL:AL,JPK_KR!W:W,B775),"")</f>
        <v/>
      </c>
      <c r="D775" s="94" t="str">
        <f>IF(A775&lt;&gt;"",SUMIFS(JPK_KR!AM:AM,JPK_KR!W:W,B775),"")</f>
        <v/>
      </c>
      <c r="G775" s="94" t="str">
        <f>IF(E775&lt;&gt;"",SUMIFS(JPK_KR!AL:AL,JPK_KR!W:W,F775),"")</f>
        <v/>
      </c>
      <c r="H775" s="94" t="str">
        <f>IF(E775&lt;&gt;"",SUMIFS(JPK_KR!AM:AM,JPK_KR!W:W,F775),"")</f>
        <v/>
      </c>
      <c r="K775" s="94" t="str">
        <f>IF(I775&lt;&gt;"",SUMIFS(JPK_KR!AJ:AJ,JPK_KR!W:W,J775),"")</f>
        <v/>
      </c>
      <c r="L775" s="94" t="str">
        <f>IF(I775&lt;&gt;"",SUMIFS(JPK_KR!AK:AK,JPK_KR!W:W,J775),"")</f>
        <v/>
      </c>
    </row>
    <row r="776" spans="3:12" x14ac:dyDescent="0.3">
      <c r="C776" s="94" t="str">
        <f>IF(A776&lt;&gt;"",SUMIFS(JPK_KR!AL:AL,JPK_KR!W:W,B776),"")</f>
        <v/>
      </c>
      <c r="D776" s="94" t="str">
        <f>IF(A776&lt;&gt;"",SUMIFS(JPK_KR!AM:AM,JPK_KR!W:W,B776),"")</f>
        <v/>
      </c>
      <c r="G776" s="94" t="str">
        <f>IF(E776&lt;&gt;"",SUMIFS(JPK_KR!AL:AL,JPK_KR!W:W,F776),"")</f>
        <v/>
      </c>
      <c r="H776" s="94" t="str">
        <f>IF(E776&lt;&gt;"",SUMIFS(JPK_KR!AM:AM,JPK_KR!W:W,F776),"")</f>
        <v/>
      </c>
      <c r="K776" s="94" t="str">
        <f>IF(I776&lt;&gt;"",SUMIFS(JPK_KR!AJ:AJ,JPK_KR!W:W,J776),"")</f>
        <v/>
      </c>
      <c r="L776" s="94" t="str">
        <f>IF(I776&lt;&gt;"",SUMIFS(JPK_KR!AK:AK,JPK_KR!W:W,J776),"")</f>
        <v/>
      </c>
    </row>
    <row r="777" spans="3:12" x14ac:dyDescent="0.3">
      <c r="C777" s="94" t="str">
        <f>IF(A777&lt;&gt;"",SUMIFS(JPK_KR!AL:AL,JPK_KR!W:W,B777),"")</f>
        <v/>
      </c>
      <c r="D777" s="94" t="str">
        <f>IF(A777&lt;&gt;"",SUMIFS(JPK_KR!AM:AM,JPK_KR!W:W,B777),"")</f>
        <v/>
      </c>
      <c r="G777" s="94" t="str">
        <f>IF(E777&lt;&gt;"",SUMIFS(JPK_KR!AL:AL,JPK_KR!W:W,F777),"")</f>
        <v/>
      </c>
      <c r="H777" s="94" t="str">
        <f>IF(E777&lt;&gt;"",SUMIFS(JPK_KR!AM:AM,JPK_KR!W:W,F777),"")</f>
        <v/>
      </c>
      <c r="K777" s="94" t="str">
        <f>IF(I777&lt;&gt;"",SUMIFS(JPK_KR!AJ:AJ,JPK_KR!W:W,J777),"")</f>
        <v/>
      </c>
      <c r="L777" s="94" t="str">
        <f>IF(I777&lt;&gt;"",SUMIFS(JPK_KR!AK:AK,JPK_KR!W:W,J777),"")</f>
        <v/>
      </c>
    </row>
    <row r="778" spans="3:12" x14ac:dyDescent="0.3">
      <c r="C778" s="94" t="str">
        <f>IF(A778&lt;&gt;"",SUMIFS(JPK_KR!AL:AL,JPK_KR!W:W,B778),"")</f>
        <v/>
      </c>
      <c r="D778" s="94" t="str">
        <f>IF(A778&lt;&gt;"",SUMIFS(JPK_KR!AM:AM,JPK_KR!W:W,B778),"")</f>
        <v/>
      </c>
      <c r="G778" s="94" t="str">
        <f>IF(E778&lt;&gt;"",SUMIFS(JPK_KR!AL:AL,JPK_KR!W:W,F778),"")</f>
        <v/>
      </c>
      <c r="H778" s="94" t="str">
        <f>IF(E778&lt;&gt;"",SUMIFS(JPK_KR!AM:AM,JPK_KR!W:W,F778),"")</f>
        <v/>
      </c>
      <c r="K778" s="94" t="str">
        <f>IF(I778&lt;&gt;"",SUMIFS(JPK_KR!AJ:AJ,JPK_KR!W:W,J778),"")</f>
        <v/>
      </c>
      <c r="L778" s="94" t="str">
        <f>IF(I778&lt;&gt;"",SUMIFS(JPK_KR!AK:AK,JPK_KR!W:W,J778),"")</f>
        <v/>
      </c>
    </row>
    <row r="779" spans="3:12" x14ac:dyDescent="0.3">
      <c r="C779" s="94" t="str">
        <f>IF(A779&lt;&gt;"",SUMIFS(JPK_KR!AL:AL,JPK_KR!W:W,B779),"")</f>
        <v/>
      </c>
      <c r="D779" s="94" t="str">
        <f>IF(A779&lt;&gt;"",SUMIFS(JPK_KR!AM:AM,JPK_KR!W:W,B779),"")</f>
        <v/>
      </c>
      <c r="G779" s="94" t="str">
        <f>IF(E779&lt;&gt;"",SUMIFS(JPK_KR!AL:AL,JPK_KR!W:W,F779),"")</f>
        <v/>
      </c>
      <c r="H779" s="94" t="str">
        <f>IF(E779&lt;&gt;"",SUMIFS(JPK_KR!AM:AM,JPK_KR!W:W,F779),"")</f>
        <v/>
      </c>
      <c r="K779" s="94" t="str">
        <f>IF(I779&lt;&gt;"",SUMIFS(JPK_KR!AJ:AJ,JPK_KR!W:W,J779),"")</f>
        <v/>
      </c>
      <c r="L779" s="94" t="str">
        <f>IF(I779&lt;&gt;"",SUMIFS(JPK_KR!AK:AK,JPK_KR!W:W,J779),"")</f>
        <v/>
      </c>
    </row>
    <row r="780" spans="3:12" x14ac:dyDescent="0.3">
      <c r="C780" s="94" t="str">
        <f>IF(A780&lt;&gt;"",SUMIFS(JPK_KR!AL:AL,JPK_KR!W:W,B780),"")</f>
        <v/>
      </c>
      <c r="D780" s="94" t="str">
        <f>IF(A780&lt;&gt;"",SUMIFS(JPK_KR!AM:AM,JPK_KR!W:W,B780),"")</f>
        <v/>
      </c>
      <c r="G780" s="94" t="str">
        <f>IF(E780&lt;&gt;"",SUMIFS(JPK_KR!AL:AL,JPK_KR!W:W,F780),"")</f>
        <v/>
      </c>
      <c r="H780" s="94" t="str">
        <f>IF(E780&lt;&gt;"",SUMIFS(JPK_KR!AM:AM,JPK_KR!W:W,F780),"")</f>
        <v/>
      </c>
      <c r="K780" s="94" t="str">
        <f>IF(I780&lt;&gt;"",SUMIFS(JPK_KR!AJ:AJ,JPK_KR!W:W,J780),"")</f>
        <v/>
      </c>
      <c r="L780" s="94" t="str">
        <f>IF(I780&lt;&gt;"",SUMIFS(JPK_KR!AK:AK,JPK_KR!W:W,J780),"")</f>
        <v/>
      </c>
    </row>
    <row r="781" spans="3:12" x14ac:dyDescent="0.3">
      <c r="C781" s="94" t="str">
        <f>IF(A781&lt;&gt;"",SUMIFS(JPK_KR!AL:AL,JPK_KR!W:W,B781),"")</f>
        <v/>
      </c>
      <c r="D781" s="94" t="str">
        <f>IF(A781&lt;&gt;"",SUMIFS(JPK_KR!AM:AM,JPK_KR!W:W,B781),"")</f>
        <v/>
      </c>
      <c r="G781" s="94" t="str">
        <f>IF(E781&lt;&gt;"",SUMIFS(JPK_KR!AL:AL,JPK_KR!W:W,F781),"")</f>
        <v/>
      </c>
      <c r="H781" s="94" t="str">
        <f>IF(E781&lt;&gt;"",SUMIFS(JPK_KR!AM:AM,JPK_KR!W:W,F781),"")</f>
        <v/>
      </c>
      <c r="K781" s="94" t="str">
        <f>IF(I781&lt;&gt;"",SUMIFS(JPK_KR!AJ:AJ,JPK_KR!W:W,J781),"")</f>
        <v/>
      </c>
      <c r="L781" s="94" t="str">
        <f>IF(I781&lt;&gt;"",SUMIFS(JPK_KR!AK:AK,JPK_KR!W:W,J781),"")</f>
        <v/>
      </c>
    </row>
    <row r="782" spans="3:12" x14ac:dyDescent="0.3">
      <c r="C782" s="94" t="str">
        <f>IF(A782&lt;&gt;"",SUMIFS(JPK_KR!AL:AL,JPK_KR!W:W,B782),"")</f>
        <v/>
      </c>
      <c r="D782" s="94" t="str">
        <f>IF(A782&lt;&gt;"",SUMIFS(JPK_KR!AM:AM,JPK_KR!W:W,B782),"")</f>
        <v/>
      </c>
      <c r="G782" s="94" t="str">
        <f>IF(E782&lt;&gt;"",SUMIFS(JPK_KR!AL:AL,JPK_KR!W:W,F782),"")</f>
        <v/>
      </c>
      <c r="H782" s="94" t="str">
        <f>IF(E782&lt;&gt;"",SUMIFS(JPK_KR!AM:AM,JPK_KR!W:W,F782),"")</f>
        <v/>
      </c>
      <c r="K782" s="94" t="str">
        <f>IF(I782&lt;&gt;"",SUMIFS(JPK_KR!AJ:AJ,JPK_KR!W:W,J782),"")</f>
        <v/>
      </c>
      <c r="L782" s="94" t="str">
        <f>IF(I782&lt;&gt;"",SUMIFS(JPK_KR!AK:AK,JPK_KR!W:W,J782),"")</f>
        <v/>
      </c>
    </row>
    <row r="783" spans="3:12" x14ac:dyDescent="0.3">
      <c r="C783" s="94" t="str">
        <f>IF(A783&lt;&gt;"",SUMIFS(JPK_KR!AL:AL,JPK_KR!W:W,B783),"")</f>
        <v/>
      </c>
      <c r="D783" s="94" t="str">
        <f>IF(A783&lt;&gt;"",SUMIFS(JPK_KR!AM:AM,JPK_KR!W:W,B783),"")</f>
        <v/>
      </c>
      <c r="G783" s="94" t="str">
        <f>IF(E783&lt;&gt;"",SUMIFS(JPK_KR!AL:AL,JPK_KR!W:W,F783),"")</f>
        <v/>
      </c>
      <c r="H783" s="94" t="str">
        <f>IF(E783&lt;&gt;"",SUMIFS(JPK_KR!AM:AM,JPK_KR!W:W,F783),"")</f>
        <v/>
      </c>
      <c r="K783" s="94" t="str">
        <f>IF(I783&lt;&gt;"",SUMIFS(JPK_KR!AJ:AJ,JPK_KR!W:W,J783),"")</f>
        <v/>
      </c>
      <c r="L783" s="94" t="str">
        <f>IF(I783&lt;&gt;"",SUMIFS(JPK_KR!AK:AK,JPK_KR!W:W,J783),"")</f>
        <v/>
      </c>
    </row>
    <row r="784" spans="3:12" x14ac:dyDescent="0.3">
      <c r="C784" s="94" t="str">
        <f>IF(A784&lt;&gt;"",SUMIFS(JPK_KR!AL:AL,JPK_KR!W:W,B784),"")</f>
        <v/>
      </c>
      <c r="D784" s="94" t="str">
        <f>IF(A784&lt;&gt;"",SUMIFS(JPK_KR!AM:AM,JPK_KR!W:W,B784),"")</f>
        <v/>
      </c>
      <c r="G784" s="94" t="str">
        <f>IF(E784&lt;&gt;"",SUMIFS(JPK_KR!AL:AL,JPK_KR!W:W,F784),"")</f>
        <v/>
      </c>
      <c r="H784" s="94" t="str">
        <f>IF(E784&lt;&gt;"",SUMIFS(JPK_KR!AM:AM,JPK_KR!W:W,F784),"")</f>
        <v/>
      </c>
      <c r="K784" s="94" t="str">
        <f>IF(I784&lt;&gt;"",SUMIFS(JPK_KR!AJ:AJ,JPK_KR!W:W,J784),"")</f>
        <v/>
      </c>
      <c r="L784" s="94" t="str">
        <f>IF(I784&lt;&gt;"",SUMIFS(JPK_KR!AK:AK,JPK_KR!W:W,J784),"")</f>
        <v/>
      </c>
    </row>
    <row r="785" spans="3:12" x14ac:dyDescent="0.3">
      <c r="C785" s="94" t="str">
        <f>IF(A785&lt;&gt;"",SUMIFS(JPK_KR!AL:AL,JPK_KR!W:W,B785),"")</f>
        <v/>
      </c>
      <c r="D785" s="94" t="str">
        <f>IF(A785&lt;&gt;"",SUMIFS(JPK_KR!AM:AM,JPK_KR!W:W,B785),"")</f>
        <v/>
      </c>
      <c r="G785" s="94" t="str">
        <f>IF(E785&lt;&gt;"",SUMIFS(JPK_KR!AL:AL,JPK_KR!W:W,F785),"")</f>
        <v/>
      </c>
      <c r="H785" s="94" t="str">
        <f>IF(E785&lt;&gt;"",SUMIFS(JPK_KR!AM:AM,JPK_KR!W:W,F785),"")</f>
        <v/>
      </c>
      <c r="K785" s="94" t="str">
        <f>IF(I785&lt;&gt;"",SUMIFS(JPK_KR!AJ:AJ,JPK_KR!W:W,J785),"")</f>
        <v/>
      </c>
      <c r="L785" s="94" t="str">
        <f>IF(I785&lt;&gt;"",SUMIFS(JPK_KR!AK:AK,JPK_KR!W:W,J785),"")</f>
        <v/>
      </c>
    </row>
    <row r="786" spans="3:12" x14ac:dyDescent="0.3">
      <c r="C786" s="94" t="str">
        <f>IF(A786&lt;&gt;"",SUMIFS(JPK_KR!AL:AL,JPK_KR!W:W,B786),"")</f>
        <v/>
      </c>
      <c r="D786" s="94" t="str">
        <f>IF(A786&lt;&gt;"",SUMIFS(JPK_KR!AM:AM,JPK_KR!W:W,B786),"")</f>
        <v/>
      </c>
      <c r="G786" s="94" t="str">
        <f>IF(E786&lt;&gt;"",SUMIFS(JPK_KR!AL:AL,JPK_KR!W:W,F786),"")</f>
        <v/>
      </c>
      <c r="H786" s="94" t="str">
        <f>IF(E786&lt;&gt;"",SUMIFS(JPK_KR!AM:AM,JPK_KR!W:W,F786),"")</f>
        <v/>
      </c>
      <c r="K786" s="94" t="str">
        <f>IF(I786&lt;&gt;"",SUMIFS(JPK_KR!AJ:AJ,JPK_KR!W:W,J786),"")</f>
        <v/>
      </c>
      <c r="L786" s="94" t="str">
        <f>IF(I786&lt;&gt;"",SUMIFS(JPK_KR!AK:AK,JPK_KR!W:W,J786),"")</f>
        <v/>
      </c>
    </row>
    <row r="787" spans="3:12" x14ac:dyDescent="0.3">
      <c r="C787" s="94" t="str">
        <f>IF(A787&lt;&gt;"",SUMIFS(JPK_KR!AL:AL,JPK_KR!W:W,B787),"")</f>
        <v/>
      </c>
      <c r="D787" s="94" t="str">
        <f>IF(A787&lt;&gt;"",SUMIFS(JPK_KR!AM:AM,JPK_KR!W:W,B787),"")</f>
        <v/>
      </c>
      <c r="G787" s="94" t="str">
        <f>IF(E787&lt;&gt;"",SUMIFS(JPK_KR!AL:AL,JPK_KR!W:W,F787),"")</f>
        <v/>
      </c>
      <c r="H787" s="94" t="str">
        <f>IF(E787&lt;&gt;"",SUMIFS(JPK_KR!AM:AM,JPK_KR!W:W,F787),"")</f>
        <v/>
      </c>
      <c r="K787" s="94" t="str">
        <f>IF(I787&lt;&gt;"",SUMIFS(JPK_KR!AJ:AJ,JPK_KR!W:W,J787),"")</f>
        <v/>
      </c>
      <c r="L787" s="94" t="str">
        <f>IF(I787&lt;&gt;"",SUMIFS(JPK_KR!AK:AK,JPK_KR!W:W,J787),"")</f>
        <v/>
      </c>
    </row>
    <row r="788" spans="3:12" x14ac:dyDescent="0.3">
      <c r="C788" s="94" t="str">
        <f>IF(A788&lt;&gt;"",SUMIFS(JPK_KR!AL:AL,JPK_KR!W:W,B788),"")</f>
        <v/>
      </c>
      <c r="D788" s="94" t="str">
        <f>IF(A788&lt;&gt;"",SUMIFS(JPK_KR!AM:AM,JPK_KR!W:W,B788),"")</f>
        <v/>
      </c>
      <c r="G788" s="94" t="str">
        <f>IF(E788&lt;&gt;"",SUMIFS(JPK_KR!AL:AL,JPK_KR!W:W,F788),"")</f>
        <v/>
      </c>
      <c r="H788" s="94" t="str">
        <f>IF(E788&lt;&gt;"",SUMIFS(JPK_KR!AM:AM,JPK_KR!W:W,F788),"")</f>
        <v/>
      </c>
      <c r="K788" s="94" t="str">
        <f>IF(I788&lt;&gt;"",SUMIFS(JPK_KR!AJ:AJ,JPK_KR!W:W,J788),"")</f>
        <v/>
      </c>
      <c r="L788" s="94" t="str">
        <f>IF(I788&lt;&gt;"",SUMIFS(JPK_KR!AK:AK,JPK_KR!W:W,J788),"")</f>
        <v/>
      </c>
    </row>
    <row r="789" spans="3:12" x14ac:dyDescent="0.3">
      <c r="C789" s="94" t="str">
        <f>IF(A789&lt;&gt;"",SUMIFS(JPK_KR!AL:AL,JPK_KR!W:W,B789),"")</f>
        <v/>
      </c>
      <c r="D789" s="94" t="str">
        <f>IF(A789&lt;&gt;"",SUMIFS(JPK_KR!AM:AM,JPK_KR!W:W,B789),"")</f>
        <v/>
      </c>
      <c r="G789" s="94" t="str">
        <f>IF(E789&lt;&gt;"",SUMIFS(JPK_KR!AL:AL,JPK_KR!W:W,F789),"")</f>
        <v/>
      </c>
      <c r="H789" s="94" t="str">
        <f>IF(E789&lt;&gt;"",SUMIFS(JPK_KR!AM:AM,JPK_KR!W:W,F789),"")</f>
        <v/>
      </c>
      <c r="K789" s="94" t="str">
        <f>IF(I789&lt;&gt;"",SUMIFS(JPK_KR!AJ:AJ,JPK_KR!W:W,J789),"")</f>
        <v/>
      </c>
      <c r="L789" s="94" t="str">
        <f>IF(I789&lt;&gt;"",SUMIFS(JPK_KR!AK:AK,JPK_KR!W:W,J789),"")</f>
        <v/>
      </c>
    </row>
    <row r="790" spans="3:12" x14ac:dyDescent="0.3">
      <c r="C790" s="94" t="str">
        <f>IF(A790&lt;&gt;"",SUMIFS(JPK_KR!AL:AL,JPK_KR!W:W,B790),"")</f>
        <v/>
      </c>
      <c r="D790" s="94" t="str">
        <f>IF(A790&lt;&gt;"",SUMIFS(JPK_KR!AM:AM,JPK_KR!W:W,B790),"")</f>
        <v/>
      </c>
      <c r="G790" s="94" t="str">
        <f>IF(E790&lt;&gt;"",SUMIFS(JPK_KR!AL:AL,JPK_KR!W:W,F790),"")</f>
        <v/>
      </c>
      <c r="H790" s="94" t="str">
        <f>IF(E790&lt;&gt;"",SUMIFS(JPK_KR!AM:AM,JPK_KR!W:W,F790),"")</f>
        <v/>
      </c>
      <c r="K790" s="94" t="str">
        <f>IF(I790&lt;&gt;"",SUMIFS(JPK_KR!AJ:AJ,JPK_KR!W:W,J790),"")</f>
        <v/>
      </c>
      <c r="L790" s="94" t="str">
        <f>IF(I790&lt;&gt;"",SUMIFS(JPK_KR!AK:AK,JPK_KR!W:W,J790),"")</f>
        <v/>
      </c>
    </row>
    <row r="791" spans="3:12" x14ac:dyDescent="0.3">
      <c r="C791" s="94" t="str">
        <f>IF(A791&lt;&gt;"",SUMIFS(JPK_KR!AL:AL,JPK_KR!W:W,B791),"")</f>
        <v/>
      </c>
      <c r="D791" s="94" t="str">
        <f>IF(A791&lt;&gt;"",SUMIFS(JPK_KR!AM:AM,JPK_KR!W:W,B791),"")</f>
        <v/>
      </c>
      <c r="G791" s="94" t="str">
        <f>IF(E791&lt;&gt;"",SUMIFS(JPK_KR!AL:AL,JPK_KR!W:W,F791),"")</f>
        <v/>
      </c>
      <c r="H791" s="94" t="str">
        <f>IF(E791&lt;&gt;"",SUMIFS(JPK_KR!AM:AM,JPK_KR!W:W,F791),"")</f>
        <v/>
      </c>
      <c r="K791" s="94" t="str">
        <f>IF(I791&lt;&gt;"",SUMIFS(JPK_KR!AJ:AJ,JPK_KR!W:W,J791),"")</f>
        <v/>
      </c>
      <c r="L791" s="94" t="str">
        <f>IF(I791&lt;&gt;"",SUMIFS(JPK_KR!AK:AK,JPK_KR!W:W,J791),"")</f>
        <v/>
      </c>
    </row>
    <row r="792" spans="3:12" x14ac:dyDescent="0.3">
      <c r="C792" s="94" t="str">
        <f>IF(A792&lt;&gt;"",SUMIFS(JPK_KR!AL:AL,JPK_KR!W:W,B792),"")</f>
        <v/>
      </c>
      <c r="D792" s="94" t="str">
        <f>IF(A792&lt;&gt;"",SUMIFS(JPK_KR!AM:AM,JPK_KR!W:W,B792),"")</f>
        <v/>
      </c>
      <c r="G792" s="94" t="str">
        <f>IF(E792&lt;&gt;"",SUMIFS(JPK_KR!AL:AL,JPK_KR!W:W,F792),"")</f>
        <v/>
      </c>
      <c r="H792" s="94" t="str">
        <f>IF(E792&lt;&gt;"",SUMIFS(JPK_KR!AM:AM,JPK_KR!W:W,F792),"")</f>
        <v/>
      </c>
      <c r="K792" s="94" t="str">
        <f>IF(I792&lt;&gt;"",SUMIFS(JPK_KR!AJ:AJ,JPK_KR!W:W,J792),"")</f>
        <v/>
      </c>
      <c r="L792" s="94" t="str">
        <f>IF(I792&lt;&gt;"",SUMIFS(JPK_KR!AK:AK,JPK_KR!W:W,J792),"")</f>
        <v/>
      </c>
    </row>
    <row r="793" spans="3:12" x14ac:dyDescent="0.3">
      <c r="C793" s="94" t="str">
        <f>IF(A793&lt;&gt;"",SUMIFS(JPK_KR!AL:AL,JPK_KR!W:W,B793),"")</f>
        <v/>
      </c>
      <c r="D793" s="94" t="str">
        <f>IF(A793&lt;&gt;"",SUMIFS(JPK_KR!AM:AM,JPK_KR!W:W,B793),"")</f>
        <v/>
      </c>
      <c r="G793" s="94" t="str">
        <f>IF(E793&lt;&gt;"",SUMIFS(JPK_KR!AL:AL,JPK_KR!W:W,F793),"")</f>
        <v/>
      </c>
      <c r="H793" s="94" t="str">
        <f>IF(E793&lt;&gt;"",SUMIFS(JPK_KR!AM:AM,JPK_KR!W:W,F793),"")</f>
        <v/>
      </c>
      <c r="K793" s="94" t="str">
        <f>IF(I793&lt;&gt;"",SUMIFS(JPK_KR!AJ:AJ,JPK_KR!W:W,J793),"")</f>
        <v/>
      </c>
      <c r="L793" s="94" t="str">
        <f>IF(I793&lt;&gt;"",SUMIFS(JPK_KR!AK:AK,JPK_KR!W:W,J793),"")</f>
        <v/>
      </c>
    </row>
    <row r="794" spans="3:12" x14ac:dyDescent="0.3">
      <c r="C794" s="94" t="str">
        <f>IF(A794&lt;&gt;"",SUMIFS(JPK_KR!AL:AL,JPK_KR!W:W,B794),"")</f>
        <v/>
      </c>
      <c r="D794" s="94" t="str">
        <f>IF(A794&lt;&gt;"",SUMIFS(JPK_KR!AM:AM,JPK_KR!W:W,B794),"")</f>
        <v/>
      </c>
      <c r="G794" s="94" t="str">
        <f>IF(E794&lt;&gt;"",SUMIFS(JPK_KR!AL:AL,JPK_KR!W:W,F794),"")</f>
        <v/>
      </c>
      <c r="H794" s="94" t="str">
        <f>IF(E794&lt;&gt;"",SUMIFS(JPK_KR!AM:AM,JPK_KR!W:W,F794),"")</f>
        <v/>
      </c>
      <c r="K794" s="94" t="str">
        <f>IF(I794&lt;&gt;"",SUMIFS(JPK_KR!AJ:AJ,JPK_KR!W:W,J794),"")</f>
        <v/>
      </c>
      <c r="L794" s="94" t="str">
        <f>IF(I794&lt;&gt;"",SUMIFS(JPK_KR!AK:AK,JPK_KR!W:W,J794),"")</f>
        <v/>
      </c>
    </row>
    <row r="795" spans="3:12" x14ac:dyDescent="0.3">
      <c r="C795" s="94" t="str">
        <f>IF(A795&lt;&gt;"",SUMIFS(JPK_KR!AL:AL,JPK_KR!W:W,B795),"")</f>
        <v/>
      </c>
      <c r="D795" s="94" t="str">
        <f>IF(A795&lt;&gt;"",SUMIFS(JPK_KR!AM:AM,JPK_KR!W:W,B795),"")</f>
        <v/>
      </c>
      <c r="G795" s="94" t="str">
        <f>IF(E795&lt;&gt;"",SUMIFS(JPK_KR!AL:AL,JPK_KR!W:W,F795),"")</f>
        <v/>
      </c>
      <c r="H795" s="94" t="str">
        <f>IF(E795&lt;&gt;"",SUMIFS(JPK_KR!AM:AM,JPK_KR!W:W,F795),"")</f>
        <v/>
      </c>
      <c r="K795" s="94" t="str">
        <f>IF(I795&lt;&gt;"",SUMIFS(JPK_KR!AJ:AJ,JPK_KR!W:W,J795),"")</f>
        <v/>
      </c>
      <c r="L795" s="94" t="str">
        <f>IF(I795&lt;&gt;"",SUMIFS(JPK_KR!AK:AK,JPK_KR!W:W,J795),"")</f>
        <v/>
      </c>
    </row>
    <row r="796" spans="3:12" x14ac:dyDescent="0.3">
      <c r="C796" s="94" t="str">
        <f>IF(A796&lt;&gt;"",SUMIFS(JPK_KR!AL:AL,JPK_KR!W:W,B796),"")</f>
        <v/>
      </c>
      <c r="D796" s="94" t="str">
        <f>IF(A796&lt;&gt;"",SUMIFS(JPK_KR!AM:AM,JPK_KR!W:W,B796),"")</f>
        <v/>
      </c>
      <c r="G796" s="94" t="str">
        <f>IF(E796&lt;&gt;"",SUMIFS(JPK_KR!AL:AL,JPK_KR!W:W,F796),"")</f>
        <v/>
      </c>
      <c r="H796" s="94" t="str">
        <f>IF(E796&lt;&gt;"",SUMIFS(JPK_KR!AM:AM,JPK_KR!W:W,F796),"")</f>
        <v/>
      </c>
      <c r="K796" s="94" t="str">
        <f>IF(I796&lt;&gt;"",SUMIFS(JPK_KR!AJ:AJ,JPK_KR!W:W,J796),"")</f>
        <v/>
      </c>
      <c r="L796" s="94" t="str">
        <f>IF(I796&lt;&gt;"",SUMIFS(JPK_KR!AK:AK,JPK_KR!W:W,J796),"")</f>
        <v/>
      </c>
    </row>
    <row r="797" spans="3:12" x14ac:dyDescent="0.3">
      <c r="C797" s="94" t="str">
        <f>IF(A797&lt;&gt;"",SUMIFS(JPK_KR!AL:AL,JPK_KR!W:W,B797),"")</f>
        <v/>
      </c>
      <c r="D797" s="94" t="str">
        <f>IF(A797&lt;&gt;"",SUMIFS(JPK_KR!AM:AM,JPK_KR!W:W,B797),"")</f>
        <v/>
      </c>
      <c r="G797" s="94" t="str">
        <f>IF(E797&lt;&gt;"",SUMIFS(JPK_KR!AL:AL,JPK_KR!W:W,F797),"")</f>
        <v/>
      </c>
      <c r="H797" s="94" t="str">
        <f>IF(E797&lt;&gt;"",SUMIFS(JPK_KR!AM:AM,JPK_KR!W:W,F797),"")</f>
        <v/>
      </c>
      <c r="K797" s="94" t="str">
        <f>IF(I797&lt;&gt;"",SUMIFS(JPK_KR!AJ:AJ,JPK_KR!W:W,J797),"")</f>
        <v/>
      </c>
      <c r="L797" s="94" t="str">
        <f>IF(I797&lt;&gt;"",SUMIFS(JPK_KR!AK:AK,JPK_KR!W:W,J797),"")</f>
        <v/>
      </c>
    </row>
    <row r="798" spans="3:12" x14ac:dyDescent="0.3">
      <c r="C798" s="94" t="str">
        <f>IF(A798&lt;&gt;"",SUMIFS(JPK_KR!AL:AL,JPK_KR!W:W,B798),"")</f>
        <v/>
      </c>
      <c r="D798" s="94" t="str">
        <f>IF(A798&lt;&gt;"",SUMIFS(JPK_KR!AM:AM,JPK_KR!W:W,B798),"")</f>
        <v/>
      </c>
      <c r="G798" s="94" t="str">
        <f>IF(E798&lt;&gt;"",SUMIFS(JPK_KR!AL:AL,JPK_KR!W:W,F798),"")</f>
        <v/>
      </c>
      <c r="H798" s="94" t="str">
        <f>IF(E798&lt;&gt;"",SUMIFS(JPK_KR!AM:AM,JPK_KR!W:W,F798),"")</f>
        <v/>
      </c>
      <c r="K798" s="94" t="str">
        <f>IF(I798&lt;&gt;"",SUMIFS(JPK_KR!AJ:AJ,JPK_KR!W:W,J798),"")</f>
        <v/>
      </c>
      <c r="L798" s="94" t="str">
        <f>IF(I798&lt;&gt;"",SUMIFS(JPK_KR!AK:AK,JPK_KR!W:W,J798),"")</f>
        <v/>
      </c>
    </row>
    <row r="799" spans="3:12" x14ac:dyDescent="0.3">
      <c r="C799" s="94" t="str">
        <f>IF(A799&lt;&gt;"",SUMIFS(JPK_KR!AL:AL,JPK_KR!W:W,B799),"")</f>
        <v/>
      </c>
      <c r="D799" s="94" t="str">
        <f>IF(A799&lt;&gt;"",SUMIFS(JPK_KR!AM:AM,JPK_KR!W:W,B799),"")</f>
        <v/>
      </c>
      <c r="G799" s="94" t="str">
        <f>IF(E799&lt;&gt;"",SUMIFS(JPK_KR!AL:AL,JPK_KR!W:W,F799),"")</f>
        <v/>
      </c>
      <c r="H799" s="94" t="str">
        <f>IF(E799&lt;&gt;"",SUMIFS(JPK_KR!AM:AM,JPK_KR!W:W,F799),"")</f>
        <v/>
      </c>
      <c r="K799" s="94" t="str">
        <f>IF(I799&lt;&gt;"",SUMIFS(JPK_KR!AJ:AJ,JPK_KR!W:W,J799),"")</f>
        <v/>
      </c>
      <c r="L799" s="94" t="str">
        <f>IF(I799&lt;&gt;"",SUMIFS(JPK_KR!AK:AK,JPK_KR!W:W,J799),"")</f>
        <v/>
      </c>
    </row>
    <row r="800" spans="3:12" x14ac:dyDescent="0.3">
      <c r="C800" s="94" t="str">
        <f>IF(A800&lt;&gt;"",SUMIFS(JPK_KR!AL:AL,JPK_KR!W:W,B800),"")</f>
        <v/>
      </c>
      <c r="D800" s="94" t="str">
        <f>IF(A800&lt;&gt;"",SUMIFS(JPK_KR!AM:AM,JPK_KR!W:W,B800),"")</f>
        <v/>
      </c>
      <c r="G800" s="94" t="str">
        <f>IF(E800&lt;&gt;"",SUMIFS(JPK_KR!AL:AL,JPK_KR!W:W,F800),"")</f>
        <v/>
      </c>
      <c r="H800" s="94" t="str">
        <f>IF(E800&lt;&gt;"",SUMIFS(JPK_KR!AM:AM,JPK_KR!W:W,F800),"")</f>
        <v/>
      </c>
      <c r="K800" s="94" t="str">
        <f>IF(I800&lt;&gt;"",SUMIFS(JPK_KR!AJ:AJ,JPK_KR!W:W,J800),"")</f>
        <v/>
      </c>
      <c r="L800" s="94" t="str">
        <f>IF(I800&lt;&gt;"",SUMIFS(JPK_KR!AK:AK,JPK_KR!W:W,J800),"")</f>
        <v/>
      </c>
    </row>
    <row r="801" spans="3:12" x14ac:dyDescent="0.3">
      <c r="C801" s="94" t="str">
        <f>IF(A801&lt;&gt;"",SUMIFS(JPK_KR!AL:AL,JPK_KR!W:W,B801),"")</f>
        <v/>
      </c>
      <c r="D801" s="94" t="str">
        <f>IF(A801&lt;&gt;"",SUMIFS(JPK_KR!AM:AM,JPK_KR!W:W,B801),"")</f>
        <v/>
      </c>
      <c r="G801" s="94" t="str">
        <f>IF(E801&lt;&gt;"",SUMIFS(JPK_KR!AL:AL,JPK_KR!W:W,F801),"")</f>
        <v/>
      </c>
      <c r="H801" s="94" t="str">
        <f>IF(E801&lt;&gt;"",SUMIFS(JPK_KR!AM:AM,JPK_KR!W:W,F801),"")</f>
        <v/>
      </c>
      <c r="K801" s="94" t="str">
        <f>IF(I801&lt;&gt;"",SUMIFS(JPK_KR!AJ:AJ,JPK_KR!W:W,J801),"")</f>
        <v/>
      </c>
      <c r="L801" s="94" t="str">
        <f>IF(I801&lt;&gt;"",SUMIFS(JPK_KR!AK:AK,JPK_KR!W:W,J801),"")</f>
        <v/>
      </c>
    </row>
    <row r="802" spans="3:12" x14ac:dyDescent="0.3">
      <c r="C802" s="94" t="str">
        <f>IF(A802&lt;&gt;"",SUMIFS(JPK_KR!AL:AL,JPK_KR!W:W,B802),"")</f>
        <v/>
      </c>
      <c r="D802" s="94" t="str">
        <f>IF(A802&lt;&gt;"",SUMIFS(JPK_KR!AM:AM,JPK_KR!W:W,B802),"")</f>
        <v/>
      </c>
      <c r="G802" s="94" t="str">
        <f>IF(E802&lt;&gt;"",SUMIFS(JPK_KR!AL:AL,JPK_KR!W:W,F802),"")</f>
        <v/>
      </c>
      <c r="H802" s="94" t="str">
        <f>IF(E802&lt;&gt;"",SUMIFS(JPK_KR!AM:AM,JPK_KR!W:W,F802),"")</f>
        <v/>
      </c>
      <c r="K802" s="94" t="str">
        <f>IF(I802&lt;&gt;"",SUMIFS(JPK_KR!AJ:AJ,JPK_KR!W:W,J802),"")</f>
        <v/>
      </c>
      <c r="L802" s="94" t="str">
        <f>IF(I802&lt;&gt;"",SUMIFS(JPK_KR!AK:AK,JPK_KR!W:W,J802),"")</f>
        <v/>
      </c>
    </row>
    <row r="803" spans="3:12" x14ac:dyDescent="0.3">
      <c r="C803" s="94" t="str">
        <f>IF(A803&lt;&gt;"",SUMIFS(JPK_KR!AL:AL,JPK_KR!W:W,B803),"")</f>
        <v/>
      </c>
      <c r="D803" s="94" t="str">
        <f>IF(A803&lt;&gt;"",SUMIFS(JPK_KR!AM:AM,JPK_KR!W:W,B803),"")</f>
        <v/>
      </c>
      <c r="G803" s="94" t="str">
        <f>IF(E803&lt;&gt;"",SUMIFS(JPK_KR!AL:AL,JPK_KR!W:W,F803),"")</f>
        <v/>
      </c>
      <c r="H803" s="94" t="str">
        <f>IF(E803&lt;&gt;"",SUMIFS(JPK_KR!AM:AM,JPK_KR!W:W,F803),"")</f>
        <v/>
      </c>
      <c r="K803" s="94" t="str">
        <f>IF(I803&lt;&gt;"",SUMIFS(JPK_KR!AJ:AJ,JPK_KR!W:W,J803),"")</f>
        <v/>
      </c>
      <c r="L803" s="94" t="str">
        <f>IF(I803&lt;&gt;"",SUMIFS(JPK_KR!AK:AK,JPK_KR!W:W,J803),"")</f>
        <v/>
      </c>
    </row>
    <row r="804" spans="3:12" x14ac:dyDescent="0.3">
      <c r="C804" s="94" t="str">
        <f>IF(A804&lt;&gt;"",SUMIFS(JPK_KR!AL:AL,JPK_KR!W:W,B804),"")</f>
        <v/>
      </c>
      <c r="D804" s="94" t="str">
        <f>IF(A804&lt;&gt;"",SUMIFS(JPK_KR!AM:AM,JPK_KR!W:W,B804),"")</f>
        <v/>
      </c>
      <c r="G804" s="94" t="str">
        <f>IF(E804&lt;&gt;"",SUMIFS(JPK_KR!AL:AL,JPK_KR!W:W,F804),"")</f>
        <v/>
      </c>
      <c r="H804" s="94" t="str">
        <f>IF(E804&lt;&gt;"",SUMIFS(JPK_KR!AM:AM,JPK_KR!W:W,F804),"")</f>
        <v/>
      </c>
      <c r="K804" s="94" t="str">
        <f>IF(I804&lt;&gt;"",SUMIFS(JPK_KR!AJ:AJ,JPK_KR!W:W,J804),"")</f>
        <v/>
      </c>
      <c r="L804" s="94" t="str">
        <f>IF(I804&lt;&gt;"",SUMIFS(JPK_KR!AK:AK,JPK_KR!W:W,J804),"")</f>
        <v/>
      </c>
    </row>
    <row r="805" spans="3:12" x14ac:dyDescent="0.3">
      <c r="C805" s="94" t="str">
        <f>IF(A805&lt;&gt;"",SUMIFS(JPK_KR!AL:AL,JPK_KR!W:W,B805),"")</f>
        <v/>
      </c>
      <c r="D805" s="94" t="str">
        <f>IF(A805&lt;&gt;"",SUMIFS(JPK_KR!AM:AM,JPK_KR!W:W,B805),"")</f>
        <v/>
      </c>
      <c r="G805" s="94" t="str">
        <f>IF(E805&lt;&gt;"",SUMIFS(JPK_KR!AL:AL,JPK_KR!W:W,F805),"")</f>
        <v/>
      </c>
      <c r="H805" s="94" t="str">
        <f>IF(E805&lt;&gt;"",SUMIFS(JPK_KR!AM:AM,JPK_KR!W:W,F805),"")</f>
        <v/>
      </c>
      <c r="K805" s="94" t="str">
        <f>IF(I805&lt;&gt;"",SUMIFS(JPK_KR!AJ:AJ,JPK_KR!W:W,J805),"")</f>
        <v/>
      </c>
      <c r="L805" s="94" t="str">
        <f>IF(I805&lt;&gt;"",SUMIFS(JPK_KR!AK:AK,JPK_KR!W:W,J805),"")</f>
        <v/>
      </c>
    </row>
    <row r="806" spans="3:12" x14ac:dyDescent="0.3">
      <c r="C806" s="94" t="str">
        <f>IF(A806&lt;&gt;"",SUMIFS(JPK_KR!AL:AL,JPK_KR!W:W,B806),"")</f>
        <v/>
      </c>
      <c r="D806" s="94" t="str">
        <f>IF(A806&lt;&gt;"",SUMIFS(JPK_KR!AM:AM,JPK_KR!W:W,B806),"")</f>
        <v/>
      </c>
      <c r="G806" s="94" t="str">
        <f>IF(E806&lt;&gt;"",SUMIFS(JPK_KR!AL:AL,JPK_KR!W:W,F806),"")</f>
        <v/>
      </c>
      <c r="H806" s="94" t="str">
        <f>IF(E806&lt;&gt;"",SUMIFS(JPK_KR!AM:AM,JPK_KR!W:W,F806),"")</f>
        <v/>
      </c>
      <c r="K806" s="94" t="str">
        <f>IF(I806&lt;&gt;"",SUMIFS(JPK_KR!AJ:AJ,JPK_KR!W:W,J806),"")</f>
        <v/>
      </c>
      <c r="L806" s="94" t="str">
        <f>IF(I806&lt;&gt;"",SUMIFS(JPK_KR!AK:AK,JPK_KR!W:W,J806),"")</f>
        <v/>
      </c>
    </row>
    <row r="807" spans="3:12" x14ac:dyDescent="0.3">
      <c r="C807" s="94" t="str">
        <f>IF(A807&lt;&gt;"",SUMIFS(JPK_KR!AL:AL,JPK_KR!W:W,B807),"")</f>
        <v/>
      </c>
      <c r="D807" s="94" t="str">
        <f>IF(A807&lt;&gt;"",SUMIFS(JPK_KR!AM:AM,JPK_KR!W:W,B807),"")</f>
        <v/>
      </c>
      <c r="G807" s="94" t="str">
        <f>IF(E807&lt;&gt;"",SUMIFS(JPK_KR!AL:AL,JPK_KR!W:W,F807),"")</f>
        <v/>
      </c>
      <c r="H807" s="94" t="str">
        <f>IF(E807&lt;&gt;"",SUMIFS(JPK_KR!AM:AM,JPK_KR!W:W,F807),"")</f>
        <v/>
      </c>
      <c r="K807" s="94" t="str">
        <f>IF(I807&lt;&gt;"",SUMIFS(JPK_KR!AJ:AJ,JPK_KR!W:W,J807),"")</f>
        <v/>
      </c>
      <c r="L807" s="94" t="str">
        <f>IF(I807&lt;&gt;"",SUMIFS(JPK_KR!AK:AK,JPK_KR!W:W,J807),"")</f>
        <v/>
      </c>
    </row>
    <row r="808" spans="3:12" x14ac:dyDescent="0.3">
      <c r="C808" s="94" t="str">
        <f>IF(A808&lt;&gt;"",SUMIFS(JPK_KR!AL:AL,JPK_KR!W:W,B808),"")</f>
        <v/>
      </c>
      <c r="D808" s="94" t="str">
        <f>IF(A808&lt;&gt;"",SUMIFS(JPK_KR!AM:AM,JPK_KR!W:W,B808),"")</f>
        <v/>
      </c>
      <c r="G808" s="94" t="str">
        <f>IF(E808&lt;&gt;"",SUMIFS(JPK_KR!AL:AL,JPK_KR!W:W,F808),"")</f>
        <v/>
      </c>
      <c r="H808" s="94" t="str">
        <f>IF(E808&lt;&gt;"",SUMIFS(JPK_KR!AM:AM,JPK_KR!W:W,F808),"")</f>
        <v/>
      </c>
      <c r="K808" s="94" t="str">
        <f>IF(I808&lt;&gt;"",SUMIFS(JPK_KR!AJ:AJ,JPK_KR!W:W,J808),"")</f>
        <v/>
      </c>
      <c r="L808" s="94" t="str">
        <f>IF(I808&lt;&gt;"",SUMIFS(JPK_KR!AK:AK,JPK_KR!W:W,J808),"")</f>
        <v/>
      </c>
    </row>
    <row r="809" spans="3:12" x14ac:dyDescent="0.3">
      <c r="C809" s="94" t="str">
        <f>IF(A809&lt;&gt;"",SUMIFS(JPK_KR!AL:AL,JPK_KR!W:W,B809),"")</f>
        <v/>
      </c>
      <c r="D809" s="94" t="str">
        <f>IF(A809&lt;&gt;"",SUMIFS(JPK_KR!AM:AM,JPK_KR!W:W,B809),"")</f>
        <v/>
      </c>
      <c r="G809" s="94" t="str">
        <f>IF(E809&lt;&gt;"",SUMIFS(JPK_KR!AL:AL,JPK_KR!W:W,F809),"")</f>
        <v/>
      </c>
      <c r="H809" s="94" t="str">
        <f>IF(E809&lt;&gt;"",SUMIFS(JPK_KR!AM:AM,JPK_KR!W:W,F809),"")</f>
        <v/>
      </c>
      <c r="K809" s="94" t="str">
        <f>IF(I809&lt;&gt;"",SUMIFS(JPK_KR!AJ:AJ,JPK_KR!W:W,J809),"")</f>
        <v/>
      </c>
      <c r="L809" s="94" t="str">
        <f>IF(I809&lt;&gt;"",SUMIFS(JPK_KR!AK:AK,JPK_KR!W:W,J809),"")</f>
        <v/>
      </c>
    </row>
    <row r="810" spans="3:12" x14ac:dyDescent="0.3">
      <c r="C810" s="94" t="str">
        <f>IF(A810&lt;&gt;"",SUMIFS(JPK_KR!AL:AL,JPK_KR!W:W,B810),"")</f>
        <v/>
      </c>
      <c r="D810" s="94" t="str">
        <f>IF(A810&lt;&gt;"",SUMIFS(JPK_KR!AM:AM,JPK_KR!W:W,B810),"")</f>
        <v/>
      </c>
      <c r="G810" s="94" t="str">
        <f>IF(E810&lt;&gt;"",SUMIFS(JPK_KR!AL:AL,JPK_KR!W:W,F810),"")</f>
        <v/>
      </c>
      <c r="H810" s="94" t="str">
        <f>IF(E810&lt;&gt;"",SUMIFS(JPK_KR!AM:AM,JPK_KR!W:W,F810),"")</f>
        <v/>
      </c>
      <c r="K810" s="94" t="str">
        <f>IF(I810&lt;&gt;"",SUMIFS(JPK_KR!AJ:AJ,JPK_KR!W:W,J810),"")</f>
        <v/>
      </c>
      <c r="L810" s="94" t="str">
        <f>IF(I810&lt;&gt;"",SUMIFS(JPK_KR!AK:AK,JPK_KR!W:W,J810),"")</f>
        <v/>
      </c>
    </row>
    <row r="811" spans="3:12" x14ac:dyDescent="0.3">
      <c r="C811" s="94" t="str">
        <f>IF(A811&lt;&gt;"",SUMIFS(JPK_KR!AL:AL,JPK_KR!W:W,B811),"")</f>
        <v/>
      </c>
      <c r="D811" s="94" t="str">
        <f>IF(A811&lt;&gt;"",SUMIFS(JPK_KR!AM:AM,JPK_KR!W:W,B811),"")</f>
        <v/>
      </c>
      <c r="G811" s="94" t="str">
        <f>IF(E811&lt;&gt;"",SUMIFS(JPK_KR!AL:AL,JPK_KR!W:W,F811),"")</f>
        <v/>
      </c>
      <c r="H811" s="94" t="str">
        <f>IF(E811&lt;&gt;"",SUMIFS(JPK_KR!AM:AM,JPK_KR!W:W,F811),"")</f>
        <v/>
      </c>
      <c r="K811" s="94" t="str">
        <f>IF(I811&lt;&gt;"",SUMIFS(JPK_KR!AJ:AJ,JPK_KR!W:W,J811),"")</f>
        <v/>
      </c>
      <c r="L811" s="94" t="str">
        <f>IF(I811&lt;&gt;"",SUMIFS(JPK_KR!AK:AK,JPK_KR!W:W,J811),"")</f>
        <v/>
      </c>
    </row>
    <row r="812" spans="3:12" x14ac:dyDescent="0.3">
      <c r="C812" s="94" t="str">
        <f>IF(A812&lt;&gt;"",SUMIFS(JPK_KR!AL:AL,JPK_KR!W:W,B812),"")</f>
        <v/>
      </c>
      <c r="D812" s="94" t="str">
        <f>IF(A812&lt;&gt;"",SUMIFS(JPK_KR!AM:AM,JPK_KR!W:W,B812),"")</f>
        <v/>
      </c>
      <c r="G812" s="94" t="str">
        <f>IF(E812&lt;&gt;"",SUMIFS(JPK_KR!AL:AL,JPK_KR!W:W,F812),"")</f>
        <v/>
      </c>
      <c r="H812" s="94" t="str">
        <f>IF(E812&lt;&gt;"",SUMIFS(JPK_KR!AM:AM,JPK_KR!W:W,F812),"")</f>
        <v/>
      </c>
      <c r="K812" s="94" t="str">
        <f>IF(I812&lt;&gt;"",SUMIFS(JPK_KR!AJ:AJ,JPK_KR!W:W,J812),"")</f>
        <v/>
      </c>
      <c r="L812" s="94" t="str">
        <f>IF(I812&lt;&gt;"",SUMIFS(JPK_KR!AK:AK,JPK_KR!W:W,J812),"")</f>
        <v/>
      </c>
    </row>
    <row r="813" spans="3:12" x14ac:dyDescent="0.3">
      <c r="C813" s="94" t="str">
        <f>IF(A813&lt;&gt;"",SUMIFS(JPK_KR!AL:AL,JPK_KR!W:W,B813),"")</f>
        <v/>
      </c>
      <c r="D813" s="94" t="str">
        <f>IF(A813&lt;&gt;"",SUMIFS(JPK_KR!AM:AM,JPK_KR!W:W,B813),"")</f>
        <v/>
      </c>
      <c r="G813" s="94" t="str">
        <f>IF(E813&lt;&gt;"",SUMIFS(JPK_KR!AL:AL,JPK_KR!W:W,F813),"")</f>
        <v/>
      </c>
      <c r="H813" s="94" t="str">
        <f>IF(E813&lt;&gt;"",SUMIFS(JPK_KR!AM:AM,JPK_KR!W:W,F813),"")</f>
        <v/>
      </c>
      <c r="K813" s="94" t="str">
        <f>IF(I813&lt;&gt;"",SUMIFS(JPK_KR!AJ:AJ,JPK_KR!W:W,J813),"")</f>
        <v/>
      </c>
      <c r="L813" s="94" t="str">
        <f>IF(I813&lt;&gt;"",SUMIFS(JPK_KR!AK:AK,JPK_KR!W:W,J813),"")</f>
        <v/>
      </c>
    </row>
    <row r="814" spans="3:12" x14ac:dyDescent="0.3">
      <c r="C814" s="94" t="str">
        <f>IF(A814&lt;&gt;"",SUMIFS(JPK_KR!AL:AL,JPK_KR!W:W,B814),"")</f>
        <v/>
      </c>
      <c r="D814" s="94" t="str">
        <f>IF(A814&lt;&gt;"",SUMIFS(JPK_KR!AM:AM,JPK_KR!W:W,B814),"")</f>
        <v/>
      </c>
      <c r="G814" s="94" t="str">
        <f>IF(E814&lt;&gt;"",SUMIFS(JPK_KR!AL:AL,JPK_KR!W:W,F814),"")</f>
        <v/>
      </c>
      <c r="H814" s="94" t="str">
        <f>IF(E814&lt;&gt;"",SUMIFS(JPK_KR!AM:AM,JPK_KR!W:W,F814),"")</f>
        <v/>
      </c>
      <c r="K814" s="94" t="str">
        <f>IF(I814&lt;&gt;"",SUMIFS(JPK_KR!AJ:AJ,JPK_KR!W:W,J814),"")</f>
        <v/>
      </c>
      <c r="L814" s="94" t="str">
        <f>IF(I814&lt;&gt;"",SUMIFS(JPK_KR!AK:AK,JPK_KR!W:W,J814),"")</f>
        <v/>
      </c>
    </row>
    <row r="815" spans="3:12" x14ac:dyDescent="0.3">
      <c r="C815" s="94" t="str">
        <f>IF(A815&lt;&gt;"",SUMIFS(JPK_KR!AL:AL,JPK_KR!W:W,B815),"")</f>
        <v/>
      </c>
      <c r="D815" s="94" t="str">
        <f>IF(A815&lt;&gt;"",SUMIFS(JPK_KR!AM:AM,JPK_KR!W:W,B815),"")</f>
        <v/>
      </c>
      <c r="G815" s="94" t="str">
        <f>IF(E815&lt;&gt;"",SUMIFS(JPK_KR!AL:AL,JPK_KR!W:W,F815),"")</f>
        <v/>
      </c>
      <c r="H815" s="94" t="str">
        <f>IF(E815&lt;&gt;"",SUMIFS(JPK_KR!AM:AM,JPK_KR!W:W,F815),"")</f>
        <v/>
      </c>
      <c r="K815" s="94" t="str">
        <f>IF(I815&lt;&gt;"",SUMIFS(JPK_KR!AJ:AJ,JPK_KR!W:W,J815),"")</f>
        <v/>
      </c>
      <c r="L815" s="94" t="str">
        <f>IF(I815&lt;&gt;"",SUMIFS(JPK_KR!AK:AK,JPK_KR!W:W,J815),"")</f>
        <v/>
      </c>
    </row>
    <row r="816" spans="3:12" x14ac:dyDescent="0.3">
      <c r="C816" s="94" t="str">
        <f>IF(A816&lt;&gt;"",SUMIFS(JPK_KR!AL:AL,JPK_KR!W:W,B816),"")</f>
        <v/>
      </c>
      <c r="D816" s="94" t="str">
        <f>IF(A816&lt;&gt;"",SUMIFS(JPK_KR!AM:AM,JPK_KR!W:W,B816),"")</f>
        <v/>
      </c>
      <c r="G816" s="94" t="str">
        <f>IF(E816&lt;&gt;"",SUMIFS(JPK_KR!AL:AL,JPK_KR!W:W,F816),"")</f>
        <v/>
      </c>
      <c r="H816" s="94" t="str">
        <f>IF(E816&lt;&gt;"",SUMIFS(JPK_KR!AM:AM,JPK_KR!W:W,F816),"")</f>
        <v/>
      </c>
      <c r="K816" s="94" t="str">
        <f>IF(I816&lt;&gt;"",SUMIFS(JPK_KR!AJ:AJ,JPK_KR!W:W,J816),"")</f>
        <v/>
      </c>
      <c r="L816" s="94" t="str">
        <f>IF(I816&lt;&gt;"",SUMIFS(JPK_KR!AK:AK,JPK_KR!W:W,J816),"")</f>
        <v/>
      </c>
    </row>
    <row r="817" spans="3:12" x14ac:dyDescent="0.3">
      <c r="C817" s="94" t="str">
        <f>IF(A817&lt;&gt;"",SUMIFS(JPK_KR!AL:AL,JPK_KR!W:W,B817),"")</f>
        <v/>
      </c>
      <c r="D817" s="94" t="str">
        <f>IF(A817&lt;&gt;"",SUMIFS(JPK_KR!AM:AM,JPK_KR!W:W,B817),"")</f>
        <v/>
      </c>
      <c r="G817" s="94" t="str">
        <f>IF(E817&lt;&gt;"",SUMIFS(JPK_KR!AL:AL,JPK_KR!W:W,F817),"")</f>
        <v/>
      </c>
      <c r="H817" s="94" t="str">
        <f>IF(E817&lt;&gt;"",SUMIFS(JPK_KR!AM:AM,JPK_KR!W:W,F817),"")</f>
        <v/>
      </c>
      <c r="K817" s="94" t="str">
        <f>IF(I817&lt;&gt;"",SUMIFS(JPK_KR!AJ:AJ,JPK_KR!W:W,J817),"")</f>
        <v/>
      </c>
      <c r="L817" s="94" t="str">
        <f>IF(I817&lt;&gt;"",SUMIFS(JPK_KR!AK:AK,JPK_KR!W:W,J817),"")</f>
        <v/>
      </c>
    </row>
    <row r="818" spans="3:12" x14ac:dyDescent="0.3">
      <c r="C818" s="94" t="str">
        <f>IF(A818&lt;&gt;"",SUMIFS(JPK_KR!AL:AL,JPK_KR!W:W,B818),"")</f>
        <v/>
      </c>
      <c r="D818" s="94" t="str">
        <f>IF(A818&lt;&gt;"",SUMIFS(JPK_KR!AM:AM,JPK_KR!W:W,B818),"")</f>
        <v/>
      </c>
      <c r="G818" s="94" t="str">
        <f>IF(E818&lt;&gt;"",SUMIFS(JPK_KR!AL:AL,JPK_KR!W:W,F818),"")</f>
        <v/>
      </c>
      <c r="H818" s="94" t="str">
        <f>IF(E818&lt;&gt;"",SUMIFS(JPK_KR!AM:AM,JPK_KR!W:W,F818),"")</f>
        <v/>
      </c>
      <c r="K818" s="94" t="str">
        <f>IF(I818&lt;&gt;"",SUMIFS(JPK_KR!AJ:AJ,JPK_KR!W:W,J818),"")</f>
        <v/>
      </c>
      <c r="L818" s="94" t="str">
        <f>IF(I818&lt;&gt;"",SUMIFS(JPK_KR!AK:AK,JPK_KR!W:W,J818),"")</f>
        <v/>
      </c>
    </row>
    <row r="819" spans="3:12" x14ac:dyDescent="0.3">
      <c r="C819" s="94" t="str">
        <f>IF(A819&lt;&gt;"",SUMIFS(JPK_KR!AL:AL,JPK_KR!W:W,B819),"")</f>
        <v/>
      </c>
      <c r="D819" s="94" t="str">
        <f>IF(A819&lt;&gt;"",SUMIFS(JPK_KR!AM:AM,JPK_KR!W:W,B819),"")</f>
        <v/>
      </c>
      <c r="G819" s="94" t="str">
        <f>IF(E819&lt;&gt;"",SUMIFS(JPK_KR!AL:AL,JPK_KR!W:W,F819),"")</f>
        <v/>
      </c>
      <c r="H819" s="94" t="str">
        <f>IF(E819&lt;&gt;"",SUMIFS(JPK_KR!AM:AM,JPK_KR!W:W,F819),"")</f>
        <v/>
      </c>
      <c r="K819" s="94" t="str">
        <f>IF(I819&lt;&gt;"",SUMIFS(JPK_KR!AJ:AJ,JPK_KR!W:W,J819),"")</f>
        <v/>
      </c>
      <c r="L819" s="94" t="str">
        <f>IF(I819&lt;&gt;"",SUMIFS(JPK_KR!AK:AK,JPK_KR!W:W,J819),"")</f>
        <v/>
      </c>
    </row>
    <row r="820" spans="3:12" x14ac:dyDescent="0.3">
      <c r="C820" s="94" t="str">
        <f>IF(A820&lt;&gt;"",SUMIFS(JPK_KR!AL:AL,JPK_KR!W:W,B820),"")</f>
        <v/>
      </c>
      <c r="D820" s="94" t="str">
        <f>IF(A820&lt;&gt;"",SUMIFS(JPK_KR!AM:AM,JPK_KR!W:W,B820),"")</f>
        <v/>
      </c>
      <c r="G820" s="94" t="str">
        <f>IF(E820&lt;&gt;"",SUMIFS(JPK_KR!AL:AL,JPK_KR!W:W,F820),"")</f>
        <v/>
      </c>
      <c r="H820" s="94" t="str">
        <f>IF(E820&lt;&gt;"",SUMIFS(JPK_KR!AM:AM,JPK_KR!W:W,F820),"")</f>
        <v/>
      </c>
      <c r="K820" s="94" t="str">
        <f>IF(I820&lt;&gt;"",SUMIFS(JPK_KR!AJ:AJ,JPK_KR!W:W,J820),"")</f>
        <v/>
      </c>
      <c r="L820" s="94" t="str">
        <f>IF(I820&lt;&gt;"",SUMIFS(JPK_KR!AK:AK,JPK_KR!W:W,J820),"")</f>
        <v/>
      </c>
    </row>
    <row r="821" spans="3:12" x14ac:dyDescent="0.3">
      <c r="C821" s="94" t="str">
        <f>IF(A821&lt;&gt;"",SUMIFS(JPK_KR!AL:AL,JPK_KR!W:W,B821),"")</f>
        <v/>
      </c>
      <c r="D821" s="94" t="str">
        <f>IF(A821&lt;&gt;"",SUMIFS(JPK_KR!AM:AM,JPK_KR!W:W,B821),"")</f>
        <v/>
      </c>
      <c r="G821" s="94" t="str">
        <f>IF(E821&lt;&gt;"",SUMIFS(JPK_KR!AL:AL,JPK_KR!W:W,F821),"")</f>
        <v/>
      </c>
      <c r="H821" s="94" t="str">
        <f>IF(E821&lt;&gt;"",SUMIFS(JPK_KR!AM:AM,JPK_KR!W:W,F821),"")</f>
        <v/>
      </c>
      <c r="K821" s="94" t="str">
        <f>IF(I821&lt;&gt;"",SUMIFS(JPK_KR!AJ:AJ,JPK_KR!W:W,J821),"")</f>
        <v/>
      </c>
      <c r="L821" s="94" t="str">
        <f>IF(I821&lt;&gt;"",SUMIFS(JPK_KR!AK:AK,JPK_KR!W:W,J821),"")</f>
        <v/>
      </c>
    </row>
    <row r="822" spans="3:12" x14ac:dyDescent="0.3">
      <c r="C822" s="94" t="str">
        <f>IF(A822&lt;&gt;"",SUMIFS(JPK_KR!AL:AL,JPK_KR!W:W,B822),"")</f>
        <v/>
      </c>
      <c r="D822" s="94" t="str">
        <f>IF(A822&lt;&gt;"",SUMIFS(JPK_KR!AM:AM,JPK_KR!W:W,B822),"")</f>
        <v/>
      </c>
      <c r="G822" s="94" t="str">
        <f>IF(E822&lt;&gt;"",SUMIFS(JPK_KR!AL:AL,JPK_KR!W:W,F822),"")</f>
        <v/>
      </c>
      <c r="H822" s="94" t="str">
        <f>IF(E822&lt;&gt;"",SUMIFS(JPK_KR!AM:AM,JPK_KR!W:W,F822),"")</f>
        <v/>
      </c>
      <c r="K822" s="94" t="str">
        <f>IF(I822&lt;&gt;"",SUMIFS(JPK_KR!AJ:AJ,JPK_KR!W:W,J822),"")</f>
        <v/>
      </c>
      <c r="L822" s="94" t="str">
        <f>IF(I822&lt;&gt;"",SUMIFS(JPK_KR!AK:AK,JPK_KR!W:W,J822),"")</f>
        <v/>
      </c>
    </row>
    <row r="823" spans="3:12" x14ac:dyDescent="0.3">
      <c r="C823" s="94" t="str">
        <f>IF(A823&lt;&gt;"",SUMIFS(JPK_KR!AL:AL,JPK_KR!W:W,B823),"")</f>
        <v/>
      </c>
      <c r="D823" s="94" t="str">
        <f>IF(A823&lt;&gt;"",SUMIFS(JPK_KR!AM:AM,JPK_KR!W:W,B823),"")</f>
        <v/>
      </c>
      <c r="G823" s="94" t="str">
        <f>IF(E823&lt;&gt;"",SUMIFS(JPK_KR!AL:AL,JPK_KR!W:W,F823),"")</f>
        <v/>
      </c>
      <c r="H823" s="94" t="str">
        <f>IF(E823&lt;&gt;"",SUMIFS(JPK_KR!AM:AM,JPK_KR!W:W,F823),"")</f>
        <v/>
      </c>
      <c r="K823" s="94" t="str">
        <f>IF(I823&lt;&gt;"",SUMIFS(JPK_KR!AJ:AJ,JPK_KR!W:W,J823),"")</f>
        <v/>
      </c>
      <c r="L823" s="94" t="str">
        <f>IF(I823&lt;&gt;"",SUMIFS(JPK_KR!AK:AK,JPK_KR!W:W,J823),"")</f>
        <v/>
      </c>
    </row>
    <row r="824" spans="3:12" x14ac:dyDescent="0.3">
      <c r="C824" s="94" t="str">
        <f>IF(A824&lt;&gt;"",SUMIFS(JPK_KR!AL:AL,JPK_KR!W:W,B824),"")</f>
        <v/>
      </c>
      <c r="D824" s="94" t="str">
        <f>IF(A824&lt;&gt;"",SUMIFS(JPK_KR!AM:AM,JPK_KR!W:W,B824),"")</f>
        <v/>
      </c>
      <c r="G824" s="94" t="str">
        <f>IF(E824&lt;&gt;"",SUMIFS(JPK_KR!AL:AL,JPK_KR!W:W,F824),"")</f>
        <v/>
      </c>
      <c r="H824" s="94" t="str">
        <f>IF(E824&lt;&gt;"",SUMIFS(JPK_KR!AM:AM,JPK_KR!W:W,F824),"")</f>
        <v/>
      </c>
      <c r="K824" s="94" t="str">
        <f>IF(I824&lt;&gt;"",SUMIFS(JPK_KR!AJ:AJ,JPK_KR!W:W,J824),"")</f>
        <v/>
      </c>
      <c r="L824" s="94" t="str">
        <f>IF(I824&lt;&gt;"",SUMIFS(JPK_KR!AK:AK,JPK_KR!W:W,J824),"")</f>
        <v/>
      </c>
    </row>
    <row r="825" spans="3:12" x14ac:dyDescent="0.3">
      <c r="C825" s="94" t="str">
        <f>IF(A825&lt;&gt;"",SUMIFS(JPK_KR!AL:AL,JPK_KR!W:W,B825),"")</f>
        <v/>
      </c>
      <c r="D825" s="94" t="str">
        <f>IF(A825&lt;&gt;"",SUMIFS(JPK_KR!AM:AM,JPK_KR!W:W,B825),"")</f>
        <v/>
      </c>
      <c r="G825" s="94" t="str">
        <f>IF(E825&lt;&gt;"",SUMIFS(JPK_KR!AL:AL,JPK_KR!W:W,F825),"")</f>
        <v/>
      </c>
      <c r="H825" s="94" t="str">
        <f>IF(E825&lt;&gt;"",SUMIFS(JPK_KR!AM:AM,JPK_KR!W:W,F825),"")</f>
        <v/>
      </c>
      <c r="K825" s="94" t="str">
        <f>IF(I825&lt;&gt;"",SUMIFS(JPK_KR!AJ:AJ,JPK_KR!W:W,J825),"")</f>
        <v/>
      </c>
      <c r="L825" s="94" t="str">
        <f>IF(I825&lt;&gt;"",SUMIFS(JPK_KR!AK:AK,JPK_KR!W:W,J825),"")</f>
        <v/>
      </c>
    </row>
    <row r="826" spans="3:12" x14ac:dyDescent="0.3">
      <c r="C826" s="94" t="str">
        <f>IF(A826&lt;&gt;"",SUMIFS(JPK_KR!AL:AL,JPK_KR!W:W,B826),"")</f>
        <v/>
      </c>
      <c r="D826" s="94" t="str">
        <f>IF(A826&lt;&gt;"",SUMIFS(JPK_KR!AM:AM,JPK_KR!W:W,B826),"")</f>
        <v/>
      </c>
      <c r="G826" s="94" t="str">
        <f>IF(E826&lt;&gt;"",SUMIFS(JPK_KR!AL:AL,JPK_KR!W:W,F826),"")</f>
        <v/>
      </c>
      <c r="H826" s="94" t="str">
        <f>IF(E826&lt;&gt;"",SUMIFS(JPK_KR!AM:AM,JPK_KR!W:W,F826),"")</f>
        <v/>
      </c>
      <c r="K826" s="94" t="str">
        <f>IF(I826&lt;&gt;"",SUMIFS(JPK_KR!AJ:AJ,JPK_KR!W:W,J826),"")</f>
        <v/>
      </c>
      <c r="L826" s="94" t="str">
        <f>IF(I826&lt;&gt;"",SUMIFS(JPK_KR!AK:AK,JPK_KR!W:W,J826),"")</f>
        <v/>
      </c>
    </row>
    <row r="827" spans="3:12" x14ac:dyDescent="0.3">
      <c r="C827" s="94" t="str">
        <f>IF(A827&lt;&gt;"",SUMIFS(JPK_KR!AL:AL,JPK_KR!W:W,B827),"")</f>
        <v/>
      </c>
      <c r="D827" s="94" t="str">
        <f>IF(A827&lt;&gt;"",SUMIFS(JPK_KR!AM:AM,JPK_KR!W:W,B827),"")</f>
        <v/>
      </c>
      <c r="G827" s="94" t="str">
        <f>IF(E827&lt;&gt;"",SUMIFS(JPK_KR!AL:AL,JPK_KR!W:W,F827),"")</f>
        <v/>
      </c>
      <c r="H827" s="94" t="str">
        <f>IF(E827&lt;&gt;"",SUMIFS(JPK_KR!AM:AM,JPK_KR!W:W,F827),"")</f>
        <v/>
      </c>
      <c r="K827" s="94" t="str">
        <f>IF(I827&lt;&gt;"",SUMIFS(JPK_KR!AJ:AJ,JPK_KR!W:W,J827),"")</f>
        <v/>
      </c>
      <c r="L827" s="94" t="str">
        <f>IF(I827&lt;&gt;"",SUMIFS(JPK_KR!AK:AK,JPK_KR!W:W,J827),"")</f>
        <v/>
      </c>
    </row>
    <row r="828" spans="3:12" x14ac:dyDescent="0.3">
      <c r="C828" s="94" t="str">
        <f>IF(A828&lt;&gt;"",SUMIFS(JPK_KR!AL:AL,JPK_KR!W:W,B828),"")</f>
        <v/>
      </c>
      <c r="D828" s="94" t="str">
        <f>IF(A828&lt;&gt;"",SUMIFS(JPK_KR!AM:AM,JPK_KR!W:W,B828),"")</f>
        <v/>
      </c>
      <c r="G828" s="94" t="str">
        <f>IF(E828&lt;&gt;"",SUMIFS(JPK_KR!AL:AL,JPK_KR!W:W,F828),"")</f>
        <v/>
      </c>
      <c r="H828" s="94" t="str">
        <f>IF(E828&lt;&gt;"",SUMIFS(JPK_KR!AM:AM,JPK_KR!W:W,F828),"")</f>
        <v/>
      </c>
      <c r="K828" s="94" t="str">
        <f>IF(I828&lt;&gt;"",SUMIFS(JPK_KR!AJ:AJ,JPK_KR!W:W,J828),"")</f>
        <v/>
      </c>
      <c r="L828" s="94" t="str">
        <f>IF(I828&lt;&gt;"",SUMIFS(JPK_KR!AK:AK,JPK_KR!W:W,J828),"")</f>
        <v/>
      </c>
    </row>
    <row r="829" spans="3:12" x14ac:dyDescent="0.3">
      <c r="C829" s="94" t="str">
        <f>IF(A829&lt;&gt;"",SUMIFS(JPK_KR!AL:AL,JPK_KR!W:W,B829),"")</f>
        <v/>
      </c>
      <c r="D829" s="94" t="str">
        <f>IF(A829&lt;&gt;"",SUMIFS(JPK_KR!AM:AM,JPK_KR!W:W,B829),"")</f>
        <v/>
      </c>
      <c r="G829" s="94" t="str">
        <f>IF(E829&lt;&gt;"",SUMIFS(JPK_KR!AL:AL,JPK_KR!W:W,F829),"")</f>
        <v/>
      </c>
      <c r="H829" s="94" t="str">
        <f>IF(E829&lt;&gt;"",SUMIFS(JPK_KR!AM:AM,JPK_KR!W:W,F829),"")</f>
        <v/>
      </c>
      <c r="K829" s="94" t="str">
        <f>IF(I829&lt;&gt;"",SUMIFS(JPK_KR!AJ:AJ,JPK_KR!W:W,J829),"")</f>
        <v/>
      </c>
      <c r="L829" s="94" t="str">
        <f>IF(I829&lt;&gt;"",SUMIFS(JPK_KR!AK:AK,JPK_KR!W:W,J829),"")</f>
        <v/>
      </c>
    </row>
    <row r="830" spans="3:12" x14ac:dyDescent="0.3">
      <c r="C830" s="94" t="str">
        <f>IF(A830&lt;&gt;"",SUMIFS(JPK_KR!AL:AL,JPK_KR!W:W,B830),"")</f>
        <v/>
      </c>
      <c r="D830" s="94" t="str">
        <f>IF(A830&lt;&gt;"",SUMIFS(JPK_KR!AM:AM,JPK_KR!W:W,B830),"")</f>
        <v/>
      </c>
      <c r="G830" s="94" t="str">
        <f>IF(E830&lt;&gt;"",SUMIFS(JPK_KR!AL:AL,JPK_KR!W:W,F830),"")</f>
        <v/>
      </c>
      <c r="H830" s="94" t="str">
        <f>IF(E830&lt;&gt;"",SUMIFS(JPK_KR!AM:AM,JPK_KR!W:W,F830),"")</f>
        <v/>
      </c>
      <c r="K830" s="94" t="str">
        <f>IF(I830&lt;&gt;"",SUMIFS(JPK_KR!AJ:AJ,JPK_KR!W:W,J830),"")</f>
        <v/>
      </c>
      <c r="L830" s="94" t="str">
        <f>IF(I830&lt;&gt;"",SUMIFS(JPK_KR!AK:AK,JPK_KR!W:W,J830),"")</f>
        <v/>
      </c>
    </row>
    <row r="831" spans="3:12" x14ac:dyDescent="0.3">
      <c r="C831" s="94" t="str">
        <f>IF(A831&lt;&gt;"",SUMIFS(JPK_KR!AL:AL,JPK_KR!W:W,B831),"")</f>
        <v/>
      </c>
      <c r="D831" s="94" t="str">
        <f>IF(A831&lt;&gt;"",SUMIFS(JPK_KR!AM:AM,JPK_KR!W:W,B831),"")</f>
        <v/>
      </c>
      <c r="G831" s="94" t="str">
        <f>IF(E831&lt;&gt;"",SUMIFS(JPK_KR!AL:AL,JPK_KR!W:W,F831),"")</f>
        <v/>
      </c>
      <c r="H831" s="94" t="str">
        <f>IF(E831&lt;&gt;"",SUMIFS(JPK_KR!AM:AM,JPK_KR!W:W,F831),"")</f>
        <v/>
      </c>
      <c r="K831" s="94" t="str">
        <f>IF(I831&lt;&gt;"",SUMIFS(JPK_KR!AJ:AJ,JPK_KR!W:W,J831),"")</f>
        <v/>
      </c>
      <c r="L831" s="94" t="str">
        <f>IF(I831&lt;&gt;"",SUMIFS(JPK_KR!AK:AK,JPK_KR!W:W,J831),"")</f>
        <v/>
      </c>
    </row>
    <row r="832" spans="3:12" x14ac:dyDescent="0.3">
      <c r="C832" s="94" t="str">
        <f>IF(A832&lt;&gt;"",SUMIFS(JPK_KR!AL:AL,JPK_KR!W:W,B832),"")</f>
        <v/>
      </c>
      <c r="D832" s="94" t="str">
        <f>IF(A832&lt;&gt;"",SUMIFS(JPK_KR!AM:AM,JPK_KR!W:W,B832),"")</f>
        <v/>
      </c>
      <c r="G832" s="94" t="str">
        <f>IF(E832&lt;&gt;"",SUMIFS(JPK_KR!AL:AL,JPK_KR!W:W,F832),"")</f>
        <v/>
      </c>
      <c r="H832" s="94" t="str">
        <f>IF(E832&lt;&gt;"",SUMIFS(JPK_KR!AM:AM,JPK_KR!W:W,F832),"")</f>
        <v/>
      </c>
      <c r="K832" s="94" t="str">
        <f>IF(I832&lt;&gt;"",SUMIFS(JPK_KR!AJ:AJ,JPK_KR!W:W,J832),"")</f>
        <v/>
      </c>
      <c r="L832" s="94" t="str">
        <f>IF(I832&lt;&gt;"",SUMIFS(JPK_KR!AK:AK,JPK_KR!W:W,J832),"")</f>
        <v/>
      </c>
    </row>
    <row r="833" spans="3:12" x14ac:dyDescent="0.3">
      <c r="C833" s="94" t="str">
        <f>IF(A833&lt;&gt;"",SUMIFS(JPK_KR!AL:AL,JPK_KR!W:W,B833),"")</f>
        <v/>
      </c>
      <c r="D833" s="94" t="str">
        <f>IF(A833&lt;&gt;"",SUMIFS(JPK_KR!AM:AM,JPK_KR!W:W,B833),"")</f>
        <v/>
      </c>
      <c r="G833" s="94" t="str">
        <f>IF(E833&lt;&gt;"",SUMIFS(JPK_KR!AL:AL,JPK_KR!W:W,F833),"")</f>
        <v/>
      </c>
      <c r="H833" s="94" t="str">
        <f>IF(E833&lt;&gt;"",SUMIFS(JPK_KR!AM:AM,JPK_KR!W:W,F833),"")</f>
        <v/>
      </c>
      <c r="K833" s="94" t="str">
        <f>IF(I833&lt;&gt;"",SUMIFS(JPK_KR!AJ:AJ,JPK_KR!W:W,J833),"")</f>
        <v/>
      </c>
      <c r="L833" s="94" t="str">
        <f>IF(I833&lt;&gt;"",SUMIFS(JPK_KR!AK:AK,JPK_KR!W:W,J833),"")</f>
        <v/>
      </c>
    </row>
    <row r="834" spans="3:12" x14ac:dyDescent="0.3">
      <c r="C834" s="94" t="str">
        <f>IF(A834&lt;&gt;"",SUMIFS(JPK_KR!AL:AL,JPK_KR!W:W,B834),"")</f>
        <v/>
      </c>
      <c r="D834" s="94" t="str">
        <f>IF(A834&lt;&gt;"",SUMIFS(JPK_KR!AM:AM,JPK_KR!W:W,B834),"")</f>
        <v/>
      </c>
      <c r="G834" s="94" t="str">
        <f>IF(E834&lt;&gt;"",SUMIFS(JPK_KR!AL:AL,JPK_KR!W:W,F834),"")</f>
        <v/>
      </c>
      <c r="H834" s="94" t="str">
        <f>IF(E834&lt;&gt;"",SUMIFS(JPK_KR!AM:AM,JPK_KR!W:W,F834),"")</f>
        <v/>
      </c>
      <c r="K834" s="94" t="str">
        <f>IF(I834&lt;&gt;"",SUMIFS(JPK_KR!AJ:AJ,JPK_KR!W:W,J834),"")</f>
        <v/>
      </c>
      <c r="L834" s="94" t="str">
        <f>IF(I834&lt;&gt;"",SUMIFS(JPK_KR!AK:AK,JPK_KR!W:W,J834),"")</f>
        <v/>
      </c>
    </row>
    <row r="835" spans="3:12" x14ac:dyDescent="0.3">
      <c r="C835" s="94" t="str">
        <f>IF(A835&lt;&gt;"",SUMIFS(JPK_KR!AL:AL,JPK_KR!W:W,B835),"")</f>
        <v/>
      </c>
      <c r="D835" s="94" t="str">
        <f>IF(A835&lt;&gt;"",SUMIFS(JPK_KR!AM:AM,JPK_KR!W:W,B835),"")</f>
        <v/>
      </c>
      <c r="G835" s="94" t="str">
        <f>IF(E835&lt;&gt;"",SUMIFS(JPK_KR!AL:AL,JPK_KR!W:W,F835),"")</f>
        <v/>
      </c>
      <c r="H835" s="94" t="str">
        <f>IF(E835&lt;&gt;"",SUMIFS(JPK_KR!AM:AM,JPK_KR!W:W,F835),"")</f>
        <v/>
      </c>
      <c r="K835" s="94" t="str">
        <f>IF(I835&lt;&gt;"",SUMIFS(JPK_KR!AJ:AJ,JPK_KR!W:W,J835),"")</f>
        <v/>
      </c>
      <c r="L835" s="94" t="str">
        <f>IF(I835&lt;&gt;"",SUMIFS(JPK_KR!AK:AK,JPK_KR!W:W,J835),"")</f>
        <v/>
      </c>
    </row>
    <row r="836" spans="3:12" x14ac:dyDescent="0.3">
      <c r="C836" s="94" t="str">
        <f>IF(A836&lt;&gt;"",SUMIFS(JPK_KR!AL:AL,JPK_KR!W:W,B836),"")</f>
        <v/>
      </c>
      <c r="D836" s="94" t="str">
        <f>IF(A836&lt;&gt;"",SUMIFS(JPK_KR!AM:AM,JPK_KR!W:W,B836),"")</f>
        <v/>
      </c>
      <c r="G836" s="94" t="str">
        <f>IF(E836&lt;&gt;"",SUMIFS(JPK_KR!AL:AL,JPK_KR!W:W,F836),"")</f>
        <v/>
      </c>
      <c r="H836" s="94" t="str">
        <f>IF(E836&lt;&gt;"",SUMIFS(JPK_KR!AM:AM,JPK_KR!W:W,F836),"")</f>
        <v/>
      </c>
      <c r="K836" s="94" t="str">
        <f>IF(I836&lt;&gt;"",SUMIFS(JPK_KR!AJ:AJ,JPK_KR!W:W,J836),"")</f>
        <v/>
      </c>
      <c r="L836" s="94" t="str">
        <f>IF(I836&lt;&gt;"",SUMIFS(JPK_KR!AK:AK,JPK_KR!W:W,J836),"")</f>
        <v/>
      </c>
    </row>
    <row r="837" spans="3:12" x14ac:dyDescent="0.3">
      <c r="C837" s="94" t="str">
        <f>IF(A837&lt;&gt;"",SUMIFS(JPK_KR!AL:AL,JPK_KR!W:W,B837),"")</f>
        <v/>
      </c>
      <c r="D837" s="94" t="str">
        <f>IF(A837&lt;&gt;"",SUMIFS(JPK_KR!AM:AM,JPK_KR!W:W,B837),"")</f>
        <v/>
      </c>
      <c r="G837" s="94" t="str">
        <f>IF(E837&lt;&gt;"",SUMIFS(JPK_KR!AL:AL,JPK_KR!W:W,F837),"")</f>
        <v/>
      </c>
      <c r="H837" s="94" t="str">
        <f>IF(E837&lt;&gt;"",SUMIFS(JPK_KR!AM:AM,JPK_KR!W:W,F837),"")</f>
        <v/>
      </c>
      <c r="K837" s="94" t="str">
        <f>IF(I837&lt;&gt;"",SUMIFS(JPK_KR!AJ:AJ,JPK_KR!W:W,J837),"")</f>
        <v/>
      </c>
      <c r="L837" s="94" t="str">
        <f>IF(I837&lt;&gt;"",SUMIFS(JPK_KR!AK:AK,JPK_KR!W:W,J837),"")</f>
        <v/>
      </c>
    </row>
    <row r="838" spans="3:12" x14ac:dyDescent="0.3">
      <c r="C838" s="94" t="str">
        <f>IF(A838&lt;&gt;"",SUMIFS(JPK_KR!AL:AL,JPK_KR!W:W,B838),"")</f>
        <v/>
      </c>
      <c r="D838" s="94" t="str">
        <f>IF(A838&lt;&gt;"",SUMIFS(JPK_KR!AM:AM,JPK_KR!W:W,B838),"")</f>
        <v/>
      </c>
      <c r="G838" s="94" t="str">
        <f>IF(E838&lt;&gt;"",SUMIFS(JPK_KR!AL:AL,JPK_KR!W:W,F838),"")</f>
        <v/>
      </c>
      <c r="H838" s="94" t="str">
        <f>IF(E838&lt;&gt;"",SUMIFS(JPK_KR!AM:AM,JPK_KR!W:W,F838),"")</f>
        <v/>
      </c>
      <c r="K838" s="94" t="str">
        <f>IF(I838&lt;&gt;"",SUMIFS(JPK_KR!AJ:AJ,JPK_KR!W:W,J838),"")</f>
        <v/>
      </c>
      <c r="L838" s="94" t="str">
        <f>IF(I838&lt;&gt;"",SUMIFS(JPK_KR!AK:AK,JPK_KR!W:W,J838),"")</f>
        <v/>
      </c>
    </row>
    <row r="839" spans="3:12" x14ac:dyDescent="0.3">
      <c r="C839" s="94" t="str">
        <f>IF(A839&lt;&gt;"",SUMIFS(JPK_KR!AL:AL,JPK_KR!W:W,B839),"")</f>
        <v/>
      </c>
      <c r="D839" s="94" t="str">
        <f>IF(A839&lt;&gt;"",SUMIFS(JPK_KR!AM:AM,JPK_KR!W:W,B839),"")</f>
        <v/>
      </c>
      <c r="G839" s="94" t="str">
        <f>IF(E839&lt;&gt;"",SUMIFS(JPK_KR!AL:AL,JPK_KR!W:W,F839),"")</f>
        <v/>
      </c>
      <c r="H839" s="94" t="str">
        <f>IF(E839&lt;&gt;"",SUMIFS(JPK_KR!AM:AM,JPK_KR!W:W,F839),"")</f>
        <v/>
      </c>
      <c r="K839" s="94" t="str">
        <f>IF(I839&lt;&gt;"",SUMIFS(JPK_KR!AJ:AJ,JPK_KR!W:W,J839),"")</f>
        <v/>
      </c>
      <c r="L839" s="94" t="str">
        <f>IF(I839&lt;&gt;"",SUMIFS(JPK_KR!AK:AK,JPK_KR!W:W,J839),"")</f>
        <v/>
      </c>
    </row>
    <row r="840" spans="3:12" x14ac:dyDescent="0.3">
      <c r="C840" s="94" t="str">
        <f>IF(A840&lt;&gt;"",SUMIFS(JPK_KR!AL:AL,JPK_KR!W:W,B840),"")</f>
        <v/>
      </c>
      <c r="D840" s="94" t="str">
        <f>IF(A840&lt;&gt;"",SUMIFS(JPK_KR!AM:AM,JPK_KR!W:W,B840),"")</f>
        <v/>
      </c>
      <c r="G840" s="94" t="str">
        <f>IF(E840&lt;&gt;"",SUMIFS(JPK_KR!AL:AL,JPK_KR!W:W,F840),"")</f>
        <v/>
      </c>
      <c r="H840" s="94" t="str">
        <f>IF(E840&lt;&gt;"",SUMIFS(JPK_KR!AM:AM,JPK_KR!W:W,F840),"")</f>
        <v/>
      </c>
      <c r="K840" s="94" t="str">
        <f>IF(I840&lt;&gt;"",SUMIFS(JPK_KR!AJ:AJ,JPK_KR!W:W,J840),"")</f>
        <v/>
      </c>
      <c r="L840" s="94" t="str">
        <f>IF(I840&lt;&gt;"",SUMIFS(JPK_KR!AK:AK,JPK_KR!W:W,J840),"")</f>
        <v/>
      </c>
    </row>
    <row r="841" spans="3:12" x14ac:dyDescent="0.3">
      <c r="C841" s="94" t="str">
        <f>IF(A841&lt;&gt;"",SUMIFS(JPK_KR!AL:AL,JPK_KR!W:W,B841),"")</f>
        <v/>
      </c>
      <c r="D841" s="94" t="str">
        <f>IF(A841&lt;&gt;"",SUMIFS(JPK_KR!AM:AM,JPK_KR!W:W,B841),"")</f>
        <v/>
      </c>
      <c r="G841" s="94" t="str">
        <f>IF(E841&lt;&gt;"",SUMIFS(JPK_KR!AL:AL,JPK_KR!W:W,F841),"")</f>
        <v/>
      </c>
      <c r="H841" s="94" t="str">
        <f>IF(E841&lt;&gt;"",SUMIFS(JPK_KR!AM:AM,JPK_KR!W:W,F841),"")</f>
        <v/>
      </c>
      <c r="K841" s="94" t="str">
        <f>IF(I841&lt;&gt;"",SUMIFS(JPK_KR!AJ:AJ,JPK_KR!W:W,J841),"")</f>
        <v/>
      </c>
      <c r="L841" s="94" t="str">
        <f>IF(I841&lt;&gt;"",SUMIFS(JPK_KR!AK:AK,JPK_KR!W:W,J841),"")</f>
        <v/>
      </c>
    </row>
    <row r="842" spans="3:12" x14ac:dyDescent="0.3">
      <c r="C842" s="94" t="str">
        <f>IF(A842&lt;&gt;"",SUMIFS(JPK_KR!AL:AL,JPK_KR!W:W,B842),"")</f>
        <v/>
      </c>
      <c r="D842" s="94" t="str">
        <f>IF(A842&lt;&gt;"",SUMIFS(JPK_KR!AM:AM,JPK_KR!W:W,B842),"")</f>
        <v/>
      </c>
      <c r="G842" s="94" t="str">
        <f>IF(E842&lt;&gt;"",SUMIFS(JPK_KR!AL:AL,JPK_KR!W:W,F842),"")</f>
        <v/>
      </c>
      <c r="H842" s="94" t="str">
        <f>IF(E842&lt;&gt;"",SUMIFS(JPK_KR!AM:AM,JPK_KR!W:W,F842),"")</f>
        <v/>
      </c>
      <c r="K842" s="94" t="str">
        <f>IF(I842&lt;&gt;"",SUMIFS(JPK_KR!AJ:AJ,JPK_KR!W:W,J842),"")</f>
        <v/>
      </c>
      <c r="L842" s="94" t="str">
        <f>IF(I842&lt;&gt;"",SUMIFS(JPK_KR!AK:AK,JPK_KR!W:W,J842),"")</f>
        <v/>
      </c>
    </row>
    <row r="843" spans="3:12" x14ac:dyDescent="0.3">
      <c r="C843" s="94" t="str">
        <f>IF(A843&lt;&gt;"",SUMIFS(JPK_KR!AL:AL,JPK_KR!W:W,B843),"")</f>
        <v/>
      </c>
      <c r="D843" s="94" t="str">
        <f>IF(A843&lt;&gt;"",SUMIFS(JPK_KR!AM:AM,JPK_KR!W:W,B843),"")</f>
        <v/>
      </c>
      <c r="G843" s="94" t="str">
        <f>IF(E843&lt;&gt;"",SUMIFS(JPK_KR!AL:AL,JPK_KR!W:W,F843),"")</f>
        <v/>
      </c>
      <c r="H843" s="94" t="str">
        <f>IF(E843&lt;&gt;"",SUMIFS(JPK_KR!AM:AM,JPK_KR!W:W,F843),"")</f>
        <v/>
      </c>
      <c r="K843" s="94" t="str">
        <f>IF(I843&lt;&gt;"",SUMIFS(JPK_KR!AJ:AJ,JPK_KR!W:W,J843),"")</f>
        <v/>
      </c>
      <c r="L843" s="94" t="str">
        <f>IF(I843&lt;&gt;"",SUMIFS(JPK_KR!AK:AK,JPK_KR!W:W,J843),"")</f>
        <v/>
      </c>
    </row>
    <row r="844" spans="3:12" x14ac:dyDescent="0.3">
      <c r="C844" s="94" t="str">
        <f>IF(A844&lt;&gt;"",SUMIFS(JPK_KR!AL:AL,JPK_KR!W:W,B844),"")</f>
        <v/>
      </c>
      <c r="D844" s="94" t="str">
        <f>IF(A844&lt;&gt;"",SUMIFS(JPK_KR!AM:AM,JPK_KR!W:W,B844),"")</f>
        <v/>
      </c>
      <c r="G844" s="94" t="str">
        <f>IF(E844&lt;&gt;"",SUMIFS(JPK_KR!AL:AL,JPK_KR!W:W,F844),"")</f>
        <v/>
      </c>
      <c r="H844" s="94" t="str">
        <f>IF(E844&lt;&gt;"",SUMIFS(JPK_KR!AM:AM,JPK_KR!W:W,F844),"")</f>
        <v/>
      </c>
      <c r="K844" s="94" t="str">
        <f>IF(I844&lt;&gt;"",SUMIFS(JPK_KR!AJ:AJ,JPK_KR!W:W,J844),"")</f>
        <v/>
      </c>
      <c r="L844" s="94" t="str">
        <f>IF(I844&lt;&gt;"",SUMIFS(JPK_KR!AK:AK,JPK_KR!W:W,J844),"")</f>
        <v/>
      </c>
    </row>
    <row r="845" spans="3:12" x14ac:dyDescent="0.3">
      <c r="C845" s="94" t="str">
        <f>IF(A845&lt;&gt;"",SUMIFS(JPK_KR!AL:AL,JPK_KR!W:W,B845),"")</f>
        <v/>
      </c>
      <c r="D845" s="94" t="str">
        <f>IF(A845&lt;&gt;"",SUMIFS(JPK_KR!AM:AM,JPK_KR!W:W,B845),"")</f>
        <v/>
      </c>
      <c r="G845" s="94" t="str">
        <f>IF(E845&lt;&gt;"",SUMIFS(JPK_KR!AL:AL,JPK_KR!W:W,F845),"")</f>
        <v/>
      </c>
      <c r="H845" s="94" t="str">
        <f>IF(E845&lt;&gt;"",SUMIFS(JPK_KR!AM:AM,JPK_KR!W:W,F845),"")</f>
        <v/>
      </c>
      <c r="K845" s="94" t="str">
        <f>IF(I845&lt;&gt;"",SUMIFS(JPK_KR!AJ:AJ,JPK_KR!W:W,J845),"")</f>
        <v/>
      </c>
      <c r="L845" s="94" t="str">
        <f>IF(I845&lt;&gt;"",SUMIFS(JPK_KR!AK:AK,JPK_KR!W:W,J845),"")</f>
        <v/>
      </c>
    </row>
    <row r="846" spans="3:12" x14ac:dyDescent="0.3">
      <c r="C846" s="94" t="str">
        <f>IF(A846&lt;&gt;"",SUMIFS(JPK_KR!AL:AL,JPK_KR!W:W,B846),"")</f>
        <v/>
      </c>
      <c r="D846" s="94" t="str">
        <f>IF(A846&lt;&gt;"",SUMIFS(JPK_KR!AM:AM,JPK_KR!W:W,B846),"")</f>
        <v/>
      </c>
      <c r="G846" s="94" t="str">
        <f>IF(E846&lt;&gt;"",SUMIFS(JPK_KR!AL:AL,JPK_KR!W:W,F846),"")</f>
        <v/>
      </c>
      <c r="H846" s="94" t="str">
        <f>IF(E846&lt;&gt;"",SUMIFS(JPK_KR!AM:AM,JPK_KR!W:W,F846),"")</f>
        <v/>
      </c>
      <c r="K846" s="94" t="str">
        <f>IF(I846&lt;&gt;"",SUMIFS(JPK_KR!AJ:AJ,JPK_KR!W:W,J846),"")</f>
        <v/>
      </c>
      <c r="L846" s="94" t="str">
        <f>IF(I846&lt;&gt;"",SUMIFS(JPK_KR!AK:AK,JPK_KR!W:W,J846),"")</f>
        <v/>
      </c>
    </row>
    <row r="847" spans="3:12" x14ac:dyDescent="0.3">
      <c r="C847" s="94" t="str">
        <f>IF(A847&lt;&gt;"",SUMIFS(JPK_KR!AL:AL,JPK_KR!W:W,B847),"")</f>
        <v/>
      </c>
      <c r="D847" s="94" t="str">
        <f>IF(A847&lt;&gt;"",SUMIFS(JPK_KR!AM:AM,JPK_KR!W:W,B847),"")</f>
        <v/>
      </c>
      <c r="G847" s="94" t="str">
        <f>IF(E847&lt;&gt;"",SUMIFS(JPK_KR!AL:AL,JPK_KR!W:W,F847),"")</f>
        <v/>
      </c>
      <c r="H847" s="94" t="str">
        <f>IF(E847&lt;&gt;"",SUMIFS(JPK_KR!AM:AM,JPK_KR!W:W,F847),"")</f>
        <v/>
      </c>
      <c r="K847" s="94" t="str">
        <f>IF(I847&lt;&gt;"",SUMIFS(JPK_KR!AJ:AJ,JPK_KR!W:W,J847),"")</f>
        <v/>
      </c>
      <c r="L847" s="94" t="str">
        <f>IF(I847&lt;&gt;"",SUMIFS(JPK_KR!AK:AK,JPK_KR!W:W,J847),"")</f>
        <v/>
      </c>
    </row>
    <row r="848" spans="3:12" x14ac:dyDescent="0.3">
      <c r="C848" s="94" t="str">
        <f>IF(A848&lt;&gt;"",SUMIFS(JPK_KR!AL:AL,JPK_KR!W:W,B848),"")</f>
        <v/>
      </c>
      <c r="D848" s="94" t="str">
        <f>IF(A848&lt;&gt;"",SUMIFS(JPK_KR!AM:AM,JPK_KR!W:W,B848),"")</f>
        <v/>
      </c>
      <c r="G848" s="94" t="str">
        <f>IF(E848&lt;&gt;"",SUMIFS(JPK_KR!AL:AL,JPK_KR!W:W,F848),"")</f>
        <v/>
      </c>
      <c r="H848" s="94" t="str">
        <f>IF(E848&lt;&gt;"",SUMIFS(JPK_KR!AM:AM,JPK_KR!W:W,F848),"")</f>
        <v/>
      </c>
      <c r="K848" s="94" t="str">
        <f>IF(I848&lt;&gt;"",SUMIFS(JPK_KR!AJ:AJ,JPK_KR!W:W,J848),"")</f>
        <v/>
      </c>
      <c r="L848" s="94" t="str">
        <f>IF(I848&lt;&gt;"",SUMIFS(JPK_KR!AK:AK,JPK_KR!W:W,J848),"")</f>
        <v/>
      </c>
    </row>
    <row r="849" spans="3:12" x14ac:dyDescent="0.3">
      <c r="C849" s="94" t="str">
        <f>IF(A849&lt;&gt;"",SUMIFS(JPK_KR!AL:AL,JPK_KR!W:W,B849),"")</f>
        <v/>
      </c>
      <c r="D849" s="94" t="str">
        <f>IF(A849&lt;&gt;"",SUMIFS(JPK_KR!AM:AM,JPK_KR!W:W,B849),"")</f>
        <v/>
      </c>
      <c r="G849" s="94" t="str">
        <f>IF(E849&lt;&gt;"",SUMIFS(JPK_KR!AL:AL,JPK_KR!W:W,F849),"")</f>
        <v/>
      </c>
      <c r="H849" s="94" t="str">
        <f>IF(E849&lt;&gt;"",SUMIFS(JPK_KR!AM:AM,JPK_KR!W:W,F849),"")</f>
        <v/>
      </c>
      <c r="K849" s="94" t="str">
        <f>IF(I849&lt;&gt;"",SUMIFS(JPK_KR!AJ:AJ,JPK_KR!W:W,J849),"")</f>
        <v/>
      </c>
      <c r="L849" s="94" t="str">
        <f>IF(I849&lt;&gt;"",SUMIFS(JPK_KR!AK:AK,JPK_KR!W:W,J849),"")</f>
        <v/>
      </c>
    </row>
    <row r="850" spans="3:12" x14ac:dyDescent="0.3">
      <c r="C850" s="94" t="str">
        <f>IF(A850&lt;&gt;"",SUMIFS(JPK_KR!AL:AL,JPK_KR!W:W,B850),"")</f>
        <v/>
      </c>
      <c r="D850" s="94" t="str">
        <f>IF(A850&lt;&gt;"",SUMIFS(JPK_KR!AM:AM,JPK_KR!W:W,B850),"")</f>
        <v/>
      </c>
      <c r="G850" s="94" t="str">
        <f>IF(E850&lt;&gt;"",SUMIFS(JPK_KR!AL:AL,JPK_KR!W:W,F850),"")</f>
        <v/>
      </c>
      <c r="H850" s="94" t="str">
        <f>IF(E850&lt;&gt;"",SUMIFS(JPK_KR!AM:AM,JPK_KR!W:W,F850),"")</f>
        <v/>
      </c>
      <c r="K850" s="94" t="str">
        <f>IF(I850&lt;&gt;"",SUMIFS(JPK_KR!AJ:AJ,JPK_KR!W:W,J850),"")</f>
        <v/>
      </c>
      <c r="L850" s="94" t="str">
        <f>IF(I850&lt;&gt;"",SUMIFS(JPK_KR!AK:AK,JPK_KR!W:W,J850),"")</f>
        <v/>
      </c>
    </row>
    <row r="851" spans="3:12" x14ac:dyDescent="0.3">
      <c r="C851" s="94" t="str">
        <f>IF(A851&lt;&gt;"",SUMIFS(JPK_KR!AL:AL,JPK_KR!W:W,B851),"")</f>
        <v/>
      </c>
      <c r="D851" s="94" t="str">
        <f>IF(A851&lt;&gt;"",SUMIFS(JPK_KR!AM:AM,JPK_KR!W:W,B851),"")</f>
        <v/>
      </c>
      <c r="G851" s="94" t="str">
        <f>IF(E851&lt;&gt;"",SUMIFS(JPK_KR!AL:AL,JPK_KR!W:W,F851),"")</f>
        <v/>
      </c>
      <c r="H851" s="94" t="str">
        <f>IF(E851&lt;&gt;"",SUMIFS(JPK_KR!AM:AM,JPK_KR!W:W,F851),"")</f>
        <v/>
      </c>
      <c r="K851" s="94" t="str">
        <f>IF(I851&lt;&gt;"",SUMIFS(JPK_KR!AJ:AJ,JPK_KR!W:W,J851),"")</f>
        <v/>
      </c>
      <c r="L851" s="94" t="str">
        <f>IF(I851&lt;&gt;"",SUMIFS(JPK_KR!AK:AK,JPK_KR!W:W,J851),"")</f>
        <v/>
      </c>
    </row>
    <row r="852" spans="3:12" x14ac:dyDescent="0.3">
      <c r="C852" s="94" t="str">
        <f>IF(A852&lt;&gt;"",SUMIFS(JPK_KR!AL:AL,JPK_KR!W:W,B852),"")</f>
        <v/>
      </c>
      <c r="D852" s="94" t="str">
        <f>IF(A852&lt;&gt;"",SUMIFS(JPK_KR!AM:AM,JPK_KR!W:W,B852),"")</f>
        <v/>
      </c>
      <c r="G852" s="94" t="str">
        <f>IF(E852&lt;&gt;"",SUMIFS(JPK_KR!AL:AL,JPK_KR!W:W,F852),"")</f>
        <v/>
      </c>
      <c r="H852" s="94" t="str">
        <f>IF(E852&lt;&gt;"",SUMIFS(JPK_KR!AM:AM,JPK_KR!W:W,F852),"")</f>
        <v/>
      </c>
      <c r="K852" s="94" t="str">
        <f>IF(I852&lt;&gt;"",SUMIFS(JPK_KR!AJ:AJ,JPK_KR!W:W,J852),"")</f>
        <v/>
      </c>
      <c r="L852" s="94" t="str">
        <f>IF(I852&lt;&gt;"",SUMIFS(JPK_KR!AK:AK,JPK_KR!W:W,J852),"")</f>
        <v/>
      </c>
    </row>
    <row r="853" spans="3:12" x14ac:dyDescent="0.3">
      <c r="C853" s="94" t="str">
        <f>IF(A853&lt;&gt;"",SUMIFS(JPK_KR!AL:AL,JPK_KR!W:W,B853),"")</f>
        <v/>
      </c>
      <c r="D853" s="94" t="str">
        <f>IF(A853&lt;&gt;"",SUMIFS(JPK_KR!AM:AM,JPK_KR!W:W,B853),"")</f>
        <v/>
      </c>
      <c r="G853" s="94" t="str">
        <f>IF(E853&lt;&gt;"",SUMIFS(JPK_KR!AL:AL,JPK_KR!W:W,F853),"")</f>
        <v/>
      </c>
      <c r="H853" s="94" t="str">
        <f>IF(E853&lt;&gt;"",SUMIFS(JPK_KR!AM:AM,JPK_KR!W:W,F853),"")</f>
        <v/>
      </c>
      <c r="K853" s="94" t="str">
        <f>IF(I853&lt;&gt;"",SUMIFS(JPK_KR!AJ:AJ,JPK_KR!W:W,J853),"")</f>
        <v/>
      </c>
      <c r="L853" s="94" t="str">
        <f>IF(I853&lt;&gt;"",SUMIFS(JPK_KR!AK:AK,JPK_KR!W:W,J853),"")</f>
        <v/>
      </c>
    </row>
    <row r="854" spans="3:12" x14ac:dyDescent="0.3">
      <c r="C854" s="94" t="str">
        <f>IF(A854&lt;&gt;"",SUMIFS(JPK_KR!AL:AL,JPK_KR!W:W,B854),"")</f>
        <v/>
      </c>
      <c r="D854" s="94" t="str">
        <f>IF(A854&lt;&gt;"",SUMIFS(JPK_KR!AM:AM,JPK_KR!W:W,B854),"")</f>
        <v/>
      </c>
      <c r="G854" s="94" t="str">
        <f>IF(E854&lt;&gt;"",SUMIFS(JPK_KR!AL:AL,JPK_KR!W:W,F854),"")</f>
        <v/>
      </c>
      <c r="H854" s="94" t="str">
        <f>IF(E854&lt;&gt;"",SUMIFS(JPK_KR!AM:AM,JPK_KR!W:W,F854),"")</f>
        <v/>
      </c>
      <c r="K854" s="94" t="str">
        <f>IF(I854&lt;&gt;"",SUMIFS(JPK_KR!AJ:AJ,JPK_KR!W:W,J854),"")</f>
        <v/>
      </c>
      <c r="L854" s="94" t="str">
        <f>IF(I854&lt;&gt;"",SUMIFS(JPK_KR!AK:AK,JPK_KR!W:W,J854),"")</f>
        <v/>
      </c>
    </row>
    <row r="855" spans="3:12" x14ac:dyDescent="0.3">
      <c r="C855" s="94" t="str">
        <f>IF(A855&lt;&gt;"",SUMIFS(JPK_KR!AL:AL,JPK_KR!W:W,B855),"")</f>
        <v/>
      </c>
      <c r="D855" s="94" t="str">
        <f>IF(A855&lt;&gt;"",SUMIFS(JPK_KR!AM:AM,JPK_KR!W:W,B855),"")</f>
        <v/>
      </c>
      <c r="G855" s="94" t="str">
        <f>IF(E855&lt;&gt;"",SUMIFS(JPK_KR!AL:AL,JPK_KR!W:W,F855),"")</f>
        <v/>
      </c>
      <c r="H855" s="94" t="str">
        <f>IF(E855&lt;&gt;"",SUMIFS(JPK_KR!AM:AM,JPK_KR!W:W,F855),"")</f>
        <v/>
      </c>
      <c r="K855" s="94" t="str">
        <f>IF(I855&lt;&gt;"",SUMIFS(JPK_KR!AJ:AJ,JPK_KR!W:W,J855),"")</f>
        <v/>
      </c>
      <c r="L855" s="94" t="str">
        <f>IF(I855&lt;&gt;"",SUMIFS(JPK_KR!AK:AK,JPK_KR!W:W,J855),"")</f>
        <v/>
      </c>
    </row>
    <row r="856" spans="3:12" x14ac:dyDescent="0.3">
      <c r="C856" s="94" t="str">
        <f>IF(A856&lt;&gt;"",SUMIFS(JPK_KR!AL:AL,JPK_KR!W:W,B856),"")</f>
        <v/>
      </c>
      <c r="D856" s="94" t="str">
        <f>IF(A856&lt;&gt;"",SUMIFS(JPK_KR!AM:AM,JPK_KR!W:W,B856),"")</f>
        <v/>
      </c>
      <c r="G856" s="94" t="str">
        <f>IF(E856&lt;&gt;"",SUMIFS(JPK_KR!AL:AL,JPK_KR!W:W,F856),"")</f>
        <v/>
      </c>
      <c r="H856" s="94" t="str">
        <f>IF(E856&lt;&gt;"",SUMIFS(JPK_KR!AM:AM,JPK_KR!W:W,F856),"")</f>
        <v/>
      </c>
      <c r="K856" s="94" t="str">
        <f>IF(I856&lt;&gt;"",SUMIFS(JPK_KR!AJ:AJ,JPK_KR!W:W,J856),"")</f>
        <v/>
      </c>
      <c r="L856" s="94" t="str">
        <f>IF(I856&lt;&gt;"",SUMIFS(JPK_KR!AK:AK,JPK_KR!W:W,J856),"")</f>
        <v/>
      </c>
    </row>
    <row r="857" spans="3:12" x14ac:dyDescent="0.3">
      <c r="C857" s="94" t="str">
        <f>IF(A857&lt;&gt;"",SUMIFS(JPK_KR!AL:AL,JPK_KR!W:W,B857),"")</f>
        <v/>
      </c>
      <c r="D857" s="94" t="str">
        <f>IF(A857&lt;&gt;"",SUMIFS(JPK_KR!AM:AM,JPK_KR!W:W,B857),"")</f>
        <v/>
      </c>
      <c r="G857" s="94" t="str">
        <f>IF(E857&lt;&gt;"",SUMIFS(JPK_KR!AL:AL,JPK_KR!W:W,F857),"")</f>
        <v/>
      </c>
      <c r="H857" s="94" t="str">
        <f>IF(E857&lt;&gt;"",SUMIFS(JPK_KR!AM:AM,JPK_KR!W:W,F857),"")</f>
        <v/>
      </c>
      <c r="K857" s="94" t="str">
        <f>IF(I857&lt;&gt;"",SUMIFS(JPK_KR!AJ:AJ,JPK_KR!W:W,J857),"")</f>
        <v/>
      </c>
      <c r="L857" s="94" t="str">
        <f>IF(I857&lt;&gt;"",SUMIFS(JPK_KR!AK:AK,JPK_KR!W:W,J857),"")</f>
        <v/>
      </c>
    </row>
    <row r="858" spans="3:12" x14ac:dyDescent="0.3">
      <c r="C858" s="94" t="str">
        <f>IF(A858&lt;&gt;"",SUMIFS(JPK_KR!AL:AL,JPK_KR!W:W,B858),"")</f>
        <v/>
      </c>
      <c r="D858" s="94" t="str">
        <f>IF(A858&lt;&gt;"",SUMIFS(JPK_KR!AM:AM,JPK_KR!W:W,B858),"")</f>
        <v/>
      </c>
      <c r="G858" s="94" t="str">
        <f>IF(E858&lt;&gt;"",SUMIFS(JPK_KR!AL:AL,JPK_KR!W:W,F858),"")</f>
        <v/>
      </c>
      <c r="H858" s="94" t="str">
        <f>IF(E858&lt;&gt;"",SUMIFS(JPK_KR!AM:AM,JPK_KR!W:W,F858),"")</f>
        <v/>
      </c>
      <c r="K858" s="94" t="str">
        <f>IF(I858&lt;&gt;"",SUMIFS(JPK_KR!AJ:AJ,JPK_KR!W:W,J858),"")</f>
        <v/>
      </c>
      <c r="L858" s="94" t="str">
        <f>IF(I858&lt;&gt;"",SUMIFS(JPK_KR!AK:AK,JPK_KR!W:W,J858),"")</f>
        <v/>
      </c>
    </row>
    <row r="859" spans="3:12" x14ac:dyDescent="0.3">
      <c r="C859" s="94" t="str">
        <f>IF(A859&lt;&gt;"",SUMIFS(JPK_KR!AL:AL,JPK_KR!W:W,B859),"")</f>
        <v/>
      </c>
      <c r="D859" s="94" t="str">
        <f>IF(A859&lt;&gt;"",SUMIFS(JPK_KR!AM:AM,JPK_KR!W:W,B859),"")</f>
        <v/>
      </c>
      <c r="G859" s="94" t="str">
        <f>IF(E859&lt;&gt;"",SUMIFS(JPK_KR!AL:AL,JPK_KR!W:W,F859),"")</f>
        <v/>
      </c>
      <c r="H859" s="94" t="str">
        <f>IF(E859&lt;&gt;"",SUMIFS(JPK_KR!AM:AM,JPK_KR!W:W,F859),"")</f>
        <v/>
      </c>
      <c r="K859" s="94" t="str">
        <f>IF(I859&lt;&gt;"",SUMIFS(JPK_KR!AJ:AJ,JPK_KR!W:W,J859),"")</f>
        <v/>
      </c>
      <c r="L859" s="94" t="str">
        <f>IF(I859&lt;&gt;"",SUMIFS(JPK_KR!AK:AK,JPK_KR!W:W,J859),"")</f>
        <v/>
      </c>
    </row>
    <row r="860" spans="3:12" x14ac:dyDescent="0.3">
      <c r="C860" s="94" t="str">
        <f>IF(A860&lt;&gt;"",SUMIFS(JPK_KR!AL:AL,JPK_KR!W:W,B860),"")</f>
        <v/>
      </c>
      <c r="D860" s="94" t="str">
        <f>IF(A860&lt;&gt;"",SUMIFS(JPK_KR!AM:AM,JPK_KR!W:W,B860),"")</f>
        <v/>
      </c>
      <c r="G860" s="94" t="str">
        <f>IF(E860&lt;&gt;"",SUMIFS(JPK_KR!AL:AL,JPK_KR!W:W,F860),"")</f>
        <v/>
      </c>
      <c r="H860" s="94" t="str">
        <f>IF(E860&lt;&gt;"",SUMIFS(JPK_KR!AM:AM,JPK_KR!W:W,F860),"")</f>
        <v/>
      </c>
      <c r="K860" s="94" t="str">
        <f>IF(I860&lt;&gt;"",SUMIFS(JPK_KR!AJ:AJ,JPK_KR!W:W,J860),"")</f>
        <v/>
      </c>
      <c r="L860" s="94" t="str">
        <f>IF(I860&lt;&gt;"",SUMIFS(JPK_KR!AK:AK,JPK_KR!W:W,J860),"")</f>
        <v/>
      </c>
    </row>
    <row r="861" spans="3:12" x14ac:dyDescent="0.3">
      <c r="C861" s="94" t="str">
        <f>IF(A861&lt;&gt;"",SUMIFS(JPK_KR!AL:AL,JPK_KR!W:W,B861),"")</f>
        <v/>
      </c>
      <c r="D861" s="94" t="str">
        <f>IF(A861&lt;&gt;"",SUMIFS(JPK_KR!AM:AM,JPK_KR!W:W,B861),"")</f>
        <v/>
      </c>
      <c r="G861" s="94" t="str">
        <f>IF(E861&lt;&gt;"",SUMIFS(JPK_KR!AL:AL,JPK_KR!W:W,F861),"")</f>
        <v/>
      </c>
      <c r="H861" s="94" t="str">
        <f>IF(E861&lt;&gt;"",SUMIFS(JPK_KR!AM:AM,JPK_KR!W:W,F861),"")</f>
        <v/>
      </c>
      <c r="K861" s="94" t="str">
        <f>IF(I861&lt;&gt;"",SUMIFS(JPK_KR!AJ:AJ,JPK_KR!W:W,J861),"")</f>
        <v/>
      </c>
      <c r="L861" s="94" t="str">
        <f>IF(I861&lt;&gt;"",SUMIFS(JPK_KR!AK:AK,JPK_KR!W:W,J861),"")</f>
        <v/>
      </c>
    </row>
    <row r="862" spans="3:12" x14ac:dyDescent="0.3">
      <c r="C862" s="94" t="str">
        <f>IF(A862&lt;&gt;"",SUMIFS(JPK_KR!AL:AL,JPK_KR!W:W,B862),"")</f>
        <v/>
      </c>
      <c r="D862" s="94" t="str">
        <f>IF(A862&lt;&gt;"",SUMIFS(JPK_KR!AM:AM,JPK_KR!W:W,B862),"")</f>
        <v/>
      </c>
      <c r="G862" s="94" t="str">
        <f>IF(E862&lt;&gt;"",SUMIFS(JPK_KR!AL:AL,JPK_KR!W:W,F862),"")</f>
        <v/>
      </c>
      <c r="H862" s="94" t="str">
        <f>IF(E862&lt;&gt;"",SUMIFS(JPK_KR!AM:AM,JPK_KR!W:W,F862),"")</f>
        <v/>
      </c>
      <c r="K862" s="94" t="str">
        <f>IF(I862&lt;&gt;"",SUMIFS(JPK_KR!AJ:AJ,JPK_KR!W:W,J862),"")</f>
        <v/>
      </c>
      <c r="L862" s="94" t="str">
        <f>IF(I862&lt;&gt;"",SUMIFS(JPK_KR!AK:AK,JPK_KR!W:W,J862),"")</f>
        <v/>
      </c>
    </row>
    <row r="863" spans="3:12" x14ac:dyDescent="0.3">
      <c r="C863" s="94" t="str">
        <f>IF(A863&lt;&gt;"",SUMIFS(JPK_KR!AL:AL,JPK_KR!W:W,B863),"")</f>
        <v/>
      </c>
      <c r="D863" s="94" t="str">
        <f>IF(A863&lt;&gt;"",SUMIFS(JPK_KR!AM:AM,JPK_KR!W:W,B863),"")</f>
        <v/>
      </c>
      <c r="G863" s="94" t="str">
        <f>IF(E863&lt;&gt;"",SUMIFS(JPK_KR!AL:AL,JPK_KR!W:W,F863),"")</f>
        <v/>
      </c>
      <c r="H863" s="94" t="str">
        <f>IF(E863&lt;&gt;"",SUMIFS(JPK_KR!AM:AM,JPK_KR!W:W,F863),"")</f>
        <v/>
      </c>
      <c r="K863" s="94" t="str">
        <f>IF(I863&lt;&gt;"",SUMIFS(JPK_KR!AJ:AJ,JPK_KR!W:W,J863),"")</f>
        <v/>
      </c>
      <c r="L863" s="94" t="str">
        <f>IF(I863&lt;&gt;"",SUMIFS(JPK_KR!AK:AK,JPK_KR!W:W,J863),"")</f>
        <v/>
      </c>
    </row>
    <row r="864" spans="3:12" x14ac:dyDescent="0.3">
      <c r="C864" s="94" t="str">
        <f>IF(A864&lt;&gt;"",SUMIFS(JPK_KR!AL:AL,JPK_KR!W:W,B864),"")</f>
        <v/>
      </c>
      <c r="D864" s="94" t="str">
        <f>IF(A864&lt;&gt;"",SUMIFS(JPK_KR!AM:AM,JPK_KR!W:W,B864),"")</f>
        <v/>
      </c>
      <c r="G864" s="94" t="str">
        <f>IF(E864&lt;&gt;"",SUMIFS(JPK_KR!AL:AL,JPK_KR!W:W,F864),"")</f>
        <v/>
      </c>
      <c r="H864" s="94" t="str">
        <f>IF(E864&lt;&gt;"",SUMIFS(JPK_KR!AM:AM,JPK_KR!W:W,F864),"")</f>
        <v/>
      </c>
      <c r="K864" s="94" t="str">
        <f>IF(I864&lt;&gt;"",SUMIFS(JPK_KR!AJ:AJ,JPK_KR!W:W,J864),"")</f>
        <v/>
      </c>
      <c r="L864" s="94" t="str">
        <f>IF(I864&lt;&gt;"",SUMIFS(JPK_KR!AK:AK,JPK_KR!W:W,J864),"")</f>
        <v/>
      </c>
    </row>
    <row r="865" spans="3:12" x14ac:dyDescent="0.3">
      <c r="C865" s="94" t="str">
        <f>IF(A865&lt;&gt;"",SUMIFS(JPK_KR!AL:AL,JPK_KR!W:W,B865),"")</f>
        <v/>
      </c>
      <c r="D865" s="94" t="str">
        <f>IF(A865&lt;&gt;"",SUMIFS(JPK_KR!AM:AM,JPK_KR!W:W,B865),"")</f>
        <v/>
      </c>
      <c r="G865" s="94" t="str">
        <f>IF(E865&lt;&gt;"",SUMIFS(JPK_KR!AL:AL,JPK_KR!W:W,F865),"")</f>
        <v/>
      </c>
      <c r="H865" s="94" t="str">
        <f>IF(E865&lt;&gt;"",SUMIFS(JPK_KR!AM:AM,JPK_KR!W:W,F865),"")</f>
        <v/>
      </c>
      <c r="K865" s="94" t="str">
        <f>IF(I865&lt;&gt;"",SUMIFS(JPK_KR!AJ:AJ,JPK_KR!W:W,J865),"")</f>
        <v/>
      </c>
      <c r="L865" s="94" t="str">
        <f>IF(I865&lt;&gt;"",SUMIFS(JPK_KR!AK:AK,JPK_KR!W:W,J865),"")</f>
        <v/>
      </c>
    </row>
    <row r="866" spans="3:12" x14ac:dyDescent="0.3">
      <c r="C866" s="94" t="str">
        <f>IF(A866&lt;&gt;"",SUMIFS(JPK_KR!AL:AL,JPK_KR!W:W,B866),"")</f>
        <v/>
      </c>
      <c r="D866" s="94" t="str">
        <f>IF(A866&lt;&gt;"",SUMIFS(JPK_KR!AM:AM,JPK_KR!W:W,B866),"")</f>
        <v/>
      </c>
      <c r="G866" s="94" t="str">
        <f>IF(E866&lt;&gt;"",SUMIFS(JPK_KR!AL:AL,JPK_KR!W:W,F866),"")</f>
        <v/>
      </c>
      <c r="H866" s="94" t="str">
        <f>IF(E866&lt;&gt;"",SUMIFS(JPK_KR!AM:AM,JPK_KR!W:W,F866),"")</f>
        <v/>
      </c>
      <c r="K866" s="94" t="str">
        <f>IF(I866&lt;&gt;"",SUMIFS(JPK_KR!AJ:AJ,JPK_KR!W:W,J866),"")</f>
        <v/>
      </c>
      <c r="L866" s="94" t="str">
        <f>IF(I866&lt;&gt;"",SUMIFS(JPK_KR!AK:AK,JPK_KR!W:W,J866),"")</f>
        <v/>
      </c>
    </row>
    <row r="867" spans="3:12" x14ac:dyDescent="0.3">
      <c r="C867" s="94" t="str">
        <f>IF(A867&lt;&gt;"",SUMIFS(JPK_KR!AL:AL,JPK_KR!W:W,B867),"")</f>
        <v/>
      </c>
      <c r="D867" s="94" t="str">
        <f>IF(A867&lt;&gt;"",SUMIFS(JPK_KR!AM:AM,JPK_KR!W:W,B867),"")</f>
        <v/>
      </c>
      <c r="G867" s="94" t="str">
        <f>IF(E867&lt;&gt;"",SUMIFS(JPK_KR!AL:AL,JPK_KR!W:W,F867),"")</f>
        <v/>
      </c>
      <c r="H867" s="94" t="str">
        <f>IF(E867&lt;&gt;"",SUMIFS(JPK_KR!AM:AM,JPK_KR!W:W,F867),"")</f>
        <v/>
      </c>
      <c r="K867" s="94" t="str">
        <f>IF(I867&lt;&gt;"",SUMIFS(JPK_KR!AJ:AJ,JPK_KR!W:W,J867),"")</f>
        <v/>
      </c>
      <c r="L867" s="94" t="str">
        <f>IF(I867&lt;&gt;"",SUMIFS(JPK_KR!AK:AK,JPK_KR!W:W,J867),"")</f>
        <v/>
      </c>
    </row>
    <row r="868" spans="3:12" x14ac:dyDescent="0.3">
      <c r="C868" s="94" t="str">
        <f>IF(A868&lt;&gt;"",SUMIFS(JPK_KR!AL:AL,JPK_KR!W:W,B868),"")</f>
        <v/>
      </c>
      <c r="D868" s="94" t="str">
        <f>IF(A868&lt;&gt;"",SUMIFS(JPK_KR!AM:AM,JPK_KR!W:W,B868),"")</f>
        <v/>
      </c>
      <c r="G868" s="94" t="str">
        <f>IF(E868&lt;&gt;"",SUMIFS(JPK_KR!AL:AL,JPK_KR!W:W,F868),"")</f>
        <v/>
      </c>
      <c r="H868" s="94" t="str">
        <f>IF(E868&lt;&gt;"",SUMIFS(JPK_KR!AM:AM,JPK_KR!W:W,F868),"")</f>
        <v/>
      </c>
      <c r="K868" s="94" t="str">
        <f>IF(I868&lt;&gt;"",SUMIFS(JPK_KR!AJ:AJ,JPK_KR!W:W,J868),"")</f>
        <v/>
      </c>
      <c r="L868" s="94" t="str">
        <f>IF(I868&lt;&gt;"",SUMIFS(JPK_KR!AK:AK,JPK_KR!W:W,J868),"")</f>
        <v/>
      </c>
    </row>
    <row r="869" spans="3:12" x14ac:dyDescent="0.3">
      <c r="C869" s="94" t="str">
        <f>IF(A869&lt;&gt;"",SUMIFS(JPK_KR!AL:AL,JPK_KR!W:W,B869),"")</f>
        <v/>
      </c>
      <c r="D869" s="94" t="str">
        <f>IF(A869&lt;&gt;"",SUMIFS(JPK_KR!AM:AM,JPK_KR!W:W,B869),"")</f>
        <v/>
      </c>
      <c r="G869" s="94" t="str">
        <f>IF(E869&lt;&gt;"",SUMIFS(JPK_KR!AL:AL,JPK_KR!W:W,F869),"")</f>
        <v/>
      </c>
      <c r="H869" s="94" t="str">
        <f>IF(E869&lt;&gt;"",SUMIFS(JPK_KR!AM:AM,JPK_KR!W:W,F869),"")</f>
        <v/>
      </c>
      <c r="K869" s="94" t="str">
        <f>IF(I869&lt;&gt;"",SUMIFS(JPK_KR!AJ:AJ,JPK_KR!W:W,J869),"")</f>
        <v/>
      </c>
      <c r="L869" s="94" t="str">
        <f>IF(I869&lt;&gt;"",SUMIFS(JPK_KR!AK:AK,JPK_KR!W:W,J869),"")</f>
        <v/>
      </c>
    </row>
    <row r="870" spans="3:12" x14ac:dyDescent="0.3">
      <c r="C870" s="94" t="str">
        <f>IF(A870&lt;&gt;"",SUMIFS(JPK_KR!AL:AL,JPK_KR!W:W,B870),"")</f>
        <v/>
      </c>
      <c r="D870" s="94" t="str">
        <f>IF(A870&lt;&gt;"",SUMIFS(JPK_KR!AM:AM,JPK_KR!W:W,B870),"")</f>
        <v/>
      </c>
      <c r="G870" s="94" t="str">
        <f>IF(E870&lt;&gt;"",SUMIFS(JPK_KR!AL:AL,JPK_KR!W:W,F870),"")</f>
        <v/>
      </c>
      <c r="H870" s="94" t="str">
        <f>IF(E870&lt;&gt;"",SUMIFS(JPK_KR!AM:AM,JPK_KR!W:W,F870),"")</f>
        <v/>
      </c>
      <c r="K870" s="94" t="str">
        <f>IF(I870&lt;&gt;"",SUMIFS(JPK_KR!AJ:AJ,JPK_KR!W:W,J870),"")</f>
        <v/>
      </c>
      <c r="L870" s="94" t="str">
        <f>IF(I870&lt;&gt;"",SUMIFS(JPK_KR!AK:AK,JPK_KR!W:W,J870),"")</f>
        <v/>
      </c>
    </row>
    <row r="871" spans="3:12" x14ac:dyDescent="0.3">
      <c r="C871" s="94" t="str">
        <f>IF(A871&lt;&gt;"",SUMIFS(JPK_KR!AL:AL,JPK_KR!W:W,B871),"")</f>
        <v/>
      </c>
      <c r="D871" s="94" t="str">
        <f>IF(A871&lt;&gt;"",SUMIFS(JPK_KR!AM:AM,JPK_KR!W:W,B871),"")</f>
        <v/>
      </c>
      <c r="G871" s="94" t="str">
        <f>IF(E871&lt;&gt;"",SUMIFS(JPK_KR!AL:AL,JPK_KR!W:W,F871),"")</f>
        <v/>
      </c>
      <c r="H871" s="94" t="str">
        <f>IF(E871&lt;&gt;"",SUMIFS(JPK_KR!AM:AM,JPK_KR!W:W,F871),"")</f>
        <v/>
      </c>
      <c r="K871" s="94" t="str">
        <f>IF(I871&lt;&gt;"",SUMIFS(JPK_KR!AJ:AJ,JPK_KR!W:W,J871),"")</f>
        <v/>
      </c>
      <c r="L871" s="94" t="str">
        <f>IF(I871&lt;&gt;"",SUMIFS(JPK_KR!AK:AK,JPK_KR!W:W,J871),"")</f>
        <v/>
      </c>
    </row>
    <row r="872" spans="3:12" x14ac:dyDescent="0.3">
      <c r="C872" s="94" t="str">
        <f>IF(A872&lt;&gt;"",SUMIFS(JPK_KR!AL:AL,JPK_KR!W:W,B872),"")</f>
        <v/>
      </c>
      <c r="D872" s="94" t="str">
        <f>IF(A872&lt;&gt;"",SUMIFS(JPK_KR!AM:AM,JPK_KR!W:W,B872),"")</f>
        <v/>
      </c>
      <c r="G872" s="94" t="str">
        <f>IF(E872&lt;&gt;"",SUMIFS(JPK_KR!AL:AL,JPK_KR!W:W,F872),"")</f>
        <v/>
      </c>
      <c r="H872" s="94" t="str">
        <f>IF(E872&lt;&gt;"",SUMIFS(JPK_KR!AM:AM,JPK_KR!W:W,F872),"")</f>
        <v/>
      </c>
      <c r="K872" s="94" t="str">
        <f>IF(I872&lt;&gt;"",SUMIFS(JPK_KR!AJ:AJ,JPK_KR!W:W,J872),"")</f>
        <v/>
      </c>
      <c r="L872" s="94" t="str">
        <f>IF(I872&lt;&gt;"",SUMIFS(JPK_KR!AK:AK,JPK_KR!W:W,J872),"")</f>
        <v/>
      </c>
    </row>
    <row r="873" spans="3:12" x14ac:dyDescent="0.3">
      <c r="C873" s="94" t="str">
        <f>IF(A873&lt;&gt;"",SUMIFS(JPK_KR!AL:AL,JPK_KR!W:W,B873),"")</f>
        <v/>
      </c>
      <c r="D873" s="94" t="str">
        <f>IF(A873&lt;&gt;"",SUMIFS(JPK_KR!AM:AM,JPK_KR!W:W,B873),"")</f>
        <v/>
      </c>
      <c r="G873" s="94" t="str">
        <f>IF(E873&lt;&gt;"",SUMIFS(JPK_KR!AL:AL,JPK_KR!W:W,F873),"")</f>
        <v/>
      </c>
      <c r="H873" s="94" t="str">
        <f>IF(E873&lt;&gt;"",SUMIFS(JPK_KR!AM:AM,JPK_KR!W:W,F873),"")</f>
        <v/>
      </c>
      <c r="K873" s="94" t="str">
        <f>IF(I873&lt;&gt;"",SUMIFS(JPK_KR!AJ:AJ,JPK_KR!W:W,J873),"")</f>
        <v/>
      </c>
      <c r="L873" s="94" t="str">
        <f>IF(I873&lt;&gt;"",SUMIFS(JPK_KR!AK:AK,JPK_KR!W:W,J873),"")</f>
        <v/>
      </c>
    </row>
    <row r="874" spans="3:12" x14ac:dyDescent="0.3">
      <c r="C874" s="94" t="str">
        <f>IF(A874&lt;&gt;"",SUMIFS(JPK_KR!AL:AL,JPK_KR!W:W,B874),"")</f>
        <v/>
      </c>
      <c r="D874" s="94" t="str">
        <f>IF(A874&lt;&gt;"",SUMIFS(JPK_KR!AM:AM,JPK_KR!W:W,B874),"")</f>
        <v/>
      </c>
      <c r="G874" s="94" t="str">
        <f>IF(E874&lt;&gt;"",SUMIFS(JPK_KR!AL:AL,JPK_KR!W:W,F874),"")</f>
        <v/>
      </c>
      <c r="H874" s="94" t="str">
        <f>IF(E874&lt;&gt;"",SUMIFS(JPK_KR!AM:AM,JPK_KR!W:W,F874),"")</f>
        <v/>
      </c>
      <c r="K874" s="94" t="str">
        <f>IF(I874&lt;&gt;"",SUMIFS(JPK_KR!AJ:AJ,JPK_KR!W:W,J874),"")</f>
        <v/>
      </c>
      <c r="L874" s="94" t="str">
        <f>IF(I874&lt;&gt;"",SUMIFS(JPK_KR!AK:AK,JPK_KR!W:W,J874),"")</f>
        <v/>
      </c>
    </row>
    <row r="875" spans="3:12" x14ac:dyDescent="0.3">
      <c r="C875" s="94" t="str">
        <f>IF(A875&lt;&gt;"",SUMIFS(JPK_KR!AL:AL,JPK_KR!W:W,B875),"")</f>
        <v/>
      </c>
      <c r="D875" s="94" t="str">
        <f>IF(A875&lt;&gt;"",SUMIFS(JPK_KR!AM:AM,JPK_KR!W:W,B875),"")</f>
        <v/>
      </c>
      <c r="G875" s="94" t="str">
        <f>IF(E875&lt;&gt;"",SUMIFS(JPK_KR!AL:AL,JPK_KR!W:W,F875),"")</f>
        <v/>
      </c>
      <c r="H875" s="94" t="str">
        <f>IF(E875&lt;&gt;"",SUMIFS(JPK_KR!AM:AM,JPK_KR!W:W,F875),"")</f>
        <v/>
      </c>
      <c r="K875" s="94" t="str">
        <f>IF(I875&lt;&gt;"",SUMIFS(JPK_KR!AJ:AJ,JPK_KR!W:W,J875),"")</f>
        <v/>
      </c>
      <c r="L875" s="94" t="str">
        <f>IF(I875&lt;&gt;"",SUMIFS(JPK_KR!AK:AK,JPK_KR!W:W,J875),"")</f>
        <v/>
      </c>
    </row>
    <row r="876" spans="3:12" x14ac:dyDescent="0.3">
      <c r="C876" s="94" t="str">
        <f>IF(A876&lt;&gt;"",SUMIFS(JPK_KR!AL:AL,JPK_KR!W:W,B876),"")</f>
        <v/>
      </c>
      <c r="D876" s="94" t="str">
        <f>IF(A876&lt;&gt;"",SUMIFS(JPK_KR!AM:AM,JPK_KR!W:W,B876),"")</f>
        <v/>
      </c>
      <c r="G876" s="94" t="str">
        <f>IF(E876&lt;&gt;"",SUMIFS(JPK_KR!AL:AL,JPK_KR!W:W,F876),"")</f>
        <v/>
      </c>
      <c r="H876" s="94" t="str">
        <f>IF(E876&lt;&gt;"",SUMIFS(JPK_KR!AM:AM,JPK_KR!W:W,F876),"")</f>
        <v/>
      </c>
      <c r="K876" s="94" t="str">
        <f>IF(I876&lt;&gt;"",SUMIFS(JPK_KR!AJ:AJ,JPK_KR!W:W,J876),"")</f>
        <v/>
      </c>
      <c r="L876" s="94" t="str">
        <f>IF(I876&lt;&gt;"",SUMIFS(JPK_KR!AK:AK,JPK_KR!W:W,J876),"")</f>
        <v/>
      </c>
    </row>
    <row r="877" spans="3:12" x14ac:dyDescent="0.3">
      <c r="C877" s="94" t="str">
        <f>IF(A877&lt;&gt;"",SUMIFS(JPK_KR!AL:AL,JPK_KR!W:W,B877),"")</f>
        <v/>
      </c>
      <c r="D877" s="94" t="str">
        <f>IF(A877&lt;&gt;"",SUMIFS(JPK_KR!AM:AM,JPK_KR!W:W,B877),"")</f>
        <v/>
      </c>
      <c r="G877" s="94" t="str">
        <f>IF(E877&lt;&gt;"",SUMIFS(JPK_KR!AL:AL,JPK_KR!W:W,F877),"")</f>
        <v/>
      </c>
      <c r="H877" s="94" t="str">
        <f>IF(E877&lt;&gt;"",SUMIFS(JPK_KR!AM:AM,JPK_KR!W:W,F877),"")</f>
        <v/>
      </c>
      <c r="K877" s="94" t="str">
        <f>IF(I877&lt;&gt;"",SUMIFS(JPK_KR!AJ:AJ,JPK_KR!W:W,J877),"")</f>
        <v/>
      </c>
      <c r="L877" s="94" t="str">
        <f>IF(I877&lt;&gt;"",SUMIFS(JPK_KR!AK:AK,JPK_KR!W:W,J877),"")</f>
        <v/>
      </c>
    </row>
    <row r="878" spans="3:12" x14ac:dyDescent="0.3">
      <c r="C878" s="94" t="str">
        <f>IF(A878&lt;&gt;"",SUMIFS(JPK_KR!AL:AL,JPK_KR!W:W,B878),"")</f>
        <v/>
      </c>
      <c r="D878" s="94" t="str">
        <f>IF(A878&lt;&gt;"",SUMIFS(JPK_KR!AM:AM,JPK_KR!W:W,B878),"")</f>
        <v/>
      </c>
      <c r="G878" s="94" t="str">
        <f>IF(E878&lt;&gt;"",SUMIFS(JPK_KR!AL:AL,JPK_KR!W:W,F878),"")</f>
        <v/>
      </c>
      <c r="H878" s="94" t="str">
        <f>IF(E878&lt;&gt;"",SUMIFS(JPK_KR!AM:AM,JPK_KR!W:W,F878),"")</f>
        <v/>
      </c>
      <c r="K878" s="94" t="str">
        <f>IF(I878&lt;&gt;"",SUMIFS(JPK_KR!AJ:AJ,JPK_KR!W:W,J878),"")</f>
        <v/>
      </c>
      <c r="L878" s="94" t="str">
        <f>IF(I878&lt;&gt;"",SUMIFS(JPK_KR!AK:AK,JPK_KR!W:W,J878),"")</f>
        <v/>
      </c>
    </row>
    <row r="879" spans="3:12" x14ac:dyDescent="0.3">
      <c r="C879" s="94" t="str">
        <f>IF(A879&lt;&gt;"",SUMIFS(JPK_KR!AL:AL,JPK_KR!W:W,B879),"")</f>
        <v/>
      </c>
      <c r="D879" s="94" t="str">
        <f>IF(A879&lt;&gt;"",SUMIFS(JPK_KR!AM:AM,JPK_KR!W:W,B879),"")</f>
        <v/>
      </c>
      <c r="G879" s="94" t="str">
        <f>IF(E879&lt;&gt;"",SUMIFS(JPK_KR!AL:AL,JPK_KR!W:W,F879),"")</f>
        <v/>
      </c>
      <c r="H879" s="94" t="str">
        <f>IF(E879&lt;&gt;"",SUMIFS(JPK_KR!AM:AM,JPK_KR!W:W,F879),"")</f>
        <v/>
      </c>
      <c r="K879" s="94" t="str">
        <f>IF(I879&lt;&gt;"",SUMIFS(JPK_KR!AJ:AJ,JPK_KR!W:W,J879),"")</f>
        <v/>
      </c>
      <c r="L879" s="94" t="str">
        <f>IF(I879&lt;&gt;"",SUMIFS(JPK_KR!AK:AK,JPK_KR!W:W,J879),"")</f>
        <v/>
      </c>
    </row>
    <row r="880" spans="3:12" x14ac:dyDescent="0.3">
      <c r="C880" s="94" t="str">
        <f>IF(A880&lt;&gt;"",SUMIFS(JPK_KR!AL:AL,JPK_KR!W:W,B880),"")</f>
        <v/>
      </c>
      <c r="D880" s="94" t="str">
        <f>IF(A880&lt;&gt;"",SUMIFS(JPK_KR!AM:AM,JPK_KR!W:W,B880),"")</f>
        <v/>
      </c>
      <c r="G880" s="94" t="str">
        <f>IF(E880&lt;&gt;"",SUMIFS(JPK_KR!AL:AL,JPK_KR!W:W,F880),"")</f>
        <v/>
      </c>
      <c r="H880" s="94" t="str">
        <f>IF(E880&lt;&gt;"",SUMIFS(JPK_KR!AM:AM,JPK_KR!W:W,F880),"")</f>
        <v/>
      </c>
      <c r="K880" s="94" t="str">
        <f>IF(I880&lt;&gt;"",SUMIFS(JPK_KR!AJ:AJ,JPK_KR!W:W,J880),"")</f>
        <v/>
      </c>
      <c r="L880" s="94" t="str">
        <f>IF(I880&lt;&gt;"",SUMIFS(JPK_KR!AK:AK,JPK_KR!W:W,J880),"")</f>
        <v/>
      </c>
    </row>
    <row r="881" spans="3:12" x14ac:dyDescent="0.3">
      <c r="C881" s="94" t="str">
        <f>IF(A881&lt;&gt;"",SUMIFS(JPK_KR!AL:AL,JPK_KR!W:W,B881),"")</f>
        <v/>
      </c>
      <c r="D881" s="94" t="str">
        <f>IF(A881&lt;&gt;"",SUMIFS(JPK_KR!AM:AM,JPK_KR!W:W,B881),"")</f>
        <v/>
      </c>
      <c r="G881" s="94" t="str">
        <f>IF(E881&lt;&gt;"",SUMIFS(JPK_KR!AL:AL,JPK_KR!W:W,F881),"")</f>
        <v/>
      </c>
      <c r="H881" s="94" t="str">
        <f>IF(E881&lt;&gt;"",SUMIFS(JPK_KR!AM:AM,JPK_KR!W:W,F881),"")</f>
        <v/>
      </c>
      <c r="K881" s="94" t="str">
        <f>IF(I881&lt;&gt;"",SUMIFS(JPK_KR!AJ:AJ,JPK_KR!W:W,J881),"")</f>
        <v/>
      </c>
      <c r="L881" s="94" t="str">
        <f>IF(I881&lt;&gt;"",SUMIFS(JPK_KR!AK:AK,JPK_KR!W:W,J881),"")</f>
        <v/>
      </c>
    </row>
    <row r="882" spans="3:12" x14ac:dyDescent="0.3">
      <c r="C882" s="94" t="str">
        <f>IF(A882&lt;&gt;"",SUMIFS(JPK_KR!AL:AL,JPK_KR!W:W,B882),"")</f>
        <v/>
      </c>
      <c r="D882" s="94" t="str">
        <f>IF(A882&lt;&gt;"",SUMIFS(JPK_KR!AM:AM,JPK_KR!W:W,B882),"")</f>
        <v/>
      </c>
      <c r="G882" s="94" t="str">
        <f>IF(E882&lt;&gt;"",SUMIFS(JPK_KR!AL:AL,JPK_KR!W:W,F882),"")</f>
        <v/>
      </c>
      <c r="H882" s="94" t="str">
        <f>IF(E882&lt;&gt;"",SUMIFS(JPK_KR!AM:AM,JPK_KR!W:W,F882),"")</f>
        <v/>
      </c>
      <c r="K882" s="94" t="str">
        <f>IF(I882&lt;&gt;"",SUMIFS(JPK_KR!AJ:AJ,JPK_KR!W:W,J882),"")</f>
        <v/>
      </c>
      <c r="L882" s="94" t="str">
        <f>IF(I882&lt;&gt;"",SUMIFS(JPK_KR!AK:AK,JPK_KR!W:W,J882),"")</f>
        <v/>
      </c>
    </row>
    <row r="883" spans="3:12" x14ac:dyDescent="0.3">
      <c r="C883" s="94" t="str">
        <f>IF(A883&lt;&gt;"",SUMIFS(JPK_KR!AL:AL,JPK_KR!W:W,B883),"")</f>
        <v/>
      </c>
      <c r="D883" s="94" t="str">
        <f>IF(A883&lt;&gt;"",SUMIFS(JPK_KR!AM:AM,JPK_KR!W:W,B883),"")</f>
        <v/>
      </c>
      <c r="G883" s="94" t="str">
        <f>IF(E883&lt;&gt;"",SUMIFS(JPK_KR!AL:AL,JPK_KR!W:W,F883),"")</f>
        <v/>
      </c>
      <c r="H883" s="94" t="str">
        <f>IF(E883&lt;&gt;"",SUMIFS(JPK_KR!AM:AM,JPK_KR!W:W,F883),"")</f>
        <v/>
      </c>
      <c r="K883" s="94" t="str">
        <f>IF(I883&lt;&gt;"",SUMIFS(JPK_KR!AJ:AJ,JPK_KR!W:W,J883),"")</f>
        <v/>
      </c>
      <c r="L883" s="94" t="str">
        <f>IF(I883&lt;&gt;"",SUMIFS(JPK_KR!AK:AK,JPK_KR!W:W,J883),"")</f>
        <v/>
      </c>
    </row>
    <row r="884" spans="3:12" x14ac:dyDescent="0.3">
      <c r="C884" s="94" t="str">
        <f>IF(A884&lt;&gt;"",SUMIFS(JPK_KR!AL:AL,JPK_KR!W:W,B884),"")</f>
        <v/>
      </c>
      <c r="D884" s="94" t="str">
        <f>IF(A884&lt;&gt;"",SUMIFS(JPK_KR!AM:AM,JPK_KR!W:W,B884),"")</f>
        <v/>
      </c>
      <c r="G884" s="94" t="str">
        <f>IF(E884&lt;&gt;"",SUMIFS(JPK_KR!AL:AL,JPK_KR!W:W,F884),"")</f>
        <v/>
      </c>
      <c r="H884" s="94" t="str">
        <f>IF(E884&lt;&gt;"",SUMIFS(JPK_KR!AM:AM,JPK_KR!W:W,F884),"")</f>
        <v/>
      </c>
      <c r="K884" s="94" t="str">
        <f>IF(I884&lt;&gt;"",SUMIFS(JPK_KR!AJ:AJ,JPK_KR!W:W,J884),"")</f>
        <v/>
      </c>
      <c r="L884" s="94" t="str">
        <f>IF(I884&lt;&gt;"",SUMIFS(JPK_KR!AK:AK,JPK_KR!W:W,J884),"")</f>
        <v/>
      </c>
    </row>
    <row r="885" spans="3:12" x14ac:dyDescent="0.3">
      <c r="C885" s="94" t="str">
        <f>IF(A885&lt;&gt;"",SUMIFS(JPK_KR!AL:AL,JPK_KR!W:W,B885),"")</f>
        <v/>
      </c>
      <c r="D885" s="94" t="str">
        <f>IF(A885&lt;&gt;"",SUMIFS(JPK_KR!AM:AM,JPK_KR!W:W,B885),"")</f>
        <v/>
      </c>
      <c r="G885" s="94" t="str">
        <f>IF(E885&lt;&gt;"",SUMIFS(JPK_KR!AL:AL,JPK_KR!W:W,F885),"")</f>
        <v/>
      </c>
      <c r="H885" s="94" t="str">
        <f>IF(E885&lt;&gt;"",SUMIFS(JPK_KR!AM:AM,JPK_KR!W:W,F885),"")</f>
        <v/>
      </c>
      <c r="K885" s="94" t="str">
        <f>IF(I885&lt;&gt;"",SUMIFS(JPK_KR!AJ:AJ,JPK_KR!W:W,J885),"")</f>
        <v/>
      </c>
      <c r="L885" s="94" t="str">
        <f>IF(I885&lt;&gt;"",SUMIFS(JPK_KR!AK:AK,JPK_KR!W:W,J885),"")</f>
        <v/>
      </c>
    </row>
    <row r="886" spans="3:12" x14ac:dyDescent="0.3">
      <c r="C886" s="94" t="str">
        <f>IF(A886&lt;&gt;"",SUMIFS(JPK_KR!AL:AL,JPK_KR!W:W,B886),"")</f>
        <v/>
      </c>
      <c r="D886" s="94" t="str">
        <f>IF(A886&lt;&gt;"",SUMIFS(JPK_KR!AM:AM,JPK_KR!W:W,B886),"")</f>
        <v/>
      </c>
      <c r="G886" s="94" t="str">
        <f>IF(E886&lt;&gt;"",SUMIFS(JPK_KR!AL:AL,JPK_KR!W:W,F886),"")</f>
        <v/>
      </c>
      <c r="H886" s="94" t="str">
        <f>IF(E886&lt;&gt;"",SUMIFS(JPK_KR!AM:AM,JPK_KR!W:W,F886),"")</f>
        <v/>
      </c>
      <c r="K886" s="94" t="str">
        <f>IF(I886&lt;&gt;"",SUMIFS(JPK_KR!AJ:AJ,JPK_KR!W:W,J886),"")</f>
        <v/>
      </c>
      <c r="L886" s="94" t="str">
        <f>IF(I886&lt;&gt;"",SUMIFS(JPK_KR!AK:AK,JPK_KR!W:W,J886),"")</f>
        <v/>
      </c>
    </row>
    <row r="887" spans="3:12" x14ac:dyDescent="0.3">
      <c r="C887" s="94" t="str">
        <f>IF(A887&lt;&gt;"",SUMIFS(JPK_KR!AL:AL,JPK_KR!W:W,B887),"")</f>
        <v/>
      </c>
      <c r="D887" s="94" t="str">
        <f>IF(A887&lt;&gt;"",SUMIFS(JPK_KR!AM:AM,JPK_KR!W:W,B887),"")</f>
        <v/>
      </c>
      <c r="G887" s="94" t="str">
        <f>IF(E887&lt;&gt;"",SUMIFS(JPK_KR!AL:AL,JPK_KR!W:W,F887),"")</f>
        <v/>
      </c>
      <c r="H887" s="94" t="str">
        <f>IF(E887&lt;&gt;"",SUMIFS(JPK_KR!AM:AM,JPK_KR!W:W,F887),"")</f>
        <v/>
      </c>
      <c r="K887" s="94" t="str">
        <f>IF(I887&lt;&gt;"",SUMIFS(JPK_KR!AJ:AJ,JPK_KR!W:W,J887),"")</f>
        <v/>
      </c>
      <c r="L887" s="94" t="str">
        <f>IF(I887&lt;&gt;"",SUMIFS(JPK_KR!AK:AK,JPK_KR!W:W,J887),"")</f>
        <v/>
      </c>
    </row>
    <row r="888" spans="3:12" x14ac:dyDescent="0.3">
      <c r="C888" s="94" t="str">
        <f>IF(A888&lt;&gt;"",SUMIFS(JPK_KR!AL:AL,JPK_KR!W:W,B888),"")</f>
        <v/>
      </c>
      <c r="D888" s="94" t="str">
        <f>IF(A888&lt;&gt;"",SUMIFS(JPK_KR!AM:AM,JPK_KR!W:W,B888),"")</f>
        <v/>
      </c>
      <c r="G888" s="94" t="str">
        <f>IF(E888&lt;&gt;"",SUMIFS(JPK_KR!AL:AL,JPK_KR!W:W,F888),"")</f>
        <v/>
      </c>
      <c r="H888" s="94" t="str">
        <f>IF(E888&lt;&gt;"",SUMIFS(JPK_KR!AM:AM,JPK_KR!W:W,F888),"")</f>
        <v/>
      </c>
      <c r="K888" s="94" t="str">
        <f>IF(I888&lt;&gt;"",SUMIFS(JPK_KR!AJ:AJ,JPK_KR!W:W,J888),"")</f>
        <v/>
      </c>
      <c r="L888" s="94" t="str">
        <f>IF(I888&lt;&gt;"",SUMIFS(JPK_KR!AK:AK,JPK_KR!W:W,J888),"")</f>
        <v/>
      </c>
    </row>
    <row r="889" spans="3:12" x14ac:dyDescent="0.3">
      <c r="C889" s="94" t="str">
        <f>IF(A889&lt;&gt;"",SUMIFS(JPK_KR!AL:AL,JPK_KR!W:W,B889),"")</f>
        <v/>
      </c>
      <c r="D889" s="94" t="str">
        <f>IF(A889&lt;&gt;"",SUMIFS(JPK_KR!AM:AM,JPK_KR!W:W,B889),"")</f>
        <v/>
      </c>
      <c r="G889" s="94" t="str">
        <f>IF(E889&lt;&gt;"",SUMIFS(JPK_KR!AL:AL,JPK_KR!W:W,F889),"")</f>
        <v/>
      </c>
      <c r="H889" s="94" t="str">
        <f>IF(E889&lt;&gt;"",SUMIFS(JPK_KR!AM:AM,JPK_KR!W:W,F889),"")</f>
        <v/>
      </c>
      <c r="K889" s="94" t="str">
        <f>IF(I889&lt;&gt;"",SUMIFS(JPK_KR!AJ:AJ,JPK_KR!W:W,J889),"")</f>
        <v/>
      </c>
      <c r="L889" s="94" t="str">
        <f>IF(I889&lt;&gt;"",SUMIFS(JPK_KR!AK:AK,JPK_KR!W:W,J889),"")</f>
        <v/>
      </c>
    </row>
    <row r="890" spans="3:12" x14ac:dyDescent="0.3">
      <c r="C890" s="94" t="str">
        <f>IF(A890&lt;&gt;"",SUMIFS(JPK_KR!AL:AL,JPK_KR!W:W,B890),"")</f>
        <v/>
      </c>
      <c r="D890" s="94" t="str">
        <f>IF(A890&lt;&gt;"",SUMIFS(JPK_KR!AM:AM,JPK_KR!W:W,B890),"")</f>
        <v/>
      </c>
      <c r="G890" s="94" t="str">
        <f>IF(E890&lt;&gt;"",SUMIFS(JPK_KR!AL:AL,JPK_KR!W:W,F890),"")</f>
        <v/>
      </c>
      <c r="H890" s="94" t="str">
        <f>IF(E890&lt;&gt;"",SUMIFS(JPK_KR!AM:AM,JPK_KR!W:W,F890),"")</f>
        <v/>
      </c>
      <c r="K890" s="94" t="str">
        <f>IF(I890&lt;&gt;"",SUMIFS(JPK_KR!AJ:AJ,JPK_KR!W:W,J890),"")</f>
        <v/>
      </c>
      <c r="L890" s="94" t="str">
        <f>IF(I890&lt;&gt;"",SUMIFS(JPK_KR!AK:AK,JPK_KR!W:W,J890),"")</f>
        <v/>
      </c>
    </row>
    <row r="891" spans="3:12" x14ac:dyDescent="0.3">
      <c r="C891" s="94" t="str">
        <f>IF(A891&lt;&gt;"",SUMIFS(JPK_KR!AL:AL,JPK_KR!W:W,B891),"")</f>
        <v/>
      </c>
      <c r="D891" s="94" t="str">
        <f>IF(A891&lt;&gt;"",SUMIFS(JPK_KR!AM:AM,JPK_KR!W:W,B891),"")</f>
        <v/>
      </c>
      <c r="G891" s="94" t="str">
        <f>IF(E891&lt;&gt;"",SUMIFS(JPK_KR!AL:AL,JPK_KR!W:W,F891),"")</f>
        <v/>
      </c>
      <c r="H891" s="94" t="str">
        <f>IF(E891&lt;&gt;"",SUMIFS(JPK_KR!AM:AM,JPK_KR!W:W,F891),"")</f>
        <v/>
      </c>
      <c r="K891" s="94" t="str">
        <f>IF(I891&lt;&gt;"",SUMIFS(JPK_KR!AJ:AJ,JPK_KR!W:W,J891),"")</f>
        <v/>
      </c>
      <c r="L891" s="94" t="str">
        <f>IF(I891&lt;&gt;"",SUMIFS(JPK_KR!AK:AK,JPK_KR!W:W,J891),"")</f>
        <v/>
      </c>
    </row>
    <row r="892" spans="3:12" x14ac:dyDescent="0.3">
      <c r="C892" s="94" t="str">
        <f>IF(A892&lt;&gt;"",SUMIFS(JPK_KR!AL:AL,JPK_KR!W:W,B892),"")</f>
        <v/>
      </c>
      <c r="D892" s="94" t="str">
        <f>IF(A892&lt;&gt;"",SUMIFS(JPK_KR!AM:AM,JPK_KR!W:W,B892),"")</f>
        <v/>
      </c>
      <c r="G892" s="94" t="str">
        <f>IF(E892&lt;&gt;"",SUMIFS(JPK_KR!AL:AL,JPK_KR!W:W,F892),"")</f>
        <v/>
      </c>
      <c r="H892" s="94" t="str">
        <f>IF(E892&lt;&gt;"",SUMIFS(JPK_KR!AM:AM,JPK_KR!W:W,F892),"")</f>
        <v/>
      </c>
      <c r="K892" s="94" t="str">
        <f>IF(I892&lt;&gt;"",SUMIFS(JPK_KR!AJ:AJ,JPK_KR!W:W,J892),"")</f>
        <v/>
      </c>
      <c r="L892" s="94" t="str">
        <f>IF(I892&lt;&gt;"",SUMIFS(JPK_KR!AK:AK,JPK_KR!W:W,J892),"")</f>
        <v/>
      </c>
    </row>
    <row r="893" spans="3:12" x14ac:dyDescent="0.3">
      <c r="C893" s="94" t="str">
        <f>IF(A893&lt;&gt;"",SUMIFS(JPK_KR!AL:AL,JPK_KR!W:W,B893),"")</f>
        <v/>
      </c>
      <c r="D893" s="94" t="str">
        <f>IF(A893&lt;&gt;"",SUMIFS(JPK_KR!AM:AM,JPK_KR!W:W,B893),"")</f>
        <v/>
      </c>
      <c r="G893" s="94" t="str">
        <f>IF(E893&lt;&gt;"",SUMIFS(JPK_KR!AL:AL,JPK_KR!W:W,F893),"")</f>
        <v/>
      </c>
      <c r="H893" s="94" t="str">
        <f>IF(E893&lt;&gt;"",SUMIFS(JPK_KR!AM:AM,JPK_KR!W:W,F893),"")</f>
        <v/>
      </c>
      <c r="K893" s="94" t="str">
        <f>IF(I893&lt;&gt;"",SUMIFS(JPK_KR!AJ:AJ,JPK_KR!W:W,J893),"")</f>
        <v/>
      </c>
      <c r="L893" s="94" t="str">
        <f>IF(I893&lt;&gt;"",SUMIFS(JPK_KR!AK:AK,JPK_KR!W:W,J893),"")</f>
        <v/>
      </c>
    </row>
    <row r="894" spans="3:12" x14ac:dyDescent="0.3">
      <c r="C894" s="94" t="str">
        <f>IF(A894&lt;&gt;"",SUMIFS(JPK_KR!AL:AL,JPK_KR!W:W,B894),"")</f>
        <v/>
      </c>
      <c r="D894" s="94" t="str">
        <f>IF(A894&lt;&gt;"",SUMIFS(JPK_KR!AM:AM,JPK_KR!W:W,B894),"")</f>
        <v/>
      </c>
      <c r="G894" s="94" t="str">
        <f>IF(E894&lt;&gt;"",SUMIFS(JPK_KR!AL:AL,JPK_KR!W:W,F894),"")</f>
        <v/>
      </c>
      <c r="H894" s="94" t="str">
        <f>IF(E894&lt;&gt;"",SUMIFS(JPK_KR!AM:AM,JPK_KR!W:W,F894),"")</f>
        <v/>
      </c>
      <c r="K894" s="94" t="str">
        <f>IF(I894&lt;&gt;"",SUMIFS(JPK_KR!AJ:AJ,JPK_KR!W:W,J894),"")</f>
        <v/>
      </c>
      <c r="L894" s="94" t="str">
        <f>IF(I894&lt;&gt;"",SUMIFS(JPK_KR!AK:AK,JPK_KR!W:W,J894),"")</f>
        <v/>
      </c>
    </row>
    <row r="895" spans="3:12" x14ac:dyDescent="0.3">
      <c r="C895" s="94" t="str">
        <f>IF(A895&lt;&gt;"",SUMIFS(JPK_KR!AL:AL,JPK_KR!W:W,B895),"")</f>
        <v/>
      </c>
      <c r="D895" s="94" t="str">
        <f>IF(A895&lt;&gt;"",SUMIFS(JPK_KR!AM:AM,JPK_KR!W:W,B895),"")</f>
        <v/>
      </c>
      <c r="G895" s="94" t="str">
        <f>IF(E895&lt;&gt;"",SUMIFS(JPK_KR!AL:AL,JPK_KR!W:W,F895),"")</f>
        <v/>
      </c>
      <c r="H895" s="94" t="str">
        <f>IF(E895&lt;&gt;"",SUMIFS(JPK_KR!AM:AM,JPK_KR!W:W,F895),"")</f>
        <v/>
      </c>
      <c r="K895" s="94" t="str">
        <f>IF(I895&lt;&gt;"",SUMIFS(JPK_KR!AJ:AJ,JPK_KR!W:W,J895),"")</f>
        <v/>
      </c>
      <c r="L895" s="94" t="str">
        <f>IF(I895&lt;&gt;"",SUMIFS(JPK_KR!AK:AK,JPK_KR!W:W,J895),"")</f>
        <v/>
      </c>
    </row>
    <row r="896" spans="3:12" x14ac:dyDescent="0.3">
      <c r="C896" s="94" t="str">
        <f>IF(A896&lt;&gt;"",SUMIFS(JPK_KR!AL:AL,JPK_KR!W:W,B896),"")</f>
        <v/>
      </c>
      <c r="D896" s="94" t="str">
        <f>IF(A896&lt;&gt;"",SUMIFS(JPK_KR!AM:AM,JPK_KR!W:W,B896),"")</f>
        <v/>
      </c>
      <c r="G896" s="94" t="str">
        <f>IF(E896&lt;&gt;"",SUMIFS(JPK_KR!AL:AL,JPK_KR!W:W,F896),"")</f>
        <v/>
      </c>
      <c r="H896" s="94" t="str">
        <f>IF(E896&lt;&gt;"",SUMIFS(JPK_KR!AM:AM,JPK_KR!W:W,F896),"")</f>
        <v/>
      </c>
      <c r="K896" s="94" t="str">
        <f>IF(I896&lt;&gt;"",SUMIFS(JPK_KR!AJ:AJ,JPK_KR!W:W,J896),"")</f>
        <v/>
      </c>
      <c r="L896" s="94" t="str">
        <f>IF(I896&lt;&gt;"",SUMIFS(JPK_KR!AK:AK,JPK_KR!W:W,J896),"")</f>
        <v/>
      </c>
    </row>
    <row r="897" spans="3:12" x14ac:dyDescent="0.3">
      <c r="C897" s="94" t="str">
        <f>IF(A897&lt;&gt;"",SUMIFS(JPK_KR!AL:AL,JPK_KR!W:W,B897),"")</f>
        <v/>
      </c>
      <c r="D897" s="94" t="str">
        <f>IF(A897&lt;&gt;"",SUMIFS(JPK_KR!AM:AM,JPK_KR!W:W,B897),"")</f>
        <v/>
      </c>
      <c r="G897" s="94" t="str">
        <f>IF(E897&lt;&gt;"",SUMIFS(JPK_KR!AL:AL,JPK_KR!W:W,F897),"")</f>
        <v/>
      </c>
      <c r="H897" s="94" t="str">
        <f>IF(E897&lt;&gt;"",SUMIFS(JPK_KR!AM:AM,JPK_KR!W:W,F897),"")</f>
        <v/>
      </c>
      <c r="K897" s="94" t="str">
        <f>IF(I897&lt;&gt;"",SUMIFS(JPK_KR!AJ:AJ,JPK_KR!W:W,J897),"")</f>
        <v/>
      </c>
      <c r="L897" s="94" t="str">
        <f>IF(I897&lt;&gt;"",SUMIFS(JPK_KR!AK:AK,JPK_KR!W:W,J897),"")</f>
        <v/>
      </c>
    </row>
    <row r="898" spans="3:12" x14ac:dyDescent="0.3">
      <c r="C898" s="94" t="str">
        <f>IF(A898&lt;&gt;"",SUMIFS(JPK_KR!AL:AL,JPK_KR!W:W,B898),"")</f>
        <v/>
      </c>
      <c r="D898" s="94" t="str">
        <f>IF(A898&lt;&gt;"",SUMIFS(JPK_KR!AM:AM,JPK_KR!W:W,B898),"")</f>
        <v/>
      </c>
      <c r="G898" s="94" t="str">
        <f>IF(E898&lt;&gt;"",SUMIFS(JPK_KR!AL:AL,JPK_KR!W:W,F898),"")</f>
        <v/>
      </c>
      <c r="H898" s="94" t="str">
        <f>IF(E898&lt;&gt;"",SUMIFS(JPK_KR!AM:AM,JPK_KR!W:W,F898),"")</f>
        <v/>
      </c>
      <c r="K898" s="94" t="str">
        <f>IF(I898&lt;&gt;"",SUMIFS(JPK_KR!AJ:AJ,JPK_KR!W:W,J898),"")</f>
        <v/>
      </c>
      <c r="L898" s="94" t="str">
        <f>IF(I898&lt;&gt;"",SUMIFS(JPK_KR!AK:AK,JPK_KR!W:W,J898),"")</f>
        <v/>
      </c>
    </row>
    <row r="899" spans="3:12" x14ac:dyDescent="0.3">
      <c r="C899" s="94" t="str">
        <f>IF(A899&lt;&gt;"",SUMIFS(JPK_KR!AL:AL,JPK_KR!W:W,B899),"")</f>
        <v/>
      </c>
      <c r="D899" s="94" t="str">
        <f>IF(A899&lt;&gt;"",SUMIFS(JPK_KR!AM:AM,JPK_KR!W:W,B899),"")</f>
        <v/>
      </c>
      <c r="G899" s="94" t="str">
        <f>IF(E899&lt;&gt;"",SUMIFS(JPK_KR!AL:AL,JPK_KR!W:W,F899),"")</f>
        <v/>
      </c>
      <c r="H899" s="94" t="str">
        <f>IF(E899&lt;&gt;"",SUMIFS(JPK_KR!AM:AM,JPK_KR!W:W,F899),"")</f>
        <v/>
      </c>
      <c r="K899" s="94" t="str">
        <f>IF(I899&lt;&gt;"",SUMIFS(JPK_KR!AJ:AJ,JPK_KR!W:W,J899),"")</f>
        <v/>
      </c>
      <c r="L899" s="94" t="str">
        <f>IF(I899&lt;&gt;"",SUMIFS(JPK_KR!AK:AK,JPK_KR!W:W,J899),"")</f>
        <v/>
      </c>
    </row>
    <row r="900" spans="3:12" x14ac:dyDescent="0.3">
      <c r="C900" s="94" t="str">
        <f>IF(A900&lt;&gt;"",SUMIFS(JPK_KR!AL:AL,JPK_KR!W:W,B900),"")</f>
        <v/>
      </c>
      <c r="D900" s="94" t="str">
        <f>IF(A900&lt;&gt;"",SUMIFS(JPK_KR!AM:AM,JPK_KR!W:W,B900),"")</f>
        <v/>
      </c>
      <c r="G900" s="94" t="str">
        <f>IF(E900&lt;&gt;"",SUMIFS(JPK_KR!AL:AL,JPK_KR!W:W,F900),"")</f>
        <v/>
      </c>
      <c r="H900" s="94" t="str">
        <f>IF(E900&lt;&gt;"",SUMIFS(JPK_KR!AM:AM,JPK_KR!W:W,F900),"")</f>
        <v/>
      </c>
      <c r="K900" s="94" t="str">
        <f>IF(I900&lt;&gt;"",SUMIFS(JPK_KR!AJ:AJ,JPK_KR!W:W,J900),"")</f>
        <v/>
      </c>
      <c r="L900" s="94" t="str">
        <f>IF(I900&lt;&gt;"",SUMIFS(JPK_KR!AK:AK,JPK_KR!W:W,J900),"")</f>
        <v/>
      </c>
    </row>
    <row r="901" spans="3:12" x14ac:dyDescent="0.3">
      <c r="C901" s="94" t="str">
        <f>IF(A901&lt;&gt;"",SUMIFS(JPK_KR!AL:AL,JPK_KR!W:W,B901),"")</f>
        <v/>
      </c>
      <c r="D901" s="94" t="str">
        <f>IF(A901&lt;&gt;"",SUMIFS(JPK_KR!AM:AM,JPK_KR!W:W,B901),"")</f>
        <v/>
      </c>
      <c r="G901" s="94" t="str">
        <f>IF(E901&lt;&gt;"",SUMIFS(JPK_KR!AL:AL,JPK_KR!W:W,F901),"")</f>
        <v/>
      </c>
      <c r="H901" s="94" t="str">
        <f>IF(E901&lt;&gt;"",SUMIFS(JPK_KR!AM:AM,JPK_KR!W:W,F901),"")</f>
        <v/>
      </c>
      <c r="K901" s="94" t="str">
        <f>IF(I901&lt;&gt;"",SUMIFS(JPK_KR!AJ:AJ,JPK_KR!W:W,J901),"")</f>
        <v/>
      </c>
      <c r="L901" s="94" t="str">
        <f>IF(I901&lt;&gt;"",SUMIFS(JPK_KR!AK:AK,JPK_KR!W:W,J901),"")</f>
        <v/>
      </c>
    </row>
    <row r="902" spans="3:12" x14ac:dyDescent="0.3">
      <c r="C902" s="94" t="str">
        <f>IF(A902&lt;&gt;"",SUMIFS(JPK_KR!AL:AL,JPK_KR!W:W,B902),"")</f>
        <v/>
      </c>
      <c r="D902" s="94" t="str">
        <f>IF(A902&lt;&gt;"",SUMIFS(JPK_KR!AM:AM,JPK_KR!W:W,B902),"")</f>
        <v/>
      </c>
      <c r="G902" s="94" t="str">
        <f>IF(E902&lt;&gt;"",SUMIFS(JPK_KR!AL:AL,JPK_KR!W:W,F902),"")</f>
        <v/>
      </c>
      <c r="H902" s="94" t="str">
        <f>IF(E902&lt;&gt;"",SUMIFS(JPK_KR!AM:AM,JPK_KR!W:W,F902),"")</f>
        <v/>
      </c>
      <c r="K902" s="94" t="str">
        <f>IF(I902&lt;&gt;"",SUMIFS(JPK_KR!AJ:AJ,JPK_KR!W:W,J902),"")</f>
        <v/>
      </c>
      <c r="L902" s="94" t="str">
        <f>IF(I902&lt;&gt;"",SUMIFS(JPK_KR!AK:AK,JPK_KR!W:W,J902),"")</f>
        <v/>
      </c>
    </row>
    <row r="903" spans="3:12" x14ac:dyDescent="0.3">
      <c r="C903" s="94" t="str">
        <f>IF(A903&lt;&gt;"",SUMIFS(JPK_KR!AL:AL,JPK_KR!W:W,B903),"")</f>
        <v/>
      </c>
      <c r="D903" s="94" t="str">
        <f>IF(A903&lt;&gt;"",SUMIFS(JPK_KR!AM:AM,JPK_KR!W:W,B903),"")</f>
        <v/>
      </c>
      <c r="G903" s="94" t="str">
        <f>IF(E903&lt;&gt;"",SUMIFS(JPK_KR!AL:AL,JPK_KR!W:W,F903),"")</f>
        <v/>
      </c>
      <c r="H903" s="94" t="str">
        <f>IF(E903&lt;&gt;"",SUMIFS(JPK_KR!AM:AM,JPK_KR!W:W,F903),"")</f>
        <v/>
      </c>
      <c r="K903" s="94" t="str">
        <f>IF(I903&lt;&gt;"",SUMIFS(JPK_KR!AJ:AJ,JPK_KR!W:W,J903),"")</f>
        <v/>
      </c>
      <c r="L903" s="94" t="str">
        <f>IF(I903&lt;&gt;"",SUMIFS(JPK_KR!AK:AK,JPK_KR!W:W,J903),"")</f>
        <v/>
      </c>
    </row>
    <row r="904" spans="3:12" x14ac:dyDescent="0.3">
      <c r="C904" s="94" t="str">
        <f>IF(A904&lt;&gt;"",SUMIFS(JPK_KR!AL:AL,JPK_KR!W:W,B904),"")</f>
        <v/>
      </c>
      <c r="D904" s="94" t="str">
        <f>IF(A904&lt;&gt;"",SUMIFS(JPK_KR!AM:AM,JPK_KR!W:W,B904),"")</f>
        <v/>
      </c>
      <c r="G904" s="94" t="str">
        <f>IF(E904&lt;&gt;"",SUMIFS(JPK_KR!AL:AL,JPK_KR!W:W,F904),"")</f>
        <v/>
      </c>
      <c r="H904" s="94" t="str">
        <f>IF(E904&lt;&gt;"",SUMIFS(JPK_KR!AM:AM,JPK_KR!W:W,F904),"")</f>
        <v/>
      </c>
      <c r="K904" s="94" t="str">
        <f>IF(I904&lt;&gt;"",SUMIFS(JPK_KR!AJ:AJ,JPK_KR!W:W,J904),"")</f>
        <v/>
      </c>
      <c r="L904" s="94" t="str">
        <f>IF(I904&lt;&gt;"",SUMIFS(JPK_KR!AK:AK,JPK_KR!W:W,J904),"")</f>
        <v/>
      </c>
    </row>
    <row r="905" spans="3:12" x14ac:dyDescent="0.3">
      <c r="C905" s="94" t="str">
        <f>IF(A905&lt;&gt;"",SUMIFS(JPK_KR!AL:AL,JPK_KR!W:W,B905),"")</f>
        <v/>
      </c>
      <c r="D905" s="94" t="str">
        <f>IF(A905&lt;&gt;"",SUMIFS(JPK_KR!AM:AM,JPK_KR!W:W,B905),"")</f>
        <v/>
      </c>
      <c r="G905" s="94" t="str">
        <f>IF(E905&lt;&gt;"",SUMIFS(JPK_KR!AL:AL,JPK_KR!W:W,F905),"")</f>
        <v/>
      </c>
      <c r="H905" s="94" t="str">
        <f>IF(E905&lt;&gt;"",SUMIFS(JPK_KR!AM:AM,JPK_KR!W:W,F905),"")</f>
        <v/>
      </c>
      <c r="K905" s="94" t="str">
        <f>IF(I905&lt;&gt;"",SUMIFS(JPK_KR!AJ:AJ,JPK_KR!W:W,J905),"")</f>
        <v/>
      </c>
      <c r="L905" s="94" t="str">
        <f>IF(I905&lt;&gt;"",SUMIFS(JPK_KR!AK:AK,JPK_KR!W:W,J905),"")</f>
        <v/>
      </c>
    </row>
    <row r="906" spans="3:12" x14ac:dyDescent="0.3">
      <c r="C906" s="94" t="str">
        <f>IF(A906&lt;&gt;"",SUMIFS(JPK_KR!AL:AL,JPK_KR!W:W,B906),"")</f>
        <v/>
      </c>
      <c r="D906" s="94" t="str">
        <f>IF(A906&lt;&gt;"",SUMIFS(JPK_KR!AM:AM,JPK_KR!W:W,B906),"")</f>
        <v/>
      </c>
      <c r="G906" s="94" t="str">
        <f>IF(E906&lt;&gt;"",SUMIFS(JPK_KR!AL:AL,JPK_KR!W:W,F906),"")</f>
        <v/>
      </c>
      <c r="H906" s="94" t="str">
        <f>IF(E906&lt;&gt;"",SUMIFS(JPK_KR!AM:AM,JPK_KR!W:W,F906),"")</f>
        <v/>
      </c>
      <c r="K906" s="94" t="str">
        <f>IF(I906&lt;&gt;"",SUMIFS(JPK_KR!AJ:AJ,JPK_KR!W:W,J906),"")</f>
        <v/>
      </c>
      <c r="L906" s="94" t="str">
        <f>IF(I906&lt;&gt;"",SUMIFS(JPK_KR!AK:AK,JPK_KR!W:W,J906),"")</f>
        <v/>
      </c>
    </row>
    <row r="907" spans="3:12" x14ac:dyDescent="0.3">
      <c r="C907" s="94" t="str">
        <f>IF(A907&lt;&gt;"",SUMIFS(JPK_KR!AL:AL,JPK_KR!W:W,B907),"")</f>
        <v/>
      </c>
      <c r="D907" s="94" t="str">
        <f>IF(A907&lt;&gt;"",SUMIFS(JPK_KR!AM:AM,JPK_KR!W:W,B907),"")</f>
        <v/>
      </c>
      <c r="G907" s="94" t="str">
        <f>IF(E907&lt;&gt;"",SUMIFS(JPK_KR!AL:AL,JPK_KR!W:W,F907),"")</f>
        <v/>
      </c>
      <c r="H907" s="94" t="str">
        <f>IF(E907&lt;&gt;"",SUMIFS(JPK_KR!AM:AM,JPK_KR!W:W,F907),"")</f>
        <v/>
      </c>
      <c r="K907" s="94" t="str">
        <f>IF(I907&lt;&gt;"",SUMIFS(JPK_KR!AJ:AJ,JPK_KR!W:W,J907),"")</f>
        <v/>
      </c>
      <c r="L907" s="94" t="str">
        <f>IF(I907&lt;&gt;"",SUMIFS(JPK_KR!AK:AK,JPK_KR!W:W,J907),"")</f>
        <v/>
      </c>
    </row>
    <row r="908" spans="3:12" x14ac:dyDescent="0.3">
      <c r="C908" s="94" t="str">
        <f>IF(A908&lt;&gt;"",SUMIFS(JPK_KR!AL:AL,JPK_KR!W:W,B908),"")</f>
        <v/>
      </c>
      <c r="D908" s="94" t="str">
        <f>IF(A908&lt;&gt;"",SUMIFS(JPK_KR!AM:AM,JPK_KR!W:W,B908),"")</f>
        <v/>
      </c>
      <c r="G908" s="94" t="str">
        <f>IF(E908&lt;&gt;"",SUMIFS(JPK_KR!AL:AL,JPK_KR!W:W,F908),"")</f>
        <v/>
      </c>
      <c r="H908" s="94" t="str">
        <f>IF(E908&lt;&gt;"",SUMIFS(JPK_KR!AM:AM,JPK_KR!W:W,F908),"")</f>
        <v/>
      </c>
      <c r="K908" s="94" t="str">
        <f>IF(I908&lt;&gt;"",SUMIFS(JPK_KR!AJ:AJ,JPK_KR!W:W,J908),"")</f>
        <v/>
      </c>
      <c r="L908" s="94" t="str">
        <f>IF(I908&lt;&gt;"",SUMIFS(JPK_KR!AK:AK,JPK_KR!W:W,J908),"")</f>
        <v/>
      </c>
    </row>
    <row r="909" spans="3:12" x14ac:dyDescent="0.3">
      <c r="C909" s="94" t="str">
        <f>IF(A909&lt;&gt;"",SUMIFS(JPK_KR!AL:AL,JPK_KR!W:W,B909),"")</f>
        <v/>
      </c>
      <c r="D909" s="94" t="str">
        <f>IF(A909&lt;&gt;"",SUMIFS(JPK_KR!AM:AM,JPK_KR!W:W,B909),"")</f>
        <v/>
      </c>
      <c r="G909" s="94" t="str">
        <f>IF(E909&lt;&gt;"",SUMIFS(JPK_KR!AL:AL,JPK_KR!W:W,F909),"")</f>
        <v/>
      </c>
      <c r="H909" s="94" t="str">
        <f>IF(E909&lt;&gt;"",SUMIFS(JPK_KR!AM:AM,JPK_KR!W:W,F909),"")</f>
        <v/>
      </c>
      <c r="K909" s="94" t="str">
        <f>IF(I909&lt;&gt;"",SUMIFS(JPK_KR!AJ:AJ,JPK_KR!W:W,J909),"")</f>
        <v/>
      </c>
      <c r="L909" s="94" t="str">
        <f>IF(I909&lt;&gt;"",SUMIFS(JPK_KR!AK:AK,JPK_KR!W:W,J909),"")</f>
        <v/>
      </c>
    </row>
    <row r="910" spans="3:12" x14ac:dyDescent="0.3">
      <c r="C910" s="94" t="str">
        <f>IF(A910&lt;&gt;"",SUMIFS(JPK_KR!AL:AL,JPK_KR!W:W,B910),"")</f>
        <v/>
      </c>
      <c r="D910" s="94" t="str">
        <f>IF(A910&lt;&gt;"",SUMIFS(JPK_KR!AM:AM,JPK_KR!W:W,B910),"")</f>
        <v/>
      </c>
      <c r="G910" s="94" t="str">
        <f>IF(E910&lt;&gt;"",SUMIFS(JPK_KR!AL:AL,JPK_KR!W:W,F910),"")</f>
        <v/>
      </c>
      <c r="H910" s="94" t="str">
        <f>IF(E910&lt;&gt;"",SUMIFS(JPK_KR!AM:AM,JPK_KR!W:W,F910),"")</f>
        <v/>
      </c>
      <c r="K910" s="94" t="str">
        <f>IF(I910&lt;&gt;"",SUMIFS(JPK_KR!AJ:AJ,JPK_KR!W:W,J910),"")</f>
        <v/>
      </c>
      <c r="L910" s="94" t="str">
        <f>IF(I910&lt;&gt;"",SUMIFS(JPK_KR!AK:AK,JPK_KR!W:W,J910),"")</f>
        <v/>
      </c>
    </row>
    <row r="911" spans="3:12" x14ac:dyDescent="0.3">
      <c r="C911" s="94" t="str">
        <f>IF(A911&lt;&gt;"",SUMIFS(JPK_KR!AL:AL,JPK_KR!W:W,B911),"")</f>
        <v/>
      </c>
      <c r="D911" s="94" t="str">
        <f>IF(A911&lt;&gt;"",SUMIFS(JPK_KR!AM:AM,JPK_KR!W:W,B911),"")</f>
        <v/>
      </c>
      <c r="G911" s="94" t="str">
        <f>IF(E911&lt;&gt;"",SUMIFS(JPK_KR!AL:AL,JPK_KR!W:W,F911),"")</f>
        <v/>
      </c>
      <c r="H911" s="94" t="str">
        <f>IF(E911&lt;&gt;"",SUMIFS(JPK_KR!AM:AM,JPK_KR!W:W,F911),"")</f>
        <v/>
      </c>
      <c r="K911" s="94" t="str">
        <f>IF(I911&lt;&gt;"",SUMIFS(JPK_KR!AJ:AJ,JPK_KR!W:W,J911),"")</f>
        <v/>
      </c>
      <c r="L911" s="94" t="str">
        <f>IF(I911&lt;&gt;"",SUMIFS(JPK_KR!AK:AK,JPK_KR!W:W,J911),"")</f>
        <v/>
      </c>
    </row>
    <row r="912" spans="3:12" x14ac:dyDescent="0.3">
      <c r="C912" s="94" t="str">
        <f>IF(A912&lt;&gt;"",SUMIFS(JPK_KR!AL:AL,JPK_KR!W:W,B912),"")</f>
        <v/>
      </c>
      <c r="D912" s="94" t="str">
        <f>IF(A912&lt;&gt;"",SUMIFS(JPK_KR!AM:AM,JPK_KR!W:W,B912),"")</f>
        <v/>
      </c>
      <c r="G912" s="94" t="str">
        <f>IF(E912&lt;&gt;"",SUMIFS(JPK_KR!AL:AL,JPK_KR!W:W,F912),"")</f>
        <v/>
      </c>
      <c r="H912" s="94" t="str">
        <f>IF(E912&lt;&gt;"",SUMIFS(JPK_KR!AM:AM,JPK_KR!W:W,F912),"")</f>
        <v/>
      </c>
      <c r="K912" s="94" t="str">
        <f>IF(I912&lt;&gt;"",SUMIFS(JPK_KR!AJ:AJ,JPK_KR!W:W,J912),"")</f>
        <v/>
      </c>
      <c r="L912" s="94" t="str">
        <f>IF(I912&lt;&gt;"",SUMIFS(JPK_KR!AK:AK,JPK_KR!W:W,J912),"")</f>
        <v/>
      </c>
    </row>
    <row r="913" spans="3:12" x14ac:dyDescent="0.3">
      <c r="C913" s="94" t="str">
        <f>IF(A913&lt;&gt;"",SUMIFS(JPK_KR!AL:AL,JPK_KR!W:W,B913),"")</f>
        <v/>
      </c>
      <c r="D913" s="94" t="str">
        <f>IF(A913&lt;&gt;"",SUMIFS(JPK_KR!AM:AM,JPK_KR!W:W,B913),"")</f>
        <v/>
      </c>
      <c r="G913" s="94" t="str">
        <f>IF(E913&lt;&gt;"",SUMIFS(JPK_KR!AL:AL,JPK_KR!W:W,F913),"")</f>
        <v/>
      </c>
      <c r="H913" s="94" t="str">
        <f>IF(E913&lt;&gt;"",SUMIFS(JPK_KR!AM:AM,JPK_KR!W:W,F913),"")</f>
        <v/>
      </c>
      <c r="K913" s="94" t="str">
        <f>IF(I913&lt;&gt;"",SUMIFS(JPK_KR!AJ:AJ,JPK_KR!W:W,J913),"")</f>
        <v/>
      </c>
      <c r="L913" s="94" t="str">
        <f>IF(I913&lt;&gt;"",SUMIFS(JPK_KR!AK:AK,JPK_KR!W:W,J913),"")</f>
        <v/>
      </c>
    </row>
    <row r="914" spans="3:12" x14ac:dyDescent="0.3">
      <c r="C914" s="94" t="str">
        <f>IF(A914&lt;&gt;"",SUMIFS(JPK_KR!AL:AL,JPK_KR!W:W,B914),"")</f>
        <v/>
      </c>
      <c r="D914" s="94" t="str">
        <f>IF(A914&lt;&gt;"",SUMIFS(JPK_KR!AM:AM,JPK_KR!W:W,B914),"")</f>
        <v/>
      </c>
      <c r="G914" s="94" t="str">
        <f>IF(E914&lt;&gt;"",SUMIFS(JPK_KR!AL:AL,JPK_KR!W:W,F914),"")</f>
        <v/>
      </c>
      <c r="H914" s="94" t="str">
        <f>IF(E914&lt;&gt;"",SUMIFS(JPK_KR!AM:AM,JPK_KR!W:W,F914),"")</f>
        <v/>
      </c>
      <c r="K914" s="94" t="str">
        <f>IF(I914&lt;&gt;"",SUMIFS(JPK_KR!AJ:AJ,JPK_KR!W:W,J914),"")</f>
        <v/>
      </c>
      <c r="L914" s="94" t="str">
        <f>IF(I914&lt;&gt;"",SUMIFS(JPK_KR!AK:AK,JPK_KR!W:W,J914),"")</f>
        <v/>
      </c>
    </row>
    <row r="915" spans="3:12" x14ac:dyDescent="0.3">
      <c r="C915" s="94" t="str">
        <f>IF(A915&lt;&gt;"",SUMIFS(JPK_KR!AL:AL,JPK_KR!W:W,B915),"")</f>
        <v/>
      </c>
      <c r="D915" s="94" t="str">
        <f>IF(A915&lt;&gt;"",SUMIFS(JPK_KR!AM:AM,JPK_KR!W:W,B915),"")</f>
        <v/>
      </c>
      <c r="G915" s="94" t="str">
        <f>IF(E915&lt;&gt;"",SUMIFS(JPK_KR!AL:AL,JPK_KR!W:W,F915),"")</f>
        <v/>
      </c>
      <c r="H915" s="94" t="str">
        <f>IF(E915&lt;&gt;"",SUMIFS(JPK_KR!AM:AM,JPK_KR!W:W,F915),"")</f>
        <v/>
      </c>
      <c r="K915" s="94" t="str">
        <f>IF(I915&lt;&gt;"",SUMIFS(JPK_KR!AJ:AJ,JPK_KR!W:W,J915),"")</f>
        <v/>
      </c>
      <c r="L915" s="94" t="str">
        <f>IF(I915&lt;&gt;"",SUMIFS(JPK_KR!AK:AK,JPK_KR!W:W,J915),"")</f>
        <v/>
      </c>
    </row>
    <row r="916" spans="3:12" x14ac:dyDescent="0.3">
      <c r="C916" s="94" t="str">
        <f>IF(A916&lt;&gt;"",SUMIFS(JPK_KR!AL:AL,JPK_KR!W:W,B916),"")</f>
        <v/>
      </c>
      <c r="D916" s="94" t="str">
        <f>IF(A916&lt;&gt;"",SUMIFS(JPK_KR!AM:AM,JPK_KR!W:W,B916),"")</f>
        <v/>
      </c>
      <c r="G916" s="94" t="str">
        <f>IF(E916&lt;&gt;"",SUMIFS(JPK_KR!AL:AL,JPK_KR!W:W,F916),"")</f>
        <v/>
      </c>
      <c r="H916" s="94" t="str">
        <f>IF(E916&lt;&gt;"",SUMIFS(JPK_KR!AM:AM,JPK_KR!W:W,F916),"")</f>
        <v/>
      </c>
      <c r="K916" s="94" t="str">
        <f>IF(I916&lt;&gt;"",SUMIFS(JPK_KR!AJ:AJ,JPK_KR!W:W,J916),"")</f>
        <v/>
      </c>
      <c r="L916" s="94" t="str">
        <f>IF(I916&lt;&gt;"",SUMIFS(JPK_KR!AK:AK,JPK_KR!W:W,J916),"")</f>
        <v/>
      </c>
    </row>
    <row r="917" spans="3:12" x14ac:dyDescent="0.3">
      <c r="C917" s="94" t="str">
        <f>IF(A917&lt;&gt;"",SUMIFS(JPK_KR!AL:AL,JPK_KR!W:W,B917),"")</f>
        <v/>
      </c>
      <c r="D917" s="94" t="str">
        <f>IF(A917&lt;&gt;"",SUMIFS(JPK_KR!AM:AM,JPK_KR!W:W,B917),"")</f>
        <v/>
      </c>
      <c r="G917" s="94" t="str">
        <f>IF(E917&lt;&gt;"",SUMIFS(JPK_KR!AL:AL,JPK_KR!W:W,F917),"")</f>
        <v/>
      </c>
      <c r="H917" s="94" t="str">
        <f>IF(E917&lt;&gt;"",SUMIFS(JPK_KR!AM:AM,JPK_KR!W:W,F917),"")</f>
        <v/>
      </c>
      <c r="K917" s="94" t="str">
        <f>IF(I917&lt;&gt;"",SUMIFS(JPK_KR!AJ:AJ,JPK_KR!W:W,J917),"")</f>
        <v/>
      </c>
      <c r="L917" s="94" t="str">
        <f>IF(I917&lt;&gt;"",SUMIFS(JPK_KR!AK:AK,JPK_KR!W:W,J917),"")</f>
        <v/>
      </c>
    </row>
    <row r="918" spans="3:12" x14ac:dyDescent="0.3">
      <c r="C918" s="94" t="str">
        <f>IF(A918&lt;&gt;"",SUMIFS(JPK_KR!AL:AL,JPK_KR!W:W,B918),"")</f>
        <v/>
      </c>
      <c r="D918" s="94" t="str">
        <f>IF(A918&lt;&gt;"",SUMIFS(JPK_KR!AM:AM,JPK_KR!W:W,B918),"")</f>
        <v/>
      </c>
      <c r="G918" s="94" t="str">
        <f>IF(E918&lt;&gt;"",SUMIFS(JPK_KR!AL:AL,JPK_KR!W:W,F918),"")</f>
        <v/>
      </c>
      <c r="H918" s="94" t="str">
        <f>IF(E918&lt;&gt;"",SUMIFS(JPK_KR!AM:AM,JPK_KR!W:W,F918),"")</f>
        <v/>
      </c>
      <c r="K918" s="94" t="str">
        <f>IF(I918&lt;&gt;"",SUMIFS(JPK_KR!AJ:AJ,JPK_KR!W:W,J918),"")</f>
        <v/>
      </c>
      <c r="L918" s="94" t="str">
        <f>IF(I918&lt;&gt;"",SUMIFS(JPK_KR!AK:AK,JPK_KR!W:W,J918),"")</f>
        <v/>
      </c>
    </row>
    <row r="919" spans="3:12" x14ac:dyDescent="0.3">
      <c r="C919" s="94" t="str">
        <f>IF(A919&lt;&gt;"",SUMIFS(JPK_KR!AL:AL,JPK_KR!W:W,B919),"")</f>
        <v/>
      </c>
      <c r="D919" s="94" t="str">
        <f>IF(A919&lt;&gt;"",SUMIFS(JPK_KR!AM:AM,JPK_KR!W:W,B919),"")</f>
        <v/>
      </c>
      <c r="G919" s="94" t="str">
        <f>IF(E919&lt;&gt;"",SUMIFS(JPK_KR!AL:AL,JPK_KR!W:W,F919),"")</f>
        <v/>
      </c>
      <c r="H919" s="94" t="str">
        <f>IF(E919&lt;&gt;"",SUMIFS(JPK_KR!AM:AM,JPK_KR!W:W,F919),"")</f>
        <v/>
      </c>
      <c r="K919" s="94" t="str">
        <f>IF(I919&lt;&gt;"",SUMIFS(JPK_KR!AJ:AJ,JPK_KR!W:W,J919),"")</f>
        <v/>
      </c>
      <c r="L919" s="94" t="str">
        <f>IF(I919&lt;&gt;"",SUMIFS(JPK_KR!AK:AK,JPK_KR!W:W,J919),"")</f>
        <v/>
      </c>
    </row>
    <row r="920" spans="3:12" x14ac:dyDescent="0.3">
      <c r="C920" s="94" t="str">
        <f>IF(A920&lt;&gt;"",SUMIFS(JPK_KR!AL:AL,JPK_KR!W:W,B920),"")</f>
        <v/>
      </c>
      <c r="D920" s="94" t="str">
        <f>IF(A920&lt;&gt;"",SUMIFS(JPK_KR!AM:AM,JPK_KR!W:W,B920),"")</f>
        <v/>
      </c>
      <c r="G920" s="94" t="str">
        <f>IF(E920&lt;&gt;"",SUMIFS(JPK_KR!AL:AL,JPK_KR!W:W,F920),"")</f>
        <v/>
      </c>
      <c r="H920" s="94" t="str">
        <f>IF(E920&lt;&gt;"",SUMIFS(JPK_KR!AM:AM,JPK_KR!W:W,F920),"")</f>
        <v/>
      </c>
      <c r="K920" s="94" t="str">
        <f>IF(I920&lt;&gt;"",SUMIFS(JPK_KR!AJ:AJ,JPK_KR!W:W,J920),"")</f>
        <v/>
      </c>
      <c r="L920" s="94" t="str">
        <f>IF(I920&lt;&gt;"",SUMIFS(JPK_KR!AK:AK,JPK_KR!W:W,J920),"")</f>
        <v/>
      </c>
    </row>
    <row r="921" spans="3:12" x14ac:dyDescent="0.3">
      <c r="C921" s="94" t="str">
        <f>IF(A921&lt;&gt;"",SUMIFS(JPK_KR!AL:AL,JPK_KR!W:W,B921),"")</f>
        <v/>
      </c>
      <c r="D921" s="94" t="str">
        <f>IF(A921&lt;&gt;"",SUMIFS(JPK_KR!AM:AM,JPK_KR!W:W,B921),"")</f>
        <v/>
      </c>
      <c r="G921" s="94" t="str">
        <f>IF(E921&lt;&gt;"",SUMIFS(JPK_KR!AL:AL,JPK_KR!W:W,F921),"")</f>
        <v/>
      </c>
      <c r="H921" s="94" t="str">
        <f>IF(E921&lt;&gt;"",SUMIFS(JPK_KR!AM:AM,JPK_KR!W:W,F921),"")</f>
        <v/>
      </c>
      <c r="K921" s="94" t="str">
        <f>IF(I921&lt;&gt;"",SUMIFS(JPK_KR!AJ:AJ,JPK_KR!W:W,J921),"")</f>
        <v/>
      </c>
      <c r="L921" s="94" t="str">
        <f>IF(I921&lt;&gt;"",SUMIFS(JPK_KR!AK:AK,JPK_KR!W:W,J921),"")</f>
        <v/>
      </c>
    </row>
    <row r="922" spans="3:12" x14ac:dyDescent="0.3">
      <c r="C922" s="94" t="str">
        <f>IF(A922&lt;&gt;"",SUMIFS(JPK_KR!AL:AL,JPK_KR!W:W,B922),"")</f>
        <v/>
      </c>
      <c r="D922" s="94" t="str">
        <f>IF(A922&lt;&gt;"",SUMIFS(JPK_KR!AM:AM,JPK_KR!W:W,B922),"")</f>
        <v/>
      </c>
      <c r="G922" s="94" t="str">
        <f>IF(E922&lt;&gt;"",SUMIFS(JPK_KR!AL:AL,JPK_KR!W:W,F922),"")</f>
        <v/>
      </c>
      <c r="H922" s="94" t="str">
        <f>IF(E922&lt;&gt;"",SUMIFS(JPK_KR!AM:AM,JPK_KR!W:W,F922),"")</f>
        <v/>
      </c>
      <c r="K922" s="94" t="str">
        <f>IF(I922&lt;&gt;"",SUMIFS(JPK_KR!AJ:AJ,JPK_KR!W:W,J922),"")</f>
        <v/>
      </c>
      <c r="L922" s="94" t="str">
        <f>IF(I922&lt;&gt;"",SUMIFS(JPK_KR!AK:AK,JPK_KR!W:W,J922),"")</f>
        <v/>
      </c>
    </row>
    <row r="923" spans="3:12" x14ac:dyDescent="0.3">
      <c r="C923" s="94" t="str">
        <f>IF(A923&lt;&gt;"",SUMIFS(JPK_KR!AL:AL,JPK_KR!W:W,B923),"")</f>
        <v/>
      </c>
      <c r="D923" s="94" t="str">
        <f>IF(A923&lt;&gt;"",SUMIFS(JPK_KR!AM:AM,JPK_KR!W:W,B923),"")</f>
        <v/>
      </c>
      <c r="G923" s="94" t="str">
        <f>IF(E923&lt;&gt;"",SUMIFS(JPK_KR!AL:AL,JPK_KR!W:W,F923),"")</f>
        <v/>
      </c>
      <c r="H923" s="94" t="str">
        <f>IF(E923&lt;&gt;"",SUMIFS(JPK_KR!AM:AM,JPK_KR!W:W,F923),"")</f>
        <v/>
      </c>
      <c r="K923" s="94" t="str">
        <f>IF(I923&lt;&gt;"",SUMIFS(JPK_KR!AJ:AJ,JPK_KR!W:W,J923),"")</f>
        <v/>
      </c>
      <c r="L923" s="94" t="str">
        <f>IF(I923&lt;&gt;"",SUMIFS(JPK_KR!AK:AK,JPK_KR!W:W,J923),"")</f>
        <v/>
      </c>
    </row>
    <row r="924" spans="3:12" x14ac:dyDescent="0.3">
      <c r="C924" s="94" t="str">
        <f>IF(A924&lt;&gt;"",SUMIFS(JPK_KR!AL:AL,JPK_KR!W:W,B924),"")</f>
        <v/>
      </c>
      <c r="D924" s="94" t="str">
        <f>IF(A924&lt;&gt;"",SUMIFS(JPK_KR!AM:AM,JPK_KR!W:W,B924),"")</f>
        <v/>
      </c>
      <c r="G924" s="94" t="str">
        <f>IF(E924&lt;&gt;"",SUMIFS(JPK_KR!AL:AL,JPK_KR!W:W,F924),"")</f>
        <v/>
      </c>
      <c r="H924" s="94" t="str">
        <f>IF(E924&lt;&gt;"",SUMIFS(JPK_KR!AM:AM,JPK_KR!W:W,F924),"")</f>
        <v/>
      </c>
      <c r="K924" s="94" t="str">
        <f>IF(I924&lt;&gt;"",SUMIFS(JPK_KR!AJ:AJ,JPK_KR!W:W,J924),"")</f>
        <v/>
      </c>
      <c r="L924" s="94" t="str">
        <f>IF(I924&lt;&gt;"",SUMIFS(JPK_KR!AK:AK,JPK_KR!W:W,J924),"")</f>
        <v/>
      </c>
    </row>
    <row r="925" spans="3:12" x14ac:dyDescent="0.3">
      <c r="C925" s="94" t="str">
        <f>IF(A925&lt;&gt;"",SUMIFS(JPK_KR!AL:AL,JPK_KR!W:W,B925),"")</f>
        <v/>
      </c>
      <c r="D925" s="94" t="str">
        <f>IF(A925&lt;&gt;"",SUMIFS(JPK_KR!AM:AM,JPK_KR!W:W,B925),"")</f>
        <v/>
      </c>
      <c r="G925" s="94" t="str">
        <f>IF(E925&lt;&gt;"",SUMIFS(JPK_KR!AL:AL,JPK_KR!W:W,F925),"")</f>
        <v/>
      </c>
      <c r="H925" s="94" t="str">
        <f>IF(E925&lt;&gt;"",SUMIFS(JPK_KR!AM:AM,JPK_KR!W:W,F925),"")</f>
        <v/>
      </c>
      <c r="K925" s="94" t="str">
        <f>IF(I925&lt;&gt;"",SUMIFS(JPK_KR!AJ:AJ,JPK_KR!W:W,J925),"")</f>
        <v/>
      </c>
      <c r="L925" s="94" t="str">
        <f>IF(I925&lt;&gt;"",SUMIFS(JPK_KR!AK:AK,JPK_KR!W:W,J925),"")</f>
        <v/>
      </c>
    </row>
    <row r="926" spans="3:12" x14ac:dyDescent="0.3">
      <c r="C926" s="94" t="str">
        <f>IF(A926&lt;&gt;"",SUMIFS(JPK_KR!AL:AL,JPK_KR!W:W,B926),"")</f>
        <v/>
      </c>
      <c r="D926" s="94" t="str">
        <f>IF(A926&lt;&gt;"",SUMIFS(JPK_KR!AM:AM,JPK_KR!W:W,B926),"")</f>
        <v/>
      </c>
      <c r="G926" s="94" t="str">
        <f>IF(E926&lt;&gt;"",SUMIFS(JPK_KR!AL:AL,JPK_KR!W:W,F926),"")</f>
        <v/>
      </c>
      <c r="H926" s="94" t="str">
        <f>IF(E926&lt;&gt;"",SUMIFS(JPK_KR!AM:AM,JPK_KR!W:W,F926),"")</f>
        <v/>
      </c>
      <c r="K926" s="94" t="str">
        <f>IF(I926&lt;&gt;"",SUMIFS(JPK_KR!AJ:AJ,JPK_KR!W:W,J926),"")</f>
        <v/>
      </c>
      <c r="L926" s="94" t="str">
        <f>IF(I926&lt;&gt;"",SUMIFS(JPK_KR!AK:AK,JPK_KR!W:W,J926),"")</f>
        <v/>
      </c>
    </row>
    <row r="927" spans="3:12" x14ac:dyDescent="0.3">
      <c r="C927" s="94" t="str">
        <f>IF(A927&lt;&gt;"",SUMIFS(JPK_KR!AL:AL,JPK_KR!W:W,B927),"")</f>
        <v/>
      </c>
      <c r="D927" s="94" t="str">
        <f>IF(A927&lt;&gt;"",SUMIFS(JPK_KR!AM:AM,JPK_KR!W:W,B927),"")</f>
        <v/>
      </c>
      <c r="G927" s="94" t="str">
        <f>IF(E927&lt;&gt;"",SUMIFS(JPK_KR!AL:AL,JPK_KR!W:W,F927),"")</f>
        <v/>
      </c>
      <c r="H927" s="94" t="str">
        <f>IF(E927&lt;&gt;"",SUMIFS(JPK_KR!AM:AM,JPK_KR!W:W,F927),"")</f>
        <v/>
      </c>
      <c r="K927" s="94" t="str">
        <f>IF(I927&lt;&gt;"",SUMIFS(JPK_KR!AJ:AJ,JPK_KR!W:W,J927),"")</f>
        <v/>
      </c>
      <c r="L927" s="94" t="str">
        <f>IF(I927&lt;&gt;"",SUMIFS(JPK_KR!AK:AK,JPK_KR!W:W,J927),"")</f>
        <v/>
      </c>
    </row>
    <row r="928" spans="3:12" x14ac:dyDescent="0.3">
      <c r="C928" s="94" t="str">
        <f>IF(A928&lt;&gt;"",SUMIFS(JPK_KR!AL:AL,JPK_KR!W:W,B928),"")</f>
        <v/>
      </c>
      <c r="D928" s="94" t="str">
        <f>IF(A928&lt;&gt;"",SUMIFS(JPK_KR!AM:AM,JPK_KR!W:W,B928),"")</f>
        <v/>
      </c>
      <c r="G928" s="94" t="str">
        <f>IF(E928&lt;&gt;"",SUMIFS(JPK_KR!AL:AL,JPK_KR!W:W,F928),"")</f>
        <v/>
      </c>
      <c r="H928" s="94" t="str">
        <f>IF(E928&lt;&gt;"",SUMIFS(JPK_KR!AM:AM,JPK_KR!W:W,F928),"")</f>
        <v/>
      </c>
      <c r="K928" s="94" t="str">
        <f>IF(I928&lt;&gt;"",SUMIFS(JPK_KR!AJ:AJ,JPK_KR!W:W,J928),"")</f>
        <v/>
      </c>
      <c r="L928" s="94" t="str">
        <f>IF(I928&lt;&gt;"",SUMIFS(JPK_KR!AK:AK,JPK_KR!W:W,J928),"")</f>
        <v/>
      </c>
    </row>
    <row r="929" spans="3:12" x14ac:dyDescent="0.3">
      <c r="C929" s="94" t="str">
        <f>IF(A929&lt;&gt;"",SUMIFS(JPK_KR!AL:AL,JPK_KR!W:W,B929),"")</f>
        <v/>
      </c>
      <c r="D929" s="94" t="str">
        <f>IF(A929&lt;&gt;"",SUMIFS(JPK_KR!AM:AM,JPK_KR!W:W,B929),"")</f>
        <v/>
      </c>
      <c r="G929" s="94" t="str">
        <f>IF(E929&lt;&gt;"",SUMIFS(JPK_KR!AL:AL,JPK_KR!W:W,F929),"")</f>
        <v/>
      </c>
      <c r="H929" s="94" t="str">
        <f>IF(E929&lt;&gt;"",SUMIFS(JPK_KR!AM:AM,JPK_KR!W:W,F929),"")</f>
        <v/>
      </c>
      <c r="K929" s="94" t="str">
        <f>IF(I929&lt;&gt;"",SUMIFS(JPK_KR!AJ:AJ,JPK_KR!W:W,J929),"")</f>
        <v/>
      </c>
      <c r="L929" s="94" t="str">
        <f>IF(I929&lt;&gt;"",SUMIFS(JPK_KR!AK:AK,JPK_KR!W:W,J929),"")</f>
        <v/>
      </c>
    </row>
    <row r="930" spans="3:12" x14ac:dyDescent="0.3">
      <c r="C930" s="94" t="str">
        <f>IF(A930&lt;&gt;"",SUMIFS(JPK_KR!AL:AL,JPK_KR!W:W,B930),"")</f>
        <v/>
      </c>
      <c r="D930" s="94" t="str">
        <f>IF(A930&lt;&gt;"",SUMIFS(JPK_KR!AM:AM,JPK_KR!W:W,B930),"")</f>
        <v/>
      </c>
      <c r="G930" s="94" t="str">
        <f>IF(E930&lt;&gt;"",SUMIFS(JPK_KR!AL:AL,JPK_KR!W:W,F930),"")</f>
        <v/>
      </c>
      <c r="H930" s="94" t="str">
        <f>IF(E930&lt;&gt;"",SUMIFS(JPK_KR!AM:AM,JPK_KR!W:W,F930),"")</f>
        <v/>
      </c>
      <c r="K930" s="94" t="str">
        <f>IF(I930&lt;&gt;"",SUMIFS(JPK_KR!AJ:AJ,JPK_KR!W:W,J930),"")</f>
        <v/>
      </c>
      <c r="L930" s="94" t="str">
        <f>IF(I930&lt;&gt;"",SUMIFS(JPK_KR!AK:AK,JPK_KR!W:W,J930),"")</f>
        <v/>
      </c>
    </row>
    <row r="931" spans="3:12" x14ac:dyDescent="0.3">
      <c r="C931" s="94" t="str">
        <f>IF(A931&lt;&gt;"",SUMIFS(JPK_KR!AL:AL,JPK_KR!W:W,B931),"")</f>
        <v/>
      </c>
      <c r="D931" s="94" t="str">
        <f>IF(A931&lt;&gt;"",SUMIFS(JPK_KR!AM:AM,JPK_KR!W:W,B931),"")</f>
        <v/>
      </c>
      <c r="G931" s="94" t="str">
        <f>IF(E931&lt;&gt;"",SUMIFS(JPK_KR!AL:AL,JPK_KR!W:W,F931),"")</f>
        <v/>
      </c>
      <c r="H931" s="94" t="str">
        <f>IF(E931&lt;&gt;"",SUMIFS(JPK_KR!AM:AM,JPK_KR!W:W,F931),"")</f>
        <v/>
      </c>
      <c r="K931" s="94" t="str">
        <f>IF(I931&lt;&gt;"",SUMIFS(JPK_KR!AJ:AJ,JPK_KR!W:W,J931),"")</f>
        <v/>
      </c>
      <c r="L931" s="94" t="str">
        <f>IF(I931&lt;&gt;"",SUMIFS(JPK_KR!AK:AK,JPK_KR!W:W,J931),"")</f>
        <v/>
      </c>
    </row>
    <row r="932" spans="3:12" x14ac:dyDescent="0.3">
      <c r="C932" s="94" t="str">
        <f>IF(A932&lt;&gt;"",SUMIFS(JPK_KR!AL:AL,JPK_KR!W:W,B932),"")</f>
        <v/>
      </c>
      <c r="D932" s="94" t="str">
        <f>IF(A932&lt;&gt;"",SUMIFS(JPK_KR!AM:AM,JPK_KR!W:W,B932),"")</f>
        <v/>
      </c>
      <c r="G932" s="94" t="str">
        <f>IF(E932&lt;&gt;"",SUMIFS(JPK_KR!AL:AL,JPK_KR!W:W,F932),"")</f>
        <v/>
      </c>
      <c r="H932" s="94" t="str">
        <f>IF(E932&lt;&gt;"",SUMIFS(JPK_KR!AM:AM,JPK_KR!W:W,F932),"")</f>
        <v/>
      </c>
      <c r="K932" s="94" t="str">
        <f>IF(I932&lt;&gt;"",SUMIFS(JPK_KR!AJ:AJ,JPK_KR!W:W,J932),"")</f>
        <v/>
      </c>
      <c r="L932" s="94" t="str">
        <f>IF(I932&lt;&gt;"",SUMIFS(JPK_KR!AK:AK,JPK_KR!W:W,J932),"")</f>
        <v/>
      </c>
    </row>
    <row r="933" spans="3:12" x14ac:dyDescent="0.3">
      <c r="C933" s="94" t="str">
        <f>IF(A933&lt;&gt;"",SUMIFS(JPK_KR!AL:AL,JPK_KR!W:W,B933),"")</f>
        <v/>
      </c>
      <c r="D933" s="94" t="str">
        <f>IF(A933&lt;&gt;"",SUMIFS(JPK_KR!AM:AM,JPK_KR!W:W,B933),"")</f>
        <v/>
      </c>
      <c r="G933" s="94" t="str">
        <f>IF(E933&lt;&gt;"",SUMIFS(JPK_KR!AL:AL,JPK_KR!W:W,F933),"")</f>
        <v/>
      </c>
      <c r="H933" s="94" t="str">
        <f>IF(E933&lt;&gt;"",SUMIFS(JPK_KR!AM:AM,JPK_KR!W:W,F933),"")</f>
        <v/>
      </c>
      <c r="K933" s="94" t="str">
        <f>IF(I933&lt;&gt;"",SUMIFS(JPK_KR!AJ:AJ,JPK_KR!W:W,J933),"")</f>
        <v/>
      </c>
      <c r="L933" s="94" t="str">
        <f>IF(I933&lt;&gt;"",SUMIFS(JPK_KR!AK:AK,JPK_KR!W:W,J933),"")</f>
        <v/>
      </c>
    </row>
    <row r="934" spans="3:12" x14ac:dyDescent="0.3">
      <c r="C934" s="94" t="str">
        <f>IF(A934&lt;&gt;"",SUMIFS(JPK_KR!AL:AL,JPK_KR!W:W,B934),"")</f>
        <v/>
      </c>
      <c r="D934" s="94" t="str">
        <f>IF(A934&lt;&gt;"",SUMIFS(JPK_KR!AM:AM,JPK_KR!W:W,B934),"")</f>
        <v/>
      </c>
      <c r="G934" s="94" t="str">
        <f>IF(E934&lt;&gt;"",SUMIFS(JPK_KR!AL:AL,JPK_KR!W:W,F934),"")</f>
        <v/>
      </c>
      <c r="H934" s="94" t="str">
        <f>IF(E934&lt;&gt;"",SUMIFS(JPK_KR!AM:AM,JPK_KR!W:W,F934),"")</f>
        <v/>
      </c>
      <c r="K934" s="94" t="str">
        <f>IF(I934&lt;&gt;"",SUMIFS(JPK_KR!AJ:AJ,JPK_KR!W:W,J934),"")</f>
        <v/>
      </c>
      <c r="L934" s="94" t="str">
        <f>IF(I934&lt;&gt;"",SUMIFS(JPK_KR!AK:AK,JPK_KR!W:W,J934),"")</f>
        <v/>
      </c>
    </row>
    <row r="935" spans="3:12" x14ac:dyDescent="0.3">
      <c r="C935" s="94" t="str">
        <f>IF(A935&lt;&gt;"",SUMIFS(JPK_KR!AL:AL,JPK_KR!W:W,B935),"")</f>
        <v/>
      </c>
      <c r="D935" s="94" t="str">
        <f>IF(A935&lt;&gt;"",SUMIFS(JPK_KR!AM:AM,JPK_KR!W:W,B935),"")</f>
        <v/>
      </c>
      <c r="G935" s="94" t="str">
        <f>IF(E935&lt;&gt;"",SUMIFS(JPK_KR!AL:AL,JPK_KR!W:W,F935),"")</f>
        <v/>
      </c>
      <c r="H935" s="94" t="str">
        <f>IF(E935&lt;&gt;"",SUMIFS(JPK_KR!AM:AM,JPK_KR!W:W,F935),"")</f>
        <v/>
      </c>
      <c r="K935" s="94" t="str">
        <f>IF(I935&lt;&gt;"",SUMIFS(JPK_KR!AJ:AJ,JPK_KR!W:W,J935),"")</f>
        <v/>
      </c>
      <c r="L935" s="94" t="str">
        <f>IF(I935&lt;&gt;"",SUMIFS(JPK_KR!AK:AK,JPK_KR!W:W,J935),"")</f>
        <v/>
      </c>
    </row>
    <row r="936" spans="3:12" x14ac:dyDescent="0.3">
      <c r="C936" s="94" t="str">
        <f>IF(A936&lt;&gt;"",SUMIFS(JPK_KR!AL:AL,JPK_KR!W:W,B936),"")</f>
        <v/>
      </c>
      <c r="D936" s="94" t="str">
        <f>IF(A936&lt;&gt;"",SUMIFS(JPK_KR!AM:AM,JPK_KR!W:W,B936),"")</f>
        <v/>
      </c>
      <c r="G936" s="94" t="str">
        <f>IF(E936&lt;&gt;"",SUMIFS(JPK_KR!AL:AL,JPK_KR!W:W,F936),"")</f>
        <v/>
      </c>
      <c r="H936" s="94" t="str">
        <f>IF(E936&lt;&gt;"",SUMIFS(JPK_KR!AM:AM,JPK_KR!W:W,F936),"")</f>
        <v/>
      </c>
      <c r="K936" s="94" t="str">
        <f>IF(I936&lt;&gt;"",SUMIFS(JPK_KR!AJ:AJ,JPK_KR!W:W,J936),"")</f>
        <v/>
      </c>
      <c r="L936" s="94" t="str">
        <f>IF(I936&lt;&gt;"",SUMIFS(JPK_KR!AK:AK,JPK_KR!W:W,J936),"")</f>
        <v/>
      </c>
    </row>
    <row r="937" spans="3:12" x14ac:dyDescent="0.3">
      <c r="C937" s="94" t="str">
        <f>IF(A937&lt;&gt;"",SUMIFS(JPK_KR!AL:AL,JPK_KR!W:W,B937),"")</f>
        <v/>
      </c>
      <c r="D937" s="94" t="str">
        <f>IF(A937&lt;&gt;"",SUMIFS(JPK_KR!AM:AM,JPK_KR!W:W,B937),"")</f>
        <v/>
      </c>
      <c r="G937" s="94" t="str">
        <f>IF(E937&lt;&gt;"",SUMIFS(JPK_KR!AL:AL,JPK_KR!W:W,F937),"")</f>
        <v/>
      </c>
      <c r="H937" s="94" t="str">
        <f>IF(E937&lt;&gt;"",SUMIFS(JPK_KR!AM:AM,JPK_KR!W:W,F937),"")</f>
        <v/>
      </c>
      <c r="K937" s="94" t="str">
        <f>IF(I937&lt;&gt;"",SUMIFS(JPK_KR!AJ:AJ,JPK_KR!W:W,J937),"")</f>
        <v/>
      </c>
      <c r="L937" s="94" t="str">
        <f>IF(I937&lt;&gt;"",SUMIFS(JPK_KR!AK:AK,JPK_KR!W:W,J937),"")</f>
        <v/>
      </c>
    </row>
    <row r="938" spans="3:12" x14ac:dyDescent="0.3">
      <c r="C938" s="94" t="str">
        <f>IF(A938&lt;&gt;"",SUMIFS(JPK_KR!AL:AL,JPK_KR!W:W,B938),"")</f>
        <v/>
      </c>
      <c r="D938" s="94" t="str">
        <f>IF(A938&lt;&gt;"",SUMIFS(JPK_KR!AM:AM,JPK_KR!W:W,B938),"")</f>
        <v/>
      </c>
      <c r="G938" s="94" t="str">
        <f>IF(E938&lt;&gt;"",SUMIFS(JPK_KR!AL:AL,JPK_KR!W:W,F938),"")</f>
        <v/>
      </c>
      <c r="H938" s="94" t="str">
        <f>IF(E938&lt;&gt;"",SUMIFS(JPK_KR!AM:AM,JPK_KR!W:W,F938),"")</f>
        <v/>
      </c>
      <c r="K938" s="94" t="str">
        <f>IF(I938&lt;&gt;"",SUMIFS(JPK_KR!AJ:AJ,JPK_KR!W:W,J938),"")</f>
        <v/>
      </c>
      <c r="L938" s="94" t="str">
        <f>IF(I938&lt;&gt;"",SUMIFS(JPK_KR!AK:AK,JPK_KR!W:W,J938),"")</f>
        <v/>
      </c>
    </row>
    <row r="939" spans="3:12" x14ac:dyDescent="0.3">
      <c r="C939" s="94" t="str">
        <f>IF(A939&lt;&gt;"",SUMIFS(JPK_KR!AL:AL,JPK_KR!W:W,B939),"")</f>
        <v/>
      </c>
      <c r="D939" s="94" t="str">
        <f>IF(A939&lt;&gt;"",SUMIFS(JPK_KR!AM:AM,JPK_KR!W:W,B939),"")</f>
        <v/>
      </c>
      <c r="G939" s="94" t="str">
        <f>IF(E939&lt;&gt;"",SUMIFS(JPK_KR!AL:AL,JPK_KR!W:W,F939),"")</f>
        <v/>
      </c>
      <c r="H939" s="94" t="str">
        <f>IF(E939&lt;&gt;"",SUMIFS(JPK_KR!AM:AM,JPK_KR!W:W,F939),"")</f>
        <v/>
      </c>
      <c r="K939" s="94" t="str">
        <f>IF(I939&lt;&gt;"",SUMIFS(JPK_KR!AJ:AJ,JPK_KR!W:W,J939),"")</f>
        <v/>
      </c>
      <c r="L939" s="94" t="str">
        <f>IF(I939&lt;&gt;"",SUMIFS(JPK_KR!AK:AK,JPK_KR!W:W,J939),"")</f>
        <v/>
      </c>
    </row>
    <row r="940" spans="3:12" x14ac:dyDescent="0.3">
      <c r="C940" s="94" t="str">
        <f>IF(A940&lt;&gt;"",SUMIFS(JPK_KR!AL:AL,JPK_KR!W:W,B940),"")</f>
        <v/>
      </c>
      <c r="D940" s="94" t="str">
        <f>IF(A940&lt;&gt;"",SUMIFS(JPK_KR!AM:AM,JPK_KR!W:W,B940),"")</f>
        <v/>
      </c>
      <c r="G940" s="94" t="str">
        <f>IF(E940&lt;&gt;"",SUMIFS(JPK_KR!AL:AL,JPK_KR!W:W,F940),"")</f>
        <v/>
      </c>
      <c r="H940" s="94" t="str">
        <f>IF(E940&lt;&gt;"",SUMIFS(JPK_KR!AM:AM,JPK_KR!W:W,F940),"")</f>
        <v/>
      </c>
      <c r="K940" s="94" t="str">
        <f>IF(I940&lt;&gt;"",SUMIFS(JPK_KR!AJ:AJ,JPK_KR!W:W,J940),"")</f>
        <v/>
      </c>
      <c r="L940" s="94" t="str">
        <f>IF(I940&lt;&gt;"",SUMIFS(JPK_KR!AK:AK,JPK_KR!W:W,J940),"")</f>
        <v/>
      </c>
    </row>
    <row r="941" spans="3:12" x14ac:dyDescent="0.3">
      <c r="C941" s="94" t="str">
        <f>IF(A941&lt;&gt;"",SUMIFS(JPK_KR!AL:AL,JPK_KR!W:W,B941),"")</f>
        <v/>
      </c>
      <c r="D941" s="94" t="str">
        <f>IF(A941&lt;&gt;"",SUMIFS(JPK_KR!AM:AM,JPK_KR!W:W,B941),"")</f>
        <v/>
      </c>
      <c r="G941" s="94" t="str">
        <f>IF(E941&lt;&gt;"",SUMIFS(JPK_KR!AL:AL,JPK_KR!W:W,F941),"")</f>
        <v/>
      </c>
      <c r="H941" s="94" t="str">
        <f>IF(E941&lt;&gt;"",SUMIFS(JPK_KR!AM:AM,JPK_KR!W:W,F941),"")</f>
        <v/>
      </c>
      <c r="K941" s="94" t="str">
        <f>IF(I941&lt;&gt;"",SUMIFS(JPK_KR!AJ:AJ,JPK_KR!W:W,J941),"")</f>
        <v/>
      </c>
      <c r="L941" s="94" t="str">
        <f>IF(I941&lt;&gt;"",SUMIFS(JPK_KR!AK:AK,JPK_KR!W:W,J941),"")</f>
        <v/>
      </c>
    </row>
    <row r="942" spans="3:12" x14ac:dyDescent="0.3">
      <c r="C942" s="94" t="str">
        <f>IF(A942&lt;&gt;"",SUMIFS(JPK_KR!AL:AL,JPK_KR!W:W,B942),"")</f>
        <v/>
      </c>
      <c r="D942" s="94" t="str">
        <f>IF(A942&lt;&gt;"",SUMIFS(JPK_KR!AM:AM,JPK_KR!W:W,B942),"")</f>
        <v/>
      </c>
      <c r="G942" s="94" t="str">
        <f>IF(E942&lt;&gt;"",SUMIFS(JPK_KR!AL:AL,JPK_KR!W:W,F942),"")</f>
        <v/>
      </c>
      <c r="H942" s="94" t="str">
        <f>IF(E942&lt;&gt;"",SUMIFS(JPK_KR!AM:AM,JPK_KR!W:W,F942),"")</f>
        <v/>
      </c>
      <c r="K942" s="94" t="str">
        <f>IF(I942&lt;&gt;"",SUMIFS(JPK_KR!AJ:AJ,JPK_KR!W:W,J942),"")</f>
        <v/>
      </c>
      <c r="L942" s="94" t="str">
        <f>IF(I942&lt;&gt;"",SUMIFS(JPK_KR!AK:AK,JPK_KR!W:W,J942),"")</f>
        <v/>
      </c>
    </row>
    <row r="943" spans="3:12" x14ac:dyDescent="0.3">
      <c r="C943" s="94" t="str">
        <f>IF(A943&lt;&gt;"",SUMIFS(JPK_KR!AL:AL,JPK_KR!W:W,B943),"")</f>
        <v/>
      </c>
      <c r="D943" s="94" t="str">
        <f>IF(A943&lt;&gt;"",SUMIFS(JPK_KR!AM:AM,JPK_KR!W:W,B943),"")</f>
        <v/>
      </c>
      <c r="G943" s="94" t="str">
        <f>IF(E943&lt;&gt;"",SUMIFS(JPK_KR!AL:AL,JPK_KR!W:W,F943),"")</f>
        <v/>
      </c>
      <c r="H943" s="94" t="str">
        <f>IF(E943&lt;&gt;"",SUMIFS(JPK_KR!AM:AM,JPK_KR!W:W,F943),"")</f>
        <v/>
      </c>
      <c r="K943" s="94" t="str">
        <f>IF(I943&lt;&gt;"",SUMIFS(JPK_KR!AJ:AJ,JPK_KR!W:W,J943),"")</f>
        <v/>
      </c>
      <c r="L943" s="94" t="str">
        <f>IF(I943&lt;&gt;"",SUMIFS(JPK_KR!AK:AK,JPK_KR!W:W,J943),"")</f>
        <v/>
      </c>
    </row>
    <row r="944" spans="3:12" x14ac:dyDescent="0.3">
      <c r="C944" s="94" t="str">
        <f>IF(A944&lt;&gt;"",SUMIFS(JPK_KR!AL:AL,JPK_KR!W:W,B944),"")</f>
        <v/>
      </c>
      <c r="D944" s="94" t="str">
        <f>IF(A944&lt;&gt;"",SUMIFS(JPK_KR!AM:AM,JPK_KR!W:W,B944),"")</f>
        <v/>
      </c>
      <c r="G944" s="94" t="str">
        <f>IF(E944&lt;&gt;"",SUMIFS(JPK_KR!AL:AL,JPK_KR!W:W,F944),"")</f>
        <v/>
      </c>
      <c r="H944" s="94" t="str">
        <f>IF(E944&lt;&gt;"",SUMIFS(JPK_KR!AM:AM,JPK_KR!W:W,F944),"")</f>
        <v/>
      </c>
      <c r="K944" s="94" t="str">
        <f>IF(I944&lt;&gt;"",SUMIFS(JPK_KR!AJ:AJ,JPK_KR!W:W,J944),"")</f>
        <v/>
      </c>
      <c r="L944" s="94" t="str">
        <f>IF(I944&lt;&gt;"",SUMIFS(JPK_KR!AK:AK,JPK_KR!W:W,J944),"")</f>
        <v/>
      </c>
    </row>
    <row r="945" spans="3:12" x14ac:dyDescent="0.3">
      <c r="C945" s="94" t="str">
        <f>IF(A945&lt;&gt;"",SUMIFS(JPK_KR!AL:AL,JPK_KR!W:W,B945),"")</f>
        <v/>
      </c>
      <c r="D945" s="94" t="str">
        <f>IF(A945&lt;&gt;"",SUMIFS(JPK_KR!AM:AM,JPK_KR!W:W,B945),"")</f>
        <v/>
      </c>
      <c r="G945" s="94" t="str">
        <f>IF(E945&lt;&gt;"",SUMIFS(JPK_KR!AL:AL,JPK_KR!W:W,F945),"")</f>
        <v/>
      </c>
      <c r="H945" s="94" t="str">
        <f>IF(E945&lt;&gt;"",SUMIFS(JPK_KR!AM:AM,JPK_KR!W:W,F945),"")</f>
        <v/>
      </c>
      <c r="K945" s="94" t="str">
        <f>IF(I945&lt;&gt;"",SUMIFS(JPK_KR!AJ:AJ,JPK_KR!W:W,J945),"")</f>
        <v/>
      </c>
      <c r="L945" s="94" t="str">
        <f>IF(I945&lt;&gt;"",SUMIFS(JPK_KR!AK:AK,JPK_KR!W:W,J945),"")</f>
        <v/>
      </c>
    </row>
    <row r="946" spans="3:12" x14ac:dyDescent="0.3">
      <c r="C946" s="94" t="str">
        <f>IF(A946&lt;&gt;"",SUMIFS(JPK_KR!AL:AL,JPK_KR!W:W,B946),"")</f>
        <v/>
      </c>
      <c r="D946" s="94" t="str">
        <f>IF(A946&lt;&gt;"",SUMIFS(JPK_KR!AM:AM,JPK_KR!W:W,B946),"")</f>
        <v/>
      </c>
      <c r="G946" s="94" t="str">
        <f>IF(E946&lt;&gt;"",SUMIFS(JPK_KR!AL:AL,JPK_KR!W:W,F946),"")</f>
        <v/>
      </c>
      <c r="H946" s="94" t="str">
        <f>IF(E946&lt;&gt;"",SUMIFS(JPK_KR!AM:AM,JPK_KR!W:W,F946),"")</f>
        <v/>
      </c>
      <c r="K946" s="94" t="str">
        <f>IF(I946&lt;&gt;"",SUMIFS(JPK_KR!AJ:AJ,JPK_KR!W:W,J946),"")</f>
        <v/>
      </c>
      <c r="L946" s="94" t="str">
        <f>IF(I946&lt;&gt;"",SUMIFS(JPK_KR!AK:AK,JPK_KR!W:W,J946),"")</f>
        <v/>
      </c>
    </row>
    <row r="947" spans="3:12" x14ac:dyDescent="0.3">
      <c r="C947" s="94" t="str">
        <f>IF(A947&lt;&gt;"",SUMIFS(JPK_KR!AL:AL,JPK_KR!W:W,B947),"")</f>
        <v/>
      </c>
      <c r="D947" s="94" t="str">
        <f>IF(A947&lt;&gt;"",SUMIFS(JPK_KR!AM:AM,JPK_KR!W:W,B947),"")</f>
        <v/>
      </c>
      <c r="G947" s="94" t="str">
        <f>IF(E947&lt;&gt;"",SUMIFS(JPK_KR!AL:AL,JPK_KR!W:W,F947),"")</f>
        <v/>
      </c>
      <c r="H947" s="94" t="str">
        <f>IF(E947&lt;&gt;"",SUMIFS(JPK_KR!AM:AM,JPK_KR!W:W,F947),"")</f>
        <v/>
      </c>
      <c r="K947" s="94" t="str">
        <f>IF(I947&lt;&gt;"",SUMIFS(JPK_KR!AJ:AJ,JPK_KR!W:W,J947),"")</f>
        <v/>
      </c>
      <c r="L947" s="94" t="str">
        <f>IF(I947&lt;&gt;"",SUMIFS(JPK_KR!AK:AK,JPK_KR!W:W,J947),"")</f>
        <v/>
      </c>
    </row>
    <row r="948" spans="3:12" x14ac:dyDescent="0.3">
      <c r="C948" s="94" t="str">
        <f>IF(A948&lt;&gt;"",SUMIFS(JPK_KR!AL:AL,JPK_KR!W:W,B948),"")</f>
        <v/>
      </c>
      <c r="D948" s="94" t="str">
        <f>IF(A948&lt;&gt;"",SUMIFS(JPK_KR!AM:AM,JPK_KR!W:W,B948),"")</f>
        <v/>
      </c>
      <c r="G948" s="94" t="str">
        <f>IF(E948&lt;&gt;"",SUMIFS(JPK_KR!AL:AL,JPK_KR!W:W,F948),"")</f>
        <v/>
      </c>
      <c r="H948" s="94" t="str">
        <f>IF(E948&lt;&gt;"",SUMIFS(JPK_KR!AM:AM,JPK_KR!W:W,F948),"")</f>
        <v/>
      </c>
      <c r="K948" s="94" t="str">
        <f>IF(I948&lt;&gt;"",SUMIFS(JPK_KR!AJ:AJ,JPK_KR!W:W,J948),"")</f>
        <v/>
      </c>
      <c r="L948" s="94" t="str">
        <f>IF(I948&lt;&gt;"",SUMIFS(JPK_KR!AK:AK,JPK_KR!W:W,J948),"")</f>
        <v/>
      </c>
    </row>
    <row r="949" spans="3:12" x14ac:dyDescent="0.3">
      <c r="C949" s="94" t="str">
        <f>IF(A949&lt;&gt;"",SUMIFS(JPK_KR!AL:AL,JPK_KR!W:W,B949),"")</f>
        <v/>
      </c>
      <c r="D949" s="94" t="str">
        <f>IF(A949&lt;&gt;"",SUMIFS(JPK_KR!AM:AM,JPK_KR!W:W,B949),"")</f>
        <v/>
      </c>
      <c r="G949" s="94" t="str">
        <f>IF(E949&lt;&gt;"",SUMIFS(JPK_KR!AL:AL,JPK_KR!W:W,F949),"")</f>
        <v/>
      </c>
      <c r="H949" s="94" t="str">
        <f>IF(E949&lt;&gt;"",SUMIFS(JPK_KR!AM:AM,JPK_KR!W:W,F949),"")</f>
        <v/>
      </c>
      <c r="K949" s="94" t="str">
        <f>IF(I949&lt;&gt;"",SUMIFS(JPK_KR!AJ:AJ,JPK_KR!W:W,J949),"")</f>
        <v/>
      </c>
      <c r="L949" s="94" t="str">
        <f>IF(I949&lt;&gt;"",SUMIFS(JPK_KR!AK:AK,JPK_KR!W:W,J949),"")</f>
        <v/>
      </c>
    </row>
    <row r="950" spans="3:12" x14ac:dyDescent="0.3">
      <c r="C950" s="94" t="str">
        <f>IF(A950&lt;&gt;"",SUMIFS(JPK_KR!AL:AL,JPK_KR!W:W,B950),"")</f>
        <v/>
      </c>
      <c r="D950" s="94" t="str">
        <f>IF(A950&lt;&gt;"",SUMIFS(JPK_KR!AM:AM,JPK_KR!W:W,B950),"")</f>
        <v/>
      </c>
      <c r="G950" s="94" t="str">
        <f>IF(E950&lt;&gt;"",SUMIFS(JPK_KR!AL:AL,JPK_KR!W:W,F950),"")</f>
        <v/>
      </c>
      <c r="H950" s="94" t="str">
        <f>IF(E950&lt;&gt;"",SUMIFS(JPK_KR!AM:AM,JPK_KR!W:W,F950),"")</f>
        <v/>
      </c>
      <c r="K950" s="94" t="str">
        <f>IF(I950&lt;&gt;"",SUMIFS(JPK_KR!AJ:AJ,JPK_KR!W:W,J950),"")</f>
        <v/>
      </c>
      <c r="L950" s="94" t="str">
        <f>IF(I950&lt;&gt;"",SUMIFS(JPK_KR!AK:AK,JPK_KR!W:W,J950),"")</f>
        <v/>
      </c>
    </row>
    <row r="951" spans="3:12" x14ac:dyDescent="0.3">
      <c r="C951" s="94" t="str">
        <f>IF(A951&lt;&gt;"",SUMIFS(JPK_KR!AL:AL,JPK_KR!W:W,B951),"")</f>
        <v/>
      </c>
      <c r="D951" s="94" t="str">
        <f>IF(A951&lt;&gt;"",SUMIFS(JPK_KR!AM:AM,JPK_KR!W:W,B951),"")</f>
        <v/>
      </c>
      <c r="G951" s="94" t="str">
        <f>IF(E951&lt;&gt;"",SUMIFS(JPK_KR!AL:AL,JPK_KR!W:W,F951),"")</f>
        <v/>
      </c>
      <c r="H951" s="94" t="str">
        <f>IF(E951&lt;&gt;"",SUMIFS(JPK_KR!AM:AM,JPK_KR!W:W,F951),"")</f>
        <v/>
      </c>
      <c r="K951" s="94" t="str">
        <f>IF(I951&lt;&gt;"",SUMIFS(JPK_KR!AJ:AJ,JPK_KR!W:W,J951),"")</f>
        <v/>
      </c>
      <c r="L951" s="94" t="str">
        <f>IF(I951&lt;&gt;"",SUMIFS(JPK_KR!AK:AK,JPK_KR!W:W,J951),"")</f>
        <v/>
      </c>
    </row>
    <row r="952" spans="3:12" x14ac:dyDescent="0.3">
      <c r="C952" s="94" t="str">
        <f>IF(A952&lt;&gt;"",SUMIFS(JPK_KR!AL:AL,JPK_KR!W:W,B952),"")</f>
        <v/>
      </c>
      <c r="D952" s="94" t="str">
        <f>IF(A952&lt;&gt;"",SUMIFS(JPK_KR!AM:AM,JPK_KR!W:W,B952),"")</f>
        <v/>
      </c>
      <c r="G952" s="94" t="str">
        <f>IF(E952&lt;&gt;"",SUMIFS(JPK_KR!AL:AL,JPK_KR!W:W,F952),"")</f>
        <v/>
      </c>
      <c r="H952" s="94" t="str">
        <f>IF(E952&lt;&gt;"",SUMIFS(JPK_KR!AM:AM,JPK_KR!W:W,F952),"")</f>
        <v/>
      </c>
      <c r="K952" s="94" t="str">
        <f>IF(I952&lt;&gt;"",SUMIFS(JPK_KR!AJ:AJ,JPK_KR!W:W,J952),"")</f>
        <v/>
      </c>
      <c r="L952" s="94" t="str">
        <f>IF(I952&lt;&gt;"",SUMIFS(JPK_KR!AK:AK,JPK_KR!W:W,J952),"")</f>
        <v/>
      </c>
    </row>
    <row r="953" spans="3:12" x14ac:dyDescent="0.3">
      <c r="C953" s="94" t="str">
        <f>IF(A953&lt;&gt;"",SUMIFS(JPK_KR!AL:AL,JPK_KR!W:W,B953),"")</f>
        <v/>
      </c>
      <c r="D953" s="94" t="str">
        <f>IF(A953&lt;&gt;"",SUMIFS(JPK_KR!AM:AM,JPK_KR!W:W,B953),"")</f>
        <v/>
      </c>
      <c r="G953" s="94" t="str">
        <f>IF(E953&lt;&gt;"",SUMIFS(JPK_KR!AL:AL,JPK_KR!W:W,F953),"")</f>
        <v/>
      </c>
      <c r="H953" s="94" t="str">
        <f>IF(E953&lt;&gt;"",SUMIFS(JPK_KR!AM:AM,JPK_KR!W:W,F953),"")</f>
        <v/>
      </c>
      <c r="K953" s="94" t="str">
        <f>IF(I953&lt;&gt;"",SUMIFS(JPK_KR!AJ:AJ,JPK_KR!W:W,J953),"")</f>
        <v/>
      </c>
      <c r="L953" s="94" t="str">
        <f>IF(I953&lt;&gt;"",SUMIFS(JPK_KR!AK:AK,JPK_KR!W:W,J953),"")</f>
        <v/>
      </c>
    </row>
    <row r="954" spans="3:12" x14ac:dyDescent="0.3">
      <c r="C954" s="94" t="str">
        <f>IF(A954&lt;&gt;"",SUMIFS(JPK_KR!AL:AL,JPK_KR!W:W,B954),"")</f>
        <v/>
      </c>
      <c r="D954" s="94" t="str">
        <f>IF(A954&lt;&gt;"",SUMIFS(JPK_KR!AM:AM,JPK_KR!W:W,B954),"")</f>
        <v/>
      </c>
      <c r="G954" s="94" t="str">
        <f>IF(E954&lt;&gt;"",SUMIFS(JPK_KR!AL:AL,JPK_KR!W:W,F954),"")</f>
        <v/>
      </c>
      <c r="H954" s="94" t="str">
        <f>IF(E954&lt;&gt;"",SUMIFS(JPK_KR!AM:AM,JPK_KR!W:W,F954),"")</f>
        <v/>
      </c>
      <c r="K954" s="94" t="str">
        <f>IF(I954&lt;&gt;"",SUMIFS(JPK_KR!AJ:AJ,JPK_KR!W:W,J954),"")</f>
        <v/>
      </c>
      <c r="L954" s="94" t="str">
        <f>IF(I954&lt;&gt;"",SUMIFS(JPK_KR!AK:AK,JPK_KR!W:W,J954),"")</f>
        <v/>
      </c>
    </row>
    <row r="955" spans="3:12" x14ac:dyDescent="0.3">
      <c r="C955" s="94" t="str">
        <f>IF(A955&lt;&gt;"",SUMIFS(JPK_KR!AL:AL,JPK_KR!W:W,B955),"")</f>
        <v/>
      </c>
      <c r="D955" s="94" t="str">
        <f>IF(A955&lt;&gt;"",SUMIFS(JPK_KR!AM:AM,JPK_KR!W:W,B955),"")</f>
        <v/>
      </c>
      <c r="G955" s="94" t="str">
        <f>IF(E955&lt;&gt;"",SUMIFS(JPK_KR!AL:AL,JPK_KR!W:W,F955),"")</f>
        <v/>
      </c>
      <c r="H955" s="94" t="str">
        <f>IF(E955&lt;&gt;"",SUMIFS(JPK_KR!AM:AM,JPK_KR!W:W,F955),"")</f>
        <v/>
      </c>
      <c r="K955" s="94" t="str">
        <f>IF(I955&lt;&gt;"",SUMIFS(JPK_KR!AJ:AJ,JPK_KR!W:W,J955),"")</f>
        <v/>
      </c>
      <c r="L955" s="94" t="str">
        <f>IF(I955&lt;&gt;"",SUMIFS(JPK_KR!AK:AK,JPK_KR!W:W,J955),"")</f>
        <v/>
      </c>
    </row>
    <row r="956" spans="3:12" x14ac:dyDescent="0.3">
      <c r="C956" s="94" t="str">
        <f>IF(A956&lt;&gt;"",SUMIFS(JPK_KR!AL:AL,JPK_KR!W:W,B956),"")</f>
        <v/>
      </c>
      <c r="D956" s="94" t="str">
        <f>IF(A956&lt;&gt;"",SUMIFS(JPK_KR!AM:AM,JPK_KR!W:W,B956),"")</f>
        <v/>
      </c>
      <c r="G956" s="94" t="str">
        <f>IF(E956&lt;&gt;"",SUMIFS(JPK_KR!AL:AL,JPK_KR!W:W,F956),"")</f>
        <v/>
      </c>
      <c r="H956" s="94" t="str">
        <f>IF(E956&lt;&gt;"",SUMIFS(JPK_KR!AM:AM,JPK_KR!W:W,F956),"")</f>
        <v/>
      </c>
      <c r="K956" s="94" t="str">
        <f>IF(I956&lt;&gt;"",SUMIFS(JPK_KR!AJ:AJ,JPK_KR!W:W,J956),"")</f>
        <v/>
      </c>
      <c r="L956" s="94" t="str">
        <f>IF(I956&lt;&gt;"",SUMIFS(JPK_KR!AK:AK,JPK_KR!W:W,J956),"")</f>
        <v/>
      </c>
    </row>
    <row r="957" spans="3:12" x14ac:dyDescent="0.3">
      <c r="C957" s="94" t="str">
        <f>IF(A957&lt;&gt;"",SUMIFS(JPK_KR!AL:AL,JPK_KR!W:W,B957),"")</f>
        <v/>
      </c>
      <c r="D957" s="94" t="str">
        <f>IF(A957&lt;&gt;"",SUMIFS(JPK_KR!AM:AM,JPK_KR!W:W,B957),"")</f>
        <v/>
      </c>
      <c r="G957" s="94" t="str">
        <f>IF(E957&lt;&gt;"",SUMIFS(JPK_KR!AL:AL,JPK_KR!W:W,F957),"")</f>
        <v/>
      </c>
      <c r="H957" s="94" t="str">
        <f>IF(E957&lt;&gt;"",SUMIFS(JPK_KR!AM:AM,JPK_KR!W:W,F957),"")</f>
        <v/>
      </c>
      <c r="K957" s="94" t="str">
        <f>IF(I957&lt;&gt;"",SUMIFS(JPK_KR!AJ:AJ,JPK_KR!W:W,J957),"")</f>
        <v/>
      </c>
      <c r="L957" s="94" t="str">
        <f>IF(I957&lt;&gt;"",SUMIFS(JPK_KR!AK:AK,JPK_KR!W:W,J957),"")</f>
        <v/>
      </c>
    </row>
    <row r="958" spans="3:12" x14ac:dyDescent="0.3">
      <c r="C958" s="94" t="str">
        <f>IF(A958&lt;&gt;"",SUMIFS(JPK_KR!AL:AL,JPK_KR!W:W,B958),"")</f>
        <v/>
      </c>
      <c r="D958" s="94" t="str">
        <f>IF(A958&lt;&gt;"",SUMIFS(JPK_KR!AM:AM,JPK_KR!W:W,B958),"")</f>
        <v/>
      </c>
      <c r="G958" s="94" t="str">
        <f>IF(E958&lt;&gt;"",SUMIFS(JPK_KR!AL:AL,JPK_KR!W:W,F958),"")</f>
        <v/>
      </c>
      <c r="H958" s="94" t="str">
        <f>IF(E958&lt;&gt;"",SUMIFS(JPK_KR!AM:AM,JPK_KR!W:W,F958),"")</f>
        <v/>
      </c>
      <c r="K958" s="94" t="str">
        <f>IF(I958&lt;&gt;"",SUMIFS(JPK_KR!AJ:AJ,JPK_KR!W:W,J958),"")</f>
        <v/>
      </c>
      <c r="L958" s="94" t="str">
        <f>IF(I958&lt;&gt;"",SUMIFS(JPK_KR!AK:AK,JPK_KR!W:W,J958),"")</f>
        <v/>
      </c>
    </row>
    <row r="959" spans="3:12" x14ac:dyDescent="0.3">
      <c r="C959" s="94" t="str">
        <f>IF(A959&lt;&gt;"",SUMIFS(JPK_KR!AL:AL,JPK_KR!W:W,B959),"")</f>
        <v/>
      </c>
      <c r="D959" s="94" t="str">
        <f>IF(A959&lt;&gt;"",SUMIFS(JPK_KR!AM:AM,JPK_KR!W:W,B959),"")</f>
        <v/>
      </c>
      <c r="G959" s="94" t="str">
        <f>IF(E959&lt;&gt;"",SUMIFS(JPK_KR!AL:AL,JPK_KR!W:W,F959),"")</f>
        <v/>
      </c>
      <c r="H959" s="94" t="str">
        <f>IF(E959&lt;&gt;"",SUMIFS(JPK_KR!AM:AM,JPK_KR!W:W,F959),"")</f>
        <v/>
      </c>
      <c r="K959" s="94" t="str">
        <f>IF(I959&lt;&gt;"",SUMIFS(JPK_KR!AJ:AJ,JPK_KR!W:W,J959),"")</f>
        <v/>
      </c>
      <c r="L959" s="94" t="str">
        <f>IF(I959&lt;&gt;"",SUMIFS(JPK_KR!AK:AK,JPK_KR!W:W,J959),"")</f>
        <v/>
      </c>
    </row>
    <row r="960" spans="3:12" x14ac:dyDescent="0.3">
      <c r="C960" s="94" t="str">
        <f>IF(A960&lt;&gt;"",SUMIFS(JPK_KR!AL:AL,JPK_KR!W:W,B960),"")</f>
        <v/>
      </c>
      <c r="D960" s="94" t="str">
        <f>IF(A960&lt;&gt;"",SUMIFS(JPK_KR!AM:AM,JPK_KR!W:W,B960),"")</f>
        <v/>
      </c>
      <c r="G960" s="94" t="str">
        <f>IF(E960&lt;&gt;"",SUMIFS(JPK_KR!AL:AL,JPK_KR!W:W,F960),"")</f>
        <v/>
      </c>
      <c r="H960" s="94" t="str">
        <f>IF(E960&lt;&gt;"",SUMIFS(JPK_KR!AM:AM,JPK_KR!W:W,F960),"")</f>
        <v/>
      </c>
      <c r="K960" s="94" t="str">
        <f>IF(I960&lt;&gt;"",SUMIFS(JPK_KR!AJ:AJ,JPK_KR!W:W,J960),"")</f>
        <v/>
      </c>
      <c r="L960" s="94" t="str">
        <f>IF(I960&lt;&gt;"",SUMIFS(JPK_KR!AK:AK,JPK_KR!W:W,J960),"")</f>
        <v/>
      </c>
    </row>
    <row r="961" spans="3:12" x14ac:dyDescent="0.3">
      <c r="C961" s="94" t="str">
        <f>IF(A961&lt;&gt;"",SUMIFS(JPK_KR!AL:AL,JPK_KR!W:W,B961),"")</f>
        <v/>
      </c>
      <c r="D961" s="94" t="str">
        <f>IF(A961&lt;&gt;"",SUMIFS(JPK_KR!AM:AM,JPK_KR!W:W,B961),"")</f>
        <v/>
      </c>
      <c r="G961" s="94" t="str">
        <f>IF(E961&lt;&gt;"",SUMIFS(JPK_KR!AL:AL,JPK_KR!W:W,F961),"")</f>
        <v/>
      </c>
      <c r="H961" s="94" t="str">
        <f>IF(E961&lt;&gt;"",SUMIFS(JPK_KR!AM:AM,JPK_KR!W:W,F961),"")</f>
        <v/>
      </c>
      <c r="K961" s="94" t="str">
        <f>IF(I961&lt;&gt;"",SUMIFS(JPK_KR!AJ:AJ,JPK_KR!W:W,J961),"")</f>
        <v/>
      </c>
      <c r="L961" s="94" t="str">
        <f>IF(I961&lt;&gt;"",SUMIFS(JPK_KR!AK:AK,JPK_KR!W:W,J961),"")</f>
        <v/>
      </c>
    </row>
    <row r="962" spans="3:12" x14ac:dyDescent="0.3">
      <c r="C962" s="94" t="str">
        <f>IF(A962&lt;&gt;"",SUMIFS(JPK_KR!AL:AL,JPK_KR!W:W,B962),"")</f>
        <v/>
      </c>
      <c r="D962" s="94" t="str">
        <f>IF(A962&lt;&gt;"",SUMIFS(JPK_KR!AM:AM,JPK_KR!W:W,B962),"")</f>
        <v/>
      </c>
      <c r="G962" s="94" t="str">
        <f>IF(E962&lt;&gt;"",SUMIFS(JPK_KR!AL:AL,JPK_KR!W:W,F962),"")</f>
        <v/>
      </c>
      <c r="H962" s="94" t="str">
        <f>IF(E962&lt;&gt;"",SUMIFS(JPK_KR!AM:AM,JPK_KR!W:W,F962),"")</f>
        <v/>
      </c>
      <c r="K962" s="94" t="str">
        <f>IF(I962&lt;&gt;"",SUMIFS(JPK_KR!AJ:AJ,JPK_KR!W:W,J962),"")</f>
        <v/>
      </c>
      <c r="L962" s="94" t="str">
        <f>IF(I962&lt;&gt;"",SUMIFS(JPK_KR!AK:AK,JPK_KR!W:W,J962),"")</f>
        <v/>
      </c>
    </row>
    <row r="963" spans="3:12" x14ac:dyDescent="0.3">
      <c r="C963" s="94" t="str">
        <f>IF(A963&lt;&gt;"",SUMIFS(JPK_KR!AL:AL,JPK_KR!W:W,B963),"")</f>
        <v/>
      </c>
      <c r="D963" s="94" t="str">
        <f>IF(A963&lt;&gt;"",SUMIFS(JPK_KR!AM:AM,JPK_KR!W:W,B963),"")</f>
        <v/>
      </c>
      <c r="G963" s="94" t="str">
        <f>IF(E963&lt;&gt;"",SUMIFS(JPK_KR!AL:AL,JPK_KR!W:W,F963),"")</f>
        <v/>
      </c>
      <c r="H963" s="94" t="str">
        <f>IF(E963&lt;&gt;"",SUMIFS(JPK_KR!AM:AM,JPK_KR!W:W,F963),"")</f>
        <v/>
      </c>
      <c r="K963" s="94" t="str">
        <f>IF(I963&lt;&gt;"",SUMIFS(JPK_KR!AJ:AJ,JPK_KR!W:W,J963),"")</f>
        <v/>
      </c>
      <c r="L963" s="94" t="str">
        <f>IF(I963&lt;&gt;"",SUMIFS(JPK_KR!AK:AK,JPK_KR!W:W,J963),"")</f>
        <v/>
      </c>
    </row>
    <row r="964" spans="3:12" x14ac:dyDescent="0.3">
      <c r="C964" s="94" t="str">
        <f>IF(A964&lt;&gt;"",SUMIFS(JPK_KR!AL:AL,JPK_KR!W:W,B964),"")</f>
        <v/>
      </c>
      <c r="D964" s="94" t="str">
        <f>IF(A964&lt;&gt;"",SUMIFS(JPK_KR!AM:AM,JPK_KR!W:W,B964),"")</f>
        <v/>
      </c>
      <c r="G964" s="94" t="str">
        <f>IF(E964&lt;&gt;"",SUMIFS(JPK_KR!AL:AL,JPK_KR!W:W,F964),"")</f>
        <v/>
      </c>
      <c r="H964" s="94" t="str">
        <f>IF(E964&lt;&gt;"",SUMIFS(JPK_KR!AM:AM,JPK_KR!W:W,F964),"")</f>
        <v/>
      </c>
      <c r="K964" s="94" t="str">
        <f>IF(I964&lt;&gt;"",SUMIFS(JPK_KR!AJ:AJ,JPK_KR!W:W,J964),"")</f>
        <v/>
      </c>
      <c r="L964" s="94" t="str">
        <f>IF(I964&lt;&gt;"",SUMIFS(JPK_KR!AK:AK,JPK_KR!W:W,J964),"")</f>
        <v/>
      </c>
    </row>
    <row r="965" spans="3:12" x14ac:dyDescent="0.3">
      <c r="C965" s="94" t="str">
        <f>IF(A965&lt;&gt;"",SUMIFS(JPK_KR!AL:AL,JPK_KR!W:W,B965),"")</f>
        <v/>
      </c>
      <c r="D965" s="94" t="str">
        <f>IF(A965&lt;&gt;"",SUMIFS(JPK_KR!AM:AM,JPK_KR!W:W,B965),"")</f>
        <v/>
      </c>
      <c r="G965" s="94" t="str">
        <f>IF(E965&lt;&gt;"",SUMIFS(JPK_KR!AL:AL,JPK_KR!W:W,F965),"")</f>
        <v/>
      </c>
      <c r="H965" s="94" t="str">
        <f>IF(E965&lt;&gt;"",SUMIFS(JPK_KR!AM:AM,JPK_KR!W:W,F965),"")</f>
        <v/>
      </c>
      <c r="K965" s="94" t="str">
        <f>IF(I965&lt;&gt;"",SUMIFS(JPK_KR!AJ:AJ,JPK_KR!W:W,J965),"")</f>
        <v/>
      </c>
      <c r="L965" s="94" t="str">
        <f>IF(I965&lt;&gt;"",SUMIFS(JPK_KR!AK:AK,JPK_KR!W:W,J965),"")</f>
        <v/>
      </c>
    </row>
    <row r="966" spans="3:12" x14ac:dyDescent="0.3">
      <c r="C966" s="94" t="str">
        <f>IF(A966&lt;&gt;"",SUMIFS(JPK_KR!AL:AL,JPK_KR!W:W,B966),"")</f>
        <v/>
      </c>
      <c r="D966" s="94" t="str">
        <f>IF(A966&lt;&gt;"",SUMIFS(JPK_KR!AM:AM,JPK_KR!W:W,B966),"")</f>
        <v/>
      </c>
      <c r="G966" s="94" t="str">
        <f>IF(E966&lt;&gt;"",SUMIFS(JPK_KR!AL:AL,JPK_KR!W:W,F966),"")</f>
        <v/>
      </c>
      <c r="H966" s="94" t="str">
        <f>IF(E966&lt;&gt;"",SUMIFS(JPK_KR!AM:AM,JPK_KR!W:W,F966),"")</f>
        <v/>
      </c>
      <c r="K966" s="94" t="str">
        <f>IF(I966&lt;&gt;"",SUMIFS(JPK_KR!AJ:AJ,JPK_KR!W:W,J966),"")</f>
        <v/>
      </c>
      <c r="L966" s="94" t="str">
        <f>IF(I966&lt;&gt;"",SUMIFS(JPK_KR!AK:AK,JPK_KR!W:W,J966),"")</f>
        <v/>
      </c>
    </row>
    <row r="967" spans="3:12" x14ac:dyDescent="0.3">
      <c r="C967" s="94" t="str">
        <f>IF(A967&lt;&gt;"",SUMIFS(JPK_KR!AL:AL,JPK_KR!W:W,B967),"")</f>
        <v/>
      </c>
      <c r="D967" s="94" t="str">
        <f>IF(A967&lt;&gt;"",SUMIFS(JPK_KR!AM:AM,JPK_KR!W:W,B967),"")</f>
        <v/>
      </c>
      <c r="G967" s="94" t="str">
        <f>IF(E967&lt;&gt;"",SUMIFS(JPK_KR!AL:AL,JPK_KR!W:W,F967),"")</f>
        <v/>
      </c>
      <c r="H967" s="94" t="str">
        <f>IF(E967&lt;&gt;"",SUMIFS(JPK_KR!AM:AM,JPK_KR!W:W,F967),"")</f>
        <v/>
      </c>
      <c r="K967" s="94" t="str">
        <f>IF(I967&lt;&gt;"",SUMIFS(JPK_KR!AJ:AJ,JPK_KR!W:W,J967),"")</f>
        <v/>
      </c>
      <c r="L967" s="94" t="str">
        <f>IF(I967&lt;&gt;"",SUMIFS(JPK_KR!AK:AK,JPK_KR!W:W,J967),"")</f>
        <v/>
      </c>
    </row>
    <row r="968" spans="3:12" x14ac:dyDescent="0.3">
      <c r="C968" s="94" t="str">
        <f>IF(A968&lt;&gt;"",SUMIFS(JPK_KR!AL:AL,JPK_KR!W:W,B968),"")</f>
        <v/>
      </c>
      <c r="D968" s="94" t="str">
        <f>IF(A968&lt;&gt;"",SUMIFS(JPK_KR!AM:AM,JPK_KR!W:W,B968),"")</f>
        <v/>
      </c>
      <c r="G968" s="94" t="str">
        <f>IF(E968&lt;&gt;"",SUMIFS(JPK_KR!AL:AL,JPK_KR!W:W,F968),"")</f>
        <v/>
      </c>
      <c r="H968" s="94" t="str">
        <f>IF(E968&lt;&gt;"",SUMIFS(JPK_KR!AM:AM,JPK_KR!W:W,F968),"")</f>
        <v/>
      </c>
      <c r="K968" s="94" t="str">
        <f>IF(I968&lt;&gt;"",SUMIFS(JPK_KR!AJ:AJ,JPK_KR!W:W,J968),"")</f>
        <v/>
      </c>
      <c r="L968" s="94" t="str">
        <f>IF(I968&lt;&gt;"",SUMIFS(JPK_KR!AK:AK,JPK_KR!W:W,J968),"")</f>
        <v/>
      </c>
    </row>
    <row r="969" spans="3:12" x14ac:dyDescent="0.3">
      <c r="C969" s="94" t="str">
        <f>IF(A969&lt;&gt;"",SUMIFS(JPK_KR!AL:AL,JPK_KR!W:W,B969),"")</f>
        <v/>
      </c>
      <c r="D969" s="94" t="str">
        <f>IF(A969&lt;&gt;"",SUMIFS(JPK_KR!AM:AM,JPK_KR!W:W,B969),"")</f>
        <v/>
      </c>
      <c r="G969" s="94" t="str">
        <f>IF(E969&lt;&gt;"",SUMIFS(JPK_KR!AL:AL,JPK_KR!W:W,F969),"")</f>
        <v/>
      </c>
      <c r="H969" s="94" t="str">
        <f>IF(E969&lt;&gt;"",SUMIFS(JPK_KR!AM:AM,JPK_KR!W:W,F969),"")</f>
        <v/>
      </c>
      <c r="K969" s="94" t="str">
        <f>IF(I969&lt;&gt;"",SUMIFS(JPK_KR!AJ:AJ,JPK_KR!W:W,J969),"")</f>
        <v/>
      </c>
      <c r="L969" s="94" t="str">
        <f>IF(I969&lt;&gt;"",SUMIFS(JPK_KR!AK:AK,JPK_KR!W:W,J969),"")</f>
        <v/>
      </c>
    </row>
    <row r="970" spans="3:12" x14ac:dyDescent="0.3">
      <c r="C970" s="94" t="str">
        <f>IF(A970&lt;&gt;"",SUMIFS(JPK_KR!AL:AL,JPK_KR!W:W,B970),"")</f>
        <v/>
      </c>
      <c r="D970" s="94" t="str">
        <f>IF(A970&lt;&gt;"",SUMIFS(JPK_KR!AM:AM,JPK_KR!W:W,B970),"")</f>
        <v/>
      </c>
      <c r="G970" s="94" t="str">
        <f>IF(E970&lt;&gt;"",SUMIFS(JPK_KR!AL:AL,JPK_KR!W:W,F970),"")</f>
        <v/>
      </c>
      <c r="H970" s="94" t="str">
        <f>IF(E970&lt;&gt;"",SUMIFS(JPK_KR!AM:AM,JPK_KR!W:W,F970),"")</f>
        <v/>
      </c>
      <c r="K970" s="94" t="str">
        <f>IF(I970&lt;&gt;"",SUMIFS(JPK_KR!AJ:AJ,JPK_KR!W:W,J970),"")</f>
        <v/>
      </c>
      <c r="L970" s="94" t="str">
        <f>IF(I970&lt;&gt;"",SUMIFS(JPK_KR!AK:AK,JPK_KR!W:W,J970),"")</f>
        <v/>
      </c>
    </row>
    <row r="971" spans="3:12" x14ac:dyDescent="0.3">
      <c r="C971" s="94" t="str">
        <f>IF(A971&lt;&gt;"",SUMIFS(JPK_KR!AL:AL,JPK_KR!W:W,B971),"")</f>
        <v/>
      </c>
      <c r="D971" s="94" t="str">
        <f>IF(A971&lt;&gt;"",SUMIFS(JPK_KR!AM:AM,JPK_KR!W:W,B971),"")</f>
        <v/>
      </c>
      <c r="G971" s="94" t="str">
        <f>IF(E971&lt;&gt;"",SUMIFS(JPK_KR!AL:AL,JPK_KR!W:W,F971),"")</f>
        <v/>
      </c>
      <c r="H971" s="94" t="str">
        <f>IF(E971&lt;&gt;"",SUMIFS(JPK_KR!AM:AM,JPK_KR!W:W,F971),"")</f>
        <v/>
      </c>
      <c r="K971" s="94" t="str">
        <f>IF(I971&lt;&gt;"",SUMIFS(JPK_KR!AJ:AJ,JPK_KR!W:W,J971),"")</f>
        <v/>
      </c>
      <c r="L971" s="94" t="str">
        <f>IF(I971&lt;&gt;"",SUMIFS(JPK_KR!AK:AK,JPK_KR!W:W,J971),"")</f>
        <v/>
      </c>
    </row>
    <row r="972" spans="3:12" x14ac:dyDescent="0.3">
      <c r="C972" s="94" t="str">
        <f>IF(A972&lt;&gt;"",SUMIFS(JPK_KR!AL:AL,JPK_KR!W:W,B972),"")</f>
        <v/>
      </c>
      <c r="D972" s="94" t="str">
        <f>IF(A972&lt;&gt;"",SUMIFS(JPK_KR!AM:AM,JPK_KR!W:W,B972),"")</f>
        <v/>
      </c>
      <c r="G972" s="94" t="str">
        <f>IF(E972&lt;&gt;"",SUMIFS(JPK_KR!AL:AL,JPK_KR!W:W,F972),"")</f>
        <v/>
      </c>
      <c r="H972" s="94" t="str">
        <f>IF(E972&lt;&gt;"",SUMIFS(JPK_KR!AM:AM,JPK_KR!W:W,F972),"")</f>
        <v/>
      </c>
      <c r="K972" s="94" t="str">
        <f>IF(I972&lt;&gt;"",SUMIFS(JPK_KR!AJ:AJ,JPK_KR!W:W,J972),"")</f>
        <v/>
      </c>
      <c r="L972" s="94" t="str">
        <f>IF(I972&lt;&gt;"",SUMIFS(JPK_KR!AK:AK,JPK_KR!W:W,J972),"")</f>
        <v/>
      </c>
    </row>
    <row r="973" spans="3:12" x14ac:dyDescent="0.3">
      <c r="C973" s="94" t="str">
        <f>IF(A973&lt;&gt;"",SUMIFS(JPK_KR!AL:AL,JPK_KR!W:W,B973),"")</f>
        <v/>
      </c>
      <c r="D973" s="94" t="str">
        <f>IF(A973&lt;&gt;"",SUMIFS(JPK_KR!AM:AM,JPK_KR!W:W,B973),"")</f>
        <v/>
      </c>
      <c r="G973" s="94" t="str">
        <f>IF(E973&lt;&gt;"",SUMIFS(JPK_KR!AL:AL,JPK_KR!W:W,F973),"")</f>
        <v/>
      </c>
      <c r="H973" s="94" t="str">
        <f>IF(E973&lt;&gt;"",SUMIFS(JPK_KR!AM:AM,JPK_KR!W:W,F973),"")</f>
        <v/>
      </c>
      <c r="K973" s="94" t="str">
        <f>IF(I973&lt;&gt;"",SUMIFS(JPK_KR!AJ:AJ,JPK_KR!W:W,J973),"")</f>
        <v/>
      </c>
      <c r="L973" s="94" t="str">
        <f>IF(I973&lt;&gt;"",SUMIFS(JPK_KR!AK:AK,JPK_KR!W:W,J973),"")</f>
        <v/>
      </c>
    </row>
    <row r="974" spans="3:12" x14ac:dyDescent="0.3">
      <c r="C974" s="94" t="str">
        <f>IF(A974&lt;&gt;"",SUMIFS(JPK_KR!AL:AL,JPK_KR!W:W,B974),"")</f>
        <v/>
      </c>
      <c r="D974" s="94" t="str">
        <f>IF(A974&lt;&gt;"",SUMIFS(JPK_KR!AM:AM,JPK_KR!W:W,B974),"")</f>
        <v/>
      </c>
      <c r="G974" s="94" t="str">
        <f>IF(E974&lt;&gt;"",SUMIFS(JPK_KR!AL:AL,JPK_KR!W:W,F974),"")</f>
        <v/>
      </c>
      <c r="H974" s="94" t="str">
        <f>IF(E974&lt;&gt;"",SUMIFS(JPK_KR!AM:AM,JPK_KR!W:W,F974),"")</f>
        <v/>
      </c>
      <c r="K974" s="94" t="str">
        <f>IF(I974&lt;&gt;"",SUMIFS(JPK_KR!AJ:AJ,JPK_KR!W:W,J974),"")</f>
        <v/>
      </c>
      <c r="L974" s="94" t="str">
        <f>IF(I974&lt;&gt;"",SUMIFS(JPK_KR!AK:AK,JPK_KR!W:W,J974),"")</f>
        <v/>
      </c>
    </row>
    <row r="975" spans="3:12" x14ac:dyDescent="0.3">
      <c r="C975" s="94" t="str">
        <f>IF(A975&lt;&gt;"",SUMIFS(JPK_KR!AL:AL,JPK_KR!W:W,B975),"")</f>
        <v/>
      </c>
      <c r="D975" s="94" t="str">
        <f>IF(A975&lt;&gt;"",SUMIFS(JPK_KR!AM:AM,JPK_KR!W:W,B975),"")</f>
        <v/>
      </c>
      <c r="G975" s="94" t="str">
        <f>IF(E975&lt;&gt;"",SUMIFS(JPK_KR!AL:AL,JPK_KR!W:W,F975),"")</f>
        <v/>
      </c>
      <c r="H975" s="94" t="str">
        <f>IF(E975&lt;&gt;"",SUMIFS(JPK_KR!AM:AM,JPK_KR!W:W,F975),"")</f>
        <v/>
      </c>
      <c r="K975" s="94" t="str">
        <f>IF(I975&lt;&gt;"",SUMIFS(JPK_KR!AJ:AJ,JPK_KR!W:W,J975),"")</f>
        <v/>
      </c>
      <c r="L975" s="94" t="str">
        <f>IF(I975&lt;&gt;"",SUMIFS(JPK_KR!AK:AK,JPK_KR!W:W,J975),"")</f>
        <v/>
      </c>
    </row>
    <row r="976" spans="3:12" x14ac:dyDescent="0.3">
      <c r="C976" s="94" t="str">
        <f>IF(A976&lt;&gt;"",SUMIFS(JPK_KR!AL:AL,JPK_KR!W:W,B976),"")</f>
        <v/>
      </c>
      <c r="D976" s="94" t="str">
        <f>IF(A976&lt;&gt;"",SUMIFS(JPK_KR!AM:AM,JPK_KR!W:W,B976),"")</f>
        <v/>
      </c>
      <c r="G976" s="94" t="str">
        <f>IF(E976&lt;&gt;"",SUMIFS(JPK_KR!AL:AL,JPK_KR!W:W,F976),"")</f>
        <v/>
      </c>
      <c r="H976" s="94" t="str">
        <f>IF(E976&lt;&gt;"",SUMIFS(JPK_KR!AM:AM,JPK_KR!W:W,F976),"")</f>
        <v/>
      </c>
      <c r="K976" s="94" t="str">
        <f>IF(I976&lt;&gt;"",SUMIFS(JPK_KR!AJ:AJ,JPK_KR!W:W,J976),"")</f>
        <v/>
      </c>
      <c r="L976" s="94" t="str">
        <f>IF(I976&lt;&gt;"",SUMIFS(JPK_KR!AK:AK,JPK_KR!W:W,J976),"")</f>
        <v/>
      </c>
    </row>
    <row r="977" spans="3:12" x14ac:dyDescent="0.3">
      <c r="C977" s="94" t="str">
        <f>IF(A977&lt;&gt;"",SUMIFS(JPK_KR!AL:AL,JPK_KR!W:W,B977),"")</f>
        <v/>
      </c>
      <c r="D977" s="94" t="str">
        <f>IF(A977&lt;&gt;"",SUMIFS(JPK_KR!AM:AM,JPK_KR!W:W,B977),"")</f>
        <v/>
      </c>
      <c r="G977" s="94" t="str">
        <f>IF(E977&lt;&gt;"",SUMIFS(JPK_KR!AL:AL,JPK_KR!W:W,F977),"")</f>
        <v/>
      </c>
      <c r="H977" s="94" t="str">
        <f>IF(E977&lt;&gt;"",SUMIFS(JPK_KR!AM:AM,JPK_KR!W:W,F977),"")</f>
        <v/>
      </c>
      <c r="K977" s="94" t="str">
        <f>IF(I977&lt;&gt;"",SUMIFS(JPK_KR!AJ:AJ,JPK_KR!W:W,J977),"")</f>
        <v/>
      </c>
      <c r="L977" s="94" t="str">
        <f>IF(I977&lt;&gt;"",SUMIFS(JPK_KR!AK:AK,JPK_KR!W:W,J977),"")</f>
        <v/>
      </c>
    </row>
    <row r="978" spans="3:12" x14ac:dyDescent="0.3">
      <c r="C978" s="94" t="str">
        <f>IF(A978&lt;&gt;"",SUMIFS(JPK_KR!AL:AL,JPK_KR!W:W,B978),"")</f>
        <v/>
      </c>
      <c r="D978" s="94" t="str">
        <f>IF(A978&lt;&gt;"",SUMIFS(JPK_KR!AM:AM,JPK_KR!W:W,B978),"")</f>
        <v/>
      </c>
      <c r="G978" s="94" t="str">
        <f>IF(E978&lt;&gt;"",SUMIFS(JPK_KR!AL:AL,JPK_KR!W:W,F978),"")</f>
        <v/>
      </c>
      <c r="H978" s="94" t="str">
        <f>IF(E978&lt;&gt;"",SUMIFS(JPK_KR!AM:AM,JPK_KR!W:W,F978),"")</f>
        <v/>
      </c>
      <c r="K978" s="94" t="str">
        <f>IF(I978&lt;&gt;"",SUMIFS(JPK_KR!AJ:AJ,JPK_KR!W:W,J978),"")</f>
        <v/>
      </c>
      <c r="L978" s="94" t="str">
        <f>IF(I978&lt;&gt;"",SUMIFS(JPK_KR!AK:AK,JPK_KR!W:W,J978),"")</f>
        <v/>
      </c>
    </row>
    <row r="979" spans="3:12" x14ac:dyDescent="0.3">
      <c r="C979" s="94" t="str">
        <f>IF(A979&lt;&gt;"",SUMIFS(JPK_KR!AL:AL,JPK_KR!W:W,B979),"")</f>
        <v/>
      </c>
      <c r="D979" s="94" t="str">
        <f>IF(A979&lt;&gt;"",SUMIFS(JPK_KR!AM:AM,JPK_KR!W:W,B979),"")</f>
        <v/>
      </c>
      <c r="G979" s="94" t="str">
        <f>IF(E979&lt;&gt;"",SUMIFS(JPK_KR!AL:AL,JPK_KR!W:W,F979),"")</f>
        <v/>
      </c>
      <c r="H979" s="94" t="str">
        <f>IF(E979&lt;&gt;"",SUMIFS(JPK_KR!AM:AM,JPK_KR!W:W,F979),"")</f>
        <v/>
      </c>
      <c r="K979" s="94" t="str">
        <f>IF(I979&lt;&gt;"",SUMIFS(JPK_KR!AJ:AJ,JPK_KR!W:W,J979),"")</f>
        <v/>
      </c>
      <c r="L979" s="94" t="str">
        <f>IF(I979&lt;&gt;"",SUMIFS(JPK_KR!AK:AK,JPK_KR!W:W,J979),"")</f>
        <v/>
      </c>
    </row>
    <row r="980" spans="3:12" x14ac:dyDescent="0.3">
      <c r="C980" s="94" t="str">
        <f>IF(A980&lt;&gt;"",SUMIFS(JPK_KR!AL:AL,JPK_KR!W:W,B980),"")</f>
        <v/>
      </c>
      <c r="D980" s="94" t="str">
        <f>IF(A980&lt;&gt;"",SUMIFS(JPK_KR!AM:AM,JPK_KR!W:W,B980),"")</f>
        <v/>
      </c>
      <c r="G980" s="94" t="str">
        <f>IF(E980&lt;&gt;"",SUMIFS(JPK_KR!AL:AL,JPK_KR!W:W,F980),"")</f>
        <v/>
      </c>
      <c r="H980" s="94" t="str">
        <f>IF(E980&lt;&gt;"",SUMIFS(JPK_KR!AM:AM,JPK_KR!W:W,F980),"")</f>
        <v/>
      </c>
      <c r="K980" s="94" t="str">
        <f>IF(I980&lt;&gt;"",SUMIFS(JPK_KR!AJ:AJ,JPK_KR!W:W,J980),"")</f>
        <v/>
      </c>
      <c r="L980" s="94" t="str">
        <f>IF(I980&lt;&gt;"",SUMIFS(JPK_KR!AK:AK,JPK_KR!W:W,J980),"")</f>
        <v/>
      </c>
    </row>
    <row r="981" spans="3:12" x14ac:dyDescent="0.3">
      <c r="C981" s="94" t="str">
        <f>IF(A981&lt;&gt;"",SUMIFS(JPK_KR!AL:AL,JPK_KR!W:W,B981),"")</f>
        <v/>
      </c>
      <c r="D981" s="94" t="str">
        <f>IF(A981&lt;&gt;"",SUMIFS(JPK_KR!AM:AM,JPK_KR!W:W,B981),"")</f>
        <v/>
      </c>
      <c r="G981" s="94" t="str">
        <f>IF(E981&lt;&gt;"",SUMIFS(JPK_KR!AL:AL,JPK_KR!W:W,F981),"")</f>
        <v/>
      </c>
      <c r="H981" s="94" t="str">
        <f>IF(E981&lt;&gt;"",SUMIFS(JPK_KR!AM:AM,JPK_KR!W:W,F981),"")</f>
        <v/>
      </c>
      <c r="K981" s="94" t="str">
        <f>IF(I981&lt;&gt;"",SUMIFS(JPK_KR!AJ:AJ,JPK_KR!W:W,J981),"")</f>
        <v/>
      </c>
      <c r="L981" s="94" t="str">
        <f>IF(I981&lt;&gt;"",SUMIFS(JPK_KR!AK:AK,JPK_KR!W:W,J981),"")</f>
        <v/>
      </c>
    </row>
    <row r="982" spans="3:12" x14ac:dyDescent="0.3">
      <c r="C982" s="94" t="str">
        <f>IF(A982&lt;&gt;"",SUMIFS(JPK_KR!AL:AL,JPK_KR!W:W,B982),"")</f>
        <v/>
      </c>
      <c r="D982" s="94" t="str">
        <f>IF(A982&lt;&gt;"",SUMIFS(JPK_KR!AM:AM,JPK_KR!W:W,B982),"")</f>
        <v/>
      </c>
      <c r="G982" s="94" t="str">
        <f>IF(E982&lt;&gt;"",SUMIFS(JPK_KR!AL:AL,JPK_KR!W:W,F982),"")</f>
        <v/>
      </c>
      <c r="H982" s="94" t="str">
        <f>IF(E982&lt;&gt;"",SUMIFS(JPK_KR!AM:AM,JPK_KR!W:W,F982),"")</f>
        <v/>
      </c>
      <c r="K982" s="94" t="str">
        <f>IF(I982&lt;&gt;"",SUMIFS(JPK_KR!AJ:AJ,JPK_KR!W:W,J982),"")</f>
        <v/>
      </c>
      <c r="L982" s="94" t="str">
        <f>IF(I982&lt;&gt;"",SUMIFS(JPK_KR!AK:AK,JPK_KR!W:W,J982),"")</f>
        <v/>
      </c>
    </row>
    <row r="983" spans="3:12" x14ac:dyDescent="0.3">
      <c r="C983" s="94" t="str">
        <f>IF(A983&lt;&gt;"",SUMIFS(JPK_KR!AL:AL,JPK_KR!W:W,B983),"")</f>
        <v/>
      </c>
      <c r="D983" s="94" t="str">
        <f>IF(A983&lt;&gt;"",SUMIFS(JPK_KR!AM:AM,JPK_KR!W:W,B983),"")</f>
        <v/>
      </c>
      <c r="G983" s="94" t="str">
        <f>IF(E983&lt;&gt;"",SUMIFS(JPK_KR!AL:AL,JPK_KR!W:W,F983),"")</f>
        <v/>
      </c>
      <c r="H983" s="94" t="str">
        <f>IF(E983&lt;&gt;"",SUMIFS(JPK_KR!AM:AM,JPK_KR!W:W,F983),"")</f>
        <v/>
      </c>
      <c r="K983" s="94" t="str">
        <f>IF(I983&lt;&gt;"",SUMIFS(JPK_KR!AJ:AJ,JPK_KR!W:W,J983),"")</f>
        <v/>
      </c>
      <c r="L983" s="94" t="str">
        <f>IF(I983&lt;&gt;"",SUMIFS(JPK_KR!AK:AK,JPK_KR!W:W,J983),"")</f>
        <v/>
      </c>
    </row>
    <row r="984" spans="3:12" x14ac:dyDescent="0.3">
      <c r="C984" s="94" t="str">
        <f>IF(A984&lt;&gt;"",SUMIFS(JPK_KR!AL:AL,JPK_KR!W:W,B984),"")</f>
        <v/>
      </c>
      <c r="D984" s="94" t="str">
        <f>IF(A984&lt;&gt;"",SUMIFS(JPK_KR!AM:AM,JPK_KR!W:W,B984),"")</f>
        <v/>
      </c>
      <c r="G984" s="94" t="str">
        <f>IF(E984&lt;&gt;"",SUMIFS(JPK_KR!AL:AL,JPK_KR!W:W,F984),"")</f>
        <v/>
      </c>
      <c r="H984" s="94" t="str">
        <f>IF(E984&lt;&gt;"",SUMIFS(JPK_KR!AM:AM,JPK_KR!W:W,F984),"")</f>
        <v/>
      </c>
      <c r="K984" s="94" t="str">
        <f>IF(I984&lt;&gt;"",SUMIFS(JPK_KR!AJ:AJ,JPK_KR!W:W,J984),"")</f>
        <v/>
      </c>
      <c r="L984" s="94" t="str">
        <f>IF(I984&lt;&gt;"",SUMIFS(JPK_KR!AK:AK,JPK_KR!W:W,J984),"")</f>
        <v/>
      </c>
    </row>
    <row r="985" spans="3:12" x14ac:dyDescent="0.3">
      <c r="C985" s="94" t="str">
        <f>IF(A985&lt;&gt;"",SUMIFS(JPK_KR!AL:AL,JPK_KR!W:W,B985),"")</f>
        <v/>
      </c>
      <c r="D985" s="94" t="str">
        <f>IF(A985&lt;&gt;"",SUMIFS(JPK_KR!AM:AM,JPK_KR!W:W,B985),"")</f>
        <v/>
      </c>
      <c r="G985" s="94" t="str">
        <f>IF(E985&lt;&gt;"",SUMIFS(JPK_KR!AL:AL,JPK_KR!W:W,F985),"")</f>
        <v/>
      </c>
      <c r="H985" s="94" t="str">
        <f>IF(E985&lt;&gt;"",SUMIFS(JPK_KR!AM:AM,JPK_KR!W:W,F985),"")</f>
        <v/>
      </c>
      <c r="K985" s="94" t="str">
        <f>IF(I985&lt;&gt;"",SUMIFS(JPK_KR!AJ:AJ,JPK_KR!W:W,J985),"")</f>
        <v/>
      </c>
      <c r="L985" s="94" t="str">
        <f>IF(I985&lt;&gt;"",SUMIFS(JPK_KR!AK:AK,JPK_KR!W:W,J985),"")</f>
        <v/>
      </c>
    </row>
    <row r="986" spans="3:12" x14ac:dyDescent="0.3">
      <c r="C986" s="94" t="str">
        <f>IF(A986&lt;&gt;"",SUMIFS(JPK_KR!AL:AL,JPK_KR!W:W,B986),"")</f>
        <v/>
      </c>
      <c r="D986" s="94" t="str">
        <f>IF(A986&lt;&gt;"",SUMIFS(JPK_KR!AM:AM,JPK_KR!W:W,B986),"")</f>
        <v/>
      </c>
      <c r="G986" s="94" t="str">
        <f>IF(E986&lt;&gt;"",SUMIFS(JPK_KR!AL:AL,JPK_KR!W:W,F986),"")</f>
        <v/>
      </c>
      <c r="H986" s="94" t="str">
        <f>IF(E986&lt;&gt;"",SUMIFS(JPK_KR!AM:AM,JPK_KR!W:W,F986),"")</f>
        <v/>
      </c>
      <c r="K986" s="94" t="str">
        <f>IF(I986&lt;&gt;"",SUMIFS(JPK_KR!AJ:AJ,JPK_KR!W:W,J986),"")</f>
        <v/>
      </c>
      <c r="L986" s="94" t="str">
        <f>IF(I986&lt;&gt;"",SUMIFS(JPK_KR!AK:AK,JPK_KR!W:W,J986),"")</f>
        <v/>
      </c>
    </row>
    <row r="987" spans="3:12" x14ac:dyDescent="0.3">
      <c r="C987" s="94" t="str">
        <f>IF(A987&lt;&gt;"",SUMIFS(JPK_KR!AL:AL,JPK_KR!W:W,B987),"")</f>
        <v/>
      </c>
      <c r="D987" s="94" t="str">
        <f>IF(A987&lt;&gt;"",SUMIFS(JPK_KR!AM:AM,JPK_KR!W:W,B987),"")</f>
        <v/>
      </c>
      <c r="G987" s="94" t="str">
        <f>IF(E987&lt;&gt;"",SUMIFS(JPK_KR!AL:AL,JPK_KR!W:W,F987),"")</f>
        <v/>
      </c>
      <c r="H987" s="94" t="str">
        <f>IF(E987&lt;&gt;"",SUMIFS(JPK_KR!AM:AM,JPK_KR!W:W,F987),"")</f>
        <v/>
      </c>
      <c r="K987" s="94" t="str">
        <f>IF(I987&lt;&gt;"",SUMIFS(JPK_KR!AJ:AJ,JPK_KR!W:W,J987),"")</f>
        <v/>
      </c>
      <c r="L987" s="94" t="str">
        <f>IF(I987&lt;&gt;"",SUMIFS(JPK_KR!AK:AK,JPK_KR!W:W,J987),"")</f>
        <v/>
      </c>
    </row>
    <row r="988" spans="3:12" x14ac:dyDescent="0.3">
      <c r="C988" s="94" t="str">
        <f>IF(A988&lt;&gt;"",SUMIFS(JPK_KR!AL:AL,JPK_KR!W:W,B988),"")</f>
        <v/>
      </c>
      <c r="D988" s="94" t="str">
        <f>IF(A988&lt;&gt;"",SUMIFS(JPK_KR!AM:AM,JPK_KR!W:W,B988),"")</f>
        <v/>
      </c>
      <c r="G988" s="94" t="str">
        <f>IF(E988&lt;&gt;"",SUMIFS(JPK_KR!AL:AL,JPK_KR!W:W,F988),"")</f>
        <v/>
      </c>
      <c r="H988" s="94" t="str">
        <f>IF(E988&lt;&gt;"",SUMIFS(JPK_KR!AM:AM,JPK_KR!W:W,F988),"")</f>
        <v/>
      </c>
      <c r="K988" s="94" t="str">
        <f>IF(I988&lt;&gt;"",SUMIFS(JPK_KR!AJ:AJ,JPK_KR!W:W,J988),"")</f>
        <v/>
      </c>
      <c r="L988" s="94" t="str">
        <f>IF(I988&lt;&gt;"",SUMIFS(JPK_KR!AK:AK,JPK_KR!W:W,J988),"")</f>
        <v/>
      </c>
    </row>
    <row r="989" spans="3:12" x14ac:dyDescent="0.3">
      <c r="C989" s="94" t="str">
        <f>IF(A989&lt;&gt;"",SUMIFS(JPK_KR!AL:AL,JPK_KR!W:W,B989),"")</f>
        <v/>
      </c>
      <c r="D989" s="94" t="str">
        <f>IF(A989&lt;&gt;"",SUMIFS(JPK_KR!AM:AM,JPK_KR!W:W,B989),"")</f>
        <v/>
      </c>
      <c r="G989" s="94" t="str">
        <f>IF(E989&lt;&gt;"",SUMIFS(JPK_KR!AL:AL,JPK_KR!W:W,F989),"")</f>
        <v/>
      </c>
      <c r="H989" s="94" t="str">
        <f>IF(E989&lt;&gt;"",SUMIFS(JPK_KR!AM:AM,JPK_KR!W:W,F989),"")</f>
        <v/>
      </c>
      <c r="K989" s="94" t="str">
        <f>IF(I989&lt;&gt;"",SUMIFS(JPK_KR!AJ:AJ,JPK_KR!W:W,J989),"")</f>
        <v/>
      </c>
      <c r="L989" s="94" t="str">
        <f>IF(I989&lt;&gt;"",SUMIFS(JPK_KR!AK:AK,JPK_KR!W:W,J989),"")</f>
        <v/>
      </c>
    </row>
    <row r="990" spans="3:12" x14ac:dyDescent="0.3">
      <c r="C990" s="94" t="str">
        <f>IF(A990&lt;&gt;"",SUMIFS(JPK_KR!AL:AL,JPK_KR!W:W,B990),"")</f>
        <v/>
      </c>
      <c r="D990" s="94" t="str">
        <f>IF(A990&lt;&gt;"",SUMIFS(JPK_KR!AM:AM,JPK_KR!W:W,B990),"")</f>
        <v/>
      </c>
      <c r="G990" s="94" t="str">
        <f>IF(E990&lt;&gt;"",SUMIFS(JPK_KR!AL:AL,JPK_KR!W:W,F990),"")</f>
        <v/>
      </c>
      <c r="H990" s="94" t="str">
        <f>IF(E990&lt;&gt;"",SUMIFS(JPK_KR!AM:AM,JPK_KR!W:W,F990),"")</f>
        <v/>
      </c>
      <c r="K990" s="94" t="str">
        <f>IF(I990&lt;&gt;"",SUMIFS(JPK_KR!AJ:AJ,JPK_KR!W:W,J990),"")</f>
        <v/>
      </c>
      <c r="L990" s="94" t="str">
        <f>IF(I990&lt;&gt;"",SUMIFS(JPK_KR!AK:AK,JPK_KR!W:W,J990),"")</f>
        <v/>
      </c>
    </row>
    <row r="991" spans="3:12" x14ac:dyDescent="0.3">
      <c r="C991" s="94" t="str">
        <f>IF(A991&lt;&gt;"",SUMIFS(JPK_KR!AL:AL,JPK_KR!W:W,B991),"")</f>
        <v/>
      </c>
      <c r="D991" s="94" t="str">
        <f>IF(A991&lt;&gt;"",SUMIFS(JPK_KR!AM:AM,JPK_KR!W:W,B991),"")</f>
        <v/>
      </c>
      <c r="G991" s="94" t="str">
        <f>IF(E991&lt;&gt;"",SUMIFS(JPK_KR!AL:AL,JPK_KR!W:W,F991),"")</f>
        <v/>
      </c>
      <c r="H991" s="94" t="str">
        <f>IF(E991&lt;&gt;"",SUMIFS(JPK_KR!AM:AM,JPK_KR!W:W,F991),"")</f>
        <v/>
      </c>
      <c r="K991" s="94" t="str">
        <f>IF(I991&lt;&gt;"",SUMIFS(JPK_KR!AJ:AJ,JPK_KR!W:W,J991),"")</f>
        <v/>
      </c>
      <c r="L991" s="94" t="str">
        <f>IF(I991&lt;&gt;"",SUMIFS(JPK_KR!AK:AK,JPK_KR!W:W,J991),"")</f>
        <v/>
      </c>
    </row>
    <row r="992" spans="3:12" x14ac:dyDescent="0.3">
      <c r="C992" s="94" t="str">
        <f>IF(A992&lt;&gt;"",SUMIFS(JPK_KR!AL:AL,JPK_KR!W:W,B992),"")</f>
        <v/>
      </c>
      <c r="D992" s="94" t="str">
        <f>IF(A992&lt;&gt;"",SUMIFS(JPK_KR!AM:AM,JPK_KR!W:W,B992),"")</f>
        <v/>
      </c>
      <c r="G992" s="94" t="str">
        <f>IF(E992&lt;&gt;"",SUMIFS(JPK_KR!AL:AL,JPK_KR!W:W,F992),"")</f>
        <v/>
      </c>
      <c r="H992" s="94" t="str">
        <f>IF(E992&lt;&gt;"",SUMIFS(JPK_KR!AM:AM,JPK_KR!W:W,F992),"")</f>
        <v/>
      </c>
      <c r="K992" s="94" t="str">
        <f>IF(I992&lt;&gt;"",SUMIFS(JPK_KR!AJ:AJ,JPK_KR!W:W,J992),"")</f>
        <v/>
      </c>
      <c r="L992" s="94" t="str">
        <f>IF(I992&lt;&gt;"",SUMIFS(JPK_KR!AK:AK,JPK_KR!W:W,J992),"")</f>
        <v/>
      </c>
    </row>
    <row r="993" spans="3:12" x14ac:dyDescent="0.3">
      <c r="C993" s="94" t="str">
        <f>IF(A993&lt;&gt;"",SUMIFS(JPK_KR!AL:AL,JPK_KR!W:W,B993),"")</f>
        <v/>
      </c>
      <c r="D993" s="94" t="str">
        <f>IF(A993&lt;&gt;"",SUMIFS(JPK_KR!AM:AM,JPK_KR!W:W,B993),"")</f>
        <v/>
      </c>
      <c r="G993" s="94" t="str">
        <f>IF(E993&lt;&gt;"",SUMIFS(JPK_KR!AL:AL,JPK_KR!W:W,F993),"")</f>
        <v/>
      </c>
      <c r="H993" s="94" t="str">
        <f>IF(E993&lt;&gt;"",SUMIFS(JPK_KR!AM:AM,JPK_KR!W:W,F993),"")</f>
        <v/>
      </c>
      <c r="K993" s="94" t="str">
        <f>IF(I993&lt;&gt;"",SUMIFS(JPK_KR!AJ:AJ,JPK_KR!W:W,J993),"")</f>
        <v/>
      </c>
      <c r="L993" s="94" t="str">
        <f>IF(I993&lt;&gt;"",SUMIFS(JPK_KR!AK:AK,JPK_KR!W:W,J993),"")</f>
        <v/>
      </c>
    </row>
    <row r="994" spans="3:12" x14ac:dyDescent="0.3">
      <c r="C994" s="94" t="str">
        <f>IF(A994&lt;&gt;"",SUMIFS(JPK_KR!AL:AL,JPK_KR!W:W,B994),"")</f>
        <v/>
      </c>
      <c r="D994" s="94" t="str">
        <f>IF(A994&lt;&gt;"",SUMIFS(JPK_KR!AM:AM,JPK_KR!W:W,B994),"")</f>
        <v/>
      </c>
      <c r="G994" s="94" t="str">
        <f>IF(E994&lt;&gt;"",SUMIFS(JPK_KR!AL:AL,JPK_KR!W:W,F994),"")</f>
        <v/>
      </c>
      <c r="H994" s="94" t="str">
        <f>IF(E994&lt;&gt;"",SUMIFS(JPK_KR!AM:AM,JPK_KR!W:W,F994),"")</f>
        <v/>
      </c>
      <c r="K994" s="94" t="str">
        <f>IF(I994&lt;&gt;"",SUMIFS(JPK_KR!AJ:AJ,JPK_KR!W:W,J994),"")</f>
        <v/>
      </c>
      <c r="L994" s="94" t="str">
        <f>IF(I994&lt;&gt;"",SUMIFS(JPK_KR!AK:AK,JPK_KR!W:W,J994),"")</f>
        <v/>
      </c>
    </row>
    <row r="995" spans="3:12" x14ac:dyDescent="0.3">
      <c r="C995" s="94" t="str">
        <f>IF(A995&lt;&gt;"",SUMIFS(JPK_KR!AL:AL,JPK_KR!W:W,B995),"")</f>
        <v/>
      </c>
      <c r="D995" s="94" t="str">
        <f>IF(A995&lt;&gt;"",SUMIFS(JPK_KR!AM:AM,JPK_KR!W:W,B995),"")</f>
        <v/>
      </c>
      <c r="G995" s="94" t="str">
        <f>IF(E995&lt;&gt;"",SUMIFS(JPK_KR!AL:AL,JPK_KR!W:W,F995),"")</f>
        <v/>
      </c>
      <c r="H995" s="94" t="str">
        <f>IF(E995&lt;&gt;"",SUMIFS(JPK_KR!AM:AM,JPK_KR!W:W,F995),"")</f>
        <v/>
      </c>
      <c r="K995" s="94" t="str">
        <f>IF(I995&lt;&gt;"",SUMIFS(JPK_KR!AJ:AJ,JPK_KR!W:W,J995),"")</f>
        <v/>
      </c>
      <c r="L995" s="94" t="str">
        <f>IF(I995&lt;&gt;"",SUMIFS(JPK_KR!AK:AK,JPK_KR!W:W,J995),"")</f>
        <v/>
      </c>
    </row>
    <row r="996" spans="3:12" x14ac:dyDescent="0.3">
      <c r="C996" s="94" t="str">
        <f>IF(A996&lt;&gt;"",SUMIFS(JPK_KR!AL:AL,JPK_KR!W:W,B996),"")</f>
        <v/>
      </c>
      <c r="D996" s="94" t="str">
        <f>IF(A996&lt;&gt;"",SUMIFS(JPK_KR!AM:AM,JPK_KR!W:W,B996),"")</f>
        <v/>
      </c>
      <c r="G996" s="94" t="str">
        <f>IF(E996&lt;&gt;"",SUMIFS(JPK_KR!AL:AL,JPK_KR!W:W,F996),"")</f>
        <v/>
      </c>
      <c r="H996" s="94" t="str">
        <f>IF(E996&lt;&gt;"",SUMIFS(JPK_KR!AM:AM,JPK_KR!W:W,F996),"")</f>
        <v/>
      </c>
      <c r="K996" s="94" t="str">
        <f>IF(I996&lt;&gt;"",SUMIFS(JPK_KR!AJ:AJ,JPK_KR!W:W,J996),"")</f>
        <v/>
      </c>
      <c r="L996" s="94" t="str">
        <f>IF(I996&lt;&gt;"",SUMIFS(JPK_KR!AK:AK,JPK_KR!W:W,J996),"")</f>
        <v/>
      </c>
    </row>
    <row r="997" spans="3:12" x14ac:dyDescent="0.3">
      <c r="C997" s="94" t="str">
        <f>IF(A997&lt;&gt;"",SUMIFS(JPK_KR!AL:AL,JPK_KR!W:W,B997),"")</f>
        <v/>
      </c>
      <c r="D997" s="94" t="str">
        <f>IF(A997&lt;&gt;"",SUMIFS(JPK_KR!AM:AM,JPK_KR!W:W,B997),"")</f>
        <v/>
      </c>
      <c r="G997" s="94" t="str">
        <f>IF(E997&lt;&gt;"",SUMIFS(JPK_KR!AL:AL,JPK_KR!W:W,F997),"")</f>
        <v/>
      </c>
      <c r="H997" s="94" t="str">
        <f>IF(E997&lt;&gt;"",SUMIFS(JPK_KR!AM:AM,JPK_KR!W:W,F997),"")</f>
        <v/>
      </c>
      <c r="K997" s="94" t="str">
        <f>IF(I997&lt;&gt;"",SUMIFS(JPK_KR!AJ:AJ,JPK_KR!W:W,J997),"")</f>
        <v/>
      </c>
      <c r="L997" s="94" t="str">
        <f>IF(I997&lt;&gt;"",SUMIFS(JPK_KR!AK:AK,JPK_KR!W:W,J997),"")</f>
        <v/>
      </c>
    </row>
    <row r="998" spans="3:12" x14ac:dyDescent="0.3">
      <c r="C998" s="94" t="str">
        <f>IF(A998&lt;&gt;"",SUMIFS(JPK_KR!AL:AL,JPK_KR!W:W,B998),"")</f>
        <v/>
      </c>
      <c r="D998" s="94" t="str">
        <f>IF(A998&lt;&gt;"",SUMIFS(JPK_KR!AM:AM,JPK_KR!W:W,B998),"")</f>
        <v/>
      </c>
      <c r="G998" s="94" t="str">
        <f>IF(E998&lt;&gt;"",SUMIFS(JPK_KR!AL:AL,JPK_KR!W:W,F998),"")</f>
        <v/>
      </c>
      <c r="H998" s="94" t="str">
        <f>IF(E998&lt;&gt;"",SUMIFS(JPK_KR!AM:AM,JPK_KR!W:W,F998),"")</f>
        <v/>
      </c>
      <c r="K998" s="94" t="str">
        <f>IF(I998&lt;&gt;"",SUMIFS(JPK_KR!AJ:AJ,JPK_KR!W:W,J998),"")</f>
        <v/>
      </c>
      <c r="L998" s="94" t="str">
        <f>IF(I998&lt;&gt;"",SUMIFS(JPK_KR!AK:AK,JPK_KR!W:W,J998),"")</f>
        <v/>
      </c>
    </row>
    <row r="999" spans="3:12" x14ac:dyDescent="0.3">
      <c r="C999" s="94" t="str">
        <f>IF(A999&lt;&gt;"",SUMIFS(JPK_KR!AL:AL,JPK_KR!W:W,B999),"")</f>
        <v/>
      </c>
      <c r="D999" s="94" t="str">
        <f>IF(A999&lt;&gt;"",SUMIFS(JPK_KR!AM:AM,JPK_KR!W:W,B999),"")</f>
        <v/>
      </c>
      <c r="G999" s="94" t="str">
        <f>IF(E999&lt;&gt;"",SUMIFS(JPK_KR!AL:AL,JPK_KR!W:W,F999),"")</f>
        <v/>
      </c>
      <c r="H999" s="94" t="str">
        <f>IF(E999&lt;&gt;"",SUMIFS(JPK_KR!AM:AM,JPK_KR!W:W,F999),"")</f>
        <v/>
      </c>
      <c r="K999" s="94" t="str">
        <f>IF(I999&lt;&gt;"",SUMIFS(JPK_KR!AJ:AJ,JPK_KR!W:W,J999),"")</f>
        <v/>
      </c>
      <c r="L999" s="94" t="str">
        <f>IF(I999&lt;&gt;"",SUMIFS(JPK_KR!AK:AK,JPK_KR!W:W,J999),"")</f>
        <v/>
      </c>
    </row>
    <row r="1000" spans="3:12" x14ac:dyDescent="0.3">
      <c r="C1000" s="94" t="str">
        <f>IF(A1000&lt;&gt;"",SUMIFS(JPK_KR!AL:AL,JPK_KR!W:W,B1000),"")</f>
        <v/>
      </c>
      <c r="D1000" s="94" t="str">
        <f>IF(A1000&lt;&gt;"",SUMIFS(JPK_KR!AM:AM,JPK_KR!W:W,B1000),"")</f>
        <v/>
      </c>
      <c r="G1000" s="94" t="str">
        <f>IF(E1000&lt;&gt;"",SUMIFS(JPK_KR!AL:AL,JPK_KR!W:W,F1000),"")</f>
        <v/>
      </c>
      <c r="H1000" s="94" t="str">
        <f>IF(E1000&lt;&gt;"",SUMIFS(JPK_KR!AM:AM,JPK_KR!W:W,F1000),"")</f>
        <v/>
      </c>
      <c r="K1000" s="94" t="str">
        <f>IF(I1000&lt;&gt;"",SUMIFS(JPK_KR!AJ:AJ,JPK_KR!W:W,J1000),"")</f>
        <v/>
      </c>
      <c r="L1000" s="94" t="str">
        <f>IF(I1000&lt;&gt;"",SUMIFS(JPK_KR!AK:AK,JPK_KR!W:W,J1000),"")</f>
        <v/>
      </c>
    </row>
    <row r="1001" spans="3:12" x14ac:dyDescent="0.3">
      <c r="C1001" s="94" t="str">
        <f>IF(A1001&lt;&gt;"",SUMIFS(JPK_KR!AL:AL,JPK_KR!W:W,B1001),"")</f>
        <v/>
      </c>
      <c r="D1001" s="94" t="str">
        <f>IF(A1001&lt;&gt;"",SUMIFS(JPK_KR!AM:AM,JPK_KR!W:W,B1001),"")</f>
        <v/>
      </c>
      <c r="G1001" s="94" t="str">
        <f>IF(E1001&lt;&gt;"",SUMIFS(JPK_KR!AL:AL,JPK_KR!W:W,F1001),"")</f>
        <v/>
      </c>
      <c r="H1001" s="94" t="str">
        <f>IF(E1001&lt;&gt;"",SUMIFS(JPK_KR!AM:AM,JPK_KR!W:W,F1001),"")</f>
        <v/>
      </c>
      <c r="K1001" s="94" t="str">
        <f>IF(I1001&lt;&gt;"",SUMIFS(JPK_KR!AJ:AJ,JPK_KR!W:W,J1001),"")</f>
        <v/>
      </c>
      <c r="L1001" s="94" t="str">
        <f>IF(I1001&lt;&gt;"",SUMIFS(JPK_KR!AK:AK,JPK_KR!W:W,J1001),"")</f>
        <v/>
      </c>
    </row>
    <row r="1002" spans="3:12" x14ac:dyDescent="0.3">
      <c r="C1002" s="94" t="str">
        <f>IF(A1002&lt;&gt;"",SUMIFS(JPK_KR!AL:AL,JPK_KR!W:W,B1002),"")</f>
        <v/>
      </c>
      <c r="D1002" s="94" t="str">
        <f>IF(A1002&lt;&gt;"",SUMIFS(JPK_KR!AM:AM,JPK_KR!W:W,B1002),"")</f>
        <v/>
      </c>
      <c r="G1002" s="94" t="str">
        <f>IF(E1002&lt;&gt;"",SUMIFS(JPK_KR!AL:AL,JPK_KR!W:W,F1002),"")</f>
        <v/>
      </c>
      <c r="H1002" s="94" t="str">
        <f>IF(E1002&lt;&gt;"",SUMIFS(JPK_KR!AM:AM,JPK_KR!W:W,F1002),"")</f>
        <v/>
      </c>
      <c r="K1002" s="94" t="str">
        <f>IF(I1002&lt;&gt;"",SUMIFS(JPK_KR!AJ:AJ,JPK_KR!W:W,J1002),"")</f>
        <v/>
      </c>
      <c r="L1002" s="94" t="str">
        <f>IF(I1002&lt;&gt;"",SUMIFS(JPK_KR!AK:AK,JPK_KR!W:W,J1002),"")</f>
        <v/>
      </c>
    </row>
    <row r="1003" spans="3:12" x14ac:dyDescent="0.3">
      <c r="C1003" s="94" t="str">
        <f>IF(A1003&lt;&gt;"",SUMIFS(JPK_KR!AL:AL,JPK_KR!W:W,B1003),"")</f>
        <v/>
      </c>
      <c r="D1003" s="94" t="str">
        <f>IF(A1003&lt;&gt;"",SUMIFS(JPK_KR!AM:AM,JPK_KR!W:W,B1003),"")</f>
        <v/>
      </c>
      <c r="G1003" s="94" t="str">
        <f>IF(E1003&lt;&gt;"",SUMIFS(JPK_KR!AL:AL,JPK_KR!W:W,F1003),"")</f>
        <v/>
      </c>
      <c r="H1003" s="94" t="str">
        <f>IF(E1003&lt;&gt;"",SUMIFS(JPK_KR!AM:AM,JPK_KR!W:W,F1003),"")</f>
        <v/>
      </c>
      <c r="K1003" s="94" t="str">
        <f>IF(I1003&lt;&gt;"",SUMIFS(JPK_KR!AJ:AJ,JPK_KR!W:W,J1003),"")</f>
        <v/>
      </c>
      <c r="L1003" s="94" t="str">
        <f>IF(I1003&lt;&gt;"",SUMIFS(JPK_KR!AK:AK,JPK_KR!W:W,J1003),"")</f>
        <v/>
      </c>
    </row>
    <row r="1004" spans="3:12" x14ac:dyDescent="0.3">
      <c r="C1004" s="94" t="str">
        <f>IF(A1004&lt;&gt;"",SUMIFS(JPK_KR!AL:AL,JPK_KR!W:W,B1004),"")</f>
        <v/>
      </c>
      <c r="D1004" s="94" t="str">
        <f>IF(A1004&lt;&gt;"",SUMIFS(JPK_KR!AM:AM,JPK_KR!W:W,B1004),"")</f>
        <v/>
      </c>
      <c r="G1004" s="94" t="str">
        <f>IF(E1004&lt;&gt;"",SUMIFS(JPK_KR!AL:AL,JPK_KR!W:W,F1004),"")</f>
        <v/>
      </c>
      <c r="H1004" s="94" t="str">
        <f>IF(E1004&lt;&gt;"",SUMIFS(JPK_KR!AM:AM,JPK_KR!W:W,F1004),"")</f>
        <v/>
      </c>
      <c r="K1004" s="94" t="str">
        <f>IF(I1004&lt;&gt;"",SUMIFS(JPK_KR!AJ:AJ,JPK_KR!W:W,J1004),"")</f>
        <v/>
      </c>
      <c r="L1004" s="94" t="str">
        <f>IF(I1004&lt;&gt;"",SUMIFS(JPK_KR!AK:AK,JPK_KR!W:W,J1004),"")</f>
        <v/>
      </c>
    </row>
    <row r="1005" spans="3:12" x14ac:dyDescent="0.3">
      <c r="C1005" s="94" t="str">
        <f>IF(A1005&lt;&gt;"",SUMIFS(JPK_KR!AL:AL,JPK_KR!W:W,B1005),"")</f>
        <v/>
      </c>
      <c r="D1005" s="94" t="str">
        <f>IF(A1005&lt;&gt;"",SUMIFS(JPK_KR!AM:AM,JPK_KR!W:W,B1005),"")</f>
        <v/>
      </c>
      <c r="G1005" s="94" t="str">
        <f>IF(E1005&lt;&gt;"",SUMIFS(JPK_KR!AL:AL,JPK_KR!W:W,F1005),"")</f>
        <v/>
      </c>
      <c r="H1005" s="94" t="str">
        <f>IF(E1005&lt;&gt;"",SUMIFS(JPK_KR!AM:AM,JPK_KR!W:W,F1005),"")</f>
        <v/>
      </c>
      <c r="K1005" s="94" t="str">
        <f>IF(I1005&lt;&gt;"",SUMIFS(JPK_KR!AJ:AJ,JPK_KR!W:W,J1005),"")</f>
        <v/>
      </c>
      <c r="L1005" s="94" t="str">
        <f>IF(I1005&lt;&gt;"",SUMIFS(JPK_KR!AK:AK,JPK_KR!W:W,J1005),"")</f>
        <v/>
      </c>
    </row>
    <row r="1006" spans="3:12" x14ac:dyDescent="0.3">
      <c r="C1006" s="94" t="str">
        <f>IF(A1006&lt;&gt;"",SUMIFS(JPK_KR!AL:AL,JPK_KR!W:W,B1006),"")</f>
        <v/>
      </c>
      <c r="D1006" s="94" t="str">
        <f>IF(A1006&lt;&gt;"",SUMIFS(JPK_KR!AM:AM,JPK_KR!W:W,B1006),"")</f>
        <v/>
      </c>
      <c r="G1006" s="94" t="str">
        <f>IF(E1006&lt;&gt;"",SUMIFS(JPK_KR!AL:AL,JPK_KR!W:W,F1006),"")</f>
        <v/>
      </c>
      <c r="H1006" s="94" t="str">
        <f>IF(E1006&lt;&gt;"",SUMIFS(JPK_KR!AM:AM,JPK_KR!W:W,F1006),"")</f>
        <v/>
      </c>
      <c r="K1006" s="94" t="str">
        <f>IF(I1006&lt;&gt;"",SUMIFS(JPK_KR!AJ:AJ,JPK_KR!W:W,J1006),"")</f>
        <v/>
      </c>
      <c r="L1006" s="94" t="str">
        <f>IF(I1006&lt;&gt;"",SUMIFS(JPK_KR!AK:AK,JPK_KR!W:W,J1006),"")</f>
        <v/>
      </c>
    </row>
    <row r="1007" spans="3:12" x14ac:dyDescent="0.3">
      <c r="C1007" s="94" t="str">
        <f>IF(A1007&lt;&gt;"",SUMIFS(JPK_KR!AL:AL,JPK_KR!W:W,B1007),"")</f>
        <v/>
      </c>
      <c r="D1007" s="94" t="str">
        <f>IF(A1007&lt;&gt;"",SUMIFS(JPK_KR!AM:AM,JPK_KR!W:W,B1007),"")</f>
        <v/>
      </c>
      <c r="G1007" s="94" t="str">
        <f>IF(E1007&lt;&gt;"",SUMIFS(JPK_KR!AL:AL,JPK_KR!W:W,F1007),"")</f>
        <v/>
      </c>
      <c r="H1007" s="94" t="str">
        <f>IF(E1007&lt;&gt;"",SUMIFS(JPK_KR!AM:AM,JPK_KR!W:W,F1007),"")</f>
        <v/>
      </c>
      <c r="K1007" s="94" t="str">
        <f>IF(I1007&lt;&gt;"",SUMIFS(JPK_KR!AJ:AJ,JPK_KR!W:W,J1007),"")</f>
        <v/>
      </c>
      <c r="L1007" s="94" t="str">
        <f>IF(I1007&lt;&gt;"",SUMIFS(JPK_KR!AK:AK,JPK_KR!W:W,J1007),"")</f>
        <v/>
      </c>
    </row>
    <row r="1008" spans="3:12" x14ac:dyDescent="0.3">
      <c r="C1008" s="94" t="str">
        <f>IF(A1008&lt;&gt;"",SUMIFS(JPK_KR!AL:AL,JPK_KR!W:W,B1008),"")</f>
        <v/>
      </c>
      <c r="D1008" s="94" t="str">
        <f>IF(A1008&lt;&gt;"",SUMIFS(JPK_KR!AM:AM,JPK_KR!W:W,B1008),"")</f>
        <v/>
      </c>
      <c r="G1008" s="94" t="str">
        <f>IF(E1008&lt;&gt;"",SUMIFS(JPK_KR!AL:AL,JPK_KR!W:W,F1008),"")</f>
        <v/>
      </c>
      <c r="H1008" s="94" t="str">
        <f>IF(E1008&lt;&gt;"",SUMIFS(JPK_KR!AM:AM,JPK_KR!W:W,F1008),"")</f>
        <v/>
      </c>
      <c r="K1008" s="94" t="str">
        <f>IF(I1008&lt;&gt;"",SUMIFS(JPK_KR!AJ:AJ,JPK_KR!W:W,J1008),"")</f>
        <v/>
      </c>
      <c r="L1008" s="94" t="str">
        <f>IF(I1008&lt;&gt;"",SUMIFS(JPK_KR!AK:AK,JPK_KR!W:W,J1008),"")</f>
        <v/>
      </c>
    </row>
    <row r="1009" spans="3:12" x14ac:dyDescent="0.3">
      <c r="C1009" s="94" t="str">
        <f>IF(A1009&lt;&gt;"",SUMIFS(JPK_KR!AL:AL,JPK_KR!W:W,B1009),"")</f>
        <v/>
      </c>
      <c r="D1009" s="94" t="str">
        <f>IF(A1009&lt;&gt;"",SUMIFS(JPK_KR!AM:AM,JPK_KR!W:W,B1009),"")</f>
        <v/>
      </c>
      <c r="G1009" s="94" t="str">
        <f>IF(E1009&lt;&gt;"",SUMIFS(JPK_KR!AL:AL,JPK_KR!W:W,F1009),"")</f>
        <v/>
      </c>
      <c r="H1009" s="94" t="str">
        <f>IF(E1009&lt;&gt;"",SUMIFS(JPK_KR!AM:AM,JPK_KR!W:W,F1009),"")</f>
        <v/>
      </c>
      <c r="K1009" s="94" t="str">
        <f>IF(I1009&lt;&gt;"",SUMIFS(JPK_KR!AJ:AJ,JPK_KR!W:W,J1009),"")</f>
        <v/>
      </c>
      <c r="L1009" s="94" t="str">
        <f>IF(I1009&lt;&gt;"",SUMIFS(JPK_KR!AK:AK,JPK_KR!W:W,J1009),"")</f>
        <v/>
      </c>
    </row>
    <row r="1010" spans="3:12" x14ac:dyDescent="0.3">
      <c r="C1010" s="94" t="str">
        <f>IF(A1010&lt;&gt;"",SUMIFS(JPK_KR!AL:AL,JPK_KR!W:W,B1010),"")</f>
        <v/>
      </c>
      <c r="D1010" s="94" t="str">
        <f>IF(A1010&lt;&gt;"",SUMIFS(JPK_KR!AM:AM,JPK_KR!W:W,B1010),"")</f>
        <v/>
      </c>
      <c r="G1010" s="94" t="str">
        <f>IF(E1010&lt;&gt;"",SUMIFS(JPK_KR!AL:AL,JPK_KR!W:W,F1010),"")</f>
        <v/>
      </c>
      <c r="H1010" s="94" t="str">
        <f>IF(E1010&lt;&gt;"",SUMIFS(JPK_KR!AM:AM,JPK_KR!W:W,F1010),"")</f>
        <v/>
      </c>
      <c r="K1010" s="94" t="str">
        <f>IF(I1010&lt;&gt;"",SUMIFS(JPK_KR!AJ:AJ,JPK_KR!W:W,J1010),"")</f>
        <v/>
      </c>
      <c r="L1010" s="94" t="str">
        <f>IF(I1010&lt;&gt;"",SUMIFS(JPK_KR!AK:AK,JPK_KR!W:W,J1010),"")</f>
        <v/>
      </c>
    </row>
    <row r="1011" spans="3:12" x14ac:dyDescent="0.3">
      <c r="C1011" s="94" t="str">
        <f>IF(A1011&lt;&gt;"",SUMIFS(JPK_KR!AL:AL,JPK_KR!W:W,B1011),"")</f>
        <v/>
      </c>
      <c r="D1011" s="94" t="str">
        <f>IF(A1011&lt;&gt;"",SUMIFS(JPK_KR!AM:AM,JPK_KR!W:W,B1011),"")</f>
        <v/>
      </c>
      <c r="G1011" s="94" t="str">
        <f>IF(E1011&lt;&gt;"",SUMIFS(JPK_KR!AL:AL,JPK_KR!W:W,F1011),"")</f>
        <v/>
      </c>
      <c r="H1011" s="94" t="str">
        <f>IF(E1011&lt;&gt;"",SUMIFS(JPK_KR!AM:AM,JPK_KR!W:W,F1011),"")</f>
        <v/>
      </c>
      <c r="K1011" s="94" t="str">
        <f>IF(I1011&lt;&gt;"",SUMIFS(JPK_KR!AJ:AJ,JPK_KR!W:W,J1011),"")</f>
        <v/>
      </c>
      <c r="L1011" s="94" t="str">
        <f>IF(I1011&lt;&gt;"",SUMIFS(JPK_KR!AK:AK,JPK_KR!W:W,J1011),"")</f>
        <v/>
      </c>
    </row>
    <row r="1012" spans="3:12" x14ac:dyDescent="0.3">
      <c r="C1012" s="94" t="str">
        <f>IF(A1012&lt;&gt;"",SUMIFS(JPK_KR!AL:AL,JPK_KR!W:W,B1012),"")</f>
        <v/>
      </c>
      <c r="D1012" s="94" t="str">
        <f>IF(A1012&lt;&gt;"",SUMIFS(JPK_KR!AM:AM,JPK_KR!W:W,B1012),"")</f>
        <v/>
      </c>
      <c r="G1012" s="94" t="str">
        <f>IF(E1012&lt;&gt;"",SUMIFS(JPK_KR!AL:AL,JPK_KR!W:W,F1012),"")</f>
        <v/>
      </c>
      <c r="H1012" s="94" t="str">
        <f>IF(E1012&lt;&gt;"",SUMIFS(JPK_KR!AM:AM,JPK_KR!W:W,F1012),"")</f>
        <v/>
      </c>
      <c r="K1012" s="94" t="str">
        <f>IF(I1012&lt;&gt;"",SUMIFS(JPK_KR!AJ:AJ,JPK_KR!W:W,J1012),"")</f>
        <v/>
      </c>
      <c r="L1012" s="94" t="str">
        <f>IF(I1012&lt;&gt;"",SUMIFS(JPK_KR!AK:AK,JPK_KR!W:W,J1012),"")</f>
        <v/>
      </c>
    </row>
    <row r="1013" spans="3:12" x14ac:dyDescent="0.3">
      <c r="C1013" s="94" t="str">
        <f>IF(A1013&lt;&gt;"",SUMIFS(JPK_KR!AL:AL,JPK_KR!W:W,B1013),"")</f>
        <v/>
      </c>
      <c r="D1013" s="94" t="str">
        <f>IF(A1013&lt;&gt;"",SUMIFS(JPK_KR!AM:AM,JPK_KR!W:W,B1013),"")</f>
        <v/>
      </c>
      <c r="G1013" s="94" t="str">
        <f>IF(E1013&lt;&gt;"",SUMIFS(JPK_KR!AL:AL,JPK_KR!W:W,F1013),"")</f>
        <v/>
      </c>
      <c r="H1013" s="94" t="str">
        <f>IF(E1013&lt;&gt;"",SUMIFS(JPK_KR!AM:AM,JPK_KR!W:W,F1013),"")</f>
        <v/>
      </c>
      <c r="K1013" s="94" t="str">
        <f>IF(I1013&lt;&gt;"",SUMIFS(JPK_KR!AJ:AJ,JPK_KR!W:W,J1013),"")</f>
        <v/>
      </c>
      <c r="L1013" s="94" t="str">
        <f>IF(I1013&lt;&gt;"",SUMIFS(JPK_KR!AK:AK,JPK_KR!W:W,J1013),"")</f>
        <v/>
      </c>
    </row>
    <row r="1014" spans="3:12" x14ac:dyDescent="0.3">
      <c r="C1014" s="94" t="str">
        <f>IF(A1014&lt;&gt;"",SUMIFS(JPK_KR!AL:AL,JPK_KR!W:W,B1014),"")</f>
        <v/>
      </c>
      <c r="D1014" s="94" t="str">
        <f>IF(A1014&lt;&gt;"",SUMIFS(JPK_KR!AM:AM,JPK_KR!W:W,B1014),"")</f>
        <v/>
      </c>
      <c r="G1014" s="94" t="str">
        <f>IF(E1014&lt;&gt;"",SUMIFS(JPK_KR!AL:AL,JPK_KR!W:W,F1014),"")</f>
        <v/>
      </c>
      <c r="H1014" s="94" t="str">
        <f>IF(E1014&lt;&gt;"",SUMIFS(JPK_KR!AM:AM,JPK_KR!W:W,F1014),"")</f>
        <v/>
      </c>
      <c r="K1014" s="94" t="str">
        <f>IF(I1014&lt;&gt;"",SUMIFS(JPK_KR!AJ:AJ,JPK_KR!W:W,J1014),"")</f>
        <v/>
      </c>
      <c r="L1014" s="94" t="str">
        <f>IF(I1014&lt;&gt;"",SUMIFS(JPK_KR!AK:AK,JPK_KR!W:W,J1014),"")</f>
        <v/>
      </c>
    </row>
    <row r="1015" spans="3:12" x14ac:dyDescent="0.3">
      <c r="C1015" s="94" t="str">
        <f>IF(A1015&lt;&gt;"",SUMIFS(JPK_KR!AL:AL,JPK_KR!W:W,B1015),"")</f>
        <v/>
      </c>
      <c r="D1015" s="94" t="str">
        <f>IF(A1015&lt;&gt;"",SUMIFS(JPK_KR!AM:AM,JPK_KR!W:W,B1015),"")</f>
        <v/>
      </c>
      <c r="G1015" s="94" t="str">
        <f>IF(E1015&lt;&gt;"",SUMIFS(JPK_KR!AL:AL,JPK_KR!W:W,F1015),"")</f>
        <v/>
      </c>
      <c r="H1015" s="94" t="str">
        <f>IF(E1015&lt;&gt;"",SUMIFS(JPK_KR!AM:AM,JPK_KR!W:W,F1015),"")</f>
        <v/>
      </c>
      <c r="K1015" s="94" t="str">
        <f>IF(I1015&lt;&gt;"",SUMIFS(JPK_KR!AJ:AJ,JPK_KR!W:W,J1015),"")</f>
        <v/>
      </c>
      <c r="L1015" s="94" t="str">
        <f>IF(I1015&lt;&gt;"",SUMIFS(JPK_KR!AK:AK,JPK_KR!W:W,J1015),"")</f>
        <v/>
      </c>
    </row>
    <row r="1016" spans="3:12" x14ac:dyDescent="0.3">
      <c r="C1016" s="94" t="str">
        <f>IF(A1016&lt;&gt;"",SUMIFS(JPK_KR!AL:AL,JPK_KR!W:W,B1016),"")</f>
        <v/>
      </c>
      <c r="D1016" s="94" t="str">
        <f>IF(A1016&lt;&gt;"",SUMIFS(JPK_KR!AM:AM,JPK_KR!W:W,B1016),"")</f>
        <v/>
      </c>
      <c r="G1016" s="94" t="str">
        <f>IF(E1016&lt;&gt;"",SUMIFS(JPK_KR!AL:AL,JPK_KR!W:W,F1016),"")</f>
        <v/>
      </c>
      <c r="H1016" s="94" t="str">
        <f>IF(E1016&lt;&gt;"",SUMIFS(JPK_KR!AM:AM,JPK_KR!W:W,F1016),"")</f>
        <v/>
      </c>
      <c r="K1016" s="94" t="str">
        <f>IF(I1016&lt;&gt;"",SUMIFS(JPK_KR!AJ:AJ,JPK_KR!W:W,J1016),"")</f>
        <v/>
      </c>
      <c r="L1016" s="94" t="str">
        <f>IF(I1016&lt;&gt;"",SUMIFS(JPK_KR!AK:AK,JPK_KR!W:W,J1016),"")</f>
        <v/>
      </c>
    </row>
    <row r="1017" spans="3:12" x14ac:dyDescent="0.3">
      <c r="C1017" s="94" t="str">
        <f>IF(A1017&lt;&gt;"",SUMIFS(JPK_KR!AL:AL,JPK_KR!W:W,B1017),"")</f>
        <v/>
      </c>
      <c r="D1017" s="94" t="str">
        <f>IF(A1017&lt;&gt;"",SUMIFS(JPK_KR!AM:AM,JPK_KR!W:W,B1017),"")</f>
        <v/>
      </c>
      <c r="G1017" s="94" t="str">
        <f>IF(E1017&lt;&gt;"",SUMIFS(JPK_KR!AL:AL,JPK_KR!W:W,F1017),"")</f>
        <v/>
      </c>
      <c r="H1017" s="94" t="str">
        <f>IF(E1017&lt;&gt;"",SUMIFS(JPK_KR!AM:AM,JPK_KR!W:W,F1017),"")</f>
        <v/>
      </c>
      <c r="K1017" s="94" t="str">
        <f>IF(I1017&lt;&gt;"",SUMIFS(JPK_KR!AJ:AJ,JPK_KR!W:W,J1017),"")</f>
        <v/>
      </c>
      <c r="L1017" s="94" t="str">
        <f>IF(I1017&lt;&gt;"",SUMIFS(JPK_KR!AK:AK,JPK_KR!W:W,J1017),"")</f>
        <v/>
      </c>
    </row>
    <row r="1018" spans="3:12" x14ac:dyDescent="0.3">
      <c r="C1018" s="94" t="str">
        <f>IF(A1018&lt;&gt;"",SUMIFS(JPK_KR!AL:AL,JPK_KR!W:W,B1018),"")</f>
        <v/>
      </c>
      <c r="D1018" s="94" t="str">
        <f>IF(A1018&lt;&gt;"",SUMIFS(JPK_KR!AM:AM,JPK_KR!W:W,B1018),"")</f>
        <v/>
      </c>
      <c r="G1018" s="94" t="str">
        <f>IF(E1018&lt;&gt;"",SUMIFS(JPK_KR!AL:AL,JPK_KR!W:W,F1018),"")</f>
        <v/>
      </c>
      <c r="H1018" s="94" t="str">
        <f>IF(E1018&lt;&gt;"",SUMIFS(JPK_KR!AM:AM,JPK_KR!W:W,F1018),"")</f>
        <v/>
      </c>
      <c r="K1018" s="94" t="str">
        <f>IF(I1018&lt;&gt;"",SUMIFS(JPK_KR!AJ:AJ,JPK_KR!W:W,J1018),"")</f>
        <v/>
      </c>
      <c r="L1018" s="94" t="str">
        <f>IF(I1018&lt;&gt;"",SUMIFS(JPK_KR!AK:AK,JPK_KR!W:W,J1018),"")</f>
        <v/>
      </c>
    </row>
    <row r="1019" spans="3:12" x14ac:dyDescent="0.3">
      <c r="C1019" s="94" t="str">
        <f>IF(A1019&lt;&gt;"",SUMIFS(JPK_KR!AL:AL,JPK_KR!W:W,B1019),"")</f>
        <v/>
      </c>
      <c r="D1019" s="94" t="str">
        <f>IF(A1019&lt;&gt;"",SUMIFS(JPK_KR!AM:AM,JPK_KR!W:W,B1019),"")</f>
        <v/>
      </c>
      <c r="G1019" s="94" t="str">
        <f>IF(E1019&lt;&gt;"",SUMIFS(JPK_KR!AL:AL,JPK_KR!W:W,F1019),"")</f>
        <v/>
      </c>
      <c r="H1019" s="94" t="str">
        <f>IF(E1019&lt;&gt;"",SUMIFS(JPK_KR!AM:AM,JPK_KR!W:W,F1019),"")</f>
        <v/>
      </c>
      <c r="K1019" s="94" t="str">
        <f>IF(I1019&lt;&gt;"",SUMIFS(JPK_KR!AJ:AJ,JPK_KR!W:W,J1019),"")</f>
        <v/>
      </c>
      <c r="L1019" s="94" t="str">
        <f>IF(I1019&lt;&gt;"",SUMIFS(JPK_KR!AK:AK,JPK_KR!W:W,J1019),"")</f>
        <v/>
      </c>
    </row>
    <row r="1020" spans="3:12" x14ac:dyDescent="0.3">
      <c r="C1020" s="94" t="str">
        <f>IF(A1020&lt;&gt;"",SUMIFS(JPK_KR!AL:AL,JPK_KR!W:W,B1020),"")</f>
        <v/>
      </c>
      <c r="D1020" s="94" t="str">
        <f>IF(A1020&lt;&gt;"",SUMIFS(JPK_KR!AM:AM,JPK_KR!W:W,B1020),"")</f>
        <v/>
      </c>
      <c r="G1020" s="94" t="str">
        <f>IF(E1020&lt;&gt;"",SUMIFS(JPK_KR!AL:AL,JPK_KR!W:W,F1020),"")</f>
        <v/>
      </c>
      <c r="H1020" s="94" t="str">
        <f>IF(E1020&lt;&gt;"",SUMIFS(JPK_KR!AM:AM,JPK_KR!W:W,F1020),"")</f>
        <v/>
      </c>
      <c r="K1020" s="94" t="str">
        <f>IF(I1020&lt;&gt;"",SUMIFS(JPK_KR!AJ:AJ,JPK_KR!W:W,J1020),"")</f>
        <v/>
      </c>
      <c r="L1020" s="94" t="str">
        <f>IF(I1020&lt;&gt;"",SUMIFS(JPK_KR!AK:AK,JPK_KR!W:W,J1020),"")</f>
        <v/>
      </c>
    </row>
    <row r="1021" spans="3:12" x14ac:dyDescent="0.3">
      <c r="C1021" s="94" t="str">
        <f>IF(A1021&lt;&gt;"",SUMIFS(JPK_KR!AL:AL,JPK_KR!W:W,B1021),"")</f>
        <v/>
      </c>
      <c r="D1021" s="94" t="str">
        <f>IF(A1021&lt;&gt;"",SUMIFS(JPK_KR!AM:AM,JPK_KR!W:W,B1021),"")</f>
        <v/>
      </c>
      <c r="G1021" s="94" t="str">
        <f>IF(E1021&lt;&gt;"",SUMIFS(JPK_KR!AL:AL,JPK_KR!W:W,F1021),"")</f>
        <v/>
      </c>
      <c r="H1021" s="94" t="str">
        <f>IF(E1021&lt;&gt;"",SUMIFS(JPK_KR!AM:AM,JPK_KR!W:W,F1021),"")</f>
        <v/>
      </c>
      <c r="K1021" s="94" t="str">
        <f>IF(I1021&lt;&gt;"",SUMIFS(JPK_KR!AJ:AJ,JPK_KR!W:W,J1021),"")</f>
        <v/>
      </c>
      <c r="L1021" s="94" t="str">
        <f>IF(I1021&lt;&gt;"",SUMIFS(JPK_KR!AK:AK,JPK_KR!W:W,J1021),"")</f>
        <v/>
      </c>
    </row>
    <row r="1022" spans="3:12" x14ac:dyDescent="0.3">
      <c r="C1022" s="94" t="str">
        <f>IF(A1022&lt;&gt;"",SUMIFS(JPK_KR!AL:AL,JPK_KR!W:W,B1022),"")</f>
        <v/>
      </c>
      <c r="D1022" s="94" t="str">
        <f>IF(A1022&lt;&gt;"",SUMIFS(JPK_KR!AM:AM,JPK_KR!W:W,B1022),"")</f>
        <v/>
      </c>
      <c r="G1022" s="94" t="str">
        <f>IF(E1022&lt;&gt;"",SUMIFS(JPK_KR!AL:AL,JPK_KR!W:W,F1022),"")</f>
        <v/>
      </c>
      <c r="H1022" s="94" t="str">
        <f>IF(E1022&lt;&gt;"",SUMIFS(JPK_KR!AM:AM,JPK_KR!W:W,F1022),"")</f>
        <v/>
      </c>
      <c r="K1022" s="94" t="str">
        <f>IF(I1022&lt;&gt;"",SUMIFS(JPK_KR!AJ:AJ,JPK_KR!W:W,J1022),"")</f>
        <v/>
      </c>
      <c r="L1022" s="94" t="str">
        <f>IF(I1022&lt;&gt;"",SUMIFS(JPK_KR!AK:AK,JPK_KR!W:W,J1022),"")</f>
        <v/>
      </c>
    </row>
    <row r="1023" spans="3:12" x14ac:dyDescent="0.3">
      <c r="C1023" s="94" t="str">
        <f>IF(A1023&lt;&gt;"",SUMIFS(JPK_KR!AL:AL,JPK_KR!W:W,B1023),"")</f>
        <v/>
      </c>
      <c r="D1023" s="94" t="str">
        <f>IF(A1023&lt;&gt;"",SUMIFS(JPK_KR!AM:AM,JPK_KR!W:W,B1023),"")</f>
        <v/>
      </c>
      <c r="G1023" s="94" t="str">
        <f>IF(E1023&lt;&gt;"",SUMIFS(JPK_KR!AL:AL,JPK_KR!W:W,F1023),"")</f>
        <v/>
      </c>
      <c r="H1023" s="94" t="str">
        <f>IF(E1023&lt;&gt;"",SUMIFS(JPK_KR!AM:AM,JPK_KR!W:W,F1023),"")</f>
        <v/>
      </c>
      <c r="K1023" s="94" t="str">
        <f>IF(I1023&lt;&gt;"",SUMIFS(JPK_KR!AJ:AJ,JPK_KR!W:W,J1023),"")</f>
        <v/>
      </c>
      <c r="L1023" s="94" t="str">
        <f>IF(I1023&lt;&gt;"",SUMIFS(JPK_KR!AK:AK,JPK_KR!W:W,J1023),"")</f>
        <v/>
      </c>
    </row>
    <row r="1024" spans="3:12" x14ac:dyDescent="0.3">
      <c r="C1024" s="94" t="str">
        <f>IF(A1024&lt;&gt;"",SUMIFS(JPK_KR!AL:AL,JPK_KR!W:W,B1024),"")</f>
        <v/>
      </c>
      <c r="D1024" s="94" t="str">
        <f>IF(A1024&lt;&gt;"",SUMIFS(JPK_KR!AM:AM,JPK_KR!W:W,B1024),"")</f>
        <v/>
      </c>
      <c r="G1024" s="94" t="str">
        <f>IF(E1024&lt;&gt;"",SUMIFS(JPK_KR!AL:AL,JPK_KR!W:W,F1024),"")</f>
        <v/>
      </c>
      <c r="H1024" s="94" t="str">
        <f>IF(E1024&lt;&gt;"",SUMIFS(JPK_KR!AM:AM,JPK_KR!W:W,F1024),"")</f>
        <v/>
      </c>
      <c r="K1024" s="94" t="str">
        <f>IF(I1024&lt;&gt;"",SUMIFS(JPK_KR!AJ:AJ,JPK_KR!W:W,J1024),"")</f>
        <v/>
      </c>
      <c r="L1024" s="94" t="str">
        <f>IF(I1024&lt;&gt;"",SUMIFS(JPK_KR!AK:AK,JPK_KR!W:W,J1024),"")</f>
        <v/>
      </c>
    </row>
    <row r="1025" spans="3:12" x14ac:dyDescent="0.3">
      <c r="C1025" s="94" t="str">
        <f>IF(A1025&lt;&gt;"",SUMIFS(JPK_KR!AL:AL,JPK_KR!W:W,B1025),"")</f>
        <v/>
      </c>
      <c r="D1025" s="94" t="str">
        <f>IF(A1025&lt;&gt;"",SUMIFS(JPK_KR!AM:AM,JPK_KR!W:W,B1025),"")</f>
        <v/>
      </c>
      <c r="G1025" s="94" t="str">
        <f>IF(E1025&lt;&gt;"",SUMIFS(JPK_KR!AL:AL,JPK_KR!W:W,F1025),"")</f>
        <v/>
      </c>
      <c r="H1025" s="94" t="str">
        <f>IF(E1025&lt;&gt;"",SUMIFS(JPK_KR!AM:AM,JPK_KR!W:W,F1025),"")</f>
        <v/>
      </c>
      <c r="K1025" s="94" t="str">
        <f>IF(I1025&lt;&gt;"",SUMIFS(JPK_KR!AJ:AJ,JPK_KR!W:W,J1025),"")</f>
        <v/>
      </c>
      <c r="L1025" s="94" t="str">
        <f>IF(I1025&lt;&gt;"",SUMIFS(JPK_KR!AK:AK,JPK_KR!W:W,J1025),"")</f>
        <v/>
      </c>
    </row>
    <row r="1026" spans="3:12" x14ac:dyDescent="0.3">
      <c r="C1026" s="94" t="str">
        <f>IF(A1026&lt;&gt;"",SUMIFS(JPK_KR!AL:AL,JPK_KR!W:W,B1026),"")</f>
        <v/>
      </c>
      <c r="D1026" s="94" t="str">
        <f>IF(A1026&lt;&gt;"",SUMIFS(JPK_KR!AM:AM,JPK_KR!W:W,B1026),"")</f>
        <v/>
      </c>
      <c r="G1026" s="94" t="str">
        <f>IF(E1026&lt;&gt;"",SUMIFS(JPK_KR!AL:AL,JPK_KR!W:W,F1026),"")</f>
        <v/>
      </c>
      <c r="H1026" s="94" t="str">
        <f>IF(E1026&lt;&gt;"",SUMIFS(JPK_KR!AM:AM,JPK_KR!W:W,F1026),"")</f>
        <v/>
      </c>
      <c r="K1026" s="94" t="str">
        <f>IF(I1026&lt;&gt;"",SUMIFS(JPK_KR!AJ:AJ,JPK_KR!W:W,J1026),"")</f>
        <v/>
      </c>
      <c r="L1026" s="94" t="str">
        <f>IF(I1026&lt;&gt;"",SUMIFS(JPK_KR!AK:AK,JPK_KR!W:W,J1026),"")</f>
        <v/>
      </c>
    </row>
    <row r="1027" spans="3:12" x14ac:dyDescent="0.3">
      <c r="C1027" s="94" t="str">
        <f>IF(A1027&lt;&gt;"",SUMIFS(JPK_KR!AL:AL,JPK_KR!W:W,B1027),"")</f>
        <v/>
      </c>
      <c r="D1027" s="94" t="str">
        <f>IF(A1027&lt;&gt;"",SUMIFS(JPK_KR!AM:AM,JPK_KR!W:W,B1027),"")</f>
        <v/>
      </c>
      <c r="G1027" s="94" t="str">
        <f>IF(E1027&lt;&gt;"",SUMIFS(JPK_KR!AL:AL,JPK_KR!W:W,F1027),"")</f>
        <v/>
      </c>
      <c r="H1027" s="94" t="str">
        <f>IF(E1027&lt;&gt;"",SUMIFS(JPK_KR!AM:AM,JPK_KR!W:W,F1027),"")</f>
        <v/>
      </c>
      <c r="K1027" s="94" t="str">
        <f>IF(I1027&lt;&gt;"",SUMIFS(JPK_KR!AJ:AJ,JPK_KR!W:W,J1027),"")</f>
        <v/>
      </c>
      <c r="L1027" s="94" t="str">
        <f>IF(I1027&lt;&gt;"",SUMIFS(JPK_KR!AK:AK,JPK_KR!W:W,J1027),"")</f>
        <v/>
      </c>
    </row>
    <row r="1028" spans="3:12" x14ac:dyDescent="0.3">
      <c r="C1028" s="94" t="str">
        <f>IF(A1028&lt;&gt;"",SUMIFS(JPK_KR!AL:AL,JPK_KR!W:W,B1028),"")</f>
        <v/>
      </c>
      <c r="D1028" s="94" t="str">
        <f>IF(A1028&lt;&gt;"",SUMIFS(JPK_KR!AM:AM,JPK_KR!W:W,B1028),"")</f>
        <v/>
      </c>
      <c r="G1028" s="94" t="str">
        <f>IF(E1028&lt;&gt;"",SUMIFS(JPK_KR!AL:AL,JPK_KR!W:W,F1028),"")</f>
        <v/>
      </c>
      <c r="H1028" s="94" t="str">
        <f>IF(E1028&lt;&gt;"",SUMIFS(JPK_KR!AM:AM,JPK_KR!W:W,F1028),"")</f>
        <v/>
      </c>
      <c r="K1028" s="94" t="str">
        <f>IF(I1028&lt;&gt;"",SUMIFS(JPK_KR!AJ:AJ,JPK_KR!W:W,J1028),"")</f>
        <v/>
      </c>
      <c r="L1028" s="94" t="str">
        <f>IF(I1028&lt;&gt;"",SUMIFS(JPK_KR!AK:AK,JPK_KR!W:W,J1028),"")</f>
        <v/>
      </c>
    </row>
    <row r="1029" spans="3:12" x14ac:dyDescent="0.3">
      <c r="C1029" s="94" t="str">
        <f>IF(A1029&lt;&gt;"",SUMIFS(JPK_KR!AL:AL,JPK_KR!W:W,B1029),"")</f>
        <v/>
      </c>
      <c r="D1029" s="94" t="str">
        <f>IF(A1029&lt;&gt;"",SUMIFS(JPK_KR!AM:AM,JPK_KR!W:W,B1029),"")</f>
        <v/>
      </c>
      <c r="G1029" s="94" t="str">
        <f>IF(E1029&lt;&gt;"",SUMIFS(JPK_KR!AL:AL,JPK_KR!W:W,F1029),"")</f>
        <v/>
      </c>
      <c r="H1029" s="94" t="str">
        <f>IF(E1029&lt;&gt;"",SUMIFS(JPK_KR!AM:AM,JPK_KR!W:W,F1029),"")</f>
        <v/>
      </c>
      <c r="K1029" s="94" t="str">
        <f>IF(I1029&lt;&gt;"",SUMIFS(JPK_KR!AJ:AJ,JPK_KR!W:W,J1029),"")</f>
        <v/>
      </c>
      <c r="L1029" s="94" t="str">
        <f>IF(I1029&lt;&gt;"",SUMIFS(JPK_KR!AK:AK,JPK_KR!W:W,J1029),"")</f>
        <v/>
      </c>
    </row>
    <row r="1030" spans="3:12" x14ac:dyDescent="0.3">
      <c r="C1030" s="94" t="str">
        <f>IF(A1030&lt;&gt;"",SUMIFS(JPK_KR!AL:AL,JPK_KR!W:W,B1030),"")</f>
        <v/>
      </c>
      <c r="D1030" s="94" t="str">
        <f>IF(A1030&lt;&gt;"",SUMIFS(JPK_KR!AM:AM,JPK_KR!W:W,B1030),"")</f>
        <v/>
      </c>
      <c r="G1030" s="94" t="str">
        <f>IF(E1030&lt;&gt;"",SUMIFS(JPK_KR!AL:AL,JPK_KR!W:W,F1030),"")</f>
        <v/>
      </c>
      <c r="H1030" s="94" t="str">
        <f>IF(E1030&lt;&gt;"",SUMIFS(JPK_KR!AM:AM,JPK_KR!W:W,F1030),"")</f>
        <v/>
      </c>
      <c r="K1030" s="94" t="str">
        <f>IF(I1030&lt;&gt;"",SUMIFS(JPK_KR!AJ:AJ,JPK_KR!W:W,J1030),"")</f>
        <v/>
      </c>
      <c r="L1030" s="94" t="str">
        <f>IF(I1030&lt;&gt;"",SUMIFS(JPK_KR!AK:AK,JPK_KR!W:W,J1030),"")</f>
        <v/>
      </c>
    </row>
    <row r="1031" spans="3:12" x14ac:dyDescent="0.3">
      <c r="C1031" s="94" t="str">
        <f>IF(A1031&lt;&gt;"",SUMIFS(JPK_KR!AL:AL,JPK_KR!W:W,B1031),"")</f>
        <v/>
      </c>
      <c r="D1031" s="94" t="str">
        <f>IF(A1031&lt;&gt;"",SUMIFS(JPK_KR!AM:AM,JPK_KR!W:W,B1031),"")</f>
        <v/>
      </c>
      <c r="G1031" s="94" t="str">
        <f>IF(E1031&lt;&gt;"",SUMIFS(JPK_KR!AL:AL,JPK_KR!W:W,F1031),"")</f>
        <v/>
      </c>
      <c r="H1031" s="94" t="str">
        <f>IF(E1031&lt;&gt;"",SUMIFS(JPK_KR!AM:AM,JPK_KR!W:W,F1031),"")</f>
        <v/>
      </c>
      <c r="K1031" s="94" t="str">
        <f>IF(I1031&lt;&gt;"",SUMIFS(JPK_KR!AJ:AJ,JPK_KR!W:W,J1031),"")</f>
        <v/>
      </c>
      <c r="L1031" s="94" t="str">
        <f>IF(I1031&lt;&gt;"",SUMIFS(JPK_KR!AK:AK,JPK_KR!W:W,J1031),"")</f>
        <v/>
      </c>
    </row>
    <row r="1032" spans="3:12" x14ac:dyDescent="0.3">
      <c r="C1032" s="94" t="str">
        <f>IF(A1032&lt;&gt;"",SUMIFS(JPK_KR!AL:AL,JPK_KR!W:W,B1032),"")</f>
        <v/>
      </c>
      <c r="D1032" s="94" t="str">
        <f>IF(A1032&lt;&gt;"",SUMIFS(JPK_KR!AM:AM,JPK_KR!W:W,B1032),"")</f>
        <v/>
      </c>
      <c r="G1032" s="94" t="str">
        <f>IF(E1032&lt;&gt;"",SUMIFS(JPK_KR!AL:AL,JPK_KR!W:W,F1032),"")</f>
        <v/>
      </c>
      <c r="H1032" s="94" t="str">
        <f>IF(E1032&lt;&gt;"",SUMIFS(JPK_KR!AM:AM,JPK_KR!W:W,F1032),"")</f>
        <v/>
      </c>
      <c r="K1032" s="94" t="str">
        <f>IF(I1032&lt;&gt;"",SUMIFS(JPK_KR!AJ:AJ,JPK_KR!W:W,J1032),"")</f>
        <v/>
      </c>
      <c r="L1032" s="94" t="str">
        <f>IF(I1032&lt;&gt;"",SUMIFS(JPK_KR!AK:AK,JPK_KR!W:W,J1032),"")</f>
        <v/>
      </c>
    </row>
    <row r="1033" spans="3:12" x14ac:dyDescent="0.3">
      <c r="C1033" s="94" t="str">
        <f>IF(A1033&lt;&gt;"",SUMIFS(JPK_KR!AL:AL,JPK_KR!W:W,B1033),"")</f>
        <v/>
      </c>
      <c r="D1033" s="94" t="str">
        <f>IF(A1033&lt;&gt;"",SUMIFS(JPK_KR!AM:AM,JPK_KR!W:W,B1033),"")</f>
        <v/>
      </c>
      <c r="G1033" s="94" t="str">
        <f>IF(E1033&lt;&gt;"",SUMIFS(JPK_KR!AL:AL,JPK_KR!W:W,F1033),"")</f>
        <v/>
      </c>
      <c r="H1033" s="94" t="str">
        <f>IF(E1033&lt;&gt;"",SUMIFS(JPK_KR!AM:AM,JPK_KR!W:W,F1033),"")</f>
        <v/>
      </c>
      <c r="K1033" s="94" t="str">
        <f>IF(I1033&lt;&gt;"",SUMIFS(JPK_KR!AJ:AJ,JPK_KR!W:W,J1033),"")</f>
        <v/>
      </c>
      <c r="L1033" s="94" t="str">
        <f>IF(I1033&lt;&gt;"",SUMIFS(JPK_KR!AK:AK,JPK_KR!W:W,J1033),"")</f>
        <v/>
      </c>
    </row>
    <row r="1034" spans="3:12" x14ac:dyDescent="0.3">
      <c r="C1034" s="94" t="str">
        <f>IF(A1034&lt;&gt;"",SUMIFS(JPK_KR!AL:AL,JPK_KR!W:W,B1034),"")</f>
        <v/>
      </c>
      <c r="D1034" s="94" t="str">
        <f>IF(A1034&lt;&gt;"",SUMIFS(JPK_KR!AM:AM,JPK_KR!W:W,B1034),"")</f>
        <v/>
      </c>
      <c r="G1034" s="94" t="str">
        <f>IF(E1034&lt;&gt;"",SUMIFS(JPK_KR!AL:AL,JPK_KR!W:W,F1034),"")</f>
        <v/>
      </c>
      <c r="H1034" s="94" t="str">
        <f>IF(E1034&lt;&gt;"",SUMIFS(JPK_KR!AM:AM,JPK_KR!W:W,F1034),"")</f>
        <v/>
      </c>
      <c r="K1034" s="94" t="str">
        <f>IF(I1034&lt;&gt;"",SUMIFS(JPK_KR!AJ:AJ,JPK_KR!W:W,J1034),"")</f>
        <v/>
      </c>
      <c r="L1034" s="94" t="str">
        <f>IF(I1034&lt;&gt;"",SUMIFS(JPK_KR!AK:AK,JPK_KR!W:W,J1034),"")</f>
        <v/>
      </c>
    </row>
    <row r="1035" spans="3:12" x14ac:dyDescent="0.3">
      <c r="C1035" s="94" t="str">
        <f>IF(A1035&lt;&gt;"",SUMIFS(JPK_KR!AL:AL,JPK_KR!W:W,B1035),"")</f>
        <v/>
      </c>
      <c r="D1035" s="94" t="str">
        <f>IF(A1035&lt;&gt;"",SUMIFS(JPK_KR!AM:AM,JPK_KR!W:W,B1035),"")</f>
        <v/>
      </c>
      <c r="G1035" s="94" t="str">
        <f>IF(E1035&lt;&gt;"",SUMIFS(JPK_KR!AL:AL,JPK_KR!W:W,F1035),"")</f>
        <v/>
      </c>
      <c r="H1035" s="94" t="str">
        <f>IF(E1035&lt;&gt;"",SUMIFS(JPK_KR!AM:AM,JPK_KR!W:W,F1035),"")</f>
        <v/>
      </c>
      <c r="K1035" s="94" t="str">
        <f>IF(I1035&lt;&gt;"",SUMIFS(JPK_KR!AJ:AJ,JPK_KR!W:W,J1035),"")</f>
        <v/>
      </c>
      <c r="L1035" s="94" t="str">
        <f>IF(I1035&lt;&gt;"",SUMIFS(JPK_KR!AK:AK,JPK_KR!W:W,J1035),"")</f>
        <v/>
      </c>
    </row>
    <row r="1036" spans="3:12" x14ac:dyDescent="0.3">
      <c r="C1036" s="94" t="str">
        <f>IF(A1036&lt;&gt;"",SUMIFS(JPK_KR!AL:AL,JPK_KR!W:W,B1036),"")</f>
        <v/>
      </c>
      <c r="D1036" s="94" t="str">
        <f>IF(A1036&lt;&gt;"",SUMIFS(JPK_KR!AM:AM,JPK_KR!W:W,B1036),"")</f>
        <v/>
      </c>
      <c r="G1036" s="94" t="str">
        <f>IF(E1036&lt;&gt;"",SUMIFS(JPK_KR!AL:AL,JPK_KR!W:W,F1036),"")</f>
        <v/>
      </c>
      <c r="H1036" s="94" t="str">
        <f>IF(E1036&lt;&gt;"",SUMIFS(JPK_KR!AM:AM,JPK_KR!W:W,F1036),"")</f>
        <v/>
      </c>
      <c r="K1036" s="94" t="str">
        <f>IF(I1036&lt;&gt;"",SUMIFS(JPK_KR!AJ:AJ,JPK_KR!W:W,J1036),"")</f>
        <v/>
      </c>
      <c r="L1036" s="94" t="str">
        <f>IF(I1036&lt;&gt;"",SUMIFS(JPK_KR!AK:AK,JPK_KR!W:W,J1036),"")</f>
        <v/>
      </c>
    </row>
    <row r="1037" spans="3:12" x14ac:dyDescent="0.3">
      <c r="C1037" s="94" t="str">
        <f>IF(A1037&lt;&gt;"",SUMIFS(JPK_KR!AL:AL,JPK_KR!W:W,B1037),"")</f>
        <v/>
      </c>
      <c r="D1037" s="94" t="str">
        <f>IF(A1037&lt;&gt;"",SUMIFS(JPK_KR!AM:AM,JPK_KR!W:W,B1037),"")</f>
        <v/>
      </c>
      <c r="G1037" s="94" t="str">
        <f>IF(E1037&lt;&gt;"",SUMIFS(JPK_KR!AL:AL,JPK_KR!W:W,F1037),"")</f>
        <v/>
      </c>
      <c r="H1037" s="94" t="str">
        <f>IF(E1037&lt;&gt;"",SUMIFS(JPK_KR!AM:AM,JPK_KR!W:W,F1037),"")</f>
        <v/>
      </c>
      <c r="K1037" s="94" t="str">
        <f>IF(I1037&lt;&gt;"",SUMIFS(JPK_KR!AJ:AJ,JPK_KR!W:W,J1037),"")</f>
        <v/>
      </c>
      <c r="L1037" s="94" t="str">
        <f>IF(I1037&lt;&gt;"",SUMIFS(JPK_KR!AK:AK,JPK_KR!W:W,J1037),"")</f>
        <v/>
      </c>
    </row>
    <row r="1038" spans="3:12" x14ac:dyDescent="0.3">
      <c r="C1038" s="94" t="str">
        <f>IF(A1038&lt;&gt;"",SUMIFS(JPK_KR!AL:AL,JPK_KR!W:W,B1038),"")</f>
        <v/>
      </c>
      <c r="D1038" s="94" t="str">
        <f>IF(A1038&lt;&gt;"",SUMIFS(JPK_KR!AM:AM,JPK_KR!W:W,B1038),"")</f>
        <v/>
      </c>
      <c r="G1038" s="94" t="str">
        <f>IF(E1038&lt;&gt;"",SUMIFS(JPK_KR!AL:AL,JPK_KR!W:W,F1038),"")</f>
        <v/>
      </c>
      <c r="H1038" s="94" t="str">
        <f>IF(E1038&lt;&gt;"",SUMIFS(JPK_KR!AM:AM,JPK_KR!W:W,F1038),"")</f>
        <v/>
      </c>
      <c r="K1038" s="94" t="str">
        <f>IF(I1038&lt;&gt;"",SUMIFS(JPK_KR!AJ:AJ,JPK_KR!W:W,J1038),"")</f>
        <v/>
      </c>
      <c r="L1038" s="94" t="str">
        <f>IF(I1038&lt;&gt;"",SUMIFS(JPK_KR!AK:AK,JPK_KR!W:W,J1038),"")</f>
        <v/>
      </c>
    </row>
    <row r="1039" spans="3:12" x14ac:dyDescent="0.3">
      <c r="C1039" s="94" t="str">
        <f>IF(A1039&lt;&gt;"",SUMIFS(JPK_KR!AL:AL,JPK_KR!W:W,B1039),"")</f>
        <v/>
      </c>
      <c r="D1039" s="94" t="str">
        <f>IF(A1039&lt;&gt;"",SUMIFS(JPK_KR!AM:AM,JPK_KR!W:W,B1039),"")</f>
        <v/>
      </c>
      <c r="G1039" s="94" t="str">
        <f>IF(E1039&lt;&gt;"",SUMIFS(JPK_KR!AL:AL,JPK_KR!W:W,F1039),"")</f>
        <v/>
      </c>
      <c r="H1039" s="94" t="str">
        <f>IF(E1039&lt;&gt;"",SUMIFS(JPK_KR!AM:AM,JPK_KR!W:W,F1039),"")</f>
        <v/>
      </c>
      <c r="K1039" s="94" t="str">
        <f>IF(I1039&lt;&gt;"",SUMIFS(JPK_KR!AJ:AJ,JPK_KR!W:W,J1039),"")</f>
        <v/>
      </c>
      <c r="L1039" s="94" t="str">
        <f>IF(I1039&lt;&gt;"",SUMIFS(JPK_KR!AK:AK,JPK_KR!W:W,J1039),"")</f>
        <v/>
      </c>
    </row>
    <row r="1040" spans="3:12" x14ac:dyDescent="0.3">
      <c r="C1040" s="94" t="str">
        <f>IF(A1040&lt;&gt;"",SUMIFS(JPK_KR!AL:AL,JPK_KR!W:W,B1040),"")</f>
        <v/>
      </c>
      <c r="D1040" s="94" t="str">
        <f>IF(A1040&lt;&gt;"",SUMIFS(JPK_KR!AM:AM,JPK_KR!W:W,B1040),"")</f>
        <v/>
      </c>
      <c r="G1040" s="94" t="str">
        <f>IF(E1040&lt;&gt;"",SUMIFS(JPK_KR!AL:AL,JPK_KR!W:W,F1040),"")</f>
        <v/>
      </c>
      <c r="H1040" s="94" t="str">
        <f>IF(E1040&lt;&gt;"",SUMIFS(JPK_KR!AM:AM,JPK_KR!W:W,F1040),"")</f>
        <v/>
      </c>
      <c r="K1040" s="94" t="str">
        <f>IF(I1040&lt;&gt;"",SUMIFS(JPK_KR!AJ:AJ,JPK_KR!W:W,J1040),"")</f>
        <v/>
      </c>
      <c r="L1040" s="94" t="str">
        <f>IF(I1040&lt;&gt;"",SUMIFS(JPK_KR!AK:AK,JPK_KR!W:W,J1040),"")</f>
        <v/>
      </c>
    </row>
    <row r="1041" spans="3:12" x14ac:dyDescent="0.3">
      <c r="C1041" s="94" t="str">
        <f>IF(A1041&lt;&gt;"",SUMIFS(JPK_KR!AL:AL,JPK_KR!W:W,B1041),"")</f>
        <v/>
      </c>
      <c r="D1041" s="94" t="str">
        <f>IF(A1041&lt;&gt;"",SUMIFS(JPK_KR!AM:AM,JPK_KR!W:W,B1041),"")</f>
        <v/>
      </c>
      <c r="G1041" s="94" t="str">
        <f>IF(E1041&lt;&gt;"",SUMIFS(JPK_KR!AL:AL,JPK_KR!W:W,F1041),"")</f>
        <v/>
      </c>
      <c r="H1041" s="94" t="str">
        <f>IF(E1041&lt;&gt;"",SUMIFS(JPK_KR!AM:AM,JPK_KR!W:W,F1041),"")</f>
        <v/>
      </c>
      <c r="K1041" s="94" t="str">
        <f>IF(I1041&lt;&gt;"",SUMIFS(JPK_KR!AJ:AJ,JPK_KR!W:W,J1041),"")</f>
        <v/>
      </c>
      <c r="L1041" s="94" t="str">
        <f>IF(I1041&lt;&gt;"",SUMIFS(JPK_KR!AK:AK,JPK_KR!W:W,J1041),"")</f>
        <v/>
      </c>
    </row>
    <row r="1042" spans="3:12" x14ac:dyDescent="0.3">
      <c r="C1042" s="94" t="str">
        <f>IF(A1042&lt;&gt;"",SUMIFS(JPK_KR!AL:AL,JPK_KR!W:W,B1042),"")</f>
        <v/>
      </c>
      <c r="D1042" s="94" t="str">
        <f>IF(A1042&lt;&gt;"",SUMIFS(JPK_KR!AM:AM,JPK_KR!W:W,B1042),"")</f>
        <v/>
      </c>
      <c r="G1042" s="94" t="str">
        <f>IF(E1042&lt;&gt;"",SUMIFS(JPK_KR!AL:AL,JPK_KR!W:W,F1042),"")</f>
        <v/>
      </c>
      <c r="H1042" s="94" t="str">
        <f>IF(E1042&lt;&gt;"",SUMIFS(JPK_KR!AM:AM,JPK_KR!W:W,F1042),"")</f>
        <v/>
      </c>
      <c r="K1042" s="94" t="str">
        <f>IF(I1042&lt;&gt;"",SUMIFS(JPK_KR!AJ:AJ,JPK_KR!W:W,J1042),"")</f>
        <v/>
      </c>
      <c r="L1042" s="94" t="str">
        <f>IF(I1042&lt;&gt;"",SUMIFS(JPK_KR!AK:AK,JPK_KR!W:W,J1042),"")</f>
        <v/>
      </c>
    </row>
    <row r="1043" spans="3:12" x14ac:dyDescent="0.3">
      <c r="C1043" s="94" t="str">
        <f>IF(A1043&lt;&gt;"",SUMIFS(JPK_KR!AL:AL,JPK_KR!W:W,B1043),"")</f>
        <v/>
      </c>
      <c r="D1043" s="94" t="str">
        <f>IF(A1043&lt;&gt;"",SUMIFS(JPK_KR!AM:AM,JPK_KR!W:W,B1043),"")</f>
        <v/>
      </c>
      <c r="G1043" s="94" t="str">
        <f>IF(E1043&lt;&gt;"",SUMIFS(JPK_KR!AL:AL,JPK_KR!W:W,F1043),"")</f>
        <v/>
      </c>
      <c r="H1043" s="94" t="str">
        <f>IF(E1043&lt;&gt;"",SUMIFS(JPK_KR!AM:AM,JPK_KR!W:W,F1043),"")</f>
        <v/>
      </c>
      <c r="K1043" s="94" t="str">
        <f>IF(I1043&lt;&gt;"",SUMIFS(JPK_KR!AJ:AJ,JPK_KR!W:W,J1043),"")</f>
        <v/>
      </c>
      <c r="L1043" s="94" t="str">
        <f>IF(I1043&lt;&gt;"",SUMIFS(JPK_KR!AK:AK,JPK_KR!W:W,J1043),"")</f>
        <v/>
      </c>
    </row>
    <row r="1044" spans="3:12" x14ac:dyDescent="0.3">
      <c r="C1044" s="94" t="str">
        <f>IF(A1044&lt;&gt;"",SUMIFS(JPK_KR!AL:AL,JPK_KR!W:W,B1044),"")</f>
        <v/>
      </c>
      <c r="D1044" s="94" t="str">
        <f>IF(A1044&lt;&gt;"",SUMIFS(JPK_KR!AM:AM,JPK_KR!W:W,B1044),"")</f>
        <v/>
      </c>
      <c r="G1044" s="94" t="str">
        <f>IF(E1044&lt;&gt;"",SUMIFS(JPK_KR!AL:AL,JPK_KR!W:W,F1044),"")</f>
        <v/>
      </c>
      <c r="H1044" s="94" t="str">
        <f>IF(E1044&lt;&gt;"",SUMIFS(JPK_KR!AM:AM,JPK_KR!W:W,F1044),"")</f>
        <v/>
      </c>
      <c r="K1044" s="94" t="str">
        <f>IF(I1044&lt;&gt;"",SUMIFS(JPK_KR!AJ:AJ,JPK_KR!W:W,J1044),"")</f>
        <v/>
      </c>
      <c r="L1044" s="94" t="str">
        <f>IF(I1044&lt;&gt;"",SUMIFS(JPK_KR!AK:AK,JPK_KR!W:W,J1044),"")</f>
        <v/>
      </c>
    </row>
    <row r="1045" spans="3:12" x14ac:dyDescent="0.3">
      <c r="C1045" s="94" t="str">
        <f>IF(A1045&lt;&gt;"",SUMIFS(JPK_KR!AL:AL,JPK_KR!W:W,B1045),"")</f>
        <v/>
      </c>
      <c r="D1045" s="94" t="str">
        <f>IF(A1045&lt;&gt;"",SUMIFS(JPK_KR!AM:AM,JPK_KR!W:W,B1045),"")</f>
        <v/>
      </c>
      <c r="G1045" s="94" t="str">
        <f>IF(E1045&lt;&gt;"",SUMIFS(JPK_KR!AL:AL,JPK_KR!W:W,F1045),"")</f>
        <v/>
      </c>
      <c r="H1045" s="94" t="str">
        <f>IF(E1045&lt;&gt;"",SUMIFS(JPK_KR!AM:AM,JPK_KR!W:W,F1045),"")</f>
        <v/>
      </c>
      <c r="K1045" s="94" t="str">
        <f>IF(I1045&lt;&gt;"",SUMIFS(JPK_KR!AJ:AJ,JPK_KR!W:W,J1045),"")</f>
        <v/>
      </c>
      <c r="L1045" s="94" t="str">
        <f>IF(I1045&lt;&gt;"",SUMIFS(JPK_KR!AK:AK,JPK_KR!W:W,J1045),"")</f>
        <v/>
      </c>
    </row>
    <row r="1046" spans="3:12" x14ac:dyDescent="0.3">
      <c r="C1046" s="94" t="str">
        <f>IF(A1046&lt;&gt;"",SUMIFS(JPK_KR!AL:AL,JPK_KR!W:W,B1046),"")</f>
        <v/>
      </c>
      <c r="D1046" s="94" t="str">
        <f>IF(A1046&lt;&gt;"",SUMIFS(JPK_KR!AM:AM,JPK_KR!W:W,B1046),"")</f>
        <v/>
      </c>
      <c r="G1046" s="94" t="str">
        <f>IF(E1046&lt;&gt;"",SUMIFS(JPK_KR!AL:AL,JPK_KR!W:W,F1046),"")</f>
        <v/>
      </c>
      <c r="H1046" s="94" t="str">
        <f>IF(E1046&lt;&gt;"",SUMIFS(JPK_KR!AM:AM,JPK_KR!W:W,F1046),"")</f>
        <v/>
      </c>
      <c r="K1046" s="94" t="str">
        <f>IF(I1046&lt;&gt;"",SUMIFS(JPK_KR!AJ:AJ,JPK_KR!W:W,J1046),"")</f>
        <v/>
      </c>
      <c r="L1046" s="94" t="str">
        <f>IF(I1046&lt;&gt;"",SUMIFS(JPK_KR!AK:AK,JPK_KR!W:W,J1046),"")</f>
        <v/>
      </c>
    </row>
    <row r="1047" spans="3:12" x14ac:dyDescent="0.3">
      <c r="C1047" s="94" t="str">
        <f>IF(A1047&lt;&gt;"",SUMIFS(JPK_KR!AL:AL,JPK_KR!W:W,B1047),"")</f>
        <v/>
      </c>
      <c r="D1047" s="94" t="str">
        <f>IF(A1047&lt;&gt;"",SUMIFS(JPK_KR!AM:AM,JPK_KR!W:W,B1047),"")</f>
        <v/>
      </c>
      <c r="G1047" s="94" t="str">
        <f>IF(E1047&lt;&gt;"",SUMIFS(JPK_KR!AL:AL,JPK_KR!W:W,F1047),"")</f>
        <v/>
      </c>
      <c r="H1047" s="94" t="str">
        <f>IF(E1047&lt;&gt;"",SUMIFS(JPK_KR!AM:AM,JPK_KR!W:W,F1047),"")</f>
        <v/>
      </c>
      <c r="K1047" s="94" t="str">
        <f>IF(I1047&lt;&gt;"",SUMIFS(JPK_KR!AJ:AJ,JPK_KR!W:W,J1047),"")</f>
        <v/>
      </c>
      <c r="L1047" s="94" t="str">
        <f>IF(I1047&lt;&gt;"",SUMIFS(JPK_KR!AK:AK,JPK_KR!W:W,J1047),"")</f>
        <v/>
      </c>
    </row>
    <row r="1048" spans="3:12" x14ac:dyDescent="0.3">
      <c r="C1048" s="94" t="str">
        <f>IF(A1048&lt;&gt;"",SUMIFS(JPK_KR!AL:AL,JPK_KR!W:W,B1048),"")</f>
        <v/>
      </c>
      <c r="D1048" s="94" t="str">
        <f>IF(A1048&lt;&gt;"",SUMIFS(JPK_KR!AM:AM,JPK_KR!W:W,B1048),"")</f>
        <v/>
      </c>
      <c r="G1048" s="94" t="str">
        <f>IF(E1048&lt;&gt;"",SUMIFS(JPK_KR!AL:AL,JPK_KR!W:W,F1048),"")</f>
        <v/>
      </c>
      <c r="H1048" s="94" t="str">
        <f>IF(E1048&lt;&gt;"",SUMIFS(JPK_KR!AM:AM,JPK_KR!W:W,F1048),"")</f>
        <v/>
      </c>
      <c r="K1048" s="94" t="str">
        <f>IF(I1048&lt;&gt;"",SUMIFS(JPK_KR!AJ:AJ,JPK_KR!W:W,J1048),"")</f>
        <v/>
      </c>
      <c r="L1048" s="94" t="str">
        <f>IF(I1048&lt;&gt;"",SUMIFS(JPK_KR!AK:AK,JPK_KR!W:W,J1048),"")</f>
        <v/>
      </c>
    </row>
    <row r="1049" spans="3:12" x14ac:dyDescent="0.3">
      <c r="C1049" s="94" t="str">
        <f>IF(A1049&lt;&gt;"",SUMIFS(JPK_KR!AL:AL,JPK_KR!W:W,B1049),"")</f>
        <v/>
      </c>
      <c r="D1049" s="94" t="str">
        <f>IF(A1049&lt;&gt;"",SUMIFS(JPK_KR!AM:AM,JPK_KR!W:W,B1049),"")</f>
        <v/>
      </c>
      <c r="G1049" s="94" t="str">
        <f>IF(E1049&lt;&gt;"",SUMIFS(JPK_KR!AL:AL,JPK_KR!W:W,F1049),"")</f>
        <v/>
      </c>
      <c r="H1049" s="94" t="str">
        <f>IF(E1049&lt;&gt;"",SUMIFS(JPK_KR!AM:AM,JPK_KR!W:W,F1049),"")</f>
        <v/>
      </c>
      <c r="K1049" s="94" t="str">
        <f>IF(I1049&lt;&gt;"",SUMIFS(JPK_KR!AJ:AJ,JPK_KR!W:W,J1049),"")</f>
        <v/>
      </c>
      <c r="L1049" s="94" t="str">
        <f>IF(I1049&lt;&gt;"",SUMIFS(JPK_KR!AK:AK,JPK_KR!W:W,J1049),"")</f>
        <v/>
      </c>
    </row>
    <row r="1050" spans="3:12" x14ac:dyDescent="0.3">
      <c r="C1050" s="94" t="str">
        <f>IF(A1050&lt;&gt;"",SUMIFS(JPK_KR!AL:AL,JPK_KR!W:W,B1050),"")</f>
        <v/>
      </c>
      <c r="D1050" s="94" t="str">
        <f>IF(A1050&lt;&gt;"",SUMIFS(JPK_KR!AM:AM,JPK_KR!W:W,B1050),"")</f>
        <v/>
      </c>
      <c r="G1050" s="94" t="str">
        <f>IF(E1050&lt;&gt;"",SUMIFS(JPK_KR!AL:AL,JPK_KR!W:W,F1050),"")</f>
        <v/>
      </c>
      <c r="H1050" s="94" t="str">
        <f>IF(E1050&lt;&gt;"",SUMIFS(JPK_KR!AM:AM,JPK_KR!W:W,F1050),"")</f>
        <v/>
      </c>
      <c r="K1050" s="94" t="str">
        <f>IF(I1050&lt;&gt;"",SUMIFS(JPK_KR!AJ:AJ,JPK_KR!W:W,J1050),"")</f>
        <v/>
      </c>
      <c r="L1050" s="94" t="str">
        <f>IF(I1050&lt;&gt;"",SUMIFS(JPK_KR!AK:AK,JPK_KR!W:W,J1050),"")</f>
        <v/>
      </c>
    </row>
    <row r="1051" spans="3:12" x14ac:dyDescent="0.3">
      <c r="C1051" s="94" t="str">
        <f>IF(A1051&lt;&gt;"",SUMIFS(JPK_KR!AL:AL,JPK_KR!W:W,B1051),"")</f>
        <v/>
      </c>
      <c r="D1051" s="94" t="str">
        <f>IF(A1051&lt;&gt;"",SUMIFS(JPK_KR!AM:AM,JPK_KR!W:W,B1051),"")</f>
        <v/>
      </c>
      <c r="G1051" s="94" t="str">
        <f>IF(E1051&lt;&gt;"",SUMIFS(JPK_KR!AL:AL,JPK_KR!W:W,F1051),"")</f>
        <v/>
      </c>
      <c r="H1051" s="94" t="str">
        <f>IF(E1051&lt;&gt;"",SUMIFS(JPK_KR!AM:AM,JPK_KR!W:W,F1051),"")</f>
        <v/>
      </c>
      <c r="K1051" s="94" t="str">
        <f>IF(I1051&lt;&gt;"",SUMIFS(JPK_KR!AJ:AJ,JPK_KR!W:W,J1051),"")</f>
        <v/>
      </c>
      <c r="L1051" s="94" t="str">
        <f>IF(I1051&lt;&gt;"",SUMIFS(JPK_KR!AK:AK,JPK_KR!W:W,J1051),"")</f>
        <v/>
      </c>
    </row>
    <row r="1052" spans="3:12" x14ac:dyDescent="0.3">
      <c r="C1052" s="94" t="str">
        <f>IF(A1052&lt;&gt;"",SUMIFS(JPK_KR!AL:AL,JPK_KR!W:W,B1052),"")</f>
        <v/>
      </c>
      <c r="D1052" s="94" t="str">
        <f>IF(A1052&lt;&gt;"",SUMIFS(JPK_KR!AM:AM,JPK_KR!W:W,B1052),"")</f>
        <v/>
      </c>
      <c r="G1052" s="94" t="str">
        <f>IF(E1052&lt;&gt;"",SUMIFS(JPK_KR!AL:AL,JPK_KR!W:W,F1052),"")</f>
        <v/>
      </c>
      <c r="H1052" s="94" t="str">
        <f>IF(E1052&lt;&gt;"",SUMIFS(JPK_KR!AM:AM,JPK_KR!W:W,F1052),"")</f>
        <v/>
      </c>
      <c r="K1052" s="94" t="str">
        <f>IF(I1052&lt;&gt;"",SUMIFS(JPK_KR!AJ:AJ,JPK_KR!W:W,J1052),"")</f>
        <v/>
      </c>
      <c r="L1052" s="94" t="str">
        <f>IF(I1052&lt;&gt;"",SUMIFS(JPK_KR!AK:AK,JPK_KR!W:W,J1052),"")</f>
        <v/>
      </c>
    </row>
    <row r="1053" spans="3:12" x14ac:dyDescent="0.3">
      <c r="C1053" s="94" t="str">
        <f>IF(A1053&lt;&gt;"",SUMIFS(JPK_KR!AL:AL,JPK_KR!W:W,B1053),"")</f>
        <v/>
      </c>
      <c r="D1053" s="94" t="str">
        <f>IF(A1053&lt;&gt;"",SUMIFS(JPK_KR!AM:AM,JPK_KR!W:W,B1053),"")</f>
        <v/>
      </c>
      <c r="G1053" s="94" t="str">
        <f>IF(E1053&lt;&gt;"",SUMIFS(JPK_KR!AL:AL,JPK_KR!W:W,F1053),"")</f>
        <v/>
      </c>
      <c r="H1053" s="94" t="str">
        <f>IF(E1053&lt;&gt;"",SUMIFS(JPK_KR!AM:AM,JPK_KR!W:W,F1053),"")</f>
        <v/>
      </c>
      <c r="K1053" s="94" t="str">
        <f>IF(I1053&lt;&gt;"",SUMIFS(JPK_KR!AJ:AJ,JPK_KR!W:W,J1053),"")</f>
        <v/>
      </c>
      <c r="L1053" s="94" t="str">
        <f>IF(I1053&lt;&gt;"",SUMIFS(JPK_KR!AK:AK,JPK_KR!W:W,J1053),"")</f>
        <v/>
      </c>
    </row>
    <row r="1054" spans="3:12" x14ac:dyDescent="0.3">
      <c r="C1054" s="94" t="str">
        <f>IF(A1054&lt;&gt;"",SUMIFS(JPK_KR!AL:AL,JPK_KR!W:W,B1054),"")</f>
        <v/>
      </c>
      <c r="D1054" s="94" t="str">
        <f>IF(A1054&lt;&gt;"",SUMIFS(JPK_KR!AM:AM,JPK_KR!W:W,B1054),"")</f>
        <v/>
      </c>
      <c r="G1054" s="94" t="str">
        <f>IF(E1054&lt;&gt;"",SUMIFS(JPK_KR!AL:AL,JPK_KR!W:W,F1054),"")</f>
        <v/>
      </c>
      <c r="H1054" s="94" t="str">
        <f>IF(E1054&lt;&gt;"",SUMIFS(JPK_KR!AM:AM,JPK_KR!W:W,F1054),"")</f>
        <v/>
      </c>
      <c r="K1054" s="94" t="str">
        <f>IF(I1054&lt;&gt;"",SUMIFS(JPK_KR!AJ:AJ,JPK_KR!W:W,J1054),"")</f>
        <v/>
      </c>
      <c r="L1054" s="94" t="str">
        <f>IF(I1054&lt;&gt;"",SUMIFS(JPK_KR!AK:AK,JPK_KR!W:W,J1054),"")</f>
        <v/>
      </c>
    </row>
    <row r="1055" spans="3:12" x14ac:dyDescent="0.3">
      <c r="C1055" s="94" t="str">
        <f>IF(A1055&lt;&gt;"",SUMIFS(JPK_KR!AL:AL,JPK_KR!W:W,B1055),"")</f>
        <v/>
      </c>
      <c r="D1055" s="94" t="str">
        <f>IF(A1055&lt;&gt;"",SUMIFS(JPK_KR!AM:AM,JPK_KR!W:W,B1055),"")</f>
        <v/>
      </c>
      <c r="G1055" s="94" t="str">
        <f>IF(E1055&lt;&gt;"",SUMIFS(JPK_KR!AL:AL,JPK_KR!W:W,F1055),"")</f>
        <v/>
      </c>
      <c r="H1055" s="94" t="str">
        <f>IF(E1055&lt;&gt;"",SUMIFS(JPK_KR!AM:AM,JPK_KR!W:W,F1055),"")</f>
        <v/>
      </c>
      <c r="K1055" s="94" t="str">
        <f>IF(I1055&lt;&gt;"",SUMIFS(JPK_KR!AJ:AJ,JPK_KR!W:W,J1055),"")</f>
        <v/>
      </c>
      <c r="L1055" s="94" t="str">
        <f>IF(I1055&lt;&gt;"",SUMIFS(JPK_KR!AK:AK,JPK_KR!W:W,J1055),"")</f>
        <v/>
      </c>
    </row>
    <row r="1056" spans="3:12" x14ac:dyDescent="0.3">
      <c r="C1056" s="94" t="str">
        <f>IF(A1056&lt;&gt;"",SUMIFS(JPK_KR!AL:AL,JPK_KR!W:W,B1056),"")</f>
        <v/>
      </c>
      <c r="D1056" s="94" t="str">
        <f>IF(A1056&lt;&gt;"",SUMIFS(JPK_KR!AM:AM,JPK_KR!W:W,B1056),"")</f>
        <v/>
      </c>
      <c r="G1056" s="94" t="str">
        <f>IF(E1056&lt;&gt;"",SUMIFS(JPK_KR!AL:AL,JPK_KR!W:W,F1056),"")</f>
        <v/>
      </c>
      <c r="H1056" s="94" t="str">
        <f>IF(E1056&lt;&gt;"",SUMIFS(JPK_KR!AM:AM,JPK_KR!W:W,F1056),"")</f>
        <v/>
      </c>
      <c r="K1056" s="94" t="str">
        <f>IF(I1056&lt;&gt;"",SUMIFS(JPK_KR!AJ:AJ,JPK_KR!W:W,J1056),"")</f>
        <v/>
      </c>
      <c r="L1056" s="94" t="str">
        <f>IF(I1056&lt;&gt;"",SUMIFS(JPK_KR!AK:AK,JPK_KR!W:W,J1056),"")</f>
        <v/>
      </c>
    </row>
    <row r="1057" spans="3:12" x14ac:dyDescent="0.3">
      <c r="C1057" s="94" t="str">
        <f>IF(A1057&lt;&gt;"",SUMIFS(JPK_KR!AL:AL,JPK_KR!W:W,B1057),"")</f>
        <v/>
      </c>
      <c r="D1057" s="94" t="str">
        <f>IF(A1057&lt;&gt;"",SUMIFS(JPK_KR!AM:AM,JPK_KR!W:W,B1057),"")</f>
        <v/>
      </c>
      <c r="G1057" s="94" t="str">
        <f>IF(E1057&lt;&gt;"",SUMIFS(JPK_KR!AL:AL,JPK_KR!W:W,F1057),"")</f>
        <v/>
      </c>
      <c r="H1057" s="94" t="str">
        <f>IF(E1057&lt;&gt;"",SUMIFS(JPK_KR!AM:AM,JPK_KR!W:W,F1057),"")</f>
        <v/>
      </c>
      <c r="K1057" s="94" t="str">
        <f>IF(I1057&lt;&gt;"",SUMIFS(JPK_KR!AJ:AJ,JPK_KR!W:W,J1057),"")</f>
        <v/>
      </c>
      <c r="L1057" s="94" t="str">
        <f>IF(I1057&lt;&gt;"",SUMIFS(JPK_KR!AK:AK,JPK_KR!W:W,J1057),"")</f>
        <v/>
      </c>
    </row>
    <row r="1058" spans="3:12" x14ac:dyDescent="0.3">
      <c r="C1058" s="94" t="str">
        <f>IF(A1058&lt;&gt;"",SUMIFS(JPK_KR!AL:AL,JPK_KR!W:W,B1058),"")</f>
        <v/>
      </c>
      <c r="D1058" s="94" t="str">
        <f>IF(A1058&lt;&gt;"",SUMIFS(JPK_KR!AM:AM,JPK_KR!W:W,B1058),"")</f>
        <v/>
      </c>
      <c r="G1058" s="94" t="str">
        <f>IF(E1058&lt;&gt;"",SUMIFS(JPK_KR!AL:AL,JPK_KR!W:W,F1058),"")</f>
        <v/>
      </c>
      <c r="H1058" s="94" t="str">
        <f>IF(E1058&lt;&gt;"",SUMIFS(JPK_KR!AM:AM,JPK_KR!W:W,F1058),"")</f>
        <v/>
      </c>
      <c r="K1058" s="94" t="str">
        <f>IF(I1058&lt;&gt;"",SUMIFS(JPK_KR!AJ:AJ,JPK_KR!W:W,J1058),"")</f>
        <v/>
      </c>
      <c r="L1058" s="94" t="str">
        <f>IF(I1058&lt;&gt;"",SUMIFS(JPK_KR!AK:AK,JPK_KR!W:W,J1058),"")</f>
        <v/>
      </c>
    </row>
    <row r="1059" spans="3:12" x14ac:dyDescent="0.3">
      <c r="C1059" s="94" t="str">
        <f>IF(A1059&lt;&gt;"",SUMIFS(JPK_KR!AL:AL,JPK_KR!W:W,B1059),"")</f>
        <v/>
      </c>
      <c r="D1059" s="94" t="str">
        <f>IF(A1059&lt;&gt;"",SUMIFS(JPK_KR!AM:AM,JPK_KR!W:W,B1059),"")</f>
        <v/>
      </c>
      <c r="G1059" s="94" t="str">
        <f>IF(E1059&lt;&gt;"",SUMIFS(JPK_KR!AL:AL,JPK_KR!W:W,F1059),"")</f>
        <v/>
      </c>
      <c r="H1059" s="94" t="str">
        <f>IF(E1059&lt;&gt;"",SUMIFS(JPK_KR!AM:AM,JPK_KR!W:W,F1059),"")</f>
        <v/>
      </c>
      <c r="K1059" s="94" t="str">
        <f>IF(I1059&lt;&gt;"",SUMIFS(JPK_KR!AJ:AJ,JPK_KR!W:W,J1059),"")</f>
        <v/>
      </c>
      <c r="L1059" s="94" t="str">
        <f>IF(I1059&lt;&gt;"",SUMIFS(JPK_KR!AK:AK,JPK_KR!W:W,J1059),"")</f>
        <v/>
      </c>
    </row>
    <row r="1060" spans="3:12" x14ac:dyDescent="0.3">
      <c r="C1060" s="94" t="str">
        <f>IF(A1060&lt;&gt;"",SUMIFS(JPK_KR!AL:AL,JPK_KR!W:W,B1060),"")</f>
        <v/>
      </c>
      <c r="D1060" s="94" t="str">
        <f>IF(A1060&lt;&gt;"",SUMIFS(JPK_KR!AM:AM,JPK_KR!W:W,B1060),"")</f>
        <v/>
      </c>
      <c r="G1060" s="94" t="str">
        <f>IF(E1060&lt;&gt;"",SUMIFS(JPK_KR!AL:AL,JPK_KR!W:W,F1060),"")</f>
        <v/>
      </c>
      <c r="H1060" s="94" t="str">
        <f>IF(E1060&lt;&gt;"",SUMIFS(JPK_KR!AM:AM,JPK_KR!W:W,F1060),"")</f>
        <v/>
      </c>
      <c r="K1060" s="94" t="str">
        <f>IF(I1060&lt;&gt;"",SUMIFS(JPK_KR!AJ:AJ,JPK_KR!W:W,J1060),"")</f>
        <v/>
      </c>
      <c r="L1060" s="94" t="str">
        <f>IF(I1060&lt;&gt;"",SUMIFS(JPK_KR!AK:AK,JPK_KR!W:W,J1060),"")</f>
        <v/>
      </c>
    </row>
    <row r="1061" spans="3:12" x14ac:dyDescent="0.3">
      <c r="C1061" s="94" t="str">
        <f>IF(A1061&lt;&gt;"",SUMIFS(JPK_KR!AL:AL,JPK_KR!W:W,B1061),"")</f>
        <v/>
      </c>
      <c r="D1061" s="94" t="str">
        <f>IF(A1061&lt;&gt;"",SUMIFS(JPK_KR!AM:AM,JPK_KR!W:W,B1061),"")</f>
        <v/>
      </c>
      <c r="G1061" s="94" t="str">
        <f>IF(E1061&lt;&gt;"",SUMIFS(JPK_KR!AL:AL,JPK_KR!W:W,F1061),"")</f>
        <v/>
      </c>
      <c r="H1061" s="94" t="str">
        <f>IF(E1061&lt;&gt;"",SUMIFS(JPK_KR!AM:AM,JPK_KR!W:W,F1061),"")</f>
        <v/>
      </c>
      <c r="K1061" s="94" t="str">
        <f>IF(I1061&lt;&gt;"",SUMIFS(JPK_KR!AJ:AJ,JPK_KR!W:W,J1061),"")</f>
        <v/>
      </c>
      <c r="L1061" s="94" t="str">
        <f>IF(I1061&lt;&gt;"",SUMIFS(JPK_KR!AK:AK,JPK_KR!W:W,J1061),"")</f>
        <v/>
      </c>
    </row>
    <row r="1062" spans="3:12" x14ac:dyDescent="0.3">
      <c r="C1062" s="94" t="str">
        <f>IF(A1062&lt;&gt;"",SUMIFS(JPK_KR!AL:AL,JPK_KR!W:W,B1062),"")</f>
        <v/>
      </c>
      <c r="D1062" s="94" t="str">
        <f>IF(A1062&lt;&gt;"",SUMIFS(JPK_KR!AM:AM,JPK_KR!W:W,B1062),"")</f>
        <v/>
      </c>
      <c r="G1062" s="94" t="str">
        <f>IF(E1062&lt;&gt;"",SUMIFS(JPK_KR!AL:AL,JPK_KR!W:W,F1062),"")</f>
        <v/>
      </c>
      <c r="H1062" s="94" t="str">
        <f>IF(E1062&lt;&gt;"",SUMIFS(JPK_KR!AM:AM,JPK_KR!W:W,F1062),"")</f>
        <v/>
      </c>
      <c r="K1062" s="94" t="str">
        <f>IF(I1062&lt;&gt;"",SUMIFS(JPK_KR!AJ:AJ,JPK_KR!W:W,J1062),"")</f>
        <v/>
      </c>
      <c r="L1062" s="94" t="str">
        <f>IF(I1062&lt;&gt;"",SUMIFS(JPK_KR!AK:AK,JPK_KR!W:W,J1062),"")</f>
        <v/>
      </c>
    </row>
    <row r="1063" spans="3:12" x14ac:dyDescent="0.3">
      <c r="C1063" s="94" t="str">
        <f>IF(A1063&lt;&gt;"",SUMIFS(JPK_KR!AL:AL,JPK_KR!W:W,B1063),"")</f>
        <v/>
      </c>
      <c r="D1063" s="94" t="str">
        <f>IF(A1063&lt;&gt;"",SUMIFS(JPK_KR!AM:AM,JPK_KR!W:W,B1063),"")</f>
        <v/>
      </c>
      <c r="G1063" s="94" t="str">
        <f>IF(E1063&lt;&gt;"",SUMIFS(JPK_KR!AL:AL,JPK_KR!W:W,F1063),"")</f>
        <v/>
      </c>
      <c r="H1063" s="94" t="str">
        <f>IF(E1063&lt;&gt;"",SUMIFS(JPK_KR!AM:AM,JPK_KR!W:W,F1063),"")</f>
        <v/>
      </c>
      <c r="K1063" s="94" t="str">
        <f>IF(I1063&lt;&gt;"",SUMIFS(JPK_KR!AJ:AJ,JPK_KR!W:W,J1063),"")</f>
        <v/>
      </c>
      <c r="L1063" s="94" t="str">
        <f>IF(I1063&lt;&gt;"",SUMIFS(JPK_KR!AK:AK,JPK_KR!W:W,J1063),"")</f>
        <v/>
      </c>
    </row>
    <row r="1064" spans="3:12" x14ac:dyDescent="0.3">
      <c r="C1064" s="94" t="str">
        <f>IF(A1064&lt;&gt;"",SUMIFS(JPK_KR!AL:AL,JPK_KR!W:W,B1064),"")</f>
        <v/>
      </c>
      <c r="D1064" s="94" t="str">
        <f>IF(A1064&lt;&gt;"",SUMIFS(JPK_KR!AM:AM,JPK_KR!W:W,B1064),"")</f>
        <v/>
      </c>
      <c r="G1064" s="94" t="str">
        <f>IF(E1064&lt;&gt;"",SUMIFS(JPK_KR!AL:AL,JPK_KR!W:W,F1064),"")</f>
        <v/>
      </c>
      <c r="H1064" s="94" t="str">
        <f>IF(E1064&lt;&gt;"",SUMIFS(JPK_KR!AM:AM,JPK_KR!W:W,F1064),"")</f>
        <v/>
      </c>
      <c r="K1064" s="94" t="str">
        <f>IF(I1064&lt;&gt;"",SUMIFS(JPK_KR!AJ:AJ,JPK_KR!W:W,J1064),"")</f>
        <v/>
      </c>
      <c r="L1064" s="94" t="str">
        <f>IF(I1064&lt;&gt;"",SUMIFS(JPK_KR!AK:AK,JPK_KR!W:W,J1064),"")</f>
        <v/>
      </c>
    </row>
    <row r="1065" spans="3:12" x14ac:dyDescent="0.3">
      <c r="C1065" s="94" t="str">
        <f>IF(A1065&lt;&gt;"",SUMIFS(JPK_KR!AL:AL,JPK_KR!W:W,B1065),"")</f>
        <v/>
      </c>
      <c r="D1065" s="94" t="str">
        <f>IF(A1065&lt;&gt;"",SUMIFS(JPK_KR!AM:AM,JPK_KR!W:W,B1065),"")</f>
        <v/>
      </c>
      <c r="G1065" s="94" t="str">
        <f>IF(E1065&lt;&gt;"",SUMIFS(JPK_KR!AL:AL,JPK_KR!W:W,F1065),"")</f>
        <v/>
      </c>
      <c r="H1065" s="94" t="str">
        <f>IF(E1065&lt;&gt;"",SUMIFS(JPK_KR!AM:AM,JPK_KR!W:W,F1065),"")</f>
        <v/>
      </c>
      <c r="K1065" s="94" t="str">
        <f>IF(I1065&lt;&gt;"",SUMIFS(JPK_KR!AJ:AJ,JPK_KR!W:W,J1065),"")</f>
        <v/>
      </c>
      <c r="L1065" s="94" t="str">
        <f>IF(I1065&lt;&gt;"",SUMIFS(JPK_KR!AK:AK,JPK_KR!W:W,J1065),"")</f>
        <v/>
      </c>
    </row>
    <row r="1066" spans="3:12" x14ac:dyDescent="0.3">
      <c r="C1066" s="94" t="str">
        <f>IF(A1066&lt;&gt;"",SUMIFS(JPK_KR!AL:AL,JPK_KR!W:W,B1066),"")</f>
        <v/>
      </c>
      <c r="D1066" s="94" t="str">
        <f>IF(A1066&lt;&gt;"",SUMIFS(JPK_KR!AM:AM,JPK_KR!W:W,B1066),"")</f>
        <v/>
      </c>
      <c r="G1066" s="94" t="str">
        <f>IF(E1066&lt;&gt;"",SUMIFS(JPK_KR!AL:AL,JPK_KR!W:W,F1066),"")</f>
        <v/>
      </c>
      <c r="H1066" s="94" t="str">
        <f>IF(E1066&lt;&gt;"",SUMIFS(JPK_KR!AM:AM,JPK_KR!W:W,F1066),"")</f>
        <v/>
      </c>
      <c r="K1066" s="94" t="str">
        <f>IF(I1066&lt;&gt;"",SUMIFS(JPK_KR!AJ:AJ,JPK_KR!W:W,J1066),"")</f>
        <v/>
      </c>
      <c r="L1066" s="94" t="str">
        <f>IF(I1066&lt;&gt;"",SUMIFS(JPK_KR!AK:AK,JPK_KR!W:W,J1066),"")</f>
        <v/>
      </c>
    </row>
    <row r="1067" spans="3:12" x14ac:dyDescent="0.3">
      <c r="C1067" s="94" t="str">
        <f>IF(A1067&lt;&gt;"",SUMIFS(JPK_KR!AL:AL,JPK_KR!W:W,B1067),"")</f>
        <v/>
      </c>
      <c r="D1067" s="94" t="str">
        <f>IF(A1067&lt;&gt;"",SUMIFS(JPK_KR!AM:AM,JPK_KR!W:W,B1067),"")</f>
        <v/>
      </c>
      <c r="G1067" s="94" t="str">
        <f>IF(E1067&lt;&gt;"",SUMIFS(JPK_KR!AL:AL,JPK_KR!W:W,F1067),"")</f>
        <v/>
      </c>
      <c r="H1067" s="94" t="str">
        <f>IF(E1067&lt;&gt;"",SUMIFS(JPK_KR!AM:AM,JPK_KR!W:W,F1067),"")</f>
        <v/>
      </c>
      <c r="K1067" s="94" t="str">
        <f>IF(I1067&lt;&gt;"",SUMIFS(JPK_KR!AJ:AJ,JPK_KR!W:W,J1067),"")</f>
        <v/>
      </c>
      <c r="L1067" s="94" t="str">
        <f>IF(I1067&lt;&gt;"",SUMIFS(JPK_KR!AK:AK,JPK_KR!W:W,J1067),"")</f>
        <v/>
      </c>
    </row>
    <row r="1068" spans="3:12" x14ac:dyDescent="0.3">
      <c r="C1068" s="94" t="str">
        <f>IF(A1068&lt;&gt;"",SUMIFS(JPK_KR!AL:AL,JPK_KR!W:W,B1068),"")</f>
        <v/>
      </c>
      <c r="D1068" s="94" t="str">
        <f>IF(A1068&lt;&gt;"",SUMIFS(JPK_KR!AM:AM,JPK_KR!W:W,B1068),"")</f>
        <v/>
      </c>
      <c r="G1068" s="94" t="str">
        <f>IF(E1068&lt;&gt;"",SUMIFS(JPK_KR!AL:AL,JPK_KR!W:W,F1068),"")</f>
        <v/>
      </c>
      <c r="H1068" s="94" t="str">
        <f>IF(E1068&lt;&gt;"",SUMIFS(JPK_KR!AM:AM,JPK_KR!W:W,F1068),"")</f>
        <v/>
      </c>
      <c r="K1068" s="94" t="str">
        <f>IF(I1068&lt;&gt;"",SUMIFS(JPK_KR!AJ:AJ,JPK_KR!W:W,J1068),"")</f>
        <v/>
      </c>
      <c r="L1068" s="94" t="str">
        <f>IF(I1068&lt;&gt;"",SUMIFS(JPK_KR!AK:AK,JPK_KR!W:W,J1068),"")</f>
        <v/>
      </c>
    </row>
    <row r="1069" spans="3:12" x14ac:dyDescent="0.3">
      <c r="C1069" s="94" t="str">
        <f>IF(A1069&lt;&gt;"",SUMIFS(JPK_KR!AL:AL,JPK_KR!W:W,B1069),"")</f>
        <v/>
      </c>
      <c r="D1069" s="94" t="str">
        <f>IF(A1069&lt;&gt;"",SUMIFS(JPK_KR!AM:AM,JPK_KR!W:W,B1069),"")</f>
        <v/>
      </c>
      <c r="G1069" s="94" t="str">
        <f>IF(E1069&lt;&gt;"",SUMIFS(JPK_KR!AL:AL,JPK_KR!W:W,F1069),"")</f>
        <v/>
      </c>
      <c r="H1069" s="94" t="str">
        <f>IF(E1069&lt;&gt;"",SUMIFS(JPK_KR!AM:AM,JPK_KR!W:W,F1069),"")</f>
        <v/>
      </c>
      <c r="K1069" s="94" t="str">
        <f>IF(I1069&lt;&gt;"",SUMIFS(JPK_KR!AJ:AJ,JPK_KR!W:W,J1069),"")</f>
        <v/>
      </c>
      <c r="L1069" s="94" t="str">
        <f>IF(I1069&lt;&gt;"",SUMIFS(JPK_KR!AK:AK,JPK_KR!W:W,J1069),"")</f>
        <v/>
      </c>
    </row>
    <row r="1070" spans="3:12" x14ac:dyDescent="0.3">
      <c r="C1070" s="94" t="str">
        <f>IF(A1070&lt;&gt;"",SUMIFS(JPK_KR!AL:AL,JPK_KR!W:W,B1070),"")</f>
        <v/>
      </c>
      <c r="D1070" s="94" t="str">
        <f>IF(A1070&lt;&gt;"",SUMIFS(JPK_KR!AM:AM,JPK_KR!W:W,B1070),"")</f>
        <v/>
      </c>
      <c r="G1070" s="94" t="str">
        <f>IF(E1070&lt;&gt;"",SUMIFS(JPK_KR!AL:AL,JPK_KR!W:W,F1070),"")</f>
        <v/>
      </c>
      <c r="H1070" s="94" t="str">
        <f>IF(E1070&lt;&gt;"",SUMIFS(JPK_KR!AM:AM,JPK_KR!W:W,F1070),"")</f>
        <v/>
      </c>
      <c r="K1070" s="94" t="str">
        <f>IF(I1070&lt;&gt;"",SUMIFS(JPK_KR!AJ:AJ,JPK_KR!W:W,J1070),"")</f>
        <v/>
      </c>
      <c r="L1070" s="94" t="str">
        <f>IF(I1070&lt;&gt;"",SUMIFS(JPK_KR!AK:AK,JPK_KR!W:W,J1070),"")</f>
        <v/>
      </c>
    </row>
    <row r="1071" spans="3:12" x14ac:dyDescent="0.3">
      <c r="C1071" s="94" t="str">
        <f>IF(A1071&lt;&gt;"",SUMIFS(JPK_KR!AL:AL,JPK_KR!W:W,B1071),"")</f>
        <v/>
      </c>
      <c r="D1071" s="94" t="str">
        <f>IF(A1071&lt;&gt;"",SUMIFS(JPK_KR!AM:AM,JPK_KR!W:W,B1071),"")</f>
        <v/>
      </c>
      <c r="G1071" s="94" t="str">
        <f>IF(E1071&lt;&gt;"",SUMIFS(JPK_KR!AL:AL,JPK_KR!W:W,F1071),"")</f>
        <v/>
      </c>
      <c r="H1071" s="94" t="str">
        <f>IF(E1071&lt;&gt;"",SUMIFS(JPK_KR!AM:AM,JPK_KR!W:W,F1071),"")</f>
        <v/>
      </c>
      <c r="K1071" s="94" t="str">
        <f>IF(I1071&lt;&gt;"",SUMIFS(JPK_KR!AJ:AJ,JPK_KR!W:W,J1071),"")</f>
        <v/>
      </c>
      <c r="L1071" s="94" t="str">
        <f>IF(I1071&lt;&gt;"",SUMIFS(JPK_KR!AK:AK,JPK_KR!W:W,J1071),"")</f>
        <v/>
      </c>
    </row>
    <row r="1072" spans="3:12" x14ac:dyDescent="0.3">
      <c r="C1072" s="94" t="str">
        <f>IF(A1072&lt;&gt;"",SUMIFS(JPK_KR!AL:AL,JPK_KR!W:W,B1072),"")</f>
        <v/>
      </c>
      <c r="D1072" s="94" t="str">
        <f>IF(A1072&lt;&gt;"",SUMIFS(JPK_KR!AM:AM,JPK_KR!W:W,B1072),"")</f>
        <v/>
      </c>
      <c r="G1072" s="94" t="str">
        <f>IF(E1072&lt;&gt;"",SUMIFS(JPK_KR!AL:AL,JPK_KR!W:W,F1072),"")</f>
        <v/>
      </c>
      <c r="H1072" s="94" t="str">
        <f>IF(E1072&lt;&gt;"",SUMIFS(JPK_KR!AM:AM,JPK_KR!W:W,F1072),"")</f>
        <v/>
      </c>
      <c r="K1072" s="94" t="str">
        <f>IF(I1072&lt;&gt;"",SUMIFS(JPK_KR!AJ:AJ,JPK_KR!W:W,J1072),"")</f>
        <v/>
      </c>
      <c r="L1072" s="94" t="str">
        <f>IF(I1072&lt;&gt;"",SUMIFS(JPK_KR!AK:AK,JPK_KR!W:W,J1072),"")</f>
        <v/>
      </c>
    </row>
    <row r="1073" spans="3:12" x14ac:dyDescent="0.3">
      <c r="C1073" s="94" t="str">
        <f>IF(A1073&lt;&gt;"",SUMIFS(JPK_KR!AL:AL,JPK_KR!W:W,B1073),"")</f>
        <v/>
      </c>
      <c r="D1073" s="94" t="str">
        <f>IF(A1073&lt;&gt;"",SUMIFS(JPK_KR!AM:AM,JPK_KR!W:W,B1073),"")</f>
        <v/>
      </c>
      <c r="G1073" s="94" t="str">
        <f>IF(E1073&lt;&gt;"",SUMIFS(JPK_KR!AL:AL,JPK_KR!W:W,F1073),"")</f>
        <v/>
      </c>
      <c r="H1073" s="94" t="str">
        <f>IF(E1073&lt;&gt;"",SUMIFS(JPK_KR!AM:AM,JPK_KR!W:W,F1073),"")</f>
        <v/>
      </c>
      <c r="K1073" s="94" t="str">
        <f>IF(I1073&lt;&gt;"",SUMIFS(JPK_KR!AJ:AJ,JPK_KR!W:W,J1073),"")</f>
        <v/>
      </c>
      <c r="L1073" s="94" t="str">
        <f>IF(I1073&lt;&gt;"",SUMIFS(JPK_KR!AK:AK,JPK_KR!W:W,J1073),"")</f>
        <v/>
      </c>
    </row>
    <row r="1074" spans="3:12" x14ac:dyDescent="0.3">
      <c r="C1074" s="94" t="str">
        <f>IF(A1074&lt;&gt;"",SUMIFS(JPK_KR!AL:AL,JPK_KR!W:W,B1074),"")</f>
        <v/>
      </c>
      <c r="D1074" s="94" t="str">
        <f>IF(A1074&lt;&gt;"",SUMIFS(JPK_KR!AM:AM,JPK_KR!W:W,B1074),"")</f>
        <v/>
      </c>
      <c r="G1074" s="94" t="str">
        <f>IF(E1074&lt;&gt;"",SUMIFS(JPK_KR!AL:AL,JPK_KR!W:W,F1074),"")</f>
        <v/>
      </c>
      <c r="H1074" s="94" t="str">
        <f>IF(E1074&lt;&gt;"",SUMIFS(JPK_KR!AM:AM,JPK_KR!W:W,F1074),"")</f>
        <v/>
      </c>
      <c r="K1074" s="94" t="str">
        <f>IF(I1074&lt;&gt;"",SUMIFS(JPK_KR!AJ:AJ,JPK_KR!W:W,J1074),"")</f>
        <v/>
      </c>
      <c r="L1074" s="94" t="str">
        <f>IF(I1074&lt;&gt;"",SUMIFS(JPK_KR!AK:AK,JPK_KR!W:W,J1074),"")</f>
        <v/>
      </c>
    </row>
    <row r="1075" spans="3:12" x14ac:dyDescent="0.3">
      <c r="C1075" s="94" t="str">
        <f>IF(A1075&lt;&gt;"",SUMIFS(JPK_KR!AL:AL,JPK_KR!W:W,B1075),"")</f>
        <v/>
      </c>
      <c r="D1075" s="94" t="str">
        <f>IF(A1075&lt;&gt;"",SUMIFS(JPK_KR!AM:AM,JPK_KR!W:W,B1075),"")</f>
        <v/>
      </c>
      <c r="G1075" s="94" t="str">
        <f>IF(E1075&lt;&gt;"",SUMIFS(JPK_KR!AL:AL,JPK_KR!W:W,F1075),"")</f>
        <v/>
      </c>
      <c r="H1075" s="94" t="str">
        <f>IF(E1075&lt;&gt;"",SUMIFS(JPK_KR!AM:AM,JPK_KR!W:W,F1075),"")</f>
        <v/>
      </c>
      <c r="K1075" s="94" t="str">
        <f>IF(I1075&lt;&gt;"",SUMIFS(JPK_KR!AJ:AJ,JPK_KR!W:W,J1075),"")</f>
        <v/>
      </c>
      <c r="L1075" s="94" t="str">
        <f>IF(I1075&lt;&gt;"",SUMIFS(JPK_KR!AK:AK,JPK_KR!W:W,J1075),"")</f>
        <v/>
      </c>
    </row>
    <row r="1076" spans="3:12" x14ac:dyDescent="0.3">
      <c r="C1076" s="94" t="str">
        <f>IF(A1076&lt;&gt;"",SUMIFS(JPK_KR!AL:AL,JPK_KR!W:W,B1076),"")</f>
        <v/>
      </c>
      <c r="D1076" s="94" t="str">
        <f>IF(A1076&lt;&gt;"",SUMIFS(JPK_KR!AM:AM,JPK_KR!W:W,B1076),"")</f>
        <v/>
      </c>
      <c r="G1076" s="94" t="str">
        <f>IF(E1076&lt;&gt;"",SUMIFS(JPK_KR!AL:AL,JPK_KR!W:W,F1076),"")</f>
        <v/>
      </c>
      <c r="H1076" s="94" t="str">
        <f>IF(E1076&lt;&gt;"",SUMIFS(JPK_KR!AM:AM,JPK_KR!W:W,F1076),"")</f>
        <v/>
      </c>
      <c r="K1076" s="94" t="str">
        <f>IF(I1076&lt;&gt;"",SUMIFS(JPK_KR!AJ:AJ,JPK_KR!W:W,J1076),"")</f>
        <v/>
      </c>
      <c r="L1076" s="94" t="str">
        <f>IF(I1076&lt;&gt;"",SUMIFS(JPK_KR!AK:AK,JPK_KR!W:W,J1076),"")</f>
        <v/>
      </c>
    </row>
    <row r="1077" spans="3:12" x14ac:dyDescent="0.3">
      <c r="C1077" s="94" t="str">
        <f>IF(A1077&lt;&gt;"",SUMIFS(JPK_KR!AL:AL,JPK_KR!W:W,B1077),"")</f>
        <v/>
      </c>
      <c r="D1077" s="94" t="str">
        <f>IF(A1077&lt;&gt;"",SUMIFS(JPK_KR!AM:AM,JPK_KR!W:W,B1077),"")</f>
        <v/>
      </c>
      <c r="G1077" s="94" t="str">
        <f>IF(E1077&lt;&gt;"",SUMIFS(JPK_KR!AL:AL,JPK_KR!W:W,F1077),"")</f>
        <v/>
      </c>
      <c r="H1077" s="94" t="str">
        <f>IF(E1077&lt;&gt;"",SUMIFS(JPK_KR!AM:AM,JPK_KR!W:W,F1077),"")</f>
        <v/>
      </c>
      <c r="K1077" s="94" t="str">
        <f>IF(I1077&lt;&gt;"",SUMIFS(JPK_KR!AJ:AJ,JPK_KR!W:W,J1077),"")</f>
        <v/>
      </c>
      <c r="L1077" s="94" t="str">
        <f>IF(I1077&lt;&gt;"",SUMIFS(JPK_KR!AK:AK,JPK_KR!W:W,J1077),"")</f>
        <v/>
      </c>
    </row>
    <row r="1078" spans="3:12" x14ac:dyDescent="0.3">
      <c r="C1078" s="94" t="str">
        <f>IF(A1078&lt;&gt;"",SUMIFS(JPK_KR!AL:AL,JPK_KR!W:W,B1078),"")</f>
        <v/>
      </c>
      <c r="D1078" s="94" t="str">
        <f>IF(A1078&lt;&gt;"",SUMIFS(JPK_KR!AM:AM,JPK_KR!W:W,B1078),"")</f>
        <v/>
      </c>
      <c r="G1078" s="94" t="str">
        <f>IF(E1078&lt;&gt;"",SUMIFS(JPK_KR!AL:AL,JPK_KR!W:W,F1078),"")</f>
        <v/>
      </c>
      <c r="H1078" s="94" t="str">
        <f>IF(E1078&lt;&gt;"",SUMIFS(JPK_KR!AM:AM,JPK_KR!W:W,F1078),"")</f>
        <v/>
      </c>
      <c r="K1078" s="94" t="str">
        <f>IF(I1078&lt;&gt;"",SUMIFS(JPK_KR!AJ:AJ,JPK_KR!W:W,J1078),"")</f>
        <v/>
      </c>
      <c r="L1078" s="94" t="str">
        <f>IF(I1078&lt;&gt;"",SUMIFS(JPK_KR!AK:AK,JPK_KR!W:W,J1078),"")</f>
        <v/>
      </c>
    </row>
    <row r="1079" spans="3:12" x14ac:dyDescent="0.3">
      <c r="C1079" s="94" t="str">
        <f>IF(A1079&lt;&gt;"",SUMIFS(JPK_KR!AL:AL,JPK_KR!W:W,B1079),"")</f>
        <v/>
      </c>
      <c r="D1079" s="94" t="str">
        <f>IF(A1079&lt;&gt;"",SUMIFS(JPK_KR!AM:AM,JPK_KR!W:W,B1079),"")</f>
        <v/>
      </c>
      <c r="G1079" s="94" t="str">
        <f>IF(E1079&lt;&gt;"",SUMIFS(JPK_KR!AL:AL,JPK_KR!W:W,F1079),"")</f>
        <v/>
      </c>
      <c r="H1079" s="94" t="str">
        <f>IF(E1079&lt;&gt;"",SUMIFS(JPK_KR!AM:AM,JPK_KR!W:W,F1079),"")</f>
        <v/>
      </c>
      <c r="K1079" s="94" t="str">
        <f>IF(I1079&lt;&gt;"",SUMIFS(JPK_KR!AJ:AJ,JPK_KR!W:W,J1079),"")</f>
        <v/>
      </c>
      <c r="L1079" s="94" t="str">
        <f>IF(I1079&lt;&gt;"",SUMIFS(JPK_KR!AK:AK,JPK_KR!W:W,J1079),"")</f>
        <v/>
      </c>
    </row>
    <row r="1080" spans="3:12" x14ac:dyDescent="0.3">
      <c r="C1080" s="94" t="str">
        <f>IF(A1080&lt;&gt;"",SUMIFS(JPK_KR!AL:AL,JPK_KR!W:W,B1080),"")</f>
        <v/>
      </c>
      <c r="D1080" s="94" t="str">
        <f>IF(A1080&lt;&gt;"",SUMIFS(JPK_KR!AM:AM,JPK_KR!W:W,B1080),"")</f>
        <v/>
      </c>
      <c r="G1080" s="94" t="str">
        <f>IF(E1080&lt;&gt;"",SUMIFS(JPK_KR!AL:AL,JPK_KR!W:W,F1080),"")</f>
        <v/>
      </c>
      <c r="H1080" s="94" t="str">
        <f>IF(E1080&lt;&gt;"",SUMIFS(JPK_KR!AM:AM,JPK_KR!W:W,F1080),"")</f>
        <v/>
      </c>
      <c r="K1080" s="94" t="str">
        <f>IF(I1080&lt;&gt;"",SUMIFS(JPK_KR!AJ:AJ,JPK_KR!W:W,J1080),"")</f>
        <v/>
      </c>
      <c r="L1080" s="94" t="str">
        <f>IF(I1080&lt;&gt;"",SUMIFS(JPK_KR!AK:AK,JPK_KR!W:W,J1080),"")</f>
        <v/>
      </c>
    </row>
    <row r="1081" spans="3:12" x14ac:dyDescent="0.3">
      <c r="C1081" s="94" t="str">
        <f>IF(A1081&lt;&gt;"",SUMIFS(JPK_KR!AL:AL,JPK_KR!W:W,B1081),"")</f>
        <v/>
      </c>
      <c r="D1081" s="94" t="str">
        <f>IF(A1081&lt;&gt;"",SUMIFS(JPK_KR!AM:AM,JPK_KR!W:W,B1081),"")</f>
        <v/>
      </c>
      <c r="G1081" s="94" t="str">
        <f>IF(E1081&lt;&gt;"",SUMIFS(JPK_KR!AL:AL,JPK_KR!W:W,F1081),"")</f>
        <v/>
      </c>
      <c r="H1081" s="94" t="str">
        <f>IF(E1081&lt;&gt;"",SUMIFS(JPK_KR!AM:AM,JPK_KR!W:W,F1081),"")</f>
        <v/>
      </c>
      <c r="K1081" s="94" t="str">
        <f>IF(I1081&lt;&gt;"",SUMIFS(JPK_KR!AJ:AJ,JPK_KR!W:W,J1081),"")</f>
        <v/>
      </c>
      <c r="L1081" s="94" t="str">
        <f>IF(I1081&lt;&gt;"",SUMIFS(JPK_KR!AK:AK,JPK_KR!W:W,J1081),"")</f>
        <v/>
      </c>
    </row>
    <row r="1082" spans="3:12" x14ac:dyDescent="0.3">
      <c r="C1082" s="94" t="str">
        <f>IF(A1082&lt;&gt;"",SUMIFS(JPK_KR!AL:AL,JPK_KR!W:W,B1082),"")</f>
        <v/>
      </c>
      <c r="D1082" s="94" t="str">
        <f>IF(A1082&lt;&gt;"",SUMIFS(JPK_KR!AM:AM,JPK_KR!W:W,B1082),"")</f>
        <v/>
      </c>
      <c r="G1082" s="94" t="str">
        <f>IF(E1082&lt;&gt;"",SUMIFS(JPK_KR!AL:AL,JPK_KR!W:W,F1082),"")</f>
        <v/>
      </c>
      <c r="H1082" s="94" t="str">
        <f>IF(E1082&lt;&gt;"",SUMIFS(JPK_KR!AM:AM,JPK_KR!W:W,F1082),"")</f>
        <v/>
      </c>
      <c r="K1082" s="94" t="str">
        <f>IF(I1082&lt;&gt;"",SUMIFS(JPK_KR!AJ:AJ,JPK_KR!W:W,J1082),"")</f>
        <v/>
      </c>
      <c r="L1082" s="94" t="str">
        <f>IF(I1082&lt;&gt;"",SUMIFS(JPK_KR!AK:AK,JPK_KR!W:W,J1082),"")</f>
        <v/>
      </c>
    </row>
    <row r="1083" spans="3:12" x14ac:dyDescent="0.3">
      <c r="C1083" s="94" t="str">
        <f>IF(A1083&lt;&gt;"",SUMIFS(JPK_KR!AL:AL,JPK_KR!W:W,B1083),"")</f>
        <v/>
      </c>
      <c r="D1083" s="94" t="str">
        <f>IF(A1083&lt;&gt;"",SUMIFS(JPK_KR!AM:AM,JPK_KR!W:W,B1083),"")</f>
        <v/>
      </c>
      <c r="G1083" s="94" t="str">
        <f>IF(E1083&lt;&gt;"",SUMIFS(JPK_KR!AL:AL,JPK_KR!W:W,F1083),"")</f>
        <v/>
      </c>
      <c r="H1083" s="94" t="str">
        <f>IF(E1083&lt;&gt;"",SUMIFS(JPK_KR!AM:AM,JPK_KR!W:W,F1083),"")</f>
        <v/>
      </c>
      <c r="K1083" s="94" t="str">
        <f>IF(I1083&lt;&gt;"",SUMIFS(JPK_KR!AJ:AJ,JPK_KR!W:W,J1083),"")</f>
        <v/>
      </c>
      <c r="L1083" s="94" t="str">
        <f>IF(I1083&lt;&gt;"",SUMIFS(JPK_KR!AK:AK,JPK_KR!W:W,J1083),"")</f>
        <v/>
      </c>
    </row>
    <row r="1084" spans="3:12" x14ac:dyDescent="0.3">
      <c r="C1084" s="94" t="str">
        <f>IF(A1084&lt;&gt;"",SUMIFS(JPK_KR!AL:AL,JPK_KR!W:W,B1084),"")</f>
        <v/>
      </c>
      <c r="D1084" s="94" t="str">
        <f>IF(A1084&lt;&gt;"",SUMIFS(JPK_KR!AM:AM,JPK_KR!W:W,B1084),"")</f>
        <v/>
      </c>
      <c r="G1084" s="94" t="str">
        <f>IF(E1084&lt;&gt;"",SUMIFS(JPK_KR!AL:AL,JPK_KR!W:W,F1084),"")</f>
        <v/>
      </c>
      <c r="H1084" s="94" t="str">
        <f>IF(E1084&lt;&gt;"",SUMIFS(JPK_KR!AM:AM,JPK_KR!W:W,F1084),"")</f>
        <v/>
      </c>
      <c r="K1084" s="94" t="str">
        <f>IF(I1084&lt;&gt;"",SUMIFS(JPK_KR!AJ:AJ,JPK_KR!W:W,J1084),"")</f>
        <v/>
      </c>
      <c r="L1084" s="94" t="str">
        <f>IF(I1084&lt;&gt;"",SUMIFS(JPK_KR!AK:AK,JPK_KR!W:W,J1084),"")</f>
        <v/>
      </c>
    </row>
    <row r="1085" spans="3:12" x14ac:dyDescent="0.3">
      <c r="C1085" s="94" t="str">
        <f>IF(A1085&lt;&gt;"",SUMIFS(JPK_KR!AL:AL,JPK_KR!W:W,B1085),"")</f>
        <v/>
      </c>
      <c r="D1085" s="94" t="str">
        <f>IF(A1085&lt;&gt;"",SUMIFS(JPK_KR!AM:AM,JPK_KR!W:W,B1085),"")</f>
        <v/>
      </c>
      <c r="G1085" s="94" t="str">
        <f>IF(E1085&lt;&gt;"",SUMIFS(JPK_KR!AL:AL,JPK_KR!W:W,F1085),"")</f>
        <v/>
      </c>
      <c r="H1085" s="94" t="str">
        <f>IF(E1085&lt;&gt;"",SUMIFS(JPK_KR!AM:AM,JPK_KR!W:W,F1085),"")</f>
        <v/>
      </c>
      <c r="K1085" s="94" t="str">
        <f>IF(I1085&lt;&gt;"",SUMIFS(JPK_KR!AJ:AJ,JPK_KR!W:W,J1085),"")</f>
        <v/>
      </c>
      <c r="L1085" s="94" t="str">
        <f>IF(I1085&lt;&gt;"",SUMIFS(JPK_KR!AK:AK,JPK_KR!W:W,J1085),"")</f>
        <v/>
      </c>
    </row>
    <row r="1086" spans="3:12" x14ac:dyDescent="0.3">
      <c r="C1086" s="94" t="str">
        <f>IF(A1086&lt;&gt;"",SUMIFS(JPK_KR!AL:AL,JPK_KR!W:W,B1086),"")</f>
        <v/>
      </c>
      <c r="D1086" s="94" t="str">
        <f>IF(A1086&lt;&gt;"",SUMIFS(JPK_KR!AM:AM,JPK_KR!W:W,B1086),"")</f>
        <v/>
      </c>
      <c r="G1086" s="94" t="str">
        <f>IF(E1086&lt;&gt;"",SUMIFS(JPK_KR!AL:AL,JPK_KR!W:W,F1086),"")</f>
        <v/>
      </c>
      <c r="H1086" s="94" t="str">
        <f>IF(E1086&lt;&gt;"",SUMIFS(JPK_KR!AM:AM,JPK_KR!W:W,F1086),"")</f>
        <v/>
      </c>
      <c r="K1086" s="94" t="str">
        <f>IF(I1086&lt;&gt;"",SUMIFS(JPK_KR!AJ:AJ,JPK_KR!W:W,J1086),"")</f>
        <v/>
      </c>
      <c r="L1086" s="94" t="str">
        <f>IF(I1086&lt;&gt;"",SUMIFS(JPK_KR!AK:AK,JPK_KR!W:W,J1086),"")</f>
        <v/>
      </c>
    </row>
    <row r="1087" spans="3:12" x14ac:dyDescent="0.3">
      <c r="C1087" s="94" t="str">
        <f>IF(A1087&lt;&gt;"",SUMIFS(JPK_KR!AL:AL,JPK_KR!W:W,B1087),"")</f>
        <v/>
      </c>
      <c r="D1087" s="94" t="str">
        <f>IF(A1087&lt;&gt;"",SUMIFS(JPK_KR!AM:AM,JPK_KR!W:W,B1087),"")</f>
        <v/>
      </c>
      <c r="G1087" s="94" t="str">
        <f>IF(E1087&lt;&gt;"",SUMIFS(JPK_KR!AL:AL,JPK_KR!W:W,F1087),"")</f>
        <v/>
      </c>
      <c r="H1087" s="94" t="str">
        <f>IF(E1087&lt;&gt;"",SUMIFS(JPK_KR!AM:AM,JPK_KR!W:W,F1087),"")</f>
        <v/>
      </c>
      <c r="K1087" s="94" t="str">
        <f>IF(I1087&lt;&gt;"",SUMIFS(JPK_KR!AJ:AJ,JPK_KR!W:W,J1087),"")</f>
        <v/>
      </c>
      <c r="L1087" s="94" t="str">
        <f>IF(I1087&lt;&gt;"",SUMIFS(JPK_KR!AK:AK,JPK_KR!W:W,J1087),"")</f>
        <v/>
      </c>
    </row>
    <row r="1088" spans="3:12" x14ac:dyDescent="0.3">
      <c r="C1088" s="94" t="str">
        <f>IF(A1088&lt;&gt;"",SUMIFS(JPK_KR!AL:AL,JPK_KR!W:W,B1088),"")</f>
        <v/>
      </c>
      <c r="D1088" s="94" t="str">
        <f>IF(A1088&lt;&gt;"",SUMIFS(JPK_KR!AM:AM,JPK_KR!W:W,B1088),"")</f>
        <v/>
      </c>
      <c r="G1088" s="94" t="str">
        <f>IF(E1088&lt;&gt;"",SUMIFS(JPK_KR!AL:AL,JPK_KR!W:W,F1088),"")</f>
        <v/>
      </c>
      <c r="H1088" s="94" t="str">
        <f>IF(E1088&lt;&gt;"",SUMIFS(JPK_KR!AM:AM,JPK_KR!W:W,F1088),"")</f>
        <v/>
      </c>
      <c r="K1088" s="94" t="str">
        <f>IF(I1088&lt;&gt;"",SUMIFS(JPK_KR!AJ:AJ,JPK_KR!W:W,J1088),"")</f>
        <v/>
      </c>
      <c r="L1088" s="94" t="str">
        <f>IF(I1088&lt;&gt;"",SUMIFS(JPK_KR!AK:AK,JPK_KR!W:W,J1088),"")</f>
        <v/>
      </c>
    </row>
    <row r="1089" spans="3:12" x14ac:dyDescent="0.3">
      <c r="C1089" s="94" t="str">
        <f>IF(A1089&lt;&gt;"",SUMIFS(JPK_KR!AL:AL,JPK_KR!W:W,B1089),"")</f>
        <v/>
      </c>
      <c r="D1089" s="94" t="str">
        <f>IF(A1089&lt;&gt;"",SUMIFS(JPK_KR!AM:AM,JPK_KR!W:W,B1089),"")</f>
        <v/>
      </c>
      <c r="G1089" s="94" t="str">
        <f>IF(E1089&lt;&gt;"",SUMIFS(JPK_KR!AL:AL,JPK_KR!W:W,F1089),"")</f>
        <v/>
      </c>
      <c r="H1089" s="94" t="str">
        <f>IF(E1089&lt;&gt;"",SUMIFS(JPK_KR!AM:AM,JPK_KR!W:W,F1089),"")</f>
        <v/>
      </c>
      <c r="K1089" s="94" t="str">
        <f>IF(I1089&lt;&gt;"",SUMIFS(JPK_KR!AJ:AJ,JPK_KR!W:W,J1089),"")</f>
        <v/>
      </c>
      <c r="L1089" s="94" t="str">
        <f>IF(I1089&lt;&gt;"",SUMIFS(JPK_KR!AK:AK,JPK_KR!W:W,J1089),"")</f>
        <v/>
      </c>
    </row>
    <row r="1090" spans="3:12" x14ac:dyDescent="0.3">
      <c r="C1090" s="94" t="str">
        <f>IF(A1090&lt;&gt;"",SUMIFS(JPK_KR!AL:AL,JPK_KR!W:W,B1090),"")</f>
        <v/>
      </c>
      <c r="D1090" s="94" t="str">
        <f>IF(A1090&lt;&gt;"",SUMIFS(JPK_KR!AM:AM,JPK_KR!W:W,B1090),"")</f>
        <v/>
      </c>
      <c r="G1090" s="94" t="str">
        <f>IF(E1090&lt;&gt;"",SUMIFS(JPK_KR!AL:AL,JPK_KR!W:W,F1090),"")</f>
        <v/>
      </c>
      <c r="H1090" s="94" t="str">
        <f>IF(E1090&lt;&gt;"",SUMIFS(JPK_KR!AM:AM,JPK_KR!W:W,F1090),"")</f>
        <v/>
      </c>
      <c r="K1090" s="94" t="str">
        <f>IF(I1090&lt;&gt;"",SUMIFS(JPK_KR!AJ:AJ,JPK_KR!W:W,J1090),"")</f>
        <v/>
      </c>
      <c r="L1090" s="94" t="str">
        <f>IF(I1090&lt;&gt;"",SUMIFS(JPK_KR!AK:AK,JPK_KR!W:W,J1090),"")</f>
        <v/>
      </c>
    </row>
    <row r="1091" spans="3:12" x14ac:dyDescent="0.3">
      <c r="C1091" s="94" t="str">
        <f>IF(A1091&lt;&gt;"",SUMIFS(JPK_KR!AL:AL,JPK_KR!W:W,B1091),"")</f>
        <v/>
      </c>
      <c r="D1091" s="94" t="str">
        <f>IF(A1091&lt;&gt;"",SUMIFS(JPK_KR!AM:AM,JPK_KR!W:W,B1091),"")</f>
        <v/>
      </c>
      <c r="G1091" s="94" t="str">
        <f>IF(E1091&lt;&gt;"",SUMIFS(JPK_KR!AL:AL,JPK_KR!W:W,F1091),"")</f>
        <v/>
      </c>
      <c r="H1091" s="94" t="str">
        <f>IF(E1091&lt;&gt;"",SUMIFS(JPK_KR!AM:AM,JPK_KR!W:W,F1091),"")</f>
        <v/>
      </c>
      <c r="K1091" s="94" t="str">
        <f>IF(I1091&lt;&gt;"",SUMIFS(JPK_KR!AJ:AJ,JPK_KR!W:W,J1091),"")</f>
        <v/>
      </c>
      <c r="L1091" s="94" t="str">
        <f>IF(I1091&lt;&gt;"",SUMIFS(JPK_KR!AK:AK,JPK_KR!W:W,J1091),"")</f>
        <v/>
      </c>
    </row>
    <row r="1092" spans="3:12" x14ac:dyDescent="0.3">
      <c r="C1092" s="94" t="str">
        <f>IF(A1092&lt;&gt;"",SUMIFS(JPK_KR!AL:AL,JPK_KR!W:W,B1092),"")</f>
        <v/>
      </c>
      <c r="D1092" s="94" t="str">
        <f>IF(A1092&lt;&gt;"",SUMIFS(JPK_KR!AM:AM,JPK_KR!W:W,B1092),"")</f>
        <v/>
      </c>
      <c r="G1092" s="94" t="str">
        <f>IF(E1092&lt;&gt;"",SUMIFS(JPK_KR!AL:AL,JPK_KR!W:W,F1092),"")</f>
        <v/>
      </c>
      <c r="H1092" s="94" t="str">
        <f>IF(E1092&lt;&gt;"",SUMIFS(JPK_KR!AM:AM,JPK_KR!W:W,F1092),"")</f>
        <v/>
      </c>
      <c r="K1092" s="94" t="str">
        <f>IF(I1092&lt;&gt;"",SUMIFS(JPK_KR!AJ:AJ,JPK_KR!W:W,J1092),"")</f>
        <v/>
      </c>
      <c r="L1092" s="94" t="str">
        <f>IF(I1092&lt;&gt;"",SUMIFS(JPK_KR!AK:AK,JPK_KR!W:W,J1092),"")</f>
        <v/>
      </c>
    </row>
    <row r="1093" spans="3:12" x14ac:dyDescent="0.3">
      <c r="C1093" s="94" t="str">
        <f>IF(A1093&lt;&gt;"",SUMIFS(JPK_KR!AL:AL,JPK_KR!W:W,B1093),"")</f>
        <v/>
      </c>
      <c r="D1093" s="94" t="str">
        <f>IF(A1093&lt;&gt;"",SUMIFS(JPK_KR!AM:AM,JPK_KR!W:W,B1093),"")</f>
        <v/>
      </c>
      <c r="G1093" s="94" t="str">
        <f>IF(E1093&lt;&gt;"",SUMIFS(JPK_KR!AL:AL,JPK_KR!W:W,F1093),"")</f>
        <v/>
      </c>
      <c r="H1093" s="94" t="str">
        <f>IF(E1093&lt;&gt;"",SUMIFS(JPK_KR!AM:AM,JPK_KR!W:W,F1093),"")</f>
        <v/>
      </c>
      <c r="K1093" s="94" t="str">
        <f>IF(I1093&lt;&gt;"",SUMIFS(JPK_KR!AJ:AJ,JPK_KR!W:W,J1093),"")</f>
        <v/>
      </c>
      <c r="L1093" s="94" t="str">
        <f>IF(I1093&lt;&gt;"",SUMIFS(JPK_KR!AK:AK,JPK_KR!W:W,J1093),"")</f>
        <v/>
      </c>
    </row>
    <row r="1094" spans="3:12" x14ac:dyDescent="0.3">
      <c r="C1094" s="94" t="str">
        <f>IF(A1094&lt;&gt;"",SUMIFS(JPK_KR!AL:AL,JPK_KR!W:W,B1094),"")</f>
        <v/>
      </c>
      <c r="D1094" s="94" t="str">
        <f>IF(A1094&lt;&gt;"",SUMIFS(JPK_KR!AM:AM,JPK_KR!W:W,B1094),"")</f>
        <v/>
      </c>
      <c r="G1094" s="94" t="str">
        <f>IF(E1094&lt;&gt;"",SUMIFS(JPK_KR!AL:AL,JPK_KR!W:W,F1094),"")</f>
        <v/>
      </c>
      <c r="H1094" s="94" t="str">
        <f>IF(E1094&lt;&gt;"",SUMIFS(JPK_KR!AM:AM,JPK_KR!W:W,F1094),"")</f>
        <v/>
      </c>
      <c r="K1094" s="94" t="str">
        <f>IF(I1094&lt;&gt;"",SUMIFS(JPK_KR!AJ:AJ,JPK_KR!W:W,J1094),"")</f>
        <v/>
      </c>
      <c r="L1094" s="94" t="str">
        <f>IF(I1094&lt;&gt;"",SUMIFS(JPK_KR!AK:AK,JPK_KR!W:W,J1094),"")</f>
        <v/>
      </c>
    </row>
    <row r="1095" spans="3:12" x14ac:dyDescent="0.3">
      <c r="C1095" s="94" t="str">
        <f>IF(A1095&lt;&gt;"",SUMIFS(JPK_KR!AL:AL,JPK_KR!W:W,B1095),"")</f>
        <v/>
      </c>
      <c r="D1095" s="94" t="str">
        <f>IF(A1095&lt;&gt;"",SUMIFS(JPK_KR!AM:AM,JPK_KR!W:W,B1095),"")</f>
        <v/>
      </c>
      <c r="G1095" s="94" t="str">
        <f>IF(E1095&lt;&gt;"",SUMIFS(JPK_KR!AL:AL,JPK_KR!W:W,F1095),"")</f>
        <v/>
      </c>
      <c r="H1095" s="94" t="str">
        <f>IF(E1095&lt;&gt;"",SUMIFS(JPK_KR!AM:AM,JPK_KR!W:W,F1095),"")</f>
        <v/>
      </c>
      <c r="K1095" s="94" t="str">
        <f>IF(I1095&lt;&gt;"",SUMIFS(JPK_KR!AJ:AJ,JPK_KR!W:W,J1095),"")</f>
        <v/>
      </c>
      <c r="L1095" s="94" t="str">
        <f>IF(I1095&lt;&gt;"",SUMIFS(JPK_KR!AK:AK,JPK_KR!W:W,J1095),"")</f>
        <v/>
      </c>
    </row>
    <row r="1096" spans="3:12" x14ac:dyDescent="0.3">
      <c r="C1096" s="94" t="str">
        <f>IF(A1096&lt;&gt;"",SUMIFS(JPK_KR!AL:AL,JPK_KR!W:W,B1096),"")</f>
        <v/>
      </c>
      <c r="D1096" s="94" t="str">
        <f>IF(A1096&lt;&gt;"",SUMIFS(JPK_KR!AM:AM,JPK_KR!W:W,B1096),"")</f>
        <v/>
      </c>
      <c r="G1096" s="94" t="str">
        <f>IF(E1096&lt;&gt;"",SUMIFS(JPK_KR!AL:AL,JPK_KR!W:W,F1096),"")</f>
        <v/>
      </c>
      <c r="H1096" s="94" t="str">
        <f>IF(E1096&lt;&gt;"",SUMIFS(JPK_KR!AM:AM,JPK_KR!W:W,F1096),"")</f>
        <v/>
      </c>
      <c r="K1096" s="94" t="str">
        <f>IF(I1096&lt;&gt;"",SUMIFS(JPK_KR!AJ:AJ,JPK_KR!W:W,J1096),"")</f>
        <v/>
      </c>
      <c r="L1096" s="94" t="str">
        <f>IF(I1096&lt;&gt;"",SUMIFS(JPK_KR!AK:AK,JPK_KR!W:W,J1096),"")</f>
        <v/>
      </c>
    </row>
    <row r="1097" spans="3:12" x14ac:dyDescent="0.3">
      <c r="C1097" s="94" t="str">
        <f>IF(A1097&lt;&gt;"",SUMIFS(JPK_KR!AL:AL,JPK_KR!W:W,B1097),"")</f>
        <v/>
      </c>
      <c r="D1097" s="94" t="str">
        <f>IF(A1097&lt;&gt;"",SUMIFS(JPK_KR!AM:AM,JPK_KR!W:W,B1097),"")</f>
        <v/>
      </c>
      <c r="G1097" s="94" t="str">
        <f>IF(E1097&lt;&gt;"",SUMIFS(JPK_KR!AL:AL,JPK_KR!W:W,F1097),"")</f>
        <v/>
      </c>
      <c r="H1097" s="94" t="str">
        <f>IF(E1097&lt;&gt;"",SUMIFS(JPK_KR!AM:AM,JPK_KR!W:W,F1097),"")</f>
        <v/>
      </c>
      <c r="K1097" s="94" t="str">
        <f>IF(I1097&lt;&gt;"",SUMIFS(JPK_KR!AJ:AJ,JPK_KR!W:W,J1097),"")</f>
        <v/>
      </c>
      <c r="L1097" s="94" t="str">
        <f>IF(I1097&lt;&gt;"",SUMIFS(JPK_KR!AK:AK,JPK_KR!W:W,J1097),"")</f>
        <v/>
      </c>
    </row>
    <row r="1098" spans="3:12" x14ac:dyDescent="0.3">
      <c r="C1098" s="94" t="str">
        <f>IF(A1098&lt;&gt;"",SUMIFS(JPK_KR!AL:AL,JPK_KR!W:W,B1098),"")</f>
        <v/>
      </c>
      <c r="D1098" s="94" t="str">
        <f>IF(A1098&lt;&gt;"",SUMIFS(JPK_KR!AM:AM,JPK_KR!W:W,B1098),"")</f>
        <v/>
      </c>
      <c r="G1098" s="94" t="str">
        <f>IF(E1098&lt;&gt;"",SUMIFS(JPK_KR!AL:AL,JPK_KR!W:W,F1098),"")</f>
        <v/>
      </c>
      <c r="H1098" s="94" t="str">
        <f>IF(E1098&lt;&gt;"",SUMIFS(JPK_KR!AM:AM,JPK_KR!W:W,F1098),"")</f>
        <v/>
      </c>
      <c r="K1098" s="94" t="str">
        <f>IF(I1098&lt;&gt;"",SUMIFS(JPK_KR!AJ:AJ,JPK_KR!W:W,J1098),"")</f>
        <v/>
      </c>
      <c r="L1098" s="94" t="str">
        <f>IF(I1098&lt;&gt;"",SUMIFS(JPK_KR!AK:AK,JPK_KR!W:W,J1098),"")</f>
        <v/>
      </c>
    </row>
    <row r="1099" spans="3:12" x14ac:dyDescent="0.3">
      <c r="C1099" s="94" t="str">
        <f>IF(A1099&lt;&gt;"",SUMIFS(JPK_KR!AL:AL,JPK_KR!W:W,B1099),"")</f>
        <v/>
      </c>
      <c r="D1099" s="94" t="str">
        <f>IF(A1099&lt;&gt;"",SUMIFS(JPK_KR!AM:AM,JPK_KR!W:W,B1099),"")</f>
        <v/>
      </c>
      <c r="G1099" s="94" t="str">
        <f>IF(E1099&lt;&gt;"",SUMIFS(JPK_KR!AL:AL,JPK_KR!W:W,F1099),"")</f>
        <v/>
      </c>
      <c r="H1099" s="94" t="str">
        <f>IF(E1099&lt;&gt;"",SUMIFS(JPK_KR!AM:AM,JPK_KR!W:W,F1099),"")</f>
        <v/>
      </c>
      <c r="K1099" s="94" t="str">
        <f>IF(I1099&lt;&gt;"",SUMIFS(JPK_KR!AJ:AJ,JPK_KR!W:W,J1099),"")</f>
        <v/>
      </c>
      <c r="L1099" s="94" t="str">
        <f>IF(I1099&lt;&gt;"",SUMIFS(JPK_KR!AK:AK,JPK_KR!W:W,J1099),"")</f>
        <v/>
      </c>
    </row>
    <row r="1100" spans="3:12" x14ac:dyDescent="0.3">
      <c r="C1100" s="94" t="str">
        <f>IF(A1100&lt;&gt;"",SUMIFS(JPK_KR!AL:AL,JPK_KR!W:W,B1100),"")</f>
        <v/>
      </c>
      <c r="D1100" s="94" t="str">
        <f>IF(A1100&lt;&gt;"",SUMIFS(JPK_KR!AM:AM,JPK_KR!W:W,B1100),"")</f>
        <v/>
      </c>
      <c r="G1100" s="94" t="str">
        <f>IF(E1100&lt;&gt;"",SUMIFS(JPK_KR!AL:AL,JPK_KR!W:W,F1100),"")</f>
        <v/>
      </c>
      <c r="H1100" s="94" t="str">
        <f>IF(E1100&lt;&gt;"",SUMIFS(JPK_KR!AM:AM,JPK_KR!W:W,F1100),"")</f>
        <v/>
      </c>
      <c r="K1100" s="94" t="str">
        <f>IF(I1100&lt;&gt;"",SUMIFS(JPK_KR!AJ:AJ,JPK_KR!W:W,J1100),"")</f>
        <v/>
      </c>
      <c r="L1100" s="94" t="str">
        <f>IF(I1100&lt;&gt;"",SUMIFS(JPK_KR!AK:AK,JPK_KR!W:W,J1100),"")</f>
        <v/>
      </c>
    </row>
    <row r="1101" spans="3:12" x14ac:dyDescent="0.3">
      <c r="C1101" s="94" t="str">
        <f>IF(A1101&lt;&gt;"",SUMIFS(JPK_KR!AL:AL,JPK_KR!W:W,B1101),"")</f>
        <v/>
      </c>
      <c r="D1101" s="94" t="str">
        <f>IF(A1101&lt;&gt;"",SUMIFS(JPK_KR!AM:AM,JPK_KR!W:W,B1101),"")</f>
        <v/>
      </c>
      <c r="G1101" s="94" t="str">
        <f>IF(E1101&lt;&gt;"",SUMIFS(JPK_KR!AL:AL,JPK_KR!W:W,F1101),"")</f>
        <v/>
      </c>
      <c r="H1101" s="94" t="str">
        <f>IF(E1101&lt;&gt;"",SUMIFS(JPK_KR!AM:AM,JPK_KR!W:W,F1101),"")</f>
        <v/>
      </c>
      <c r="K1101" s="94" t="str">
        <f>IF(I1101&lt;&gt;"",SUMIFS(JPK_KR!AJ:AJ,JPK_KR!W:W,J1101),"")</f>
        <v/>
      </c>
      <c r="L1101" s="94" t="str">
        <f>IF(I1101&lt;&gt;"",SUMIFS(JPK_KR!AK:AK,JPK_KR!W:W,J1101),"")</f>
        <v/>
      </c>
    </row>
    <row r="1102" spans="3:12" x14ac:dyDescent="0.3">
      <c r="C1102" s="94" t="str">
        <f>IF(A1102&lt;&gt;"",SUMIFS(JPK_KR!AL:AL,JPK_KR!W:W,B1102),"")</f>
        <v/>
      </c>
      <c r="D1102" s="94" t="str">
        <f>IF(A1102&lt;&gt;"",SUMIFS(JPK_KR!AM:AM,JPK_KR!W:W,B1102),"")</f>
        <v/>
      </c>
      <c r="G1102" s="94" t="str">
        <f>IF(E1102&lt;&gt;"",SUMIFS(JPK_KR!AL:AL,JPK_KR!W:W,F1102),"")</f>
        <v/>
      </c>
      <c r="H1102" s="94" t="str">
        <f>IF(E1102&lt;&gt;"",SUMIFS(JPK_KR!AM:AM,JPK_KR!W:W,F1102),"")</f>
        <v/>
      </c>
      <c r="K1102" s="94" t="str">
        <f>IF(I1102&lt;&gt;"",SUMIFS(JPK_KR!AJ:AJ,JPK_KR!W:W,J1102),"")</f>
        <v/>
      </c>
      <c r="L1102" s="94" t="str">
        <f>IF(I1102&lt;&gt;"",SUMIFS(JPK_KR!AK:AK,JPK_KR!W:W,J1102),"")</f>
        <v/>
      </c>
    </row>
    <row r="1103" spans="3:12" x14ac:dyDescent="0.3">
      <c r="C1103" s="94" t="str">
        <f>IF(A1103&lt;&gt;"",SUMIFS(JPK_KR!AL:AL,JPK_KR!W:W,B1103),"")</f>
        <v/>
      </c>
      <c r="D1103" s="94" t="str">
        <f>IF(A1103&lt;&gt;"",SUMIFS(JPK_KR!AM:AM,JPK_KR!W:W,B1103),"")</f>
        <v/>
      </c>
      <c r="G1103" s="94" t="str">
        <f>IF(E1103&lt;&gt;"",SUMIFS(JPK_KR!AL:AL,JPK_KR!W:W,F1103),"")</f>
        <v/>
      </c>
      <c r="H1103" s="94" t="str">
        <f>IF(E1103&lt;&gt;"",SUMIFS(JPK_KR!AM:AM,JPK_KR!W:W,F1103),"")</f>
        <v/>
      </c>
      <c r="K1103" s="94" t="str">
        <f>IF(I1103&lt;&gt;"",SUMIFS(JPK_KR!AJ:AJ,JPK_KR!W:W,J1103),"")</f>
        <v/>
      </c>
      <c r="L1103" s="94" t="str">
        <f>IF(I1103&lt;&gt;"",SUMIFS(JPK_KR!AK:AK,JPK_KR!W:W,J1103),"")</f>
        <v/>
      </c>
    </row>
    <row r="1104" spans="3:12" x14ac:dyDescent="0.3">
      <c r="C1104" s="94" t="str">
        <f>IF(A1104&lt;&gt;"",SUMIFS(JPK_KR!AL:AL,JPK_KR!W:W,B1104),"")</f>
        <v/>
      </c>
      <c r="D1104" s="94" t="str">
        <f>IF(A1104&lt;&gt;"",SUMIFS(JPK_KR!AM:AM,JPK_KR!W:W,B1104),"")</f>
        <v/>
      </c>
      <c r="G1104" s="94" t="str">
        <f>IF(E1104&lt;&gt;"",SUMIFS(JPK_KR!AL:AL,JPK_KR!W:W,F1104),"")</f>
        <v/>
      </c>
      <c r="H1104" s="94" t="str">
        <f>IF(E1104&lt;&gt;"",SUMIFS(JPK_KR!AM:AM,JPK_KR!W:W,F1104),"")</f>
        <v/>
      </c>
      <c r="K1104" s="94" t="str">
        <f>IF(I1104&lt;&gt;"",SUMIFS(JPK_KR!AJ:AJ,JPK_KR!W:W,J1104),"")</f>
        <v/>
      </c>
      <c r="L1104" s="94" t="str">
        <f>IF(I1104&lt;&gt;"",SUMIFS(JPK_KR!AK:AK,JPK_KR!W:W,J1104),"")</f>
        <v/>
      </c>
    </row>
    <row r="1105" spans="3:12" x14ac:dyDescent="0.3">
      <c r="C1105" s="94" t="str">
        <f>IF(A1105&lt;&gt;"",SUMIFS(JPK_KR!AL:AL,JPK_KR!W:W,B1105),"")</f>
        <v/>
      </c>
      <c r="D1105" s="94" t="str">
        <f>IF(A1105&lt;&gt;"",SUMIFS(JPK_KR!AM:AM,JPK_KR!W:W,B1105),"")</f>
        <v/>
      </c>
      <c r="G1105" s="94" t="str">
        <f>IF(E1105&lt;&gt;"",SUMIFS(JPK_KR!AL:AL,JPK_KR!W:W,F1105),"")</f>
        <v/>
      </c>
      <c r="H1105" s="94" t="str">
        <f>IF(E1105&lt;&gt;"",SUMIFS(JPK_KR!AM:AM,JPK_KR!W:W,F1105),"")</f>
        <v/>
      </c>
      <c r="K1105" s="94" t="str">
        <f>IF(I1105&lt;&gt;"",SUMIFS(JPK_KR!AJ:AJ,JPK_KR!W:W,J1105),"")</f>
        <v/>
      </c>
      <c r="L1105" s="94" t="str">
        <f>IF(I1105&lt;&gt;"",SUMIFS(JPK_KR!AK:AK,JPK_KR!W:W,J1105),"")</f>
        <v/>
      </c>
    </row>
    <row r="1106" spans="3:12" x14ac:dyDescent="0.3">
      <c r="C1106" s="94" t="str">
        <f>IF(A1106&lt;&gt;"",SUMIFS(JPK_KR!AL:AL,JPK_KR!W:W,B1106),"")</f>
        <v/>
      </c>
      <c r="D1106" s="94" t="str">
        <f>IF(A1106&lt;&gt;"",SUMIFS(JPK_KR!AM:AM,JPK_KR!W:W,B1106),"")</f>
        <v/>
      </c>
      <c r="G1106" s="94" t="str">
        <f>IF(E1106&lt;&gt;"",SUMIFS(JPK_KR!AL:AL,JPK_KR!W:W,F1106),"")</f>
        <v/>
      </c>
      <c r="H1106" s="94" t="str">
        <f>IF(E1106&lt;&gt;"",SUMIFS(JPK_KR!AM:AM,JPK_KR!W:W,F1106),"")</f>
        <v/>
      </c>
      <c r="K1106" s="94" t="str">
        <f>IF(I1106&lt;&gt;"",SUMIFS(JPK_KR!AJ:AJ,JPK_KR!W:W,J1106),"")</f>
        <v/>
      </c>
      <c r="L1106" s="94" t="str">
        <f>IF(I1106&lt;&gt;"",SUMIFS(JPK_KR!AK:AK,JPK_KR!W:W,J1106),"")</f>
        <v/>
      </c>
    </row>
    <row r="1107" spans="3:12" x14ac:dyDescent="0.3">
      <c r="C1107" s="94" t="str">
        <f>IF(A1107&lt;&gt;"",SUMIFS(JPK_KR!AL:AL,JPK_KR!W:W,B1107),"")</f>
        <v/>
      </c>
      <c r="D1107" s="94" t="str">
        <f>IF(A1107&lt;&gt;"",SUMIFS(JPK_KR!AM:AM,JPK_KR!W:W,B1107),"")</f>
        <v/>
      </c>
      <c r="G1107" s="94" t="str">
        <f>IF(E1107&lt;&gt;"",SUMIFS(JPK_KR!AL:AL,JPK_KR!W:W,F1107),"")</f>
        <v/>
      </c>
      <c r="H1107" s="94" t="str">
        <f>IF(E1107&lt;&gt;"",SUMIFS(JPK_KR!AM:AM,JPK_KR!W:W,F1107),"")</f>
        <v/>
      </c>
      <c r="K1107" s="94" t="str">
        <f>IF(I1107&lt;&gt;"",SUMIFS(JPK_KR!AJ:AJ,JPK_KR!W:W,J1107),"")</f>
        <v/>
      </c>
      <c r="L1107" s="94" t="str">
        <f>IF(I1107&lt;&gt;"",SUMIFS(JPK_KR!AK:AK,JPK_KR!W:W,J1107),"")</f>
        <v/>
      </c>
    </row>
    <row r="1108" spans="3:12" x14ac:dyDescent="0.3">
      <c r="C1108" s="94" t="str">
        <f>IF(A1108&lt;&gt;"",SUMIFS(JPK_KR!AL:AL,JPK_KR!W:W,B1108),"")</f>
        <v/>
      </c>
      <c r="D1108" s="94" t="str">
        <f>IF(A1108&lt;&gt;"",SUMIFS(JPK_KR!AM:AM,JPK_KR!W:W,B1108),"")</f>
        <v/>
      </c>
      <c r="G1108" s="94" t="str">
        <f>IF(E1108&lt;&gt;"",SUMIFS(JPK_KR!AL:AL,JPK_KR!W:W,F1108),"")</f>
        <v/>
      </c>
      <c r="H1108" s="94" t="str">
        <f>IF(E1108&lt;&gt;"",SUMIFS(JPK_KR!AM:AM,JPK_KR!W:W,F1108),"")</f>
        <v/>
      </c>
      <c r="K1108" s="94" t="str">
        <f>IF(I1108&lt;&gt;"",SUMIFS(JPK_KR!AJ:AJ,JPK_KR!W:W,J1108),"")</f>
        <v/>
      </c>
      <c r="L1108" s="94" t="str">
        <f>IF(I1108&lt;&gt;"",SUMIFS(JPK_KR!AK:AK,JPK_KR!W:W,J1108),"")</f>
        <v/>
      </c>
    </row>
    <row r="1109" spans="3:12" x14ac:dyDescent="0.3">
      <c r="C1109" s="94" t="str">
        <f>IF(A1109&lt;&gt;"",SUMIFS(JPK_KR!AL:AL,JPK_KR!W:W,B1109),"")</f>
        <v/>
      </c>
      <c r="D1109" s="94" t="str">
        <f>IF(A1109&lt;&gt;"",SUMIFS(JPK_KR!AM:AM,JPK_KR!W:W,B1109),"")</f>
        <v/>
      </c>
      <c r="G1109" s="94" t="str">
        <f>IF(E1109&lt;&gt;"",SUMIFS(JPK_KR!AL:AL,JPK_KR!W:W,F1109),"")</f>
        <v/>
      </c>
      <c r="H1109" s="94" t="str">
        <f>IF(E1109&lt;&gt;"",SUMIFS(JPK_KR!AM:AM,JPK_KR!W:W,F1109),"")</f>
        <v/>
      </c>
      <c r="K1109" s="94" t="str">
        <f>IF(I1109&lt;&gt;"",SUMIFS(JPK_KR!AJ:AJ,JPK_KR!W:W,J1109),"")</f>
        <v/>
      </c>
      <c r="L1109" s="94" t="str">
        <f>IF(I1109&lt;&gt;"",SUMIFS(JPK_KR!AK:AK,JPK_KR!W:W,J1109),"")</f>
        <v/>
      </c>
    </row>
    <row r="1110" spans="3:12" x14ac:dyDescent="0.3">
      <c r="C1110" s="94" t="str">
        <f>IF(A1110&lt;&gt;"",SUMIFS(JPK_KR!AL:AL,JPK_KR!W:W,B1110),"")</f>
        <v/>
      </c>
      <c r="D1110" s="94" t="str">
        <f>IF(A1110&lt;&gt;"",SUMIFS(JPK_KR!AM:AM,JPK_KR!W:W,B1110),"")</f>
        <v/>
      </c>
      <c r="G1110" s="94" t="str">
        <f>IF(E1110&lt;&gt;"",SUMIFS(JPK_KR!AL:AL,JPK_KR!W:W,F1110),"")</f>
        <v/>
      </c>
      <c r="H1110" s="94" t="str">
        <f>IF(E1110&lt;&gt;"",SUMIFS(JPK_KR!AM:AM,JPK_KR!W:W,F1110),"")</f>
        <v/>
      </c>
      <c r="K1110" s="94" t="str">
        <f>IF(I1110&lt;&gt;"",SUMIFS(JPK_KR!AJ:AJ,JPK_KR!W:W,J1110),"")</f>
        <v/>
      </c>
      <c r="L1110" s="94" t="str">
        <f>IF(I1110&lt;&gt;"",SUMIFS(JPK_KR!AK:AK,JPK_KR!W:W,J1110),"")</f>
        <v/>
      </c>
    </row>
    <row r="1111" spans="3:12" x14ac:dyDescent="0.3">
      <c r="C1111" s="94" t="str">
        <f>IF(A1111&lt;&gt;"",SUMIFS(JPK_KR!AL:AL,JPK_KR!W:W,B1111),"")</f>
        <v/>
      </c>
      <c r="D1111" s="94" t="str">
        <f>IF(A1111&lt;&gt;"",SUMIFS(JPK_KR!AM:AM,JPK_KR!W:W,B1111),"")</f>
        <v/>
      </c>
      <c r="G1111" s="94" t="str">
        <f>IF(E1111&lt;&gt;"",SUMIFS(JPK_KR!AL:AL,JPK_KR!W:W,F1111),"")</f>
        <v/>
      </c>
      <c r="H1111" s="94" t="str">
        <f>IF(E1111&lt;&gt;"",SUMIFS(JPK_KR!AM:AM,JPK_KR!W:W,F1111),"")</f>
        <v/>
      </c>
      <c r="K1111" s="94" t="str">
        <f>IF(I1111&lt;&gt;"",SUMIFS(JPK_KR!AJ:AJ,JPK_KR!W:W,J1111),"")</f>
        <v/>
      </c>
      <c r="L1111" s="94" t="str">
        <f>IF(I1111&lt;&gt;"",SUMIFS(JPK_KR!AK:AK,JPK_KR!W:W,J1111),"")</f>
        <v/>
      </c>
    </row>
    <row r="1112" spans="3:12" x14ac:dyDescent="0.3">
      <c r="C1112" s="94" t="str">
        <f>IF(A1112&lt;&gt;"",SUMIFS(JPK_KR!AL:AL,JPK_KR!W:W,B1112),"")</f>
        <v/>
      </c>
      <c r="D1112" s="94" t="str">
        <f>IF(A1112&lt;&gt;"",SUMIFS(JPK_KR!AM:AM,JPK_KR!W:W,B1112),"")</f>
        <v/>
      </c>
      <c r="G1112" s="94" t="str">
        <f>IF(E1112&lt;&gt;"",SUMIFS(JPK_KR!AL:AL,JPK_KR!W:W,F1112),"")</f>
        <v/>
      </c>
      <c r="H1112" s="94" t="str">
        <f>IF(E1112&lt;&gt;"",SUMIFS(JPK_KR!AM:AM,JPK_KR!W:W,F1112),"")</f>
        <v/>
      </c>
      <c r="K1112" s="94" t="str">
        <f>IF(I1112&lt;&gt;"",SUMIFS(JPK_KR!AJ:AJ,JPK_KR!W:W,J1112),"")</f>
        <v/>
      </c>
      <c r="L1112" s="94" t="str">
        <f>IF(I1112&lt;&gt;"",SUMIFS(JPK_KR!AK:AK,JPK_KR!W:W,J1112),"")</f>
        <v/>
      </c>
    </row>
    <row r="1113" spans="3:12" x14ac:dyDescent="0.3">
      <c r="C1113" s="94" t="str">
        <f>IF(A1113&lt;&gt;"",SUMIFS(JPK_KR!AL:AL,JPK_KR!W:W,B1113),"")</f>
        <v/>
      </c>
      <c r="D1113" s="94" t="str">
        <f>IF(A1113&lt;&gt;"",SUMIFS(JPK_KR!AM:AM,JPK_KR!W:W,B1113),"")</f>
        <v/>
      </c>
      <c r="G1113" s="94" t="str">
        <f>IF(E1113&lt;&gt;"",SUMIFS(JPK_KR!AL:AL,JPK_KR!W:W,F1113),"")</f>
        <v/>
      </c>
      <c r="H1113" s="94" t="str">
        <f>IF(E1113&lt;&gt;"",SUMIFS(JPK_KR!AM:AM,JPK_KR!W:W,F1113),"")</f>
        <v/>
      </c>
      <c r="K1113" s="94" t="str">
        <f>IF(I1113&lt;&gt;"",SUMIFS(JPK_KR!AJ:AJ,JPK_KR!W:W,J1113),"")</f>
        <v/>
      </c>
      <c r="L1113" s="94" t="str">
        <f>IF(I1113&lt;&gt;"",SUMIFS(JPK_KR!AK:AK,JPK_KR!W:W,J1113),"")</f>
        <v/>
      </c>
    </row>
    <row r="1114" spans="3:12" x14ac:dyDescent="0.3">
      <c r="C1114" s="94" t="str">
        <f>IF(A1114&lt;&gt;"",SUMIFS(JPK_KR!AL:AL,JPK_KR!W:W,B1114),"")</f>
        <v/>
      </c>
      <c r="D1114" s="94" t="str">
        <f>IF(A1114&lt;&gt;"",SUMIFS(JPK_KR!AM:AM,JPK_KR!W:W,B1114),"")</f>
        <v/>
      </c>
      <c r="G1114" s="94" t="str">
        <f>IF(E1114&lt;&gt;"",SUMIFS(JPK_KR!AL:AL,JPK_KR!W:W,F1114),"")</f>
        <v/>
      </c>
      <c r="H1114" s="94" t="str">
        <f>IF(E1114&lt;&gt;"",SUMIFS(JPK_KR!AM:AM,JPK_KR!W:W,F1114),"")</f>
        <v/>
      </c>
      <c r="K1114" s="94" t="str">
        <f>IF(I1114&lt;&gt;"",SUMIFS(JPK_KR!AJ:AJ,JPK_KR!W:W,J1114),"")</f>
        <v/>
      </c>
      <c r="L1114" s="94" t="str">
        <f>IF(I1114&lt;&gt;"",SUMIFS(JPK_KR!AK:AK,JPK_KR!W:W,J1114),"")</f>
        <v/>
      </c>
    </row>
    <row r="1115" spans="3:12" x14ac:dyDescent="0.3">
      <c r="C1115" s="94" t="str">
        <f>IF(A1115&lt;&gt;"",SUMIFS(JPK_KR!AL:AL,JPK_KR!W:W,B1115),"")</f>
        <v/>
      </c>
      <c r="D1115" s="94" t="str">
        <f>IF(A1115&lt;&gt;"",SUMIFS(JPK_KR!AM:AM,JPK_KR!W:W,B1115),"")</f>
        <v/>
      </c>
      <c r="G1115" s="94" t="str">
        <f>IF(E1115&lt;&gt;"",SUMIFS(JPK_KR!AL:AL,JPK_KR!W:W,F1115),"")</f>
        <v/>
      </c>
      <c r="H1115" s="94" t="str">
        <f>IF(E1115&lt;&gt;"",SUMIFS(JPK_KR!AM:AM,JPK_KR!W:W,F1115),"")</f>
        <v/>
      </c>
      <c r="K1115" s="94" t="str">
        <f>IF(I1115&lt;&gt;"",SUMIFS(JPK_KR!AJ:AJ,JPK_KR!W:W,J1115),"")</f>
        <v/>
      </c>
      <c r="L1115" s="94" t="str">
        <f>IF(I1115&lt;&gt;"",SUMIFS(JPK_KR!AK:AK,JPK_KR!W:W,J1115),"")</f>
        <v/>
      </c>
    </row>
    <row r="1116" spans="3:12" x14ac:dyDescent="0.3">
      <c r="C1116" s="94" t="str">
        <f>IF(A1116&lt;&gt;"",SUMIFS(JPK_KR!AL:AL,JPK_KR!W:W,B1116),"")</f>
        <v/>
      </c>
      <c r="D1116" s="94" t="str">
        <f>IF(A1116&lt;&gt;"",SUMIFS(JPK_KR!AM:AM,JPK_KR!W:W,B1116),"")</f>
        <v/>
      </c>
      <c r="G1116" s="94" t="str">
        <f>IF(E1116&lt;&gt;"",SUMIFS(JPK_KR!AL:AL,JPK_KR!W:W,F1116),"")</f>
        <v/>
      </c>
      <c r="H1116" s="94" t="str">
        <f>IF(E1116&lt;&gt;"",SUMIFS(JPK_KR!AM:AM,JPK_KR!W:W,F1116),"")</f>
        <v/>
      </c>
      <c r="K1116" s="94" t="str">
        <f>IF(I1116&lt;&gt;"",SUMIFS(JPK_KR!AJ:AJ,JPK_KR!W:W,J1116),"")</f>
        <v/>
      </c>
      <c r="L1116" s="94" t="str">
        <f>IF(I1116&lt;&gt;"",SUMIFS(JPK_KR!AK:AK,JPK_KR!W:W,J1116),"")</f>
        <v/>
      </c>
    </row>
    <row r="1117" spans="3:12" x14ac:dyDescent="0.3">
      <c r="C1117" s="94" t="str">
        <f>IF(A1117&lt;&gt;"",SUMIFS(JPK_KR!AL:AL,JPK_KR!W:W,B1117),"")</f>
        <v/>
      </c>
      <c r="D1117" s="94" t="str">
        <f>IF(A1117&lt;&gt;"",SUMIFS(JPK_KR!AM:AM,JPK_KR!W:W,B1117),"")</f>
        <v/>
      </c>
      <c r="G1117" s="94" t="str">
        <f>IF(E1117&lt;&gt;"",SUMIFS(JPK_KR!AL:AL,JPK_KR!W:W,F1117),"")</f>
        <v/>
      </c>
      <c r="H1117" s="94" t="str">
        <f>IF(E1117&lt;&gt;"",SUMIFS(JPK_KR!AM:AM,JPK_KR!W:W,F1117),"")</f>
        <v/>
      </c>
      <c r="K1117" s="94" t="str">
        <f>IF(I1117&lt;&gt;"",SUMIFS(JPK_KR!AJ:AJ,JPK_KR!W:W,J1117),"")</f>
        <v/>
      </c>
      <c r="L1117" s="94" t="str">
        <f>IF(I1117&lt;&gt;"",SUMIFS(JPK_KR!AK:AK,JPK_KR!W:W,J1117),"")</f>
        <v/>
      </c>
    </row>
    <row r="1118" spans="3:12" x14ac:dyDescent="0.3">
      <c r="C1118" s="94" t="str">
        <f>IF(A1118&lt;&gt;"",SUMIFS(JPK_KR!AL:AL,JPK_KR!W:W,B1118),"")</f>
        <v/>
      </c>
      <c r="D1118" s="94" t="str">
        <f>IF(A1118&lt;&gt;"",SUMIFS(JPK_KR!AM:AM,JPK_KR!W:W,B1118),"")</f>
        <v/>
      </c>
      <c r="G1118" s="94" t="str">
        <f>IF(E1118&lt;&gt;"",SUMIFS(JPK_KR!AL:AL,JPK_KR!W:W,F1118),"")</f>
        <v/>
      </c>
      <c r="H1118" s="94" t="str">
        <f>IF(E1118&lt;&gt;"",SUMIFS(JPK_KR!AM:AM,JPK_KR!W:W,F1118),"")</f>
        <v/>
      </c>
      <c r="K1118" s="94" t="str">
        <f>IF(I1118&lt;&gt;"",SUMIFS(JPK_KR!AJ:AJ,JPK_KR!W:W,J1118),"")</f>
        <v/>
      </c>
      <c r="L1118" s="94" t="str">
        <f>IF(I1118&lt;&gt;"",SUMIFS(JPK_KR!AK:AK,JPK_KR!W:W,J1118),"")</f>
        <v/>
      </c>
    </row>
    <row r="1119" spans="3:12" x14ac:dyDescent="0.3">
      <c r="C1119" s="94" t="str">
        <f>IF(A1119&lt;&gt;"",SUMIFS(JPK_KR!AL:AL,JPK_KR!W:W,B1119),"")</f>
        <v/>
      </c>
      <c r="D1119" s="94" t="str">
        <f>IF(A1119&lt;&gt;"",SUMIFS(JPK_KR!AM:AM,JPK_KR!W:W,B1119),"")</f>
        <v/>
      </c>
      <c r="G1119" s="94" t="str">
        <f>IF(E1119&lt;&gt;"",SUMIFS(JPK_KR!AL:AL,JPK_KR!W:W,F1119),"")</f>
        <v/>
      </c>
      <c r="H1119" s="94" t="str">
        <f>IF(E1119&lt;&gt;"",SUMIFS(JPK_KR!AM:AM,JPK_KR!W:W,F1119),"")</f>
        <v/>
      </c>
      <c r="K1119" s="94" t="str">
        <f>IF(I1119&lt;&gt;"",SUMIFS(JPK_KR!AJ:AJ,JPK_KR!W:W,J1119),"")</f>
        <v/>
      </c>
      <c r="L1119" s="94" t="str">
        <f>IF(I1119&lt;&gt;"",SUMIFS(JPK_KR!AK:AK,JPK_KR!W:W,J1119),"")</f>
        <v/>
      </c>
    </row>
    <row r="1120" spans="3:12" x14ac:dyDescent="0.3">
      <c r="C1120" s="94" t="str">
        <f>IF(A1120&lt;&gt;"",SUMIFS(JPK_KR!AL:AL,JPK_KR!W:W,B1120),"")</f>
        <v/>
      </c>
      <c r="D1120" s="94" t="str">
        <f>IF(A1120&lt;&gt;"",SUMIFS(JPK_KR!AM:AM,JPK_KR!W:W,B1120),"")</f>
        <v/>
      </c>
      <c r="G1120" s="94" t="str">
        <f>IF(E1120&lt;&gt;"",SUMIFS(JPK_KR!AL:AL,JPK_KR!W:W,F1120),"")</f>
        <v/>
      </c>
      <c r="H1120" s="94" t="str">
        <f>IF(E1120&lt;&gt;"",SUMIFS(JPK_KR!AM:AM,JPK_KR!W:W,F1120),"")</f>
        <v/>
      </c>
      <c r="K1120" s="94" t="str">
        <f>IF(I1120&lt;&gt;"",SUMIFS(JPK_KR!AJ:AJ,JPK_KR!W:W,J1120),"")</f>
        <v/>
      </c>
      <c r="L1120" s="94" t="str">
        <f>IF(I1120&lt;&gt;"",SUMIFS(JPK_KR!AK:AK,JPK_KR!W:W,J1120),"")</f>
        <v/>
      </c>
    </row>
    <row r="1121" spans="3:12" x14ac:dyDescent="0.3">
      <c r="C1121" s="94" t="str">
        <f>IF(A1121&lt;&gt;"",SUMIFS(JPK_KR!AL:AL,JPK_KR!W:W,B1121),"")</f>
        <v/>
      </c>
      <c r="D1121" s="94" t="str">
        <f>IF(A1121&lt;&gt;"",SUMIFS(JPK_KR!AM:AM,JPK_KR!W:W,B1121),"")</f>
        <v/>
      </c>
      <c r="G1121" s="94" t="str">
        <f>IF(E1121&lt;&gt;"",SUMIFS(JPK_KR!AL:AL,JPK_KR!W:W,F1121),"")</f>
        <v/>
      </c>
      <c r="H1121" s="94" t="str">
        <f>IF(E1121&lt;&gt;"",SUMIFS(JPK_KR!AM:AM,JPK_KR!W:W,F1121),"")</f>
        <v/>
      </c>
      <c r="K1121" s="94" t="str">
        <f>IF(I1121&lt;&gt;"",SUMIFS(JPK_KR!AJ:AJ,JPK_KR!W:W,J1121),"")</f>
        <v/>
      </c>
      <c r="L1121" s="94" t="str">
        <f>IF(I1121&lt;&gt;"",SUMIFS(JPK_KR!AK:AK,JPK_KR!W:W,J1121),"")</f>
        <v/>
      </c>
    </row>
    <row r="1122" spans="3:12" x14ac:dyDescent="0.3">
      <c r="C1122" s="94" t="str">
        <f>IF(A1122&lt;&gt;"",SUMIFS(JPK_KR!AL:AL,JPK_KR!W:W,B1122),"")</f>
        <v/>
      </c>
      <c r="D1122" s="94" t="str">
        <f>IF(A1122&lt;&gt;"",SUMIFS(JPK_KR!AM:AM,JPK_KR!W:W,B1122),"")</f>
        <v/>
      </c>
      <c r="G1122" s="94" t="str">
        <f>IF(E1122&lt;&gt;"",SUMIFS(JPK_KR!AL:AL,JPK_KR!W:W,F1122),"")</f>
        <v/>
      </c>
      <c r="H1122" s="94" t="str">
        <f>IF(E1122&lt;&gt;"",SUMIFS(JPK_KR!AM:AM,JPK_KR!W:W,F1122),"")</f>
        <v/>
      </c>
      <c r="K1122" s="94" t="str">
        <f>IF(I1122&lt;&gt;"",SUMIFS(JPK_KR!AJ:AJ,JPK_KR!W:W,J1122),"")</f>
        <v/>
      </c>
      <c r="L1122" s="94" t="str">
        <f>IF(I1122&lt;&gt;"",SUMIFS(JPK_KR!AK:AK,JPK_KR!W:W,J1122),"")</f>
        <v/>
      </c>
    </row>
    <row r="1123" spans="3:12" x14ac:dyDescent="0.3">
      <c r="C1123" s="94" t="str">
        <f>IF(A1123&lt;&gt;"",SUMIFS(JPK_KR!AL:AL,JPK_KR!W:W,B1123),"")</f>
        <v/>
      </c>
      <c r="D1123" s="94" t="str">
        <f>IF(A1123&lt;&gt;"",SUMIFS(JPK_KR!AM:AM,JPK_KR!W:W,B1123),"")</f>
        <v/>
      </c>
      <c r="G1123" s="94" t="str">
        <f>IF(E1123&lt;&gt;"",SUMIFS(JPK_KR!AL:AL,JPK_KR!W:W,F1123),"")</f>
        <v/>
      </c>
      <c r="H1123" s="94" t="str">
        <f>IF(E1123&lt;&gt;"",SUMIFS(JPK_KR!AM:AM,JPK_KR!W:W,F1123),"")</f>
        <v/>
      </c>
      <c r="K1123" s="94" t="str">
        <f>IF(I1123&lt;&gt;"",SUMIFS(JPK_KR!AJ:AJ,JPK_KR!W:W,J1123),"")</f>
        <v/>
      </c>
      <c r="L1123" s="94" t="str">
        <f>IF(I1123&lt;&gt;"",SUMIFS(JPK_KR!AK:AK,JPK_KR!W:W,J1123),"")</f>
        <v/>
      </c>
    </row>
    <row r="1124" spans="3:12" x14ac:dyDescent="0.3">
      <c r="C1124" s="94" t="str">
        <f>IF(A1124&lt;&gt;"",SUMIFS(JPK_KR!AL:AL,JPK_KR!W:W,B1124),"")</f>
        <v/>
      </c>
      <c r="D1124" s="94" t="str">
        <f>IF(A1124&lt;&gt;"",SUMIFS(JPK_KR!AM:AM,JPK_KR!W:W,B1124),"")</f>
        <v/>
      </c>
      <c r="G1124" s="94" t="str">
        <f>IF(E1124&lt;&gt;"",SUMIFS(JPK_KR!AL:AL,JPK_KR!W:W,F1124),"")</f>
        <v/>
      </c>
      <c r="H1124" s="94" t="str">
        <f>IF(E1124&lt;&gt;"",SUMIFS(JPK_KR!AM:AM,JPK_KR!W:W,F1124),"")</f>
        <v/>
      </c>
      <c r="K1124" s="94" t="str">
        <f>IF(I1124&lt;&gt;"",SUMIFS(JPK_KR!AJ:AJ,JPK_KR!W:W,J1124),"")</f>
        <v/>
      </c>
      <c r="L1124" s="94" t="str">
        <f>IF(I1124&lt;&gt;"",SUMIFS(JPK_KR!AK:AK,JPK_KR!W:W,J1124),"")</f>
        <v/>
      </c>
    </row>
    <row r="1125" spans="3:12" x14ac:dyDescent="0.3">
      <c r="C1125" s="94" t="str">
        <f>IF(A1125&lt;&gt;"",SUMIFS(JPK_KR!AL:AL,JPK_KR!W:W,B1125),"")</f>
        <v/>
      </c>
      <c r="D1125" s="94" t="str">
        <f>IF(A1125&lt;&gt;"",SUMIFS(JPK_KR!AM:AM,JPK_KR!W:W,B1125),"")</f>
        <v/>
      </c>
      <c r="G1125" s="94" t="str">
        <f>IF(E1125&lt;&gt;"",SUMIFS(JPK_KR!AL:AL,JPK_KR!W:W,F1125),"")</f>
        <v/>
      </c>
      <c r="H1125" s="94" t="str">
        <f>IF(E1125&lt;&gt;"",SUMIFS(JPK_KR!AM:AM,JPK_KR!W:W,F1125),"")</f>
        <v/>
      </c>
      <c r="K1125" s="94" t="str">
        <f>IF(I1125&lt;&gt;"",SUMIFS(JPK_KR!AJ:AJ,JPK_KR!W:W,J1125),"")</f>
        <v/>
      </c>
      <c r="L1125" s="94" t="str">
        <f>IF(I1125&lt;&gt;"",SUMIFS(JPK_KR!AK:AK,JPK_KR!W:W,J1125),"")</f>
        <v/>
      </c>
    </row>
    <row r="1126" spans="3:12" x14ac:dyDescent="0.3">
      <c r="C1126" s="94" t="str">
        <f>IF(A1126&lt;&gt;"",SUMIFS(JPK_KR!AL:AL,JPK_KR!W:W,B1126),"")</f>
        <v/>
      </c>
      <c r="D1126" s="94" t="str">
        <f>IF(A1126&lt;&gt;"",SUMIFS(JPK_KR!AM:AM,JPK_KR!W:W,B1126),"")</f>
        <v/>
      </c>
      <c r="G1126" s="94" t="str">
        <f>IF(E1126&lt;&gt;"",SUMIFS(JPK_KR!AL:AL,JPK_KR!W:W,F1126),"")</f>
        <v/>
      </c>
      <c r="H1126" s="94" t="str">
        <f>IF(E1126&lt;&gt;"",SUMIFS(JPK_KR!AM:AM,JPK_KR!W:W,F1126),"")</f>
        <v/>
      </c>
      <c r="K1126" s="94" t="str">
        <f>IF(I1126&lt;&gt;"",SUMIFS(JPK_KR!AJ:AJ,JPK_KR!W:W,J1126),"")</f>
        <v/>
      </c>
      <c r="L1126" s="94" t="str">
        <f>IF(I1126&lt;&gt;"",SUMIFS(JPK_KR!AK:AK,JPK_KR!W:W,J1126),"")</f>
        <v/>
      </c>
    </row>
    <row r="1127" spans="3:12" x14ac:dyDescent="0.3">
      <c r="C1127" s="94" t="str">
        <f>IF(A1127&lt;&gt;"",SUMIFS(JPK_KR!AL:AL,JPK_KR!W:W,B1127),"")</f>
        <v/>
      </c>
      <c r="D1127" s="94" t="str">
        <f>IF(A1127&lt;&gt;"",SUMIFS(JPK_KR!AM:AM,JPK_KR!W:W,B1127),"")</f>
        <v/>
      </c>
      <c r="G1127" s="94" t="str">
        <f>IF(E1127&lt;&gt;"",SUMIFS(JPK_KR!AL:AL,JPK_KR!W:W,F1127),"")</f>
        <v/>
      </c>
      <c r="H1127" s="94" t="str">
        <f>IF(E1127&lt;&gt;"",SUMIFS(JPK_KR!AM:AM,JPK_KR!W:W,F1127),"")</f>
        <v/>
      </c>
      <c r="K1127" s="94" t="str">
        <f>IF(I1127&lt;&gt;"",SUMIFS(JPK_KR!AJ:AJ,JPK_KR!W:W,J1127),"")</f>
        <v/>
      </c>
      <c r="L1127" s="94" t="str">
        <f>IF(I1127&lt;&gt;"",SUMIFS(JPK_KR!AK:AK,JPK_KR!W:W,J1127),"")</f>
        <v/>
      </c>
    </row>
    <row r="1128" spans="3:12" x14ac:dyDescent="0.3">
      <c r="C1128" s="94" t="str">
        <f>IF(A1128&lt;&gt;"",SUMIFS(JPK_KR!AL:AL,JPK_KR!W:W,B1128),"")</f>
        <v/>
      </c>
      <c r="D1128" s="94" t="str">
        <f>IF(A1128&lt;&gt;"",SUMIFS(JPK_KR!AM:AM,JPK_KR!W:W,B1128),"")</f>
        <v/>
      </c>
      <c r="G1128" s="94" t="str">
        <f>IF(E1128&lt;&gt;"",SUMIFS(JPK_KR!AL:AL,JPK_KR!W:W,F1128),"")</f>
        <v/>
      </c>
      <c r="H1128" s="94" t="str">
        <f>IF(E1128&lt;&gt;"",SUMIFS(JPK_KR!AM:AM,JPK_KR!W:W,F1128),"")</f>
        <v/>
      </c>
      <c r="K1128" s="94" t="str">
        <f>IF(I1128&lt;&gt;"",SUMIFS(JPK_KR!AJ:AJ,JPK_KR!W:W,J1128),"")</f>
        <v/>
      </c>
      <c r="L1128" s="94" t="str">
        <f>IF(I1128&lt;&gt;"",SUMIFS(JPK_KR!AK:AK,JPK_KR!W:W,J1128),"")</f>
        <v/>
      </c>
    </row>
    <row r="1129" spans="3:12" x14ac:dyDescent="0.3">
      <c r="C1129" s="94" t="str">
        <f>IF(A1129&lt;&gt;"",SUMIFS(JPK_KR!AL:AL,JPK_KR!W:W,B1129),"")</f>
        <v/>
      </c>
      <c r="D1129" s="94" t="str">
        <f>IF(A1129&lt;&gt;"",SUMIFS(JPK_KR!AM:AM,JPK_KR!W:W,B1129),"")</f>
        <v/>
      </c>
      <c r="G1129" s="94" t="str">
        <f>IF(E1129&lt;&gt;"",SUMIFS(JPK_KR!AL:AL,JPK_KR!W:W,F1129),"")</f>
        <v/>
      </c>
      <c r="H1129" s="94" t="str">
        <f>IF(E1129&lt;&gt;"",SUMIFS(JPK_KR!AM:AM,JPK_KR!W:W,F1129),"")</f>
        <v/>
      </c>
      <c r="K1129" s="94" t="str">
        <f>IF(I1129&lt;&gt;"",SUMIFS(JPK_KR!AJ:AJ,JPK_KR!W:W,J1129),"")</f>
        <v/>
      </c>
      <c r="L1129" s="94" t="str">
        <f>IF(I1129&lt;&gt;"",SUMIFS(JPK_KR!AK:AK,JPK_KR!W:W,J1129),"")</f>
        <v/>
      </c>
    </row>
    <row r="1130" spans="3:12" x14ac:dyDescent="0.3">
      <c r="C1130" s="94" t="str">
        <f>IF(A1130&lt;&gt;"",SUMIFS(JPK_KR!AL:AL,JPK_KR!W:W,B1130),"")</f>
        <v/>
      </c>
      <c r="D1130" s="94" t="str">
        <f>IF(A1130&lt;&gt;"",SUMIFS(JPK_KR!AM:AM,JPK_KR!W:W,B1130),"")</f>
        <v/>
      </c>
      <c r="G1130" s="94" t="str">
        <f>IF(E1130&lt;&gt;"",SUMIFS(JPK_KR!AL:AL,JPK_KR!W:W,F1130),"")</f>
        <v/>
      </c>
      <c r="H1130" s="94" t="str">
        <f>IF(E1130&lt;&gt;"",SUMIFS(JPK_KR!AM:AM,JPK_KR!W:W,F1130),"")</f>
        <v/>
      </c>
      <c r="K1130" s="94" t="str">
        <f>IF(I1130&lt;&gt;"",SUMIFS(JPK_KR!AJ:AJ,JPK_KR!W:W,J1130),"")</f>
        <v/>
      </c>
      <c r="L1130" s="94" t="str">
        <f>IF(I1130&lt;&gt;"",SUMIFS(JPK_KR!AK:AK,JPK_KR!W:W,J1130),"")</f>
        <v/>
      </c>
    </row>
    <row r="1131" spans="3:12" x14ac:dyDescent="0.3">
      <c r="C1131" s="94" t="str">
        <f>IF(A1131&lt;&gt;"",SUMIFS(JPK_KR!AL:AL,JPK_KR!W:W,B1131),"")</f>
        <v/>
      </c>
      <c r="D1131" s="94" t="str">
        <f>IF(A1131&lt;&gt;"",SUMIFS(JPK_KR!AM:AM,JPK_KR!W:W,B1131),"")</f>
        <v/>
      </c>
      <c r="G1131" s="94" t="str">
        <f>IF(E1131&lt;&gt;"",SUMIFS(JPK_KR!AL:AL,JPK_KR!W:W,F1131),"")</f>
        <v/>
      </c>
      <c r="H1131" s="94" t="str">
        <f>IF(E1131&lt;&gt;"",SUMIFS(JPK_KR!AM:AM,JPK_KR!W:W,F1131),"")</f>
        <v/>
      </c>
      <c r="K1131" s="94" t="str">
        <f>IF(I1131&lt;&gt;"",SUMIFS(JPK_KR!AJ:AJ,JPK_KR!W:W,J1131),"")</f>
        <v/>
      </c>
      <c r="L1131" s="94" t="str">
        <f>IF(I1131&lt;&gt;"",SUMIFS(JPK_KR!AK:AK,JPK_KR!W:W,J1131),"")</f>
        <v/>
      </c>
    </row>
    <row r="1132" spans="3:12" x14ac:dyDescent="0.3">
      <c r="C1132" s="94" t="str">
        <f>IF(A1132&lt;&gt;"",SUMIFS(JPK_KR!AL:AL,JPK_KR!W:W,B1132),"")</f>
        <v/>
      </c>
      <c r="D1132" s="94" t="str">
        <f>IF(A1132&lt;&gt;"",SUMIFS(JPK_KR!AM:AM,JPK_KR!W:W,B1132),"")</f>
        <v/>
      </c>
      <c r="G1132" s="94" t="str">
        <f>IF(E1132&lt;&gt;"",SUMIFS(JPK_KR!AL:AL,JPK_KR!W:W,F1132),"")</f>
        <v/>
      </c>
      <c r="H1132" s="94" t="str">
        <f>IF(E1132&lt;&gt;"",SUMIFS(JPK_KR!AM:AM,JPK_KR!W:W,F1132),"")</f>
        <v/>
      </c>
      <c r="K1132" s="94" t="str">
        <f>IF(I1132&lt;&gt;"",SUMIFS(JPK_KR!AJ:AJ,JPK_KR!W:W,J1132),"")</f>
        <v/>
      </c>
      <c r="L1132" s="94" t="str">
        <f>IF(I1132&lt;&gt;"",SUMIFS(JPK_KR!AK:AK,JPK_KR!W:W,J1132),"")</f>
        <v/>
      </c>
    </row>
    <row r="1133" spans="3:12" x14ac:dyDescent="0.3">
      <c r="C1133" s="94" t="str">
        <f>IF(A1133&lt;&gt;"",SUMIFS(JPK_KR!AL:AL,JPK_KR!W:W,B1133),"")</f>
        <v/>
      </c>
      <c r="D1133" s="94" t="str">
        <f>IF(A1133&lt;&gt;"",SUMIFS(JPK_KR!AM:AM,JPK_KR!W:W,B1133),"")</f>
        <v/>
      </c>
      <c r="G1133" s="94" t="str">
        <f>IF(E1133&lt;&gt;"",SUMIFS(JPK_KR!AL:AL,JPK_KR!W:W,F1133),"")</f>
        <v/>
      </c>
      <c r="H1133" s="94" t="str">
        <f>IF(E1133&lt;&gt;"",SUMIFS(JPK_KR!AM:AM,JPK_KR!W:W,F1133),"")</f>
        <v/>
      </c>
      <c r="K1133" s="94" t="str">
        <f>IF(I1133&lt;&gt;"",SUMIFS(JPK_KR!AJ:AJ,JPK_KR!W:W,J1133),"")</f>
        <v/>
      </c>
      <c r="L1133" s="94" t="str">
        <f>IF(I1133&lt;&gt;"",SUMIFS(JPK_KR!AK:AK,JPK_KR!W:W,J1133),"")</f>
        <v/>
      </c>
    </row>
    <row r="1134" spans="3:12" x14ac:dyDescent="0.3">
      <c r="C1134" s="94" t="str">
        <f>IF(A1134&lt;&gt;"",SUMIFS(JPK_KR!AL:AL,JPK_KR!W:W,B1134),"")</f>
        <v/>
      </c>
      <c r="D1134" s="94" t="str">
        <f>IF(A1134&lt;&gt;"",SUMIFS(JPK_KR!AM:AM,JPK_KR!W:W,B1134),"")</f>
        <v/>
      </c>
      <c r="G1134" s="94" t="str">
        <f>IF(E1134&lt;&gt;"",SUMIFS(JPK_KR!AL:AL,JPK_KR!W:W,F1134),"")</f>
        <v/>
      </c>
      <c r="H1134" s="94" t="str">
        <f>IF(E1134&lt;&gt;"",SUMIFS(JPK_KR!AM:AM,JPK_KR!W:W,F1134),"")</f>
        <v/>
      </c>
      <c r="K1134" s="94" t="str">
        <f>IF(I1134&lt;&gt;"",SUMIFS(JPK_KR!AJ:AJ,JPK_KR!W:W,J1134),"")</f>
        <v/>
      </c>
      <c r="L1134" s="94" t="str">
        <f>IF(I1134&lt;&gt;"",SUMIFS(JPK_KR!AK:AK,JPK_KR!W:W,J1134),"")</f>
        <v/>
      </c>
    </row>
    <row r="1135" spans="3:12" x14ac:dyDescent="0.3">
      <c r="C1135" s="94" t="str">
        <f>IF(A1135&lt;&gt;"",SUMIFS(JPK_KR!AL:AL,JPK_KR!W:W,B1135),"")</f>
        <v/>
      </c>
      <c r="D1135" s="94" t="str">
        <f>IF(A1135&lt;&gt;"",SUMIFS(JPK_KR!AM:AM,JPK_KR!W:W,B1135),"")</f>
        <v/>
      </c>
      <c r="G1135" s="94" t="str">
        <f>IF(E1135&lt;&gt;"",SUMIFS(JPK_KR!AL:AL,JPK_KR!W:W,F1135),"")</f>
        <v/>
      </c>
      <c r="H1135" s="94" t="str">
        <f>IF(E1135&lt;&gt;"",SUMIFS(JPK_KR!AM:AM,JPK_KR!W:W,F1135),"")</f>
        <v/>
      </c>
      <c r="K1135" s="94" t="str">
        <f>IF(I1135&lt;&gt;"",SUMIFS(JPK_KR!AJ:AJ,JPK_KR!W:W,J1135),"")</f>
        <v/>
      </c>
      <c r="L1135" s="94" t="str">
        <f>IF(I1135&lt;&gt;"",SUMIFS(JPK_KR!AK:AK,JPK_KR!W:W,J1135),"")</f>
        <v/>
      </c>
    </row>
    <row r="1136" spans="3:12" x14ac:dyDescent="0.3">
      <c r="C1136" s="94" t="str">
        <f>IF(A1136&lt;&gt;"",SUMIFS(JPK_KR!AL:AL,JPK_KR!W:W,B1136),"")</f>
        <v/>
      </c>
      <c r="D1136" s="94" t="str">
        <f>IF(A1136&lt;&gt;"",SUMIFS(JPK_KR!AM:AM,JPK_KR!W:W,B1136),"")</f>
        <v/>
      </c>
      <c r="G1136" s="94" t="str">
        <f>IF(E1136&lt;&gt;"",SUMIFS(JPK_KR!AL:AL,JPK_KR!W:W,F1136),"")</f>
        <v/>
      </c>
      <c r="H1136" s="94" t="str">
        <f>IF(E1136&lt;&gt;"",SUMIFS(JPK_KR!AM:AM,JPK_KR!W:W,F1136),"")</f>
        <v/>
      </c>
      <c r="K1136" s="94" t="str">
        <f>IF(I1136&lt;&gt;"",SUMIFS(JPK_KR!AJ:AJ,JPK_KR!W:W,J1136),"")</f>
        <v/>
      </c>
      <c r="L1136" s="94" t="str">
        <f>IF(I1136&lt;&gt;"",SUMIFS(JPK_KR!AK:AK,JPK_KR!W:W,J1136),"")</f>
        <v/>
      </c>
    </row>
    <row r="1137" spans="3:12" x14ac:dyDescent="0.3">
      <c r="C1137" s="94" t="str">
        <f>IF(A1137&lt;&gt;"",SUMIFS(JPK_KR!AL:AL,JPK_KR!W:W,B1137),"")</f>
        <v/>
      </c>
      <c r="D1137" s="94" t="str">
        <f>IF(A1137&lt;&gt;"",SUMIFS(JPK_KR!AM:AM,JPK_KR!W:W,B1137),"")</f>
        <v/>
      </c>
      <c r="G1137" s="94" t="str">
        <f>IF(E1137&lt;&gt;"",SUMIFS(JPK_KR!AL:AL,JPK_KR!W:W,F1137),"")</f>
        <v/>
      </c>
      <c r="H1137" s="94" t="str">
        <f>IF(E1137&lt;&gt;"",SUMIFS(JPK_KR!AM:AM,JPK_KR!W:W,F1137),"")</f>
        <v/>
      </c>
      <c r="K1137" s="94" t="str">
        <f>IF(I1137&lt;&gt;"",SUMIFS(JPK_KR!AJ:AJ,JPK_KR!W:W,J1137),"")</f>
        <v/>
      </c>
      <c r="L1137" s="94" t="str">
        <f>IF(I1137&lt;&gt;"",SUMIFS(JPK_KR!AK:AK,JPK_KR!W:W,J1137),"")</f>
        <v/>
      </c>
    </row>
    <row r="1138" spans="3:12" x14ac:dyDescent="0.3">
      <c r="C1138" s="94" t="str">
        <f>IF(A1138&lt;&gt;"",SUMIFS(JPK_KR!AL:AL,JPK_KR!W:W,B1138),"")</f>
        <v/>
      </c>
      <c r="D1138" s="94" t="str">
        <f>IF(A1138&lt;&gt;"",SUMIFS(JPK_KR!AM:AM,JPK_KR!W:W,B1138),"")</f>
        <v/>
      </c>
      <c r="G1138" s="94" t="str">
        <f>IF(E1138&lt;&gt;"",SUMIFS(JPK_KR!AL:AL,JPK_KR!W:W,F1138),"")</f>
        <v/>
      </c>
      <c r="H1138" s="94" t="str">
        <f>IF(E1138&lt;&gt;"",SUMIFS(JPK_KR!AM:AM,JPK_KR!W:W,F1138),"")</f>
        <v/>
      </c>
      <c r="K1138" s="94" t="str">
        <f>IF(I1138&lt;&gt;"",SUMIFS(JPK_KR!AJ:AJ,JPK_KR!W:W,J1138),"")</f>
        <v/>
      </c>
      <c r="L1138" s="94" t="str">
        <f>IF(I1138&lt;&gt;"",SUMIFS(JPK_KR!AK:AK,JPK_KR!W:W,J1138),"")</f>
        <v/>
      </c>
    </row>
    <row r="1139" spans="3:12" x14ac:dyDescent="0.3">
      <c r="C1139" s="94" t="str">
        <f>IF(A1139&lt;&gt;"",SUMIFS(JPK_KR!AL:AL,JPK_KR!W:W,B1139),"")</f>
        <v/>
      </c>
      <c r="D1139" s="94" t="str">
        <f>IF(A1139&lt;&gt;"",SUMIFS(JPK_KR!AM:AM,JPK_KR!W:W,B1139),"")</f>
        <v/>
      </c>
      <c r="G1139" s="94" t="str">
        <f>IF(E1139&lt;&gt;"",SUMIFS(JPK_KR!AL:AL,JPK_KR!W:W,F1139),"")</f>
        <v/>
      </c>
      <c r="H1139" s="94" t="str">
        <f>IF(E1139&lt;&gt;"",SUMIFS(JPK_KR!AM:AM,JPK_KR!W:W,F1139),"")</f>
        <v/>
      </c>
      <c r="K1139" s="94" t="str">
        <f>IF(I1139&lt;&gt;"",SUMIFS(JPK_KR!AJ:AJ,JPK_KR!W:W,J1139),"")</f>
        <v/>
      </c>
      <c r="L1139" s="94" t="str">
        <f>IF(I1139&lt;&gt;"",SUMIFS(JPK_KR!AK:AK,JPK_KR!W:W,J1139),"")</f>
        <v/>
      </c>
    </row>
    <row r="1140" spans="3:12" x14ac:dyDescent="0.3">
      <c r="C1140" s="94" t="str">
        <f>IF(A1140&lt;&gt;"",SUMIFS(JPK_KR!AL:AL,JPK_KR!W:W,B1140),"")</f>
        <v/>
      </c>
      <c r="D1140" s="94" t="str">
        <f>IF(A1140&lt;&gt;"",SUMIFS(JPK_KR!AM:AM,JPK_KR!W:W,B1140),"")</f>
        <v/>
      </c>
      <c r="G1140" s="94" t="str">
        <f>IF(E1140&lt;&gt;"",SUMIFS(JPK_KR!AL:AL,JPK_KR!W:W,F1140),"")</f>
        <v/>
      </c>
      <c r="H1140" s="94" t="str">
        <f>IF(E1140&lt;&gt;"",SUMIFS(JPK_KR!AM:AM,JPK_KR!W:W,F1140),"")</f>
        <v/>
      </c>
      <c r="K1140" s="94" t="str">
        <f>IF(I1140&lt;&gt;"",SUMIFS(JPK_KR!AJ:AJ,JPK_KR!W:W,J1140),"")</f>
        <v/>
      </c>
      <c r="L1140" s="94" t="str">
        <f>IF(I1140&lt;&gt;"",SUMIFS(JPK_KR!AK:AK,JPK_KR!W:W,J1140),"")</f>
        <v/>
      </c>
    </row>
    <row r="1141" spans="3:12" x14ac:dyDescent="0.3">
      <c r="C1141" s="94" t="str">
        <f>IF(A1141&lt;&gt;"",SUMIFS(JPK_KR!AL:AL,JPK_KR!W:W,B1141),"")</f>
        <v/>
      </c>
      <c r="D1141" s="94" t="str">
        <f>IF(A1141&lt;&gt;"",SUMIFS(JPK_KR!AM:AM,JPK_KR!W:W,B1141),"")</f>
        <v/>
      </c>
      <c r="G1141" s="94" t="str">
        <f>IF(E1141&lt;&gt;"",SUMIFS(JPK_KR!AL:AL,JPK_KR!W:W,F1141),"")</f>
        <v/>
      </c>
      <c r="H1141" s="94" t="str">
        <f>IF(E1141&lt;&gt;"",SUMIFS(JPK_KR!AM:AM,JPK_KR!W:W,F1141),"")</f>
        <v/>
      </c>
      <c r="K1141" s="94" t="str">
        <f>IF(I1141&lt;&gt;"",SUMIFS(JPK_KR!AJ:AJ,JPK_KR!W:W,J1141),"")</f>
        <v/>
      </c>
      <c r="L1141" s="94" t="str">
        <f>IF(I1141&lt;&gt;"",SUMIFS(JPK_KR!AK:AK,JPK_KR!W:W,J1141),"")</f>
        <v/>
      </c>
    </row>
    <row r="1142" spans="3:12" x14ac:dyDescent="0.3">
      <c r="C1142" s="94" t="str">
        <f>IF(A1142&lt;&gt;"",SUMIFS(JPK_KR!AL:AL,JPK_KR!W:W,B1142),"")</f>
        <v/>
      </c>
      <c r="D1142" s="94" t="str">
        <f>IF(A1142&lt;&gt;"",SUMIFS(JPK_KR!AM:AM,JPK_KR!W:W,B1142),"")</f>
        <v/>
      </c>
      <c r="G1142" s="94" t="str">
        <f>IF(E1142&lt;&gt;"",SUMIFS(JPK_KR!AL:AL,JPK_KR!W:W,F1142),"")</f>
        <v/>
      </c>
      <c r="H1142" s="94" t="str">
        <f>IF(E1142&lt;&gt;"",SUMIFS(JPK_KR!AM:AM,JPK_KR!W:W,F1142),"")</f>
        <v/>
      </c>
      <c r="K1142" s="94" t="str">
        <f>IF(I1142&lt;&gt;"",SUMIFS(JPK_KR!AJ:AJ,JPK_KR!W:W,J1142),"")</f>
        <v/>
      </c>
      <c r="L1142" s="94" t="str">
        <f>IF(I1142&lt;&gt;"",SUMIFS(JPK_KR!AK:AK,JPK_KR!W:W,J1142),"")</f>
        <v/>
      </c>
    </row>
    <row r="1143" spans="3:12" x14ac:dyDescent="0.3">
      <c r="C1143" s="94" t="str">
        <f>IF(A1143&lt;&gt;"",SUMIFS(JPK_KR!AL:AL,JPK_KR!W:W,B1143),"")</f>
        <v/>
      </c>
      <c r="D1143" s="94" t="str">
        <f>IF(A1143&lt;&gt;"",SUMIFS(JPK_KR!AM:AM,JPK_KR!W:W,B1143),"")</f>
        <v/>
      </c>
      <c r="G1143" s="94" t="str">
        <f>IF(E1143&lt;&gt;"",SUMIFS(JPK_KR!AL:AL,JPK_KR!W:W,F1143),"")</f>
        <v/>
      </c>
      <c r="H1143" s="94" t="str">
        <f>IF(E1143&lt;&gt;"",SUMIFS(JPK_KR!AM:AM,JPK_KR!W:W,F1143),"")</f>
        <v/>
      </c>
      <c r="K1143" s="94" t="str">
        <f>IF(I1143&lt;&gt;"",SUMIFS(JPK_KR!AJ:AJ,JPK_KR!W:W,J1143),"")</f>
        <v/>
      </c>
      <c r="L1143" s="94" t="str">
        <f>IF(I1143&lt;&gt;"",SUMIFS(JPK_KR!AK:AK,JPK_KR!W:W,J1143),"")</f>
        <v/>
      </c>
    </row>
    <row r="1144" spans="3:12" x14ac:dyDescent="0.3">
      <c r="C1144" s="94" t="str">
        <f>IF(A1144&lt;&gt;"",SUMIFS(JPK_KR!AL:AL,JPK_KR!W:W,B1144),"")</f>
        <v/>
      </c>
      <c r="D1144" s="94" t="str">
        <f>IF(A1144&lt;&gt;"",SUMIFS(JPK_KR!AM:AM,JPK_KR!W:W,B1144),"")</f>
        <v/>
      </c>
      <c r="G1144" s="94" t="str">
        <f>IF(E1144&lt;&gt;"",SUMIFS(JPK_KR!AL:AL,JPK_KR!W:W,F1144),"")</f>
        <v/>
      </c>
      <c r="H1144" s="94" t="str">
        <f>IF(E1144&lt;&gt;"",SUMIFS(JPK_KR!AM:AM,JPK_KR!W:W,F1144),"")</f>
        <v/>
      </c>
      <c r="K1144" s="94" t="str">
        <f>IF(I1144&lt;&gt;"",SUMIFS(JPK_KR!AJ:AJ,JPK_KR!W:W,J1144),"")</f>
        <v/>
      </c>
      <c r="L1144" s="94" t="str">
        <f>IF(I1144&lt;&gt;"",SUMIFS(JPK_KR!AK:AK,JPK_KR!W:W,J1144),"")</f>
        <v/>
      </c>
    </row>
    <row r="1145" spans="3:12" x14ac:dyDescent="0.3">
      <c r="C1145" s="94" t="str">
        <f>IF(A1145&lt;&gt;"",SUMIFS(JPK_KR!AL:AL,JPK_KR!W:W,B1145),"")</f>
        <v/>
      </c>
      <c r="D1145" s="94" t="str">
        <f>IF(A1145&lt;&gt;"",SUMIFS(JPK_KR!AM:AM,JPK_KR!W:W,B1145),"")</f>
        <v/>
      </c>
      <c r="G1145" s="94" t="str">
        <f>IF(E1145&lt;&gt;"",SUMIFS(JPK_KR!AL:AL,JPK_KR!W:W,F1145),"")</f>
        <v/>
      </c>
      <c r="H1145" s="94" t="str">
        <f>IF(E1145&lt;&gt;"",SUMIFS(JPK_KR!AM:AM,JPK_KR!W:W,F1145),"")</f>
        <v/>
      </c>
      <c r="K1145" s="94" t="str">
        <f>IF(I1145&lt;&gt;"",SUMIFS(JPK_KR!AJ:AJ,JPK_KR!W:W,J1145),"")</f>
        <v/>
      </c>
      <c r="L1145" s="94" t="str">
        <f>IF(I1145&lt;&gt;"",SUMIFS(JPK_KR!AK:AK,JPK_KR!W:W,J1145),"")</f>
        <v/>
      </c>
    </row>
    <row r="1146" spans="3:12" x14ac:dyDescent="0.3">
      <c r="C1146" s="94" t="str">
        <f>IF(A1146&lt;&gt;"",SUMIFS(JPK_KR!AL:AL,JPK_KR!W:W,B1146),"")</f>
        <v/>
      </c>
      <c r="D1146" s="94" t="str">
        <f>IF(A1146&lt;&gt;"",SUMIFS(JPK_KR!AM:AM,JPK_KR!W:W,B1146),"")</f>
        <v/>
      </c>
      <c r="G1146" s="94" t="str">
        <f>IF(E1146&lt;&gt;"",SUMIFS(JPK_KR!AL:AL,JPK_KR!W:W,F1146),"")</f>
        <v/>
      </c>
      <c r="H1146" s="94" t="str">
        <f>IF(E1146&lt;&gt;"",SUMIFS(JPK_KR!AM:AM,JPK_KR!W:W,F1146),"")</f>
        <v/>
      </c>
      <c r="K1146" s="94" t="str">
        <f>IF(I1146&lt;&gt;"",SUMIFS(JPK_KR!AJ:AJ,JPK_KR!W:W,J1146),"")</f>
        <v/>
      </c>
      <c r="L1146" s="94" t="str">
        <f>IF(I1146&lt;&gt;"",SUMIFS(JPK_KR!AK:AK,JPK_KR!W:W,J1146),"")</f>
        <v/>
      </c>
    </row>
    <row r="1147" spans="3:12" x14ac:dyDescent="0.3">
      <c r="C1147" s="94" t="str">
        <f>IF(A1147&lt;&gt;"",SUMIFS(JPK_KR!AL:AL,JPK_KR!W:W,B1147),"")</f>
        <v/>
      </c>
      <c r="D1147" s="94" t="str">
        <f>IF(A1147&lt;&gt;"",SUMIFS(JPK_KR!AM:AM,JPK_KR!W:W,B1147),"")</f>
        <v/>
      </c>
      <c r="G1147" s="94" t="str">
        <f>IF(E1147&lt;&gt;"",SUMIFS(JPK_KR!AL:AL,JPK_KR!W:W,F1147),"")</f>
        <v/>
      </c>
      <c r="H1147" s="94" t="str">
        <f>IF(E1147&lt;&gt;"",SUMIFS(JPK_KR!AM:AM,JPK_KR!W:W,F1147),"")</f>
        <v/>
      </c>
      <c r="K1147" s="94" t="str">
        <f>IF(I1147&lt;&gt;"",SUMIFS(JPK_KR!AJ:AJ,JPK_KR!W:W,J1147),"")</f>
        <v/>
      </c>
      <c r="L1147" s="94" t="str">
        <f>IF(I1147&lt;&gt;"",SUMIFS(JPK_KR!AK:AK,JPK_KR!W:W,J1147),"")</f>
        <v/>
      </c>
    </row>
    <row r="1148" spans="3:12" x14ac:dyDescent="0.3">
      <c r="C1148" s="94" t="str">
        <f>IF(A1148&lt;&gt;"",SUMIFS(JPK_KR!AL:AL,JPK_KR!W:W,B1148),"")</f>
        <v/>
      </c>
      <c r="D1148" s="94" t="str">
        <f>IF(A1148&lt;&gt;"",SUMIFS(JPK_KR!AM:AM,JPK_KR!W:W,B1148),"")</f>
        <v/>
      </c>
      <c r="G1148" s="94" t="str">
        <f>IF(E1148&lt;&gt;"",SUMIFS(JPK_KR!AL:AL,JPK_KR!W:W,F1148),"")</f>
        <v/>
      </c>
      <c r="H1148" s="94" t="str">
        <f>IF(E1148&lt;&gt;"",SUMIFS(JPK_KR!AM:AM,JPK_KR!W:W,F1148),"")</f>
        <v/>
      </c>
      <c r="K1148" s="94" t="str">
        <f>IF(I1148&lt;&gt;"",SUMIFS(JPK_KR!AJ:AJ,JPK_KR!W:W,J1148),"")</f>
        <v/>
      </c>
      <c r="L1148" s="94" t="str">
        <f>IF(I1148&lt;&gt;"",SUMIFS(JPK_KR!AK:AK,JPK_KR!W:W,J1148),"")</f>
        <v/>
      </c>
    </row>
    <row r="1149" spans="3:12" x14ac:dyDescent="0.3">
      <c r="C1149" s="94" t="str">
        <f>IF(A1149&lt;&gt;"",SUMIFS(JPK_KR!AL:AL,JPK_KR!W:W,B1149),"")</f>
        <v/>
      </c>
      <c r="D1149" s="94" t="str">
        <f>IF(A1149&lt;&gt;"",SUMIFS(JPK_KR!AM:AM,JPK_KR!W:W,B1149),"")</f>
        <v/>
      </c>
      <c r="G1149" s="94" t="str">
        <f>IF(E1149&lt;&gt;"",SUMIFS(JPK_KR!AL:AL,JPK_KR!W:W,F1149),"")</f>
        <v/>
      </c>
      <c r="H1149" s="94" t="str">
        <f>IF(E1149&lt;&gt;"",SUMIFS(JPK_KR!AM:AM,JPK_KR!W:W,F1149),"")</f>
        <v/>
      </c>
      <c r="K1149" s="94" t="str">
        <f>IF(I1149&lt;&gt;"",SUMIFS(JPK_KR!AJ:AJ,JPK_KR!W:W,J1149),"")</f>
        <v/>
      </c>
      <c r="L1149" s="94" t="str">
        <f>IF(I1149&lt;&gt;"",SUMIFS(JPK_KR!AK:AK,JPK_KR!W:W,J1149),"")</f>
        <v/>
      </c>
    </row>
    <row r="1150" spans="3:12" x14ac:dyDescent="0.3">
      <c r="C1150" s="94" t="str">
        <f>IF(A1150&lt;&gt;"",SUMIFS(JPK_KR!AL:AL,JPK_KR!W:W,B1150),"")</f>
        <v/>
      </c>
      <c r="D1150" s="94" t="str">
        <f>IF(A1150&lt;&gt;"",SUMIFS(JPK_KR!AM:AM,JPK_KR!W:W,B1150),"")</f>
        <v/>
      </c>
      <c r="G1150" s="94" t="str">
        <f>IF(E1150&lt;&gt;"",SUMIFS(JPK_KR!AL:AL,JPK_KR!W:W,F1150),"")</f>
        <v/>
      </c>
      <c r="H1150" s="94" t="str">
        <f>IF(E1150&lt;&gt;"",SUMIFS(JPK_KR!AM:AM,JPK_KR!W:W,F1150),"")</f>
        <v/>
      </c>
      <c r="K1150" s="94" t="str">
        <f>IF(I1150&lt;&gt;"",SUMIFS(JPK_KR!AJ:AJ,JPK_KR!W:W,J1150),"")</f>
        <v/>
      </c>
      <c r="L1150" s="94" t="str">
        <f>IF(I1150&lt;&gt;"",SUMIFS(JPK_KR!AK:AK,JPK_KR!W:W,J1150),"")</f>
        <v/>
      </c>
    </row>
    <row r="1151" spans="3:12" x14ac:dyDescent="0.3">
      <c r="C1151" s="94" t="str">
        <f>IF(A1151&lt;&gt;"",SUMIFS(JPK_KR!AL:AL,JPK_KR!W:W,B1151),"")</f>
        <v/>
      </c>
      <c r="D1151" s="94" t="str">
        <f>IF(A1151&lt;&gt;"",SUMIFS(JPK_KR!AM:AM,JPK_KR!W:W,B1151),"")</f>
        <v/>
      </c>
      <c r="G1151" s="94" t="str">
        <f>IF(E1151&lt;&gt;"",SUMIFS(JPK_KR!AL:AL,JPK_KR!W:W,F1151),"")</f>
        <v/>
      </c>
      <c r="H1151" s="94" t="str">
        <f>IF(E1151&lt;&gt;"",SUMIFS(JPK_KR!AM:AM,JPK_KR!W:W,F1151),"")</f>
        <v/>
      </c>
      <c r="K1151" s="94" t="str">
        <f>IF(I1151&lt;&gt;"",SUMIFS(JPK_KR!AJ:AJ,JPK_KR!W:W,J1151),"")</f>
        <v/>
      </c>
      <c r="L1151" s="94" t="str">
        <f>IF(I1151&lt;&gt;"",SUMIFS(JPK_KR!AK:AK,JPK_KR!W:W,J1151),"")</f>
        <v/>
      </c>
    </row>
    <row r="1152" spans="3:12" x14ac:dyDescent="0.3">
      <c r="C1152" s="94" t="str">
        <f>IF(A1152&lt;&gt;"",SUMIFS(JPK_KR!AL:AL,JPK_KR!W:W,B1152),"")</f>
        <v/>
      </c>
      <c r="D1152" s="94" t="str">
        <f>IF(A1152&lt;&gt;"",SUMIFS(JPK_KR!AM:AM,JPK_KR!W:W,B1152),"")</f>
        <v/>
      </c>
      <c r="G1152" s="94" t="str">
        <f>IF(E1152&lt;&gt;"",SUMIFS(JPK_KR!AL:AL,JPK_KR!W:W,F1152),"")</f>
        <v/>
      </c>
      <c r="H1152" s="94" t="str">
        <f>IF(E1152&lt;&gt;"",SUMIFS(JPK_KR!AM:AM,JPK_KR!W:W,F1152),"")</f>
        <v/>
      </c>
      <c r="K1152" s="94" t="str">
        <f>IF(I1152&lt;&gt;"",SUMIFS(JPK_KR!AJ:AJ,JPK_KR!W:W,J1152),"")</f>
        <v/>
      </c>
      <c r="L1152" s="94" t="str">
        <f>IF(I1152&lt;&gt;"",SUMIFS(JPK_KR!AK:AK,JPK_KR!W:W,J1152),"")</f>
        <v/>
      </c>
    </row>
    <row r="1153" spans="3:12" x14ac:dyDescent="0.3">
      <c r="C1153" s="94" t="str">
        <f>IF(A1153&lt;&gt;"",SUMIFS(JPK_KR!AL:AL,JPK_KR!W:W,B1153),"")</f>
        <v/>
      </c>
      <c r="D1153" s="94" t="str">
        <f>IF(A1153&lt;&gt;"",SUMIFS(JPK_KR!AM:AM,JPK_KR!W:W,B1153),"")</f>
        <v/>
      </c>
      <c r="G1153" s="94" t="str">
        <f>IF(E1153&lt;&gt;"",SUMIFS(JPK_KR!AL:AL,JPK_KR!W:W,F1153),"")</f>
        <v/>
      </c>
      <c r="H1153" s="94" t="str">
        <f>IF(E1153&lt;&gt;"",SUMIFS(JPK_KR!AM:AM,JPK_KR!W:W,F1153),"")</f>
        <v/>
      </c>
      <c r="K1153" s="94" t="str">
        <f>IF(I1153&lt;&gt;"",SUMIFS(JPK_KR!AJ:AJ,JPK_KR!W:W,J1153),"")</f>
        <v/>
      </c>
      <c r="L1153" s="94" t="str">
        <f>IF(I1153&lt;&gt;"",SUMIFS(JPK_KR!AK:AK,JPK_KR!W:W,J1153),"")</f>
        <v/>
      </c>
    </row>
    <row r="1154" spans="3:12" x14ac:dyDescent="0.3">
      <c r="C1154" s="94" t="str">
        <f>IF(A1154&lt;&gt;"",SUMIFS(JPK_KR!AL:AL,JPK_KR!W:W,B1154),"")</f>
        <v/>
      </c>
      <c r="D1154" s="94" t="str">
        <f>IF(A1154&lt;&gt;"",SUMIFS(JPK_KR!AM:AM,JPK_KR!W:W,B1154),"")</f>
        <v/>
      </c>
      <c r="G1154" s="94" t="str">
        <f>IF(E1154&lt;&gt;"",SUMIFS(JPK_KR!AL:AL,JPK_KR!W:W,F1154),"")</f>
        <v/>
      </c>
      <c r="H1154" s="94" t="str">
        <f>IF(E1154&lt;&gt;"",SUMIFS(JPK_KR!AM:AM,JPK_KR!W:W,F1154),"")</f>
        <v/>
      </c>
      <c r="K1154" s="94" t="str">
        <f>IF(I1154&lt;&gt;"",SUMIFS(JPK_KR!AJ:AJ,JPK_KR!W:W,J1154),"")</f>
        <v/>
      </c>
      <c r="L1154" s="94" t="str">
        <f>IF(I1154&lt;&gt;"",SUMIFS(JPK_KR!AK:AK,JPK_KR!W:W,J1154),"")</f>
        <v/>
      </c>
    </row>
    <row r="1155" spans="3:12" x14ac:dyDescent="0.3">
      <c r="C1155" s="94" t="str">
        <f>IF(A1155&lt;&gt;"",SUMIFS(JPK_KR!AL:AL,JPK_KR!W:W,B1155),"")</f>
        <v/>
      </c>
      <c r="D1155" s="94" t="str">
        <f>IF(A1155&lt;&gt;"",SUMIFS(JPK_KR!AM:AM,JPK_KR!W:W,B1155),"")</f>
        <v/>
      </c>
      <c r="G1155" s="94" t="str">
        <f>IF(E1155&lt;&gt;"",SUMIFS(JPK_KR!AL:AL,JPK_KR!W:W,F1155),"")</f>
        <v/>
      </c>
      <c r="H1155" s="94" t="str">
        <f>IF(E1155&lt;&gt;"",SUMIFS(JPK_KR!AM:AM,JPK_KR!W:W,F1155),"")</f>
        <v/>
      </c>
      <c r="K1155" s="94" t="str">
        <f>IF(I1155&lt;&gt;"",SUMIFS(JPK_KR!AJ:AJ,JPK_KR!W:W,J1155),"")</f>
        <v/>
      </c>
      <c r="L1155" s="94" t="str">
        <f>IF(I1155&lt;&gt;"",SUMIFS(JPK_KR!AK:AK,JPK_KR!W:W,J1155),"")</f>
        <v/>
      </c>
    </row>
    <row r="1156" spans="3:12" x14ac:dyDescent="0.3">
      <c r="C1156" s="94" t="str">
        <f>IF(A1156&lt;&gt;"",SUMIFS(JPK_KR!AL:AL,JPK_KR!W:W,B1156),"")</f>
        <v/>
      </c>
      <c r="D1156" s="94" t="str">
        <f>IF(A1156&lt;&gt;"",SUMIFS(JPK_KR!AM:AM,JPK_KR!W:W,B1156),"")</f>
        <v/>
      </c>
      <c r="G1156" s="94" t="str">
        <f>IF(E1156&lt;&gt;"",SUMIFS(JPK_KR!AL:AL,JPK_KR!W:W,F1156),"")</f>
        <v/>
      </c>
      <c r="H1156" s="94" t="str">
        <f>IF(E1156&lt;&gt;"",SUMIFS(JPK_KR!AM:AM,JPK_KR!W:W,F1156),"")</f>
        <v/>
      </c>
      <c r="K1156" s="94" t="str">
        <f>IF(I1156&lt;&gt;"",SUMIFS(JPK_KR!AJ:AJ,JPK_KR!W:W,J1156),"")</f>
        <v/>
      </c>
      <c r="L1156" s="94" t="str">
        <f>IF(I1156&lt;&gt;"",SUMIFS(JPK_KR!AK:AK,JPK_KR!W:W,J1156),"")</f>
        <v/>
      </c>
    </row>
    <row r="1157" spans="3:12" x14ac:dyDescent="0.3">
      <c r="C1157" s="94" t="str">
        <f>IF(A1157&lt;&gt;"",SUMIFS(JPK_KR!AL:AL,JPK_KR!W:W,B1157),"")</f>
        <v/>
      </c>
      <c r="D1157" s="94" t="str">
        <f>IF(A1157&lt;&gt;"",SUMIFS(JPK_KR!AM:AM,JPK_KR!W:W,B1157),"")</f>
        <v/>
      </c>
      <c r="G1157" s="94" t="str">
        <f>IF(E1157&lt;&gt;"",SUMIFS(JPK_KR!AL:AL,JPK_KR!W:W,F1157),"")</f>
        <v/>
      </c>
      <c r="H1157" s="94" t="str">
        <f>IF(E1157&lt;&gt;"",SUMIFS(JPK_KR!AM:AM,JPK_KR!W:W,F1157),"")</f>
        <v/>
      </c>
      <c r="K1157" s="94" t="str">
        <f>IF(I1157&lt;&gt;"",SUMIFS(JPK_KR!AJ:AJ,JPK_KR!W:W,J1157),"")</f>
        <v/>
      </c>
      <c r="L1157" s="94" t="str">
        <f>IF(I1157&lt;&gt;"",SUMIFS(JPK_KR!AK:AK,JPK_KR!W:W,J1157),"")</f>
        <v/>
      </c>
    </row>
    <row r="1158" spans="3:12" x14ac:dyDescent="0.3">
      <c r="C1158" s="94" t="str">
        <f>IF(A1158&lt;&gt;"",SUMIFS(JPK_KR!AL:AL,JPK_KR!W:W,B1158),"")</f>
        <v/>
      </c>
      <c r="D1158" s="94" t="str">
        <f>IF(A1158&lt;&gt;"",SUMIFS(JPK_KR!AM:AM,JPK_KR!W:W,B1158),"")</f>
        <v/>
      </c>
      <c r="G1158" s="94" t="str">
        <f>IF(E1158&lt;&gt;"",SUMIFS(JPK_KR!AL:AL,JPK_KR!W:W,F1158),"")</f>
        <v/>
      </c>
      <c r="H1158" s="94" t="str">
        <f>IF(E1158&lt;&gt;"",SUMIFS(JPK_KR!AM:AM,JPK_KR!W:W,F1158),"")</f>
        <v/>
      </c>
      <c r="K1158" s="94" t="str">
        <f>IF(I1158&lt;&gt;"",SUMIFS(JPK_KR!AJ:AJ,JPK_KR!W:W,J1158),"")</f>
        <v/>
      </c>
      <c r="L1158" s="94" t="str">
        <f>IF(I1158&lt;&gt;"",SUMIFS(JPK_KR!AK:AK,JPK_KR!W:W,J1158),"")</f>
        <v/>
      </c>
    </row>
    <row r="1159" spans="3:12" x14ac:dyDescent="0.3">
      <c r="C1159" s="94" t="str">
        <f>IF(A1159&lt;&gt;"",SUMIFS(JPK_KR!AL:AL,JPK_KR!W:W,B1159),"")</f>
        <v/>
      </c>
      <c r="D1159" s="94" t="str">
        <f>IF(A1159&lt;&gt;"",SUMIFS(JPK_KR!AM:AM,JPK_KR!W:W,B1159),"")</f>
        <v/>
      </c>
      <c r="G1159" s="94" t="str">
        <f>IF(E1159&lt;&gt;"",SUMIFS(JPK_KR!AL:AL,JPK_KR!W:W,F1159),"")</f>
        <v/>
      </c>
      <c r="H1159" s="94" t="str">
        <f>IF(E1159&lt;&gt;"",SUMIFS(JPK_KR!AM:AM,JPK_KR!W:W,F1159),"")</f>
        <v/>
      </c>
      <c r="K1159" s="94" t="str">
        <f>IF(I1159&lt;&gt;"",SUMIFS(JPK_KR!AJ:AJ,JPK_KR!W:W,J1159),"")</f>
        <v/>
      </c>
      <c r="L1159" s="94" t="str">
        <f>IF(I1159&lt;&gt;"",SUMIFS(JPK_KR!AK:AK,JPK_KR!W:W,J1159),"")</f>
        <v/>
      </c>
    </row>
    <row r="1160" spans="3:12" x14ac:dyDescent="0.3">
      <c r="C1160" s="94" t="str">
        <f>IF(A1160&lt;&gt;"",SUMIFS(JPK_KR!AL:AL,JPK_KR!W:W,B1160),"")</f>
        <v/>
      </c>
      <c r="D1160" s="94" t="str">
        <f>IF(A1160&lt;&gt;"",SUMIFS(JPK_KR!AM:AM,JPK_KR!W:W,B1160),"")</f>
        <v/>
      </c>
      <c r="G1160" s="94" t="str">
        <f>IF(E1160&lt;&gt;"",SUMIFS(JPK_KR!AL:AL,JPK_KR!W:W,F1160),"")</f>
        <v/>
      </c>
      <c r="H1160" s="94" t="str">
        <f>IF(E1160&lt;&gt;"",SUMIFS(JPK_KR!AM:AM,JPK_KR!W:W,F1160),"")</f>
        <v/>
      </c>
      <c r="K1160" s="94" t="str">
        <f>IF(I1160&lt;&gt;"",SUMIFS(JPK_KR!AJ:AJ,JPK_KR!W:W,J1160),"")</f>
        <v/>
      </c>
      <c r="L1160" s="94" t="str">
        <f>IF(I1160&lt;&gt;"",SUMIFS(JPK_KR!AK:AK,JPK_KR!W:W,J1160),"")</f>
        <v/>
      </c>
    </row>
    <row r="1161" spans="3:12" x14ac:dyDescent="0.3">
      <c r="C1161" s="94" t="str">
        <f>IF(A1161&lt;&gt;"",SUMIFS(JPK_KR!AL:AL,JPK_KR!W:W,B1161),"")</f>
        <v/>
      </c>
      <c r="D1161" s="94" t="str">
        <f>IF(A1161&lt;&gt;"",SUMIFS(JPK_KR!AM:AM,JPK_KR!W:W,B1161),"")</f>
        <v/>
      </c>
      <c r="G1161" s="94" t="str">
        <f>IF(E1161&lt;&gt;"",SUMIFS(JPK_KR!AL:AL,JPK_KR!W:W,F1161),"")</f>
        <v/>
      </c>
      <c r="H1161" s="94" t="str">
        <f>IF(E1161&lt;&gt;"",SUMIFS(JPK_KR!AM:AM,JPK_KR!W:W,F1161),"")</f>
        <v/>
      </c>
      <c r="K1161" s="94" t="str">
        <f>IF(I1161&lt;&gt;"",SUMIFS(JPK_KR!AJ:AJ,JPK_KR!W:W,J1161),"")</f>
        <v/>
      </c>
      <c r="L1161" s="94" t="str">
        <f>IF(I1161&lt;&gt;"",SUMIFS(JPK_KR!AK:AK,JPK_KR!W:W,J1161),"")</f>
        <v/>
      </c>
    </row>
    <row r="1162" spans="3:12" x14ac:dyDescent="0.3">
      <c r="C1162" s="94" t="str">
        <f>IF(A1162&lt;&gt;"",SUMIFS(JPK_KR!AL:AL,JPK_KR!W:W,B1162),"")</f>
        <v/>
      </c>
      <c r="D1162" s="94" t="str">
        <f>IF(A1162&lt;&gt;"",SUMIFS(JPK_KR!AM:AM,JPK_KR!W:W,B1162),"")</f>
        <v/>
      </c>
      <c r="G1162" s="94" t="str">
        <f>IF(E1162&lt;&gt;"",SUMIFS(JPK_KR!AL:AL,JPK_KR!W:W,F1162),"")</f>
        <v/>
      </c>
      <c r="H1162" s="94" t="str">
        <f>IF(E1162&lt;&gt;"",SUMIFS(JPK_KR!AM:AM,JPK_KR!W:W,F1162),"")</f>
        <v/>
      </c>
      <c r="K1162" s="94" t="str">
        <f>IF(I1162&lt;&gt;"",SUMIFS(JPK_KR!AJ:AJ,JPK_KR!W:W,J1162),"")</f>
        <v/>
      </c>
      <c r="L1162" s="94" t="str">
        <f>IF(I1162&lt;&gt;"",SUMIFS(JPK_KR!AK:AK,JPK_KR!W:W,J1162),"")</f>
        <v/>
      </c>
    </row>
    <row r="1163" spans="3:12" x14ac:dyDescent="0.3">
      <c r="C1163" s="94" t="str">
        <f>IF(A1163&lt;&gt;"",SUMIFS(JPK_KR!AL:AL,JPK_KR!W:W,B1163),"")</f>
        <v/>
      </c>
      <c r="D1163" s="94" t="str">
        <f>IF(A1163&lt;&gt;"",SUMIFS(JPK_KR!AM:AM,JPK_KR!W:W,B1163),"")</f>
        <v/>
      </c>
      <c r="G1163" s="94" t="str">
        <f>IF(E1163&lt;&gt;"",SUMIFS(JPK_KR!AL:AL,JPK_KR!W:W,F1163),"")</f>
        <v/>
      </c>
      <c r="H1163" s="94" t="str">
        <f>IF(E1163&lt;&gt;"",SUMIFS(JPK_KR!AM:AM,JPK_KR!W:W,F1163),"")</f>
        <v/>
      </c>
      <c r="K1163" s="94" t="str">
        <f>IF(I1163&lt;&gt;"",SUMIFS(JPK_KR!AJ:AJ,JPK_KR!W:W,J1163),"")</f>
        <v/>
      </c>
      <c r="L1163" s="94" t="str">
        <f>IF(I1163&lt;&gt;"",SUMIFS(JPK_KR!AK:AK,JPK_KR!W:W,J1163),"")</f>
        <v/>
      </c>
    </row>
    <row r="1164" spans="3:12" x14ac:dyDescent="0.3">
      <c r="C1164" s="94" t="str">
        <f>IF(A1164&lt;&gt;"",SUMIFS(JPK_KR!AL:AL,JPK_KR!W:W,B1164),"")</f>
        <v/>
      </c>
      <c r="D1164" s="94" t="str">
        <f>IF(A1164&lt;&gt;"",SUMIFS(JPK_KR!AM:AM,JPK_KR!W:W,B1164),"")</f>
        <v/>
      </c>
      <c r="G1164" s="94" t="str">
        <f>IF(E1164&lt;&gt;"",SUMIFS(JPK_KR!AL:AL,JPK_KR!W:W,F1164),"")</f>
        <v/>
      </c>
      <c r="H1164" s="94" t="str">
        <f>IF(E1164&lt;&gt;"",SUMIFS(JPK_KR!AM:AM,JPK_KR!W:W,F1164),"")</f>
        <v/>
      </c>
      <c r="K1164" s="94" t="str">
        <f>IF(I1164&lt;&gt;"",SUMIFS(JPK_KR!AJ:AJ,JPK_KR!W:W,J1164),"")</f>
        <v/>
      </c>
      <c r="L1164" s="94" t="str">
        <f>IF(I1164&lt;&gt;"",SUMIFS(JPK_KR!AK:AK,JPK_KR!W:W,J1164),"")</f>
        <v/>
      </c>
    </row>
    <row r="1165" spans="3:12" x14ac:dyDescent="0.3">
      <c r="C1165" s="94" t="str">
        <f>IF(A1165&lt;&gt;"",SUMIFS(JPK_KR!AL:AL,JPK_KR!W:W,B1165),"")</f>
        <v/>
      </c>
      <c r="D1165" s="94" t="str">
        <f>IF(A1165&lt;&gt;"",SUMIFS(JPK_KR!AM:AM,JPK_KR!W:W,B1165),"")</f>
        <v/>
      </c>
      <c r="G1165" s="94" t="str">
        <f>IF(E1165&lt;&gt;"",SUMIFS(JPK_KR!AL:AL,JPK_KR!W:W,F1165),"")</f>
        <v/>
      </c>
      <c r="H1165" s="94" t="str">
        <f>IF(E1165&lt;&gt;"",SUMIFS(JPK_KR!AM:AM,JPK_KR!W:W,F1165),"")</f>
        <v/>
      </c>
      <c r="K1165" s="94" t="str">
        <f>IF(I1165&lt;&gt;"",SUMIFS(JPK_KR!AJ:AJ,JPK_KR!W:W,J1165),"")</f>
        <v/>
      </c>
      <c r="L1165" s="94" t="str">
        <f>IF(I1165&lt;&gt;"",SUMIFS(JPK_KR!AK:AK,JPK_KR!W:W,J1165),"")</f>
        <v/>
      </c>
    </row>
    <row r="1166" spans="3:12" x14ac:dyDescent="0.3">
      <c r="C1166" s="94" t="str">
        <f>IF(A1166&lt;&gt;"",SUMIFS(JPK_KR!AL:AL,JPK_KR!W:W,B1166),"")</f>
        <v/>
      </c>
      <c r="D1166" s="94" t="str">
        <f>IF(A1166&lt;&gt;"",SUMIFS(JPK_KR!AM:AM,JPK_KR!W:W,B1166),"")</f>
        <v/>
      </c>
      <c r="G1166" s="94" t="str">
        <f>IF(E1166&lt;&gt;"",SUMIFS(JPK_KR!AL:AL,JPK_KR!W:W,F1166),"")</f>
        <v/>
      </c>
      <c r="H1166" s="94" t="str">
        <f>IF(E1166&lt;&gt;"",SUMIFS(JPK_KR!AM:AM,JPK_KR!W:W,F1166),"")</f>
        <v/>
      </c>
      <c r="K1166" s="94" t="str">
        <f>IF(I1166&lt;&gt;"",SUMIFS(JPK_KR!AJ:AJ,JPK_KR!W:W,J1166),"")</f>
        <v/>
      </c>
      <c r="L1166" s="94" t="str">
        <f>IF(I1166&lt;&gt;"",SUMIFS(JPK_KR!AK:AK,JPK_KR!W:W,J1166),"")</f>
        <v/>
      </c>
    </row>
    <row r="1167" spans="3:12" x14ac:dyDescent="0.3">
      <c r="C1167" s="94" t="str">
        <f>IF(A1167&lt;&gt;"",SUMIFS(JPK_KR!AL:AL,JPK_KR!W:W,B1167),"")</f>
        <v/>
      </c>
      <c r="D1167" s="94" t="str">
        <f>IF(A1167&lt;&gt;"",SUMIFS(JPK_KR!AM:AM,JPK_KR!W:W,B1167),"")</f>
        <v/>
      </c>
      <c r="G1167" s="94" t="str">
        <f>IF(E1167&lt;&gt;"",SUMIFS(JPK_KR!AL:AL,JPK_KR!W:W,F1167),"")</f>
        <v/>
      </c>
      <c r="H1167" s="94" t="str">
        <f>IF(E1167&lt;&gt;"",SUMIFS(JPK_KR!AM:AM,JPK_KR!W:W,F1167),"")</f>
        <v/>
      </c>
      <c r="K1167" s="94" t="str">
        <f>IF(I1167&lt;&gt;"",SUMIFS(JPK_KR!AJ:AJ,JPK_KR!W:W,J1167),"")</f>
        <v/>
      </c>
      <c r="L1167" s="94" t="str">
        <f>IF(I1167&lt;&gt;"",SUMIFS(JPK_KR!AK:AK,JPK_KR!W:W,J1167),"")</f>
        <v/>
      </c>
    </row>
    <row r="1168" spans="3:12" x14ac:dyDescent="0.3">
      <c r="C1168" s="94" t="str">
        <f>IF(A1168&lt;&gt;"",SUMIFS(JPK_KR!AL:AL,JPK_KR!W:W,B1168),"")</f>
        <v/>
      </c>
      <c r="D1168" s="94" t="str">
        <f>IF(A1168&lt;&gt;"",SUMIFS(JPK_KR!AM:AM,JPK_KR!W:W,B1168),"")</f>
        <v/>
      </c>
      <c r="G1168" s="94" t="str">
        <f>IF(E1168&lt;&gt;"",SUMIFS(JPK_KR!AL:AL,JPK_KR!W:W,F1168),"")</f>
        <v/>
      </c>
      <c r="H1168" s="94" t="str">
        <f>IF(E1168&lt;&gt;"",SUMIFS(JPK_KR!AM:AM,JPK_KR!W:W,F1168),"")</f>
        <v/>
      </c>
      <c r="K1168" s="94" t="str">
        <f>IF(I1168&lt;&gt;"",SUMIFS(JPK_KR!AJ:AJ,JPK_KR!W:W,J1168),"")</f>
        <v/>
      </c>
      <c r="L1168" s="94" t="str">
        <f>IF(I1168&lt;&gt;"",SUMIFS(JPK_KR!AK:AK,JPK_KR!W:W,J1168),"")</f>
        <v/>
      </c>
    </row>
    <row r="1169" spans="3:12" x14ac:dyDescent="0.3">
      <c r="C1169" s="94" t="str">
        <f>IF(A1169&lt;&gt;"",SUMIFS(JPK_KR!AL:AL,JPK_KR!W:W,B1169),"")</f>
        <v/>
      </c>
      <c r="D1169" s="94" t="str">
        <f>IF(A1169&lt;&gt;"",SUMIFS(JPK_KR!AM:AM,JPK_KR!W:W,B1169),"")</f>
        <v/>
      </c>
      <c r="G1169" s="94" t="str">
        <f>IF(E1169&lt;&gt;"",SUMIFS(JPK_KR!AL:AL,JPK_KR!W:W,F1169),"")</f>
        <v/>
      </c>
      <c r="H1169" s="94" t="str">
        <f>IF(E1169&lt;&gt;"",SUMIFS(JPK_KR!AM:AM,JPK_KR!W:W,F1169),"")</f>
        <v/>
      </c>
      <c r="K1169" s="94" t="str">
        <f>IF(I1169&lt;&gt;"",SUMIFS(JPK_KR!AJ:AJ,JPK_KR!W:W,J1169),"")</f>
        <v/>
      </c>
      <c r="L1169" s="94" t="str">
        <f>IF(I1169&lt;&gt;"",SUMIFS(JPK_KR!AK:AK,JPK_KR!W:W,J1169),"")</f>
        <v/>
      </c>
    </row>
    <row r="1170" spans="3:12" x14ac:dyDescent="0.3">
      <c r="C1170" s="94" t="str">
        <f>IF(A1170&lt;&gt;"",SUMIFS(JPK_KR!AL:AL,JPK_KR!W:W,B1170),"")</f>
        <v/>
      </c>
      <c r="D1170" s="94" t="str">
        <f>IF(A1170&lt;&gt;"",SUMIFS(JPK_KR!AM:AM,JPK_KR!W:W,B1170),"")</f>
        <v/>
      </c>
      <c r="G1170" s="94" t="str">
        <f>IF(E1170&lt;&gt;"",SUMIFS(JPK_KR!AL:AL,JPK_KR!W:W,F1170),"")</f>
        <v/>
      </c>
      <c r="H1170" s="94" t="str">
        <f>IF(E1170&lt;&gt;"",SUMIFS(JPK_KR!AM:AM,JPK_KR!W:W,F1170),"")</f>
        <v/>
      </c>
      <c r="K1170" s="94" t="str">
        <f>IF(I1170&lt;&gt;"",SUMIFS(JPK_KR!AJ:AJ,JPK_KR!W:W,J1170),"")</f>
        <v/>
      </c>
      <c r="L1170" s="94" t="str">
        <f>IF(I1170&lt;&gt;"",SUMIFS(JPK_KR!AK:AK,JPK_KR!W:W,J1170),"")</f>
        <v/>
      </c>
    </row>
    <row r="1171" spans="3:12" x14ac:dyDescent="0.3">
      <c r="C1171" s="94" t="str">
        <f>IF(A1171&lt;&gt;"",SUMIFS(JPK_KR!AL:AL,JPK_KR!W:W,B1171),"")</f>
        <v/>
      </c>
      <c r="D1171" s="94" t="str">
        <f>IF(A1171&lt;&gt;"",SUMIFS(JPK_KR!AM:AM,JPK_KR!W:W,B1171),"")</f>
        <v/>
      </c>
      <c r="G1171" s="94" t="str">
        <f>IF(E1171&lt;&gt;"",SUMIFS(JPK_KR!AL:AL,JPK_KR!W:W,F1171),"")</f>
        <v/>
      </c>
      <c r="H1171" s="94" t="str">
        <f>IF(E1171&lt;&gt;"",SUMIFS(JPK_KR!AM:AM,JPK_KR!W:W,F1171),"")</f>
        <v/>
      </c>
      <c r="K1171" s="94" t="str">
        <f>IF(I1171&lt;&gt;"",SUMIFS(JPK_KR!AJ:AJ,JPK_KR!W:W,J1171),"")</f>
        <v/>
      </c>
      <c r="L1171" s="94" t="str">
        <f>IF(I1171&lt;&gt;"",SUMIFS(JPK_KR!AK:AK,JPK_KR!W:W,J1171),"")</f>
        <v/>
      </c>
    </row>
    <row r="1172" spans="3:12" x14ac:dyDescent="0.3">
      <c r="C1172" s="94" t="str">
        <f>IF(A1172&lt;&gt;"",SUMIFS(JPK_KR!AL:AL,JPK_KR!W:W,B1172),"")</f>
        <v/>
      </c>
      <c r="D1172" s="94" t="str">
        <f>IF(A1172&lt;&gt;"",SUMIFS(JPK_KR!AM:AM,JPK_KR!W:W,B1172),"")</f>
        <v/>
      </c>
      <c r="G1172" s="94" t="str">
        <f>IF(E1172&lt;&gt;"",SUMIFS(JPK_KR!AL:AL,JPK_KR!W:W,F1172),"")</f>
        <v/>
      </c>
      <c r="H1172" s="94" t="str">
        <f>IF(E1172&lt;&gt;"",SUMIFS(JPK_KR!AM:AM,JPK_KR!W:W,F1172),"")</f>
        <v/>
      </c>
      <c r="K1172" s="94" t="str">
        <f>IF(I1172&lt;&gt;"",SUMIFS(JPK_KR!AJ:AJ,JPK_KR!W:W,J1172),"")</f>
        <v/>
      </c>
      <c r="L1172" s="94" t="str">
        <f>IF(I1172&lt;&gt;"",SUMIFS(JPK_KR!AK:AK,JPK_KR!W:W,J1172),"")</f>
        <v/>
      </c>
    </row>
    <row r="1173" spans="3:12" x14ac:dyDescent="0.3">
      <c r="C1173" s="94" t="str">
        <f>IF(A1173&lt;&gt;"",SUMIFS(JPK_KR!AL:AL,JPK_KR!W:W,B1173),"")</f>
        <v/>
      </c>
      <c r="D1173" s="94" t="str">
        <f>IF(A1173&lt;&gt;"",SUMIFS(JPK_KR!AM:AM,JPK_KR!W:W,B1173),"")</f>
        <v/>
      </c>
      <c r="G1173" s="94" t="str">
        <f>IF(E1173&lt;&gt;"",SUMIFS(JPK_KR!AL:AL,JPK_KR!W:W,F1173),"")</f>
        <v/>
      </c>
      <c r="H1173" s="94" t="str">
        <f>IF(E1173&lt;&gt;"",SUMIFS(JPK_KR!AM:AM,JPK_KR!W:W,F1173),"")</f>
        <v/>
      </c>
      <c r="K1173" s="94" t="str">
        <f>IF(I1173&lt;&gt;"",SUMIFS(JPK_KR!AJ:AJ,JPK_KR!W:W,J1173),"")</f>
        <v/>
      </c>
      <c r="L1173" s="94" t="str">
        <f>IF(I1173&lt;&gt;"",SUMIFS(JPK_KR!AK:AK,JPK_KR!W:W,J1173),"")</f>
        <v/>
      </c>
    </row>
    <row r="1174" spans="3:12" x14ac:dyDescent="0.3">
      <c r="C1174" s="94" t="str">
        <f>IF(A1174&lt;&gt;"",SUMIFS(JPK_KR!AL:AL,JPK_KR!W:W,B1174),"")</f>
        <v/>
      </c>
      <c r="D1174" s="94" t="str">
        <f>IF(A1174&lt;&gt;"",SUMIFS(JPK_KR!AM:AM,JPK_KR!W:W,B1174),"")</f>
        <v/>
      </c>
      <c r="G1174" s="94" t="str">
        <f>IF(E1174&lt;&gt;"",SUMIFS(JPK_KR!AL:AL,JPK_KR!W:W,F1174),"")</f>
        <v/>
      </c>
      <c r="H1174" s="94" t="str">
        <f>IF(E1174&lt;&gt;"",SUMIFS(JPK_KR!AM:AM,JPK_KR!W:W,F1174),"")</f>
        <v/>
      </c>
      <c r="K1174" s="94" t="str">
        <f>IF(I1174&lt;&gt;"",SUMIFS(JPK_KR!AJ:AJ,JPK_KR!W:W,J1174),"")</f>
        <v/>
      </c>
      <c r="L1174" s="94" t="str">
        <f>IF(I1174&lt;&gt;"",SUMIFS(JPK_KR!AK:AK,JPK_KR!W:W,J1174),"")</f>
        <v/>
      </c>
    </row>
    <row r="1175" spans="3:12" x14ac:dyDescent="0.3">
      <c r="C1175" s="94" t="str">
        <f>IF(A1175&lt;&gt;"",SUMIFS(JPK_KR!AL:AL,JPK_KR!W:W,B1175),"")</f>
        <v/>
      </c>
      <c r="D1175" s="94" t="str">
        <f>IF(A1175&lt;&gt;"",SUMIFS(JPK_KR!AM:AM,JPK_KR!W:W,B1175),"")</f>
        <v/>
      </c>
      <c r="G1175" s="94" t="str">
        <f>IF(E1175&lt;&gt;"",SUMIFS(JPK_KR!AL:AL,JPK_KR!W:W,F1175),"")</f>
        <v/>
      </c>
      <c r="H1175" s="94" t="str">
        <f>IF(E1175&lt;&gt;"",SUMIFS(JPK_KR!AM:AM,JPK_KR!W:W,F1175),"")</f>
        <v/>
      </c>
      <c r="K1175" s="94" t="str">
        <f>IF(I1175&lt;&gt;"",SUMIFS(JPK_KR!AJ:AJ,JPK_KR!W:W,J1175),"")</f>
        <v/>
      </c>
      <c r="L1175" s="94" t="str">
        <f>IF(I1175&lt;&gt;"",SUMIFS(JPK_KR!AK:AK,JPK_KR!W:W,J1175),"")</f>
        <v/>
      </c>
    </row>
    <row r="1176" spans="3:12" x14ac:dyDescent="0.3">
      <c r="C1176" s="94" t="str">
        <f>IF(A1176&lt;&gt;"",SUMIFS(JPK_KR!AL:AL,JPK_KR!W:W,B1176),"")</f>
        <v/>
      </c>
      <c r="D1176" s="94" t="str">
        <f>IF(A1176&lt;&gt;"",SUMIFS(JPK_KR!AM:AM,JPK_KR!W:W,B1176),"")</f>
        <v/>
      </c>
      <c r="G1176" s="94" t="str">
        <f>IF(E1176&lt;&gt;"",SUMIFS(JPK_KR!AL:AL,JPK_KR!W:W,F1176),"")</f>
        <v/>
      </c>
      <c r="H1176" s="94" t="str">
        <f>IF(E1176&lt;&gt;"",SUMIFS(JPK_KR!AM:AM,JPK_KR!W:W,F1176),"")</f>
        <v/>
      </c>
      <c r="K1176" s="94" t="str">
        <f>IF(I1176&lt;&gt;"",SUMIFS(JPK_KR!AJ:AJ,JPK_KR!W:W,J1176),"")</f>
        <v/>
      </c>
      <c r="L1176" s="94" t="str">
        <f>IF(I1176&lt;&gt;"",SUMIFS(JPK_KR!AK:AK,JPK_KR!W:W,J1176),"")</f>
        <v/>
      </c>
    </row>
    <row r="1177" spans="3:12" x14ac:dyDescent="0.3">
      <c r="C1177" s="94" t="str">
        <f>IF(A1177&lt;&gt;"",SUMIFS(JPK_KR!AL:AL,JPK_KR!W:W,B1177),"")</f>
        <v/>
      </c>
      <c r="D1177" s="94" t="str">
        <f>IF(A1177&lt;&gt;"",SUMIFS(JPK_KR!AM:AM,JPK_KR!W:W,B1177),"")</f>
        <v/>
      </c>
      <c r="G1177" s="94" t="str">
        <f>IF(E1177&lt;&gt;"",SUMIFS(JPK_KR!AL:AL,JPK_KR!W:W,F1177),"")</f>
        <v/>
      </c>
      <c r="H1177" s="94" t="str">
        <f>IF(E1177&lt;&gt;"",SUMIFS(JPK_KR!AM:AM,JPK_KR!W:W,F1177),"")</f>
        <v/>
      </c>
      <c r="K1177" s="94" t="str">
        <f>IF(I1177&lt;&gt;"",SUMIFS(JPK_KR!AJ:AJ,JPK_KR!W:W,J1177),"")</f>
        <v/>
      </c>
      <c r="L1177" s="94" t="str">
        <f>IF(I1177&lt;&gt;"",SUMIFS(JPK_KR!AK:AK,JPK_KR!W:W,J1177),"")</f>
        <v/>
      </c>
    </row>
    <row r="1178" spans="3:12" x14ac:dyDescent="0.3">
      <c r="C1178" s="94" t="str">
        <f>IF(A1178&lt;&gt;"",SUMIFS(JPK_KR!AL:AL,JPK_KR!W:W,B1178),"")</f>
        <v/>
      </c>
      <c r="D1178" s="94" t="str">
        <f>IF(A1178&lt;&gt;"",SUMIFS(JPK_KR!AM:AM,JPK_KR!W:W,B1178),"")</f>
        <v/>
      </c>
      <c r="G1178" s="94" t="str">
        <f>IF(E1178&lt;&gt;"",SUMIFS(JPK_KR!AL:AL,JPK_KR!W:W,F1178),"")</f>
        <v/>
      </c>
      <c r="H1178" s="94" t="str">
        <f>IF(E1178&lt;&gt;"",SUMIFS(JPK_KR!AM:AM,JPK_KR!W:W,F1178),"")</f>
        <v/>
      </c>
      <c r="K1178" s="94" t="str">
        <f>IF(I1178&lt;&gt;"",SUMIFS(JPK_KR!AJ:AJ,JPK_KR!W:W,J1178),"")</f>
        <v/>
      </c>
      <c r="L1178" s="94" t="str">
        <f>IF(I1178&lt;&gt;"",SUMIFS(JPK_KR!AK:AK,JPK_KR!W:W,J1178),"")</f>
        <v/>
      </c>
    </row>
    <row r="1179" spans="3:12" x14ac:dyDescent="0.3">
      <c r="C1179" s="94" t="str">
        <f>IF(A1179&lt;&gt;"",SUMIFS(JPK_KR!AL:AL,JPK_KR!W:W,B1179),"")</f>
        <v/>
      </c>
      <c r="D1179" s="94" t="str">
        <f>IF(A1179&lt;&gt;"",SUMIFS(JPK_KR!AM:AM,JPK_KR!W:W,B1179),"")</f>
        <v/>
      </c>
      <c r="G1179" s="94" t="str">
        <f>IF(E1179&lt;&gt;"",SUMIFS(JPK_KR!AL:AL,JPK_KR!W:W,F1179),"")</f>
        <v/>
      </c>
      <c r="H1179" s="94" t="str">
        <f>IF(E1179&lt;&gt;"",SUMIFS(JPK_KR!AM:AM,JPK_KR!W:W,F1179),"")</f>
        <v/>
      </c>
      <c r="K1179" s="94" t="str">
        <f>IF(I1179&lt;&gt;"",SUMIFS(JPK_KR!AJ:AJ,JPK_KR!W:W,J1179),"")</f>
        <v/>
      </c>
      <c r="L1179" s="94" t="str">
        <f>IF(I1179&lt;&gt;"",SUMIFS(JPK_KR!AK:AK,JPK_KR!W:W,J1179),"")</f>
        <v/>
      </c>
    </row>
    <row r="1180" spans="3:12" x14ac:dyDescent="0.3">
      <c r="C1180" s="94" t="str">
        <f>IF(A1180&lt;&gt;"",SUMIFS(JPK_KR!AL:AL,JPK_KR!W:W,B1180),"")</f>
        <v/>
      </c>
      <c r="D1180" s="94" t="str">
        <f>IF(A1180&lt;&gt;"",SUMIFS(JPK_KR!AM:AM,JPK_KR!W:W,B1180),"")</f>
        <v/>
      </c>
      <c r="G1180" s="94" t="str">
        <f>IF(E1180&lt;&gt;"",SUMIFS(JPK_KR!AL:AL,JPK_KR!W:W,F1180),"")</f>
        <v/>
      </c>
      <c r="H1180" s="94" t="str">
        <f>IF(E1180&lt;&gt;"",SUMIFS(JPK_KR!AM:AM,JPK_KR!W:W,F1180),"")</f>
        <v/>
      </c>
      <c r="K1180" s="94" t="str">
        <f>IF(I1180&lt;&gt;"",SUMIFS(JPK_KR!AJ:AJ,JPK_KR!W:W,J1180),"")</f>
        <v/>
      </c>
      <c r="L1180" s="94" t="str">
        <f>IF(I1180&lt;&gt;"",SUMIFS(JPK_KR!AK:AK,JPK_KR!W:W,J1180),"")</f>
        <v/>
      </c>
    </row>
    <row r="1181" spans="3:12" x14ac:dyDescent="0.3">
      <c r="C1181" s="94" t="str">
        <f>IF(A1181&lt;&gt;"",SUMIFS(JPK_KR!AL:AL,JPK_KR!W:W,B1181),"")</f>
        <v/>
      </c>
      <c r="D1181" s="94" t="str">
        <f>IF(A1181&lt;&gt;"",SUMIFS(JPK_KR!AM:AM,JPK_KR!W:W,B1181),"")</f>
        <v/>
      </c>
      <c r="G1181" s="94" t="str">
        <f>IF(E1181&lt;&gt;"",SUMIFS(JPK_KR!AL:AL,JPK_KR!W:W,F1181),"")</f>
        <v/>
      </c>
      <c r="H1181" s="94" t="str">
        <f>IF(E1181&lt;&gt;"",SUMIFS(JPK_KR!AM:AM,JPK_KR!W:W,F1181),"")</f>
        <v/>
      </c>
      <c r="K1181" s="94" t="str">
        <f>IF(I1181&lt;&gt;"",SUMIFS(JPK_KR!AJ:AJ,JPK_KR!W:W,J1181),"")</f>
        <v/>
      </c>
      <c r="L1181" s="94" t="str">
        <f>IF(I1181&lt;&gt;"",SUMIFS(JPK_KR!AK:AK,JPK_KR!W:W,J1181),"")</f>
        <v/>
      </c>
    </row>
    <row r="1182" spans="3:12" x14ac:dyDescent="0.3">
      <c r="C1182" s="94" t="str">
        <f>IF(A1182&lt;&gt;"",SUMIFS(JPK_KR!AL:AL,JPK_KR!W:W,B1182),"")</f>
        <v/>
      </c>
      <c r="D1182" s="94" t="str">
        <f>IF(A1182&lt;&gt;"",SUMIFS(JPK_KR!AM:AM,JPK_KR!W:W,B1182),"")</f>
        <v/>
      </c>
      <c r="G1182" s="94" t="str">
        <f>IF(E1182&lt;&gt;"",SUMIFS(JPK_KR!AL:AL,JPK_KR!W:W,F1182),"")</f>
        <v/>
      </c>
      <c r="H1182" s="94" t="str">
        <f>IF(E1182&lt;&gt;"",SUMIFS(JPK_KR!AM:AM,JPK_KR!W:W,F1182),"")</f>
        <v/>
      </c>
      <c r="K1182" s="94" t="str">
        <f>IF(I1182&lt;&gt;"",SUMIFS(JPK_KR!AJ:AJ,JPK_KR!W:W,J1182),"")</f>
        <v/>
      </c>
      <c r="L1182" s="94" t="str">
        <f>IF(I1182&lt;&gt;"",SUMIFS(JPK_KR!AK:AK,JPK_KR!W:W,J1182),"")</f>
        <v/>
      </c>
    </row>
    <row r="1183" spans="3:12" x14ac:dyDescent="0.3">
      <c r="C1183" s="94" t="str">
        <f>IF(A1183&lt;&gt;"",SUMIFS(JPK_KR!AL:AL,JPK_KR!W:W,B1183),"")</f>
        <v/>
      </c>
      <c r="D1183" s="94" t="str">
        <f>IF(A1183&lt;&gt;"",SUMIFS(JPK_KR!AM:AM,JPK_KR!W:W,B1183),"")</f>
        <v/>
      </c>
      <c r="G1183" s="94" t="str">
        <f>IF(E1183&lt;&gt;"",SUMIFS(JPK_KR!AL:AL,JPK_KR!W:W,F1183),"")</f>
        <v/>
      </c>
      <c r="H1183" s="94" t="str">
        <f>IF(E1183&lt;&gt;"",SUMIFS(JPK_KR!AM:AM,JPK_KR!W:W,F1183),"")</f>
        <v/>
      </c>
      <c r="K1183" s="94" t="str">
        <f>IF(I1183&lt;&gt;"",SUMIFS(JPK_KR!AJ:AJ,JPK_KR!W:W,J1183),"")</f>
        <v/>
      </c>
      <c r="L1183" s="94" t="str">
        <f>IF(I1183&lt;&gt;"",SUMIFS(JPK_KR!AK:AK,JPK_KR!W:W,J1183),"")</f>
        <v/>
      </c>
    </row>
    <row r="1184" spans="3:12" x14ac:dyDescent="0.3">
      <c r="C1184" s="94" t="str">
        <f>IF(A1184&lt;&gt;"",SUMIFS(JPK_KR!AL:AL,JPK_KR!W:W,B1184),"")</f>
        <v/>
      </c>
      <c r="D1184" s="94" t="str">
        <f>IF(A1184&lt;&gt;"",SUMIFS(JPK_KR!AM:AM,JPK_KR!W:W,B1184),"")</f>
        <v/>
      </c>
      <c r="G1184" s="94" t="str">
        <f>IF(E1184&lt;&gt;"",SUMIFS(JPK_KR!AL:AL,JPK_KR!W:W,F1184),"")</f>
        <v/>
      </c>
      <c r="H1184" s="94" t="str">
        <f>IF(E1184&lt;&gt;"",SUMIFS(JPK_KR!AM:AM,JPK_KR!W:W,F1184),"")</f>
        <v/>
      </c>
      <c r="K1184" s="94" t="str">
        <f>IF(I1184&lt;&gt;"",SUMIFS(JPK_KR!AJ:AJ,JPK_KR!W:W,J1184),"")</f>
        <v/>
      </c>
      <c r="L1184" s="94" t="str">
        <f>IF(I1184&lt;&gt;"",SUMIFS(JPK_KR!AK:AK,JPK_KR!W:W,J1184),"")</f>
        <v/>
      </c>
    </row>
    <row r="1185" spans="3:12" x14ac:dyDescent="0.3">
      <c r="C1185" s="94" t="str">
        <f>IF(A1185&lt;&gt;"",SUMIFS(JPK_KR!AL:AL,JPK_KR!W:W,B1185),"")</f>
        <v/>
      </c>
      <c r="D1185" s="94" t="str">
        <f>IF(A1185&lt;&gt;"",SUMIFS(JPK_KR!AM:AM,JPK_KR!W:W,B1185),"")</f>
        <v/>
      </c>
      <c r="G1185" s="94" t="str">
        <f>IF(E1185&lt;&gt;"",SUMIFS(JPK_KR!AL:AL,JPK_KR!W:W,F1185),"")</f>
        <v/>
      </c>
      <c r="H1185" s="94" t="str">
        <f>IF(E1185&lt;&gt;"",SUMIFS(JPK_KR!AM:AM,JPK_KR!W:W,F1185),"")</f>
        <v/>
      </c>
      <c r="K1185" s="94" t="str">
        <f>IF(I1185&lt;&gt;"",SUMIFS(JPK_KR!AJ:AJ,JPK_KR!W:W,J1185),"")</f>
        <v/>
      </c>
      <c r="L1185" s="94" t="str">
        <f>IF(I1185&lt;&gt;"",SUMIFS(JPK_KR!AK:AK,JPK_KR!W:W,J1185),"")</f>
        <v/>
      </c>
    </row>
    <row r="1186" spans="3:12" x14ac:dyDescent="0.3">
      <c r="C1186" s="94" t="str">
        <f>IF(A1186&lt;&gt;"",SUMIFS(JPK_KR!AL:AL,JPK_KR!W:W,B1186),"")</f>
        <v/>
      </c>
      <c r="D1186" s="94" t="str">
        <f>IF(A1186&lt;&gt;"",SUMIFS(JPK_KR!AM:AM,JPK_KR!W:W,B1186),"")</f>
        <v/>
      </c>
      <c r="G1186" s="94" t="str">
        <f>IF(E1186&lt;&gt;"",SUMIFS(JPK_KR!AL:AL,JPK_KR!W:W,F1186),"")</f>
        <v/>
      </c>
      <c r="H1186" s="94" t="str">
        <f>IF(E1186&lt;&gt;"",SUMIFS(JPK_KR!AM:AM,JPK_KR!W:W,F1186),"")</f>
        <v/>
      </c>
      <c r="K1186" s="94" t="str">
        <f>IF(I1186&lt;&gt;"",SUMIFS(JPK_KR!AJ:AJ,JPK_KR!W:W,J1186),"")</f>
        <v/>
      </c>
      <c r="L1186" s="94" t="str">
        <f>IF(I1186&lt;&gt;"",SUMIFS(JPK_KR!AK:AK,JPK_KR!W:W,J1186),"")</f>
        <v/>
      </c>
    </row>
    <row r="1187" spans="3:12" x14ac:dyDescent="0.3">
      <c r="C1187" s="94" t="str">
        <f>IF(A1187&lt;&gt;"",SUMIFS(JPK_KR!AL:AL,JPK_KR!W:W,B1187),"")</f>
        <v/>
      </c>
      <c r="D1187" s="94" t="str">
        <f>IF(A1187&lt;&gt;"",SUMIFS(JPK_KR!AM:AM,JPK_KR!W:W,B1187),"")</f>
        <v/>
      </c>
      <c r="G1187" s="94" t="str">
        <f>IF(E1187&lt;&gt;"",SUMIFS(JPK_KR!AL:AL,JPK_KR!W:W,F1187),"")</f>
        <v/>
      </c>
      <c r="H1187" s="94" t="str">
        <f>IF(E1187&lt;&gt;"",SUMIFS(JPK_KR!AM:AM,JPK_KR!W:W,F1187),"")</f>
        <v/>
      </c>
      <c r="K1187" s="94" t="str">
        <f>IF(I1187&lt;&gt;"",SUMIFS(JPK_KR!AJ:AJ,JPK_KR!W:W,J1187),"")</f>
        <v/>
      </c>
      <c r="L1187" s="94" t="str">
        <f>IF(I1187&lt;&gt;"",SUMIFS(JPK_KR!AK:AK,JPK_KR!W:W,J1187),"")</f>
        <v/>
      </c>
    </row>
    <row r="1188" spans="3:12" x14ac:dyDescent="0.3">
      <c r="C1188" s="94" t="str">
        <f>IF(A1188&lt;&gt;"",SUMIFS(JPK_KR!AL:AL,JPK_KR!W:W,B1188),"")</f>
        <v/>
      </c>
      <c r="D1188" s="94" t="str">
        <f>IF(A1188&lt;&gt;"",SUMIFS(JPK_KR!AM:AM,JPK_KR!W:W,B1188),"")</f>
        <v/>
      </c>
      <c r="G1188" s="94" t="str">
        <f>IF(E1188&lt;&gt;"",SUMIFS(JPK_KR!AL:AL,JPK_KR!W:W,F1188),"")</f>
        <v/>
      </c>
      <c r="H1188" s="94" t="str">
        <f>IF(E1188&lt;&gt;"",SUMIFS(JPK_KR!AM:AM,JPK_KR!W:W,F1188),"")</f>
        <v/>
      </c>
      <c r="K1188" s="94" t="str">
        <f>IF(I1188&lt;&gt;"",SUMIFS(JPK_KR!AJ:AJ,JPK_KR!W:W,J1188),"")</f>
        <v/>
      </c>
      <c r="L1188" s="94" t="str">
        <f>IF(I1188&lt;&gt;"",SUMIFS(JPK_KR!AK:AK,JPK_KR!W:W,J1188),"")</f>
        <v/>
      </c>
    </row>
    <row r="1189" spans="3:12" x14ac:dyDescent="0.3">
      <c r="C1189" s="94" t="str">
        <f>IF(A1189&lt;&gt;"",SUMIFS(JPK_KR!AL:AL,JPK_KR!W:W,B1189),"")</f>
        <v/>
      </c>
      <c r="D1189" s="94" t="str">
        <f>IF(A1189&lt;&gt;"",SUMIFS(JPK_KR!AM:AM,JPK_KR!W:W,B1189),"")</f>
        <v/>
      </c>
      <c r="G1189" s="94" t="str">
        <f>IF(E1189&lt;&gt;"",SUMIFS(JPK_KR!AL:AL,JPK_KR!W:W,F1189),"")</f>
        <v/>
      </c>
      <c r="H1189" s="94" t="str">
        <f>IF(E1189&lt;&gt;"",SUMIFS(JPK_KR!AM:AM,JPK_KR!W:W,F1189),"")</f>
        <v/>
      </c>
      <c r="K1189" s="94" t="str">
        <f>IF(I1189&lt;&gt;"",SUMIFS(JPK_KR!AJ:AJ,JPK_KR!W:W,J1189),"")</f>
        <v/>
      </c>
      <c r="L1189" s="94" t="str">
        <f>IF(I1189&lt;&gt;"",SUMIFS(JPK_KR!AK:AK,JPK_KR!W:W,J1189),"")</f>
        <v/>
      </c>
    </row>
    <row r="1190" spans="3:12" x14ac:dyDescent="0.3">
      <c r="C1190" s="94" t="str">
        <f>IF(A1190&lt;&gt;"",SUMIFS(JPK_KR!AL:AL,JPK_KR!W:W,B1190),"")</f>
        <v/>
      </c>
      <c r="D1190" s="94" t="str">
        <f>IF(A1190&lt;&gt;"",SUMIFS(JPK_KR!AM:AM,JPK_KR!W:W,B1190),"")</f>
        <v/>
      </c>
      <c r="G1190" s="94" t="str">
        <f>IF(E1190&lt;&gt;"",SUMIFS(JPK_KR!AL:AL,JPK_KR!W:W,F1190),"")</f>
        <v/>
      </c>
      <c r="H1190" s="94" t="str">
        <f>IF(E1190&lt;&gt;"",SUMIFS(JPK_KR!AM:AM,JPK_KR!W:W,F1190),"")</f>
        <v/>
      </c>
      <c r="K1190" s="94" t="str">
        <f>IF(I1190&lt;&gt;"",SUMIFS(JPK_KR!AJ:AJ,JPK_KR!W:W,J1190),"")</f>
        <v/>
      </c>
      <c r="L1190" s="94" t="str">
        <f>IF(I1190&lt;&gt;"",SUMIFS(JPK_KR!AK:AK,JPK_KR!W:W,J1190),"")</f>
        <v/>
      </c>
    </row>
    <row r="1191" spans="3:12" x14ac:dyDescent="0.3">
      <c r="C1191" s="94" t="str">
        <f>IF(A1191&lt;&gt;"",SUMIFS(JPK_KR!AL:AL,JPK_KR!W:W,B1191),"")</f>
        <v/>
      </c>
      <c r="D1191" s="94" t="str">
        <f>IF(A1191&lt;&gt;"",SUMIFS(JPK_KR!AM:AM,JPK_KR!W:W,B1191),"")</f>
        <v/>
      </c>
      <c r="G1191" s="94" t="str">
        <f>IF(E1191&lt;&gt;"",SUMIFS(JPK_KR!AL:AL,JPK_KR!W:W,F1191),"")</f>
        <v/>
      </c>
      <c r="H1191" s="94" t="str">
        <f>IF(E1191&lt;&gt;"",SUMIFS(JPK_KR!AM:AM,JPK_KR!W:W,F1191),"")</f>
        <v/>
      </c>
      <c r="K1191" s="94" t="str">
        <f>IF(I1191&lt;&gt;"",SUMIFS(JPK_KR!AJ:AJ,JPK_KR!W:W,J1191),"")</f>
        <v/>
      </c>
      <c r="L1191" s="94" t="str">
        <f>IF(I1191&lt;&gt;"",SUMIFS(JPK_KR!AK:AK,JPK_KR!W:W,J1191),"")</f>
        <v/>
      </c>
    </row>
    <row r="1192" spans="3:12" x14ac:dyDescent="0.3">
      <c r="C1192" s="94" t="str">
        <f>IF(A1192&lt;&gt;"",SUMIFS(JPK_KR!AL:AL,JPK_KR!W:W,B1192),"")</f>
        <v/>
      </c>
      <c r="D1192" s="94" t="str">
        <f>IF(A1192&lt;&gt;"",SUMIFS(JPK_KR!AM:AM,JPK_KR!W:W,B1192),"")</f>
        <v/>
      </c>
      <c r="G1192" s="94" t="str">
        <f>IF(E1192&lt;&gt;"",SUMIFS(JPK_KR!AL:AL,JPK_KR!W:W,F1192),"")</f>
        <v/>
      </c>
      <c r="H1192" s="94" t="str">
        <f>IF(E1192&lt;&gt;"",SUMIFS(JPK_KR!AM:AM,JPK_KR!W:W,F1192),"")</f>
        <v/>
      </c>
      <c r="K1192" s="94" t="str">
        <f>IF(I1192&lt;&gt;"",SUMIFS(JPK_KR!AJ:AJ,JPK_KR!W:W,J1192),"")</f>
        <v/>
      </c>
      <c r="L1192" s="94" t="str">
        <f>IF(I1192&lt;&gt;"",SUMIFS(JPK_KR!AK:AK,JPK_KR!W:W,J1192),"")</f>
        <v/>
      </c>
    </row>
    <row r="1193" spans="3:12" x14ac:dyDescent="0.3">
      <c r="C1193" s="94" t="str">
        <f>IF(A1193&lt;&gt;"",SUMIFS(JPK_KR!AL:AL,JPK_KR!W:W,B1193),"")</f>
        <v/>
      </c>
      <c r="D1193" s="94" t="str">
        <f>IF(A1193&lt;&gt;"",SUMIFS(JPK_KR!AM:AM,JPK_KR!W:W,B1193),"")</f>
        <v/>
      </c>
      <c r="G1193" s="94" t="str">
        <f>IF(E1193&lt;&gt;"",SUMIFS(JPK_KR!AL:AL,JPK_KR!W:W,F1193),"")</f>
        <v/>
      </c>
      <c r="H1193" s="94" t="str">
        <f>IF(E1193&lt;&gt;"",SUMIFS(JPK_KR!AM:AM,JPK_KR!W:W,F1193),"")</f>
        <v/>
      </c>
      <c r="K1193" s="94" t="str">
        <f>IF(I1193&lt;&gt;"",SUMIFS(JPK_KR!AJ:AJ,JPK_KR!W:W,J1193),"")</f>
        <v/>
      </c>
      <c r="L1193" s="94" t="str">
        <f>IF(I1193&lt;&gt;"",SUMIFS(JPK_KR!AK:AK,JPK_KR!W:W,J1193),"")</f>
        <v/>
      </c>
    </row>
    <row r="1194" spans="3:12" x14ac:dyDescent="0.3">
      <c r="C1194" s="94" t="str">
        <f>IF(A1194&lt;&gt;"",SUMIFS(JPK_KR!AL:AL,JPK_KR!W:W,B1194),"")</f>
        <v/>
      </c>
      <c r="D1194" s="94" t="str">
        <f>IF(A1194&lt;&gt;"",SUMIFS(JPK_KR!AM:AM,JPK_KR!W:W,B1194),"")</f>
        <v/>
      </c>
      <c r="G1194" s="94" t="str">
        <f>IF(E1194&lt;&gt;"",SUMIFS(JPK_KR!AL:AL,JPK_KR!W:W,F1194),"")</f>
        <v/>
      </c>
      <c r="H1194" s="94" t="str">
        <f>IF(E1194&lt;&gt;"",SUMIFS(JPK_KR!AM:AM,JPK_KR!W:W,F1194),"")</f>
        <v/>
      </c>
      <c r="K1194" s="94" t="str">
        <f>IF(I1194&lt;&gt;"",SUMIFS(JPK_KR!AJ:AJ,JPK_KR!W:W,J1194),"")</f>
        <v/>
      </c>
      <c r="L1194" s="94" t="str">
        <f>IF(I1194&lt;&gt;"",SUMIFS(JPK_KR!AK:AK,JPK_KR!W:W,J1194),"")</f>
        <v/>
      </c>
    </row>
    <row r="1195" spans="3:12" x14ac:dyDescent="0.3">
      <c r="C1195" s="94" t="str">
        <f>IF(A1195&lt;&gt;"",SUMIFS(JPK_KR!AL:AL,JPK_KR!W:W,B1195),"")</f>
        <v/>
      </c>
      <c r="D1195" s="94" t="str">
        <f>IF(A1195&lt;&gt;"",SUMIFS(JPK_KR!AM:AM,JPK_KR!W:W,B1195),"")</f>
        <v/>
      </c>
      <c r="G1195" s="94" t="str">
        <f>IF(E1195&lt;&gt;"",SUMIFS(JPK_KR!AL:AL,JPK_KR!W:W,F1195),"")</f>
        <v/>
      </c>
      <c r="H1195" s="94" t="str">
        <f>IF(E1195&lt;&gt;"",SUMIFS(JPK_KR!AM:AM,JPK_KR!W:W,F1195),"")</f>
        <v/>
      </c>
      <c r="K1195" s="94" t="str">
        <f>IF(I1195&lt;&gt;"",SUMIFS(JPK_KR!AJ:AJ,JPK_KR!W:W,J1195),"")</f>
        <v/>
      </c>
      <c r="L1195" s="94" t="str">
        <f>IF(I1195&lt;&gt;"",SUMIFS(JPK_KR!AK:AK,JPK_KR!W:W,J1195),"")</f>
        <v/>
      </c>
    </row>
    <row r="1196" spans="3:12" x14ac:dyDescent="0.3">
      <c r="C1196" s="94" t="str">
        <f>IF(A1196&lt;&gt;"",SUMIFS(JPK_KR!AL:AL,JPK_KR!W:W,B1196),"")</f>
        <v/>
      </c>
      <c r="D1196" s="94" t="str">
        <f>IF(A1196&lt;&gt;"",SUMIFS(JPK_KR!AM:AM,JPK_KR!W:W,B1196),"")</f>
        <v/>
      </c>
      <c r="G1196" s="94" t="str">
        <f>IF(E1196&lt;&gt;"",SUMIFS(JPK_KR!AL:AL,JPK_KR!W:W,F1196),"")</f>
        <v/>
      </c>
      <c r="H1196" s="94" t="str">
        <f>IF(E1196&lt;&gt;"",SUMIFS(JPK_KR!AM:AM,JPK_KR!W:W,F1196),"")</f>
        <v/>
      </c>
      <c r="K1196" s="94" t="str">
        <f>IF(I1196&lt;&gt;"",SUMIFS(JPK_KR!AJ:AJ,JPK_KR!W:W,J1196),"")</f>
        <v/>
      </c>
      <c r="L1196" s="94" t="str">
        <f>IF(I1196&lt;&gt;"",SUMIFS(JPK_KR!AK:AK,JPK_KR!W:W,J1196),"")</f>
        <v/>
      </c>
    </row>
    <row r="1197" spans="3:12" x14ac:dyDescent="0.3">
      <c r="C1197" s="94" t="str">
        <f>IF(A1197&lt;&gt;"",SUMIFS(JPK_KR!AL:AL,JPK_KR!W:W,B1197),"")</f>
        <v/>
      </c>
      <c r="D1197" s="94" t="str">
        <f>IF(A1197&lt;&gt;"",SUMIFS(JPK_KR!AM:AM,JPK_KR!W:W,B1197),"")</f>
        <v/>
      </c>
      <c r="G1197" s="94" t="str">
        <f>IF(E1197&lt;&gt;"",SUMIFS(JPK_KR!AL:AL,JPK_KR!W:W,F1197),"")</f>
        <v/>
      </c>
      <c r="H1197" s="94" t="str">
        <f>IF(E1197&lt;&gt;"",SUMIFS(JPK_KR!AM:AM,JPK_KR!W:W,F1197),"")</f>
        <v/>
      </c>
      <c r="K1197" s="94" t="str">
        <f>IF(I1197&lt;&gt;"",SUMIFS(JPK_KR!AJ:AJ,JPK_KR!W:W,J1197),"")</f>
        <v/>
      </c>
      <c r="L1197" s="94" t="str">
        <f>IF(I1197&lt;&gt;"",SUMIFS(JPK_KR!AK:AK,JPK_KR!W:W,J1197),"")</f>
        <v/>
      </c>
    </row>
    <row r="1198" spans="3:12" x14ac:dyDescent="0.3">
      <c r="C1198" s="94" t="str">
        <f>IF(A1198&lt;&gt;"",SUMIFS(JPK_KR!AL:AL,JPK_KR!W:W,B1198),"")</f>
        <v/>
      </c>
      <c r="D1198" s="94" t="str">
        <f>IF(A1198&lt;&gt;"",SUMIFS(JPK_KR!AM:AM,JPK_KR!W:W,B1198),"")</f>
        <v/>
      </c>
      <c r="G1198" s="94" t="str">
        <f>IF(E1198&lt;&gt;"",SUMIFS(JPK_KR!AL:AL,JPK_KR!W:W,F1198),"")</f>
        <v/>
      </c>
      <c r="H1198" s="94" t="str">
        <f>IF(E1198&lt;&gt;"",SUMIFS(JPK_KR!AM:AM,JPK_KR!W:W,F1198),"")</f>
        <v/>
      </c>
      <c r="K1198" s="94" t="str">
        <f>IF(I1198&lt;&gt;"",SUMIFS(JPK_KR!AJ:AJ,JPK_KR!W:W,J1198),"")</f>
        <v/>
      </c>
      <c r="L1198" s="94" t="str">
        <f>IF(I1198&lt;&gt;"",SUMIFS(JPK_KR!AK:AK,JPK_KR!W:W,J1198),"")</f>
        <v/>
      </c>
    </row>
    <row r="1199" spans="3:12" x14ac:dyDescent="0.3">
      <c r="C1199" s="94" t="str">
        <f>IF(A1199&lt;&gt;"",SUMIFS(JPK_KR!AL:AL,JPK_KR!W:W,B1199),"")</f>
        <v/>
      </c>
      <c r="D1199" s="94" t="str">
        <f>IF(A1199&lt;&gt;"",SUMIFS(JPK_KR!AM:AM,JPK_KR!W:W,B1199),"")</f>
        <v/>
      </c>
      <c r="G1199" s="94" t="str">
        <f>IF(E1199&lt;&gt;"",SUMIFS(JPK_KR!AL:AL,JPK_KR!W:W,F1199),"")</f>
        <v/>
      </c>
      <c r="H1199" s="94" t="str">
        <f>IF(E1199&lt;&gt;"",SUMIFS(JPK_KR!AM:AM,JPK_KR!W:W,F1199),"")</f>
        <v/>
      </c>
      <c r="K1199" s="94" t="str">
        <f>IF(I1199&lt;&gt;"",SUMIFS(JPK_KR!AJ:AJ,JPK_KR!W:W,J1199),"")</f>
        <v/>
      </c>
      <c r="L1199" s="94" t="str">
        <f>IF(I1199&lt;&gt;"",SUMIFS(JPK_KR!AK:AK,JPK_KR!W:W,J1199),"")</f>
        <v/>
      </c>
    </row>
    <row r="1200" spans="3:12" x14ac:dyDescent="0.3">
      <c r="C1200" s="94" t="str">
        <f>IF(A1200&lt;&gt;"",SUMIFS(JPK_KR!AL:AL,JPK_KR!W:W,B1200),"")</f>
        <v/>
      </c>
      <c r="D1200" s="94" t="str">
        <f>IF(A1200&lt;&gt;"",SUMIFS(JPK_KR!AM:AM,JPK_KR!W:W,B1200),"")</f>
        <v/>
      </c>
      <c r="G1200" s="94" t="str">
        <f>IF(E1200&lt;&gt;"",SUMIFS(JPK_KR!AL:AL,JPK_KR!W:W,F1200),"")</f>
        <v/>
      </c>
      <c r="H1200" s="94" t="str">
        <f>IF(E1200&lt;&gt;"",SUMIFS(JPK_KR!AM:AM,JPK_KR!W:W,F1200),"")</f>
        <v/>
      </c>
      <c r="K1200" s="94" t="str">
        <f>IF(I1200&lt;&gt;"",SUMIFS(JPK_KR!AJ:AJ,JPK_KR!W:W,J1200),"")</f>
        <v/>
      </c>
      <c r="L1200" s="94" t="str">
        <f>IF(I1200&lt;&gt;"",SUMIFS(JPK_KR!AK:AK,JPK_KR!W:W,J1200),"")</f>
        <v/>
      </c>
    </row>
    <row r="1201" spans="3:12" x14ac:dyDescent="0.3">
      <c r="C1201" s="94" t="str">
        <f>IF(A1201&lt;&gt;"",SUMIFS(JPK_KR!AL:AL,JPK_KR!W:W,B1201),"")</f>
        <v/>
      </c>
      <c r="D1201" s="94" t="str">
        <f>IF(A1201&lt;&gt;"",SUMIFS(JPK_KR!AM:AM,JPK_KR!W:W,B1201),"")</f>
        <v/>
      </c>
      <c r="G1201" s="94" t="str">
        <f>IF(E1201&lt;&gt;"",SUMIFS(JPK_KR!AL:AL,JPK_KR!W:W,F1201),"")</f>
        <v/>
      </c>
      <c r="H1201" s="94" t="str">
        <f>IF(E1201&lt;&gt;"",SUMIFS(JPK_KR!AM:AM,JPK_KR!W:W,F1201),"")</f>
        <v/>
      </c>
      <c r="K1201" s="94" t="str">
        <f>IF(I1201&lt;&gt;"",SUMIFS(JPK_KR!AJ:AJ,JPK_KR!W:W,J1201),"")</f>
        <v/>
      </c>
      <c r="L1201" s="94" t="str">
        <f>IF(I1201&lt;&gt;"",SUMIFS(JPK_KR!AK:AK,JPK_KR!W:W,J1201),"")</f>
        <v/>
      </c>
    </row>
    <row r="1202" spans="3:12" x14ac:dyDescent="0.3">
      <c r="C1202" s="94" t="str">
        <f>IF(A1202&lt;&gt;"",SUMIFS(JPK_KR!AL:AL,JPK_KR!W:W,B1202),"")</f>
        <v/>
      </c>
      <c r="D1202" s="94" t="str">
        <f>IF(A1202&lt;&gt;"",SUMIFS(JPK_KR!AM:AM,JPK_KR!W:W,B1202),"")</f>
        <v/>
      </c>
      <c r="G1202" s="94" t="str">
        <f>IF(E1202&lt;&gt;"",SUMIFS(JPK_KR!AL:AL,JPK_KR!W:W,F1202),"")</f>
        <v/>
      </c>
      <c r="H1202" s="94" t="str">
        <f>IF(E1202&lt;&gt;"",SUMIFS(JPK_KR!AM:AM,JPK_KR!W:W,F1202),"")</f>
        <v/>
      </c>
      <c r="K1202" s="94" t="str">
        <f>IF(I1202&lt;&gt;"",SUMIFS(JPK_KR!AJ:AJ,JPK_KR!W:W,J1202),"")</f>
        <v/>
      </c>
      <c r="L1202" s="94" t="str">
        <f>IF(I1202&lt;&gt;"",SUMIFS(JPK_KR!AK:AK,JPK_KR!W:W,J1202),"")</f>
        <v/>
      </c>
    </row>
    <row r="1203" spans="3:12" x14ac:dyDescent="0.3">
      <c r="C1203" s="94" t="str">
        <f>IF(A1203&lt;&gt;"",SUMIFS(JPK_KR!AL:AL,JPK_KR!W:W,B1203),"")</f>
        <v/>
      </c>
      <c r="D1203" s="94" t="str">
        <f>IF(A1203&lt;&gt;"",SUMIFS(JPK_KR!AM:AM,JPK_KR!W:W,B1203),"")</f>
        <v/>
      </c>
      <c r="G1203" s="94" t="str">
        <f>IF(E1203&lt;&gt;"",SUMIFS(JPK_KR!AL:AL,JPK_KR!W:W,F1203),"")</f>
        <v/>
      </c>
      <c r="H1203" s="94" t="str">
        <f>IF(E1203&lt;&gt;"",SUMIFS(JPK_KR!AM:AM,JPK_KR!W:W,F1203),"")</f>
        <v/>
      </c>
      <c r="K1203" s="94" t="str">
        <f>IF(I1203&lt;&gt;"",SUMIFS(JPK_KR!AJ:AJ,JPK_KR!W:W,J1203),"")</f>
        <v/>
      </c>
      <c r="L1203" s="94" t="str">
        <f>IF(I1203&lt;&gt;"",SUMIFS(JPK_KR!AK:AK,JPK_KR!W:W,J1203),"")</f>
        <v/>
      </c>
    </row>
    <row r="1204" spans="3:12" x14ac:dyDescent="0.3">
      <c r="C1204" s="94" t="str">
        <f>IF(A1204&lt;&gt;"",SUMIFS(JPK_KR!AL:AL,JPK_KR!W:W,B1204),"")</f>
        <v/>
      </c>
      <c r="D1204" s="94" t="str">
        <f>IF(A1204&lt;&gt;"",SUMIFS(JPK_KR!AM:AM,JPK_KR!W:W,B1204),"")</f>
        <v/>
      </c>
      <c r="G1204" s="94" t="str">
        <f>IF(E1204&lt;&gt;"",SUMIFS(JPK_KR!AL:AL,JPK_KR!W:W,F1204),"")</f>
        <v/>
      </c>
      <c r="H1204" s="94" t="str">
        <f>IF(E1204&lt;&gt;"",SUMIFS(JPK_KR!AM:AM,JPK_KR!W:W,F1204),"")</f>
        <v/>
      </c>
      <c r="K1204" s="94" t="str">
        <f>IF(I1204&lt;&gt;"",SUMIFS(JPK_KR!AJ:AJ,JPK_KR!W:W,J1204),"")</f>
        <v/>
      </c>
      <c r="L1204" s="94" t="str">
        <f>IF(I1204&lt;&gt;"",SUMIFS(JPK_KR!AK:AK,JPK_KR!W:W,J1204),"")</f>
        <v/>
      </c>
    </row>
    <row r="1205" spans="3:12" x14ac:dyDescent="0.3">
      <c r="C1205" s="94" t="str">
        <f>IF(A1205&lt;&gt;"",SUMIFS(JPK_KR!AL:AL,JPK_KR!W:W,B1205),"")</f>
        <v/>
      </c>
      <c r="D1205" s="94" t="str">
        <f>IF(A1205&lt;&gt;"",SUMIFS(JPK_KR!AM:AM,JPK_KR!W:W,B1205),"")</f>
        <v/>
      </c>
      <c r="G1205" s="94" t="str">
        <f>IF(E1205&lt;&gt;"",SUMIFS(JPK_KR!AL:AL,JPK_KR!W:W,F1205),"")</f>
        <v/>
      </c>
      <c r="H1205" s="94" t="str">
        <f>IF(E1205&lt;&gt;"",SUMIFS(JPK_KR!AM:AM,JPK_KR!W:W,F1205),"")</f>
        <v/>
      </c>
      <c r="K1205" s="94" t="str">
        <f>IF(I1205&lt;&gt;"",SUMIFS(JPK_KR!AJ:AJ,JPK_KR!W:W,J1205),"")</f>
        <v/>
      </c>
      <c r="L1205" s="94" t="str">
        <f>IF(I1205&lt;&gt;"",SUMIFS(JPK_KR!AK:AK,JPK_KR!W:W,J1205),"")</f>
        <v/>
      </c>
    </row>
    <row r="1206" spans="3:12" x14ac:dyDescent="0.3">
      <c r="C1206" s="94" t="str">
        <f>IF(A1206&lt;&gt;"",SUMIFS(JPK_KR!AL:AL,JPK_KR!W:W,B1206),"")</f>
        <v/>
      </c>
      <c r="D1206" s="94" t="str">
        <f>IF(A1206&lt;&gt;"",SUMIFS(JPK_KR!AM:AM,JPK_KR!W:W,B1206),"")</f>
        <v/>
      </c>
      <c r="G1206" s="94" t="str">
        <f>IF(E1206&lt;&gt;"",SUMIFS(JPK_KR!AL:AL,JPK_KR!W:W,F1206),"")</f>
        <v/>
      </c>
      <c r="H1206" s="94" t="str">
        <f>IF(E1206&lt;&gt;"",SUMIFS(JPK_KR!AM:AM,JPK_KR!W:W,F1206),"")</f>
        <v/>
      </c>
      <c r="K1206" s="94" t="str">
        <f>IF(I1206&lt;&gt;"",SUMIFS(JPK_KR!AJ:AJ,JPK_KR!W:W,J1206),"")</f>
        <v/>
      </c>
      <c r="L1206" s="94" t="str">
        <f>IF(I1206&lt;&gt;"",SUMIFS(JPK_KR!AK:AK,JPK_KR!W:W,J1206),"")</f>
        <v/>
      </c>
    </row>
    <row r="1207" spans="3:12" x14ac:dyDescent="0.3">
      <c r="C1207" s="94" t="str">
        <f>IF(A1207&lt;&gt;"",SUMIFS(JPK_KR!AL:AL,JPK_KR!W:W,B1207),"")</f>
        <v/>
      </c>
      <c r="D1207" s="94" t="str">
        <f>IF(A1207&lt;&gt;"",SUMIFS(JPK_KR!AM:AM,JPK_KR!W:W,B1207),"")</f>
        <v/>
      </c>
      <c r="G1207" s="94" t="str">
        <f>IF(E1207&lt;&gt;"",SUMIFS(JPK_KR!AL:AL,JPK_KR!W:W,F1207),"")</f>
        <v/>
      </c>
      <c r="H1207" s="94" t="str">
        <f>IF(E1207&lt;&gt;"",SUMIFS(JPK_KR!AM:AM,JPK_KR!W:W,F1207),"")</f>
        <v/>
      </c>
      <c r="K1207" s="94" t="str">
        <f>IF(I1207&lt;&gt;"",SUMIFS(JPK_KR!AJ:AJ,JPK_KR!W:W,J1207),"")</f>
        <v/>
      </c>
      <c r="L1207" s="94" t="str">
        <f>IF(I1207&lt;&gt;"",SUMIFS(JPK_KR!AK:AK,JPK_KR!W:W,J1207),"")</f>
        <v/>
      </c>
    </row>
    <row r="1208" spans="3:12" x14ac:dyDescent="0.3">
      <c r="C1208" s="94" t="str">
        <f>IF(A1208&lt;&gt;"",SUMIFS(JPK_KR!AL:AL,JPK_KR!W:W,B1208),"")</f>
        <v/>
      </c>
      <c r="D1208" s="94" t="str">
        <f>IF(A1208&lt;&gt;"",SUMIFS(JPK_KR!AM:AM,JPK_KR!W:W,B1208),"")</f>
        <v/>
      </c>
      <c r="G1208" s="94" t="str">
        <f>IF(E1208&lt;&gt;"",SUMIFS(JPK_KR!AL:AL,JPK_KR!W:W,F1208),"")</f>
        <v/>
      </c>
      <c r="H1208" s="94" t="str">
        <f>IF(E1208&lt;&gt;"",SUMIFS(JPK_KR!AM:AM,JPK_KR!W:W,F1208),"")</f>
        <v/>
      </c>
      <c r="K1208" s="94" t="str">
        <f>IF(I1208&lt;&gt;"",SUMIFS(JPK_KR!AJ:AJ,JPK_KR!W:W,J1208),"")</f>
        <v/>
      </c>
      <c r="L1208" s="94" t="str">
        <f>IF(I1208&lt;&gt;"",SUMIFS(JPK_KR!AK:AK,JPK_KR!W:W,J1208),"")</f>
        <v/>
      </c>
    </row>
    <row r="1209" spans="3:12" x14ac:dyDescent="0.3">
      <c r="C1209" s="94" t="str">
        <f>IF(A1209&lt;&gt;"",SUMIFS(JPK_KR!AL:AL,JPK_KR!W:W,B1209),"")</f>
        <v/>
      </c>
      <c r="D1209" s="94" t="str">
        <f>IF(A1209&lt;&gt;"",SUMIFS(JPK_KR!AM:AM,JPK_KR!W:W,B1209),"")</f>
        <v/>
      </c>
      <c r="G1209" s="94" t="str">
        <f>IF(E1209&lt;&gt;"",SUMIFS(JPK_KR!AL:AL,JPK_KR!W:W,F1209),"")</f>
        <v/>
      </c>
      <c r="H1209" s="94" t="str">
        <f>IF(E1209&lt;&gt;"",SUMIFS(JPK_KR!AM:AM,JPK_KR!W:W,F1209),"")</f>
        <v/>
      </c>
      <c r="K1209" s="94" t="str">
        <f>IF(I1209&lt;&gt;"",SUMIFS(JPK_KR!AJ:AJ,JPK_KR!W:W,J1209),"")</f>
        <v/>
      </c>
      <c r="L1209" s="94" t="str">
        <f>IF(I1209&lt;&gt;"",SUMIFS(JPK_KR!AK:AK,JPK_KR!W:W,J1209),"")</f>
        <v/>
      </c>
    </row>
    <row r="1210" spans="3:12" x14ac:dyDescent="0.3">
      <c r="C1210" s="94" t="str">
        <f>IF(A1210&lt;&gt;"",SUMIFS(JPK_KR!AL:AL,JPK_KR!W:W,B1210),"")</f>
        <v/>
      </c>
      <c r="D1210" s="94" t="str">
        <f>IF(A1210&lt;&gt;"",SUMIFS(JPK_KR!AM:AM,JPK_KR!W:W,B1210),"")</f>
        <v/>
      </c>
      <c r="G1210" s="94" t="str">
        <f>IF(E1210&lt;&gt;"",SUMIFS(JPK_KR!AL:AL,JPK_KR!W:W,F1210),"")</f>
        <v/>
      </c>
      <c r="H1210" s="94" t="str">
        <f>IF(E1210&lt;&gt;"",SUMIFS(JPK_KR!AM:AM,JPK_KR!W:W,F1210),"")</f>
        <v/>
      </c>
      <c r="K1210" s="94" t="str">
        <f>IF(I1210&lt;&gt;"",SUMIFS(JPK_KR!AJ:AJ,JPK_KR!W:W,J1210),"")</f>
        <v/>
      </c>
      <c r="L1210" s="94" t="str">
        <f>IF(I1210&lt;&gt;"",SUMIFS(JPK_KR!AK:AK,JPK_KR!W:W,J1210),"")</f>
        <v/>
      </c>
    </row>
    <row r="1211" spans="3:12" x14ac:dyDescent="0.3">
      <c r="C1211" s="94" t="str">
        <f>IF(A1211&lt;&gt;"",SUMIFS(JPK_KR!AL:AL,JPK_KR!W:W,B1211),"")</f>
        <v/>
      </c>
      <c r="D1211" s="94" t="str">
        <f>IF(A1211&lt;&gt;"",SUMIFS(JPK_KR!AM:AM,JPK_KR!W:W,B1211),"")</f>
        <v/>
      </c>
      <c r="G1211" s="94" t="str">
        <f>IF(E1211&lt;&gt;"",SUMIFS(JPK_KR!AL:AL,JPK_KR!W:W,F1211),"")</f>
        <v/>
      </c>
      <c r="H1211" s="94" t="str">
        <f>IF(E1211&lt;&gt;"",SUMIFS(JPK_KR!AM:AM,JPK_KR!W:W,F1211),"")</f>
        <v/>
      </c>
      <c r="K1211" s="94" t="str">
        <f>IF(I1211&lt;&gt;"",SUMIFS(JPK_KR!AJ:AJ,JPK_KR!W:W,J1211),"")</f>
        <v/>
      </c>
      <c r="L1211" s="94" t="str">
        <f>IF(I1211&lt;&gt;"",SUMIFS(JPK_KR!AK:AK,JPK_KR!W:W,J1211),"")</f>
        <v/>
      </c>
    </row>
    <row r="1212" spans="3:12" x14ac:dyDescent="0.3">
      <c r="C1212" s="94" t="str">
        <f>IF(A1212&lt;&gt;"",SUMIFS(JPK_KR!AL:AL,JPK_KR!W:W,B1212),"")</f>
        <v/>
      </c>
      <c r="D1212" s="94" t="str">
        <f>IF(A1212&lt;&gt;"",SUMIFS(JPK_KR!AM:AM,JPK_KR!W:W,B1212),"")</f>
        <v/>
      </c>
      <c r="G1212" s="94" t="str">
        <f>IF(E1212&lt;&gt;"",SUMIFS(JPK_KR!AL:AL,JPK_KR!W:W,F1212),"")</f>
        <v/>
      </c>
      <c r="H1212" s="94" t="str">
        <f>IF(E1212&lt;&gt;"",SUMIFS(JPK_KR!AM:AM,JPK_KR!W:W,F1212),"")</f>
        <v/>
      </c>
      <c r="K1212" s="94" t="str">
        <f>IF(I1212&lt;&gt;"",SUMIFS(JPK_KR!AJ:AJ,JPK_KR!W:W,J1212),"")</f>
        <v/>
      </c>
      <c r="L1212" s="94" t="str">
        <f>IF(I1212&lt;&gt;"",SUMIFS(JPK_KR!AK:AK,JPK_KR!W:W,J1212),"")</f>
        <v/>
      </c>
    </row>
    <row r="1213" spans="3:12" x14ac:dyDescent="0.3">
      <c r="C1213" s="94" t="str">
        <f>IF(A1213&lt;&gt;"",SUMIFS(JPK_KR!AL:AL,JPK_KR!W:W,B1213),"")</f>
        <v/>
      </c>
      <c r="D1213" s="94" t="str">
        <f>IF(A1213&lt;&gt;"",SUMIFS(JPK_KR!AM:AM,JPK_KR!W:W,B1213),"")</f>
        <v/>
      </c>
      <c r="G1213" s="94" t="str">
        <f>IF(E1213&lt;&gt;"",SUMIFS(JPK_KR!AL:AL,JPK_KR!W:W,F1213),"")</f>
        <v/>
      </c>
      <c r="H1213" s="94" t="str">
        <f>IF(E1213&lt;&gt;"",SUMIFS(JPK_KR!AM:AM,JPK_KR!W:W,F1213),"")</f>
        <v/>
      </c>
      <c r="K1213" s="94" t="str">
        <f>IF(I1213&lt;&gt;"",SUMIFS(JPK_KR!AJ:AJ,JPK_KR!W:W,J1213),"")</f>
        <v/>
      </c>
      <c r="L1213" s="94" t="str">
        <f>IF(I1213&lt;&gt;"",SUMIFS(JPK_KR!AK:AK,JPK_KR!W:W,J1213),"")</f>
        <v/>
      </c>
    </row>
    <row r="1214" spans="3:12" x14ac:dyDescent="0.3">
      <c r="C1214" s="94" t="str">
        <f>IF(A1214&lt;&gt;"",SUMIFS(JPK_KR!AL:AL,JPK_KR!W:W,B1214),"")</f>
        <v/>
      </c>
      <c r="D1214" s="94" t="str">
        <f>IF(A1214&lt;&gt;"",SUMIFS(JPK_KR!AM:AM,JPK_KR!W:W,B1214),"")</f>
        <v/>
      </c>
      <c r="G1214" s="94" t="str">
        <f>IF(E1214&lt;&gt;"",SUMIFS(JPK_KR!AL:AL,JPK_KR!W:W,F1214),"")</f>
        <v/>
      </c>
      <c r="H1214" s="94" t="str">
        <f>IF(E1214&lt;&gt;"",SUMIFS(JPK_KR!AM:AM,JPK_KR!W:W,F1214),"")</f>
        <v/>
      </c>
      <c r="K1214" s="94" t="str">
        <f>IF(I1214&lt;&gt;"",SUMIFS(JPK_KR!AJ:AJ,JPK_KR!W:W,J1214),"")</f>
        <v/>
      </c>
      <c r="L1214" s="94" t="str">
        <f>IF(I1214&lt;&gt;"",SUMIFS(JPK_KR!AK:AK,JPK_KR!W:W,J1214),"")</f>
        <v/>
      </c>
    </row>
    <row r="1215" spans="3:12" x14ac:dyDescent="0.3">
      <c r="C1215" s="94" t="str">
        <f>IF(A1215&lt;&gt;"",SUMIFS(JPK_KR!AL:AL,JPK_KR!W:W,B1215),"")</f>
        <v/>
      </c>
      <c r="D1215" s="94" t="str">
        <f>IF(A1215&lt;&gt;"",SUMIFS(JPK_KR!AM:AM,JPK_KR!W:W,B1215),"")</f>
        <v/>
      </c>
      <c r="G1215" s="94" t="str">
        <f>IF(E1215&lt;&gt;"",SUMIFS(JPK_KR!AL:AL,JPK_KR!W:W,F1215),"")</f>
        <v/>
      </c>
      <c r="H1215" s="94" t="str">
        <f>IF(E1215&lt;&gt;"",SUMIFS(JPK_KR!AM:AM,JPK_KR!W:W,F1215),"")</f>
        <v/>
      </c>
      <c r="K1215" s="94" t="str">
        <f>IF(I1215&lt;&gt;"",SUMIFS(JPK_KR!AJ:AJ,JPK_KR!W:W,J1215),"")</f>
        <v/>
      </c>
      <c r="L1215" s="94" t="str">
        <f>IF(I1215&lt;&gt;"",SUMIFS(JPK_KR!AK:AK,JPK_KR!W:W,J1215),"")</f>
        <v/>
      </c>
    </row>
    <row r="1216" spans="3:12" x14ac:dyDescent="0.3">
      <c r="C1216" s="94" t="str">
        <f>IF(A1216&lt;&gt;"",SUMIFS(JPK_KR!AL:AL,JPK_KR!W:W,B1216),"")</f>
        <v/>
      </c>
      <c r="D1216" s="94" t="str">
        <f>IF(A1216&lt;&gt;"",SUMIFS(JPK_KR!AM:AM,JPK_KR!W:W,B1216),"")</f>
        <v/>
      </c>
      <c r="G1216" s="94" t="str">
        <f>IF(E1216&lt;&gt;"",SUMIFS(JPK_KR!AL:AL,JPK_KR!W:W,F1216),"")</f>
        <v/>
      </c>
      <c r="H1216" s="94" t="str">
        <f>IF(E1216&lt;&gt;"",SUMIFS(JPK_KR!AM:AM,JPK_KR!W:W,F1216),"")</f>
        <v/>
      </c>
      <c r="K1216" s="94" t="str">
        <f>IF(I1216&lt;&gt;"",SUMIFS(JPK_KR!AJ:AJ,JPK_KR!W:W,J1216),"")</f>
        <v/>
      </c>
      <c r="L1216" s="94" t="str">
        <f>IF(I1216&lt;&gt;"",SUMIFS(JPK_KR!AK:AK,JPK_KR!W:W,J1216),"")</f>
        <v/>
      </c>
    </row>
    <row r="1217" spans="3:12" x14ac:dyDescent="0.3">
      <c r="C1217" s="94" t="str">
        <f>IF(A1217&lt;&gt;"",SUMIFS(JPK_KR!AL:AL,JPK_KR!W:W,B1217),"")</f>
        <v/>
      </c>
      <c r="D1217" s="94" t="str">
        <f>IF(A1217&lt;&gt;"",SUMIFS(JPK_KR!AM:AM,JPK_KR!W:W,B1217),"")</f>
        <v/>
      </c>
      <c r="G1217" s="94" t="str">
        <f>IF(E1217&lt;&gt;"",SUMIFS(JPK_KR!AL:AL,JPK_KR!W:W,F1217),"")</f>
        <v/>
      </c>
      <c r="H1217" s="94" t="str">
        <f>IF(E1217&lt;&gt;"",SUMIFS(JPK_KR!AM:AM,JPK_KR!W:W,F1217),"")</f>
        <v/>
      </c>
      <c r="K1217" s="94" t="str">
        <f>IF(I1217&lt;&gt;"",SUMIFS(JPK_KR!AJ:AJ,JPK_KR!W:W,J1217),"")</f>
        <v/>
      </c>
      <c r="L1217" s="94" t="str">
        <f>IF(I1217&lt;&gt;"",SUMIFS(JPK_KR!AK:AK,JPK_KR!W:W,J1217),"")</f>
        <v/>
      </c>
    </row>
    <row r="1218" spans="3:12" x14ac:dyDescent="0.3">
      <c r="C1218" s="94" t="str">
        <f>IF(A1218&lt;&gt;"",SUMIFS(JPK_KR!AL:AL,JPK_KR!W:W,B1218),"")</f>
        <v/>
      </c>
      <c r="D1218" s="94" t="str">
        <f>IF(A1218&lt;&gt;"",SUMIFS(JPK_KR!AM:AM,JPK_KR!W:W,B1218),"")</f>
        <v/>
      </c>
      <c r="G1218" s="94" t="str">
        <f>IF(E1218&lt;&gt;"",SUMIFS(JPK_KR!AL:AL,JPK_KR!W:W,F1218),"")</f>
        <v/>
      </c>
      <c r="H1218" s="94" t="str">
        <f>IF(E1218&lt;&gt;"",SUMIFS(JPK_KR!AM:AM,JPK_KR!W:W,F1218),"")</f>
        <v/>
      </c>
      <c r="K1218" s="94" t="str">
        <f>IF(I1218&lt;&gt;"",SUMIFS(JPK_KR!AJ:AJ,JPK_KR!W:W,J1218),"")</f>
        <v/>
      </c>
      <c r="L1218" s="94" t="str">
        <f>IF(I1218&lt;&gt;"",SUMIFS(JPK_KR!AK:AK,JPK_KR!W:W,J1218),"")</f>
        <v/>
      </c>
    </row>
    <row r="1219" spans="3:12" x14ac:dyDescent="0.3">
      <c r="C1219" s="94" t="str">
        <f>IF(A1219&lt;&gt;"",SUMIFS(JPK_KR!AL:AL,JPK_KR!W:W,B1219),"")</f>
        <v/>
      </c>
      <c r="D1219" s="94" t="str">
        <f>IF(A1219&lt;&gt;"",SUMIFS(JPK_KR!AM:AM,JPK_KR!W:W,B1219),"")</f>
        <v/>
      </c>
      <c r="G1219" s="94" t="str">
        <f>IF(E1219&lt;&gt;"",SUMIFS(JPK_KR!AL:AL,JPK_KR!W:W,F1219),"")</f>
        <v/>
      </c>
      <c r="H1219" s="94" t="str">
        <f>IF(E1219&lt;&gt;"",SUMIFS(JPK_KR!AM:AM,JPK_KR!W:W,F1219),"")</f>
        <v/>
      </c>
      <c r="K1219" s="94" t="str">
        <f>IF(I1219&lt;&gt;"",SUMIFS(JPK_KR!AJ:AJ,JPK_KR!W:W,J1219),"")</f>
        <v/>
      </c>
      <c r="L1219" s="94" t="str">
        <f>IF(I1219&lt;&gt;"",SUMIFS(JPK_KR!AK:AK,JPK_KR!W:W,J1219),"")</f>
        <v/>
      </c>
    </row>
    <row r="1220" spans="3:12" x14ac:dyDescent="0.3">
      <c r="C1220" s="94" t="str">
        <f>IF(A1220&lt;&gt;"",SUMIFS(JPK_KR!AL:AL,JPK_KR!W:W,B1220),"")</f>
        <v/>
      </c>
      <c r="D1220" s="94" t="str">
        <f>IF(A1220&lt;&gt;"",SUMIFS(JPK_KR!AM:AM,JPK_KR!W:W,B1220),"")</f>
        <v/>
      </c>
      <c r="G1220" s="94" t="str">
        <f>IF(E1220&lt;&gt;"",SUMIFS(JPK_KR!AL:AL,JPK_KR!W:W,F1220),"")</f>
        <v/>
      </c>
      <c r="H1220" s="94" t="str">
        <f>IF(E1220&lt;&gt;"",SUMIFS(JPK_KR!AM:AM,JPK_KR!W:W,F1220),"")</f>
        <v/>
      </c>
      <c r="K1220" s="94" t="str">
        <f>IF(I1220&lt;&gt;"",SUMIFS(JPK_KR!AJ:AJ,JPK_KR!W:W,J1220),"")</f>
        <v/>
      </c>
      <c r="L1220" s="94" t="str">
        <f>IF(I1220&lt;&gt;"",SUMIFS(JPK_KR!AK:AK,JPK_KR!W:W,J1220),"")</f>
        <v/>
      </c>
    </row>
    <row r="1221" spans="3:12" x14ac:dyDescent="0.3">
      <c r="C1221" s="94" t="str">
        <f>IF(A1221&lt;&gt;"",SUMIFS(JPK_KR!AL:AL,JPK_KR!W:W,B1221),"")</f>
        <v/>
      </c>
      <c r="D1221" s="94" t="str">
        <f>IF(A1221&lt;&gt;"",SUMIFS(JPK_KR!AM:AM,JPK_KR!W:W,B1221),"")</f>
        <v/>
      </c>
      <c r="G1221" s="94" t="str">
        <f>IF(E1221&lt;&gt;"",SUMIFS(JPK_KR!AL:AL,JPK_KR!W:W,F1221),"")</f>
        <v/>
      </c>
      <c r="H1221" s="94" t="str">
        <f>IF(E1221&lt;&gt;"",SUMIFS(JPK_KR!AM:AM,JPK_KR!W:W,F1221),"")</f>
        <v/>
      </c>
      <c r="K1221" s="94" t="str">
        <f>IF(I1221&lt;&gt;"",SUMIFS(JPK_KR!AJ:AJ,JPK_KR!W:W,J1221),"")</f>
        <v/>
      </c>
      <c r="L1221" s="94" t="str">
        <f>IF(I1221&lt;&gt;"",SUMIFS(JPK_KR!AK:AK,JPK_KR!W:W,J1221),"")</f>
        <v/>
      </c>
    </row>
    <row r="1222" spans="3:12" x14ac:dyDescent="0.3">
      <c r="C1222" s="94" t="str">
        <f>IF(A1222&lt;&gt;"",SUMIFS(JPK_KR!AL:AL,JPK_KR!W:W,B1222),"")</f>
        <v/>
      </c>
      <c r="D1222" s="94" t="str">
        <f>IF(A1222&lt;&gt;"",SUMIFS(JPK_KR!AM:AM,JPK_KR!W:W,B1222),"")</f>
        <v/>
      </c>
      <c r="G1222" s="94" t="str">
        <f>IF(E1222&lt;&gt;"",SUMIFS(JPK_KR!AL:AL,JPK_KR!W:W,F1222),"")</f>
        <v/>
      </c>
      <c r="H1222" s="94" t="str">
        <f>IF(E1222&lt;&gt;"",SUMIFS(JPK_KR!AM:AM,JPK_KR!W:W,F1222),"")</f>
        <v/>
      </c>
      <c r="K1222" s="94" t="str">
        <f>IF(I1222&lt;&gt;"",SUMIFS(JPK_KR!AJ:AJ,JPK_KR!W:W,J1222),"")</f>
        <v/>
      </c>
      <c r="L1222" s="94" t="str">
        <f>IF(I1222&lt;&gt;"",SUMIFS(JPK_KR!AK:AK,JPK_KR!W:W,J1222),"")</f>
        <v/>
      </c>
    </row>
    <row r="1223" spans="3:12" x14ac:dyDescent="0.3">
      <c r="C1223" s="94" t="str">
        <f>IF(A1223&lt;&gt;"",SUMIFS(JPK_KR!AL:AL,JPK_KR!W:W,B1223),"")</f>
        <v/>
      </c>
      <c r="D1223" s="94" t="str">
        <f>IF(A1223&lt;&gt;"",SUMIFS(JPK_KR!AM:AM,JPK_KR!W:W,B1223),"")</f>
        <v/>
      </c>
      <c r="G1223" s="94" t="str">
        <f>IF(E1223&lt;&gt;"",SUMIFS(JPK_KR!AL:AL,JPK_KR!W:W,F1223),"")</f>
        <v/>
      </c>
      <c r="H1223" s="94" t="str">
        <f>IF(E1223&lt;&gt;"",SUMIFS(JPK_KR!AM:AM,JPK_KR!W:W,F1223),"")</f>
        <v/>
      </c>
      <c r="K1223" s="94" t="str">
        <f>IF(I1223&lt;&gt;"",SUMIFS(JPK_KR!AJ:AJ,JPK_KR!W:W,J1223),"")</f>
        <v/>
      </c>
      <c r="L1223" s="94" t="str">
        <f>IF(I1223&lt;&gt;"",SUMIFS(JPK_KR!AK:AK,JPK_KR!W:W,J1223),"")</f>
        <v/>
      </c>
    </row>
    <row r="1224" spans="3:12" x14ac:dyDescent="0.3">
      <c r="C1224" s="94" t="str">
        <f>IF(A1224&lt;&gt;"",SUMIFS(JPK_KR!AL:AL,JPK_KR!W:W,B1224),"")</f>
        <v/>
      </c>
      <c r="D1224" s="94" t="str">
        <f>IF(A1224&lt;&gt;"",SUMIFS(JPK_KR!AM:AM,JPK_KR!W:W,B1224),"")</f>
        <v/>
      </c>
      <c r="G1224" s="94" t="str">
        <f>IF(E1224&lt;&gt;"",SUMIFS(JPK_KR!AL:AL,JPK_KR!W:W,F1224),"")</f>
        <v/>
      </c>
      <c r="H1224" s="94" t="str">
        <f>IF(E1224&lt;&gt;"",SUMIFS(JPK_KR!AM:AM,JPK_KR!W:W,F1224),"")</f>
        <v/>
      </c>
      <c r="K1224" s="94" t="str">
        <f>IF(I1224&lt;&gt;"",SUMIFS(JPK_KR!AJ:AJ,JPK_KR!W:W,J1224),"")</f>
        <v/>
      </c>
      <c r="L1224" s="94" t="str">
        <f>IF(I1224&lt;&gt;"",SUMIFS(JPK_KR!AK:AK,JPK_KR!W:W,J1224),"")</f>
        <v/>
      </c>
    </row>
    <row r="1225" spans="3:12" x14ac:dyDescent="0.3">
      <c r="C1225" s="94" t="str">
        <f>IF(A1225&lt;&gt;"",SUMIFS(JPK_KR!AL:AL,JPK_KR!W:W,B1225),"")</f>
        <v/>
      </c>
      <c r="D1225" s="94" t="str">
        <f>IF(A1225&lt;&gt;"",SUMIFS(JPK_KR!AM:AM,JPK_KR!W:W,B1225),"")</f>
        <v/>
      </c>
      <c r="G1225" s="94" t="str">
        <f>IF(E1225&lt;&gt;"",SUMIFS(JPK_KR!AL:AL,JPK_KR!W:W,F1225),"")</f>
        <v/>
      </c>
      <c r="H1225" s="94" t="str">
        <f>IF(E1225&lt;&gt;"",SUMIFS(JPK_KR!AM:AM,JPK_KR!W:W,F1225),"")</f>
        <v/>
      </c>
      <c r="K1225" s="94" t="str">
        <f>IF(I1225&lt;&gt;"",SUMIFS(JPK_KR!AJ:AJ,JPK_KR!W:W,J1225),"")</f>
        <v/>
      </c>
      <c r="L1225" s="94" t="str">
        <f>IF(I1225&lt;&gt;"",SUMIFS(JPK_KR!AK:AK,JPK_KR!W:W,J1225),"")</f>
        <v/>
      </c>
    </row>
    <row r="1226" spans="3:12" x14ac:dyDescent="0.3">
      <c r="C1226" s="94" t="str">
        <f>IF(A1226&lt;&gt;"",SUMIFS(JPK_KR!AL:AL,JPK_KR!W:W,B1226),"")</f>
        <v/>
      </c>
      <c r="D1226" s="94" t="str">
        <f>IF(A1226&lt;&gt;"",SUMIFS(JPK_KR!AM:AM,JPK_KR!W:W,B1226),"")</f>
        <v/>
      </c>
      <c r="G1226" s="94" t="str">
        <f>IF(E1226&lt;&gt;"",SUMIFS(JPK_KR!AL:AL,JPK_KR!W:W,F1226),"")</f>
        <v/>
      </c>
      <c r="H1226" s="94" t="str">
        <f>IF(E1226&lt;&gt;"",SUMIFS(JPK_KR!AM:AM,JPK_KR!W:W,F1226),"")</f>
        <v/>
      </c>
      <c r="K1226" s="94" t="str">
        <f>IF(I1226&lt;&gt;"",SUMIFS(JPK_KR!AJ:AJ,JPK_KR!W:W,J1226),"")</f>
        <v/>
      </c>
      <c r="L1226" s="94" t="str">
        <f>IF(I1226&lt;&gt;"",SUMIFS(JPK_KR!AK:AK,JPK_KR!W:W,J1226),"")</f>
        <v/>
      </c>
    </row>
    <row r="1227" spans="3:12" x14ac:dyDescent="0.3">
      <c r="C1227" s="94" t="str">
        <f>IF(A1227&lt;&gt;"",SUMIFS(JPK_KR!AL:AL,JPK_KR!W:W,B1227),"")</f>
        <v/>
      </c>
      <c r="D1227" s="94" t="str">
        <f>IF(A1227&lt;&gt;"",SUMIFS(JPK_KR!AM:AM,JPK_KR!W:W,B1227),"")</f>
        <v/>
      </c>
      <c r="G1227" s="94" t="str">
        <f>IF(E1227&lt;&gt;"",SUMIFS(JPK_KR!AL:AL,JPK_KR!W:W,F1227),"")</f>
        <v/>
      </c>
      <c r="H1227" s="94" t="str">
        <f>IF(E1227&lt;&gt;"",SUMIFS(JPK_KR!AM:AM,JPK_KR!W:W,F1227),"")</f>
        <v/>
      </c>
      <c r="K1227" s="94" t="str">
        <f>IF(I1227&lt;&gt;"",SUMIFS(JPK_KR!AJ:AJ,JPK_KR!W:W,J1227),"")</f>
        <v/>
      </c>
      <c r="L1227" s="94" t="str">
        <f>IF(I1227&lt;&gt;"",SUMIFS(JPK_KR!AK:AK,JPK_KR!W:W,J1227),"")</f>
        <v/>
      </c>
    </row>
    <row r="1228" spans="3:12" x14ac:dyDescent="0.3">
      <c r="C1228" s="94" t="str">
        <f>IF(A1228&lt;&gt;"",SUMIFS(JPK_KR!AL:AL,JPK_KR!W:W,B1228),"")</f>
        <v/>
      </c>
      <c r="D1228" s="94" t="str">
        <f>IF(A1228&lt;&gt;"",SUMIFS(JPK_KR!AM:AM,JPK_KR!W:W,B1228),"")</f>
        <v/>
      </c>
      <c r="G1228" s="94" t="str">
        <f>IF(E1228&lt;&gt;"",SUMIFS(JPK_KR!AL:AL,JPK_KR!W:W,F1228),"")</f>
        <v/>
      </c>
      <c r="H1228" s="94" t="str">
        <f>IF(E1228&lt;&gt;"",SUMIFS(JPK_KR!AM:AM,JPK_KR!W:W,F1228),"")</f>
        <v/>
      </c>
      <c r="K1228" s="94" t="str">
        <f>IF(I1228&lt;&gt;"",SUMIFS(JPK_KR!AJ:AJ,JPK_KR!W:W,J1228),"")</f>
        <v/>
      </c>
      <c r="L1228" s="94" t="str">
        <f>IF(I1228&lt;&gt;"",SUMIFS(JPK_KR!AK:AK,JPK_KR!W:W,J1228),"")</f>
        <v/>
      </c>
    </row>
    <row r="1229" spans="3:12" x14ac:dyDescent="0.3">
      <c r="C1229" s="94" t="str">
        <f>IF(A1229&lt;&gt;"",SUMIFS(JPK_KR!AL:AL,JPK_KR!W:W,B1229),"")</f>
        <v/>
      </c>
      <c r="D1229" s="94" t="str">
        <f>IF(A1229&lt;&gt;"",SUMIFS(JPK_KR!AM:AM,JPK_KR!W:W,B1229),"")</f>
        <v/>
      </c>
      <c r="G1229" s="94" t="str">
        <f>IF(E1229&lt;&gt;"",SUMIFS(JPK_KR!AL:AL,JPK_KR!W:W,F1229),"")</f>
        <v/>
      </c>
      <c r="H1229" s="94" t="str">
        <f>IF(E1229&lt;&gt;"",SUMIFS(JPK_KR!AM:AM,JPK_KR!W:W,F1229),"")</f>
        <v/>
      </c>
      <c r="K1229" s="94" t="str">
        <f>IF(I1229&lt;&gt;"",SUMIFS(JPK_KR!AJ:AJ,JPK_KR!W:W,J1229),"")</f>
        <v/>
      </c>
      <c r="L1229" s="94" t="str">
        <f>IF(I1229&lt;&gt;"",SUMIFS(JPK_KR!AK:AK,JPK_KR!W:W,J1229),"")</f>
        <v/>
      </c>
    </row>
    <row r="1230" spans="3:12" x14ac:dyDescent="0.3">
      <c r="C1230" s="94" t="str">
        <f>IF(A1230&lt;&gt;"",SUMIFS(JPK_KR!AL:AL,JPK_KR!W:W,B1230),"")</f>
        <v/>
      </c>
      <c r="D1230" s="94" t="str">
        <f>IF(A1230&lt;&gt;"",SUMIFS(JPK_KR!AM:AM,JPK_KR!W:W,B1230),"")</f>
        <v/>
      </c>
      <c r="G1230" s="94" t="str">
        <f>IF(E1230&lt;&gt;"",SUMIFS(JPK_KR!AL:AL,JPK_KR!W:W,F1230),"")</f>
        <v/>
      </c>
      <c r="H1230" s="94" t="str">
        <f>IF(E1230&lt;&gt;"",SUMIFS(JPK_KR!AM:AM,JPK_KR!W:W,F1230),"")</f>
        <v/>
      </c>
      <c r="K1230" s="94" t="str">
        <f>IF(I1230&lt;&gt;"",SUMIFS(JPK_KR!AJ:AJ,JPK_KR!W:W,J1230),"")</f>
        <v/>
      </c>
      <c r="L1230" s="94" t="str">
        <f>IF(I1230&lt;&gt;"",SUMIFS(JPK_KR!AK:AK,JPK_KR!W:W,J1230),"")</f>
        <v/>
      </c>
    </row>
    <row r="1231" spans="3:12" x14ac:dyDescent="0.3">
      <c r="C1231" s="94" t="str">
        <f>IF(A1231&lt;&gt;"",SUMIFS(JPK_KR!AL:AL,JPK_KR!W:W,B1231),"")</f>
        <v/>
      </c>
      <c r="D1231" s="94" t="str">
        <f>IF(A1231&lt;&gt;"",SUMIFS(JPK_KR!AM:AM,JPK_KR!W:W,B1231),"")</f>
        <v/>
      </c>
      <c r="G1231" s="94" t="str">
        <f>IF(E1231&lt;&gt;"",SUMIFS(JPK_KR!AL:AL,JPK_KR!W:W,F1231),"")</f>
        <v/>
      </c>
      <c r="H1231" s="94" t="str">
        <f>IF(E1231&lt;&gt;"",SUMIFS(JPK_KR!AM:AM,JPK_KR!W:W,F1231),"")</f>
        <v/>
      </c>
      <c r="K1231" s="94" t="str">
        <f>IF(I1231&lt;&gt;"",SUMIFS(JPK_KR!AJ:AJ,JPK_KR!W:W,J1231),"")</f>
        <v/>
      </c>
      <c r="L1231" s="94" t="str">
        <f>IF(I1231&lt;&gt;"",SUMIFS(JPK_KR!AK:AK,JPK_KR!W:W,J1231),"")</f>
        <v/>
      </c>
    </row>
    <row r="1232" spans="3:12" x14ac:dyDescent="0.3">
      <c r="C1232" s="94" t="str">
        <f>IF(A1232&lt;&gt;"",SUMIFS(JPK_KR!AL:AL,JPK_KR!W:W,B1232),"")</f>
        <v/>
      </c>
      <c r="D1232" s="94" t="str">
        <f>IF(A1232&lt;&gt;"",SUMIFS(JPK_KR!AM:AM,JPK_KR!W:W,B1232),"")</f>
        <v/>
      </c>
      <c r="G1232" s="94" t="str">
        <f>IF(E1232&lt;&gt;"",SUMIFS(JPK_KR!AL:AL,JPK_KR!W:W,F1232),"")</f>
        <v/>
      </c>
      <c r="H1232" s="94" t="str">
        <f>IF(E1232&lt;&gt;"",SUMIFS(JPK_KR!AM:AM,JPK_KR!W:W,F1232),"")</f>
        <v/>
      </c>
      <c r="K1232" s="94" t="str">
        <f>IF(I1232&lt;&gt;"",SUMIFS(JPK_KR!AJ:AJ,JPK_KR!W:W,J1232),"")</f>
        <v/>
      </c>
      <c r="L1232" s="94" t="str">
        <f>IF(I1232&lt;&gt;"",SUMIFS(JPK_KR!AK:AK,JPK_KR!W:W,J1232),"")</f>
        <v/>
      </c>
    </row>
    <row r="1233" spans="3:12" x14ac:dyDescent="0.3">
      <c r="C1233" s="94" t="str">
        <f>IF(A1233&lt;&gt;"",SUMIFS(JPK_KR!AL:AL,JPK_KR!W:W,B1233),"")</f>
        <v/>
      </c>
      <c r="D1233" s="94" t="str">
        <f>IF(A1233&lt;&gt;"",SUMIFS(JPK_KR!AM:AM,JPK_KR!W:W,B1233),"")</f>
        <v/>
      </c>
      <c r="G1233" s="94" t="str">
        <f>IF(E1233&lt;&gt;"",SUMIFS(JPK_KR!AL:AL,JPK_KR!W:W,F1233),"")</f>
        <v/>
      </c>
      <c r="H1233" s="94" t="str">
        <f>IF(E1233&lt;&gt;"",SUMIFS(JPK_KR!AM:AM,JPK_KR!W:W,F1233),"")</f>
        <v/>
      </c>
      <c r="K1233" s="94" t="str">
        <f>IF(I1233&lt;&gt;"",SUMIFS(JPK_KR!AJ:AJ,JPK_KR!W:W,J1233),"")</f>
        <v/>
      </c>
      <c r="L1233" s="94" t="str">
        <f>IF(I1233&lt;&gt;"",SUMIFS(JPK_KR!AK:AK,JPK_KR!W:W,J1233),"")</f>
        <v/>
      </c>
    </row>
    <row r="1234" spans="3:12" x14ac:dyDescent="0.3">
      <c r="C1234" s="94" t="str">
        <f>IF(A1234&lt;&gt;"",SUMIFS(JPK_KR!AL:AL,JPK_KR!W:W,B1234),"")</f>
        <v/>
      </c>
      <c r="D1234" s="94" t="str">
        <f>IF(A1234&lt;&gt;"",SUMIFS(JPK_KR!AM:AM,JPK_KR!W:W,B1234),"")</f>
        <v/>
      </c>
      <c r="G1234" s="94" t="str">
        <f>IF(E1234&lt;&gt;"",SUMIFS(JPK_KR!AL:AL,JPK_KR!W:W,F1234),"")</f>
        <v/>
      </c>
      <c r="H1234" s="94" t="str">
        <f>IF(E1234&lt;&gt;"",SUMIFS(JPK_KR!AM:AM,JPK_KR!W:W,F1234),"")</f>
        <v/>
      </c>
      <c r="K1234" s="94" t="str">
        <f>IF(I1234&lt;&gt;"",SUMIFS(JPK_KR!AJ:AJ,JPK_KR!W:W,J1234),"")</f>
        <v/>
      </c>
      <c r="L1234" s="94" t="str">
        <f>IF(I1234&lt;&gt;"",SUMIFS(JPK_KR!AK:AK,JPK_KR!W:W,J1234),"")</f>
        <v/>
      </c>
    </row>
    <row r="1235" spans="3:12" x14ac:dyDescent="0.3">
      <c r="C1235" s="94" t="str">
        <f>IF(A1235&lt;&gt;"",SUMIFS(JPK_KR!AL:AL,JPK_KR!W:W,B1235),"")</f>
        <v/>
      </c>
      <c r="D1235" s="94" t="str">
        <f>IF(A1235&lt;&gt;"",SUMIFS(JPK_KR!AM:AM,JPK_KR!W:W,B1235),"")</f>
        <v/>
      </c>
      <c r="G1235" s="94" t="str">
        <f>IF(E1235&lt;&gt;"",SUMIFS(JPK_KR!AL:AL,JPK_KR!W:W,F1235),"")</f>
        <v/>
      </c>
      <c r="H1235" s="94" t="str">
        <f>IF(E1235&lt;&gt;"",SUMIFS(JPK_KR!AM:AM,JPK_KR!W:W,F1235),"")</f>
        <v/>
      </c>
      <c r="K1235" s="94" t="str">
        <f>IF(I1235&lt;&gt;"",SUMIFS(JPK_KR!AJ:AJ,JPK_KR!W:W,J1235),"")</f>
        <v/>
      </c>
      <c r="L1235" s="94" t="str">
        <f>IF(I1235&lt;&gt;"",SUMIFS(JPK_KR!AK:AK,JPK_KR!W:W,J1235),"")</f>
        <v/>
      </c>
    </row>
    <row r="1236" spans="3:12" x14ac:dyDescent="0.3">
      <c r="C1236" s="94" t="str">
        <f>IF(A1236&lt;&gt;"",SUMIFS(JPK_KR!AL:AL,JPK_KR!W:W,B1236),"")</f>
        <v/>
      </c>
      <c r="D1236" s="94" t="str">
        <f>IF(A1236&lt;&gt;"",SUMIFS(JPK_KR!AM:AM,JPK_KR!W:W,B1236),"")</f>
        <v/>
      </c>
      <c r="G1236" s="94" t="str">
        <f>IF(E1236&lt;&gt;"",SUMIFS(JPK_KR!AL:AL,JPK_KR!W:W,F1236),"")</f>
        <v/>
      </c>
      <c r="H1236" s="94" t="str">
        <f>IF(E1236&lt;&gt;"",SUMIFS(JPK_KR!AM:AM,JPK_KR!W:W,F1236),"")</f>
        <v/>
      </c>
      <c r="K1236" s="94" t="str">
        <f>IF(I1236&lt;&gt;"",SUMIFS(JPK_KR!AJ:AJ,JPK_KR!W:W,J1236),"")</f>
        <v/>
      </c>
      <c r="L1236" s="94" t="str">
        <f>IF(I1236&lt;&gt;"",SUMIFS(JPK_KR!AK:AK,JPK_KR!W:W,J1236),"")</f>
        <v/>
      </c>
    </row>
    <row r="1237" spans="3:12" x14ac:dyDescent="0.3">
      <c r="C1237" s="94" t="str">
        <f>IF(A1237&lt;&gt;"",SUMIFS(JPK_KR!AL:AL,JPK_KR!W:W,B1237),"")</f>
        <v/>
      </c>
      <c r="D1237" s="94" t="str">
        <f>IF(A1237&lt;&gt;"",SUMIFS(JPK_KR!AM:AM,JPK_KR!W:W,B1237),"")</f>
        <v/>
      </c>
      <c r="G1237" s="94" t="str">
        <f>IF(E1237&lt;&gt;"",SUMIFS(JPK_KR!AL:AL,JPK_KR!W:W,F1237),"")</f>
        <v/>
      </c>
      <c r="H1237" s="94" t="str">
        <f>IF(E1237&lt;&gt;"",SUMIFS(JPK_KR!AM:AM,JPK_KR!W:W,F1237),"")</f>
        <v/>
      </c>
      <c r="K1237" s="94" t="str">
        <f>IF(I1237&lt;&gt;"",SUMIFS(JPK_KR!AJ:AJ,JPK_KR!W:W,J1237),"")</f>
        <v/>
      </c>
      <c r="L1237" s="94" t="str">
        <f>IF(I1237&lt;&gt;"",SUMIFS(JPK_KR!AK:AK,JPK_KR!W:W,J1237),"")</f>
        <v/>
      </c>
    </row>
    <row r="1238" spans="3:12" x14ac:dyDescent="0.3">
      <c r="C1238" s="94" t="str">
        <f>IF(A1238&lt;&gt;"",SUMIFS(JPK_KR!AL:AL,JPK_KR!W:W,B1238),"")</f>
        <v/>
      </c>
      <c r="D1238" s="94" t="str">
        <f>IF(A1238&lt;&gt;"",SUMIFS(JPK_KR!AM:AM,JPK_KR!W:W,B1238),"")</f>
        <v/>
      </c>
      <c r="G1238" s="94" t="str">
        <f>IF(E1238&lt;&gt;"",SUMIFS(JPK_KR!AL:AL,JPK_KR!W:W,F1238),"")</f>
        <v/>
      </c>
      <c r="H1238" s="94" t="str">
        <f>IF(E1238&lt;&gt;"",SUMIFS(JPK_KR!AM:AM,JPK_KR!W:W,F1238),"")</f>
        <v/>
      </c>
      <c r="K1238" s="94" t="str">
        <f>IF(I1238&lt;&gt;"",SUMIFS(JPK_KR!AJ:AJ,JPK_KR!W:W,J1238),"")</f>
        <v/>
      </c>
      <c r="L1238" s="94" t="str">
        <f>IF(I1238&lt;&gt;"",SUMIFS(JPK_KR!AK:AK,JPK_KR!W:W,J1238),"")</f>
        <v/>
      </c>
    </row>
    <row r="1239" spans="3:12" x14ac:dyDescent="0.3">
      <c r="C1239" s="94" t="str">
        <f>IF(A1239&lt;&gt;"",SUMIFS(JPK_KR!AL:AL,JPK_KR!W:W,B1239),"")</f>
        <v/>
      </c>
      <c r="D1239" s="94" t="str">
        <f>IF(A1239&lt;&gt;"",SUMIFS(JPK_KR!AM:AM,JPK_KR!W:W,B1239),"")</f>
        <v/>
      </c>
      <c r="G1239" s="94" t="str">
        <f>IF(E1239&lt;&gt;"",SUMIFS(JPK_KR!AL:AL,JPK_KR!W:W,F1239),"")</f>
        <v/>
      </c>
      <c r="H1239" s="94" t="str">
        <f>IF(E1239&lt;&gt;"",SUMIFS(JPK_KR!AM:AM,JPK_KR!W:W,F1239),"")</f>
        <v/>
      </c>
      <c r="K1239" s="94" t="str">
        <f>IF(I1239&lt;&gt;"",SUMIFS(JPK_KR!AJ:AJ,JPK_KR!W:W,J1239),"")</f>
        <v/>
      </c>
      <c r="L1239" s="94" t="str">
        <f>IF(I1239&lt;&gt;"",SUMIFS(JPK_KR!AK:AK,JPK_KR!W:W,J1239),"")</f>
        <v/>
      </c>
    </row>
    <row r="1240" spans="3:12" x14ac:dyDescent="0.3">
      <c r="C1240" s="94" t="str">
        <f>IF(A1240&lt;&gt;"",SUMIFS(JPK_KR!AL:AL,JPK_KR!W:W,B1240),"")</f>
        <v/>
      </c>
      <c r="D1240" s="94" t="str">
        <f>IF(A1240&lt;&gt;"",SUMIFS(JPK_KR!AM:AM,JPK_KR!W:W,B1240),"")</f>
        <v/>
      </c>
      <c r="G1240" s="94" t="str">
        <f>IF(E1240&lt;&gt;"",SUMIFS(JPK_KR!AL:AL,JPK_KR!W:W,F1240),"")</f>
        <v/>
      </c>
      <c r="H1240" s="94" t="str">
        <f>IF(E1240&lt;&gt;"",SUMIFS(JPK_KR!AM:AM,JPK_KR!W:W,F1240),"")</f>
        <v/>
      </c>
      <c r="K1240" s="94" t="str">
        <f>IF(I1240&lt;&gt;"",SUMIFS(JPK_KR!AJ:AJ,JPK_KR!W:W,J1240),"")</f>
        <v/>
      </c>
      <c r="L1240" s="94" t="str">
        <f>IF(I1240&lt;&gt;"",SUMIFS(JPK_KR!AK:AK,JPK_KR!W:W,J1240),"")</f>
        <v/>
      </c>
    </row>
    <row r="1241" spans="3:12" x14ac:dyDescent="0.3">
      <c r="C1241" s="94" t="str">
        <f>IF(A1241&lt;&gt;"",SUMIFS(JPK_KR!AL:AL,JPK_KR!W:W,B1241),"")</f>
        <v/>
      </c>
      <c r="D1241" s="94" t="str">
        <f>IF(A1241&lt;&gt;"",SUMIFS(JPK_KR!AM:AM,JPK_KR!W:W,B1241),"")</f>
        <v/>
      </c>
      <c r="G1241" s="94" t="str">
        <f>IF(E1241&lt;&gt;"",SUMIFS(JPK_KR!AL:AL,JPK_KR!W:W,F1241),"")</f>
        <v/>
      </c>
      <c r="H1241" s="94" t="str">
        <f>IF(E1241&lt;&gt;"",SUMIFS(JPK_KR!AM:AM,JPK_KR!W:W,F1241),"")</f>
        <v/>
      </c>
      <c r="K1241" s="94" t="str">
        <f>IF(I1241&lt;&gt;"",SUMIFS(JPK_KR!AJ:AJ,JPK_KR!W:W,J1241),"")</f>
        <v/>
      </c>
      <c r="L1241" s="94" t="str">
        <f>IF(I1241&lt;&gt;"",SUMIFS(JPK_KR!AK:AK,JPK_KR!W:W,J1241),"")</f>
        <v/>
      </c>
    </row>
    <row r="1242" spans="3:12" x14ac:dyDescent="0.3">
      <c r="C1242" s="94" t="str">
        <f>IF(A1242&lt;&gt;"",SUMIFS(JPK_KR!AL:AL,JPK_KR!W:W,B1242),"")</f>
        <v/>
      </c>
      <c r="D1242" s="94" t="str">
        <f>IF(A1242&lt;&gt;"",SUMIFS(JPK_KR!AM:AM,JPK_KR!W:W,B1242),"")</f>
        <v/>
      </c>
      <c r="G1242" s="94" t="str">
        <f>IF(E1242&lt;&gt;"",SUMIFS(JPK_KR!AL:AL,JPK_KR!W:W,F1242),"")</f>
        <v/>
      </c>
      <c r="H1242" s="94" t="str">
        <f>IF(E1242&lt;&gt;"",SUMIFS(JPK_KR!AM:AM,JPK_KR!W:W,F1242),"")</f>
        <v/>
      </c>
      <c r="K1242" s="94" t="str">
        <f>IF(I1242&lt;&gt;"",SUMIFS(JPK_KR!AJ:AJ,JPK_KR!W:W,J1242),"")</f>
        <v/>
      </c>
      <c r="L1242" s="94" t="str">
        <f>IF(I1242&lt;&gt;"",SUMIFS(JPK_KR!AK:AK,JPK_KR!W:W,J1242),"")</f>
        <v/>
      </c>
    </row>
    <row r="1243" spans="3:12" x14ac:dyDescent="0.3">
      <c r="C1243" s="94" t="str">
        <f>IF(A1243&lt;&gt;"",SUMIFS(JPK_KR!AL:AL,JPK_KR!W:W,B1243),"")</f>
        <v/>
      </c>
      <c r="D1243" s="94" t="str">
        <f>IF(A1243&lt;&gt;"",SUMIFS(JPK_KR!AM:AM,JPK_KR!W:W,B1243),"")</f>
        <v/>
      </c>
      <c r="G1243" s="94" t="str">
        <f>IF(E1243&lt;&gt;"",SUMIFS(JPK_KR!AL:AL,JPK_KR!W:W,F1243),"")</f>
        <v/>
      </c>
      <c r="H1243" s="94" t="str">
        <f>IF(E1243&lt;&gt;"",SUMIFS(JPK_KR!AM:AM,JPK_KR!W:W,F1243),"")</f>
        <v/>
      </c>
      <c r="K1243" s="94" t="str">
        <f>IF(I1243&lt;&gt;"",SUMIFS(JPK_KR!AJ:AJ,JPK_KR!W:W,J1243),"")</f>
        <v/>
      </c>
      <c r="L1243" s="94" t="str">
        <f>IF(I1243&lt;&gt;"",SUMIFS(JPK_KR!AK:AK,JPK_KR!W:W,J1243),"")</f>
        <v/>
      </c>
    </row>
    <row r="1244" spans="3:12" x14ac:dyDescent="0.3">
      <c r="C1244" s="94" t="str">
        <f>IF(A1244&lt;&gt;"",SUMIFS(JPK_KR!AL:AL,JPK_KR!W:W,B1244),"")</f>
        <v/>
      </c>
      <c r="D1244" s="94" t="str">
        <f>IF(A1244&lt;&gt;"",SUMIFS(JPK_KR!AM:AM,JPK_KR!W:W,B1244),"")</f>
        <v/>
      </c>
      <c r="G1244" s="94" t="str">
        <f>IF(E1244&lt;&gt;"",SUMIFS(JPK_KR!AL:AL,JPK_KR!W:W,F1244),"")</f>
        <v/>
      </c>
      <c r="H1244" s="94" t="str">
        <f>IF(E1244&lt;&gt;"",SUMIFS(JPK_KR!AM:AM,JPK_KR!W:W,F1244),"")</f>
        <v/>
      </c>
      <c r="K1244" s="94" t="str">
        <f>IF(I1244&lt;&gt;"",SUMIFS(JPK_KR!AJ:AJ,JPK_KR!W:W,J1244),"")</f>
        <v/>
      </c>
      <c r="L1244" s="94" t="str">
        <f>IF(I1244&lt;&gt;"",SUMIFS(JPK_KR!AK:AK,JPK_KR!W:W,J1244),"")</f>
        <v/>
      </c>
    </row>
    <row r="1245" spans="3:12" x14ac:dyDescent="0.3">
      <c r="C1245" s="94" t="str">
        <f>IF(A1245&lt;&gt;"",SUMIFS(JPK_KR!AL:AL,JPK_KR!W:W,B1245),"")</f>
        <v/>
      </c>
      <c r="D1245" s="94" t="str">
        <f>IF(A1245&lt;&gt;"",SUMIFS(JPK_KR!AM:AM,JPK_KR!W:W,B1245),"")</f>
        <v/>
      </c>
      <c r="G1245" s="94" t="str">
        <f>IF(E1245&lt;&gt;"",SUMIFS(JPK_KR!AL:AL,JPK_KR!W:W,F1245),"")</f>
        <v/>
      </c>
      <c r="H1245" s="94" t="str">
        <f>IF(E1245&lt;&gt;"",SUMIFS(JPK_KR!AM:AM,JPK_KR!W:W,F1245),"")</f>
        <v/>
      </c>
      <c r="K1245" s="94" t="str">
        <f>IF(I1245&lt;&gt;"",SUMIFS(JPK_KR!AJ:AJ,JPK_KR!W:W,J1245),"")</f>
        <v/>
      </c>
      <c r="L1245" s="94" t="str">
        <f>IF(I1245&lt;&gt;"",SUMIFS(JPK_KR!AK:AK,JPK_KR!W:W,J1245),"")</f>
        <v/>
      </c>
    </row>
    <row r="1246" spans="3:12" x14ac:dyDescent="0.3">
      <c r="C1246" s="94" t="str">
        <f>IF(A1246&lt;&gt;"",SUMIFS(JPK_KR!AL:AL,JPK_KR!W:W,B1246),"")</f>
        <v/>
      </c>
      <c r="D1246" s="94" t="str">
        <f>IF(A1246&lt;&gt;"",SUMIFS(JPK_KR!AM:AM,JPK_KR!W:W,B1246),"")</f>
        <v/>
      </c>
      <c r="G1246" s="94" t="str">
        <f>IF(E1246&lt;&gt;"",SUMIFS(JPK_KR!AL:AL,JPK_KR!W:W,F1246),"")</f>
        <v/>
      </c>
      <c r="H1246" s="94" t="str">
        <f>IF(E1246&lt;&gt;"",SUMIFS(JPK_KR!AM:AM,JPK_KR!W:W,F1246),"")</f>
        <v/>
      </c>
      <c r="K1246" s="94" t="str">
        <f>IF(I1246&lt;&gt;"",SUMIFS(JPK_KR!AJ:AJ,JPK_KR!W:W,J1246),"")</f>
        <v/>
      </c>
      <c r="L1246" s="94" t="str">
        <f>IF(I1246&lt;&gt;"",SUMIFS(JPK_KR!AK:AK,JPK_KR!W:W,J1246),"")</f>
        <v/>
      </c>
    </row>
    <row r="1247" spans="3:12" x14ac:dyDescent="0.3">
      <c r="C1247" s="94" t="str">
        <f>IF(A1247&lt;&gt;"",SUMIFS(JPK_KR!AL:AL,JPK_KR!W:W,B1247),"")</f>
        <v/>
      </c>
      <c r="D1247" s="94" t="str">
        <f>IF(A1247&lt;&gt;"",SUMIFS(JPK_KR!AM:AM,JPK_KR!W:W,B1247),"")</f>
        <v/>
      </c>
      <c r="G1247" s="94" t="str">
        <f>IF(E1247&lt;&gt;"",SUMIFS(JPK_KR!AL:AL,JPK_KR!W:W,F1247),"")</f>
        <v/>
      </c>
      <c r="H1247" s="94" t="str">
        <f>IF(E1247&lt;&gt;"",SUMIFS(JPK_KR!AM:AM,JPK_KR!W:W,F1247),"")</f>
        <v/>
      </c>
      <c r="K1247" s="94" t="str">
        <f>IF(I1247&lt;&gt;"",SUMIFS(JPK_KR!AJ:AJ,JPK_KR!W:W,J1247),"")</f>
        <v/>
      </c>
      <c r="L1247" s="94" t="str">
        <f>IF(I1247&lt;&gt;"",SUMIFS(JPK_KR!AK:AK,JPK_KR!W:W,J1247),"")</f>
        <v/>
      </c>
    </row>
    <row r="1248" spans="3:12" x14ac:dyDescent="0.3">
      <c r="C1248" s="94" t="str">
        <f>IF(A1248&lt;&gt;"",SUMIFS(JPK_KR!AL:AL,JPK_KR!W:W,B1248),"")</f>
        <v/>
      </c>
      <c r="D1248" s="94" t="str">
        <f>IF(A1248&lt;&gt;"",SUMIFS(JPK_KR!AM:AM,JPK_KR!W:W,B1248),"")</f>
        <v/>
      </c>
      <c r="G1248" s="94" t="str">
        <f>IF(E1248&lt;&gt;"",SUMIFS(JPK_KR!AL:AL,JPK_KR!W:W,F1248),"")</f>
        <v/>
      </c>
      <c r="H1248" s="94" t="str">
        <f>IF(E1248&lt;&gt;"",SUMIFS(JPK_KR!AM:AM,JPK_KR!W:W,F1248),"")</f>
        <v/>
      </c>
      <c r="K1248" s="94" t="str">
        <f>IF(I1248&lt;&gt;"",SUMIFS(JPK_KR!AJ:AJ,JPK_KR!W:W,J1248),"")</f>
        <v/>
      </c>
      <c r="L1248" s="94" t="str">
        <f>IF(I1248&lt;&gt;"",SUMIFS(JPK_KR!AK:AK,JPK_KR!W:W,J1248),"")</f>
        <v/>
      </c>
    </row>
    <row r="1249" spans="3:12" x14ac:dyDescent="0.3">
      <c r="C1249" s="94" t="str">
        <f>IF(A1249&lt;&gt;"",SUMIFS(JPK_KR!AL:AL,JPK_KR!W:W,B1249),"")</f>
        <v/>
      </c>
      <c r="D1249" s="94" t="str">
        <f>IF(A1249&lt;&gt;"",SUMIFS(JPK_KR!AM:AM,JPK_KR!W:W,B1249),"")</f>
        <v/>
      </c>
      <c r="G1249" s="94" t="str">
        <f>IF(E1249&lt;&gt;"",SUMIFS(JPK_KR!AL:AL,JPK_KR!W:W,F1249),"")</f>
        <v/>
      </c>
      <c r="H1249" s="94" t="str">
        <f>IF(E1249&lt;&gt;"",SUMIFS(JPK_KR!AM:AM,JPK_KR!W:W,F1249),"")</f>
        <v/>
      </c>
      <c r="K1249" s="94" t="str">
        <f>IF(I1249&lt;&gt;"",SUMIFS(JPK_KR!AJ:AJ,JPK_KR!W:W,J1249),"")</f>
        <v/>
      </c>
      <c r="L1249" s="94" t="str">
        <f>IF(I1249&lt;&gt;"",SUMIFS(JPK_KR!AK:AK,JPK_KR!W:W,J1249),"")</f>
        <v/>
      </c>
    </row>
    <row r="1250" spans="3:12" x14ac:dyDescent="0.3">
      <c r="C1250" s="94" t="str">
        <f>IF(A1250&lt;&gt;"",SUMIFS(JPK_KR!AL:AL,JPK_KR!W:W,B1250),"")</f>
        <v/>
      </c>
      <c r="D1250" s="94" t="str">
        <f>IF(A1250&lt;&gt;"",SUMIFS(JPK_KR!AM:AM,JPK_KR!W:W,B1250),"")</f>
        <v/>
      </c>
      <c r="G1250" s="94" t="str">
        <f>IF(E1250&lt;&gt;"",SUMIFS(JPK_KR!AL:AL,JPK_KR!W:W,F1250),"")</f>
        <v/>
      </c>
      <c r="H1250" s="94" t="str">
        <f>IF(E1250&lt;&gt;"",SUMIFS(JPK_KR!AM:AM,JPK_KR!W:W,F1250),"")</f>
        <v/>
      </c>
      <c r="K1250" s="94" t="str">
        <f>IF(I1250&lt;&gt;"",SUMIFS(JPK_KR!AJ:AJ,JPK_KR!W:W,J1250),"")</f>
        <v/>
      </c>
      <c r="L1250" s="94" t="str">
        <f>IF(I1250&lt;&gt;"",SUMIFS(JPK_KR!AK:AK,JPK_KR!W:W,J1250),"")</f>
        <v/>
      </c>
    </row>
    <row r="1251" spans="3:12" x14ac:dyDescent="0.3">
      <c r="C1251" s="94" t="str">
        <f>IF(A1251&lt;&gt;"",SUMIFS(JPK_KR!AL:AL,JPK_KR!W:W,B1251),"")</f>
        <v/>
      </c>
      <c r="D1251" s="94" t="str">
        <f>IF(A1251&lt;&gt;"",SUMIFS(JPK_KR!AM:AM,JPK_KR!W:W,B1251),"")</f>
        <v/>
      </c>
      <c r="G1251" s="94" t="str">
        <f>IF(E1251&lt;&gt;"",SUMIFS(JPK_KR!AL:AL,JPK_KR!W:W,F1251),"")</f>
        <v/>
      </c>
      <c r="H1251" s="94" t="str">
        <f>IF(E1251&lt;&gt;"",SUMIFS(JPK_KR!AM:AM,JPK_KR!W:W,F1251),"")</f>
        <v/>
      </c>
      <c r="K1251" s="94" t="str">
        <f>IF(I1251&lt;&gt;"",SUMIFS(JPK_KR!AJ:AJ,JPK_KR!W:W,J1251),"")</f>
        <v/>
      </c>
      <c r="L1251" s="94" t="str">
        <f>IF(I1251&lt;&gt;"",SUMIFS(JPK_KR!AK:AK,JPK_KR!W:W,J1251),"")</f>
        <v/>
      </c>
    </row>
    <row r="1252" spans="3:12" x14ac:dyDescent="0.3">
      <c r="C1252" s="94" t="str">
        <f>IF(A1252&lt;&gt;"",SUMIFS(JPK_KR!AL:AL,JPK_KR!W:W,B1252),"")</f>
        <v/>
      </c>
      <c r="D1252" s="94" t="str">
        <f>IF(A1252&lt;&gt;"",SUMIFS(JPK_KR!AM:AM,JPK_KR!W:W,B1252),"")</f>
        <v/>
      </c>
      <c r="G1252" s="94" t="str">
        <f>IF(E1252&lt;&gt;"",SUMIFS(JPK_KR!AL:AL,JPK_KR!W:W,F1252),"")</f>
        <v/>
      </c>
      <c r="H1252" s="94" t="str">
        <f>IF(E1252&lt;&gt;"",SUMIFS(JPK_KR!AM:AM,JPK_KR!W:W,F1252),"")</f>
        <v/>
      </c>
      <c r="K1252" s="94" t="str">
        <f>IF(I1252&lt;&gt;"",SUMIFS(JPK_KR!AJ:AJ,JPK_KR!W:W,J1252),"")</f>
        <v/>
      </c>
      <c r="L1252" s="94" t="str">
        <f>IF(I1252&lt;&gt;"",SUMIFS(JPK_KR!AK:AK,JPK_KR!W:W,J1252),"")</f>
        <v/>
      </c>
    </row>
    <row r="1253" spans="3:12" x14ac:dyDescent="0.3">
      <c r="C1253" s="94" t="str">
        <f>IF(A1253&lt;&gt;"",SUMIFS(JPK_KR!AL:AL,JPK_KR!W:W,B1253),"")</f>
        <v/>
      </c>
      <c r="D1253" s="94" t="str">
        <f>IF(A1253&lt;&gt;"",SUMIFS(JPK_KR!AM:AM,JPK_KR!W:W,B1253),"")</f>
        <v/>
      </c>
      <c r="G1253" s="94" t="str">
        <f>IF(E1253&lt;&gt;"",SUMIFS(JPK_KR!AL:AL,JPK_KR!W:W,F1253),"")</f>
        <v/>
      </c>
      <c r="H1253" s="94" t="str">
        <f>IF(E1253&lt;&gt;"",SUMIFS(JPK_KR!AM:AM,JPK_KR!W:W,F1253),"")</f>
        <v/>
      </c>
      <c r="K1253" s="94" t="str">
        <f>IF(I1253&lt;&gt;"",SUMIFS(JPK_KR!AJ:AJ,JPK_KR!W:W,J1253),"")</f>
        <v/>
      </c>
      <c r="L1253" s="94" t="str">
        <f>IF(I1253&lt;&gt;"",SUMIFS(JPK_KR!AK:AK,JPK_KR!W:W,J1253),"")</f>
        <v/>
      </c>
    </row>
    <row r="1254" spans="3:12" x14ac:dyDescent="0.3">
      <c r="C1254" s="94" t="str">
        <f>IF(A1254&lt;&gt;"",SUMIFS(JPK_KR!AL:AL,JPK_KR!W:W,B1254),"")</f>
        <v/>
      </c>
      <c r="D1254" s="94" t="str">
        <f>IF(A1254&lt;&gt;"",SUMIFS(JPK_KR!AM:AM,JPK_KR!W:W,B1254),"")</f>
        <v/>
      </c>
      <c r="G1254" s="94" t="str">
        <f>IF(E1254&lt;&gt;"",SUMIFS(JPK_KR!AL:AL,JPK_KR!W:W,F1254),"")</f>
        <v/>
      </c>
      <c r="H1254" s="94" t="str">
        <f>IF(E1254&lt;&gt;"",SUMIFS(JPK_KR!AM:AM,JPK_KR!W:W,F1254),"")</f>
        <v/>
      </c>
      <c r="K1254" s="94" t="str">
        <f>IF(I1254&lt;&gt;"",SUMIFS(JPK_KR!AJ:AJ,JPK_KR!W:W,J1254),"")</f>
        <v/>
      </c>
      <c r="L1254" s="94" t="str">
        <f>IF(I1254&lt;&gt;"",SUMIFS(JPK_KR!AK:AK,JPK_KR!W:W,J1254),"")</f>
        <v/>
      </c>
    </row>
    <row r="1255" spans="3:12" x14ac:dyDescent="0.3">
      <c r="C1255" s="94" t="str">
        <f>IF(A1255&lt;&gt;"",SUMIFS(JPK_KR!AL:AL,JPK_KR!W:W,B1255),"")</f>
        <v/>
      </c>
      <c r="D1255" s="94" t="str">
        <f>IF(A1255&lt;&gt;"",SUMIFS(JPK_KR!AM:AM,JPK_KR!W:W,B1255),"")</f>
        <v/>
      </c>
      <c r="G1255" s="94" t="str">
        <f>IF(E1255&lt;&gt;"",SUMIFS(JPK_KR!AL:AL,JPK_KR!W:W,F1255),"")</f>
        <v/>
      </c>
      <c r="H1255" s="94" t="str">
        <f>IF(E1255&lt;&gt;"",SUMIFS(JPK_KR!AM:AM,JPK_KR!W:W,F1255),"")</f>
        <v/>
      </c>
      <c r="K1255" s="94" t="str">
        <f>IF(I1255&lt;&gt;"",SUMIFS(JPK_KR!AJ:AJ,JPK_KR!W:W,J1255),"")</f>
        <v/>
      </c>
      <c r="L1255" s="94" t="str">
        <f>IF(I1255&lt;&gt;"",SUMIFS(JPK_KR!AK:AK,JPK_KR!W:W,J1255),"")</f>
        <v/>
      </c>
    </row>
    <row r="1256" spans="3:12" x14ac:dyDescent="0.3">
      <c r="C1256" s="94" t="str">
        <f>IF(A1256&lt;&gt;"",SUMIFS(JPK_KR!AL:AL,JPK_KR!W:W,B1256),"")</f>
        <v/>
      </c>
      <c r="D1256" s="94" t="str">
        <f>IF(A1256&lt;&gt;"",SUMIFS(JPK_KR!AM:AM,JPK_KR!W:W,B1256),"")</f>
        <v/>
      </c>
      <c r="G1256" s="94" t="str">
        <f>IF(E1256&lt;&gt;"",SUMIFS(JPK_KR!AL:AL,JPK_KR!W:W,F1256),"")</f>
        <v/>
      </c>
      <c r="H1256" s="94" t="str">
        <f>IF(E1256&lt;&gt;"",SUMIFS(JPK_KR!AM:AM,JPK_KR!W:W,F1256),"")</f>
        <v/>
      </c>
      <c r="K1256" s="94" t="str">
        <f>IF(I1256&lt;&gt;"",SUMIFS(JPK_KR!AJ:AJ,JPK_KR!W:W,J1256),"")</f>
        <v/>
      </c>
      <c r="L1256" s="94" t="str">
        <f>IF(I1256&lt;&gt;"",SUMIFS(JPK_KR!AK:AK,JPK_KR!W:W,J1256),"")</f>
        <v/>
      </c>
    </row>
    <row r="1257" spans="3:12" x14ac:dyDescent="0.3">
      <c r="C1257" s="94" t="str">
        <f>IF(A1257&lt;&gt;"",SUMIFS(JPK_KR!AL:AL,JPK_KR!W:W,B1257),"")</f>
        <v/>
      </c>
      <c r="D1257" s="94" t="str">
        <f>IF(A1257&lt;&gt;"",SUMIFS(JPK_KR!AM:AM,JPK_KR!W:W,B1257),"")</f>
        <v/>
      </c>
      <c r="G1257" s="94" t="str">
        <f>IF(E1257&lt;&gt;"",SUMIFS(JPK_KR!AL:AL,JPK_KR!W:W,F1257),"")</f>
        <v/>
      </c>
      <c r="H1257" s="94" t="str">
        <f>IF(E1257&lt;&gt;"",SUMIFS(JPK_KR!AM:AM,JPK_KR!W:W,F1257),"")</f>
        <v/>
      </c>
      <c r="K1257" s="94" t="str">
        <f>IF(I1257&lt;&gt;"",SUMIFS(JPK_KR!AJ:AJ,JPK_KR!W:W,J1257),"")</f>
        <v/>
      </c>
      <c r="L1257" s="94" t="str">
        <f>IF(I1257&lt;&gt;"",SUMIFS(JPK_KR!AK:AK,JPK_KR!W:W,J1257),"")</f>
        <v/>
      </c>
    </row>
    <row r="1258" spans="3:12" x14ac:dyDescent="0.3">
      <c r="C1258" s="94" t="str">
        <f>IF(A1258&lt;&gt;"",SUMIFS(JPK_KR!AL:AL,JPK_KR!W:W,B1258),"")</f>
        <v/>
      </c>
      <c r="D1258" s="94" t="str">
        <f>IF(A1258&lt;&gt;"",SUMIFS(JPK_KR!AM:AM,JPK_KR!W:W,B1258),"")</f>
        <v/>
      </c>
      <c r="G1258" s="94" t="str">
        <f>IF(E1258&lt;&gt;"",SUMIFS(JPK_KR!AL:AL,JPK_KR!W:W,F1258),"")</f>
        <v/>
      </c>
      <c r="H1258" s="94" t="str">
        <f>IF(E1258&lt;&gt;"",SUMIFS(JPK_KR!AM:AM,JPK_KR!W:W,F1258),"")</f>
        <v/>
      </c>
      <c r="K1258" s="94" t="str">
        <f>IF(I1258&lt;&gt;"",SUMIFS(JPK_KR!AJ:AJ,JPK_KR!W:W,J1258),"")</f>
        <v/>
      </c>
      <c r="L1258" s="94" t="str">
        <f>IF(I1258&lt;&gt;"",SUMIFS(JPK_KR!AK:AK,JPK_KR!W:W,J1258),"")</f>
        <v/>
      </c>
    </row>
    <row r="1259" spans="3:12" x14ac:dyDescent="0.3">
      <c r="C1259" s="94" t="str">
        <f>IF(A1259&lt;&gt;"",SUMIFS(JPK_KR!AL:AL,JPK_KR!W:W,B1259),"")</f>
        <v/>
      </c>
      <c r="D1259" s="94" t="str">
        <f>IF(A1259&lt;&gt;"",SUMIFS(JPK_KR!AM:AM,JPK_KR!W:W,B1259),"")</f>
        <v/>
      </c>
      <c r="G1259" s="94" t="str">
        <f>IF(E1259&lt;&gt;"",SUMIFS(JPK_KR!AL:AL,JPK_KR!W:W,F1259),"")</f>
        <v/>
      </c>
      <c r="H1259" s="94" t="str">
        <f>IF(E1259&lt;&gt;"",SUMIFS(JPK_KR!AM:AM,JPK_KR!W:W,F1259),"")</f>
        <v/>
      </c>
      <c r="K1259" s="94" t="str">
        <f>IF(I1259&lt;&gt;"",SUMIFS(JPK_KR!AJ:AJ,JPK_KR!W:W,J1259),"")</f>
        <v/>
      </c>
      <c r="L1259" s="94" t="str">
        <f>IF(I1259&lt;&gt;"",SUMIFS(JPK_KR!AK:AK,JPK_KR!W:W,J1259),"")</f>
        <v/>
      </c>
    </row>
    <row r="1260" spans="3:12" x14ac:dyDescent="0.3">
      <c r="C1260" s="94" t="str">
        <f>IF(A1260&lt;&gt;"",SUMIFS(JPK_KR!AL:AL,JPK_KR!W:W,B1260),"")</f>
        <v/>
      </c>
      <c r="D1260" s="94" t="str">
        <f>IF(A1260&lt;&gt;"",SUMIFS(JPK_KR!AM:AM,JPK_KR!W:W,B1260),"")</f>
        <v/>
      </c>
      <c r="G1260" s="94" t="str">
        <f>IF(E1260&lt;&gt;"",SUMIFS(JPK_KR!AL:AL,JPK_KR!W:W,F1260),"")</f>
        <v/>
      </c>
      <c r="H1260" s="94" t="str">
        <f>IF(E1260&lt;&gt;"",SUMIFS(JPK_KR!AM:AM,JPK_KR!W:W,F1260),"")</f>
        <v/>
      </c>
      <c r="K1260" s="94" t="str">
        <f>IF(I1260&lt;&gt;"",SUMIFS(JPK_KR!AJ:AJ,JPK_KR!W:W,J1260),"")</f>
        <v/>
      </c>
      <c r="L1260" s="94" t="str">
        <f>IF(I1260&lt;&gt;"",SUMIFS(JPK_KR!AK:AK,JPK_KR!W:W,J1260),"")</f>
        <v/>
      </c>
    </row>
    <row r="1261" spans="3:12" x14ac:dyDescent="0.3">
      <c r="C1261" s="94" t="str">
        <f>IF(A1261&lt;&gt;"",SUMIFS(JPK_KR!AL:AL,JPK_KR!W:W,B1261),"")</f>
        <v/>
      </c>
      <c r="D1261" s="94" t="str">
        <f>IF(A1261&lt;&gt;"",SUMIFS(JPK_KR!AM:AM,JPK_KR!W:W,B1261),"")</f>
        <v/>
      </c>
      <c r="G1261" s="94" t="str">
        <f>IF(E1261&lt;&gt;"",SUMIFS(JPK_KR!AL:AL,JPK_KR!W:W,F1261),"")</f>
        <v/>
      </c>
      <c r="H1261" s="94" t="str">
        <f>IF(E1261&lt;&gt;"",SUMIFS(JPK_KR!AM:AM,JPK_KR!W:W,F1261),"")</f>
        <v/>
      </c>
      <c r="K1261" s="94" t="str">
        <f>IF(I1261&lt;&gt;"",SUMIFS(JPK_KR!AJ:AJ,JPK_KR!W:W,J1261),"")</f>
        <v/>
      </c>
      <c r="L1261" s="94" t="str">
        <f>IF(I1261&lt;&gt;"",SUMIFS(JPK_KR!AK:AK,JPK_KR!W:W,J1261),"")</f>
        <v/>
      </c>
    </row>
    <row r="1262" spans="3:12" x14ac:dyDescent="0.3">
      <c r="C1262" s="94" t="str">
        <f>IF(A1262&lt;&gt;"",SUMIFS(JPK_KR!AL:AL,JPK_KR!W:W,B1262),"")</f>
        <v/>
      </c>
      <c r="D1262" s="94" t="str">
        <f>IF(A1262&lt;&gt;"",SUMIFS(JPK_KR!AM:AM,JPK_KR!W:W,B1262),"")</f>
        <v/>
      </c>
      <c r="G1262" s="94" t="str">
        <f>IF(E1262&lt;&gt;"",SUMIFS(JPK_KR!AL:AL,JPK_KR!W:W,F1262),"")</f>
        <v/>
      </c>
      <c r="H1262" s="94" t="str">
        <f>IF(E1262&lt;&gt;"",SUMIFS(JPK_KR!AM:AM,JPK_KR!W:W,F1262),"")</f>
        <v/>
      </c>
      <c r="K1262" s="94" t="str">
        <f>IF(I1262&lt;&gt;"",SUMIFS(JPK_KR!AJ:AJ,JPK_KR!W:W,J1262),"")</f>
        <v/>
      </c>
      <c r="L1262" s="94" t="str">
        <f>IF(I1262&lt;&gt;"",SUMIFS(JPK_KR!AK:AK,JPK_KR!W:W,J1262),"")</f>
        <v/>
      </c>
    </row>
    <row r="1263" spans="3:12" x14ac:dyDescent="0.3">
      <c r="C1263" s="94" t="str">
        <f>IF(A1263&lt;&gt;"",SUMIFS(JPK_KR!AL:AL,JPK_KR!W:W,B1263),"")</f>
        <v/>
      </c>
      <c r="D1263" s="94" t="str">
        <f>IF(A1263&lt;&gt;"",SUMIFS(JPK_KR!AM:AM,JPK_KR!W:W,B1263),"")</f>
        <v/>
      </c>
      <c r="G1263" s="94" t="str">
        <f>IF(E1263&lt;&gt;"",SUMIFS(JPK_KR!AL:AL,JPK_KR!W:W,F1263),"")</f>
        <v/>
      </c>
      <c r="H1263" s="94" t="str">
        <f>IF(E1263&lt;&gt;"",SUMIFS(JPK_KR!AM:AM,JPK_KR!W:W,F1263),"")</f>
        <v/>
      </c>
      <c r="K1263" s="94" t="str">
        <f>IF(I1263&lt;&gt;"",SUMIFS(JPK_KR!AJ:AJ,JPK_KR!W:W,J1263),"")</f>
        <v/>
      </c>
      <c r="L1263" s="94" t="str">
        <f>IF(I1263&lt;&gt;"",SUMIFS(JPK_KR!AK:AK,JPK_KR!W:W,J1263),"")</f>
        <v/>
      </c>
    </row>
    <row r="1264" spans="3:12" x14ac:dyDescent="0.3">
      <c r="C1264" s="94" t="str">
        <f>IF(A1264&lt;&gt;"",SUMIFS(JPK_KR!AL:AL,JPK_KR!W:W,B1264),"")</f>
        <v/>
      </c>
      <c r="D1264" s="94" t="str">
        <f>IF(A1264&lt;&gt;"",SUMIFS(JPK_KR!AM:AM,JPK_KR!W:W,B1264),"")</f>
        <v/>
      </c>
      <c r="G1264" s="94" t="str">
        <f>IF(E1264&lt;&gt;"",SUMIFS(JPK_KR!AL:AL,JPK_KR!W:W,F1264),"")</f>
        <v/>
      </c>
      <c r="H1264" s="94" t="str">
        <f>IF(E1264&lt;&gt;"",SUMIFS(JPK_KR!AM:AM,JPK_KR!W:W,F1264),"")</f>
        <v/>
      </c>
      <c r="K1264" s="94" t="str">
        <f>IF(I1264&lt;&gt;"",SUMIFS(JPK_KR!AJ:AJ,JPK_KR!W:W,J1264),"")</f>
        <v/>
      </c>
      <c r="L1264" s="94" t="str">
        <f>IF(I1264&lt;&gt;"",SUMIFS(JPK_KR!AK:AK,JPK_KR!W:W,J1264),"")</f>
        <v/>
      </c>
    </row>
    <row r="1265" spans="3:12" x14ac:dyDescent="0.3">
      <c r="C1265" s="94" t="str">
        <f>IF(A1265&lt;&gt;"",SUMIFS(JPK_KR!AL:AL,JPK_KR!W:W,B1265),"")</f>
        <v/>
      </c>
      <c r="D1265" s="94" t="str">
        <f>IF(A1265&lt;&gt;"",SUMIFS(JPK_KR!AM:AM,JPK_KR!W:W,B1265),"")</f>
        <v/>
      </c>
      <c r="G1265" s="94" t="str">
        <f>IF(E1265&lt;&gt;"",SUMIFS(JPK_KR!AL:AL,JPK_KR!W:W,F1265),"")</f>
        <v/>
      </c>
      <c r="H1265" s="94" t="str">
        <f>IF(E1265&lt;&gt;"",SUMIFS(JPK_KR!AM:AM,JPK_KR!W:W,F1265),"")</f>
        <v/>
      </c>
      <c r="K1265" s="94" t="str">
        <f>IF(I1265&lt;&gt;"",SUMIFS(JPK_KR!AJ:AJ,JPK_KR!W:W,J1265),"")</f>
        <v/>
      </c>
      <c r="L1265" s="94" t="str">
        <f>IF(I1265&lt;&gt;"",SUMIFS(JPK_KR!AK:AK,JPK_KR!W:W,J1265),"")</f>
        <v/>
      </c>
    </row>
    <row r="1266" spans="3:12" x14ac:dyDescent="0.3">
      <c r="C1266" s="94" t="str">
        <f>IF(A1266&lt;&gt;"",SUMIFS(JPK_KR!AL:AL,JPK_KR!W:W,B1266),"")</f>
        <v/>
      </c>
      <c r="D1266" s="94" t="str">
        <f>IF(A1266&lt;&gt;"",SUMIFS(JPK_KR!AM:AM,JPK_KR!W:W,B1266),"")</f>
        <v/>
      </c>
      <c r="G1266" s="94" t="str">
        <f>IF(E1266&lt;&gt;"",SUMIFS(JPK_KR!AL:AL,JPK_KR!W:W,F1266),"")</f>
        <v/>
      </c>
      <c r="H1266" s="94" t="str">
        <f>IF(E1266&lt;&gt;"",SUMIFS(JPK_KR!AM:AM,JPK_KR!W:W,F1266),"")</f>
        <v/>
      </c>
      <c r="K1266" s="94" t="str">
        <f>IF(I1266&lt;&gt;"",SUMIFS(JPK_KR!AJ:AJ,JPK_KR!W:W,J1266),"")</f>
        <v/>
      </c>
      <c r="L1266" s="94" t="str">
        <f>IF(I1266&lt;&gt;"",SUMIFS(JPK_KR!AK:AK,JPK_KR!W:W,J1266),"")</f>
        <v/>
      </c>
    </row>
    <row r="1267" spans="3:12" x14ac:dyDescent="0.3">
      <c r="C1267" s="94" t="str">
        <f>IF(A1267&lt;&gt;"",SUMIFS(JPK_KR!AL:AL,JPK_KR!W:W,B1267),"")</f>
        <v/>
      </c>
      <c r="D1267" s="94" t="str">
        <f>IF(A1267&lt;&gt;"",SUMIFS(JPK_KR!AM:AM,JPK_KR!W:W,B1267),"")</f>
        <v/>
      </c>
      <c r="G1267" s="94" t="str">
        <f>IF(E1267&lt;&gt;"",SUMIFS(JPK_KR!AL:AL,JPK_KR!W:W,F1267),"")</f>
        <v/>
      </c>
      <c r="H1267" s="94" t="str">
        <f>IF(E1267&lt;&gt;"",SUMIFS(JPK_KR!AM:AM,JPK_KR!W:W,F1267),"")</f>
        <v/>
      </c>
      <c r="K1267" s="94" t="str">
        <f>IF(I1267&lt;&gt;"",SUMIFS(JPK_KR!AJ:AJ,JPK_KR!W:W,J1267),"")</f>
        <v/>
      </c>
      <c r="L1267" s="94" t="str">
        <f>IF(I1267&lt;&gt;"",SUMIFS(JPK_KR!AK:AK,JPK_KR!W:W,J1267),"")</f>
        <v/>
      </c>
    </row>
    <row r="1268" spans="3:12" x14ac:dyDescent="0.3">
      <c r="C1268" s="94" t="str">
        <f>IF(A1268&lt;&gt;"",SUMIFS(JPK_KR!AL:AL,JPK_KR!W:W,B1268),"")</f>
        <v/>
      </c>
      <c r="D1268" s="94" t="str">
        <f>IF(A1268&lt;&gt;"",SUMIFS(JPK_KR!AM:AM,JPK_KR!W:W,B1268),"")</f>
        <v/>
      </c>
      <c r="G1268" s="94" t="str">
        <f>IF(E1268&lt;&gt;"",SUMIFS(JPK_KR!AL:AL,JPK_KR!W:W,F1268),"")</f>
        <v/>
      </c>
      <c r="H1268" s="94" t="str">
        <f>IF(E1268&lt;&gt;"",SUMIFS(JPK_KR!AM:AM,JPK_KR!W:W,F1268),"")</f>
        <v/>
      </c>
      <c r="K1268" s="94" t="str">
        <f>IF(I1268&lt;&gt;"",SUMIFS(JPK_KR!AJ:AJ,JPK_KR!W:W,J1268),"")</f>
        <v/>
      </c>
      <c r="L1268" s="94" t="str">
        <f>IF(I1268&lt;&gt;"",SUMIFS(JPK_KR!AK:AK,JPK_KR!W:W,J1268),"")</f>
        <v/>
      </c>
    </row>
    <row r="1269" spans="3:12" x14ac:dyDescent="0.3">
      <c r="C1269" s="94" t="str">
        <f>IF(A1269&lt;&gt;"",SUMIFS(JPK_KR!AL:AL,JPK_KR!W:W,B1269),"")</f>
        <v/>
      </c>
      <c r="D1269" s="94" t="str">
        <f>IF(A1269&lt;&gt;"",SUMIFS(JPK_KR!AM:AM,JPK_KR!W:W,B1269),"")</f>
        <v/>
      </c>
      <c r="G1269" s="94" t="str">
        <f>IF(E1269&lt;&gt;"",SUMIFS(JPK_KR!AL:AL,JPK_KR!W:W,F1269),"")</f>
        <v/>
      </c>
      <c r="H1269" s="94" t="str">
        <f>IF(E1269&lt;&gt;"",SUMIFS(JPK_KR!AM:AM,JPK_KR!W:W,F1269),"")</f>
        <v/>
      </c>
      <c r="K1269" s="94" t="str">
        <f>IF(I1269&lt;&gt;"",SUMIFS(JPK_KR!AJ:AJ,JPK_KR!W:W,J1269),"")</f>
        <v/>
      </c>
      <c r="L1269" s="94" t="str">
        <f>IF(I1269&lt;&gt;"",SUMIFS(JPK_KR!AK:AK,JPK_KR!W:W,J1269),"")</f>
        <v/>
      </c>
    </row>
    <row r="1270" spans="3:12" x14ac:dyDescent="0.3">
      <c r="C1270" s="94" t="str">
        <f>IF(A1270&lt;&gt;"",SUMIFS(JPK_KR!AL:AL,JPK_KR!W:W,B1270),"")</f>
        <v/>
      </c>
      <c r="D1270" s="94" t="str">
        <f>IF(A1270&lt;&gt;"",SUMIFS(JPK_KR!AM:AM,JPK_KR!W:W,B1270),"")</f>
        <v/>
      </c>
      <c r="G1270" s="94" t="str">
        <f>IF(E1270&lt;&gt;"",SUMIFS(JPK_KR!AL:AL,JPK_KR!W:W,F1270),"")</f>
        <v/>
      </c>
      <c r="H1270" s="94" t="str">
        <f>IF(E1270&lt;&gt;"",SUMIFS(JPK_KR!AM:AM,JPK_KR!W:W,F1270),"")</f>
        <v/>
      </c>
      <c r="K1270" s="94" t="str">
        <f>IF(I1270&lt;&gt;"",SUMIFS(JPK_KR!AJ:AJ,JPK_KR!W:W,J1270),"")</f>
        <v/>
      </c>
      <c r="L1270" s="94" t="str">
        <f>IF(I1270&lt;&gt;"",SUMIFS(JPK_KR!AK:AK,JPK_KR!W:W,J1270),"")</f>
        <v/>
      </c>
    </row>
    <row r="1271" spans="3:12" x14ac:dyDescent="0.3">
      <c r="C1271" s="94" t="str">
        <f>IF(A1271&lt;&gt;"",SUMIFS(JPK_KR!AL:AL,JPK_KR!W:W,B1271),"")</f>
        <v/>
      </c>
      <c r="D1271" s="94" t="str">
        <f>IF(A1271&lt;&gt;"",SUMIFS(JPK_KR!AM:AM,JPK_KR!W:W,B1271),"")</f>
        <v/>
      </c>
      <c r="G1271" s="94" t="str">
        <f>IF(E1271&lt;&gt;"",SUMIFS(JPK_KR!AL:AL,JPK_KR!W:W,F1271),"")</f>
        <v/>
      </c>
      <c r="H1271" s="94" t="str">
        <f>IF(E1271&lt;&gt;"",SUMIFS(JPK_KR!AM:AM,JPK_KR!W:W,F1271),"")</f>
        <v/>
      </c>
      <c r="K1271" s="94" t="str">
        <f>IF(I1271&lt;&gt;"",SUMIFS(JPK_KR!AJ:AJ,JPK_KR!W:W,J1271),"")</f>
        <v/>
      </c>
      <c r="L1271" s="94" t="str">
        <f>IF(I1271&lt;&gt;"",SUMIFS(JPK_KR!AK:AK,JPK_KR!W:W,J1271),"")</f>
        <v/>
      </c>
    </row>
    <row r="1272" spans="3:12" x14ac:dyDescent="0.3">
      <c r="C1272" s="94" t="str">
        <f>IF(A1272&lt;&gt;"",SUMIFS(JPK_KR!AL:AL,JPK_KR!W:W,B1272),"")</f>
        <v/>
      </c>
      <c r="D1272" s="94" t="str">
        <f>IF(A1272&lt;&gt;"",SUMIFS(JPK_KR!AM:AM,JPK_KR!W:W,B1272),"")</f>
        <v/>
      </c>
      <c r="G1272" s="94" t="str">
        <f>IF(E1272&lt;&gt;"",SUMIFS(JPK_KR!AL:AL,JPK_KR!W:W,F1272),"")</f>
        <v/>
      </c>
      <c r="H1272" s="94" t="str">
        <f>IF(E1272&lt;&gt;"",SUMIFS(JPK_KR!AM:AM,JPK_KR!W:W,F1272),"")</f>
        <v/>
      </c>
      <c r="K1272" s="94" t="str">
        <f>IF(I1272&lt;&gt;"",SUMIFS(JPK_KR!AJ:AJ,JPK_KR!W:W,J1272),"")</f>
        <v/>
      </c>
      <c r="L1272" s="94" t="str">
        <f>IF(I1272&lt;&gt;"",SUMIFS(JPK_KR!AK:AK,JPK_KR!W:W,J1272),"")</f>
        <v/>
      </c>
    </row>
    <row r="1273" spans="3:12" x14ac:dyDescent="0.3">
      <c r="C1273" s="94" t="str">
        <f>IF(A1273&lt;&gt;"",SUMIFS(JPK_KR!AL:AL,JPK_KR!W:W,B1273),"")</f>
        <v/>
      </c>
      <c r="D1273" s="94" t="str">
        <f>IF(A1273&lt;&gt;"",SUMIFS(JPK_KR!AM:AM,JPK_KR!W:W,B1273),"")</f>
        <v/>
      </c>
      <c r="G1273" s="94" t="str">
        <f>IF(E1273&lt;&gt;"",SUMIFS(JPK_KR!AL:AL,JPK_KR!W:W,F1273),"")</f>
        <v/>
      </c>
      <c r="H1273" s="94" t="str">
        <f>IF(E1273&lt;&gt;"",SUMIFS(JPK_KR!AM:AM,JPK_KR!W:W,F1273),"")</f>
        <v/>
      </c>
      <c r="K1273" s="94" t="str">
        <f>IF(I1273&lt;&gt;"",SUMIFS(JPK_KR!AJ:AJ,JPK_KR!W:W,J1273),"")</f>
        <v/>
      </c>
      <c r="L1273" s="94" t="str">
        <f>IF(I1273&lt;&gt;"",SUMIFS(JPK_KR!AK:AK,JPK_KR!W:W,J1273),"")</f>
        <v/>
      </c>
    </row>
    <row r="1274" spans="3:12" x14ac:dyDescent="0.3">
      <c r="C1274" s="94" t="str">
        <f>IF(A1274&lt;&gt;"",SUMIFS(JPK_KR!AL:AL,JPK_KR!W:W,B1274),"")</f>
        <v/>
      </c>
      <c r="D1274" s="94" t="str">
        <f>IF(A1274&lt;&gt;"",SUMIFS(JPK_KR!AM:AM,JPK_KR!W:W,B1274),"")</f>
        <v/>
      </c>
      <c r="G1274" s="94" t="str">
        <f>IF(E1274&lt;&gt;"",SUMIFS(JPK_KR!AL:AL,JPK_KR!W:W,F1274),"")</f>
        <v/>
      </c>
      <c r="H1274" s="94" t="str">
        <f>IF(E1274&lt;&gt;"",SUMIFS(JPK_KR!AM:AM,JPK_KR!W:W,F1274),"")</f>
        <v/>
      </c>
      <c r="K1274" s="94" t="str">
        <f>IF(I1274&lt;&gt;"",SUMIFS(JPK_KR!AJ:AJ,JPK_KR!W:W,J1274),"")</f>
        <v/>
      </c>
      <c r="L1274" s="94" t="str">
        <f>IF(I1274&lt;&gt;"",SUMIFS(JPK_KR!AK:AK,JPK_KR!W:W,J1274),"")</f>
        <v/>
      </c>
    </row>
    <row r="1275" spans="3:12" x14ac:dyDescent="0.3">
      <c r="C1275" s="94" t="str">
        <f>IF(A1275&lt;&gt;"",SUMIFS(JPK_KR!AL:AL,JPK_KR!W:W,B1275),"")</f>
        <v/>
      </c>
      <c r="D1275" s="94" t="str">
        <f>IF(A1275&lt;&gt;"",SUMIFS(JPK_KR!AM:AM,JPK_KR!W:W,B1275),"")</f>
        <v/>
      </c>
      <c r="G1275" s="94" t="str">
        <f>IF(E1275&lt;&gt;"",SUMIFS(JPK_KR!AL:AL,JPK_KR!W:W,F1275),"")</f>
        <v/>
      </c>
      <c r="H1275" s="94" t="str">
        <f>IF(E1275&lt;&gt;"",SUMIFS(JPK_KR!AM:AM,JPK_KR!W:W,F1275),"")</f>
        <v/>
      </c>
      <c r="K1275" s="94" t="str">
        <f>IF(I1275&lt;&gt;"",SUMIFS(JPK_KR!AJ:AJ,JPK_KR!W:W,J1275),"")</f>
        <v/>
      </c>
      <c r="L1275" s="94" t="str">
        <f>IF(I1275&lt;&gt;"",SUMIFS(JPK_KR!AK:AK,JPK_KR!W:W,J1275),"")</f>
        <v/>
      </c>
    </row>
    <row r="1276" spans="3:12" x14ac:dyDescent="0.3">
      <c r="C1276" s="94" t="str">
        <f>IF(A1276&lt;&gt;"",SUMIFS(JPK_KR!AL:AL,JPK_KR!W:W,B1276),"")</f>
        <v/>
      </c>
      <c r="D1276" s="94" t="str">
        <f>IF(A1276&lt;&gt;"",SUMIFS(JPK_KR!AM:AM,JPK_KR!W:W,B1276),"")</f>
        <v/>
      </c>
      <c r="G1276" s="94" t="str">
        <f>IF(E1276&lt;&gt;"",SUMIFS(JPK_KR!AL:AL,JPK_KR!W:W,F1276),"")</f>
        <v/>
      </c>
      <c r="H1276" s="94" t="str">
        <f>IF(E1276&lt;&gt;"",SUMIFS(JPK_KR!AM:AM,JPK_KR!W:W,F1276),"")</f>
        <v/>
      </c>
      <c r="K1276" s="94" t="str">
        <f>IF(I1276&lt;&gt;"",SUMIFS(JPK_KR!AJ:AJ,JPK_KR!W:W,J1276),"")</f>
        <v/>
      </c>
      <c r="L1276" s="94" t="str">
        <f>IF(I1276&lt;&gt;"",SUMIFS(JPK_KR!AK:AK,JPK_KR!W:W,J1276),"")</f>
        <v/>
      </c>
    </row>
    <row r="1277" spans="3:12" x14ac:dyDescent="0.3">
      <c r="C1277" s="94" t="str">
        <f>IF(A1277&lt;&gt;"",SUMIFS(JPK_KR!AL:AL,JPK_KR!W:W,B1277),"")</f>
        <v/>
      </c>
      <c r="D1277" s="94" t="str">
        <f>IF(A1277&lt;&gt;"",SUMIFS(JPK_KR!AM:AM,JPK_KR!W:W,B1277),"")</f>
        <v/>
      </c>
      <c r="G1277" s="94" t="str">
        <f>IF(E1277&lt;&gt;"",SUMIFS(JPK_KR!AL:AL,JPK_KR!W:W,F1277),"")</f>
        <v/>
      </c>
      <c r="H1277" s="94" t="str">
        <f>IF(E1277&lt;&gt;"",SUMIFS(JPK_KR!AM:AM,JPK_KR!W:W,F1277),"")</f>
        <v/>
      </c>
      <c r="K1277" s="94" t="str">
        <f>IF(I1277&lt;&gt;"",SUMIFS(JPK_KR!AJ:AJ,JPK_KR!W:W,J1277),"")</f>
        <v/>
      </c>
      <c r="L1277" s="94" t="str">
        <f>IF(I1277&lt;&gt;"",SUMIFS(JPK_KR!AK:AK,JPK_KR!W:W,J1277),"")</f>
        <v/>
      </c>
    </row>
    <row r="1278" spans="3:12" x14ac:dyDescent="0.3">
      <c r="C1278" s="94" t="str">
        <f>IF(A1278&lt;&gt;"",SUMIFS(JPK_KR!AL:AL,JPK_KR!W:W,B1278),"")</f>
        <v/>
      </c>
      <c r="D1278" s="94" t="str">
        <f>IF(A1278&lt;&gt;"",SUMIFS(JPK_KR!AM:AM,JPK_KR!W:W,B1278),"")</f>
        <v/>
      </c>
      <c r="G1278" s="94" t="str">
        <f>IF(E1278&lt;&gt;"",SUMIFS(JPK_KR!AL:AL,JPK_KR!W:W,F1278),"")</f>
        <v/>
      </c>
      <c r="H1278" s="94" t="str">
        <f>IF(E1278&lt;&gt;"",SUMIFS(JPK_KR!AM:AM,JPK_KR!W:W,F1278),"")</f>
        <v/>
      </c>
      <c r="K1278" s="94" t="str">
        <f>IF(I1278&lt;&gt;"",SUMIFS(JPK_KR!AJ:AJ,JPK_KR!W:W,J1278),"")</f>
        <v/>
      </c>
      <c r="L1278" s="94" t="str">
        <f>IF(I1278&lt;&gt;"",SUMIFS(JPK_KR!AK:AK,JPK_KR!W:W,J1278),"")</f>
        <v/>
      </c>
    </row>
    <row r="1279" spans="3:12" x14ac:dyDescent="0.3">
      <c r="C1279" s="94" t="str">
        <f>IF(A1279&lt;&gt;"",SUMIFS(JPK_KR!AL:AL,JPK_KR!W:W,B1279),"")</f>
        <v/>
      </c>
      <c r="D1279" s="94" t="str">
        <f>IF(A1279&lt;&gt;"",SUMIFS(JPK_KR!AM:AM,JPK_KR!W:W,B1279),"")</f>
        <v/>
      </c>
      <c r="G1279" s="94" t="str">
        <f>IF(E1279&lt;&gt;"",SUMIFS(JPK_KR!AL:AL,JPK_KR!W:W,F1279),"")</f>
        <v/>
      </c>
      <c r="H1279" s="94" t="str">
        <f>IF(E1279&lt;&gt;"",SUMIFS(JPK_KR!AM:AM,JPK_KR!W:W,F1279),"")</f>
        <v/>
      </c>
      <c r="K1279" s="94" t="str">
        <f>IF(I1279&lt;&gt;"",SUMIFS(JPK_KR!AJ:AJ,JPK_KR!W:W,J1279),"")</f>
        <v/>
      </c>
      <c r="L1279" s="94" t="str">
        <f>IF(I1279&lt;&gt;"",SUMIFS(JPK_KR!AK:AK,JPK_KR!W:W,J1279),"")</f>
        <v/>
      </c>
    </row>
    <row r="1280" spans="3:12" x14ac:dyDescent="0.3">
      <c r="C1280" s="94" t="str">
        <f>IF(A1280&lt;&gt;"",SUMIFS(JPK_KR!AL:AL,JPK_KR!W:W,B1280),"")</f>
        <v/>
      </c>
      <c r="D1280" s="94" t="str">
        <f>IF(A1280&lt;&gt;"",SUMIFS(JPK_KR!AM:AM,JPK_KR!W:W,B1280),"")</f>
        <v/>
      </c>
      <c r="G1280" s="94" t="str">
        <f>IF(E1280&lt;&gt;"",SUMIFS(JPK_KR!AL:AL,JPK_KR!W:W,F1280),"")</f>
        <v/>
      </c>
      <c r="H1280" s="94" t="str">
        <f>IF(E1280&lt;&gt;"",SUMIFS(JPK_KR!AM:AM,JPK_KR!W:W,F1280),"")</f>
        <v/>
      </c>
      <c r="K1280" s="94" t="str">
        <f>IF(I1280&lt;&gt;"",SUMIFS(JPK_KR!AJ:AJ,JPK_KR!W:W,J1280),"")</f>
        <v/>
      </c>
      <c r="L1280" s="94" t="str">
        <f>IF(I1280&lt;&gt;"",SUMIFS(JPK_KR!AK:AK,JPK_KR!W:W,J1280),"")</f>
        <v/>
      </c>
    </row>
    <row r="1281" spans="3:12" x14ac:dyDescent="0.3">
      <c r="C1281" s="94" t="str">
        <f>IF(A1281&lt;&gt;"",SUMIFS(JPK_KR!AL:AL,JPK_KR!W:W,B1281),"")</f>
        <v/>
      </c>
      <c r="D1281" s="94" t="str">
        <f>IF(A1281&lt;&gt;"",SUMIFS(JPK_KR!AM:AM,JPK_KR!W:W,B1281),"")</f>
        <v/>
      </c>
      <c r="G1281" s="94" t="str">
        <f>IF(E1281&lt;&gt;"",SUMIFS(JPK_KR!AL:AL,JPK_KR!W:W,F1281),"")</f>
        <v/>
      </c>
      <c r="H1281" s="94" t="str">
        <f>IF(E1281&lt;&gt;"",SUMIFS(JPK_KR!AM:AM,JPK_KR!W:W,F1281),"")</f>
        <v/>
      </c>
      <c r="K1281" s="94" t="str">
        <f>IF(I1281&lt;&gt;"",SUMIFS(JPK_KR!AJ:AJ,JPK_KR!W:W,J1281),"")</f>
        <v/>
      </c>
      <c r="L1281" s="94" t="str">
        <f>IF(I1281&lt;&gt;"",SUMIFS(JPK_KR!AK:AK,JPK_KR!W:W,J1281),"")</f>
        <v/>
      </c>
    </row>
    <row r="1282" spans="3:12" x14ac:dyDescent="0.3">
      <c r="C1282" s="94" t="str">
        <f>IF(A1282&lt;&gt;"",SUMIFS(JPK_KR!AL:AL,JPK_KR!W:W,B1282),"")</f>
        <v/>
      </c>
      <c r="D1282" s="94" t="str">
        <f>IF(A1282&lt;&gt;"",SUMIFS(JPK_KR!AM:AM,JPK_KR!W:W,B1282),"")</f>
        <v/>
      </c>
      <c r="G1282" s="94" t="str">
        <f>IF(E1282&lt;&gt;"",SUMIFS(JPK_KR!AL:AL,JPK_KR!W:W,F1282),"")</f>
        <v/>
      </c>
      <c r="H1282" s="94" t="str">
        <f>IF(E1282&lt;&gt;"",SUMIFS(JPK_KR!AM:AM,JPK_KR!W:W,F1282),"")</f>
        <v/>
      </c>
      <c r="K1282" s="94" t="str">
        <f>IF(I1282&lt;&gt;"",SUMIFS(JPK_KR!AJ:AJ,JPK_KR!W:W,J1282),"")</f>
        <v/>
      </c>
      <c r="L1282" s="94" t="str">
        <f>IF(I1282&lt;&gt;"",SUMIFS(JPK_KR!AK:AK,JPK_KR!W:W,J1282),"")</f>
        <v/>
      </c>
    </row>
    <row r="1283" spans="3:12" x14ac:dyDescent="0.3">
      <c r="C1283" s="94" t="str">
        <f>IF(A1283&lt;&gt;"",SUMIFS(JPK_KR!AL:AL,JPK_KR!W:W,B1283),"")</f>
        <v/>
      </c>
      <c r="D1283" s="94" t="str">
        <f>IF(A1283&lt;&gt;"",SUMIFS(JPK_KR!AM:AM,JPK_KR!W:W,B1283),"")</f>
        <v/>
      </c>
      <c r="G1283" s="94" t="str">
        <f>IF(E1283&lt;&gt;"",SUMIFS(JPK_KR!AL:AL,JPK_KR!W:W,F1283),"")</f>
        <v/>
      </c>
      <c r="H1283" s="94" t="str">
        <f>IF(E1283&lt;&gt;"",SUMIFS(JPK_KR!AM:AM,JPK_KR!W:W,F1283),"")</f>
        <v/>
      </c>
      <c r="K1283" s="94" t="str">
        <f>IF(I1283&lt;&gt;"",SUMIFS(JPK_KR!AJ:AJ,JPK_KR!W:W,J1283),"")</f>
        <v/>
      </c>
      <c r="L1283" s="94" t="str">
        <f>IF(I1283&lt;&gt;"",SUMIFS(JPK_KR!AK:AK,JPK_KR!W:W,J1283),"")</f>
        <v/>
      </c>
    </row>
    <row r="1284" spans="3:12" x14ac:dyDescent="0.3">
      <c r="C1284" s="94" t="str">
        <f>IF(A1284&lt;&gt;"",SUMIFS(JPK_KR!AL:AL,JPK_KR!W:W,B1284),"")</f>
        <v/>
      </c>
      <c r="D1284" s="94" t="str">
        <f>IF(A1284&lt;&gt;"",SUMIFS(JPK_KR!AM:AM,JPK_KR!W:W,B1284),"")</f>
        <v/>
      </c>
      <c r="G1284" s="94" t="str">
        <f>IF(E1284&lt;&gt;"",SUMIFS(JPK_KR!AL:AL,JPK_KR!W:W,F1284),"")</f>
        <v/>
      </c>
      <c r="H1284" s="94" t="str">
        <f>IF(E1284&lt;&gt;"",SUMIFS(JPK_KR!AM:AM,JPK_KR!W:W,F1284),"")</f>
        <v/>
      </c>
      <c r="K1284" s="94" t="str">
        <f>IF(I1284&lt;&gt;"",SUMIFS(JPK_KR!AJ:AJ,JPK_KR!W:W,J1284),"")</f>
        <v/>
      </c>
      <c r="L1284" s="94" t="str">
        <f>IF(I1284&lt;&gt;"",SUMIFS(JPK_KR!AK:AK,JPK_KR!W:W,J1284),"")</f>
        <v/>
      </c>
    </row>
    <row r="1285" spans="3:12" x14ac:dyDescent="0.3">
      <c r="C1285" s="94" t="str">
        <f>IF(A1285&lt;&gt;"",SUMIFS(JPK_KR!AL:AL,JPK_KR!W:W,B1285),"")</f>
        <v/>
      </c>
      <c r="D1285" s="94" t="str">
        <f>IF(A1285&lt;&gt;"",SUMIFS(JPK_KR!AM:AM,JPK_KR!W:W,B1285),"")</f>
        <v/>
      </c>
      <c r="G1285" s="94" t="str">
        <f>IF(E1285&lt;&gt;"",SUMIFS(JPK_KR!AL:AL,JPK_KR!W:W,F1285),"")</f>
        <v/>
      </c>
      <c r="H1285" s="94" t="str">
        <f>IF(E1285&lt;&gt;"",SUMIFS(JPK_KR!AM:AM,JPK_KR!W:W,F1285),"")</f>
        <v/>
      </c>
      <c r="K1285" s="94" t="str">
        <f>IF(I1285&lt;&gt;"",SUMIFS(JPK_KR!AJ:AJ,JPK_KR!W:W,J1285),"")</f>
        <v/>
      </c>
      <c r="L1285" s="94" t="str">
        <f>IF(I1285&lt;&gt;"",SUMIFS(JPK_KR!AK:AK,JPK_KR!W:W,J1285),"")</f>
        <v/>
      </c>
    </row>
    <row r="1286" spans="3:12" x14ac:dyDescent="0.3">
      <c r="C1286" s="94" t="str">
        <f>IF(A1286&lt;&gt;"",SUMIFS(JPK_KR!AL:AL,JPK_KR!W:W,B1286),"")</f>
        <v/>
      </c>
      <c r="D1286" s="94" t="str">
        <f>IF(A1286&lt;&gt;"",SUMIFS(JPK_KR!AM:AM,JPK_KR!W:W,B1286),"")</f>
        <v/>
      </c>
      <c r="G1286" s="94" t="str">
        <f>IF(E1286&lt;&gt;"",SUMIFS(JPK_KR!AL:AL,JPK_KR!W:W,F1286),"")</f>
        <v/>
      </c>
      <c r="H1286" s="94" t="str">
        <f>IF(E1286&lt;&gt;"",SUMIFS(JPK_KR!AM:AM,JPK_KR!W:W,F1286),"")</f>
        <v/>
      </c>
      <c r="K1286" s="94" t="str">
        <f>IF(I1286&lt;&gt;"",SUMIFS(JPK_KR!AJ:AJ,JPK_KR!W:W,J1286),"")</f>
        <v/>
      </c>
      <c r="L1286" s="94" t="str">
        <f>IF(I1286&lt;&gt;"",SUMIFS(JPK_KR!AK:AK,JPK_KR!W:W,J1286),"")</f>
        <v/>
      </c>
    </row>
    <row r="1287" spans="3:12" x14ac:dyDescent="0.3">
      <c r="C1287" s="94" t="str">
        <f>IF(A1287&lt;&gt;"",SUMIFS(JPK_KR!AL:AL,JPK_KR!W:W,B1287),"")</f>
        <v/>
      </c>
      <c r="D1287" s="94" t="str">
        <f>IF(A1287&lt;&gt;"",SUMIFS(JPK_KR!AM:AM,JPK_KR!W:W,B1287),"")</f>
        <v/>
      </c>
      <c r="G1287" s="94" t="str">
        <f>IF(E1287&lt;&gt;"",SUMIFS(JPK_KR!AL:AL,JPK_KR!W:W,F1287),"")</f>
        <v/>
      </c>
      <c r="H1287" s="94" t="str">
        <f>IF(E1287&lt;&gt;"",SUMIFS(JPK_KR!AM:AM,JPK_KR!W:W,F1287),"")</f>
        <v/>
      </c>
      <c r="K1287" s="94" t="str">
        <f>IF(I1287&lt;&gt;"",SUMIFS(JPK_KR!AJ:AJ,JPK_KR!W:W,J1287),"")</f>
        <v/>
      </c>
      <c r="L1287" s="94" t="str">
        <f>IF(I1287&lt;&gt;"",SUMIFS(JPK_KR!AK:AK,JPK_KR!W:W,J1287),"")</f>
        <v/>
      </c>
    </row>
    <row r="1288" spans="3:12" x14ac:dyDescent="0.3">
      <c r="C1288" s="94" t="str">
        <f>IF(A1288&lt;&gt;"",SUMIFS(JPK_KR!AL:AL,JPK_KR!W:W,B1288),"")</f>
        <v/>
      </c>
      <c r="D1288" s="94" t="str">
        <f>IF(A1288&lt;&gt;"",SUMIFS(JPK_KR!AM:AM,JPK_KR!W:W,B1288),"")</f>
        <v/>
      </c>
      <c r="G1288" s="94" t="str">
        <f>IF(E1288&lt;&gt;"",SUMIFS(JPK_KR!AL:AL,JPK_KR!W:W,F1288),"")</f>
        <v/>
      </c>
      <c r="H1288" s="94" t="str">
        <f>IF(E1288&lt;&gt;"",SUMIFS(JPK_KR!AM:AM,JPK_KR!W:W,F1288),"")</f>
        <v/>
      </c>
      <c r="K1288" s="94" t="str">
        <f>IF(I1288&lt;&gt;"",SUMIFS(JPK_KR!AJ:AJ,JPK_KR!W:W,J1288),"")</f>
        <v/>
      </c>
      <c r="L1288" s="94" t="str">
        <f>IF(I1288&lt;&gt;"",SUMIFS(JPK_KR!AK:AK,JPK_KR!W:W,J1288),"")</f>
        <v/>
      </c>
    </row>
    <row r="1289" spans="3:12" x14ac:dyDescent="0.3">
      <c r="C1289" s="94" t="str">
        <f>IF(A1289&lt;&gt;"",SUMIFS(JPK_KR!AL:AL,JPK_KR!W:W,B1289),"")</f>
        <v/>
      </c>
      <c r="D1289" s="94" t="str">
        <f>IF(A1289&lt;&gt;"",SUMIFS(JPK_KR!AM:AM,JPK_KR!W:W,B1289),"")</f>
        <v/>
      </c>
      <c r="G1289" s="94" t="str">
        <f>IF(E1289&lt;&gt;"",SUMIFS(JPK_KR!AL:AL,JPK_KR!W:W,F1289),"")</f>
        <v/>
      </c>
      <c r="H1289" s="94" t="str">
        <f>IF(E1289&lt;&gt;"",SUMIFS(JPK_KR!AM:AM,JPK_KR!W:W,F1289),"")</f>
        <v/>
      </c>
      <c r="K1289" s="94" t="str">
        <f>IF(I1289&lt;&gt;"",SUMIFS(JPK_KR!AJ:AJ,JPK_KR!W:W,J1289),"")</f>
        <v/>
      </c>
      <c r="L1289" s="94" t="str">
        <f>IF(I1289&lt;&gt;"",SUMIFS(JPK_KR!AK:AK,JPK_KR!W:W,J1289),"")</f>
        <v/>
      </c>
    </row>
    <row r="1290" spans="3:12" x14ac:dyDescent="0.3">
      <c r="C1290" s="94" t="str">
        <f>IF(A1290&lt;&gt;"",SUMIFS(JPK_KR!AL:AL,JPK_KR!W:W,B1290),"")</f>
        <v/>
      </c>
      <c r="D1290" s="94" t="str">
        <f>IF(A1290&lt;&gt;"",SUMIFS(JPK_KR!AM:AM,JPK_KR!W:W,B1290),"")</f>
        <v/>
      </c>
      <c r="G1290" s="94" t="str">
        <f>IF(E1290&lt;&gt;"",SUMIFS(JPK_KR!AL:AL,JPK_KR!W:W,F1290),"")</f>
        <v/>
      </c>
      <c r="H1290" s="94" t="str">
        <f>IF(E1290&lt;&gt;"",SUMIFS(JPK_KR!AM:AM,JPK_KR!W:W,F1290),"")</f>
        <v/>
      </c>
      <c r="K1290" s="94" t="str">
        <f>IF(I1290&lt;&gt;"",SUMIFS(JPK_KR!AJ:AJ,JPK_KR!W:W,J1290),"")</f>
        <v/>
      </c>
      <c r="L1290" s="94" t="str">
        <f>IF(I1290&lt;&gt;"",SUMIFS(JPK_KR!AK:AK,JPK_KR!W:W,J1290),"")</f>
        <v/>
      </c>
    </row>
    <row r="1291" spans="3:12" x14ac:dyDescent="0.3">
      <c r="C1291" s="94" t="str">
        <f>IF(A1291&lt;&gt;"",SUMIFS(JPK_KR!AL:AL,JPK_KR!W:W,B1291),"")</f>
        <v/>
      </c>
      <c r="D1291" s="94" t="str">
        <f>IF(A1291&lt;&gt;"",SUMIFS(JPK_KR!AM:AM,JPK_KR!W:W,B1291),"")</f>
        <v/>
      </c>
      <c r="G1291" s="94" t="str">
        <f>IF(E1291&lt;&gt;"",SUMIFS(JPK_KR!AL:AL,JPK_KR!W:W,F1291),"")</f>
        <v/>
      </c>
      <c r="H1291" s="94" t="str">
        <f>IF(E1291&lt;&gt;"",SUMIFS(JPK_KR!AM:AM,JPK_KR!W:W,F1291),"")</f>
        <v/>
      </c>
      <c r="K1291" s="94" t="str">
        <f>IF(I1291&lt;&gt;"",SUMIFS(JPK_KR!AJ:AJ,JPK_KR!W:W,J1291),"")</f>
        <v/>
      </c>
      <c r="L1291" s="94" t="str">
        <f>IF(I1291&lt;&gt;"",SUMIFS(JPK_KR!AK:AK,JPK_KR!W:W,J1291),"")</f>
        <v/>
      </c>
    </row>
    <row r="1292" spans="3:12" x14ac:dyDescent="0.3">
      <c r="C1292" s="94" t="str">
        <f>IF(A1292&lt;&gt;"",SUMIFS(JPK_KR!AL:AL,JPK_KR!W:W,B1292),"")</f>
        <v/>
      </c>
      <c r="D1292" s="94" t="str">
        <f>IF(A1292&lt;&gt;"",SUMIFS(JPK_KR!AM:AM,JPK_KR!W:W,B1292),"")</f>
        <v/>
      </c>
      <c r="G1292" s="94" t="str">
        <f>IF(E1292&lt;&gt;"",SUMIFS(JPK_KR!AL:AL,JPK_KR!W:W,F1292),"")</f>
        <v/>
      </c>
      <c r="H1292" s="94" t="str">
        <f>IF(E1292&lt;&gt;"",SUMIFS(JPK_KR!AM:AM,JPK_KR!W:W,F1292),"")</f>
        <v/>
      </c>
      <c r="K1292" s="94" t="str">
        <f>IF(I1292&lt;&gt;"",SUMIFS(JPK_KR!AJ:AJ,JPK_KR!W:W,J1292),"")</f>
        <v/>
      </c>
      <c r="L1292" s="94" t="str">
        <f>IF(I1292&lt;&gt;"",SUMIFS(JPK_KR!AK:AK,JPK_KR!W:W,J1292),"")</f>
        <v/>
      </c>
    </row>
    <row r="1293" spans="3:12" x14ac:dyDescent="0.3">
      <c r="C1293" s="94" t="str">
        <f>IF(A1293&lt;&gt;"",SUMIFS(JPK_KR!AL:AL,JPK_KR!W:W,B1293),"")</f>
        <v/>
      </c>
      <c r="D1293" s="94" t="str">
        <f>IF(A1293&lt;&gt;"",SUMIFS(JPK_KR!AM:AM,JPK_KR!W:W,B1293),"")</f>
        <v/>
      </c>
      <c r="G1293" s="94" t="str">
        <f>IF(E1293&lt;&gt;"",SUMIFS(JPK_KR!AL:AL,JPK_KR!W:W,F1293),"")</f>
        <v/>
      </c>
      <c r="H1293" s="94" t="str">
        <f>IF(E1293&lt;&gt;"",SUMIFS(JPK_KR!AM:AM,JPK_KR!W:W,F1293),"")</f>
        <v/>
      </c>
      <c r="K1293" s="94" t="str">
        <f>IF(I1293&lt;&gt;"",SUMIFS(JPK_KR!AJ:AJ,JPK_KR!W:W,J1293),"")</f>
        <v/>
      </c>
      <c r="L1293" s="94" t="str">
        <f>IF(I1293&lt;&gt;"",SUMIFS(JPK_KR!AK:AK,JPK_KR!W:W,J1293),"")</f>
        <v/>
      </c>
    </row>
    <row r="1294" spans="3:12" x14ac:dyDescent="0.3">
      <c r="C1294" s="94" t="str">
        <f>IF(A1294&lt;&gt;"",SUMIFS(JPK_KR!AL:AL,JPK_KR!W:W,B1294),"")</f>
        <v/>
      </c>
      <c r="D1294" s="94" t="str">
        <f>IF(A1294&lt;&gt;"",SUMIFS(JPK_KR!AM:AM,JPK_KR!W:W,B1294),"")</f>
        <v/>
      </c>
      <c r="G1294" s="94" t="str">
        <f>IF(E1294&lt;&gt;"",SUMIFS(JPK_KR!AL:AL,JPK_KR!W:W,F1294),"")</f>
        <v/>
      </c>
      <c r="H1294" s="94" t="str">
        <f>IF(E1294&lt;&gt;"",SUMIFS(JPK_KR!AM:AM,JPK_KR!W:W,F1294),"")</f>
        <v/>
      </c>
      <c r="K1294" s="94" t="str">
        <f>IF(I1294&lt;&gt;"",SUMIFS(JPK_KR!AJ:AJ,JPK_KR!W:W,J1294),"")</f>
        <v/>
      </c>
      <c r="L1294" s="94" t="str">
        <f>IF(I1294&lt;&gt;"",SUMIFS(JPK_KR!AK:AK,JPK_KR!W:W,J1294),"")</f>
        <v/>
      </c>
    </row>
    <row r="1295" spans="3:12" x14ac:dyDescent="0.3">
      <c r="C1295" s="94" t="str">
        <f>IF(A1295&lt;&gt;"",SUMIFS(JPK_KR!AL:AL,JPK_KR!W:W,B1295),"")</f>
        <v/>
      </c>
      <c r="D1295" s="94" t="str">
        <f>IF(A1295&lt;&gt;"",SUMIFS(JPK_KR!AM:AM,JPK_KR!W:W,B1295),"")</f>
        <v/>
      </c>
      <c r="G1295" s="94" t="str">
        <f>IF(E1295&lt;&gt;"",SUMIFS(JPK_KR!AL:AL,JPK_KR!W:W,F1295),"")</f>
        <v/>
      </c>
      <c r="H1295" s="94" t="str">
        <f>IF(E1295&lt;&gt;"",SUMIFS(JPK_KR!AM:AM,JPK_KR!W:W,F1295),"")</f>
        <v/>
      </c>
      <c r="K1295" s="94" t="str">
        <f>IF(I1295&lt;&gt;"",SUMIFS(JPK_KR!AJ:AJ,JPK_KR!W:W,J1295),"")</f>
        <v/>
      </c>
      <c r="L1295" s="94" t="str">
        <f>IF(I1295&lt;&gt;"",SUMIFS(JPK_KR!AK:AK,JPK_KR!W:W,J1295),"")</f>
        <v/>
      </c>
    </row>
    <row r="1296" spans="3:12" x14ac:dyDescent="0.3">
      <c r="C1296" s="94" t="str">
        <f>IF(A1296&lt;&gt;"",SUMIFS(JPK_KR!AL:AL,JPK_KR!W:W,B1296),"")</f>
        <v/>
      </c>
      <c r="D1296" s="94" t="str">
        <f>IF(A1296&lt;&gt;"",SUMIFS(JPK_KR!AM:AM,JPK_KR!W:W,B1296),"")</f>
        <v/>
      </c>
      <c r="G1296" s="94" t="str">
        <f>IF(E1296&lt;&gt;"",SUMIFS(JPK_KR!AL:AL,JPK_KR!W:W,F1296),"")</f>
        <v/>
      </c>
      <c r="H1296" s="94" t="str">
        <f>IF(E1296&lt;&gt;"",SUMIFS(JPK_KR!AM:AM,JPK_KR!W:W,F1296),"")</f>
        <v/>
      </c>
      <c r="K1296" s="94" t="str">
        <f>IF(I1296&lt;&gt;"",SUMIFS(JPK_KR!AJ:AJ,JPK_KR!W:W,J1296),"")</f>
        <v/>
      </c>
      <c r="L1296" s="94" t="str">
        <f>IF(I1296&lt;&gt;"",SUMIFS(JPK_KR!AK:AK,JPK_KR!W:W,J1296),"")</f>
        <v/>
      </c>
    </row>
    <row r="1297" spans="3:12" x14ac:dyDescent="0.3">
      <c r="C1297" s="94" t="str">
        <f>IF(A1297&lt;&gt;"",SUMIFS(JPK_KR!AL:AL,JPK_KR!W:W,B1297),"")</f>
        <v/>
      </c>
      <c r="D1297" s="94" t="str">
        <f>IF(A1297&lt;&gt;"",SUMIFS(JPK_KR!AM:AM,JPK_KR!W:W,B1297),"")</f>
        <v/>
      </c>
      <c r="G1297" s="94" t="str">
        <f>IF(E1297&lt;&gt;"",SUMIFS(JPK_KR!AL:AL,JPK_KR!W:W,F1297),"")</f>
        <v/>
      </c>
      <c r="H1297" s="94" t="str">
        <f>IF(E1297&lt;&gt;"",SUMIFS(JPK_KR!AM:AM,JPK_KR!W:W,F1297),"")</f>
        <v/>
      </c>
      <c r="K1297" s="94" t="str">
        <f>IF(I1297&lt;&gt;"",SUMIFS(JPK_KR!AJ:AJ,JPK_KR!W:W,J1297),"")</f>
        <v/>
      </c>
      <c r="L1297" s="94" t="str">
        <f>IF(I1297&lt;&gt;"",SUMIFS(JPK_KR!AK:AK,JPK_KR!W:W,J1297),"")</f>
        <v/>
      </c>
    </row>
    <row r="1298" spans="3:12" x14ac:dyDescent="0.3">
      <c r="C1298" s="94" t="str">
        <f>IF(A1298&lt;&gt;"",SUMIFS(JPK_KR!AL:AL,JPK_KR!W:W,B1298),"")</f>
        <v/>
      </c>
      <c r="D1298" s="94" t="str">
        <f>IF(A1298&lt;&gt;"",SUMIFS(JPK_KR!AM:AM,JPK_KR!W:W,B1298),"")</f>
        <v/>
      </c>
      <c r="G1298" s="94" t="str">
        <f>IF(E1298&lt;&gt;"",SUMIFS(JPK_KR!AL:AL,JPK_KR!W:W,F1298),"")</f>
        <v/>
      </c>
      <c r="H1298" s="94" t="str">
        <f>IF(E1298&lt;&gt;"",SUMIFS(JPK_KR!AM:AM,JPK_KR!W:W,F1298),"")</f>
        <v/>
      </c>
      <c r="K1298" s="94" t="str">
        <f>IF(I1298&lt;&gt;"",SUMIFS(JPK_KR!AJ:AJ,JPK_KR!W:W,J1298),"")</f>
        <v/>
      </c>
      <c r="L1298" s="94" t="str">
        <f>IF(I1298&lt;&gt;"",SUMIFS(JPK_KR!AK:AK,JPK_KR!W:W,J1298),"")</f>
        <v/>
      </c>
    </row>
    <row r="1299" spans="3:12" x14ac:dyDescent="0.3">
      <c r="C1299" s="94" t="str">
        <f>IF(A1299&lt;&gt;"",SUMIFS(JPK_KR!AL:AL,JPK_KR!W:W,B1299),"")</f>
        <v/>
      </c>
      <c r="D1299" s="94" t="str">
        <f>IF(A1299&lt;&gt;"",SUMIFS(JPK_KR!AM:AM,JPK_KR!W:W,B1299),"")</f>
        <v/>
      </c>
      <c r="G1299" s="94" t="str">
        <f>IF(E1299&lt;&gt;"",SUMIFS(JPK_KR!AL:AL,JPK_KR!W:W,F1299),"")</f>
        <v/>
      </c>
      <c r="H1299" s="94" t="str">
        <f>IF(E1299&lt;&gt;"",SUMIFS(JPK_KR!AM:AM,JPK_KR!W:W,F1299),"")</f>
        <v/>
      </c>
      <c r="K1299" s="94" t="str">
        <f>IF(I1299&lt;&gt;"",SUMIFS(JPK_KR!AJ:AJ,JPK_KR!W:W,J1299),"")</f>
        <v/>
      </c>
      <c r="L1299" s="94" t="str">
        <f>IF(I1299&lt;&gt;"",SUMIFS(JPK_KR!AK:AK,JPK_KR!W:W,J1299),"")</f>
        <v/>
      </c>
    </row>
    <row r="1300" spans="3:12" x14ac:dyDescent="0.3">
      <c r="C1300" s="94" t="str">
        <f>IF(A1300&lt;&gt;"",SUMIFS(JPK_KR!AL:AL,JPK_KR!W:W,B1300),"")</f>
        <v/>
      </c>
      <c r="D1300" s="94" t="str">
        <f>IF(A1300&lt;&gt;"",SUMIFS(JPK_KR!AM:AM,JPK_KR!W:W,B1300),"")</f>
        <v/>
      </c>
      <c r="G1300" s="94" t="str">
        <f>IF(E1300&lt;&gt;"",SUMIFS(JPK_KR!AL:AL,JPK_KR!W:W,F1300),"")</f>
        <v/>
      </c>
      <c r="H1300" s="94" t="str">
        <f>IF(E1300&lt;&gt;"",SUMIFS(JPK_KR!AM:AM,JPK_KR!W:W,F1300),"")</f>
        <v/>
      </c>
      <c r="K1300" s="94" t="str">
        <f>IF(I1300&lt;&gt;"",SUMIFS(JPK_KR!AJ:AJ,JPK_KR!W:W,J1300),"")</f>
        <v/>
      </c>
      <c r="L1300" s="94" t="str">
        <f>IF(I1300&lt;&gt;"",SUMIFS(JPK_KR!AK:AK,JPK_KR!W:W,J1300),"")</f>
        <v/>
      </c>
    </row>
    <row r="1301" spans="3:12" x14ac:dyDescent="0.3">
      <c r="C1301" s="94" t="str">
        <f>IF(A1301&lt;&gt;"",SUMIFS(JPK_KR!AL:AL,JPK_KR!W:W,B1301),"")</f>
        <v/>
      </c>
      <c r="D1301" s="94" t="str">
        <f>IF(A1301&lt;&gt;"",SUMIFS(JPK_KR!AM:AM,JPK_KR!W:W,B1301),"")</f>
        <v/>
      </c>
      <c r="G1301" s="94" t="str">
        <f>IF(E1301&lt;&gt;"",SUMIFS(JPK_KR!AL:AL,JPK_KR!W:W,F1301),"")</f>
        <v/>
      </c>
      <c r="H1301" s="94" t="str">
        <f>IF(E1301&lt;&gt;"",SUMIFS(JPK_KR!AM:AM,JPK_KR!W:W,F1301),"")</f>
        <v/>
      </c>
      <c r="K1301" s="94" t="str">
        <f>IF(I1301&lt;&gt;"",SUMIFS(JPK_KR!AJ:AJ,JPK_KR!W:W,J1301),"")</f>
        <v/>
      </c>
      <c r="L1301" s="94" t="str">
        <f>IF(I1301&lt;&gt;"",SUMIFS(JPK_KR!AK:AK,JPK_KR!W:W,J1301),"")</f>
        <v/>
      </c>
    </row>
    <row r="1302" spans="3:12" x14ac:dyDescent="0.3">
      <c r="C1302" s="94" t="str">
        <f>IF(A1302&lt;&gt;"",SUMIFS(JPK_KR!AL:AL,JPK_KR!W:W,B1302),"")</f>
        <v/>
      </c>
      <c r="D1302" s="94" t="str">
        <f>IF(A1302&lt;&gt;"",SUMIFS(JPK_KR!AM:AM,JPK_KR!W:W,B1302),"")</f>
        <v/>
      </c>
      <c r="G1302" s="94" t="str">
        <f>IF(E1302&lt;&gt;"",SUMIFS(JPK_KR!AL:AL,JPK_KR!W:W,F1302),"")</f>
        <v/>
      </c>
      <c r="H1302" s="94" t="str">
        <f>IF(E1302&lt;&gt;"",SUMIFS(JPK_KR!AM:AM,JPK_KR!W:W,F1302),"")</f>
        <v/>
      </c>
      <c r="K1302" s="94" t="str">
        <f>IF(I1302&lt;&gt;"",SUMIFS(JPK_KR!AJ:AJ,JPK_KR!W:W,J1302),"")</f>
        <v/>
      </c>
      <c r="L1302" s="94" t="str">
        <f>IF(I1302&lt;&gt;"",SUMIFS(JPK_KR!AK:AK,JPK_KR!W:W,J1302),"")</f>
        <v/>
      </c>
    </row>
    <row r="1303" spans="3:12" x14ac:dyDescent="0.3">
      <c r="C1303" s="94" t="str">
        <f>IF(A1303&lt;&gt;"",SUMIFS(JPK_KR!AL:AL,JPK_KR!W:W,B1303),"")</f>
        <v/>
      </c>
      <c r="D1303" s="94" t="str">
        <f>IF(A1303&lt;&gt;"",SUMIFS(JPK_KR!AM:AM,JPK_KR!W:W,B1303),"")</f>
        <v/>
      </c>
      <c r="G1303" s="94" t="str">
        <f>IF(E1303&lt;&gt;"",SUMIFS(JPK_KR!AL:AL,JPK_KR!W:W,F1303),"")</f>
        <v/>
      </c>
      <c r="H1303" s="94" t="str">
        <f>IF(E1303&lt;&gt;"",SUMIFS(JPK_KR!AM:AM,JPK_KR!W:W,F1303),"")</f>
        <v/>
      </c>
      <c r="K1303" s="94" t="str">
        <f>IF(I1303&lt;&gt;"",SUMIFS(JPK_KR!AJ:AJ,JPK_KR!W:W,J1303),"")</f>
        <v/>
      </c>
      <c r="L1303" s="94" t="str">
        <f>IF(I1303&lt;&gt;"",SUMIFS(JPK_KR!AK:AK,JPK_KR!W:W,J1303),"")</f>
        <v/>
      </c>
    </row>
    <row r="1304" spans="3:12" x14ac:dyDescent="0.3">
      <c r="C1304" s="94" t="str">
        <f>IF(A1304&lt;&gt;"",SUMIFS(JPK_KR!AL:AL,JPK_KR!W:W,B1304),"")</f>
        <v/>
      </c>
      <c r="D1304" s="94" t="str">
        <f>IF(A1304&lt;&gt;"",SUMIFS(JPK_KR!AM:AM,JPK_KR!W:W,B1304),"")</f>
        <v/>
      </c>
      <c r="G1304" s="94" t="str">
        <f>IF(E1304&lt;&gt;"",SUMIFS(JPK_KR!AL:AL,JPK_KR!W:W,F1304),"")</f>
        <v/>
      </c>
      <c r="H1304" s="94" t="str">
        <f>IF(E1304&lt;&gt;"",SUMIFS(JPK_KR!AM:AM,JPK_KR!W:W,F1304),"")</f>
        <v/>
      </c>
      <c r="K1304" s="94" t="str">
        <f>IF(I1304&lt;&gt;"",SUMIFS(JPK_KR!AJ:AJ,JPK_KR!W:W,J1304),"")</f>
        <v/>
      </c>
      <c r="L1304" s="94" t="str">
        <f>IF(I1304&lt;&gt;"",SUMIFS(JPK_KR!AK:AK,JPK_KR!W:W,J1304),"")</f>
        <v/>
      </c>
    </row>
    <row r="1305" spans="3:12" x14ac:dyDescent="0.3">
      <c r="C1305" s="94" t="str">
        <f>IF(A1305&lt;&gt;"",SUMIFS(JPK_KR!AL:AL,JPK_KR!W:W,B1305),"")</f>
        <v/>
      </c>
      <c r="D1305" s="94" t="str">
        <f>IF(A1305&lt;&gt;"",SUMIFS(JPK_KR!AM:AM,JPK_KR!W:W,B1305),"")</f>
        <v/>
      </c>
      <c r="G1305" s="94" t="str">
        <f>IF(E1305&lt;&gt;"",SUMIFS(JPK_KR!AL:AL,JPK_KR!W:W,F1305),"")</f>
        <v/>
      </c>
      <c r="H1305" s="94" t="str">
        <f>IF(E1305&lt;&gt;"",SUMIFS(JPK_KR!AM:AM,JPK_KR!W:W,F1305),"")</f>
        <v/>
      </c>
      <c r="K1305" s="94" t="str">
        <f>IF(I1305&lt;&gt;"",SUMIFS(JPK_KR!AJ:AJ,JPK_KR!W:W,J1305),"")</f>
        <v/>
      </c>
      <c r="L1305" s="94" t="str">
        <f>IF(I1305&lt;&gt;"",SUMIFS(JPK_KR!AK:AK,JPK_KR!W:W,J1305),"")</f>
        <v/>
      </c>
    </row>
    <row r="1306" spans="3:12" x14ac:dyDescent="0.3">
      <c r="C1306" s="94" t="str">
        <f>IF(A1306&lt;&gt;"",SUMIFS(JPK_KR!AL:AL,JPK_KR!W:W,B1306),"")</f>
        <v/>
      </c>
      <c r="D1306" s="94" t="str">
        <f>IF(A1306&lt;&gt;"",SUMIFS(JPK_KR!AM:AM,JPK_KR!W:W,B1306),"")</f>
        <v/>
      </c>
      <c r="G1306" s="94" t="str">
        <f>IF(E1306&lt;&gt;"",SUMIFS(JPK_KR!AL:AL,JPK_KR!W:W,F1306),"")</f>
        <v/>
      </c>
      <c r="H1306" s="94" t="str">
        <f>IF(E1306&lt;&gt;"",SUMIFS(JPK_KR!AM:AM,JPK_KR!W:W,F1306),"")</f>
        <v/>
      </c>
      <c r="K1306" s="94" t="str">
        <f>IF(I1306&lt;&gt;"",SUMIFS(JPK_KR!AJ:AJ,JPK_KR!W:W,J1306),"")</f>
        <v/>
      </c>
      <c r="L1306" s="94" t="str">
        <f>IF(I1306&lt;&gt;"",SUMIFS(JPK_KR!AK:AK,JPK_KR!W:W,J1306),"")</f>
        <v/>
      </c>
    </row>
    <row r="1307" spans="3:12" x14ac:dyDescent="0.3">
      <c r="C1307" s="94" t="str">
        <f>IF(A1307&lt;&gt;"",SUMIFS(JPK_KR!AL:AL,JPK_KR!W:W,B1307),"")</f>
        <v/>
      </c>
      <c r="D1307" s="94" t="str">
        <f>IF(A1307&lt;&gt;"",SUMIFS(JPK_KR!AM:AM,JPK_KR!W:W,B1307),"")</f>
        <v/>
      </c>
      <c r="G1307" s="94" t="str">
        <f>IF(E1307&lt;&gt;"",SUMIFS(JPK_KR!AL:AL,JPK_KR!W:W,F1307),"")</f>
        <v/>
      </c>
      <c r="H1307" s="94" t="str">
        <f>IF(E1307&lt;&gt;"",SUMIFS(JPK_KR!AM:AM,JPK_KR!W:W,F1307),"")</f>
        <v/>
      </c>
      <c r="K1307" s="94" t="str">
        <f>IF(I1307&lt;&gt;"",SUMIFS(JPK_KR!AJ:AJ,JPK_KR!W:W,J1307),"")</f>
        <v/>
      </c>
      <c r="L1307" s="94" t="str">
        <f>IF(I1307&lt;&gt;"",SUMIFS(JPK_KR!AK:AK,JPK_KR!W:W,J1307),"")</f>
        <v/>
      </c>
    </row>
    <row r="1308" spans="3:12" x14ac:dyDescent="0.3">
      <c r="C1308" s="94" t="str">
        <f>IF(A1308&lt;&gt;"",SUMIFS(JPK_KR!AL:AL,JPK_KR!W:W,B1308),"")</f>
        <v/>
      </c>
      <c r="D1308" s="94" t="str">
        <f>IF(A1308&lt;&gt;"",SUMIFS(JPK_KR!AM:AM,JPK_KR!W:W,B1308),"")</f>
        <v/>
      </c>
      <c r="G1308" s="94" t="str">
        <f>IF(E1308&lt;&gt;"",SUMIFS(JPK_KR!AL:AL,JPK_KR!W:W,F1308),"")</f>
        <v/>
      </c>
      <c r="H1308" s="94" t="str">
        <f>IF(E1308&lt;&gt;"",SUMIFS(JPK_KR!AM:AM,JPK_KR!W:W,F1308),"")</f>
        <v/>
      </c>
      <c r="K1308" s="94" t="str">
        <f>IF(I1308&lt;&gt;"",SUMIFS(JPK_KR!AJ:AJ,JPK_KR!W:W,J1308),"")</f>
        <v/>
      </c>
      <c r="L1308" s="94" t="str">
        <f>IF(I1308&lt;&gt;"",SUMIFS(JPK_KR!AK:AK,JPK_KR!W:W,J1308),"")</f>
        <v/>
      </c>
    </row>
    <row r="1309" spans="3:12" x14ac:dyDescent="0.3">
      <c r="C1309" s="94" t="str">
        <f>IF(A1309&lt;&gt;"",SUMIFS(JPK_KR!AL:AL,JPK_KR!W:W,B1309),"")</f>
        <v/>
      </c>
      <c r="D1309" s="94" t="str">
        <f>IF(A1309&lt;&gt;"",SUMIFS(JPK_KR!AM:AM,JPK_KR!W:W,B1309),"")</f>
        <v/>
      </c>
      <c r="G1309" s="94" t="str">
        <f>IF(E1309&lt;&gt;"",SUMIFS(JPK_KR!AL:AL,JPK_KR!W:W,F1309),"")</f>
        <v/>
      </c>
      <c r="H1309" s="94" t="str">
        <f>IF(E1309&lt;&gt;"",SUMIFS(JPK_KR!AM:AM,JPK_KR!W:W,F1309),"")</f>
        <v/>
      </c>
      <c r="K1309" s="94" t="str">
        <f>IF(I1309&lt;&gt;"",SUMIFS(JPK_KR!AJ:AJ,JPK_KR!W:W,J1309),"")</f>
        <v/>
      </c>
      <c r="L1309" s="94" t="str">
        <f>IF(I1309&lt;&gt;"",SUMIFS(JPK_KR!AK:AK,JPK_KR!W:W,J1309),"")</f>
        <v/>
      </c>
    </row>
    <row r="1310" spans="3:12" x14ac:dyDescent="0.3">
      <c r="C1310" s="94" t="str">
        <f>IF(A1310&lt;&gt;"",SUMIFS(JPK_KR!AL:AL,JPK_KR!W:W,B1310),"")</f>
        <v/>
      </c>
      <c r="D1310" s="94" t="str">
        <f>IF(A1310&lt;&gt;"",SUMIFS(JPK_KR!AM:AM,JPK_KR!W:W,B1310),"")</f>
        <v/>
      </c>
      <c r="G1310" s="94" t="str">
        <f>IF(E1310&lt;&gt;"",SUMIFS(JPK_KR!AL:AL,JPK_KR!W:W,F1310),"")</f>
        <v/>
      </c>
      <c r="H1310" s="94" t="str">
        <f>IF(E1310&lt;&gt;"",SUMIFS(JPK_KR!AM:AM,JPK_KR!W:W,F1310),"")</f>
        <v/>
      </c>
      <c r="K1310" s="94" t="str">
        <f>IF(I1310&lt;&gt;"",SUMIFS(JPK_KR!AJ:AJ,JPK_KR!W:W,J1310),"")</f>
        <v/>
      </c>
      <c r="L1310" s="94" t="str">
        <f>IF(I1310&lt;&gt;"",SUMIFS(JPK_KR!AK:AK,JPK_KR!W:W,J1310),"")</f>
        <v/>
      </c>
    </row>
    <row r="1311" spans="3:12" x14ac:dyDescent="0.3">
      <c r="C1311" s="94" t="str">
        <f>IF(A1311&lt;&gt;"",SUMIFS(JPK_KR!AL:AL,JPK_KR!W:W,B1311),"")</f>
        <v/>
      </c>
      <c r="D1311" s="94" t="str">
        <f>IF(A1311&lt;&gt;"",SUMIFS(JPK_KR!AM:AM,JPK_KR!W:W,B1311),"")</f>
        <v/>
      </c>
      <c r="G1311" s="94" t="str">
        <f>IF(E1311&lt;&gt;"",SUMIFS(JPK_KR!AL:AL,JPK_KR!W:W,F1311),"")</f>
        <v/>
      </c>
      <c r="H1311" s="94" t="str">
        <f>IF(E1311&lt;&gt;"",SUMIFS(JPK_KR!AM:AM,JPK_KR!W:W,F1311),"")</f>
        <v/>
      </c>
      <c r="K1311" s="94" t="str">
        <f>IF(I1311&lt;&gt;"",SUMIFS(JPK_KR!AJ:AJ,JPK_KR!W:W,J1311),"")</f>
        <v/>
      </c>
      <c r="L1311" s="94" t="str">
        <f>IF(I1311&lt;&gt;"",SUMIFS(JPK_KR!AK:AK,JPK_KR!W:W,J1311),"")</f>
        <v/>
      </c>
    </row>
    <row r="1312" spans="3:12" x14ac:dyDescent="0.3">
      <c r="C1312" s="94" t="str">
        <f>IF(A1312&lt;&gt;"",SUMIFS(JPK_KR!AL:AL,JPK_KR!W:W,B1312),"")</f>
        <v/>
      </c>
      <c r="D1312" s="94" t="str">
        <f>IF(A1312&lt;&gt;"",SUMIFS(JPK_KR!AM:AM,JPK_KR!W:W,B1312),"")</f>
        <v/>
      </c>
      <c r="G1312" s="94" t="str">
        <f>IF(E1312&lt;&gt;"",SUMIFS(JPK_KR!AL:AL,JPK_KR!W:W,F1312),"")</f>
        <v/>
      </c>
      <c r="H1312" s="94" t="str">
        <f>IF(E1312&lt;&gt;"",SUMIFS(JPK_KR!AM:AM,JPK_KR!W:W,F1312),"")</f>
        <v/>
      </c>
      <c r="K1312" s="94" t="str">
        <f>IF(I1312&lt;&gt;"",SUMIFS(JPK_KR!AJ:AJ,JPK_KR!W:W,J1312),"")</f>
        <v/>
      </c>
      <c r="L1312" s="94" t="str">
        <f>IF(I1312&lt;&gt;"",SUMIFS(JPK_KR!AK:AK,JPK_KR!W:W,J1312),"")</f>
        <v/>
      </c>
    </row>
    <row r="1313" spans="3:12" x14ac:dyDescent="0.3">
      <c r="C1313" s="94" t="str">
        <f>IF(A1313&lt;&gt;"",SUMIFS(JPK_KR!AL:AL,JPK_KR!W:W,B1313),"")</f>
        <v/>
      </c>
      <c r="D1313" s="94" t="str">
        <f>IF(A1313&lt;&gt;"",SUMIFS(JPK_KR!AM:AM,JPK_KR!W:W,B1313),"")</f>
        <v/>
      </c>
      <c r="G1313" s="94" t="str">
        <f>IF(E1313&lt;&gt;"",SUMIFS(JPK_KR!AL:AL,JPK_KR!W:W,F1313),"")</f>
        <v/>
      </c>
      <c r="H1313" s="94" t="str">
        <f>IF(E1313&lt;&gt;"",SUMIFS(JPK_KR!AM:AM,JPK_KR!W:W,F1313),"")</f>
        <v/>
      </c>
      <c r="K1313" s="94" t="str">
        <f>IF(I1313&lt;&gt;"",SUMIFS(JPK_KR!AJ:AJ,JPK_KR!W:W,J1313),"")</f>
        <v/>
      </c>
      <c r="L1313" s="94" t="str">
        <f>IF(I1313&lt;&gt;"",SUMIFS(JPK_KR!AK:AK,JPK_KR!W:W,J1313),"")</f>
        <v/>
      </c>
    </row>
    <row r="1314" spans="3:12" x14ac:dyDescent="0.3">
      <c r="C1314" s="94" t="str">
        <f>IF(A1314&lt;&gt;"",SUMIFS(JPK_KR!AL:AL,JPK_KR!W:W,B1314),"")</f>
        <v/>
      </c>
      <c r="D1314" s="94" t="str">
        <f>IF(A1314&lt;&gt;"",SUMIFS(JPK_KR!AM:AM,JPK_KR!W:W,B1314),"")</f>
        <v/>
      </c>
      <c r="G1314" s="94" t="str">
        <f>IF(E1314&lt;&gt;"",SUMIFS(JPK_KR!AL:AL,JPK_KR!W:W,F1314),"")</f>
        <v/>
      </c>
      <c r="H1314" s="94" t="str">
        <f>IF(E1314&lt;&gt;"",SUMIFS(JPK_KR!AM:AM,JPK_KR!W:W,F1314),"")</f>
        <v/>
      </c>
      <c r="K1314" s="94" t="str">
        <f>IF(I1314&lt;&gt;"",SUMIFS(JPK_KR!AJ:AJ,JPK_KR!W:W,J1314),"")</f>
        <v/>
      </c>
      <c r="L1314" s="94" t="str">
        <f>IF(I1314&lt;&gt;"",SUMIFS(JPK_KR!AK:AK,JPK_KR!W:W,J1314),"")</f>
        <v/>
      </c>
    </row>
    <row r="1315" spans="3:12" x14ac:dyDescent="0.3">
      <c r="C1315" s="94" t="str">
        <f>IF(A1315&lt;&gt;"",SUMIFS(JPK_KR!AL:AL,JPK_KR!W:W,B1315),"")</f>
        <v/>
      </c>
      <c r="D1315" s="94" t="str">
        <f>IF(A1315&lt;&gt;"",SUMIFS(JPK_KR!AM:AM,JPK_KR!W:W,B1315),"")</f>
        <v/>
      </c>
      <c r="G1315" s="94" t="str">
        <f>IF(E1315&lt;&gt;"",SUMIFS(JPK_KR!AL:AL,JPK_KR!W:W,F1315),"")</f>
        <v/>
      </c>
      <c r="H1315" s="94" t="str">
        <f>IF(E1315&lt;&gt;"",SUMIFS(JPK_KR!AM:AM,JPK_KR!W:W,F1315),"")</f>
        <v/>
      </c>
      <c r="K1315" s="94" t="str">
        <f>IF(I1315&lt;&gt;"",SUMIFS(JPK_KR!AJ:AJ,JPK_KR!W:W,J1315),"")</f>
        <v/>
      </c>
      <c r="L1315" s="94" t="str">
        <f>IF(I1315&lt;&gt;"",SUMIFS(JPK_KR!AK:AK,JPK_KR!W:W,J1315),"")</f>
        <v/>
      </c>
    </row>
    <row r="1316" spans="3:12" x14ac:dyDescent="0.3">
      <c r="C1316" s="94" t="str">
        <f>IF(A1316&lt;&gt;"",SUMIFS(JPK_KR!AL:AL,JPK_KR!W:W,B1316),"")</f>
        <v/>
      </c>
      <c r="D1316" s="94" t="str">
        <f>IF(A1316&lt;&gt;"",SUMIFS(JPK_KR!AM:AM,JPK_KR!W:W,B1316),"")</f>
        <v/>
      </c>
      <c r="G1316" s="94" t="str">
        <f>IF(E1316&lt;&gt;"",SUMIFS(JPK_KR!AL:AL,JPK_KR!W:W,F1316),"")</f>
        <v/>
      </c>
      <c r="H1316" s="94" t="str">
        <f>IF(E1316&lt;&gt;"",SUMIFS(JPK_KR!AM:AM,JPK_KR!W:W,F1316),"")</f>
        <v/>
      </c>
      <c r="K1316" s="94" t="str">
        <f>IF(I1316&lt;&gt;"",SUMIFS(JPK_KR!AJ:AJ,JPK_KR!W:W,J1316),"")</f>
        <v/>
      </c>
      <c r="L1316" s="94" t="str">
        <f>IF(I1316&lt;&gt;"",SUMIFS(JPK_KR!AK:AK,JPK_KR!W:W,J1316),"")</f>
        <v/>
      </c>
    </row>
    <row r="1317" spans="3:12" x14ac:dyDescent="0.3">
      <c r="C1317" s="94" t="str">
        <f>IF(A1317&lt;&gt;"",SUMIFS(JPK_KR!AL:AL,JPK_KR!W:W,B1317),"")</f>
        <v/>
      </c>
      <c r="D1317" s="94" t="str">
        <f>IF(A1317&lt;&gt;"",SUMIFS(JPK_KR!AM:AM,JPK_KR!W:W,B1317),"")</f>
        <v/>
      </c>
      <c r="G1317" s="94" t="str">
        <f>IF(E1317&lt;&gt;"",SUMIFS(JPK_KR!AL:AL,JPK_KR!W:W,F1317),"")</f>
        <v/>
      </c>
      <c r="H1317" s="94" t="str">
        <f>IF(E1317&lt;&gt;"",SUMIFS(JPK_KR!AM:AM,JPK_KR!W:W,F1317),"")</f>
        <v/>
      </c>
      <c r="K1317" s="94" t="str">
        <f>IF(I1317&lt;&gt;"",SUMIFS(JPK_KR!AJ:AJ,JPK_KR!W:W,J1317),"")</f>
        <v/>
      </c>
      <c r="L1317" s="94" t="str">
        <f>IF(I1317&lt;&gt;"",SUMIFS(JPK_KR!AK:AK,JPK_KR!W:W,J1317),"")</f>
        <v/>
      </c>
    </row>
    <row r="1318" spans="3:12" x14ac:dyDescent="0.3">
      <c r="C1318" s="94" t="str">
        <f>IF(A1318&lt;&gt;"",SUMIFS(JPK_KR!AL:AL,JPK_KR!W:W,B1318),"")</f>
        <v/>
      </c>
      <c r="D1318" s="94" t="str">
        <f>IF(A1318&lt;&gt;"",SUMIFS(JPK_KR!AM:AM,JPK_KR!W:W,B1318),"")</f>
        <v/>
      </c>
      <c r="G1318" s="94" t="str">
        <f>IF(E1318&lt;&gt;"",SUMIFS(JPK_KR!AL:AL,JPK_KR!W:W,F1318),"")</f>
        <v/>
      </c>
      <c r="H1318" s="94" t="str">
        <f>IF(E1318&lt;&gt;"",SUMIFS(JPK_KR!AM:AM,JPK_KR!W:W,F1318),"")</f>
        <v/>
      </c>
      <c r="K1318" s="94" t="str">
        <f>IF(I1318&lt;&gt;"",SUMIFS(JPK_KR!AJ:AJ,JPK_KR!W:W,J1318),"")</f>
        <v/>
      </c>
      <c r="L1318" s="94" t="str">
        <f>IF(I1318&lt;&gt;"",SUMIFS(JPK_KR!AK:AK,JPK_KR!W:W,J1318),"")</f>
        <v/>
      </c>
    </row>
    <row r="1319" spans="3:12" x14ac:dyDescent="0.3">
      <c r="C1319" s="94" t="str">
        <f>IF(A1319&lt;&gt;"",SUMIFS(JPK_KR!AL:AL,JPK_KR!W:W,B1319),"")</f>
        <v/>
      </c>
      <c r="D1319" s="94" t="str">
        <f>IF(A1319&lt;&gt;"",SUMIFS(JPK_KR!AM:AM,JPK_KR!W:W,B1319),"")</f>
        <v/>
      </c>
      <c r="G1319" s="94" t="str">
        <f>IF(E1319&lt;&gt;"",SUMIFS(JPK_KR!AL:AL,JPK_KR!W:W,F1319),"")</f>
        <v/>
      </c>
      <c r="H1319" s="94" t="str">
        <f>IF(E1319&lt;&gt;"",SUMIFS(JPK_KR!AM:AM,JPK_KR!W:W,F1319),"")</f>
        <v/>
      </c>
      <c r="K1319" s="94" t="str">
        <f>IF(I1319&lt;&gt;"",SUMIFS(JPK_KR!AJ:AJ,JPK_KR!W:W,J1319),"")</f>
        <v/>
      </c>
      <c r="L1319" s="94" t="str">
        <f>IF(I1319&lt;&gt;"",SUMIFS(JPK_KR!AK:AK,JPK_KR!W:W,J1319),"")</f>
        <v/>
      </c>
    </row>
    <row r="1320" spans="3:12" x14ac:dyDescent="0.3">
      <c r="C1320" s="94" t="str">
        <f>IF(A1320&lt;&gt;"",SUMIFS(JPK_KR!AL:AL,JPK_KR!W:W,B1320),"")</f>
        <v/>
      </c>
      <c r="D1320" s="94" t="str">
        <f>IF(A1320&lt;&gt;"",SUMIFS(JPK_KR!AM:AM,JPK_KR!W:W,B1320),"")</f>
        <v/>
      </c>
      <c r="G1320" s="94" t="str">
        <f>IF(E1320&lt;&gt;"",SUMIFS(JPK_KR!AL:AL,JPK_KR!W:W,F1320),"")</f>
        <v/>
      </c>
      <c r="H1320" s="94" t="str">
        <f>IF(E1320&lt;&gt;"",SUMIFS(JPK_KR!AM:AM,JPK_KR!W:W,F1320),"")</f>
        <v/>
      </c>
      <c r="K1320" s="94" t="str">
        <f>IF(I1320&lt;&gt;"",SUMIFS(JPK_KR!AJ:AJ,JPK_KR!W:W,J1320),"")</f>
        <v/>
      </c>
      <c r="L1320" s="94" t="str">
        <f>IF(I1320&lt;&gt;"",SUMIFS(JPK_KR!AK:AK,JPK_KR!W:W,J1320),"")</f>
        <v/>
      </c>
    </row>
    <row r="1321" spans="3:12" x14ac:dyDescent="0.3">
      <c r="C1321" s="94" t="str">
        <f>IF(A1321&lt;&gt;"",SUMIFS(JPK_KR!AL:AL,JPK_KR!W:W,B1321),"")</f>
        <v/>
      </c>
      <c r="D1321" s="94" t="str">
        <f>IF(A1321&lt;&gt;"",SUMIFS(JPK_KR!AM:AM,JPK_KR!W:W,B1321),"")</f>
        <v/>
      </c>
      <c r="G1321" s="94" t="str">
        <f>IF(E1321&lt;&gt;"",SUMIFS(JPK_KR!AL:AL,JPK_KR!W:W,F1321),"")</f>
        <v/>
      </c>
      <c r="H1321" s="94" t="str">
        <f>IF(E1321&lt;&gt;"",SUMIFS(JPK_KR!AM:AM,JPK_KR!W:W,F1321),"")</f>
        <v/>
      </c>
      <c r="K1321" s="94" t="str">
        <f>IF(I1321&lt;&gt;"",SUMIFS(JPK_KR!AJ:AJ,JPK_KR!W:W,J1321),"")</f>
        <v/>
      </c>
      <c r="L1321" s="94" t="str">
        <f>IF(I1321&lt;&gt;"",SUMIFS(JPK_KR!AK:AK,JPK_KR!W:W,J1321),"")</f>
        <v/>
      </c>
    </row>
    <row r="1322" spans="3:12" x14ac:dyDescent="0.3">
      <c r="C1322" s="94" t="str">
        <f>IF(A1322&lt;&gt;"",SUMIFS(JPK_KR!AL:AL,JPK_KR!W:W,B1322),"")</f>
        <v/>
      </c>
      <c r="D1322" s="94" t="str">
        <f>IF(A1322&lt;&gt;"",SUMIFS(JPK_KR!AM:AM,JPK_KR!W:W,B1322),"")</f>
        <v/>
      </c>
      <c r="G1322" s="94" t="str">
        <f>IF(E1322&lt;&gt;"",SUMIFS(JPK_KR!AL:AL,JPK_KR!W:W,F1322),"")</f>
        <v/>
      </c>
      <c r="H1322" s="94" t="str">
        <f>IF(E1322&lt;&gt;"",SUMIFS(JPK_KR!AM:AM,JPK_KR!W:W,F1322),"")</f>
        <v/>
      </c>
      <c r="K1322" s="94" t="str">
        <f>IF(I1322&lt;&gt;"",SUMIFS(JPK_KR!AJ:AJ,JPK_KR!W:W,J1322),"")</f>
        <v/>
      </c>
      <c r="L1322" s="94" t="str">
        <f>IF(I1322&lt;&gt;"",SUMIFS(JPK_KR!AK:AK,JPK_KR!W:W,J1322),"")</f>
        <v/>
      </c>
    </row>
    <row r="1323" spans="3:12" x14ac:dyDescent="0.3">
      <c r="C1323" s="94" t="str">
        <f>IF(A1323&lt;&gt;"",SUMIFS(JPK_KR!AL:AL,JPK_KR!W:W,B1323),"")</f>
        <v/>
      </c>
      <c r="D1323" s="94" t="str">
        <f>IF(A1323&lt;&gt;"",SUMIFS(JPK_KR!AM:AM,JPK_KR!W:W,B1323),"")</f>
        <v/>
      </c>
      <c r="G1323" s="94" t="str">
        <f>IF(E1323&lt;&gt;"",SUMIFS(JPK_KR!AL:AL,JPK_KR!W:W,F1323),"")</f>
        <v/>
      </c>
      <c r="H1323" s="94" t="str">
        <f>IF(E1323&lt;&gt;"",SUMIFS(JPK_KR!AM:AM,JPK_KR!W:W,F1323),"")</f>
        <v/>
      </c>
      <c r="K1323" s="94" t="str">
        <f>IF(I1323&lt;&gt;"",SUMIFS(JPK_KR!AJ:AJ,JPK_KR!W:W,J1323),"")</f>
        <v/>
      </c>
      <c r="L1323" s="94" t="str">
        <f>IF(I1323&lt;&gt;"",SUMIFS(JPK_KR!AK:AK,JPK_KR!W:W,J1323),"")</f>
        <v/>
      </c>
    </row>
    <row r="1324" spans="3:12" x14ac:dyDescent="0.3">
      <c r="C1324" s="94" t="str">
        <f>IF(A1324&lt;&gt;"",SUMIFS(JPK_KR!AL:AL,JPK_KR!W:W,B1324),"")</f>
        <v/>
      </c>
      <c r="D1324" s="94" t="str">
        <f>IF(A1324&lt;&gt;"",SUMIFS(JPK_KR!AM:AM,JPK_KR!W:W,B1324),"")</f>
        <v/>
      </c>
      <c r="G1324" s="94" t="str">
        <f>IF(E1324&lt;&gt;"",SUMIFS(JPK_KR!AL:AL,JPK_KR!W:W,F1324),"")</f>
        <v/>
      </c>
      <c r="H1324" s="94" t="str">
        <f>IF(E1324&lt;&gt;"",SUMIFS(JPK_KR!AM:AM,JPK_KR!W:W,F1324),"")</f>
        <v/>
      </c>
      <c r="K1324" s="94" t="str">
        <f>IF(I1324&lt;&gt;"",SUMIFS(JPK_KR!AJ:AJ,JPK_KR!W:W,J1324),"")</f>
        <v/>
      </c>
      <c r="L1324" s="94" t="str">
        <f>IF(I1324&lt;&gt;"",SUMIFS(JPK_KR!AK:AK,JPK_KR!W:W,J1324),"")</f>
        <v/>
      </c>
    </row>
    <row r="1325" spans="3:12" x14ac:dyDescent="0.3">
      <c r="C1325" s="94" t="str">
        <f>IF(A1325&lt;&gt;"",SUMIFS(JPK_KR!AL:AL,JPK_KR!W:W,B1325),"")</f>
        <v/>
      </c>
      <c r="D1325" s="94" t="str">
        <f>IF(A1325&lt;&gt;"",SUMIFS(JPK_KR!AM:AM,JPK_KR!W:W,B1325),"")</f>
        <v/>
      </c>
      <c r="G1325" s="94" t="str">
        <f>IF(E1325&lt;&gt;"",SUMIFS(JPK_KR!AL:AL,JPK_KR!W:W,F1325),"")</f>
        <v/>
      </c>
      <c r="H1325" s="94" t="str">
        <f>IF(E1325&lt;&gt;"",SUMIFS(JPK_KR!AM:AM,JPK_KR!W:W,F1325),"")</f>
        <v/>
      </c>
      <c r="K1325" s="94" t="str">
        <f>IF(I1325&lt;&gt;"",SUMIFS(JPK_KR!AJ:AJ,JPK_KR!W:W,J1325),"")</f>
        <v/>
      </c>
      <c r="L1325" s="94" t="str">
        <f>IF(I1325&lt;&gt;"",SUMIFS(JPK_KR!AK:AK,JPK_KR!W:W,J1325),"")</f>
        <v/>
      </c>
    </row>
    <row r="1326" spans="3:12" x14ac:dyDescent="0.3">
      <c r="C1326" s="94" t="str">
        <f>IF(A1326&lt;&gt;"",SUMIFS(JPK_KR!AL:AL,JPK_KR!W:W,B1326),"")</f>
        <v/>
      </c>
      <c r="D1326" s="94" t="str">
        <f>IF(A1326&lt;&gt;"",SUMIFS(JPK_KR!AM:AM,JPK_KR!W:W,B1326),"")</f>
        <v/>
      </c>
      <c r="G1326" s="94" t="str">
        <f>IF(E1326&lt;&gt;"",SUMIFS(JPK_KR!AL:AL,JPK_KR!W:W,F1326),"")</f>
        <v/>
      </c>
      <c r="H1326" s="94" t="str">
        <f>IF(E1326&lt;&gt;"",SUMIFS(JPK_KR!AM:AM,JPK_KR!W:W,F1326),"")</f>
        <v/>
      </c>
      <c r="K1326" s="94" t="str">
        <f>IF(I1326&lt;&gt;"",SUMIFS(JPK_KR!AJ:AJ,JPK_KR!W:W,J1326),"")</f>
        <v/>
      </c>
      <c r="L1326" s="94" t="str">
        <f>IF(I1326&lt;&gt;"",SUMIFS(JPK_KR!AK:AK,JPK_KR!W:W,J1326),"")</f>
        <v/>
      </c>
    </row>
    <row r="1327" spans="3:12" x14ac:dyDescent="0.3">
      <c r="C1327" s="94" t="str">
        <f>IF(A1327&lt;&gt;"",SUMIFS(JPK_KR!AL:AL,JPK_KR!W:W,B1327),"")</f>
        <v/>
      </c>
      <c r="D1327" s="94" t="str">
        <f>IF(A1327&lt;&gt;"",SUMIFS(JPK_KR!AM:AM,JPK_KR!W:W,B1327),"")</f>
        <v/>
      </c>
      <c r="G1327" s="94" t="str">
        <f>IF(E1327&lt;&gt;"",SUMIFS(JPK_KR!AL:AL,JPK_KR!W:W,F1327),"")</f>
        <v/>
      </c>
      <c r="H1327" s="94" t="str">
        <f>IF(E1327&lt;&gt;"",SUMIFS(JPK_KR!AM:AM,JPK_KR!W:W,F1327),"")</f>
        <v/>
      </c>
      <c r="K1327" s="94" t="str">
        <f>IF(I1327&lt;&gt;"",SUMIFS(JPK_KR!AJ:AJ,JPK_KR!W:W,J1327),"")</f>
        <v/>
      </c>
      <c r="L1327" s="94" t="str">
        <f>IF(I1327&lt;&gt;"",SUMIFS(JPK_KR!AK:AK,JPK_KR!W:W,J1327),"")</f>
        <v/>
      </c>
    </row>
    <row r="1328" spans="3:12" x14ac:dyDescent="0.3">
      <c r="C1328" s="94" t="str">
        <f>IF(A1328&lt;&gt;"",SUMIFS(JPK_KR!AL:AL,JPK_KR!W:W,B1328),"")</f>
        <v/>
      </c>
      <c r="D1328" s="94" t="str">
        <f>IF(A1328&lt;&gt;"",SUMIFS(JPK_KR!AM:AM,JPK_KR!W:W,B1328),"")</f>
        <v/>
      </c>
      <c r="G1328" s="94" t="str">
        <f>IF(E1328&lt;&gt;"",SUMIFS(JPK_KR!AL:AL,JPK_KR!W:W,F1328),"")</f>
        <v/>
      </c>
      <c r="H1328" s="94" t="str">
        <f>IF(E1328&lt;&gt;"",SUMIFS(JPK_KR!AM:AM,JPK_KR!W:W,F1328),"")</f>
        <v/>
      </c>
      <c r="K1328" s="94" t="str">
        <f>IF(I1328&lt;&gt;"",SUMIFS(JPK_KR!AJ:AJ,JPK_KR!W:W,J1328),"")</f>
        <v/>
      </c>
      <c r="L1328" s="94" t="str">
        <f>IF(I1328&lt;&gt;"",SUMIFS(JPK_KR!AK:AK,JPK_KR!W:W,J1328),"")</f>
        <v/>
      </c>
    </row>
    <row r="1329" spans="3:12" x14ac:dyDescent="0.3">
      <c r="C1329" s="94" t="str">
        <f>IF(A1329&lt;&gt;"",SUMIFS(JPK_KR!AL:AL,JPK_KR!W:W,B1329),"")</f>
        <v/>
      </c>
      <c r="D1329" s="94" t="str">
        <f>IF(A1329&lt;&gt;"",SUMIFS(JPK_KR!AM:AM,JPK_KR!W:W,B1329),"")</f>
        <v/>
      </c>
      <c r="G1329" s="94" t="str">
        <f>IF(E1329&lt;&gt;"",SUMIFS(JPK_KR!AL:AL,JPK_KR!W:W,F1329),"")</f>
        <v/>
      </c>
      <c r="H1329" s="94" t="str">
        <f>IF(E1329&lt;&gt;"",SUMIFS(JPK_KR!AM:AM,JPK_KR!W:W,F1329),"")</f>
        <v/>
      </c>
      <c r="K1329" s="94" t="str">
        <f>IF(I1329&lt;&gt;"",SUMIFS(JPK_KR!AJ:AJ,JPK_KR!W:W,J1329),"")</f>
        <v/>
      </c>
      <c r="L1329" s="94" t="str">
        <f>IF(I1329&lt;&gt;"",SUMIFS(JPK_KR!AK:AK,JPK_KR!W:W,J1329),"")</f>
        <v/>
      </c>
    </row>
    <row r="1330" spans="3:12" x14ac:dyDescent="0.3">
      <c r="C1330" s="94" t="str">
        <f>IF(A1330&lt;&gt;"",SUMIFS(JPK_KR!AL:AL,JPK_KR!W:W,B1330),"")</f>
        <v/>
      </c>
      <c r="D1330" s="94" t="str">
        <f>IF(A1330&lt;&gt;"",SUMIFS(JPK_KR!AM:AM,JPK_KR!W:W,B1330),"")</f>
        <v/>
      </c>
      <c r="G1330" s="94" t="str">
        <f>IF(E1330&lt;&gt;"",SUMIFS(JPK_KR!AL:AL,JPK_KR!W:W,F1330),"")</f>
        <v/>
      </c>
      <c r="H1330" s="94" t="str">
        <f>IF(E1330&lt;&gt;"",SUMIFS(JPK_KR!AM:AM,JPK_KR!W:W,F1330),"")</f>
        <v/>
      </c>
      <c r="K1330" s="94" t="str">
        <f>IF(I1330&lt;&gt;"",SUMIFS(JPK_KR!AJ:AJ,JPK_KR!W:W,J1330),"")</f>
        <v/>
      </c>
      <c r="L1330" s="94" t="str">
        <f>IF(I1330&lt;&gt;"",SUMIFS(JPK_KR!AK:AK,JPK_KR!W:W,J1330),"")</f>
        <v/>
      </c>
    </row>
    <row r="1331" spans="3:12" x14ac:dyDescent="0.3">
      <c r="C1331" s="94" t="str">
        <f>IF(A1331&lt;&gt;"",SUMIFS(JPK_KR!AL:AL,JPK_KR!W:W,B1331),"")</f>
        <v/>
      </c>
      <c r="D1331" s="94" t="str">
        <f>IF(A1331&lt;&gt;"",SUMIFS(JPK_KR!AM:AM,JPK_KR!W:W,B1331),"")</f>
        <v/>
      </c>
      <c r="G1331" s="94" t="str">
        <f>IF(E1331&lt;&gt;"",SUMIFS(JPK_KR!AL:AL,JPK_KR!W:W,F1331),"")</f>
        <v/>
      </c>
      <c r="H1331" s="94" t="str">
        <f>IF(E1331&lt;&gt;"",SUMIFS(JPK_KR!AM:AM,JPK_KR!W:W,F1331),"")</f>
        <v/>
      </c>
      <c r="K1331" s="94" t="str">
        <f>IF(I1331&lt;&gt;"",SUMIFS(JPK_KR!AJ:AJ,JPK_KR!W:W,J1331),"")</f>
        <v/>
      </c>
      <c r="L1331" s="94" t="str">
        <f>IF(I1331&lt;&gt;"",SUMIFS(JPK_KR!AK:AK,JPK_KR!W:W,J1331),"")</f>
        <v/>
      </c>
    </row>
    <row r="1332" spans="3:12" x14ac:dyDescent="0.3">
      <c r="C1332" s="94" t="str">
        <f>IF(A1332&lt;&gt;"",SUMIFS(JPK_KR!AL:AL,JPK_KR!W:W,B1332),"")</f>
        <v/>
      </c>
      <c r="D1332" s="94" t="str">
        <f>IF(A1332&lt;&gt;"",SUMIFS(JPK_KR!AM:AM,JPK_KR!W:W,B1332),"")</f>
        <v/>
      </c>
      <c r="G1332" s="94" t="str">
        <f>IF(E1332&lt;&gt;"",SUMIFS(JPK_KR!AL:AL,JPK_KR!W:W,F1332),"")</f>
        <v/>
      </c>
      <c r="H1332" s="94" t="str">
        <f>IF(E1332&lt;&gt;"",SUMIFS(JPK_KR!AM:AM,JPK_KR!W:W,F1332),"")</f>
        <v/>
      </c>
      <c r="K1332" s="94" t="str">
        <f>IF(I1332&lt;&gt;"",SUMIFS(JPK_KR!AJ:AJ,JPK_KR!W:W,J1332),"")</f>
        <v/>
      </c>
      <c r="L1332" s="94" t="str">
        <f>IF(I1332&lt;&gt;"",SUMIFS(JPK_KR!AK:AK,JPK_KR!W:W,J1332),"")</f>
        <v/>
      </c>
    </row>
    <row r="1333" spans="3:12" x14ac:dyDescent="0.3">
      <c r="C1333" s="94" t="str">
        <f>IF(A1333&lt;&gt;"",SUMIFS(JPK_KR!AL:AL,JPK_KR!W:W,B1333),"")</f>
        <v/>
      </c>
      <c r="D1333" s="94" t="str">
        <f>IF(A1333&lt;&gt;"",SUMIFS(JPK_KR!AM:AM,JPK_KR!W:W,B1333),"")</f>
        <v/>
      </c>
      <c r="G1333" s="94" t="str">
        <f>IF(E1333&lt;&gt;"",SUMIFS(JPK_KR!AL:AL,JPK_KR!W:W,F1333),"")</f>
        <v/>
      </c>
      <c r="H1333" s="94" t="str">
        <f>IF(E1333&lt;&gt;"",SUMIFS(JPK_KR!AM:AM,JPK_KR!W:W,F1333),"")</f>
        <v/>
      </c>
      <c r="K1333" s="94" t="str">
        <f>IF(I1333&lt;&gt;"",SUMIFS(JPK_KR!AJ:AJ,JPK_KR!W:W,J1333),"")</f>
        <v/>
      </c>
      <c r="L1333" s="94" t="str">
        <f>IF(I1333&lt;&gt;"",SUMIFS(JPK_KR!AK:AK,JPK_KR!W:W,J1333),"")</f>
        <v/>
      </c>
    </row>
    <row r="1334" spans="3:12" x14ac:dyDescent="0.3">
      <c r="C1334" s="94" t="str">
        <f>IF(A1334&lt;&gt;"",SUMIFS(JPK_KR!AL:AL,JPK_KR!W:W,B1334),"")</f>
        <v/>
      </c>
      <c r="D1334" s="94" t="str">
        <f>IF(A1334&lt;&gt;"",SUMIFS(JPK_KR!AM:AM,JPK_KR!W:W,B1334),"")</f>
        <v/>
      </c>
      <c r="G1334" s="94" t="str">
        <f>IF(E1334&lt;&gt;"",SUMIFS(JPK_KR!AL:AL,JPK_KR!W:W,F1334),"")</f>
        <v/>
      </c>
      <c r="H1334" s="94" t="str">
        <f>IF(E1334&lt;&gt;"",SUMIFS(JPK_KR!AM:AM,JPK_KR!W:W,F1334),"")</f>
        <v/>
      </c>
      <c r="K1334" s="94" t="str">
        <f>IF(I1334&lt;&gt;"",SUMIFS(JPK_KR!AJ:AJ,JPK_KR!W:W,J1334),"")</f>
        <v/>
      </c>
      <c r="L1334" s="94" t="str">
        <f>IF(I1334&lt;&gt;"",SUMIFS(JPK_KR!AK:AK,JPK_KR!W:W,J1334),"")</f>
        <v/>
      </c>
    </row>
    <row r="1335" spans="3:12" x14ac:dyDescent="0.3">
      <c r="C1335" s="94" t="str">
        <f>IF(A1335&lt;&gt;"",SUMIFS(JPK_KR!AL:AL,JPK_KR!W:W,B1335),"")</f>
        <v/>
      </c>
      <c r="D1335" s="94" t="str">
        <f>IF(A1335&lt;&gt;"",SUMIFS(JPK_KR!AM:AM,JPK_KR!W:W,B1335),"")</f>
        <v/>
      </c>
      <c r="G1335" s="94" t="str">
        <f>IF(E1335&lt;&gt;"",SUMIFS(JPK_KR!AL:AL,JPK_KR!W:W,F1335),"")</f>
        <v/>
      </c>
      <c r="H1335" s="94" t="str">
        <f>IF(E1335&lt;&gt;"",SUMIFS(JPK_KR!AM:AM,JPK_KR!W:W,F1335),"")</f>
        <v/>
      </c>
      <c r="K1335" s="94" t="str">
        <f>IF(I1335&lt;&gt;"",SUMIFS(JPK_KR!AJ:AJ,JPK_KR!W:W,J1335),"")</f>
        <v/>
      </c>
      <c r="L1335" s="94" t="str">
        <f>IF(I1335&lt;&gt;"",SUMIFS(JPK_KR!AK:AK,JPK_KR!W:W,J1335),"")</f>
        <v/>
      </c>
    </row>
    <row r="1336" spans="3:12" x14ac:dyDescent="0.3">
      <c r="C1336" s="94" t="str">
        <f>IF(A1336&lt;&gt;"",SUMIFS(JPK_KR!AL:AL,JPK_KR!W:W,B1336),"")</f>
        <v/>
      </c>
      <c r="D1336" s="94" t="str">
        <f>IF(A1336&lt;&gt;"",SUMIFS(JPK_KR!AM:AM,JPK_KR!W:W,B1336),"")</f>
        <v/>
      </c>
      <c r="G1336" s="94" t="str">
        <f>IF(E1336&lt;&gt;"",SUMIFS(JPK_KR!AL:AL,JPK_KR!W:W,F1336),"")</f>
        <v/>
      </c>
      <c r="H1336" s="94" t="str">
        <f>IF(E1336&lt;&gt;"",SUMIFS(JPK_KR!AM:AM,JPK_KR!W:W,F1336),"")</f>
        <v/>
      </c>
      <c r="K1336" s="94" t="str">
        <f>IF(I1336&lt;&gt;"",SUMIFS(JPK_KR!AJ:AJ,JPK_KR!W:W,J1336),"")</f>
        <v/>
      </c>
      <c r="L1336" s="94" t="str">
        <f>IF(I1336&lt;&gt;"",SUMIFS(JPK_KR!AK:AK,JPK_KR!W:W,J1336),"")</f>
        <v/>
      </c>
    </row>
    <row r="1337" spans="3:12" x14ac:dyDescent="0.3">
      <c r="C1337" s="94" t="str">
        <f>IF(A1337&lt;&gt;"",SUMIFS(JPK_KR!AL:AL,JPK_KR!W:W,B1337),"")</f>
        <v/>
      </c>
      <c r="D1337" s="94" t="str">
        <f>IF(A1337&lt;&gt;"",SUMIFS(JPK_KR!AM:AM,JPK_KR!W:W,B1337),"")</f>
        <v/>
      </c>
      <c r="G1337" s="94" t="str">
        <f>IF(E1337&lt;&gt;"",SUMIFS(JPK_KR!AL:AL,JPK_KR!W:W,F1337),"")</f>
        <v/>
      </c>
      <c r="H1337" s="94" t="str">
        <f>IF(E1337&lt;&gt;"",SUMIFS(JPK_KR!AM:AM,JPK_KR!W:W,F1337),"")</f>
        <v/>
      </c>
      <c r="K1337" s="94" t="str">
        <f>IF(I1337&lt;&gt;"",SUMIFS(JPK_KR!AJ:AJ,JPK_KR!W:W,J1337),"")</f>
        <v/>
      </c>
      <c r="L1337" s="94" t="str">
        <f>IF(I1337&lt;&gt;"",SUMIFS(JPK_KR!AK:AK,JPK_KR!W:W,J1337),"")</f>
        <v/>
      </c>
    </row>
    <row r="1338" spans="3:12" x14ac:dyDescent="0.3">
      <c r="C1338" s="94" t="str">
        <f>IF(A1338&lt;&gt;"",SUMIFS(JPK_KR!AL:AL,JPK_KR!W:W,B1338),"")</f>
        <v/>
      </c>
      <c r="D1338" s="94" t="str">
        <f>IF(A1338&lt;&gt;"",SUMIFS(JPK_KR!AM:AM,JPK_KR!W:W,B1338),"")</f>
        <v/>
      </c>
      <c r="G1338" s="94" t="str">
        <f>IF(E1338&lt;&gt;"",SUMIFS(JPK_KR!AL:AL,JPK_KR!W:W,F1338),"")</f>
        <v/>
      </c>
      <c r="H1338" s="94" t="str">
        <f>IF(E1338&lt;&gt;"",SUMIFS(JPK_KR!AM:AM,JPK_KR!W:W,F1338),"")</f>
        <v/>
      </c>
      <c r="K1338" s="94" t="str">
        <f>IF(I1338&lt;&gt;"",SUMIFS(JPK_KR!AJ:AJ,JPK_KR!W:W,J1338),"")</f>
        <v/>
      </c>
      <c r="L1338" s="94" t="str">
        <f>IF(I1338&lt;&gt;"",SUMIFS(JPK_KR!AK:AK,JPK_KR!W:W,J1338),"")</f>
        <v/>
      </c>
    </row>
    <row r="1339" spans="3:12" x14ac:dyDescent="0.3">
      <c r="C1339" s="94" t="str">
        <f>IF(A1339&lt;&gt;"",SUMIFS(JPK_KR!AL:AL,JPK_KR!W:W,B1339),"")</f>
        <v/>
      </c>
      <c r="D1339" s="94" t="str">
        <f>IF(A1339&lt;&gt;"",SUMIFS(JPK_KR!AM:AM,JPK_KR!W:W,B1339),"")</f>
        <v/>
      </c>
      <c r="G1339" s="94" t="str">
        <f>IF(E1339&lt;&gt;"",SUMIFS(JPK_KR!AL:AL,JPK_KR!W:W,F1339),"")</f>
        <v/>
      </c>
      <c r="H1339" s="94" t="str">
        <f>IF(E1339&lt;&gt;"",SUMIFS(JPK_KR!AM:AM,JPK_KR!W:W,F1339),"")</f>
        <v/>
      </c>
      <c r="K1339" s="94" t="str">
        <f>IF(I1339&lt;&gt;"",SUMIFS(JPK_KR!AJ:AJ,JPK_KR!W:W,J1339),"")</f>
        <v/>
      </c>
      <c r="L1339" s="94" t="str">
        <f>IF(I1339&lt;&gt;"",SUMIFS(JPK_KR!AK:AK,JPK_KR!W:W,J1339),"")</f>
        <v/>
      </c>
    </row>
    <row r="1340" spans="3:12" x14ac:dyDescent="0.3">
      <c r="C1340" s="94" t="str">
        <f>IF(A1340&lt;&gt;"",SUMIFS(JPK_KR!AL:AL,JPK_KR!W:W,B1340),"")</f>
        <v/>
      </c>
      <c r="D1340" s="94" t="str">
        <f>IF(A1340&lt;&gt;"",SUMIFS(JPK_KR!AM:AM,JPK_KR!W:W,B1340),"")</f>
        <v/>
      </c>
      <c r="G1340" s="94" t="str">
        <f>IF(E1340&lt;&gt;"",SUMIFS(JPK_KR!AL:AL,JPK_KR!W:W,F1340),"")</f>
        <v/>
      </c>
      <c r="H1340" s="94" t="str">
        <f>IF(E1340&lt;&gt;"",SUMIFS(JPK_KR!AM:AM,JPK_KR!W:W,F1340),"")</f>
        <v/>
      </c>
      <c r="K1340" s="94" t="str">
        <f>IF(I1340&lt;&gt;"",SUMIFS(JPK_KR!AJ:AJ,JPK_KR!W:W,J1340),"")</f>
        <v/>
      </c>
      <c r="L1340" s="94" t="str">
        <f>IF(I1340&lt;&gt;"",SUMIFS(JPK_KR!AK:AK,JPK_KR!W:W,J1340),"")</f>
        <v/>
      </c>
    </row>
    <row r="1341" spans="3:12" x14ac:dyDescent="0.3">
      <c r="C1341" s="94" t="str">
        <f>IF(A1341&lt;&gt;"",SUMIFS(JPK_KR!AL:AL,JPK_KR!W:W,B1341),"")</f>
        <v/>
      </c>
      <c r="D1341" s="94" t="str">
        <f>IF(A1341&lt;&gt;"",SUMIFS(JPK_KR!AM:AM,JPK_KR!W:W,B1341),"")</f>
        <v/>
      </c>
      <c r="G1341" s="94" t="str">
        <f>IF(E1341&lt;&gt;"",SUMIFS(JPK_KR!AL:AL,JPK_KR!W:W,F1341),"")</f>
        <v/>
      </c>
      <c r="H1341" s="94" t="str">
        <f>IF(E1341&lt;&gt;"",SUMIFS(JPK_KR!AM:AM,JPK_KR!W:W,F1341),"")</f>
        <v/>
      </c>
      <c r="K1341" s="94" t="str">
        <f>IF(I1341&lt;&gt;"",SUMIFS(JPK_KR!AJ:AJ,JPK_KR!W:W,J1341),"")</f>
        <v/>
      </c>
      <c r="L1341" s="94" t="str">
        <f>IF(I1341&lt;&gt;"",SUMIFS(JPK_KR!AK:AK,JPK_KR!W:W,J1341),"")</f>
        <v/>
      </c>
    </row>
    <row r="1342" spans="3:12" x14ac:dyDescent="0.3">
      <c r="C1342" s="94" t="str">
        <f>IF(A1342&lt;&gt;"",SUMIFS(JPK_KR!AL:AL,JPK_KR!W:W,B1342),"")</f>
        <v/>
      </c>
      <c r="D1342" s="94" t="str">
        <f>IF(A1342&lt;&gt;"",SUMIFS(JPK_KR!AM:AM,JPK_KR!W:W,B1342),"")</f>
        <v/>
      </c>
      <c r="G1342" s="94" t="str">
        <f>IF(E1342&lt;&gt;"",SUMIFS(JPK_KR!AL:AL,JPK_KR!W:W,F1342),"")</f>
        <v/>
      </c>
      <c r="H1342" s="94" t="str">
        <f>IF(E1342&lt;&gt;"",SUMIFS(JPK_KR!AM:AM,JPK_KR!W:W,F1342),"")</f>
        <v/>
      </c>
      <c r="K1342" s="94" t="str">
        <f>IF(I1342&lt;&gt;"",SUMIFS(JPK_KR!AJ:AJ,JPK_KR!W:W,J1342),"")</f>
        <v/>
      </c>
      <c r="L1342" s="94" t="str">
        <f>IF(I1342&lt;&gt;"",SUMIFS(JPK_KR!AK:AK,JPK_KR!W:W,J1342),"")</f>
        <v/>
      </c>
    </row>
    <row r="1343" spans="3:12" x14ac:dyDescent="0.3">
      <c r="C1343" s="94" t="str">
        <f>IF(A1343&lt;&gt;"",SUMIFS(JPK_KR!AL:AL,JPK_KR!W:W,B1343),"")</f>
        <v/>
      </c>
      <c r="D1343" s="94" t="str">
        <f>IF(A1343&lt;&gt;"",SUMIFS(JPK_KR!AM:AM,JPK_KR!W:W,B1343),"")</f>
        <v/>
      </c>
      <c r="G1343" s="94" t="str">
        <f>IF(E1343&lt;&gt;"",SUMIFS(JPK_KR!AL:AL,JPK_KR!W:W,F1343),"")</f>
        <v/>
      </c>
      <c r="H1343" s="94" t="str">
        <f>IF(E1343&lt;&gt;"",SUMIFS(JPK_KR!AM:AM,JPK_KR!W:W,F1343),"")</f>
        <v/>
      </c>
      <c r="K1343" s="94" t="str">
        <f>IF(I1343&lt;&gt;"",SUMIFS(JPK_KR!AJ:AJ,JPK_KR!W:W,J1343),"")</f>
        <v/>
      </c>
      <c r="L1343" s="94" t="str">
        <f>IF(I1343&lt;&gt;"",SUMIFS(JPK_KR!AK:AK,JPK_KR!W:W,J1343),"")</f>
        <v/>
      </c>
    </row>
    <row r="1344" spans="3:12" x14ac:dyDescent="0.3">
      <c r="C1344" s="94" t="str">
        <f>IF(A1344&lt;&gt;"",SUMIFS(JPK_KR!AL:AL,JPK_KR!W:W,B1344),"")</f>
        <v/>
      </c>
      <c r="D1344" s="94" t="str">
        <f>IF(A1344&lt;&gt;"",SUMIFS(JPK_KR!AM:AM,JPK_KR!W:W,B1344),"")</f>
        <v/>
      </c>
      <c r="G1344" s="94" t="str">
        <f>IF(E1344&lt;&gt;"",SUMIFS(JPK_KR!AL:AL,JPK_KR!W:W,F1344),"")</f>
        <v/>
      </c>
      <c r="H1344" s="94" t="str">
        <f>IF(E1344&lt;&gt;"",SUMIFS(JPK_KR!AM:AM,JPK_KR!W:W,F1344),"")</f>
        <v/>
      </c>
      <c r="K1344" s="94" t="str">
        <f>IF(I1344&lt;&gt;"",SUMIFS(JPK_KR!AJ:AJ,JPK_KR!W:W,J1344),"")</f>
        <v/>
      </c>
      <c r="L1344" s="94" t="str">
        <f>IF(I1344&lt;&gt;"",SUMIFS(JPK_KR!AK:AK,JPK_KR!W:W,J1344),"")</f>
        <v/>
      </c>
    </row>
    <row r="1345" spans="3:12" x14ac:dyDescent="0.3">
      <c r="C1345" s="94" t="str">
        <f>IF(A1345&lt;&gt;"",SUMIFS(JPK_KR!AL:AL,JPK_KR!W:W,B1345),"")</f>
        <v/>
      </c>
      <c r="D1345" s="94" t="str">
        <f>IF(A1345&lt;&gt;"",SUMIFS(JPK_KR!AM:AM,JPK_KR!W:W,B1345),"")</f>
        <v/>
      </c>
      <c r="G1345" s="94" t="str">
        <f>IF(E1345&lt;&gt;"",SUMIFS(JPK_KR!AL:AL,JPK_KR!W:W,F1345),"")</f>
        <v/>
      </c>
      <c r="H1345" s="94" t="str">
        <f>IF(E1345&lt;&gt;"",SUMIFS(JPK_KR!AM:AM,JPK_KR!W:W,F1345),"")</f>
        <v/>
      </c>
      <c r="K1345" s="94" t="str">
        <f>IF(I1345&lt;&gt;"",SUMIFS(JPK_KR!AJ:AJ,JPK_KR!W:W,J1345),"")</f>
        <v/>
      </c>
      <c r="L1345" s="94" t="str">
        <f>IF(I1345&lt;&gt;"",SUMIFS(JPK_KR!AK:AK,JPK_KR!W:W,J1345),"")</f>
        <v/>
      </c>
    </row>
    <row r="1346" spans="3:12" x14ac:dyDescent="0.3">
      <c r="C1346" s="94" t="str">
        <f>IF(A1346&lt;&gt;"",SUMIFS(JPK_KR!AL:AL,JPK_KR!W:W,B1346),"")</f>
        <v/>
      </c>
      <c r="D1346" s="94" t="str">
        <f>IF(A1346&lt;&gt;"",SUMIFS(JPK_KR!AM:AM,JPK_KR!W:W,B1346),"")</f>
        <v/>
      </c>
      <c r="G1346" s="94" t="str">
        <f>IF(E1346&lt;&gt;"",SUMIFS(JPK_KR!AL:AL,JPK_KR!W:W,F1346),"")</f>
        <v/>
      </c>
      <c r="H1346" s="94" t="str">
        <f>IF(E1346&lt;&gt;"",SUMIFS(JPK_KR!AM:AM,JPK_KR!W:W,F1346),"")</f>
        <v/>
      </c>
      <c r="K1346" s="94" t="str">
        <f>IF(I1346&lt;&gt;"",SUMIFS(JPK_KR!AJ:AJ,JPK_KR!W:W,J1346),"")</f>
        <v/>
      </c>
      <c r="L1346" s="94" t="str">
        <f>IF(I1346&lt;&gt;"",SUMIFS(JPK_KR!AK:AK,JPK_KR!W:W,J1346),"")</f>
        <v/>
      </c>
    </row>
    <row r="1347" spans="3:12" x14ac:dyDescent="0.3">
      <c r="C1347" s="94" t="str">
        <f>IF(A1347&lt;&gt;"",SUMIFS(JPK_KR!AL:AL,JPK_KR!W:W,B1347),"")</f>
        <v/>
      </c>
      <c r="D1347" s="94" t="str">
        <f>IF(A1347&lt;&gt;"",SUMIFS(JPK_KR!AM:AM,JPK_KR!W:W,B1347),"")</f>
        <v/>
      </c>
      <c r="G1347" s="94" t="str">
        <f>IF(E1347&lt;&gt;"",SUMIFS(JPK_KR!AL:AL,JPK_KR!W:W,F1347),"")</f>
        <v/>
      </c>
      <c r="H1347" s="94" t="str">
        <f>IF(E1347&lt;&gt;"",SUMIFS(JPK_KR!AM:AM,JPK_KR!W:W,F1347),"")</f>
        <v/>
      </c>
      <c r="K1347" s="94" t="str">
        <f>IF(I1347&lt;&gt;"",SUMIFS(JPK_KR!AJ:AJ,JPK_KR!W:W,J1347),"")</f>
        <v/>
      </c>
      <c r="L1347" s="94" t="str">
        <f>IF(I1347&lt;&gt;"",SUMIFS(JPK_KR!AK:AK,JPK_KR!W:W,J1347),"")</f>
        <v/>
      </c>
    </row>
    <row r="1348" spans="3:12" x14ac:dyDescent="0.3">
      <c r="C1348" s="94" t="str">
        <f>IF(A1348&lt;&gt;"",SUMIFS(JPK_KR!AL:AL,JPK_KR!W:W,B1348),"")</f>
        <v/>
      </c>
      <c r="D1348" s="94" t="str">
        <f>IF(A1348&lt;&gt;"",SUMIFS(JPK_KR!AM:AM,JPK_KR!W:W,B1348),"")</f>
        <v/>
      </c>
      <c r="G1348" s="94" t="str">
        <f>IF(E1348&lt;&gt;"",SUMIFS(JPK_KR!AL:AL,JPK_KR!W:W,F1348),"")</f>
        <v/>
      </c>
      <c r="H1348" s="94" t="str">
        <f>IF(E1348&lt;&gt;"",SUMIFS(JPK_KR!AM:AM,JPK_KR!W:W,F1348),"")</f>
        <v/>
      </c>
      <c r="K1348" s="94" t="str">
        <f>IF(I1348&lt;&gt;"",SUMIFS(JPK_KR!AJ:AJ,JPK_KR!W:W,J1348),"")</f>
        <v/>
      </c>
      <c r="L1348" s="94" t="str">
        <f>IF(I1348&lt;&gt;"",SUMIFS(JPK_KR!AK:AK,JPK_KR!W:W,J1348),"")</f>
        <v/>
      </c>
    </row>
    <row r="1349" spans="3:12" x14ac:dyDescent="0.3">
      <c r="C1349" s="94" t="str">
        <f>IF(A1349&lt;&gt;"",SUMIFS(JPK_KR!AL:AL,JPK_KR!W:W,B1349),"")</f>
        <v/>
      </c>
      <c r="D1349" s="94" t="str">
        <f>IF(A1349&lt;&gt;"",SUMIFS(JPK_KR!AM:AM,JPK_KR!W:W,B1349),"")</f>
        <v/>
      </c>
      <c r="G1349" s="94" t="str">
        <f>IF(E1349&lt;&gt;"",SUMIFS(JPK_KR!AL:AL,JPK_KR!W:W,F1349),"")</f>
        <v/>
      </c>
      <c r="H1349" s="94" t="str">
        <f>IF(E1349&lt;&gt;"",SUMIFS(JPK_KR!AM:AM,JPK_KR!W:W,F1349),"")</f>
        <v/>
      </c>
      <c r="K1349" s="94" t="str">
        <f>IF(I1349&lt;&gt;"",SUMIFS(JPK_KR!AJ:AJ,JPK_KR!W:W,J1349),"")</f>
        <v/>
      </c>
      <c r="L1349" s="94" t="str">
        <f>IF(I1349&lt;&gt;"",SUMIFS(JPK_KR!AK:AK,JPK_KR!W:W,J1349),"")</f>
        <v/>
      </c>
    </row>
    <row r="1350" spans="3:12" x14ac:dyDescent="0.3">
      <c r="C1350" s="94" t="str">
        <f>IF(A1350&lt;&gt;"",SUMIFS(JPK_KR!AL:AL,JPK_KR!W:W,B1350),"")</f>
        <v/>
      </c>
      <c r="D1350" s="94" t="str">
        <f>IF(A1350&lt;&gt;"",SUMIFS(JPK_KR!AM:AM,JPK_KR!W:W,B1350),"")</f>
        <v/>
      </c>
      <c r="G1350" s="94" t="str">
        <f>IF(E1350&lt;&gt;"",SUMIFS(JPK_KR!AL:AL,JPK_KR!W:W,F1350),"")</f>
        <v/>
      </c>
      <c r="H1350" s="94" t="str">
        <f>IF(E1350&lt;&gt;"",SUMIFS(JPK_KR!AM:AM,JPK_KR!W:W,F1350),"")</f>
        <v/>
      </c>
      <c r="K1350" s="94" t="str">
        <f>IF(I1350&lt;&gt;"",SUMIFS(JPK_KR!AJ:AJ,JPK_KR!W:W,J1350),"")</f>
        <v/>
      </c>
      <c r="L1350" s="94" t="str">
        <f>IF(I1350&lt;&gt;"",SUMIFS(JPK_KR!AK:AK,JPK_KR!W:W,J1350),"")</f>
        <v/>
      </c>
    </row>
    <row r="1351" spans="3:12" x14ac:dyDescent="0.3">
      <c r="C1351" s="94" t="str">
        <f>IF(A1351&lt;&gt;"",SUMIFS(JPK_KR!AL:AL,JPK_KR!W:W,B1351),"")</f>
        <v/>
      </c>
      <c r="D1351" s="94" t="str">
        <f>IF(A1351&lt;&gt;"",SUMIFS(JPK_KR!AM:AM,JPK_KR!W:W,B1351),"")</f>
        <v/>
      </c>
      <c r="G1351" s="94" t="str">
        <f>IF(E1351&lt;&gt;"",SUMIFS(JPK_KR!AL:AL,JPK_KR!W:W,F1351),"")</f>
        <v/>
      </c>
      <c r="H1351" s="94" t="str">
        <f>IF(E1351&lt;&gt;"",SUMIFS(JPK_KR!AM:AM,JPK_KR!W:W,F1351),"")</f>
        <v/>
      </c>
      <c r="K1351" s="94" t="str">
        <f>IF(I1351&lt;&gt;"",SUMIFS(JPK_KR!AJ:AJ,JPK_KR!W:W,J1351),"")</f>
        <v/>
      </c>
      <c r="L1351" s="94" t="str">
        <f>IF(I1351&lt;&gt;"",SUMIFS(JPK_KR!AK:AK,JPK_KR!W:W,J1351),"")</f>
        <v/>
      </c>
    </row>
    <row r="1352" spans="3:12" x14ac:dyDescent="0.3">
      <c r="C1352" s="94" t="str">
        <f>IF(A1352&lt;&gt;"",SUMIFS(JPK_KR!AL:AL,JPK_KR!W:W,B1352),"")</f>
        <v/>
      </c>
      <c r="D1352" s="94" t="str">
        <f>IF(A1352&lt;&gt;"",SUMIFS(JPK_KR!AM:AM,JPK_KR!W:W,B1352),"")</f>
        <v/>
      </c>
      <c r="G1352" s="94" t="str">
        <f>IF(E1352&lt;&gt;"",SUMIFS(JPK_KR!AL:AL,JPK_KR!W:W,F1352),"")</f>
        <v/>
      </c>
      <c r="H1352" s="94" t="str">
        <f>IF(E1352&lt;&gt;"",SUMIFS(JPK_KR!AM:AM,JPK_KR!W:W,F1352),"")</f>
        <v/>
      </c>
      <c r="K1352" s="94" t="str">
        <f>IF(I1352&lt;&gt;"",SUMIFS(JPK_KR!AJ:AJ,JPK_KR!W:W,J1352),"")</f>
        <v/>
      </c>
      <c r="L1352" s="94" t="str">
        <f>IF(I1352&lt;&gt;"",SUMIFS(JPK_KR!AK:AK,JPK_KR!W:W,J1352),"")</f>
        <v/>
      </c>
    </row>
    <row r="1353" spans="3:12" x14ac:dyDescent="0.3">
      <c r="C1353" s="94" t="str">
        <f>IF(A1353&lt;&gt;"",SUMIFS(JPK_KR!AL:AL,JPK_KR!W:W,B1353),"")</f>
        <v/>
      </c>
      <c r="D1353" s="94" t="str">
        <f>IF(A1353&lt;&gt;"",SUMIFS(JPK_KR!AM:AM,JPK_KR!W:W,B1353),"")</f>
        <v/>
      </c>
      <c r="G1353" s="94" t="str">
        <f>IF(E1353&lt;&gt;"",SUMIFS(JPK_KR!AL:AL,JPK_KR!W:W,F1353),"")</f>
        <v/>
      </c>
      <c r="H1353" s="94" t="str">
        <f>IF(E1353&lt;&gt;"",SUMIFS(JPK_KR!AM:AM,JPK_KR!W:W,F1353),"")</f>
        <v/>
      </c>
      <c r="K1353" s="94" t="str">
        <f>IF(I1353&lt;&gt;"",SUMIFS(JPK_KR!AJ:AJ,JPK_KR!W:W,J1353),"")</f>
        <v/>
      </c>
      <c r="L1353" s="94" t="str">
        <f>IF(I1353&lt;&gt;"",SUMIFS(JPK_KR!AK:AK,JPK_KR!W:W,J1353),"")</f>
        <v/>
      </c>
    </row>
    <row r="1354" spans="3:12" x14ac:dyDescent="0.3">
      <c r="C1354" s="94" t="str">
        <f>IF(A1354&lt;&gt;"",SUMIFS(JPK_KR!AL:AL,JPK_KR!W:W,B1354),"")</f>
        <v/>
      </c>
      <c r="D1354" s="94" t="str">
        <f>IF(A1354&lt;&gt;"",SUMIFS(JPK_KR!AM:AM,JPK_KR!W:W,B1354),"")</f>
        <v/>
      </c>
      <c r="G1354" s="94" t="str">
        <f>IF(E1354&lt;&gt;"",SUMIFS(JPK_KR!AL:AL,JPK_KR!W:W,F1354),"")</f>
        <v/>
      </c>
      <c r="H1354" s="94" t="str">
        <f>IF(E1354&lt;&gt;"",SUMIFS(JPK_KR!AM:AM,JPK_KR!W:W,F1354),"")</f>
        <v/>
      </c>
      <c r="K1354" s="94" t="str">
        <f>IF(I1354&lt;&gt;"",SUMIFS(JPK_KR!AJ:AJ,JPK_KR!W:W,J1354),"")</f>
        <v/>
      </c>
      <c r="L1354" s="94" t="str">
        <f>IF(I1354&lt;&gt;"",SUMIFS(JPK_KR!AK:AK,JPK_KR!W:W,J1354),"")</f>
        <v/>
      </c>
    </row>
    <row r="1355" spans="3:12" x14ac:dyDescent="0.3">
      <c r="C1355" s="94" t="str">
        <f>IF(A1355&lt;&gt;"",SUMIFS(JPK_KR!AL:AL,JPK_KR!W:W,B1355),"")</f>
        <v/>
      </c>
      <c r="D1355" s="94" t="str">
        <f>IF(A1355&lt;&gt;"",SUMIFS(JPK_KR!AM:AM,JPK_KR!W:W,B1355),"")</f>
        <v/>
      </c>
      <c r="G1355" s="94" t="str">
        <f>IF(E1355&lt;&gt;"",SUMIFS(JPK_KR!AL:AL,JPK_KR!W:W,F1355),"")</f>
        <v/>
      </c>
      <c r="H1355" s="94" t="str">
        <f>IF(E1355&lt;&gt;"",SUMIFS(JPK_KR!AM:AM,JPK_KR!W:W,F1355),"")</f>
        <v/>
      </c>
      <c r="K1355" s="94" t="str">
        <f>IF(I1355&lt;&gt;"",SUMIFS(JPK_KR!AJ:AJ,JPK_KR!W:W,J1355),"")</f>
        <v/>
      </c>
      <c r="L1355" s="94" t="str">
        <f>IF(I1355&lt;&gt;"",SUMIFS(JPK_KR!AK:AK,JPK_KR!W:W,J1355),"")</f>
        <v/>
      </c>
    </row>
    <row r="1356" spans="3:12" x14ac:dyDescent="0.3">
      <c r="C1356" s="94" t="str">
        <f>IF(A1356&lt;&gt;"",SUMIFS(JPK_KR!AL:AL,JPK_KR!W:W,B1356),"")</f>
        <v/>
      </c>
      <c r="D1356" s="94" t="str">
        <f>IF(A1356&lt;&gt;"",SUMIFS(JPK_KR!AM:AM,JPK_KR!W:W,B1356),"")</f>
        <v/>
      </c>
      <c r="G1356" s="94" t="str">
        <f>IF(E1356&lt;&gt;"",SUMIFS(JPK_KR!AL:AL,JPK_KR!W:W,F1356),"")</f>
        <v/>
      </c>
      <c r="H1356" s="94" t="str">
        <f>IF(E1356&lt;&gt;"",SUMIFS(JPK_KR!AM:AM,JPK_KR!W:W,F1356),"")</f>
        <v/>
      </c>
      <c r="K1356" s="94" t="str">
        <f>IF(I1356&lt;&gt;"",SUMIFS(JPK_KR!AJ:AJ,JPK_KR!W:W,J1356),"")</f>
        <v/>
      </c>
      <c r="L1356" s="94" t="str">
        <f>IF(I1356&lt;&gt;"",SUMIFS(JPK_KR!AK:AK,JPK_KR!W:W,J1356),"")</f>
        <v/>
      </c>
    </row>
    <row r="1357" spans="3:12" x14ac:dyDescent="0.3">
      <c r="C1357" s="94" t="str">
        <f>IF(A1357&lt;&gt;"",SUMIFS(JPK_KR!AL:AL,JPK_KR!W:W,B1357),"")</f>
        <v/>
      </c>
      <c r="D1357" s="94" t="str">
        <f>IF(A1357&lt;&gt;"",SUMIFS(JPK_KR!AM:AM,JPK_KR!W:W,B1357),"")</f>
        <v/>
      </c>
      <c r="G1357" s="94" t="str">
        <f>IF(E1357&lt;&gt;"",SUMIFS(JPK_KR!AL:AL,JPK_KR!W:W,F1357),"")</f>
        <v/>
      </c>
      <c r="H1357" s="94" t="str">
        <f>IF(E1357&lt;&gt;"",SUMIFS(JPK_KR!AM:AM,JPK_KR!W:W,F1357),"")</f>
        <v/>
      </c>
      <c r="K1357" s="94" t="str">
        <f>IF(I1357&lt;&gt;"",SUMIFS(JPK_KR!AJ:AJ,JPK_KR!W:W,J1357),"")</f>
        <v/>
      </c>
      <c r="L1357" s="94" t="str">
        <f>IF(I1357&lt;&gt;"",SUMIFS(JPK_KR!AK:AK,JPK_KR!W:W,J1357),"")</f>
        <v/>
      </c>
    </row>
    <row r="1358" spans="3:12" x14ac:dyDescent="0.3">
      <c r="C1358" s="94" t="str">
        <f>IF(A1358&lt;&gt;"",SUMIFS(JPK_KR!AL:AL,JPK_KR!W:W,B1358),"")</f>
        <v/>
      </c>
      <c r="D1358" s="94" t="str">
        <f>IF(A1358&lt;&gt;"",SUMIFS(JPK_KR!AM:AM,JPK_KR!W:W,B1358),"")</f>
        <v/>
      </c>
      <c r="G1358" s="94" t="str">
        <f>IF(E1358&lt;&gt;"",SUMIFS(JPK_KR!AL:AL,JPK_KR!W:W,F1358),"")</f>
        <v/>
      </c>
      <c r="H1358" s="94" t="str">
        <f>IF(E1358&lt;&gt;"",SUMIFS(JPK_KR!AM:AM,JPK_KR!W:W,F1358),"")</f>
        <v/>
      </c>
      <c r="K1358" s="94" t="str">
        <f>IF(I1358&lt;&gt;"",SUMIFS(JPK_KR!AJ:AJ,JPK_KR!W:W,J1358),"")</f>
        <v/>
      </c>
      <c r="L1358" s="94" t="str">
        <f>IF(I1358&lt;&gt;"",SUMIFS(JPK_KR!AK:AK,JPK_KR!W:W,J1358),"")</f>
        <v/>
      </c>
    </row>
    <row r="1359" spans="3:12" x14ac:dyDescent="0.3">
      <c r="C1359" s="94" t="str">
        <f>IF(A1359&lt;&gt;"",SUMIFS(JPK_KR!AL:AL,JPK_KR!W:W,B1359),"")</f>
        <v/>
      </c>
      <c r="D1359" s="94" t="str">
        <f>IF(A1359&lt;&gt;"",SUMIFS(JPK_KR!AM:AM,JPK_KR!W:W,B1359),"")</f>
        <v/>
      </c>
      <c r="G1359" s="94" t="str">
        <f>IF(E1359&lt;&gt;"",SUMIFS(JPK_KR!AL:AL,JPK_KR!W:W,F1359),"")</f>
        <v/>
      </c>
      <c r="H1359" s="94" t="str">
        <f>IF(E1359&lt;&gt;"",SUMIFS(JPK_KR!AM:AM,JPK_KR!W:W,F1359),"")</f>
        <v/>
      </c>
      <c r="K1359" s="94" t="str">
        <f>IF(I1359&lt;&gt;"",SUMIFS(JPK_KR!AJ:AJ,JPK_KR!W:W,J1359),"")</f>
        <v/>
      </c>
      <c r="L1359" s="94" t="str">
        <f>IF(I1359&lt;&gt;"",SUMIFS(JPK_KR!AK:AK,JPK_KR!W:W,J1359),"")</f>
        <v/>
      </c>
    </row>
    <row r="1360" spans="3:12" x14ac:dyDescent="0.3">
      <c r="C1360" s="94" t="str">
        <f>IF(A1360&lt;&gt;"",SUMIFS(JPK_KR!AL:AL,JPK_KR!W:W,B1360),"")</f>
        <v/>
      </c>
      <c r="D1360" s="94" t="str">
        <f>IF(A1360&lt;&gt;"",SUMIFS(JPK_KR!AM:AM,JPK_KR!W:W,B1360),"")</f>
        <v/>
      </c>
      <c r="G1360" s="94" t="str">
        <f>IF(E1360&lt;&gt;"",SUMIFS(JPK_KR!AL:AL,JPK_KR!W:W,F1360),"")</f>
        <v/>
      </c>
      <c r="H1360" s="94" t="str">
        <f>IF(E1360&lt;&gt;"",SUMIFS(JPK_KR!AM:AM,JPK_KR!W:W,F1360),"")</f>
        <v/>
      </c>
      <c r="K1360" s="94" t="str">
        <f>IF(I1360&lt;&gt;"",SUMIFS(JPK_KR!AJ:AJ,JPK_KR!W:W,J1360),"")</f>
        <v/>
      </c>
      <c r="L1360" s="94" t="str">
        <f>IF(I1360&lt;&gt;"",SUMIFS(JPK_KR!AK:AK,JPK_KR!W:W,J1360),"")</f>
        <v/>
      </c>
    </row>
    <row r="1361" spans="3:12" x14ac:dyDescent="0.3">
      <c r="C1361" s="94" t="str">
        <f>IF(A1361&lt;&gt;"",SUMIFS(JPK_KR!AL:AL,JPK_KR!W:W,B1361),"")</f>
        <v/>
      </c>
      <c r="D1361" s="94" t="str">
        <f>IF(A1361&lt;&gt;"",SUMIFS(JPK_KR!AM:AM,JPK_KR!W:W,B1361),"")</f>
        <v/>
      </c>
      <c r="G1361" s="94" t="str">
        <f>IF(E1361&lt;&gt;"",SUMIFS(JPK_KR!AL:AL,JPK_KR!W:W,F1361),"")</f>
        <v/>
      </c>
      <c r="H1361" s="94" t="str">
        <f>IF(E1361&lt;&gt;"",SUMIFS(JPK_KR!AM:AM,JPK_KR!W:W,F1361),"")</f>
        <v/>
      </c>
      <c r="K1361" s="94" t="str">
        <f>IF(I1361&lt;&gt;"",SUMIFS(JPK_KR!AJ:AJ,JPK_KR!W:W,J1361),"")</f>
        <v/>
      </c>
      <c r="L1361" s="94" t="str">
        <f>IF(I1361&lt;&gt;"",SUMIFS(JPK_KR!AK:AK,JPK_KR!W:W,J1361),"")</f>
        <v/>
      </c>
    </row>
    <row r="1362" spans="3:12" x14ac:dyDescent="0.3">
      <c r="C1362" s="94" t="str">
        <f>IF(A1362&lt;&gt;"",SUMIFS(JPK_KR!AL:AL,JPK_KR!W:W,B1362),"")</f>
        <v/>
      </c>
      <c r="D1362" s="94" t="str">
        <f>IF(A1362&lt;&gt;"",SUMIFS(JPK_KR!AM:AM,JPK_KR!W:W,B1362),"")</f>
        <v/>
      </c>
      <c r="G1362" s="94" t="str">
        <f>IF(E1362&lt;&gt;"",SUMIFS(JPK_KR!AL:AL,JPK_KR!W:W,F1362),"")</f>
        <v/>
      </c>
      <c r="H1362" s="94" t="str">
        <f>IF(E1362&lt;&gt;"",SUMIFS(JPK_KR!AM:AM,JPK_KR!W:W,F1362),"")</f>
        <v/>
      </c>
      <c r="K1362" s="94" t="str">
        <f>IF(I1362&lt;&gt;"",SUMIFS(JPK_KR!AJ:AJ,JPK_KR!W:W,J1362),"")</f>
        <v/>
      </c>
      <c r="L1362" s="94" t="str">
        <f>IF(I1362&lt;&gt;"",SUMIFS(JPK_KR!AK:AK,JPK_KR!W:W,J1362),"")</f>
        <v/>
      </c>
    </row>
    <row r="1363" spans="3:12" x14ac:dyDescent="0.3">
      <c r="C1363" s="94" t="str">
        <f>IF(A1363&lt;&gt;"",SUMIFS(JPK_KR!AL:AL,JPK_KR!W:W,B1363),"")</f>
        <v/>
      </c>
      <c r="D1363" s="94" t="str">
        <f>IF(A1363&lt;&gt;"",SUMIFS(JPK_KR!AM:AM,JPK_KR!W:W,B1363),"")</f>
        <v/>
      </c>
      <c r="G1363" s="94" t="str">
        <f>IF(E1363&lt;&gt;"",SUMIFS(JPK_KR!AL:AL,JPK_KR!W:W,F1363),"")</f>
        <v/>
      </c>
      <c r="H1363" s="94" t="str">
        <f>IF(E1363&lt;&gt;"",SUMIFS(JPK_KR!AM:AM,JPK_KR!W:W,F1363),"")</f>
        <v/>
      </c>
      <c r="K1363" s="94" t="str">
        <f>IF(I1363&lt;&gt;"",SUMIFS(JPK_KR!AJ:AJ,JPK_KR!W:W,J1363),"")</f>
        <v/>
      </c>
      <c r="L1363" s="94" t="str">
        <f>IF(I1363&lt;&gt;"",SUMIFS(JPK_KR!AK:AK,JPK_KR!W:W,J1363),"")</f>
        <v/>
      </c>
    </row>
    <row r="1364" spans="3:12" x14ac:dyDescent="0.3">
      <c r="C1364" s="94" t="str">
        <f>IF(A1364&lt;&gt;"",SUMIFS(JPK_KR!AL:AL,JPK_KR!W:W,B1364),"")</f>
        <v/>
      </c>
      <c r="D1364" s="94" t="str">
        <f>IF(A1364&lt;&gt;"",SUMIFS(JPK_KR!AM:AM,JPK_KR!W:W,B1364),"")</f>
        <v/>
      </c>
      <c r="G1364" s="94" t="str">
        <f>IF(E1364&lt;&gt;"",SUMIFS(JPK_KR!AL:AL,JPK_KR!W:W,F1364),"")</f>
        <v/>
      </c>
      <c r="H1364" s="94" t="str">
        <f>IF(E1364&lt;&gt;"",SUMIFS(JPK_KR!AM:AM,JPK_KR!W:W,F1364),"")</f>
        <v/>
      </c>
      <c r="K1364" s="94" t="str">
        <f>IF(I1364&lt;&gt;"",SUMIFS(JPK_KR!AJ:AJ,JPK_KR!W:W,J1364),"")</f>
        <v/>
      </c>
      <c r="L1364" s="94" t="str">
        <f>IF(I1364&lt;&gt;"",SUMIFS(JPK_KR!AK:AK,JPK_KR!W:W,J1364),"")</f>
        <v/>
      </c>
    </row>
    <row r="1365" spans="3:12" x14ac:dyDescent="0.3">
      <c r="C1365" s="94" t="str">
        <f>IF(A1365&lt;&gt;"",SUMIFS(JPK_KR!AL:AL,JPK_KR!W:W,B1365),"")</f>
        <v/>
      </c>
      <c r="D1365" s="94" t="str">
        <f>IF(A1365&lt;&gt;"",SUMIFS(JPK_KR!AM:AM,JPK_KR!W:W,B1365),"")</f>
        <v/>
      </c>
      <c r="G1365" s="94" t="str">
        <f>IF(E1365&lt;&gt;"",SUMIFS(JPK_KR!AL:AL,JPK_KR!W:W,F1365),"")</f>
        <v/>
      </c>
      <c r="H1365" s="94" t="str">
        <f>IF(E1365&lt;&gt;"",SUMIFS(JPK_KR!AM:AM,JPK_KR!W:W,F1365),"")</f>
        <v/>
      </c>
      <c r="K1365" s="94" t="str">
        <f>IF(I1365&lt;&gt;"",SUMIFS(JPK_KR!AJ:AJ,JPK_KR!W:W,J1365),"")</f>
        <v/>
      </c>
      <c r="L1365" s="94" t="str">
        <f>IF(I1365&lt;&gt;"",SUMIFS(JPK_KR!AK:AK,JPK_KR!W:W,J1365),"")</f>
        <v/>
      </c>
    </row>
    <row r="1366" spans="3:12" x14ac:dyDescent="0.3">
      <c r="C1366" s="94" t="str">
        <f>IF(A1366&lt;&gt;"",SUMIFS(JPK_KR!AL:AL,JPK_KR!W:W,B1366),"")</f>
        <v/>
      </c>
      <c r="D1366" s="94" t="str">
        <f>IF(A1366&lt;&gt;"",SUMIFS(JPK_KR!AM:AM,JPK_KR!W:W,B1366),"")</f>
        <v/>
      </c>
      <c r="G1366" s="94" t="str">
        <f>IF(E1366&lt;&gt;"",SUMIFS(JPK_KR!AL:AL,JPK_KR!W:W,F1366),"")</f>
        <v/>
      </c>
      <c r="H1366" s="94" t="str">
        <f>IF(E1366&lt;&gt;"",SUMIFS(JPK_KR!AM:AM,JPK_KR!W:W,F1366),"")</f>
        <v/>
      </c>
      <c r="K1366" s="94" t="str">
        <f>IF(I1366&lt;&gt;"",SUMIFS(JPK_KR!AJ:AJ,JPK_KR!W:W,J1366),"")</f>
        <v/>
      </c>
      <c r="L1366" s="94" t="str">
        <f>IF(I1366&lt;&gt;"",SUMIFS(JPK_KR!AK:AK,JPK_KR!W:W,J1366),"")</f>
        <v/>
      </c>
    </row>
    <row r="1367" spans="3:12" x14ac:dyDescent="0.3">
      <c r="C1367" s="94" t="str">
        <f>IF(A1367&lt;&gt;"",SUMIFS(JPK_KR!AL:AL,JPK_KR!W:W,B1367),"")</f>
        <v/>
      </c>
      <c r="D1367" s="94" t="str">
        <f>IF(A1367&lt;&gt;"",SUMIFS(JPK_KR!AM:AM,JPK_KR!W:W,B1367),"")</f>
        <v/>
      </c>
      <c r="G1367" s="94" t="str">
        <f>IF(E1367&lt;&gt;"",SUMIFS(JPK_KR!AL:AL,JPK_KR!W:W,F1367),"")</f>
        <v/>
      </c>
      <c r="H1367" s="94" t="str">
        <f>IF(E1367&lt;&gt;"",SUMIFS(JPK_KR!AM:AM,JPK_KR!W:W,F1367),"")</f>
        <v/>
      </c>
      <c r="K1367" s="94" t="str">
        <f>IF(I1367&lt;&gt;"",SUMIFS(JPK_KR!AJ:AJ,JPK_KR!W:W,J1367),"")</f>
        <v/>
      </c>
      <c r="L1367" s="94" t="str">
        <f>IF(I1367&lt;&gt;"",SUMIFS(JPK_KR!AK:AK,JPK_KR!W:W,J1367),"")</f>
        <v/>
      </c>
    </row>
    <row r="1368" spans="3:12" x14ac:dyDescent="0.3">
      <c r="C1368" s="94" t="str">
        <f>IF(A1368&lt;&gt;"",SUMIFS(JPK_KR!AL:AL,JPK_KR!W:W,B1368),"")</f>
        <v/>
      </c>
      <c r="D1368" s="94" t="str">
        <f>IF(A1368&lt;&gt;"",SUMIFS(JPK_KR!AM:AM,JPK_KR!W:W,B1368),"")</f>
        <v/>
      </c>
      <c r="G1368" s="94" t="str">
        <f>IF(E1368&lt;&gt;"",SUMIFS(JPK_KR!AL:AL,JPK_KR!W:W,F1368),"")</f>
        <v/>
      </c>
      <c r="H1368" s="94" t="str">
        <f>IF(E1368&lt;&gt;"",SUMIFS(JPK_KR!AM:AM,JPK_KR!W:W,F1368),"")</f>
        <v/>
      </c>
      <c r="K1368" s="94" t="str">
        <f>IF(I1368&lt;&gt;"",SUMIFS(JPK_KR!AJ:AJ,JPK_KR!W:W,J1368),"")</f>
        <v/>
      </c>
      <c r="L1368" s="94" t="str">
        <f>IF(I1368&lt;&gt;"",SUMIFS(JPK_KR!AK:AK,JPK_KR!W:W,J1368),"")</f>
        <v/>
      </c>
    </row>
    <row r="1369" spans="3:12" x14ac:dyDescent="0.3">
      <c r="C1369" s="94" t="str">
        <f>IF(A1369&lt;&gt;"",SUMIFS(JPK_KR!AL:AL,JPK_KR!W:W,B1369),"")</f>
        <v/>
      </c>
      <c r="D1369" s="94" t="str">
        <f>IF(A1369&lt;&gt;"",SUMIFS(JPK_KR!AM:AM,JPK_KR!W:W,B1369),"")</f>
        <v/>
      </c>
      <c r="G1369" s="94" t="str">
        <f>IF(E1369&lt;&gt;"",SUMIFS(JPK_KR!AL:AL,JPK_KR!W:W,F1369),"")</f>
        <v/>
      </c>
      <c r="H1369" s="94" t="str">
        <f>IF(E1369&lt;&gt;"",SUMIFS(JPK_KR!AM:AM,JPK_KR!W:W,F1369),"")</f>
        <v/>
      </c>
      <c r="K1369" s="94" t="str">
        <f>IF(I1369&lt;&gt;"",SUMIFS(JPK_KR!AJ:AJ,JPK_KR!W:W,J1369),"")</f>
        <v/>
      </c>
      <c r="L1369" s="94" t="str">
        <f>IF(I1369&lt;&gt;"",SUMIFS(JPK_KR!AK:AK,JPK_KR!W:W,J1369),"")</f>
        <v/>
      </c>
    </row>
    <row r="1370" spans="3:12" x14ac:dyDescent="0.3">
      <c r="C1370" s="94" t="str">
        <f>IF(A1370&lt;&gt;"",SUMIFS(JPK_KR!AL:AL,JPK_KR!W:W,B1370),"")</f>
        <v/>
      </c>
      <c r="D1370" s="94" t="str">
        <f>IF(A1370&lt;&gt;"",SUMIFS(JPK_KR!AM:AM,JPK_KR!W:W,B1370),"")</f>
        <v/>
      </c>
      <c r="G1370" s="94" t="str">
        <f>IF(E1370&lt;&gt;"",SUMIFS(JPK_KR!AL:AL,JPK_KR!W:W,F1370),"")</f>
        <v/>
      </c>
      <c r="H1370" s="94" t="str">
        <f>IF(E1370&lt;&gt;"",SUMIFS(JPK_KR!AM:AM,JPK_KR!W:W,F1370),"")</f>
        <v/>
      </c>
      <c r="K1370" s="94" t="str">
        <f>IF(I1370&lt;&gt;"",SUMIFS(JPK_KR!AJ:AJ,JPK_KR!W:W,J1370),"")</f>
        <v/>
      </c>
      <c r="L1370" s="94" t="str">
        <f>IF(I1370&lt;&gt;"",SUMIFS(JPK_KR!AK:AK,JPK_KR!W:W,J1370),"")</f>
        <v/>
      </c>
    </row>
    <row r="1371" spans="3:12" x14ac:dyDescent="0.3">
      <c r="C1371" s="94" t="str">
        <f>IF(A1371&lt;&gt;"",SUMIFS(JPK_KR!AL:AL,JPK_KR!W:W,B1371),"")</f>
        <v/>
      </c>
      <c r="D1371" s="94" t="str">
        <f>IF(A1371&lt;&gt;"",SUMIFS(JPK_KR!AM:AM,JPK_KR!W:W,B1371),"")</f>
        <v/>
      </c>
      <c r="G1371" s="94" t="str">
        <f>IF(E1371&lt;&gt;"",SUMIFS(JPK_KR!AL:AL,JPK_KR!W:W,F1371),"")</f>
        <v/>
      </c>
      <c r="H1371" s="94" t="str">
        <f>IF(E1371&lt;&gt;"",SUMIFS(JPK_KR!AM:AM,JPK_KR!W:W,F1371),"")</f>
        <v/>
      </c>
      <c r="K1371" s="94" t="str">
        <f>IF(I1371&lt;&gt;"",SUMIFS(JPK_KR!AJ:AJ,JPK_KR!W:W,J1371),"")</f>
        <v/>
      </c>
      <c r="L1371" s="94" t="str">
        <f>IF(I1371&lt;&gt;"",SUMIFS(JPK_KR!AK:AK,JPK_KR!W:W,J1371),"")</f>
        <v/>
      </c>
    </row>
    <row r="1372" spans="3:12" x14ac:dyDescent="0.3">
      <c r="C1372" s="94" t="str">
        <f>IF(A1372&lt;&gt;"",SUMIFS(JPK_KR!AL:AL,JPK_KR!W:W,B1372),"")</f>
        <v/>
      </c>
      <c r="D1372" s="94" t="str">
        <f>IF(A1372&lt;&gt;"",SUMIFS(JPK_KR!AM:AM,JPK_KR!W:W,B1372),"")</f>
        <v/>
      </c>
      <c r="G1372" s="94" t="str">
        <f>IF(E1372&lt;&gt;"",SUMIFS(JPK_KR!AL:AL,JPK_KR!W:W,F1372),"")</f>
        <v/>
      </c>
      <c r="H1372" s="94" t="str">
        <f>IF(E1372&lt;&gt;"",SUMIFS(JPK_KR!AM:AM,JPK_KR!W:W,F1372),"")</f>
        <v/>
      </c>
      <c r="K1372" s="94" t="str">
        <f>IF(I1372&lt;&gt;"",SUMIFS(JPK_KR!AJ:AJ,JPK_KR!W:W,J1372),"")</f>
        <v/>
      </c>
      <c r="L1372" s="94" t="str">
        <f>IF(I1372&lt;&gt;"",SUMIFS(JPK_KR!AK:AK,JPK_KR!W:W,J1372),"")</f>
        <v/>
      </c>
    </row>
    <row r="1373" spans="3:12" x14ac:dyDescent="0.3">
      <c r="C1373" s="94" t="str">
        <f>IF(A1373&lt;&gt;"",SUMIFS(JPK_KR!AL:AL,JPK_KR!W:W,B1373),"")</f>
        <v/>
      </c>
      <c r="D1373" s="94" t="str">
        <f>IF(A1373&lt;&gt;"",SUMIFS(JPK_KR!AM:AM,JPK_KR!W:W,B1373),"")</f>
        <v/>
      </c>
      <c r="G1373" s="94" t="str">
        <f>IF(E1373&lt;&gt;"",SUMIFS(JPK_KR!AL:AL,JPK_KR!W:W,F1373),"")</f>
        <v/>
      </c>
      <c r="H1373" s="94" t="str">
        <f>IF(E1373&lt;&gt;"",SUMIFS(JPK_KR!AM:AM,JPK_KR!W:W,F1373),"")</f>
        <v/>
      </c>
      <c r="K1373" s="94" t="str">
        <f>IF(I1373&lt;&gt;"",SUMIFS(JPK_KR!AJ:AJ,JPK_KR!W:W,J1373),"")</f>
        <v/>
      </c>
      <c r="L1373" s="94" t="str">
        <f>IF(I1373&lt;&gt;"",SUMIFS(JPK_KR!AK:AK,JPK_KR!W:W,J1373),"")</f>
        <v/>
      </c>
    </row>
    <row r="1374" spans="3:12" x14ac:dyDescent="0.3">
      <c r="C1374" s="94" t="str">
        <f>IF(A1374&lt;&gt;"",SUMIFS(JPK_KR!AL:AL,JPK_KR!W:W,B1374),"")</f>
        <v/>
      </c>
      <c r="D1374" s="94" t="str">
        <f>IF(A1374&lt;&gt;"",SUMIFS(JPK_KR!AM:AM,JPK_KR!W:W,B1374),"")</f>
        <v/>
      </c>
      <c r="G1374" s="94" t="str">
        <f>IF(E1374&lt;&gt;"",SUMIFS(JPK_KR!AL:AL,JPK_KR!W:W,F1374),"")</f>
        <v/>
      </c>
      <c r="H1374" s="94" t="str">
        <f>IF(E1374&lt;&gt;"",SUMIFS(JPK_KR!AM:AM,JPK_KR!W:W,F1374),"")</f>
        <v/>
      </c>
      <c r="K1374" s="94" t="str">
        <f>IF(I1374&lt;&gt;"",SUMIFS(JPK_KR!AJ:AJ,JPK_KR!W:W,J1374),"")</f>
        <v/>
      </c>
      <c r="L1374" s="94" t="str">
        <f>IF(I1374&lt;&gt;"",SUMIFS(JPK_KR!AK:AK,JPK_KR!W:W,J1374),"")</f>
        <v/>
      </c>
    </row>
    <row r="1375" spans="3:12" x14ac:dyDescent="0.3">
      <c r="C1375" s="94" t="str">
        <f>IF(A1375&lt;&gt;"",SUMIFS(JPK_KR!AL:AL,JPK_KR!W:W,B1375),"")</f>
        <v/>
      </c>
      <c r="D1375" s="94" t="str">
        <f>IF(A1375&lt;&gt;"",SUMIFS(JPK_KR!AM:AM,JPK_KR!W:W,B1375),"")</f>
        <v/>
      </c>
      <c r="G1375" s="94" t="str">
        <f>IF(E1375&lt;&gt;"",SUMIFS(JPK_KR!AL:AL,JPK_KR!W:W,F1375),"")</f>
        <v/>
      </c>
      <c r="H1375" s="94" t="str">
        <f>IF(E1375&lt;&gt;"",SUMIFS(JPK_KR!AM:AM,JPK_KR!W:W,F1375),"")</f>
        <v/>
      </c>
      <c r="K1375" s="94" t="str">
        <f>IF(I1375&lt;&gt;"",SUMIFS(JPK_KR!AJ:AJ,JPK_KR!W:W,J1375),"")</f>
        <v/>
      </c>
      <c r="L1375" s="94" t="str">
        <f>IF(I1375&lt;&gt;"",SUMIFS(JPK_KR!AK:AK,JPK_KR!W:W,J1375),"")</f>
        <v/>
      </c>
    </row>
    <row r="1376" spans="3:12" x14ac:dyDescent="0.3">
      <c r="C1376" s="94" t="str">
        <f>IF(A1376&lt;&gt;"",SUMIFS(JPK_KR!AL:AL,JPK_KR!W:W,B1376),"")</f>
        <v/>
      </c>
      <c r="D1376" s="94" t="str">
        <f>IF(A1376&lt;&gt;"",SUMIFS(JPK_KR!AM:AM,JPK_KR!W:W,B1376),"")</f>
        <v/>
      </c>
      <c r="G1376" s="94" t="str">
        <f>IF(E1376&lt;&gt;"",SUMIFS(JPK_KR!AL:AL,JPK_KR!W:W,F1376),"")</f>
        <v/>
      </c>
      <c r="H1376" s="94" t="str">
        <f>IF(E1376&lt;&gt;"",SUMIFS(JPK_KR!AM:AM,JPK_KR!W:W,F1376),"")</f>
        <v/>
      </c>
      <c r="K1376" s="94" t="str">
        <f>IF(I1376&lt;&gt;"",SUMIFS(JPK_KR!AJ:AJ,JPK_KR!W:W,J1376),"")</f>
        <v/>
      </c>
      <c r="L1376" s="94" t="str">
        <f>IF(I1376&lt;&gt;"",SUMIFS(JPK_KR!AK:AK,JPK_KR!W:W,J1376),"")</f>
        <v/>
      </c>
    </row>
    <row r="1377" spans="3:12" x14ac:dyDescent="0.3">
      <c r="C1377" s="94" t="str">
        <f>IF(A1377&lt;&gt;"",SUMIFS(JPK_KR!AL:AL,JPK_KR!W:W,B1377),"")</f>
        <v/>
      </c>
      <c r="D1377" s="94" t="str">
        <f>IF(A1377&lt;&gt;"",SUMIFS(JPK_KR!AM:AM,JPK_KR!W:W,B1377),"")</f>
        <v/>
      </c>
      <c r="G1377" s="94" t="str">
        <f>IF(E1377&lt;&gt;"",SUMIFS(JPK_KR!AL:AL,JPK_KR!W:W,F1377),"")</f>
        <v/>
      </c>
      <c r="H1377" s="94" t="str">
        <f>IF(E1377&lt;&gt;"",SUMIFS(JPK_KR!AM:AM,JPK_KR!W:W,F1377),"")</f>
        <v/>
      </c>
      <c r="K1377" s="94" t="str">
        <f>IF(I1377&lt;&gt;"",SUMIFS(JPK_KR!AJ:AJ,JPK_KR!W:W,J1377),"")</f>
        <v/>
      </c>
      <c r="L1377" s="94" t="str">
        <f>IF(I1377&lt;&gt;"",SUMIFS(JPK_KR!AK:AK,JPK_KR!W:W,J1377),"")</f>
        <v/>
      </c>
    </row>
    <row r="1378" spans="3:12" x14ac:dyDescent="0.3">
      <c r="C1378" s="94" t="str">
        <f>IF(A1378&lt;&gt;"",SUMIFS(JPK_KR!AL:AL,JPK_KR!W:W,B1378),"")</f>
        <v/>
      </c>
      <c r="D1378" s="94" t="str">
        <f>IF(A1378&lt;&gt;"",SUMIFS(JPK_KR!AM:AM,JPK_KR!W:W,B1378),"")</f>
        <v/>
      </c>
      <c r="G1378" s="94" t="str">
        <f>IF(E1378&lt;&gt;"",SUMIFS(JPK_KR!AL:AL,JPK_KR!W:W,F1378),"")</f>
        <v/>
      </c>
      <c r="H1378" s="94" t="str">
        <f>IF(E1378&lt;&gt;"",SUMIFS(JPK_KR!AM:AM,JPK_KR!W:W,F1378),"")</f>
        <v/>
      </c>
      <c r="K1378" s="94" t="str">
        <f>IF(I1378&lt;&gt;"",SUMIFS(JPK_KR!AJ:AJ,JPK_KR!W:W,J1378),"")</f>
        <v/>
      </c>
      <c r="L1378" s="94" t="str">
        <f>IF(I1378&lt;&gt;"",SUMIFS(JPK_KR!AK:AK,JPK_KR!W:W,J1378),"")</f>
        <v/>
      </c>
    </row>
    <row r="1379" spans="3:12" x14ac:dyDescent="0.3">
      <c r="C1379" s="94" t="str">
        <f>IF(A1379&lt;&gt;"",SUMIFS(JPK_KR!AL:AL,JPK_KR!W:W,B1379),"")</f>
        <v/>
      </c>
      <c r="D1379" s="94" t="str">
        <f>IF(A1379&lt;&gt;"",SUMIFS(JPK_KR!AM:AM,JPK_KR!W:W,B1379),"")</f>
        <v/>
      </c>
      <c r="G1379" s="94" t="str">
        <f>IF(E1379&lt;&gt;"",SUMIFS(JPK_KR!AL:AL,JPK_KR!W:W,F1379),"")</f>
        <v/>
      </c>
      <c r="H1379" s="94" t="str">
        <f>IF(E1379&lt;&gt;"",SUMIFS(JPK_KR!AM:AM,JPK_KR!W:W,F1379),"")</f>
        <v/>
      </c>
      <c r="K1379" s="94" t="str">
        <f>IF(I1379&lt;&gt;"",SUMIFS(JPK_KR!AJ:AJ,JPK_KR!W:W,J1379),"")</f>
        <v/>
      </c>
      <c r="L1379" s="94" t="str">
        <f>IF(I1379&lt;&gt;"",SUMIFS(JPK_KR!AK:AK,JPK_KR!W:W,J1379),"")</f>
        <v/>
      </c>
    </row>
    <row r="1380" spans="3:12" x14ac:dyDescent="0.3">
      <c r="C1380" s="94" t="str">
        <f>IF(A1380&lt;&gt;"",SUMIFS(JPK_KR!AL:AL,JPK_KR!W:W,B1380),"")</f>
        <v/>
      </c>
      <c r="D1380" s="94" t="str">
        <f>IF(A1380&lt;&gt;"",SUMIFS(JPK_KR!AM:AM,JPK_KR!W:W,B1380),"")</f>
        <v/>
      </c>
      <c r="G1380" s="94" t="str">
        <f>IF(E1380&lt;&gt;"",SUMIFS(JPK_KR!AL:AL,JPK_KR!W:W,F1380),"")</f>
        <v/>
      </c>
      <c r="H1380" s="94" t="str">
        <f>IF(E1380&lt;&gt;"",SUMIFS(JPK_KR!AM:AM,JPK_KR!W:W,F1380),"")</f>
        <v/>
      </c>
      <c r="K1380" s="94" t="str">
        <f>IF(I1380&lt;&gt;"",SUMIFS(JPK_KR!AJ:AJ,JPK_KR!W:W,J1380),"")</f>
        <v/>
      </c>
      <c r="L1380" s="94" t="str">
        <f>IF(I1380&lt;&gt;"",SUMIFS(JPK_KR!AK:AK,JPK_KR!W:W,J1380),"")</f>
        <v/>
      </c>
    </row>
    <row r="1381" spans="3:12" x14ac:dyDescent="0.3">
      <c r="C1381" s="94" t="str">
        <f>IF(A1381&lt;&gt;"",SUMIFS(JPK_KR!AL:AL,JPK_KR!W:W,B1381),"")</f>
        <v/>
      </c>
      <c r="D1381" s="94" t="str">
        <f>IF(A1381&lt;&gt;"",SUMIFS(JPK_KR!AM:AM,JPK_KR!W:W,B1381),"")</f>
        <v/>
      </c>
      <c r="G1381" s="94" t="str">
        <f>IF(E1381&lt;&gt;"",SUMIFS(JPK_KR!AL:AL,JPK_KR!W:W,F1381),"")</f>
        <v/>
      </c>
      <c r="H1381" s="94" t="str">
        <f>IF(E1381&lt;&gt;"",SUMIFS(JPK_KR!AM:AM,JPK_KR!W:W,F1381),"")</f>
        <v/>
      </c>
      <c r="K1381" s="94" t="str">
        <f>IF(I1381&lt;&gt;"",SUMIFS(JPK_KR!AJ:AJ,JPK_KR!W:W,J1381),"")</f>
        <v/>
      </c>
      <c r="L1381" s="94" t="str">
        <f>IF(I1381&lt;&gt;"",SUMIFS(JPK_KR!AK:AK,JPK_KR!W:W,J1381),"")</f>
        <v/>
      </c>
    </row>
    <row r="1382" spans="3:12" x14ac:dyDescent="0.3">
      <c r="C1382" s="94" t="str">
        <f>IF(A1382&lt;&gt;"",SUMIFS(JPK_KR!AL:AL,JPK_KR!W:W,B1382),"")</f>
        <v/>
      </c>
      <c r="D1382" s="94" t="str">
        <f>IF(A1382&lt;&gt;"",SUMIFS(JPK_KR!AM:AM,JPK_KR!W:W,B1382),"")</f>
        <v/>
      </c>
      <c r="G1382" s="94" t="str">
        <f>IF(E1382&lt;&gt;"",SUMIFS(JPK_KR!AL:AL,JPK_KR!W:W,F1382),"")</f>
        <v/>
      </c>
      <c r="H1382" s="94" t="str">
        <f>IF(E1382&lt;&gt;"",SUMIFS(JPK_KR!AM:AM,JPK_KR!W:W,F1382),"")</f>
        <v/>
      </c>
      <c r="K1382" s="94" t="str">
        <f>IF(I1382&lt;&gt;"",SUMIFS(JPK_KR!AJ:AJ,JPK_KR!W:W,J1382),"")</f>
        <v/>
      </c>
      <c r="L1382" s="94" t="str">
        <f>IF(I1382&lt;&gt;"",SUMIFS(JPK_KR!AK:AK,JPK_KR!W:W,J1382),"")</f>
        <v/>
      </c>
    </row>
    <row r="1383" spans="3:12" x14ac:dyDescent="0.3">
      <c r="C1383" s="94" t="str">
        <f>IF(A1383&lt;&gt;"",SUMIFS(JPK_KR!AL:AL,JPK_KR!W:W,B1383),"")</f>
        <v/>
      </c>
      <c r="D1383" s="94" t="str">
        <f>IF(A1383&lt;&gt;"",SUMIFS(JPK_KR!AM:AM,JPK_KR!W:W,B1383),"")</f>
        <v/>
      </c>
      <c r="G1383" s="94" t="str">
        <f>IF(E1383&lt;&gt;"",SUMIFS(JPK_KR!AL:AL,JPK_KR!W:W,F1383),"")</f>
        <v/>
      </c>
      <c r="H1383" s="94" t="str">
        <f>IF(E1383&lt;&gt;"",SUMIFS(JPK_KR!AM:AM,JPK_KR!W:W,F1383),"")</f>
        <v/>
      </c>
      <c r="K1383" s="94" t="str">
        <f>IF(I1383&lt;&gt;"",SUMIFS(JPK_KR!AJ:AJ,JPK_KR!W:W,J1383),"")</f>
        <v/>
      </c>
      <c r="L1383" s="94" t="str">
        <f>IF(I1383&lt;&gt;"",SUMIFS(JPK_KR!AK:AK,JPK_KR!W:W,J1383),"")</f>
        <v/>
      </c>
    </row>
    <row r="1384" spans="3:12" x14ac:dyDescent="0.3">
      <c r="C1384" s="94" t="str">
        <f>IF(A1384&lt;&gt;"",SUMIFS(JPK_KR!AL:AL,JPK_KR!W:W,B1384),"")</f>
        <v/>
      </c>
      <c r="D1384" s="94" t="str">
        <f>IF(A1384&lt;&gt;"",SUMIFS(JPK_KR!AM:AM,JPK_KR!W:W,B1384),"")</f>
        <v/>
      </c>
      <c r="G1384" s="94" t="str">
        <f>IF(E1384&lt;&gt;"",SUMIFS(JPK_KR!AL:AL,JPK_KR!W:W,F1384),"")</f>
        <v/>
      </c>
      <c r="H1384" s="94" t="str">
        <f>IF(E1384&lt;&gt;"",SUMIFS(JPK_KR!AM:AM,JPK_KR!W:W,F1384),"")</f>
        <v/>
      </c>
      <c r="K1384" s="94" t="str">
        <f>IF(I1384&lt;&gt;"",SUMIFS(JPK_KR!AJ:AJ,JPK_KR!W:W,J1384),"")</f>
        <v/>
      </c>
      <c r="L1384" s="94" t="str">
        <f>IF(I1384&lt;&gt;"",SUMIFS(JPK_KR!AK:AK,JPK_KR!W:W,J1384),"")</f>
        <v/>
      </c>
    </row>
    <row r="1385" spans="3:12" x14ac:dyDescent="0.3">
      <c r="C1385" s="94" t="str">
        <f>IF(A1385&lt;&gt;"",SUMIFS(JPK_KR!AL:AL,JPK_KR!W:W,B1385),"")</f>
        <v/>
      </c>
      <c r="D1385" s="94" t="str">
        <f>IF(A1385&lt;&gt;"",SUMIFS(JPK_KR!AM:AM,JPK_KR!W:W,B1385),"")</f>
        <v/>
      </c>
      <c r="G1385" s="94" t="str">
        <f>IF(E1385&lt;&gt;"",SUMIFS(JPK_KR!AL:AL,JPK_KR!W:W,F1385),"")</f>
        <v/>
      </c>
      <c r="H1385" s="94" t="str">
        <f>IF(E1385&lt;&gt;"",SUMIFS(JPK_KR!AM:AM,JPK_KR!W:W,F1385),"")</f>
        <v/>
      </c>
      <c r="K1385" s="94" t="str">
        <f>IF(I1385&lt;&gt;"",SUMIFS(JPK_KR!AJ:AJ,JPK_KR!W:W,J1385),"")</f>
        <v/>
      </c>
      <c r="L1385" s="94" t="str">
        <f>IF(I1385&lt;&gt;"",SUMIFS(JPK_KR!AK:AK,JPK_KR!W:W,J1385),"")</f>
        <v/>
      </c>
    </row>
    <row r="1386" spans="3:12" x14ac:dyDescent="0.3">
      <c r="C1386" s="94" t="str">
        <f>IF(A1386&lt;&gt;"",SUMIFS(JPK_KR!AL:AL,JPK_KR!W:W,B1386),"")</f>
        <v/>
      </c>
      <c r="D1386" s="94" t="str">
        <f>IF(A1386&lt;&gt;"",SUMIFS(JPK_KR!AM:AM,JPK_KR!W:W,B1386),"")</f>
        <v/>
      </c>
      <c r="G1386" s="94" t="str">
        <f>IF(E1386&lt;&gt;"",SUMIFS(JPK_KR!AL:AL,JPK_KR!W:W,F1386),"")</f>
        <v/>
      </c>
      <c r="H1386" s="94" t="str">
        <f>IF(E1386&lt;&gt;"",SUMIFS(JPK_KR!AM:AM,JPK_KR!W:W,F1386),"")</f>
        <v/>
      </c>
      <c r="K1386" s="94" t="str">
        <f>IF(I1386&lt;&gt;"",SUMIFS(JPK_KR!AJ:AJ,JPK_KR!W:W,J1386),"")</f>
        <v/>
      </c>
      <c r="L1386" s="94" t="str">
        <f>IF(I1386&lt;&gt;"",SUMIFS(JPK_KR!AK:AK,JPK_KR!W:W,J1386),"")</f>
        <v/>
      </c>
    </row>
    <row r="1387" spans="3:12" x14ac:dyDescent="0.3">
      <c r="C1387" s="94" t="str">
        <f>IF(A1387&lt;&gt;"",SUMIFS(JPK_KR!AL:AL,JPK_KR!W:W,B1387),"")</f>
        <v/>
      </c>
      <c r="D1387" s="94" t="str">
        <f>IF(A1387&lt;&gt;"",SUMIFS(JPK_KR!AM:AM,JPK_KR!W:W,B1387),"")</f>
        <v/>
      </c>
      <c r="G1387" s="94" t="str">
        <f>IF(E1387&lt;&gt;"",SUMIFS(JPK_KR!AL:AL,JPK_KR!W:W,F1387),"")</f>
        <v/>
      </c>
      <c r="H1387" s="94" t="str">
        <f>IF(E1387&lt;&gt;"",SUMIFS(JPK_KR!AM:AM,JPK_KR!W:W,F1387),"")</f>
        <v/>
      </c>
      <c r="K1387" s="94" t="str">
        <f>IF(I1387&lt;&gt;"",SUMIFS(JPK_KR!AJ:AJ,JPK_KR!W:W,J1387),"")</f>
        <v/>
      </c>
      <c r="L1387" s="94" t="str">
        <f>IF(I1387&lt;&gt;"",SUMIFS(JPK_KR!AK:AK,JPK_KR!W:W,J1387),"")</f>
        <v/>
      </c>
    </row>
    <row r="1388" spans="3:12" x14ac:dyDescent="0.3">
      <c r="C1388" s="94" t="str">
        <f>IF(A1388&lt;&gt;"",SUMIFS(JPK_KR!AL:AL,JPK_KR!W:W,B1388),"")</f>
        <v/>
      </c>
      <c r="D1388" s="94" t="str">
        <f>IF(A1388&lt;&gt;"",SUMIFS(JPK_KR!AM:AM,JPK_KR!W:W,B1388),"")</f>
        <v/>
      </c>
      <c r="G1388" s="94" t="str">
        <f>IF(E1388&lt;&gt;"",SUMIFS(JPK_KR!AL:AL,JPK_KR!W:W,F1388),"")</f>
        <v/>
      </c>
      <c r="H1388" s="94" t="str">
        <f>IF(E1388&lt;&gt;"",SUMIFS(JPK_KR!AM:AM,JPK_KR!W:W,F1388),"")</f>
        <v/>
      </c>
      <c r="K1388" s="94" t="str">
        <f>IF(I1388&lt;&gt;"",SUMIFS(JPK_KR!AJ:AJ,JPK_KR!W:W,J1388),"")</f>
        <v/>
      </c>
      <c r="L1388" s="94" t="str">
        <f>IF(I1388&lt;&gt;"",SUMIFS(JPK_KR!AK:AK,JPK_KR!W:W,J1388),"")</f>
        <v/>
      </c>
    </row>
    <row r="1389" spans="3:12" x14ac:dyDescent="0.3">
      <c r="C1389" s="94" t="str">
        <f>IF(A1389&lt;&gt;"",SUMIFS(JPK_KR!AL:AL,JPK_KR!W:W,B1389),"")</f>
        <v/>
      </c>
      <c r="D1389" s="94" t="str">
        <f>IF(A1389&lt;&gt;"",SUMIFS(JPK_KR!AM:AM,JPK_KR!W:W,B1389),"")</f>
        <v/>
      </c>
      <c r="G1389" s="94" t="str">
        <f>IF(E1389&lt;&gt;"",SUMIFS(JPK_KR!AL:AL,JPK_KR!W:W,F1389),"")</f>
        <v/>
      </c>
      <c r="H1389" s="94" t="str">
        <f>IF(E1389&lt;&gt;"",SUMIFS(JPK_KR!AM:AM,JPK_KR!W:W,F1389),"")</f>
        <v/>
      </c>
      <c r="K1389" s="94" t="str">
        <f>IF(I1389&lt;&gt;"",SUMIFS(JPK_KR!AJ:AJ,JPK_KR!W:W,J1389),"")</f>
        <v/>
      </c>
      <c r="L1389" s="94" t="str">
        <f>IF(I1389&lt;&gt;"",SUMIFS(JPK_KR!AK:AK,JPK_KR!W:W,J1389),"")</f>
        <v/>
      </c>
    </row>
    <row r="1390" spans="3:12" x14ac:dyDescent="0.3">
      <c r="C1390" s="94" t="str">
        <f>IF(A1390&lt;&gt;"",SUMIFS(JPK_KR!AL:AL,JPK_KR!W:W,B1390),"")</f>
        <v/>
      </c>
      <c r="D1390" s="94" t="str">
        <f>IF(A1390&lt;&gt;"",SUMIFS(JPK_KR!AM:AM,JPK_KR!W:W,B1390),"")</f>
        <v/>
      </c>
      <c r="G1390" s="94" t="str">
        <f>IF(E1390&lt;&gt;"",SUMIFS(JPK_KR!AL:AL,JPK_KR!W:W,F1390),"")</f>
        <v/>
      </c>
      <c r="H1390" s="94" t="str">
        <f>IF(E1390&lt;&gt;"",SUMIFS(JPK_KR!AM:AM,JPK_KR!W:W,F1390),"")</f>
        <v/>
      </c>
      <c r="K1390" s="94" t="str">
        <f>IF(I1390&lt;&gt;"",SUMIFS(JPK_KR!AJ:AJ,JPK_KR!W:W,J1390),"")</f>
        <v/>
      </c>
      <c r="L1390" s="94" t="str">
        <f>IF(I1390&lt;&gt;"",SUMIFS(JPK_KR!AK:AK,JPK_KR!W:W,J1390),"")</f>
        <v/>
      </c>
    </row>
    <row r="1391" spans="3:12" x14ac:dyDescent="0.3">
      <c r="C1391" s="94" t="str">
        <f>IF(A1391&lt;&gt;"",SUMIFS(JPK_KR!AL:AL,JPK_KR!W:W,B1391),"")</f>
        <v/>
      </c>
      <c r="D1391" s="94" t="str">
        <f>IF(A1391&lt;&gt;"",SUMIFS(JPK_KR!AM:AM,JPK_KR!W:W,B1391),"")</f>
        <v/>
      </c>
      <c r="G1391" s="94" t="str">
        <f>IF(E1391&lt;&gt;"",SUMIFS(JPK_KR!AL:AL,JPK_KR!W:W,F1391),"")</f>
        <v/>
      </c>
      <c r="H1391" s="94" t="str">
        <f>IF(E1391&lt;&gt;"",SUMIFS(JPK_KR!AM:AM,JPK_KR!W:W,F1391),"")</f>
        <v/>
      </c>
      <c r="K1391" s="94" t="str">
        <f>IF(I1391&lt;&gt;"",SUMIFS(JPK_KR!AJ:AJ,JPK_KR!W:W,J1391),"")</f>
        <v/>
      </c>
      <c r="L1391" s="94" t="str">
        <f>IF(I1391&lt;&gt;"",SUMIFS(JPK_KR!AK:AK,JPK_KR!W:W,J1391),"")</f>
        <v/>
      </c>
    </row>
    <row r="1392" spans="3:12" x14ac:dyDescent="0.3">
      <c r="C1392" s="94" t="str">
        <f>IF(A1392&lt;&gt;"",SUMIFS(JPK_KR!AL:AL,JPK_KR!W:W,B1392),"")</f>
        <v/>
      </c>
      <c r="D1392" s="94" t="str">
        <f>IF(A1392&lt;&gt;"",SUMIFS(JPK_KR!AM:AM,JPK_KR!W:W,B1392),"")</f>
        <v/>
      </c>
      <c r="G1392" s="94" t="str">
        <f>IF(E1392&lt;&gt;"",SUMIFS(JPK_KR!AL:AL,JPK_KR!W:W,F1392),"")</f>
        <v/>
      </c>
      <c r="H1392" s="94" t="str">
        <f>IF(E1392&lt;&gt;"",SUMIFS(JPK_KR!AM:AM,JPK_KR!W:W,F1392),"")</f>
        <v/>
      </c>
      <c r="K1392" s="94" t="str">
        <f>IF(I1392&lt;&gt;"",SUMIFS(JPK_KR!AJ:AJ,JPK_KR!W:W,J1392),"")</f>
        <v/>
      </c>
      <c r="L1392" s="94" t="str">
        <f>IF(I1392&lt;&gt;"",SUMIFS(JPK_KR!AK:AK,JPK_KR!W:W,J1392),"")</f>
        <v/>
      </c>
    </row>
    <row r="1393" spans="3:12" x14ac:dyDescent="0.3">
      <c r="C1393" s="94" t="str">
        <f>IF(A1393&lt;&gt;"",SUMIFS(JPK_KR!AL:AL,JPK_KR!W:W,B1393),"")</f>
        <v/>
      </c>
      <c r="D1393" s="94" t="str">
        <f>IF(A1393&lt;&gt;"",SUMIFS(JPK_KR!AM:AM,JPK_KR!W:W,B1393),"")</f>
        <v/>
      </c>
      <c r="G1393" s="94" t="str">
        <f>IF(E1393&lt;&gt;"",SUMIFS(JPK_KR!AL:AL,JPK_KR!W:W,F1393),"")</f>
        <v/>
      </c>
      <c r="H1393" s="94" t="str">
        <f>IF(E1393&lt;&gt;"",SUMIFS(JPK_KR!AM:AM,JPK_KR!W:W,F1393),"")</f>
        <v/>
      </c>
      <c r="K1393" s="94" t="str">
        <f>IF(I1393&lt;&gt;"",SUMIFS(JPK_KR!AJ:AJ,JPK_KR!W:W,J1393),"")</f>
        <v/>
      </c>
      <c r="L1393" s="94" t="str">
        <f>IF(I1393&lt;&gt;"",SUMIFS(JPK_KR!AK:AK,JPK_KR!W:W,J1393),"")</f>
        <v/>
      </c>
    </row>
    <row r="1394" spans="3:12" x14ac:dyDescent="0.3">
      <c r="C1394" s="94" t="str">
        <f>IF(A1394&lt;&gt;"",SUMIFS(JPK_KR!AL:AL,JPK_KR!W:W,B1394),"")</f>
        <v/>
      </c>
      <c r="D1394" s="94" t="str">
        <f>IF(A1394&lt;&gt;"",SUMIFS(JPK_KR!AM:AM,JPK_KR!W:W,B1394),"")</f>
        <v/>
      </c>
      <c r="G1394" s="94" t="str">
        <f>IF(E1394&lt;&gt;"",SUMIFS(JPK_KR!AL:AL,JPK_KR!W:W,F1394),"")</f>
        <v/>
      </c>
      <c r="H1394" s="94" t="str">
        <f>IF(E1394&lt;&gt;"",SUMIFS(JPK_KR!AM:AM,JPK_KR!W:W,F1394),"")</f>
        <v/>
      </c>
      <c r="K1394" s="94" t="str">
        <f>IF(I1394&lt;&gt;"",SUMIFS(JPK_KR!AJ:AJ,JPK_KR!W:W,J1394),"")</f>
        <v/>
      </c>
      <c r="L1394" s="94" t="str">
        <f>IF(I1394&lt;&gt;"",SUMIFS(JPK_KR!AK:AK,JPK_KR!W:W,J1394),"")</f>
        <v/>
      </c>
    </row>
    <row r="1395" spans="3:12" x14ac:dyDescent="0.3">
      <c r="C1395" s="94" t="str">
        <f>IF(A1395&lt;&gt;"",SUMIFS(JPK_KR!AL:AL,JPK_KR!W:W,B1395),"")</f>
        <v/>
      </c>
      <c r="D1395" s="94" t="str">
        <f>IF(A1395&lt;&gt;"",SUMIFS(JPK_KR!AM:AM,JPK_KR!W:W,B1395),"")</f>
        <v/>
      </c>
      <c r="G1395" s="94" t="str">
        <f>IF(E1395&lt;&gt;"",SUMIFS(JPK_KR!AL:AL,JPK_KR!W:W,F1395),"")</f>
        <v/>
      </c>
      <c r="H1395" s="94" t="str">
        <f>IF(E1395&lt;&gt;"",SUMIFS(JPK_KR!AM:AM,JPK_KR!W:W,F1395),"")</f>
        <v/>
      </c>
      <c r="K1395" s="94" t="str">
        <f>IF(I1395&lt;&gt;"",SUMIFS(JPK_KR!AJ:AJ,JPK_KR!W:W,J1395),"")</f>
        <v/>
      </c>
      <c r="L1395" s="94" t="str">
        <f>IF(I1395&lt;&gt;"",SUMIFS(JPK_KR!AK:AK,JPK_KR!W:W,J1395),"")</f>
        <v/>
      </c>
    </row>
    <row r="1396" spans="3:12" x14ac:dyDescent="0.3">
      <c r="C1396" s="94" t="str">
        <f>IF(A1396&lt;&gt;"",SUMIFS(JPK_KR!AL:AL,JPK_KR!W:W,B1396),"")</f>
        <v/>
      </c>
      <c r="D1396" s="94" t="str">
        <f>IF(A1396&lt;&gt;"",SUMIFS(JPK_KR!AM:AM,JPK_KR!W:W,B1396),"")</f>
        <v/>
      </c>
      <c r="G1396" s="94" t="str">
        <f>IF(E1396&lt;&gt;"",SUMIFS(JPK_KR!AL:AL,JPK_KR!W:W,F1396),"")</f>
        <v/>
      </c>
      <c r="H1396" s="94" t="str">
        <f>IF(E1396&lt;&gt;"",SUMIFS(JPK_KR!AM:AM,JPK_KR!W:W,F1396),"")</f>
        <v/>
      </c>
      <c r="K1396" s="94" t="str">
        <f>IF(I1396&lt;&gt;"",SUMIFS(JPK_KR!AJ:AJ,JPK_KR!W:W,J1396),"")</f>
        <v/>
      </c>
      <c r="L1396" s="94" t="str">
        <f>IF(I1396&lt;&gt;"",SUMIFS(JPK_KR!AK:AK,JPK_KR!W:W,J1396),"")</f>
        <v/>
      </c>
    </row>
    <row r="1397" spans="3:12" x14ac:dyDescent="0.3">
      <c r="C1397" s="94" t="str">
        <f>IF(A1397&lt;&gt;"",SUMIFS(JPK_KR!AL:AL,JPK_KR!W:W,B1397),"")</f>
        <v/>
      </c>
      <c r="D1397" s="94" t="str">
        <f>IF(A1397&lt;&gt;"",SUMIFS(JPK_KR!AM:AM,JPK_KR!W:W,B1397),"")</f>
        <v/>
      </c>
      <c r="G1397" s="94" t="str">
        <f>IF(E1397&lt;&gt;"",SUMIFS(JPK_KR!AL:AL,JPK_KR!W:W,F1397),"")</f>
        <v/>
      </c>
      <c r="H1397" s="94" t="str">
        <f>IF(E1397&lt;&gt;"",SUMIFS(JPK_KR!AM:AM,JPK_KR!W:W,F1397),"")</f>
        <v/>
      </c>
      <c r="K1397" s="94" t="str">
        <f>IF(I1397&lt;&gt;"",SUMIFS(JPK_KR!AJ:AJ,JPK_KR!W:W,J1397),"")</f>
        <v/>
      </c>
      <c r="L1397" s="94" t="str">
        <f>IF(I1397&lt;&gt;"",SUMIFS(JPK_KR!AK:AK,JPK_KR!W:W,J1397),"")</f>
        <v/>
      </c>
    </row>
    <row r="1398" spans="3:12" x14ac:dyDescent="0.3">
      <c r="C1398" s="94" t="str">
        <f>IF(A1398&lt;&gt;"",SUMIFS(JPK_KR!AL:AL,JPK_KR!W:W,B1398),"")</f>
        <v/>
      </c>
      <c r="D1398" s="94" t="str">
        <f>IF(A1398&lt;&gt;"",SUMIFS(JPK_KR!AM:AM,JPK_KR!W:W,B1398),"")</f>
        <v/>
      </c>
      <c r="G1398" s="94" t="str">
        <f>IF(E1398&lt;&gt;"",SUMIFS(JPK_KR!AL:AL,JPK_KR!W:W,F1398),"")</f>
        <v/>
      </c>
      <c r="H1398" s="94" t="str">
        <f>IF(E1398&lt;&gt;"",SUMIFS(JPK_KR!AM:AM,JPK_KR!W:W,F1398),"")</f>
        <v/>
      </c>
      <c r="K1398" s="94" t="str">
        <f>IF(I1398&lt;&gt;"",SUMIFS(JPK_KR!AJ:AJ,JPK_KR!W:W,J1398),"")</f>
        <v/>
      </c>
      <c r="L1398" s="94" t="str">
        <f>IF(I1398&lt;&gt;"",SUMIFS(JPK_KR!AK:AK,JPK_KR!W:W,J1398),"")</f>
        <v/>
      </c>
    </row>
    <row r="1399" spans="3:12" x14ac:dyDescent="0.3">
      <c r="C1399" s="94" t="str">
        <f>IF(A1399&lt;&gt;"",SUMIFS(JPK_KR!AL:AL,JPK_KR!W:W,B1399),"")</f>
        <v/>
      </c>
      <c r="D1399" s="94" t="str">
        <f>IF(A1399&lt;&gt;"",SUMIFS(JPK_KR!AM:AM,JPK_KR!W:W,B1399),"")</f>
        <v/>
      </c>
      <c r="G1399" s="94" t="str">
        <f>IF(E1399&lt;&gt;"",SUMIFS(JPK_KR!AL:AL,JPK_KR!W:W,F1399),"")</f>
        <v/>
      </c>
      <c r="H1399" s="94" t="str">
        <f>IF(E1399&lt;&gt;"",SUMIFS(JPK_KR!AM:AM,JPK_KR!W:W,F1399),"")</f>
        <v/>
      </c>
      <c r="K1399" s="94" t="str">
        <f>IF(I1399&lt;&gt;"",SUMIFS(JPK_KR!AJ:AJ,JPK_KR!W:W,J1399),"")</f>
        <v/>
      </c>
      <c r="L1399" s="94" t="str">
        <f>IF(I1399&lt;&gt;"",SUMIFS(JPK_KR!AK:AK,JPK_KR!W:W,J1399),"")</f>
        <v/>
      </c>
    </row>
    <row r="1400" spans="3:12" x14ac:dyDescent="0.3">
      <c r="C1400" s="94" t="str">
        <f>IF(A1400&lt;&gt;"",SUMIFS(JPK_KR!AL:AL,JPK_KR!W:W,B1400),"")</f>
        <v/>
      </c>
      <c r="D1400" s="94" t="str">
        <f>IF(A1400&lt;&gt;"",SUMIFS(JPK_KR!AM:AM,JPK_KR!W:W,B1400),"")</f>
        <v/>
      </c>
      <c r="G1400" s="94" t="str">
        <f>IF(E1400&lt;&gt;"",SUMIFS(JPK_KR!AL:AL,JPK_KR!W:W,F1400),"")</f>
        <v/>
      </c>
      <c r="H1400" s="94" t="str">
        <f>IF(E1400&lt;&gt;"",SUMIFS(JPK_KR!AM:AM,JPK_KR!W:W,F1400),"")</f>
        <v/>
      </c>
      <c r="K1400" s="94" t="str">
        <f>IF(I1400&lt;&gt;"",SUMIFS(JPK_KR!AJ:AJ,JPK_KR!W:W,J1400),"")</f>
        <v/>
      </c>
      <c r="L1400" s="94" t="str">
        <f>IF(I1400&lt;&gt;"",SUMIFS(JPK_KR!AK:AK,JPK_KR!W:W,J1400),"")</f>
        <v/>
      </c>
    </row>
    <row r="1401" spans="3:12" x14ac:dyDescent="0.3">
      <c r="C1401" s="94" t="str">
        <f>IF(A1401&lt;&gt;"",SUMIFS(JPK_KR!AL:AL,JPK_KR!W:W,B1401),"")</f>
        <v/>
      </c>
      <c r="D1401" s="94" t="str">
        <f>IF(A1401&lt;&gt;"",SUMIFS(JPK_KR!AM:AM,JPK_KR!W:W,B1401),"")</f>
        <v/>
      </c>
      <c r="G1401" s="94" t="str">
        <f>IF(E1401&lt;&gt;"",SUMIFS(JPK_KR!AL:AL,JPK_KR!W:W,F1401),"")</f>
        <v/>
      </c>
      <c r="H1401" s="94" t="str">
        <f>IF(E1401&lt;&gt;"",SUMIFS(JPK_KR!AM:AM,JPK_KR!W:W,F1401),"")</f>
        <v/>
      </c>
      <c r="K1401" s="94" t="str">
        <f>IF(I1401&lt;&gt;"",SUMIFS(JPK_KR!AJ:AJ,JPK_KR!W:W,J1401),"")</f>
        <v/>
      </c>
      <c r="L1401" s="94" t="str">
        <f>IF(I1401&lt;&gt;"",SUMIFS(JPK_KR!AK:AK,JPK_KR!W:W,J1401),"")</f>
        <v/>
      </c>
    </row>
    <row r="1402" spans="3:12" x14ac:dyDescent="0.3">
      <c r="C1402" s="94" t="str">
        <f>IF(A1402&lt;&gt;"",SUMIFS(JPK_KR!AL:AL,JPK_KR!W:W,B1402),"")</f>
        <v/>
      </c>
      <c r="D1402" s="94" t="str">
        <f>IF(A1402&lt;&gt;"",SUMIFS(JPK_KR!AM:AM,JPK_KR!W:W,B1402),"")</f>
        <v/>
      </c>
      <c r="G1402" s="94" t="str">
        <f>IF(E1402&lt;&gt;"",SUMIFS(JPK_KR!AL:AL,JPK_KR!W:W,F1402),"")</f>
        <v/>
      </c>
      <c r="H1402" s="94" t="str">
        <f>IF(E1402&lt;&gt;"",SUMIFS(JPK_KR!AM:AM,JPK_KR!W:W,F1402),"")</f>
        <v/>
      </c>
      <c r="K1402" s="94" t="str">
        <f>IF(I1402&lt;&gt;"",SUMIFS(JPK_KR!AJ:AJ,JPK_KR!W:W,J1402),"")</f>
        <v/>
      </c>
      <c r="L1402" s="94" t="str">
        <f>IF(I1402&lt;&gt;"",SUMIFS(JPK_KR!AK:AK,JPK_KR!W:W,J1402),"")</f>
        <v/>
      </c>
    </row>
    <row r="1403" spans="3:12" x14ac:dyDescent="0.3">
      <c r="C1403" s="94" t="str">
        <f>IF(A1403&lt;&gt;"",SUMIFS(JPK_KR!AL:AL,JPK_KR!W:W,B1403),"")</f>
        <v/>
      </c>
      <c r="D1403" s="94" t="str">
        <f>IF(A1403&lt;&gt;"",SUMIFS(JPK_KR!AM:AM,JPK_KR!W:W,B1403),"")</f>
        <v/>
      </c>
      <c r="G1403" s="94" t="str">
        <f>IF(E1403&lt;&gt;"",SUMIFS(JPK_KR!AL:AL,JPK_KR!W:W,F1403),"")</f>
        <v/>
      </c>
      <c r="H1403" s="94" t="str">
        <f>IF(E1403&lt;&gt;"",SUMIFS(JPK_KR!AM:AM,JPK_KR!W:W,F1403),"")</f>
        <v/>
      </c>
      <c r="K1403" s="94" t="str">
        <f>IF(I1403&lt;&gt;"",SUMIFS(JPK_KR!AJ:AJ,JPK_KR!W:W,J1403),"")</f>
        <v/>
      </c>
      <c r="L1403" s="94" t="str">
        <f>IF(I1403&lt;&gt;"",SUMIFS(JPK_KR!AK:AK,JPK_KR!W:W,J1403),"")</f>
        <v/>
      </c>
    </row>
    <row r="1404" spans="3:12" x14ac:dyDescent="0.3">
      <c r="C1404" s="94" t="str">
        <f>IF(A1404&lt;&gt;"",SUMIFS(JPK_KR!AL:AL,JPK_KR!W:W,B1404),"")</f>
        <v/>
      </c>
      <c r="D1404" s="94" t="str">
        <f>IF(A1404&lt;&gt;"",SUMIFS(JPK_KR!AM:AM,JPK_KR!W:W,B1404),"")</f>
        <v/>
      </c>
      <c r="G1404" s="94" t="str">
        <f>IF(E1404&lt;&gt;"",SUMIFS(JPK_KR!AL:AL,JPK_KR!W:W,F1404),"")</f>
        <v/>
      </c>
      <c r="H1404" s="94" t="str">
        <f>IF(E1404&lt;&gt;"",SUMIFS(JPK_KR!AM:AM,JPK_KR!W:W,F1404),"")</f>
        <v/>
      </c>
      <c r="K1404" s="94" t="str">
        <f>IF(I1404&lt;&gt;"",SUMIFS(JPK_KR!AJ:AJ,JPK_KR!W:W,J1404),"")</f>
        <v/>
      </c>
      <c r="L1404" s="94" t="str">
        <f>IF(I1404&lt;&gt;"",SUMIFS(JPK_KR!AK:AK,JPK_KR!W:W,J1404),"")</f>
        <v/>
      </c>
    </row>
    <row r="1405" spans="3:12" x14ac:dyDescent="0.3">
      <c r="C1405" s="94" t="str">
        <f>IF(A1405&lt;&gt;"",SUMIFS(JPK_KR!AL:AL,JPK_KR!W:W,B1405),"")</f>
        <v/>
      </c>
      <c r="D1405" s="94" t="str">
        <f>IF(A1405&lt;&gt;"",SUMIFS(JPK_KR!AM:AM,JPK_KR!W:W,B1405),"")</f>
        <v/>
      </c>
      <c r="G1405" s="94" t="str">
        <f>IF(E1405&lt;&gt;"",SUMIFS(JPK_KR!AL:AL,JPK_KR!W:W,F1405),"")</f>
        <v/>
      </c>
      <c r="H1405" s="94" t="str">
        <f>IF(E1405&lt;&gt;"",SUMIFS(JPK_KR!AM:AM,JPK_KR!W:W,F1405),"")</f>
        <v/>
      </c>
      <c r="K1405" s="94" t="str">
        <f>IF(I1405&lt;&gt;"",SUMIFS(JPK_KR!AJ:AJ,JPK_KR!W:W,J1405),"")</f>
        <v/>
      </c>
      <c r="L1405" s="94" t="str">
        <f>IF(I1405&lt;&gt;"",SUMIFS(JPK_KR!AK:AK,JPK_KR!W:W,J1405),"")</f>
        <v/>
      </c>
    </row>
    <row r="1406" spans="3:12" x14ac:dyDescent="0.3">
      <c r="C1406" s="94" t="str">
        <f>IF(A1406&lt;&gt;"",SUMIFS(JPK_KR!AL:AL,JPK_KR!W:W,B1406),"")</f>
        <v/>
      </c>
      <c r="D1406" s="94" t="str">
        <f>IF(A1406&lt;&gt;"",SUMIFS(JPK_KR!AM:AM,JPK_KR!W:W,B1406),"")</f>
        <v/>
      </c>
      <c r="G1406" s="94" t="str">
        <f>IF(E1406&lt;&gt;"",SUMIFS(JPK_KR!AL:AL,JPK_KR!W:W,F1406),"")</f>
        <v/>
      </c>
      <c r="H1406" s="94" t="str">
        <f>IF(E1406&lt;&gt;"",SUMIFS(JPK_KR!AM:AM,JPK_KR!W:W,F1406),"")</f>
        <v/>
      </c>
      <c r="K1406" s="94" t="str">
        <f>IF(I1406&lt;&gt;"",SUMIFS(JPK_KR!AJ:AJ,JPK_KR!W:W,J1406),"")</f>
        <v/>
      </c>
      <c r="L1406" s="94" t="str">
        <f>IF(I1406&lt;&gt;"",SUMIFS(JPK_KR!AK:AK,JPK_KR!W:W,J1406),"")</f>
        <v/>
      </c>
    </row>
    <row r="1407" spans="3:12" x14ac:dyDescent="0.3">
      <c r="C1407" s="94" t="str">
        <f>IF(A1407&lt;&gt;"",SUMIFS(JPK_KR!AL:AL,JPK_KR!W:W,B1407),"")</f>
        <v/>
      </c>
      <c r="D1407" s="94" t="str">
        <f>IF(A1407&lt;&gt;"",SUMIFS(JPK_KR!AM:AM,JPK_KR!W:W,B1407),"")</f>
        <v/>
      </c>
      <c r="G1407" s="94" t="str">
        <f>IF(E1407&lt;&gt;"",SUMIFS(JPK_KR!AL:AL,JPK_KR!W:W,F1407),"")</f>
        <v/>
      </c>
      <c r="H1407" s="94" t="str">
        <f>IF(E1407&lt;&gt;"",SUMIFS(JPK_KR!AM:AM,JPK_KR!W:W,F1407),"")</f>
        <v/>
      </c>
      <c r="K1407" s="94" t="str">
        <f>IF(I1407&lt;&gt;"",SUMIFS(JPK_KR!AJ:AJ,JPK_KR!W:W,J1407),"")</f>
        <v/>
      </c>
      <c r="L1407" s="94" t="str">
        <f>IF(I1407&lt;&gt;"",SUMIFS(JPK_KR!AK:AK,JPK_KR!W:W,J1407),"")</f>
        <v/>
      </c>
    </row>
    <row r="1408" spans="3:12" x14ac:dyDescent="0.3">
      <c r="C1408" s="94" t="str">
        <f>IF(A1408&lt;&gt;"",SUMIFS(JPK_KR!AL:AL,JPK_KR!W:W,B1408),"")</f>
        <v/>
      </c>
      <c r="D1408" s="94" t="str">
        <f>IF(A1408&lt;&gt;"",SUMIFS(JPK_KR!AM:AM,JPK_KR!W:W,B1408),"")</f>
        <v/>
      </c>
      <c r="G1408" s="94" t="str">
        <f>IF(E1408&lt;&gt;"",SUMIFS(JPK_KR!AL:AL,JPK_KR!W:W,F1408),"")</f>
        <v/>
      </c>
      <c r="H1408" s="94" t="str">
        <f>IF(E1408&lt;&gt;"",SUMIFS(JPK_KR!AM:AM,JPK_KR!W:W,F1408),"")</f>
        <v/>
      </c>
      <c r="K1408" s="94" t="str">
        <f>IF(I1408&lt;&gt;"",SUMIFS(JPK_KR!AJ:AJ,JPK_KR!W:W,J1408),"")</f>
        <v/>
      </c>
      <c r="L1408" s="94" t="str">
        <f>IF(I1408&lt;&gt;"",SUMIFS(JPK_KR!AK:AK,JPK_KR!W:W,J1408),"")</f>
        <v/>
      </c>
    </row>
    <row r="1409" spans="3:12" x14ac:dyDescent="0.3">
      <c r="C1409" s="94" t="str">
        <f>IF(A1409&lt;&gt;"",SUMIFS(JPK_KR!AL:AL,JPK_KR!W:W,B1409),"")</f>
        <v/>
      </c>
      <c r="D1409" s="94" t="str">
        <f>IF(A1409&lt;&gt;"",SUMIFS(JPK_KR!AM:AM,JPK_KR!W:W,B1409),"")</f>
        <v/>
      </c>
      <c r="G1409" s="94" t="str">
        <f>IF(E1409&lt;&gt;"",SUMIFS(JPK_KR!AL:AL,JPK_KR!W:W,F1409),"")</f>
        <v/>
      </c>
      <c r="H1409" s="94" t="str">
        <f>IF(E1409&lt;&gt;"",SUMIFS(JPK_KR!AM:AM,JPK_KR!W:W,F1409),"")</f>
        <v/>
      </c>
      <c r="K1409" s="94" t="str">
        <f>IF(I1409&lt;&gt;"",SUMIFS(JPK_KR!AJ:AJ,JPK_KR!W:W,J1409),"")</f>
        <v/>
      </c>
      <c r="L1409" s="94" t="str">
        <f>IF(I1409&lt;&gt;"",SUMIFS(JPK_KR!AK:AK,JPK_KR!W:W,J1409),"")</f>
        <v/>
      </c>
    </row>
    <row r="1410" spans="3:12" x14ac:dyDescent="0.3">
      <c r="C1410" s="94" t="str">
        <f>IF(A1410&lt;&gt;"",SUMIFS(JPK_KR!AL:AL,JPK_KR!W:W,B1410),"")</f>
        <v/>
      </c>
      <c r="D1410" s="94" t="str">
        <f>IF(A1410&lt;&gt;"",SUMIFS(JPK_KR!AM:AM,JPK_KR!W:W,B1410),"")</f>
        <v/>
      </c>
      <c r="G1410" s="94" t="str">
        <f>IF(E1410&lt;&gt;"",SUMIFS(JPK_KR!AL:AL,JPK_KR!W:W,F1410),"")</f>
        <v/>
      </c>
      <c r="H1410" s="94" t="str">
        <f>IF(E1410&lt;&gt;"",SUMIFS(JPK_KR!AM:AM,JPK_KR!W:W,F1410),"")</f>
        <v/>
      </c>
      <c r="K1410" s="94" t="str">
        <f>IF(I1410&lt;&gt;"",SUMIFS(JPK_KR!AJ:AJ,JPK_KR!W:W,J1410),"")</f>
        <v/>
      </c>
      <c r="L1410" s="94" t="str">
        <f>IF(I1410&lt;&gt;"",SUMIFS(JPK_KR!AK:AK,JPK_KR!W:W,J1410),"")</f>
        <v/>
      </c>
    </row>
    <row r="1411" spans="3:12" x14ac:dyDescent="0.3">
      <c r="C1411" s="94" t="str">
        <f>IF(A1411&lt;&gt;"",SUMIFS(JPK_KR!AL:AL,JPK_KR!W:W,B1411),"")</f>
        <v/>
      </c>
      <c r="D1411" s="94" t="str">
        <f>IF(A1411&lt;&gt;"",SUMIFS(JPK_KR!AM:AM,JPK_KR!W:W,B1411),"")</f>
        <v/>
      </c>
      <c r="G1411" s="94" t="str">
        <f>IF(E1411&lt;&gt;"",SUMIFS(JPK_KR!AL:AL,JPK_KR!W:W,F1411),"")</f>
        <v/>
      </c>
      <c r="H1411" s="94" t="str">
        <f>IF(E1411&lt;&gt;"",SUMIFS(JPK_KR!AM:AM,JPK_KR!W:W,F1411),"")</f>
        <v/>
      </c>
      <c r="K1411" s="94" t="str">
        <f>IF(I1411&lt;&gt;"",SUMIFS(JPK_KR!AJ:AJ,JPK_KR!W:W,J1411),"")</f>
        <v/>
      </c>
      <c r="L1411" s="94" t="str">
        <f>IF(I1411&lt;&gt;"",SUMIFS(JPK_KR!AK:AK,JPK_KR!W:W,J1411),"")</f>
        <v/>
      </c>
    </row>
    <row r="1412" spans="3:12" x14ac:dyDescent="0.3">
      <c r="C1412" s="94" t="str">
        <f>IF(A1412&lt;&gt;"",SUMIFS(JPK_KR!AL:AL,JPK_KR!W:W,B1412),"")</f>
        <v/>
      </c>
      <c r="D1412" s="94" t="str">
        <f>IF(A1412&lt;&gt;"",SUMIFS(JPK_KR!AM:AM,JPK_KR!W:W,B1412),"")</f>
        <v/>
      </c>
      <c r="G1412" s="94" t="str">
        <f>IF(E1412&lt;&gt;"",SUMIFS(JPK_KR!AL:AL,JPK_KR!W:W,F1412),"")</f>
        <v/>
      </c>
      <c r="H1412" s="94" t="str">
        <f>IF(E1412&lt;&gt;"",SUMIFS(JPK_KR!AM:AM,JPK_KR!W:W,F1412),"")</f>
        <v/>
      </c>
      <c r="K1412" s="94" t="str">
        <f>IF(I1412&lt;&gt;"",SUMIFS(JPK_KR!AJ:AJ,JPK_KR!W:W,J1412),"")</f>
        <v/>
      </c>
      <c r="L1412" s="94" t="str">
        <f>IF(I1412&lt;&gt;"",SUMIFS(JPK_KR!AK:AK,JPK_KR!W:W,J1412),"")</f>
        <v/>
      </c>
    </row>
    <row r="1413" spans="3:12" x14ac:dyDescent="0.3">
      <c r="C1413" s="94" t="str">
        <f>IF(A1413&lt;&gt;"",SUMIFS(JPK_KR!AL:AL,JPK_KR!W:W,B1413),"")</f>
        <v/>
      </c>
      <c r="D1413" s="94" t="str">
        <f>IF(A1413&lt;&gt;"",SUMIFS(JPK_KR!AM:AM,JPK_KR!W:W,B1413),"")</f>
        <v/>
      </c>
      <c r="G1413" s="94" t="str">
        <f>IF(E1413&lt;&gt;"",SUMIFS(JPK_KR!AL:AL,JPK_KR!W:W,F1413),"")</f>
        <v/>
      </c>
      <c r="H1413" s="94" t="str">
        <f>IF(E1413&lt;&gt;"",SUMIFS(JPK_KR!AM:AM,JPK_KR!W:W,F1413),"")</f>
        <v/>
      </c>
      <c r="K1413" s="94" t="str">
        <f>IF(I1413&lt;&gt;"",SUMIFS(JPK_KR!AJ:AJ,JPK_KR!W:W,J1413),"")</f>
        <v/>
      </c>
      <c r="L1413" s="94" t="str">
        <f>IF(I1413&lt;&gt;"",SUMIFS(JPK_KR!AK:AK,JPK_KR!W:W,J1413),"")</f>
        <v/>
      </c>
    </row>
    <row r="1414" spans="3:12" x14ac:dyDescent="0.3">
      <c r="C1414" s="94" t="str">
        <f>IF(A1414&lt;&gt;"",SUMIFS(JPK_KR!AL:AL,JPK_KR!W:W,B1414),"")</f>
        <v/>
      </c>
      <c r="D1414" s="94" t="str">
        <f>IF(A1414&lt;&gt;"",SUMIFS(JPK_KR!AM:AM,JPK_KR!W:W,B1414),"")</f>
        <v/>
      </c>
      <c r="G1414" s="94" t="str">
        <f>IF(E1414&lt;&gt;"",SUMIFS(JPK_KR!AL:AL,JPK_KR!W:W,F1414),"")</f>
        <v/>
      </c>
      <c r="H1414" s="94" t="str">
        <f>IF(E1414&lt;&gt;"",SUMIFS(JPK_KR!AM:AM,JPK_KR!W:W,F1414),"")</f>
        <v/>
      </c>
      <c r="K1414" s="94" t="str">
        <f>IF(I1414&lt;&gt;"",SUMIFS(JPK_KR!AJ:AJ,JPK_KR!W:W,J1414),"")</f>
        <v/>
      </c>
      <c r="L1414" s="94" t="str">
        <f>IF(I1414&lt;&gt;"",SUMIFS(JPK_KR!AK:AK,JPK_KR!W:W,J1414),"")</f>
        <v/>
      </c>
    </row>
    <row r="1415" spans="3:12" x14ac:dyDescent="0.3">
      <c r="C1415" s="94" t="str">
        <f>IF(A1415&lt;&gt;"",SUMIFS(JPK_KR!AL:AL,JPK_KR!W:W,B1415),"")</f>
        <v/>
      </c>
      <c r="D1415" s="94" t="str">
        <f>IF(A1415&lt;&gt;"",SUMIFS(JPK_KR!AM:AM,JPK_KR!W:W,B1415),"")</f>
        <v/>
      </c>
      <c r="G1415" s="94" t="str">
        <f>IF(E1415&lt;&gt;"",SUMIFS(JPK_KR!AL:AL,JPK_KR!W:W,F1415),"")</f>
        <v/>
      </c>
      <c r="H1415" s="94" t="str">
        <f>IF(E1415&lt;&gt;"",SUMIFS(JPK_KR!AM:AM,JPK_KR!W:W,F1415),"")</f>
        <v/>
      </c>
      <c r="K1415" s="94" t="str">
        <f>IF(I1415&lt;&gt;"",SUMIFS(JPK_KR!AJ:AJ,JPK_KR!W:W,J1415),"")</f>
        <v/>
      </c>
      <c r="L1415" s="94" t="str">
        <f>IF(I1415&lt;&gt;"",SUMIFS(JPK_KR!AK:AK,JPK_KR!W:W,J1415),"")</f>
        <v/>
      </c>
    </row>
    <row r="1416" spans="3:12" x14ac:dyDescent="0.3">
      <c r="C1416" s="94" t="str">
        <f>IF(A1416&lt;&gt;"",SUMIFS(JPK_KR!AL:AL,JPK_KR!W:W,B1416),"")</f>
        <v/>
      </c>
      <c r="D1416" s="94" t="str">
        <f>IF(A1416&lt;&gt;"",SUMIFS(JPK_KR!AM:AM,JPK_KR!W:W,B1416),"")</f>
        <v/>
      </c>
      <c r="G1416" s="94" t="str">
        <f>IF(E1416&lt;&gt;"",SUMIFS(JPK_KR!AL:AL,JPK_KR!W:W,F1416),"")</f>
        <v/>
      </c>
      <c r="H1416" s="94" t="str">
        <f>IF(E1416&lt;&gt;"",SUMIFS(JPK_KR!AM:AM,JPK_KR!W:W,F1416),"")</f>
        <v/>
      </c>
      <c r="K1416" s="94" t="str">
        <f>IF(I1416&lt;&gt;"",SUMIFS(JPK_KR!AJ:AJ,JPK_KR!W:W,J1416),"")</f>
        <v/>
      </c>
      <c r="L1416" s="94" t="str">
        <f>IF(I1416&lt;&gt;"",SUMIFS(JPK_KR!AK:AK,JPK_KR!W:W,J1416),"")</f>
        <v/>
      </c>
    </row>
    <row r="1417" spans="3:12" x14ac:dyDescent="0.3">
      <c r="C1417" s="94" t="str">
        <f>IF(A1417&lt;&gt;"",SUMIFS(JPK_KR!AL:AL,JPK_KR!W:W,B1417),"")</f>
        <v/>
      </c>
      <c r="D1417" s="94" t="str">
        <f>IF(A1417&lt;&gt;"",SUMIFS(JPK_KR!AM:AM,JPK_KR!W:W,B1417),"")</f>
        <v/>
      </c>
      <c r="G1417" s="94" t="str">
        <f>IF(E1417&lt;&gt;"",SUMIFS(JPK_KR!AL:AL,JPK_KR!W:W,F1417),"")</f>
        <v/>
      </c>
      <c r="H1417" s="94" t="str">
        <f>IF(E1417&lt;&gt;"",SUMIFS(JPK_KR!AM:AM,JPK_KR!W:W,F1417),"")</f>
        <v/>
      </c>
      <c r="K1417" s="94" t="str">
        <f>IF(I1417&lt;&gt;"",SUMIFS(JPK_KR!AJ:AJ,JPK_KR!W:W,J1417),"")</f>
        <v/>
      </c>
      <c r="L1417" s="94" t="str">
        <f>IF(I1417&lt;&gt;"",SUMIFS(JPK_KR!AK:AK,JPK_KR!W:W,J1417),"")</f>
        <v/>
      </c>
    </row>
    <row r="1418" spans="3:12" x14ac:dyDescent="0.3">
      <c r="C1418" s="94" t="str">
        <f>IF(A1418&lt;&gt;"",SUMIFS(JPK_KR!AL:AL,JPK_KR!W:W,B1418),"")</f>
        <v/>
      </c>
      <c r="D1418" s="94" t="str">
        <f>IF(A1418&lt;&gt;"",SUMIFS(JPK_KR!AM:AM,JPK_KR!W:W,B1418),"")</f>
        <v/>
      </c>
      <c r="G1418" s="94" t="str">
        <f>IF(E1418&lt;&gt;"",SUMIFS(JPK_KR!AL:AL,JPK_KR!W:W,F1418),"")</f>
        <v/>
      </c>
      <c r="H1418" s="94" t="str">
        <f>IF(E1418&lt;&gt;"",SUMIFS(JPK_KR!AM:AM,JPK_KR!W:W,F1418),"")</f>
        <v/>
      </c>
      <c r="K1418" s="94" t="str">
        <f>IF(I1418&lt;&gt;"",SUMIFS(JPK_KR!AJ:AJ,JPK_KR!W:W,J1418),"")</f>
        <v/>
      </c>
      <c r="L1418" s="94" t="str">
        <f>IF(I1418&lt;&gt;"",SUMIFS(JPK_KR!AK:AK,JPK_KR!W:W,J1418),"")</f>
        <v/>
      </c>
    </row>
    <row r="1419" spans="3:12" x14ac:dyDescent="0.3">
      <c r="C1419" s="94" t="str">
        <f>IF(A1419&lt;&gt;"",SUMIFS(JPK_KR!AL:AL,JPK_KR!W:W,B1419),"")</f>
        <v/>
      </c>
      <c r="D1419" s="94" t="str">
        <f>IF(A1419&lt;&gt;"",SUMIFS(JPK_KR!AM:AM,JPK_KR!W:W,B1419),"")</f>
        <v/>
      </c>
      <c r="G1419" s="94" t="str">
        <f>IF(E1419&lt;&gt;"",SUMIFS(JPK_KR!AL:AL,JPK_KR!W:W,F1419),"")</f>
        <v/>
      </c>
      <c r="H1419" s="94" t="str">
        <f>IF(E1419&lt;&gt;"",SUMIFS(JPK_KR!AM:AM,JPK_KR!W:W,F1419),"")</f>
        <v/>
      </c>
      <c r="K1419" s="94" t="str">
        <f>IF(I1419&lt;&gt;"",SUMIFS(JPK_KR!AJ:AJ,JPK_KR!W:W,J1419),"")</f>
        <v/>
      </c>
      <c r="L1419" s="94" t="str">
        <f>IF(I1419&lt;&gt;"",SUMIFS(JPK_KR!AK:AK,JPK_KR!W:W,J1419),"")</f>
        <v/>
      </c>
    </row>
    <row r="1420" spans="3:12" x14ac:dyDescent="0.3">
      <c r="C1420" s="94" t="str">
        <f>IF(A1420&lt;&gt;"",SUMIFS(JPK_KR!AL:AL,JPK_KR!W:W,B1420),"")</f>
        <v/>
      </c>
      <c r="D1420" s="94" t="str">
        <f>IF(A1420&lt;&gt;"",SUMIFS(JPK_KR!AM:AM,JPK_KR!W:W,B1420),"")</f>
        <v/>
      </c>
      <c r="G1420" s="94" t="str">
        <f>IF(E1420&lt;&gt;"",SUMIFS(JPK_KR!AL:AL,JPK_KR!W:W,F1420),"")</f>
        <v/>
      </c>
      <c r="H1420" s="94" t="str">
        <f>IF(E1420&lt;&gt;"",SUMIFS(JPK_KR!AM:AM,JPK_KR!W:W,F1420),"")</f>
        <v/>
      </c>
      <c r="K1420" s="94" t="str">
        <f>IF(I1420&lt;&gt;"",SUMIFS(JPK_KR!AJ:AJ,JPK_KR!W:W,J1420),"")</f>
        <v/>
      </c>
      <c r="L1420" s="94" t="str">
        <f>IF(I1420&lt;&gt;"",SUMIFS(JPK_KR!AK:AK,JPK_KR!W:W,J1420),"")</f>
        <v/>
      </c>
    </row>
    <row r="1421" spans="3:12" x14ac:dyDescent="0.3">
      <c r="C1421" s="94" t="str">
        <f>IF(A1421&lt;&gt;"",SUMIFS(JPK_KR!AL:AL,JPK_KR!W:W,B1421),"")</f>
        <v/>
      </c>
      <c r="D1421" s="94" t="str">
        <f>IF(A1421&lt;&gt;"",SUMIFS(JPK_KR!AM:AM,JPK_KR!W:W,B1421),"")</f>
        <v/>
      </c>
      <c r="G1421" s="94" t="str">
        <f>IF(E1421&lt;&gt;"",SUMIFS(JPK_KR!AL:AL,JPK_KR!W:W,F1421),"")</f>
        <v/>
      </c>
      <c r="H1421" s="94" t="str">
        <f>IF(E1421&lt;&gt;"",SUMIFS(JPK_KR!AM:AM,JPK_KR!W:W,F1421),"")</f>
        <v/>
      </c>
      <c r="K1421" s="94" t="str">
        <f>IF(I1421&lt;&gt;"",SUMIFS(JPK_KR!AJ:AJ,JPK_KR!W:W,J1421),"")</f>
        <v/>
      </c>
      <c r="L1421" s="94" t="str">
        <f>IF(I1421&lt;&gt;"",SUMIFS(JPK_KR!AK:AK,JPK_KR!W:W,J1421),"")</f>
        <v/>
      </c>
    </row>
    <row r="1422" spans="3:12" x14ac:dyDescent="0.3">
      <c r="C1422" s="94" t="str">
        <f>IF(A1422&lt;&gt;"",SUMIFS(JPK_KR!AL:AL,JPK_KR!W:W,B1422),"")</f>
        <v/>
      </c>
      <c r="D1422" s="94" t="str">
        <f>IF(A1422&lt;&gt;"",SUMIFS(JPK_KR!AM:AM,JPK_KR!W:W,B1422),"")</f>
        <v/>
      </c>
      <c r="G1422" s="94" t="str">
        <f>IF(E1422&lt;&gt;"",SUMIFS(JPK_KR!AL:AL,JPK_KR!W:W,F1422),"")</f>
        <v/>
      </c>
      <c r="H1422" s="94" t="str">
        <f>IF(E1422&lt;&gt;"",SUMIFS(JPK_KR!AM:AM,JPK_KR!W:W,F1422),"")</f>
        <v/>
      </c>
      <c r="K1422" s="94" t="str">
        <f>IF(I1422&lt;&gt;"",SUMIFS(JPK_KR!AJ:AJ,JPK_KR!W:W,J1422),"")</f>
        <v/>
      </c>
      <c r="L1422" s="94" t="str">
        <f>IF(I1422&lt;&gt;"",SUMIFS(JPK_KR!AK:AK,JPK_KR!W:W,J1422),"")</f>
        <v/>
      </c>
    </row>
    <row r="1423" spans="3:12" x14ac:dyDescent="0.3">
      <c r="C1423" s="94" t="str">
        <f>IF(A1423&lt;&gt;"",SUMIFS(JPK_KR!AL:AL,JPK_KR!W:W,B1423),"")</f>
        <v/>
      </c>
      <c r="D1423" s="94" t="str">
        <f>IF(A1423&lt;&gt;"",SUMIFS(JPK_KR!AM:AM,JPK_KR!W:W,B1423),"")</f>
        <v/>
      </c>
      <c r="G1423" s="94" t="str">
        <f>IF(E1423&lt;&gt;"",SUMIFS(JPK_KR!AL:AL,JPK_KR!W:W,F1423),"")</f>
        <v/>
      </c>
      <c r="H1423" s="94" t="str">
        <f>IF(E1423&lt;&gt;"",SUMIFS(JPK_KR!AM:AM,JPK_KR!W:W,F1423),"")</f>
        <v/>
      </c>
      <c r="K1423" s="94" t="str">
        <f>IF(I1423&lt;&gt;"",SUMIFS(JPK_KR!AJ:AJ,JPK_KR!W:W,J1423),"")</f>
        <v/>
      </c>
      <c r="L1423" s="94" t="str">
        <f>IF(I1423&lt;&gt;"",SUMIFS(JPK_KR!AK:AK,JPK_KR!W:W,J1423),"")</f>
        <v/>
      </c>
    </row>
    <row r="1424" spans="3:12" x14ac:dyDescent="0.3">
      <c r="C1424" s="94" t="str">
        <f>IF(A1424&lt;&gt;"",SUMIFS(JPK_KR!AL:AL,JPK_KR!W:W,B1424),"")</f>
        <v/>
      </c>
      <c r="D1424" s="94" t="str">
        <f>IF(A1424&lt;&gt;"",SUMIFS(JPK_KR!AM:AM,JPK_KR!W:W,B1424),"")</f>
        <v/>
      </c>
      <c r="G1424" s="94" t="str">
        <f>IF(E1424&lt;&gt;"",SUMIFS(JPK_KR!AL:AL,JPK_KR!W:W,F1424),"")</f>
        <v/>
      </c>
      <c r="H1424" s="94" t="str">
        <f>IF(E1424&lt;&gt;"",SUMIFS(JPK_KR!AM:AM,JPK_KR!W:W,F1424),"")</f>
        <v/>
      </c>
      <c r="K1424" s="94" t="str">
        <f>IF(I1424&lt;&gt;"",SUMIFS(JPK_KR!AJ:AJ,JPK_KR!W:W,J1424),"")</f>
        <v/>
      </c>
      <c r="L1424" s="94" t="str">
        <f>IF(I1424&lt;&gt;"",SUMIFS(JPK_KR!AK:AK,JPK_KR!W:W,J1424),"")</f>
        <v/>
      </c>
    </row>
    <row r="1425" spans="3:12" x14ac:dyDescent="0.3">
      <c r="C1425" s="94" t="str">
        <f>IF(A1425&lt;&gt;"",SUMIFS(JPK_KR!AL:AL,JPK_KR!W:W,B1425),"")</f>
        <v/>
      </c>
      <c r="D1425" s="94" t="str">
        <f>IF(A1425&lt;&gt;"",SUMIFS(JPK_KR!AM:AM,JPK_KR!W:W,B1425),"")</f>
        <v/>
      </c>
      <c r="G1425" s="94" t="str">
        <f>IF(E1425&lt;&gt;"",SUMIFS(JPK_KR!AL:AL,JPK_KR!W:W,F1425),"")</f>
        <v/>
      </c>
      <c r="H1425" s="94" t="str">
        <f>IF(E1425&lt;&gt;"",SUMIFS(JPK_KR!AM:AM,JPK_KR!W:W,F1425),"")</f>
        <v/>
      </c>
      <c r="K1425" s="94" t="str">
        <f>IF(I1425&lt;&gt;"",SUMIFS(JPK_KR!AJ:AJ,JPK_KR!W:W,J1425),"")</f>
        <v/>
      </c>
      <c r="L1425" s="94" t="str">
        <f>IF(I1425&lt;&gt;"",SUMIFS(JPK_KR!AK:AK,JPK_KR!W:W,J1425),"")</f>
        <v/>
      </c>
    </row>
    <row r="1426" spans="3:12" x14ac:dyDescent="0.3">
      <c r="C1426" s="94" t="str">
        <f>IF(A1426&lt;&gt;"",SUMIFS(JPK_KR!AL:AL,JPK_KR!W:W,B1426),"")</f>
        <v/>
      </c>
      <c r="D1426" s="94" t="str">
        <f>IF(A1426&lt;&gt;"",SUMIFS(JPK_KR!AM:AM,JPK_KR!W:W,B1426),"")</f>
        <v/>
      </c>
      <c r="G1426" s="94" t="str">
        <f>IF(E1426&lt;&gt;"",SUMIFS(JPK_KR!AL:AL,JPK_KR!W:W,F1426),"")</f>
        <v/>
      </c>
      <c r="H1426" s="94" t="str">
        <f>IF(E1426&lt;&gt;"",SUMIFS(JPK_KR!AM:AM,JPK_KR!W:W,F1426),"")</f>
        <v/>
      </c>
      <c r="K1426" s="94" t="str">
        <f>IF(I1426&lt;&gt;"",SUMIFS(JPK_KR!AJ:AJ,JPK_KR!W:W,J1426),"")</f>
        <v/>
      </c>
      <c r="L1426" s="94" t="str">
        <f>IF(I1426&lt;&gt;"",SUMIFS(JPK_KR!AK:AK,JPK_KR!W:W,J1426),"")</f>
        <v/>
      </c>
    </row>
    <row r="1427" spans="3:12" x14ac:dyDescent="0.3">
      <c r="C1427" s="94" t="str">
        <f>IF(A1427&lt;&gt;"",SUMIFS(JPK_KR!AL:AL,JPK_KR!W:W,B1427),"")</f>
        <v/>
      </c>
      <c r="D1427" s="94" t="str">
        <f>IF(A1427&lt;&gt;"",SUMIFS(JPK_KR!AM:AM,JPK_KR!W:W,B1427),"")</f>
        <v/>
      </c>
      <c r="G1427" s="94" t="str">
        <f>IF(E1427&lt;&gt;"",SUMIFS(JPK_KR!AL:AL,JPK_KR!W:W,F1427),"")</f>
        <v/>
      </c>
      <c r="H1427" s="94" t="str">
        <f>IF(E1427&lt;&gt;"",SUMIFS(JPK_KR!AM:AM,JPK_KR!W:W,F1427),"")</f>
        <v/>
      </c>
      <c r="K1427" s="94" t="str">
        <f>IF(I1427&lt;&gt;"",SUMIFS(JPK_KR!AJ:AJ,JPK_KR!W:W,J1427),"")</f>
        <v/>
      </c>
      <c r="L1427" s="94" t="str">
        <f>IF(I1427&lt;&gt;"",SUMIFS(JPK_KR!AK:AK,JPK_KR!W:W,J1427),"")</f>
        <v/>
      </c>
    </row>
    <row r="1428" spans="3:12" x14ac:dyDescent="0.3">
      <c r="C1428" s="94" t="str">
        <f>IF(A1428&lt;&gt;"",SUMIFS(JPK_KR!AL:AL,JPK_KR!W:W,B1428),"")</f>
        <v/>
      </c>
      <c r="D1428" s="94" t="str">
        <f>IF(A1428&lt;&gt;"",SUMIFS(JPK_KR!AM:AM,JPK_KR!W:W,B1428),"")</f>
        <v/>
      </c>
      <c r="G1428" s="94" t="str">
        <f>IF(E1428&lt;&gt;"",SUMIFS(JPK_KR!AL:AL,JPK_KR!W:W,F1428),"")</f>
        <v/>
      </c>
      <c r="H1428" s="94" t="str">
        <f>IF(E1428&lt;&gt;"",SUMIFS(JPK_KR!AM:AM,JPK_KR!W:W,F1428),"")</f>
        <v/>
      </c>
      <c r="K1428" s="94" t="str">
        <f>IF(I1428&lt;&gt;"",SUMIFS(JPK_KR!AJ:AJ,JPK_KR!W:W,J1428),"")</f>
        <v/>
      </c>
      <c r="L1428" s="94" t="str">
        <f>IF(I1428&lt;&gt;"",SUMIFS(JPK_KR!AK:AK,JPK_KR!W:W,J1428),"")</f>
        <v/>
      </c>
    </row>
    <row r="1429" spans="3:12" x14ac:dyDescent="0.3">
      <c r="C1429" s="94" t="str">
        <f>IF(A1429&lt;&gt;"",SUMIFS(JPK_KR!AL:AL,JPK_KR!W:W,B1429),"")</f>
        <v/>
      </c>
      <c r="D1429" s="94" t="str">
        <f>IF(A1429&lt;&gt;"",SUMIFS(JPK_KR!AM:AM,JPK_KR!W:W,B1429),"")</f>
        <v/>
      </c>
      <c r="G1429" s="94" t="str">
        <f>IF(E1429&lt;&gt;"",SUMIFS(JPK_KR!AL:AL,JPK_KR!W:W,F1429),"")</f>
        <v/>
      </c>
      <c r="H1429" s="94" t="str">
        <f>IF(E1429&lt;&gt;"",SUMIFS(JPK_KR!AM:AM,JPK_KR!W:W,F1429),"")</f>
        <v/>
      </c>
      <c r="K1429" s="94" t="str">
        <f>IF(I1429&lt;&gt;"",SUMIFS(JPK_KR!AJ:AJ,JPK_KR!W:W,J1429),"")</f>
        <v/>
      </c>
      <c r="L1429" s="94" t="str">
        <f>IF(I1429&lt;&gt;"",SUMIFS(JPK_KR!AK:AK,JPK_KR!W:W,J1429),"")</f>
        <v/>
      </c>
    </row>
    <row r="1430" spans="3:12" x14ac:dyDescent="0.3">
      <c r="C1430" s="94" t="str">
        <f>IF(A1430&lt;&gt;"",SUMIFS(JPK_KR!AL:AL,JPK_KR!W:W,B1430),"")</f>
        <v/>
      </c>
      <c r="D1430" s="94" t="str">
        <f>IF(A1430&lt;&gt;"",SUMIFS(JPK_KR!AM:AM,JPK_KR!W:W,B1430),"")</f>
        <v/>
      </c>
      <c r="G1430" s="94" t="str">
        <f>IF(E1430&lt;&gt;"",SUMIFS(JPK_KR!AL:AL,JPK_KR!W:W,F1430),"")</f>
        <v/>
      </c>
      <c r="H1430" s="94" t="str">
        <f>IF(E1430&lt;&gt;"",SUMIFS(JPK_KR!AM:AM,JPK_KR!W:W,F1430),"")</f>
        <v/>
      </c>
      <c r="K1430" s="94" t="str">
        <f>IF(I1430&lt;&gt;"",SUMIFS(JPK_KR!AJ:AJ,JPK_KR!W:W,J1430),"")</f>
        <v/>
      </c>
      <c r="L1430" s="94" t="str">
        <f>IF(I1430&lt;&gt;"",SUMIFS(JPK_KR!AK:AK,JPK_KR!W:W,J1430),"")</f>
        <v/>
      </c>
    </row>
    <row r="1431" spans="3:12" x14ac:dyDescent="0.3">
      <c r="C1431" s="94" t="str">
        <f>IF(A1431&lt;&gt;"",SUMIFS(JPK_KR!AL:AL,JPK_KR!W:W,B1431),"")</f>
        <v/>
      </c>
      <c r="D1431" s="94" t="str">
        <f>IF(A1431&lt;&gt;"",SUMIFS(JPK_KR!AM:AM,JPK_KR!W:W,B1431),"")</f>
        <v/>
      </c>
      <c r="G1431" s="94" t="str">
        <f>IF(E1431&lt;&gt;"",SUMIFS(JPK_KR!AL:AL,JPK_KR!W:W,F1431),"")</f>
        <v/>
      </c>
      <c r="H1431" s="94" t="str">
        <f>IF(E1431&lt;&gt;"",SUMIFS(JPK_KR!AM:AM,JPK_KR!W:W,F1431),"")</f>
        <v/>
      </c>
      <c r="K1431" s="94" t="str">
        <f>IF(I1431&lt;&gt;"",SUMIFS(JPK_KR!AJ:AJ,JPK_KR!W:W,J1431),"")</f>
        <v/>
      </c>
      <c r="L1431" s="94" t="str">
        <f>IF(I1431&lt;&gt;"",SUMIFS(JPK_KR!AK:AK,JPK_KR!W:W,J1431),"")</f>
        <v/>
      </c>
    </row>
    <row r="1432" spans="3:12" x14ac:dyDescent="0.3">
      <c r="C1432" s="94" t="str">
        <f>IF(A1432&lt;&gt;"",SUMIFS(JPK_KR!AL:AL,JPK_KR!W:W,B1432),"")</f>
        <v/>
      </c>
      <c r="D1432" s="94" t="str">
        <f>IF(A1432&lt;&gt;"",SUMIFS(JPK_KR!AM:AM,JPK_KR!W:W,B1432),"")</f>
        <v/>
      </c>
      <c r="G1432" s="94" t="str">
        <f>IF(E1432&lt;&gt;"",SUMIFS(JPK_KR!AL:AL,JPK_KR!W:W,F1432),"")</f>
        <v/>
      </c>
      <c r="H1432" s="94" t="str">
        <f>IF(E1432&lt;&gt;"",SUMIFS(JPK_KR!AM:AM,JPK_KR!W:W,F1432),"")</f>
        <v/>
      </c>
      <c r="K1432" s="94" t="str">
        <f>IF(I1432&lt;&gt;"",SUMIFS(JPK_KR!AJ:AJ,JPK_KR!W:W,J1432),"")</f>
        <v/>
      </c>
      <c r="L1432" s="94" t="str">
        <f>IF(I1432&lt;&gt;"",SUMIFS(JPK_KR!AK:AK,JPK_KR!W:W,J1432),"")</f>
        <v/>
      </c>
    </row>
    <row r="1433" spans="3:12" x14ac:dyDescent="0.3">
      <c r="C1433" s="94" t="str">
        <f>IF(A1433&lt;&gt;"",SUMIFS(JPK_KR!AL:AL,JPK_KR!W:W,B1433),"")</f>
        <v/>
      </c>
      <c r="D1433" s="94" t="str">
        <f>IF(A1433&lt;&gt;"",SUMIFS(JPK_KR!AM:AM,JPK_KR!W:W,B1433),"")</f>
        <v/>
      </c>
      <c r="G1433" s="94" t="str">
        <f>IF(E1433&lt;&gt;"",SUMIFS(JPK_KR!AL:AL,JPK_KR!W:W,F1433),"")</f>
        <v/>
      </c>
      <c r="H1433" s="94" t="str">
        <f>IF(E1433&lt;&gt;"",SUMIFS(JPK_KR!AM:AM,JPK_KR!W:W,F1433),"")</f>
        <v/>
      </c>
      <c r="K1433" s="94" t="str">
        <f>IF(I1433&lt;&gt;"",SUMIFS(JPK_KR!AJ:AJ,JPK_KR!W:W,J1433),"")</f>
        <v/>
      </c>
      <c r="L1433" s="94" t="str">
        <f>IF(I1433&lt;&gt;"",SUMIFS(JPK_KR!AK:AK,JPK_KR!W:W,J1433),"")</f>
        <v/>
      </c>
    </row>
    <row r="1434" spans="3:12" x14ac:dyDescent="0.3">
      <c r="C1434" s="94" t="str">
        <f>IF(A1434&lt;&gt;"",SUMIFS(JPK_KR!AL:AL,JPK_KR!W:W,B1434),"")</f>
        <v/>
      </c>
      <c r="D1434" s="94" t="str">
        <f>IF(A1434&lt;&gt;"",SUMIFS(JPK_KR!AM:AM,JPK_KR!W:W,B1434),"")</f>
        <v/>
      </c>
      <c r="G1434" s="94" t="str">
        <f>IF(E1434&lt;&gt;"",SUMIFS(JPK_KR!AL:AL,JPK_KR!W:W,F1434),"")</f>
        <v/>
      </c>
      <c r="H1434" s="94" t="str">
        <f>IF(E1434&lt;&gt;"",SUMIFS(JPK_KR!AM:AM,JPK_KR!W:W,F1434),"")</f>
        <v/>
      </c>
      <c r="K1434" s="94" t="str">
        <f>IF(I1434&lt;&gt;"",SUMIFS(JPK_KR!AJ:AJ,JPK_KR!W:W,J1434),"")</f>
        <v/>
      </c>
      <c r="L1434" s="94" t="str">
        <f>IF(I1434&lt;&gt;"",SUMIFS(JPK_KR!AK:AK,JPK_KR!W:W,J1434),"")</f>
        <v/>
      </c>
    </row>
    <row r="1435" spans="3:12" x14ac:dyDescent="0.3">
      <c r="C1435" s="94" t="str">
        <f>IF(A1435&lt;&gt;"",SUMIFS(JPK_KR!AL:AL,JPK_KR!W:W,B1435),"")</f>
        <v/>
      </c>
      <c r="D1435" s="94" t="str">
        <f>IF(A1435&lt;&gt;"",SUMIFS(JPK_KR!AM:AM,JPK_KR!W:W,B1435),"")</f>
        <v/>
      </c>
      <c r="G1435" s="94" t="str">
        <f>IF(E1435&lt;&gt;"",SUMIFS(JPK_KR!AL:AL,JPK_KR!W:W,F1435),"")</f>
        <v/>
      </c>
      <c r="H1435" s="94" t="str">
        <f>IF(E1435&lt;&gt;"",SUMIFS(JPK_KR!AM:AM,JPK_KR!W:W,F1435),"")</f>
        <v/>
      </c>
      <c r="K1435" s="94" t="str">
        <f>IF(I1435&lt;&gt;"",SUMIFS(JPK_KR!AJ:AJ,JPK_KR!W:W,J1435),"")</f>
        <v/>
      </c>
      <c r="L1435" s="94" t="str">
        <f>IF(I1435&lt;&gt;"",SUMIFS(JPK_KR!AK:AK,JPK_KR!W:W,J1435),"")</f>
        <v/>
      </c>
    </row>
    <row r="1436" spans="3:12" x14ac:dyDescent="0.3">
      <c r="C1436" s="94" t="str">
        <f>IF(A1436&lt;&gt;"",SUMIFS(JPK_KR!AL:AL,JPK_KR!W:W,B1436),"")</f>
        <v/>
      </c>
      <c r="D1436" s="94" t="str">
        <f>IF(A1436&lt;&gt;"",SUMIFS(JPK_KR!AM:AM,JPK_KR!W:W,B1436),"")</f>
        <v/>
      </c>
      <c r="G1436" s="94" t="str">
        <f>IF(E1436&lt;&gt;"",SUMIFS(JPK_KR!AL:AL,JPK_KR!W:W,F1436),"")</f>
        <v/>
      </c>
      <c r="H1436" s="94" t="str">
        <f>IF(E1436&lt;&gt;"",SUMIFS(JPK_KR!AM:AM,JPK_KR!W:W,F1436),"")</f>
        <v/>
      </c>
      <c r="K1436" s="94" t="str">
        <f>IF(I1436&lt;&gt;"",SUMIFS(JPK_KR!AJ:AJ,JPK_KR!W:W,J1436),"")</f>
        <v/>
      </c>
      <c r="L1436" s="94" t="str">
        <f>IF(I1436&lt;&gt;"",SUMIFS(JPK_KR!AK:AK,JPK_KR!W:W,J1436),"")</f>
        <v/>
      </c>
    </row>
    <row r="1437" spans="3:12" x14ac:dyDescent="0.3">
      <c r="C1437" s="94" t="str">
        <f>IF(A1437&lt;&gt;"",SUMIFS(JPK_KR!AL:AL,JPK_KR!W:W,B1437),"")</f>
        <v/>
      </c>
      <c r="D1437" s="94" t="str">
        <f>IF(A1437&lt;&gt;"",SUMIFS(JPK_KR!AM:AM,JPK_KR!W:W,B1437),"")</f>
        <v/>
      </c>
      <c r="G1437" s="94" t="str">
        <f>IF(E1437&lt;&gt;"",SUMIFS(JPK_KR!AL:AL,JPK_KR!W:W,F1437),"")</f>
        <v/>
      </c>
      <c r="H1437" s="94" t="str">
        <f>IF(E1437&lt;&gt;"",SUMIFS(JPK_KR!AM:AM,JPK_KR!W:W,F1437),"")</f>
        <v/>
      </c>
      <c r="K1437" s="94" t="str">
        <f>IF(I1437&lt;&gt;"",SUMIFS(JPK_KR!AJ:AJ,JPK_KR!W:W,J1437),"")</f>
        <v/>
      </c>
      <c r="L1437" s="94" t="str">
        <f>IF(I1437&lt;&gt;"",SUMIFS(JPK_KR!AK:AK,JPK_KR!W:W,J1437),"")</f>
        <v/>
      </c>
    </row>
    <row r="1438" spans="3:12" x14ac:dyDescent="0.3">
      <c r="C1438" s="94" t="str">
        <f>IF(A1438&lt;&gt;"",SUMIFS(JPK_KR!AL:AL,JPK_KR!W:W,B1438),"")</f>
        <v/>
      </c>
      <c r="D1438" s="94" t="str">
        <f>IF(A1438&lt;&gt;"",SUMIFS(JPK_KR!AM:AM,JPK_KR!W:W,B1438),"")</f>
        <v/>
      </c>
      <c r="G1438" s="94" t="str">
        <f>IF(E1438&lt;&gt;"",SUMIFS(JPK_KR!AL:AL,JPK_KR!W:W,F1438),"")</f>
        <v/>
      </c>
      <c r="H1438" s="94" t="str">
        <f>IF(E1438&lt;&gt;"",SUMIFS(JPK_KR!AM:AM,JPK_KR!W:W,F1438),"")</f>
        <v/>
      </c>
      <c r="K1438" s="94" t="str">
        <f>IF(I1438&lt;&gt;"",SUMIFS(JPK_KR!AJ:AJ,JPK_KR!W:W,J1438),"")</f>
        <v/>
      </c>
      <c r="L1438" s="94" t="str">
        <f>IF(I1438&lt;&gt;"",SUMIFS(JPK_KR!AK:AK,JPK_KR!W:W,J1438),"")</f>
        <v/>
      </c>
    </row>
    <row r="1439" spans="3:12" x14ac:dyDescent="0.3">
      <c r="C1439" s="94" t="str">
        <f>IF(A1439&lt;&gt;"",SUMIFS(JPK_KR!AL:AL,JPK_KR!W:W,B1439),"")</f>
        <v/>
      </c>
      <c r="D1439" s="94" t="str">
        <f>IF(A1439&lt;&gt;"",SUMIFS(JPK_KR!AM:AM,JPK_KR!W:W,B1439),"")</f>
        <v/>
      </c>
      <c r="G1439" s="94" t="str">
        <f>IF(E1439&lt;&gt;"",SUMIFS(JPK_KR!AL:AL,JPK_KR!W:W,F1439),"")</f>
        <v/>
      </c>
      <c r="H1439" s="94" t="str">
        <f>IF(E1439&lt;&gt;"",SUMIFS(JPK_KR!AM:AM,JPK_KR!W:W,F1439),"")</f>
        <v/>
      </c>
      <c r="K1439" s="94" t="str">
        <f>IF(I1439&lt;&gt;"",SUMIFS(JPK_KR!AJ:AJ,JPK_KR!W:W,J1439),"")</f>
        <v/>
      </c>
      <c r="L1439" s="94" t="str">
        <f>IF(I1439&lt;&gt;"",SUMIFS(JPK_KR!AK:AK,JPK_KR!W:W,J1439),"")</f>
        <v/>
      </c>
    </row>
    <row r="1440" spans="3:12" x14ac:dyDescent="0.3">
      <c r="C1440" s="94" t="str">
        <f>IF(A1440&lt;&gt;"",SUMIFS(JPK_KR!AL:AL,JPK_KR!W:W,B1440),"")</f>
        <v/>
      </c>
      <c r="D1440" s="94" t="str">
        <f>IF(A1440&lt;&gt;"",SUMIFS(JPK_KR!AM:AM,JPK_KR!W:W,B1440),"")</f>
        <v/>
      </c>
      <c r="G1440" s="94" t="str">
        <f>IF(E1440&lt;&gt;"",SUMIFS(JPK_KR!AL:AL,JPK_KR!W:W,F1440),"")</f>
        <v/>
      </c>
      <c r="H1440" s="94" t="str">
        <f>IF(E1440&lt;&gt;"",SUMIFS(JPK_KR!AM:AM,JPK_KR!W:W,F1440),"")</f>
        <v/>
      </c>
      <c r="K1440" s="94" t="str">
        <f>IF(I1440&lt;&gt;"",SUMIFS(JPK_KR!AJ:AJ,JPK_KR!W:W,J1440),"")</f>
        <v/>
      </c>
      <c r="L1440" s="94" t="str">
        <f>IF(I1440&lt;&gt;"",SUMIFS(JPK_KR!AK:AK,JPK_KR!W:W,J1440),"")</f>
        <v/>
      </c>
    </row>
    <row r="1441" spans="3:12" x14ac:dyDescent="0.3">
      <c r="C1441" s="94" t="str">
        <f>IF(A1441&lt;&gt;"",SUMIFS(JPK_KR!AL:AL,JPK_KR!W:W,B1441),"")</f>
        <v/>
      </c>
      <c r="D1441" s="94" t="str">
        <f>IF(A1441&lt;&gt;"",SUMIFS(JPK_KR!AM:AM,JPK_KR!W:W,B1441),"")</f>
        <v/>
      </c>
      <c r="G1441" s="94" t="str">
        <f>IF(E1441&lt;&gt;"",SUMIFS(JPK_KR!AL:AL,JPK_KR!W:W,F1441),"")</f>
        <v/>
      </c>
      <c r="H1441" s="94" t="str">
        <f>IF(E1441&lt;&gt;"",SUMIFS(JPK_KR!AM:AM,JPK_KR!W:W,F1441),"")</f>
        <v/>
      </c>
      <c r="K1441" s="94" t="str">
        <f>IF(I1441&lt;&gt;"",SUMIFS(JPK_KR!AJ:AJ,JPK_KR!W:W,J1441),"")</f>
        <v/>
      </c>
      <c r="L1441" s="94" t="str">
        <f>IF(I1441&lt;&gt;"",SUMIFS(JPK_KR!AK:AK,JPK_KR!W:W,J1441),"")</f>
        <v/>
      </c>
    </row>
    <row r="1442" spans="3:12" x14ac:dyDescent="0.3">
      <c r="C1442" s="94" t="str">
        <f>IF(A1442&lt;&gt;"",SUMIFS(JPK_KR!AL:AL,JPK_KR!W:W,B1442),"")</f>
        <v/>
      </c>
      <c r="D1442" s="94" t="str">
        <f>IF(A1442&lt;&gt;"",SUMIFS(JPK_KR!AM:AM,JPK_KR!W:W,B1442),"")</f>
        <v/>
      </c>
      <c r="G1442" s="94" t="str">
        <f>IF(E1442&lt;&gt;"",SUMIFS(JPK_KR!AL:AL,JPK_KR!W:W,F1442),"")</f>
        <v/>
      </c>
      <c r="H1442" s="94" t="str">
        <f>IF(E1442&lt;&gt;"",SUMIFS(JPK_KR!AM:AM,JPK_KR!W:W,F1442),"")</f>
        <v/>
      </c>
      <c r="K1442" s="94" t="str">
        <f>IF(I1442&lt;&gt;"",SUMIFS(JPK_KR!AJ:AJ,JPK_KR!W:W,J1442),"")</f>
        <v/>
      </c>
      <c r="L1442" s="94" t="str">
        <f>IF(I1442&lt;&gt;"",SUMIFS(JPK_KR!AK:AK,JPK_KR!W:W,J1442),"")</f>
        <v/>
      </c>
    </row>
    <row r="1443" spans="3:12" x14ac:dyDescent="0.3">
      <c r="C1443" s="94" t="str">
        <f>IF(A1443&lt;&gt;"",SUMIFS(JPK_KR!AL:AL,JPK_KR!W:W,B1443),"")</f>
        <v/>
      </c>
      <c r="D1443" s="94" t="str">
        <f>IF(A1443&lt;&gt;"",SUMIFS(JPK_KR!AM:AM,JPK_KR!W:W,B1443),"")</f>
        <v/>
      </c>
      <c r="G1443" s="94" t="str">
        <f>IF(E1443&lt;&gt;"",SUMIFS(JPK_KR!AL:AL,JPK_KR!W:W,F1443),"")</f>
        <v/>
      </c>
      <c r="H1443" s="94" t="str">
        <f>IF(E1443&lt;&gt;"",SUMIFS(JPK_KR!AM:AM,JPK_KR!W:W,F1443),"")</f>
        <v/>
      </c>
      <c r="K1443" s="94" t="str">
        <f>IF(I1443&lt;&gt;"",SUMIFS(JPK_KR!AJ:AJ,JPK_KR!W:W,J1443),"")</f>
        <v/>
      </c>
      <c r="L1443" s="94" t="str">
        <f>IF(I1443&lt;&gt;"",SUMIFS(JPK_KR!AK:AK,JPK_KR!W:W,J1443),"")</f>
        <v/>
      </c>
    </row>
    <row r="1444" spans="3:12" x14ac:dyDescent="0.3">
      <c r="C1444" s="94" t="str">
        <f>IF(A1444&lt;&gt;"",SUMIFS(JPK_KR!AL:AL,JPK_KR!W:W,B1444),"")</f>
        <v/>
      </c>
      <c r="D1444" s="94" t="str">
        <f>IF(A1444&lt;&gt;"",SUMIFS(JPK_KR!AM:AM,JPK_KR!W:W,B1444),"")</f>
        <v/>
      </c>
      <c r="G1444" s="94" t="str">
        <f>IF(E1444&lt;&gt;"",SUMIFS(JPK_KR!AL:AL,JPK_KR!W:W,F1444),"")</f>
        <v/>
      </c>
      <c r="H1444" s="94" t="str">
        <f>IF(E1444&lt;&gt;"",SUMIFS(JPK_KR!AM:AM,JPK_KR!W:W,F1444),"")</f>
        <v/>
      </c>
      <c r="K1444" s="94" t="str">
        <f>IF(I1444&lt;&gt;"",SUMIFS(JPK_KR!AJ:AJ,JPK_KR!W:W,J1444),"")</f>
        <v/>
      </c>
      <c r="L1444" s="94" t="str">
        <f>IF(I1444&lt;&gt;"",SUMIFS(JPK_KR!AK:AK,JPK_KR!W:W,J1444),"")</f>
        <v/>
      </c>
    </row>
    <row r="1445" spans="3:12" x14ac:dyDescent="0.3">
      <c r="C1445" s="94" t="str">
        <f>IF(A1445&lt;&gt;"",SUMIFS(JPK_KR!AL:AL,JPK_KR!W:W,B1445),"")</f>
        <v/>
      </c>
      <c r="D1445" s="94" t="str">
        <f>IF(A1445&lt;&gt;"",SUMIFS(JPK_KR!AM:AM,JPK_KR!W:W,B1445),"")</f>
        <v/>
      </c>
      <c r="G1445" s="94" t="str">
        <f>IF(E1445&lt;&gt;"",SUMIFS(JPK_KR!AL:AL,JPK_KR!W:W,F1445),"")</f>
        <v/>
      </c>
      <c r="H1445" s="94" t="str">
        <f>IF(E1445&lt;&gt;"",SUMIFS(JPK_KR!AM:AM,JPK_KR!W:W,F1445),"")</f>
        <v/>
      </c>
      <c r="K1445" s="94" t="str">
        <f>IF(I1445&lt;&gt;"",SUMIFS(JPK_KR!AJ:AJ,JPK_KR!W:W,J1445),"")</f>
        <v/>
      </c>
      <c r="L1445" s="94" t="str">
        <f>IF(I1445&lt;&gt;"",SUMIFS(JPK_KR!AK:AK,JPK_KR!W:W,J1445),"")</f>
        <v/>
      </c>
    </row>
    <row r="1446" spans="3:12" x14ac:dyDescent="0.3">
      <c r="C1446" s="94" t="str">
        <f>IF(A1446&lt;&gt;"",SUMIFS(JPK_KR!AL:AL,JPK_KR!W:W,B1446),"")</f>
        <v/>
      </c>
      <c r="D1446" s="94" t="str">
        <f>IF(A1446&lt;&gt;"",SUMIFS(JPK_KR!AM:AM,JPK_KR!W:W,B1446),"")</f>
        <v/>
      </c>
      <c r="G1446" s="94" t="str">
        <f>IF(E1446&lt;&gt;"",SUMIFS(JPK_KR!AL:AL,JPK_KR!W:W,F1446),"")</f>
        <v/>
      </c>
      <c r="H1446" s="94" t="str">
        <f>IF(E1446&lt;&gt;"",SUMIFS(JPK_KR!AM:AM,JPK_KR!W:W,F1446),"")</f>
        <v/>
      </c>
      <c r="K1446" s="94" t="str">
        <f>IF(I1446&lt;&gt;"",SUMIFS(JPK_KR!AJ:AJ,JPK_KR!W:W,J1446),"")</f>
        <v/>
      </c>
      <c r="L1446" s="94" t="str">
        <f>IF(I1446&lt;&gt;"",SUMIFS(JPK_KR!AK:AK,JPK_KR!W:W,J1446),"")</f>
        <v/>
      </c>
    </row>
    <row r="1447" spans="3:12" x14ac:dyDescent="0.3">
      <c r="C1447" s="94" t="str">
        <f>IF(A1447&lt;&gt;"",SUMIFS(JPK_KR!AL:AL,JPK_KR!W:W,B1447),"")</f>
        <v/>
      </c>
      <c r="D1447" s="94" t="str">
        <f>IF(A1447&lt;&gt;"",SUMIFS(JPK_KR!AM:AM,JPK_KR!W:W,B1447),"")</f>
        <v/>
      </c>
      <c r="G1447" s="94" t="str">
        <f>IF(E1447&lt;&gt;"",SUMIFS(JPK_KR!AL:AL,JPK_KR!W:W,F1447),"")</f>
        <v/>
      </c>
      <c r="H1447" s="94" t="str">
        <f>IF(E1447&lt;&gt;"",SUMIFS(JPK_KR!AM:AM,JPK_KR!W:W,F1447),"")</f>
        <v/>
      </c>
      <c r="K1447" s="94" t="str">
        <f>IF(I1447&lt;&gt;"",SUMIFS(JPK_KR!AJ:AJ,JPK_KR!W:W,J1447),"")</f>
        <v/>
      </c>
      <c r="L1447" s="94" t="str">
        <f>IF(I1447&lt;&gt;"",SUMIFS(JPK_KR!AK:AK,JPK_KR!W:W,J1447),"")</f>
        <v/>
      </c>
    </row>
    <row r="1448" spans="3:12" x14ac:dyDescent="0.3">
      <c r="C1448" s="94" t="str">
        <f>IF(A1448&lt;&gt;"",SUMIFS(JPK_KR!AL:AL,JPK_KR!W:W,B1448),"")</f>
        <v/>
      </c>
      <c r="D1448" s="94" t="str">
        <f>IF(A1448&lt;&gt;"",SUMIFS(JPK_KR!AM:AM,JPK_KR!W:W,B1448),"")</f>
        <v/>
      </c>
      <c r="G1448" s="94" t="str">
        <f>IF(E1448&lt;&gt;"",SUMIFS(JPK_KR!AL:AL,JPK_KR!W:W,F1448),"")</f>
        <v/>
      </c>
      <c r="H1448" s="94" t="str">
        <f>IF(E1448&lt;&gt;"",SUMIFS(JPK_KR!AM:AM,JPK_KR!W:W,F1448),"")</f>
        <v/>
      </c>
      <c r="K1448" s="94" t="str">
        <f>IF(I1448&lt;&gt;"",SUMIFS(JPK_KR!AJ:AJ,JPK_KR!W:W,J1448),"")</f>
        <v/>
      </c>
      <c r="L1448" s="94" t="str">
        <f>IF(I1448&lt;&gt;"",SUMIFS(JPK_KR!AK:AK,JPK_KR!W:W,J1448),"")</f>
        <v/>
      </c>
    </row>
    <row r="1449" spans="3:12" x14ac:dyDescent="0.3">
      <c r="C1449" s="94" t="str">
        <f>IF(A1449&lt;&gt;"",SUMIFS(JPK_KR!AL:AL,JPK_KR!W:W,B1449),"")</f>
        <v/>
      </c>
      <c r="D1449" s="94" t="str">
        <f>IF(A1449&lt;&gt;"",SUMIFS(JPK_KR!AM:AM,JPK_KR!W:W,B1449),"")</f>
        <v/>
      </c>
      <c r="G1449" s="94" t="str">
        <f>IF(E1449&lt;&gt;"",SUMIFS(JPK_KR!AL:AL,JPK_KR!W:W,F1449),"")</f>
        <v/>
      </c>
      <c r="H1449" s="94" t="str">
        <f>IF(E1449&lt;&gt;"",SUMIFS(JPK_KR!AM:AM,JPK_KR!W:W,F1449),"")</f>
        <v/>
      </c>
      <c r="K1449" s="94" t="str">
        <f>IF(I1449&lt;&gt;"",SUMIFS(JPK_KR!AJ:AJ,JPK_KR!W:W,J1449),"")</f>
        <v/>
      </c>
      <c r="L1449" s="94" t="str">
        <f>IF(I1449&lt;&gt;"",SUMIFS(JPK_KR!AK:AK,JPK_KR!W:W,J1449),"")</f>
        <v/>
      </c>
    </row>
    <row r="1450" spans="3:12" x14ac:dyDescent="0.3">
      <c r="C1450" s="94" t="str">
        <f>IF(A1450&lt;&gt;"",SUMIFS(JPK_KR!AL:AL,JPK_KR!W:W,B1450),"")</f>
        <v/>
      </c>
      <c r="D1450" s="94" t="str">
        <f>IF(A1450&lt;&gt;"",SUMIFS(JPK_KR!AM:AM,JPK_KR!W:W,B1450),"")</f>
        <v/>
      </c>
      <c r="G1450" s="94" t="str">
        <f>IF(E1450&lt;&gt;"",SUMIFS(JPK_KR!AL:AL,JPK_KR!W:W,F1450),"")</f>
        <v/>
      </c>
      <c r="H1450" s="94" t="str">
        <f>IF(E1450&lt;&gt;"",SUMIFS(JPK_KR!AM:AM,JPK_KR!W:W,F1450),"")</f>
        <v/>
      </c>
      <c r="K1450" s="94" t="str">
        <f>IF(I1450&lt;&gt;"",SUMIFS(JPK_KR!AJ:AJ,JPK_KR!W:W,J1450),"")</f>
        <v/>
      </c>
      <c r="L1450" s="94" t="str">
        <f>IF(I1450&lt;&gt;"",SUMIFS(JPK_KR!AK:AK,JPK_KR!W:W,J1450),"")</f>
        <v/>
      </c>
    </row>
    <row r="1451" spans="3:12" x14ac:dyDescent="0.3">
      <c r="C1451" s="94" t="str">
        <f>IF(A1451&lt;&gt;"",SUMIFS(JPK_KR!AL:AL,JPK_KR!W:W,B1451),"")</f>
        <v/>
      </c>
      <c r="D1451" s="94" t="str">
        <f>IF(A1451&lt;&gt;"",SUMIFS(JPK_KR!AM:AM,JPK_KR!W:W,B1451),"")</f>
        <v/>
      </c>
      <c r="G1451" s="94" t="str">
        <f>IF(E1451&lt;&gt;"",SUMIFS(JPK_KR!AL:AL,JPK_KR!W:W,F1451),"")</f>
        <v/>
      </c>
      <c r="H1451" s="94" t="str">
        <f>IF(E1451&lt;&gt;"",SUMIFS(JPK_KR!AM:AM,JPK_KR!W:W,F1451),"")</f>
        <v/>
      </c>
      <c r="K1451" s="94" t="str">
        <f>IF(I1451&lt;&gt;"",SUMIFS(JPK_KR!AJ:AJ,JPK_KR!W:W,J1451),"")</f>
        <v/>
      </c>
      <c r="L1451" s="94" t="str">
        <f>IF(I1451&lt;&gt;"",SUMIFS(JPK_KR!AK:AK,JPK_KR!W:W,J1451),"")</f>
        <v/>
      </c>
    </row>
    <row r="1452" spans="3:12" x14ac:dyDescent="0.3">
      <c r="C1452" s="94" t="str">
        <f>IF(A1452&lt;&gt;"",SUMIFS(JPK_KR!AL:AL,JPK_KR!W:W,B1452),"")</f>
        <v/>
      </c>
      <c r="D1452" s="94" t="str">
        <f>IF(A1452&lt;&gt;"",SUMIFS(JPK_KR!AM:AM,JPK_KR!W:W,B1452),"")</f>
        <v/>
      </c>
      <c r="G1452" s="94" t="str">
        <f>IF(E1452&lt;&gt;"",SUMIFS(JPK_KR!AL:AL,JPK_KR!W:W,F1452),"")</f>
        <v/>
      </c>
      <c r="H1452" s="94" t="str">
        <f>IF(E1452&lt;&gt;"",SUMIFS(JPK_KR!AM:AM,JPK_KR!W:W,F1452),"")</f>
        <v/>
      </c>
      <c r="K1452" s="94" t="str">
        <f>IF(I1452&lt;&gt;"",SUMIFS(JPK_KR!AJ:AJ,JPK_KR!W:W,J1452),"")</f>
        <v/>
      </c>
      <c r="L1452" s="94" t="str">
        <f>IF(I1452&lt;&gt;"",SUMIFS(JPK_KR!AK:AK,JPK_KR!W:W,J1452),"")</f>
        <v/>
      </c>
    </row>
    <row r="1453" spans="3:12" x14ac:dyDescent="0.3">
      <c r="C1453" s="94" t="str">
        <f>IF(A1453&lt;&gt;"",SUMIFS(JPK_KR!AL:AL,JPK_KR!W:W,B1453),"")</f>
        <v/>
      </c>
      <c r="D1453" s="94" t="str">
        <f>IF(A1453&lt;&gt;"",SUMIFS(JPK_KR!AM:AM,JPK_KR!W:W,B1453),"")</f>
        <v/>
      </c>
      <c r="G1453" s="94" t="str">
        <f>IF(E1453&lt;&gt;"",SUMIFS(JPK_KR!AL:AL,JPK_KR!W:W,F1453),"")</f>
        <v/>
      </c>
      <c r="H1453" s="94" t="str">
        <f>IF(E1453&lt;&gt;"",SUMIFS(JPK_KR!AM:AM,JPK_KR!W:W,F1453),"")</f>
        <v/>
      </c>
      <c r="K1453" s="94" t="str">
        <f>IF(I1453&lt;&gt;"",SUMIFS(JPK_KR!AJ:AJ,JPK_KR!W:W,J1453),"")</f>
        <v/>
      </c>
      <c r="L1453" s="94" t="str">
        <f>IF(I1453&lt;&gt;"",SUMIFS(JPK_KR!AK:AK,JPK_KR!W:W,J1453),"")</f>
        <v/>
      </c>
    </row>
    <row r="1454" spans="3:12" x14ac:dyDescent="0.3">
      <c r="C1454" s="94" t="str">
        <f>IF(A1454&lt;&gt;"",SUMIFS(JPK_KR!AL:AL,JPK_KR!W:W,B1454),"")</f>
        <v/>
      </c>
      <c r="D1454" s="94" t="str">
        <f>IF(A1454&lt;&gt;"",SUMIFS(JPK_KR!AM:AM,JPK_KR!W:W,B1454),"")</f>
        <v/>
      </c>
      <c r="G1454" s="94" t="str">
        <f>IF(E1454&lt;&gt;"",SUMIFS(JPK_KR!AL:AL,JPK_KR!W:W,F1454),"")</f>
        <v/>
      </c>
      <c r="H1454" s="94" t="str">
        <f>IF(E1454&lt;&gt;"",SUMIFS(JPK_KR!AM:AM,JPK_KR!W:W,F1454),"")</f>
        <v/>
      </c>
      <c r="K1454" s="94" t="str">
        <f>IF(I1454&lt;&gt;"",SUMIFS(JPK_KR!AJ:AJ,JPK_KR!W:W,J1454),"")</f>
        <v/>
      </c>
      <c r="L1454" s="94" t="str">
        <f>IF(I1454&lt;&gt;"",SUMIFS(JPK_KR!AK:AK,JPK_KR!W:W,J1454),"")</f>
        <v/>
      </c>
    </row>
    <row r="1455" spans="3:12" x14ac:dyDescent="0.3">
      <c r="C1455" s="94" t="str">
        <f>IF(A1455&lt;&gt;"",SUMIFS(JPK_KR!AL:AL,JPK_KR!W:W,B1455),"")</f>
        <v/>
      </c>
      <c r="D1455" s="94" t="str">
        <f>IF(A1455&lt;&gt;"",SUMIFS(JPK_KR!AM:AM,JPK_KR!W:W,B1455),"")</f>
        <v/>
      </c>
      <c r="G1455" s="94" t="str">
        <f>IF(E1455&lt;&gt;"",SUMIFS(JPK_KR!AL:AL,JPK_KR!W:W,F1455),"")</f>
        <v/>
      </c>
      <c r="H1455" s="94" t="str">
        <f>IF(E1455&lt;&gt;"",SUMIFS(JPK_KR!AM:AM,JPK_KR!W:W,F1455),"")</f>
        <v/>
      </c>
      <c r="K1455" s="94" t="str">
        <f>IF(I1455&lt;&gt;"",SUMIFS(JPK_KR!AJ:AJ,JPK_KR!W:W,J1455),"")</f>
        <v/>
      </c>
      <c r="L1455" s="94" t="str">
        <f>IF(I1455&lt;&gt;"",SUMIFS(JPK_KR!AK:AK,JPK_KR!W:W,J1455),"")</f>
        <v/>
      </c>
    </row>
    <row r="1456" spans="3:12" x14ac:dyDescent="0.3">
      <c r="C1456" s="94" t="str">
        <f>IF(A1456&lt;&gt;"",SUMIFS(JPK_KR!AL:AL,JPK_KR!W:W,B1456),"")</f>
        <v/>
      </c>
      <c r="D1456" s="94" t="str">
        <f>IF(A1456&lt;&gt;"",SUMIFS(JPK_KR!AM:AM,JPK_KR!W:W,B1456),"")</f>
        <v/>
      </c>
      <c r="G1456" s="94" t="str">
        <f>IF(E1456&lt;&gt;"",SUMIFS(JPK_KR!AL:AL,JPK_KR!W:W,F1456),"")</f>
        <v/>
      </c>
      <c r="H1456" s="94" t="str">
        <f>IF(E1456&lt;&gt;"",SUMIFS(JPK_KR!AM:AM,JPK_KR!W:W,F1456),"")</f>
        <v/>
      </c>
      <c r="K1456" s="94" t="str">
        <f>IF(I1456&lt;&gt;"",SUMIFS(JPK_KR!AJ:AJ,JPK_KR!W:W,J1456),"")</f>
        <v/>
      </c>
      <c r="L1456" s="94" t="str">
        <f>IF(I1456&lt;&gt;"",SUMIFS(JPK_KR!AK:AK,JPK_KR!W:W,J1456),"")</f>
        <v/>
      </c>
    </row>
    <row r="1457" spans="3:12" x14ac:dyDescent="0.3">
      <c r="C1457" s="94" t="str">
        <f>IF(A1457&lt;&gt;"",SUMIFS(JPK_KR!AL:AL,JPK_KR!W:W,B1457),"")</f>
        <v/>
      </c>
      <c r="D1457" s="94" t="str">
        <f>IF(A1457&lt;&gt;"",SUMIFS(JPK_KR!AM:AM,JPK_KR!W:W,B1457),"")</f>
        <v/>
      </c>
      <c r="G1457" s="94" t="str">
        <f>IF(E1457&lt;&gt;"",SUMIFS(JPK_KR!AL:AL,JPK_KR!W:W,F1457),"")</f>
        <v/>
      </c>
      <c r="H1457" s="94" t="str">
        <f>IF(E1457&lt;&gt;"",SUMIFS(JPK_KR!AM:AM,JPK_KR!W:W,F1457),"")</f>
        <v/>
      </c>
      <c r="K1457" s="94" t="str">
        <f>IF(I1457&lt;&gt;"",SUMIFS(JPK_KR!AJ:AJ,JPK_KR!W:W,J1457),"")</f>
        <v/>
      </c>
      <c r="L1457" s="94" t="str">
        <f>IF(I1457&lt;&gt;"",SUMIFS(JPK_KR!AK:AK,JPK_KR!W:W,J1457),"")</f>
        <v/>
      </c>
    </row>
    <row r="1458" spans="3:12" x14ac:dyDescent="0.3">
      <c r="C1458" s="94" t="str">
        <f>IF(A1458&lt;&gt;"",SUMIFS(JPK_KR!AL:AL,JPK_KR!W:W,B1458),"")</f>
        <v/>
      </c>
      <c r="D1458" s="94" t="str">
        <f>IF(A1458&lt;&gt;"",SUMIFS(JPK_KR!AM:AM,JPK_KR!W:W,B1458),"")</f>
        <v/>
      </c>
      <c r="G1458" s="94" t="str">
        <f>IF(E1458&lt;&gt;"",SUMIFS(JPK_KR!AL:AL,JPK_KR!W:W,F1458),"")</f>
        <v/>
      </c>
      <c r="H1458" s="94" t="str">
        <f>IF(E1458&lt;&gt;"",SUMIFS(JPK_KR!AM:AM,JPK_KR!W:W,F1458),"")</f>
        <v/>
      </c>
      <c r="K1458" s="94" t="str">
        <f>IF(I1458&lt;&gt;"",SUMIFS(JPK_KR!AJ:AJ,JPK_KR!W:W,J1458),"")</f>
        <v/>
      </c>
      <c r="L1458" s="94" t="str">
        <f>IF(I1458&lt;&gt;"",SUMIFS(JPK_KR!AK:AK,JPK_KR!W:W,J1458),"")</f>
        <v/>
      </c>
    </row>
    <row r="1459" spans="3:12" x14ac:dyDescent="0.3">
      <c r="C1459" s="94" t="str">
        <f>IF(A1459&lt;&gt;"",SUMIFS(JPK_KR!AL:AL,JPK_KR!W:W,B1459),"")</f>
        <v/>
      </c>
      <c r="D1459" s="94" t="str">
        <f>IF(A1459&lt;&gt;"",SUMIFS(JPK_KR!AM:AM,JPK_KR!W:W,B1459),"")</f>
        <v/>
      </c>
      <c r="G1459" s="94" t="str">
        <f>IF(E1459&lt;&gt;"",SUMIFS(JPK_KR!AL:AL,JPK_KR!W:W,F1459),"")</f>
        <v/>
      </c>
      <c r="H1459" s="94" t="str">
        <f>IF(E1459&lt;&gt;"",SUMIFS(JPK_KR!AM:AM,JPK_KR!W:W,F1459),"")</f>
        <v/>
      </c>
      <c r="K1459" s="94" t="str">
        <f>IF(I1459&lt;&gt;"",SUMIFS(JPK_KR!AJ:AJ,JPK_KR!W:W,J1459),"")</f>
        <v/>
      </c>
      <c r="L1459" s="94" t="str">
        <f>IF(I1459&lt;&gt;"",SUMIFS(JPK_KR!AK:AK,JPK_KR!W:W,J1459),"")</f>
        <v/>
      </c>
    </row>
    <row r="1460" spans="3:12" x14ac:dyDescent="0.3">
      <c r="C1460" s="94" t="str">
        <f>IF(A1460&lt;&gt;"",SUMIFS(JPK_KR!AL:AL,JPK_KR!W:W,B1460),"")</f>
        <v/>
      </c>
      <c r="D1460" s="94" t="str">
        <f>IF(A1460&lt;&gt;"",SUMIFS(JPK_KR!AM:AM,JPK_KR!W:W,B1460),"")</f>
        <v/>
      </c>
      <c r="G1460" s="94" t="str">
        <f>IF(E1460&lt;&gt;"",SUMIFS(JPK_KR!AL:AL,JPK_KR!W:W,F1460),"")</f>
        <v/>
      </c>
      <c r="H1460" s="94" t="str">
        <f>IF(E1460&lt;&gt;"",SUMIFS(JPK_KR!AM:AM,JPK_KR!W:W,F1460),"")</f>
        <v/>
      </c>
      <c r="K1460" s="94" t="str">
        <f>IF(I1460&lt;&gt;"",SUMIFS(JPK_KR!AJ:AJ,JPK_KR!W:W,J1460),"")</f>
        <v/>
      </c>
      <c r="L1460" s="94" t="str">
        <f>IF(I1460&lt;&gt;"",SUMIFS(JPK_KR!AK:AK,JPK_KR!W:W,J1460),"")</f>
        <v/>
      </c>
    </row>
    <row r="1461" spans="3:12" x14ac:dyDescent="0.3">
      <c r="C1461" s="94" t="str">
        <f>IF(A1461&lt;&gt;"",SUMIFS(JPK_KR!AL:AL,JPK_KR!W:W,B1461),"")</f>
        <v/>
      </c>
      <c r="D1461" s="94" t="str">
        <f>IF(A1461&lt;&gt;"",SUMIFS(JPK_KR!AM:AM,JPK_KR!W:W,B1461),"")</f>
        <v/>
      </c>
      <c r="G1461" s="94" t="str">
        <f>IF(E1461&lt;&gt;"",SUMIFS(JPK_KR!AL:AL,JPK_KR!W:W,F1461),"")</f>
        <v/>
      </c>
      <c r="H1461" s="94" t="str">
        <f>IF(E1461&lt;&gt;"",SUMIFS(JPK_KR!AM:AM,JPK_KR!W:W,F1461),"")</f>
        <v/>
      </c>
      <c r="K1461" s="94" t="str">
        <f>IF(I1461&lt;&gt;"",SUMIFS(JPK_KR!AJ:AJ,JPK_KR!W:W,J1461),"")</f>
        <v/>
      </c>
      <c r="L1461" s="94" t="str">
        <f>IF(I1461&lt;&gt;"",SUMIFS(JPK_KR!AK:AK,JPK_KR!W:W,J1461),"")</f>
        <v/>
      </c>
    </row>
    <row r="1462" spans="3:12" x14ac:dyDescent="0.3">
      <c r="C1462" s="94" t="str">
        <f>IF(A1462&lt;&gt;"",SUMIFS(JPK_KR!AL:AL,JPK_KR!W:W,B1462),"")</f>
        <v/>
      </c>
      <c r="D1462" s="94" t="str">
        <f>IF(A1462&lt;&gt;"",SUMIFS(JPK_KR!AM:AM,JPK_KR!W:W,B1462),"")</f>
        <v/>
      </c>
      <c r="G1462" s="94" t="str">
        <f>IF(E1462&lt;&gt;"",SUMIFS(JPK_KR!AL:AL,JPK_KR!W:W,F1462),"")</f>
        <v/>
      </c>
      <c r="H1462" s="94" t="str">
        <f>IF(E1462&lt;&gt;"",SUMIFS(JPK_KR!AM:AM,JPK_KR!W:W,F1462),"")</f>
        <v/>
      </c>
      <c r="K1462" s="94" t="str">
        <f>IF(I1462&lt;&gt;"",SUMIFS(JPK_KR!AJ:AJ,JPK_KR!W:W,J1462),"")</f>
        <v/>
      </c>
      <c r="L1462" s="94" t="str">
        <f>IF(I1462&lt;&gt;"",SUMIFS(JPK_KR!AK:AK,JPK_KR!W:W,J1462),"")</f>
        <v/>
      </c>
    </row>
    <row r="1463" spans="3:12" x14ac:dyDescent="0.3">
      <c r="C1463" s="94" t="str">
        <f>IF(A1463&lt;&gt;"",SUMIFS(JPK_KR!AL:AL,JPK_KR!W:W,B1463),"")</f>
        <v/>
      </c>
      <c r="D1463" s="94" t="str">
        <f>IF(A1463&lt;&gt;"",SUMIFS(JPK_KR!AM:AM,JPK_KR!W:W,B1463),"")</f>
        <v/>
      </c>
      <c r="G1463" s="94" t="str">
        <f>IF(E1463&lt;&gt;"",SUMIFS(JPK_KR!AL:AL,JPK_KR!W:W,F1463),"")</f>
        <v/>
      </c>
      <c r="H1463" s="94" t="str">
        <f>IF(E1463&lt;&gt;"",SUMIFS(JPK_KR!AM:AM,JPK_KR!W:W,F1463),"")</f>
        <v/>
      </c>
      <c r="K1463" s="94" t="str">
        <f>IF(I1463&lt;&gt;"",SUMIFS(JPK_KR!AJ:AJ,JPK_KR!W:W,J1463),"")</f>
        <v/>
      </c>
      <c r="L1463" s="94" t="str">
        <f>IF(I1463&lt;&gt;"",SUMIFS(JPK_KR!AK:AK,JPK_KR!W:W,J1463),"")</f>
        <v/>
      </c>
    </row>
    <row r="1464" spans="3:12" x14ac:dyDescent="0.3">
      <c r="C1464" s="94" t="str">
        <f>IF(A1464&lt;&gt;"",SUMIFS(JPK_KR!AL:AL,JPK_KR!W:W,B1464),"")</f>
        <v/>
      </c>
      <c r="D1464" s="94" t="str">
        <f>IF(A1464&lt;&gt;"",SUMIFS(JPK_KR!AM:AM,JPK_KR!W:W,B1464),"")</f>
        <v/>
      </c>
      <c r="G1464" s="94" t="str">
        <f>IF(E1464&lt;&gt;"",SUMIFS(JPK_KR!AL:AL,JPK_KR!W:W,F1464),"")</f>
        <v/>
      </c>
      <c r="H1464" s="94" t="str">
        <f>IF(E1464&lt;&gt;"",SUMIFS(JPK_KR!AM:AM,JPK_KR!W:W,F1464),"")</f>
        <v/>
      </c>
      <c r="K1464" s="94" t="str">
        <f>IF(I1464&lt;&gt;"",SUMIFS(JPK_KR!AJ:AJ,JPK_KR!W:W,J1464),"")</f>
        <v/>
      </c>
      <c r="L1464" s="94" t="str">
        <f>IF(I1464&lt;&gt;"",SUMIFS(JPK_KR!AK:AK,JPK_KR!W:W,J1464),"")</f>
        <v/>
      </c>
    </row>
    <row r="1465" spans="3:12" x14ac:dyDescent="0.3">
      <c r="C1465" s="94" t="str">
        <f>IF(A1465&lt;&gt;"",SUMIFS(JPK_KR!AL:AL,JPK_KR!W:W,B1465),"")</f>
        <v/>
      </c>
      <c r="D1465" s="94" t="str">
        <f>IF(A1465&lt;&gt;"",SUMIFS(JPK_KR!AM:AM,JPK_KR!W:W,B1465),"")</f>
        <v/>
      </c>
      <c r="G1465" s="94" t="str">
        <f>IF(E1465&lt;&gt;"",SUMIFS(JPK_KR!AL:AL,JPK_KR!W:W,F1465),"")</f>
        <v/>
      </c>
      <c r="H1465" s="94" t="str">
        <f>IF(E1465&lt;&gt;"",SUMIFS(JPK_KR!AM:AM,JPK_KR!W:W,F1465),"")</f>
        <v/>
      </c>
      <c r="K1465" s="94" t="str">
        <f>IF(I1465&lt;&gt;"",SUMIFS(JPK_KR!AJ:AJ,JPK_KR!W:W,J1465),"")</f>
        <v/>
      </c>
      <c r="L1465" s="94" t="str">
        <f>IF(I1465&lt;&gt;"",SUMIFS(JPK_KR!AK:AK,JPK_KR!W:W,J1465),"")</f>
        <v/>
      </c>
    </row>
    <row r="1466" spans="3:12" x14ac:dyDescent="0.3">
      <c r="C1466" s="94" t="str">
        <f>IF(A1466&lt;&gt;"",SUMIFS(JPK_KR!AL:AL,JPK_KR!W:W,B1466),"")</f>
        <v/>
      </c>
      <c r="D1466" s="94" t="str">
        <f>IF(A1466&lt;&gt;"",SUMIFS(JPK_KR!AM:AM,JPK_KR!W:W,B1466),"")</f>
        <v/>
      </c>
      <c r="G1466" s="94" t="str">
        <f>IF(E1466&lt;&gt;"",SUMIFS(JPK_KR!AL:AL,JPK_KR!W:W,F1466),"")</f>
        <v/>
      </c>
      <c r="H1466" s="94" t="str">
        <f>IF(E1466&lt;&gt;"",SUMIFS(JPK_KR!AM:AM,JPK_KR!W:W,F1466),"")</f>
        <v/>
      </c>
      <c r="K1466" s="94" t="str">
        <f>IF(I1466&lt;&gt;"",SUMIFS(JPK_KR!AJ:AJ,JPK_KR!W:W,J1466),"")</f>
        <v/>
      </c>
      <c r="L1466" s="94" t="str">
        <f>IF(I1466&lt;&gt;"",SUMIFS(JPK_KR!AK:AK,JPK_KR!W:W,J1466),"")</f>
        <v/>
      </c>
    </row>
    <row r="1467" spans="3:12" x14ac:dyDescent="0.3">
      <c r="C1467" s="94" t="str">
        <f>IF(A1467&lt;&gt;"",SUMIFS(JPK_KR!AL:AL,JPK_KR!W:W,B1467),"")</f>
        <v/>
      </c>
      <c r="D1467" s="94" t="str">
        <f>IF(A1467&lt;&gt;"",SUMIFS(JPK_KR!AM:AM,JPK_KR!W:W,B1467),"")</f>
        <v/>
      </c>
      <c r="G1467" s="94" t="str">
        <f>IF(E1467&lt;&gt;"",SUMIFS(JPK_KR!AL:AL,JPK_KR!W:W,F1467),"")</f>
        <v/>
      </c>
      <c r="H1467" s="94" t="str">
        <f>IF(E1467&lt;&gt;"",SUMIFS(JPK_KR!AM:AM,JPK_KR!W:W,F1467),"")</f>
        <v/>
      </c>
      <c r="K1467" s="94" t="str">
        <f>IF(I1467&lt;&gt;"",SUMIFS(JPK_KR!AJ:AJ,JPK_KR!W:W,J1467),"")</f>
        <v/>
      </c>
      <c r="L1467" s="94" t="str">
        <f>IF(I1467&lt;&gt;"",SUMIFS(JPK_KR!AK:AK,JPK_KR!W:W,J1467),"")</f>
        <v/>
      </c>
    </row>
    <row r="1468" spans="3:12" x14ac:dyDescent="0.3">
      <c r="C1468" s="94" t="str">
        <f>IF(A1468&lt;&gt;"",SUMIFS(JPK_KR!AL:AL,JPK_KR!W:W,B1468),"")</f>
        <v/>
      </c>
      <c r="D1468" s="94" t="str">
        <f>IF(A1468&lt;&gt;"",SUMIFS(JPK_KR!AM:AM,JPK_KR!W:W,B1468),"")</f>
        <v/>
      </c>
      <c r="G1468" s="94" t="str">
        <f>IF(E1468&lt;&gt;"",SUMIFS(JPK_KR!AL:AL,JPK_KR!W:W,F1468),"")</f>
        <v/>
      </c>
      <c r="H1468" s="94" t="str">
        <f>IF(E1468&lt;&gt;"",SUMIFS(JPK_KR!AM:AM,JPK_KR!W:W,F1468),"")</f>
        <v/>
      </c>
      <c r="K1468" s="94" t="str">
        <f>IF(I1468&lt;&gt;"",SUMIFS(JPK_KR!AJ:AJ,JPK_KR!W:W,J1468),"")</f>
        <v/>
      </c>
      <c r="L1468" s="94" t="str">
        <f>IF(I1468&lt;&gt;"",SUMIFS(JPK_KR!AK:AK,JPK_KR!W:W,J1468),"")</f>
        <v/>
      </c>
    </row>
    <row r="1469" spans="3:12" x14ac:dyDescent="0.3">
      <c r="C1469" s="94" t="str">
        <f>IF(A1469&lt;&gt;"",SUMIFS(JPK_KR!AL:AL,JPK_KR!W:W,B1469),"")</f>
        <v/>
      </c>
      <c r="D1469" s="94" t="str">
        <f>IF(A1469&lt;&gt;"",SUMIFS(JPK_KR!AM:AM,JPK_KR!W:W,B1469),"")</f>
        <v/>
      </c>
      <c r="G1469" s="94" t="str">
        <f>IF(E1469&lt;&gt;"",SUMIFS(JPK_KR!AL:AL,JPK_KR!W:W,F1469),"")</f>
        <v/>
      </c>
      <c r="H1469" s="94" t="str">
        <f>IF(E1469&lt;&gt;"",SUMIFS(JPK_KR!AM:AM,JPK_KR!W:W,F1469),"")</f>
        <v/>
      </c>
      <c r="K1469" s="94" t="str">
        <f>IF(I1469&lt;&gt;"",SUMIFS(JPK_KR!AJ:AJ,JPK_KR!W:W,J1469),"")</f>
        <v/>
      </c>
      <c r="L1469" s="94" t="str">
        <f>IF(I1469&lt;&gt;"",SUMIFS(JPK_KR!AK:AK,JPK_KR!W:W,J1469),"")</f>
        <v/>
      </c>
    </row>
    <row r="1470" spans="3:12" x14ac:dyDescent="0.3">
      <c r="C1470" s="94" t="str">
        <f>IF(A1470&lt;&gt;"",SUMIFS(JPK_KR!AL:AL,JPK_KR!W:W,B1470),"")</f>
        <v/>
      </c>
      <c r="D1470" s="94" t="str">
        <f>IF(A1470&lt;&gt;"",SUMIFS(JPK_KR!AM:AM,JPK_KR!W:W,B1470),"")</f>
        <v/>
      </c>
      <c r="G1470" s="94" t="str">
        <f>IF(E1470&lt;&gt;"",SUMIFS(JPK_KR!AL:AL,JPK_KR!W:W,F1470),"")</f>
        <v/>
      </c>
      <c r="H1470" s="94" t="str">
        <f>IF(E1470&lt;&gt;"",SUMIFS(JPK_KR!AM:AM,JPK_KR!W:W,F1470),"")</f>
        <v/>
      </c>
      <c r="K1470" s="94" t="str">
        <f>IF(I1470&lt;&gt;"",SUMIFS(JPK_KR!AJ:AJ,JPK_KR!W:W,J1470),"")</f>
        <v/>
      </c>
      <c r="L1470" s="94" t="str">
        <f>IF(I1470&lt;&gt;"",SUMIFS(JPK_KR!AK:AK,JPK_KR!W:W,J1470),"")</f>
        <v/>
      </c>
    </row>
    <row r="1471" spans="3:12" x14ac:dyDescent="0.3">
      <c r="C1471" s="94" t="str">
        <f>IF(A1471&lt;&gt;"",SUMIFS(JPK_KR!AL:AL,JPK_KR!W:W,B1471),"")</f>
        <v/>
      </c>
      <c r="D1471" s="94" t="str">
        <f>IF(A1471&lt;&gt;"",SUMIFS(JPK_KR!AM:AM,JPK_KR!W:W,B1471),"")</f>
        <v/>
      </c>
      <c r="G1471" s="94" t="str">
        <f>IF(E1471&lt;&gt;"",SUMIFS(JPK_KR!AL:AL,JPK_KR!W:W,F1471),"")</f>
        <v/>
      </c>
      <c r="H1471" s="94" t="str">
        <f>IF(E1471&lt;&gt;"",SUMIFS(JPK_KR!AM:AM,JPK_KR!W:W,F1471),"")</f>
        <v/>
      </c>
      <c r="K1471" s="94" t="str">
        <f>IF(I1471&lt;&gt;"",SUMIFS(JPK_KR!AJ:AJ,JPK_KR!W:W,J1471),"")</f>
        <v/>
      </c>
      <c r="L1471" s="94" t="str">
        <f>IF(I1471&lt;&gt;"",SUMIFS(JPK_KR!AK:AK,JPK_KR!W:W,J1471),"")</f>
        <v/>
      </c>
    </row>
    <row r="1472" spans="3:12" x14ac:dyDescent="0.3">
      <c r="C1472" s="94" t="str">
        <f>IF(A1472&lt;&gt;"",SUMIFS(JPK_KR!AL:AL,JPK_KR!W:W,B1472),"")</f>
        <v/>
      </c>
      <c r="D1472" s="94" t="str">
        <f>IF(A1472&lt;&gt;"",SUMIFS(JPK_KR!AM:AM,JPK_KR!W:W,B1472),"")</f>
        <v/>
      </c>
      <c r="G1472" s="94" t="str">
        <f>IF(E1472&lt;&gt;"",SUMIFS(JPK_KR!AL:AL,JPK_KR!W:W,F1472),"")</f>
        <v/>
      </c>
      <c r="H1472" s="94" t="str">
        <f>IF(E1472&lt;&gt;"",SUMIFS(JPK_KR!AM:AM,JPK_KR!W:W,F1472),"")</f>
        <v/>
      </c>
      <c r="K1472" s="94" t="str">
        <f>IF(I1472&lt;&gt;"",SUMIFS(JPK_KR!AJ:AJ,JPK_KR!W:W,J1472),"")</f>
        <v/>
      </c>
      <c r="L1472" s="94" t="str">
        <f>IF(I1472&lt;&gt;"",SUMIFS(JPK_KR!AK:AK,JPK_KR!W:W,J1472),"")</f>
        <v/>
      </c>
    </row>
    <row r="1473" spans="3:12" x14ac:dyDescent="0.3">
      <c r="C1473" s="94" t="str">
        <f>IF(A1473&lt;&gt;"",SUMIFS(JPK_KR!AL:AL,JPK_KR!W:W,B1473),"")</f>
        <v/>
      </c>
      <c r="D1473" s="94" t="str">
        <f>IF(A1473&lt;&gt;"",SUMIFS(JPK_KR!AM:AM,JPK_KR!W:W,B1473),"")</f>
        <v/>
      </c>
      <c r="G1473" s="94" t="str">
        <f>IF(E1473&lt;&gt;"",SUMIFS(JPK_KR!AL:AL,JPK_KR!W:W,F1473),"")</f>
        <v/>
      </c>
      <c r="H1473" s="94" t="str">
        <f>IF(E1473&lt;&gt;"",SUMIFS(JPK_KR!AM:AM,JPK_KR!W:W,F1473),"")</f>
        <v/>
      </c>
      <c r="K1473" s="94" t="str">
        <f>IF(I1473&lt;&gt;"",SUMIFS(JPK_KR!AJ:AJ,JPK_KR!W:W,J1473),"")</f>
        <v/>
      </c>
      <c r="L1473" s="94" t="str">
        <f>IF(I1473&lt;&gt;"",SUMIFS(JPK_KR!AK:AK,JPK_KR!W:W,J1473),"")</f>
        <v/>
      </c>
    </row>
    <row r="1474" spans="3:12" x14ac:dyDescent="0.3">
      <c r="C1474" s="94" t="str">
        <f>IF(A1474&lt;&gt;"",SUMIFS(JPK_KR!AL:AL,JPK_KR!W:W,B1474),"")</f>
        <v/>
      </c>
      <c r="D1474" s="94" t="str">
        <f>IF(A1474&lt;&gt;"",SUMIFS(JPK_KR!AM:AM,JPK_KR!W:W,B1474),"")</f>
        <v/>
      </c>
      <c r="G1474" s="94" t="str">
        <f>IF(E1474&lt;&gt;"",SUMIFS(JPK_KR!AL:AL,JPK_KR!W:W,F1474),"")</f>
        <v/>
      </c>
      <c r="H1474" s="94" t="str">
        <f>IF(E1474&lt;&gt;"",SUMIFS(JPK_KR!AM:AM,JPK_KR!W:W,F1474),"")</f>
        <v/>
      </c>
      <c r="K1474" s="94" t="str">
        <f>IF(I1474&lt;&gt;"",SUMIFS(JPK_KR!AJ:AJ,JPK_KR!W:W,J1474),"")</f>
        <v/>
      </c>
      <c r="L1474" s="94" t="str">
        <f>IF(I1474&lt;&gt;"",SUMIFS(JPK_KR!AK:AK,JPK_KR!W:W,J1474),"")</f>
        <v/>
      </c>
    </row>
    <row r="1475" spans="3:12" x14ac:dyDescent="0.3">
      <c r="C1475" s="94" t="str">
        <f>IF(A1475&lt;&gt;"",SUMIFS(JPK_KR!AL:AL,JPK_KR!W:W,B1475),"")</f>
        <v/>
      </c>
      <c r="D1475" s="94" t="str">
        <f>IF(A1475&lt;&gt;"",SUMIFS(JPK_KR!AM:AM,JPK_KR!W:W,B1475),"")</f>
        <v/>
      </c>
      <c r="G1475" s="94" t="str">
        <f>IF(E1475&lt;&gt;"",SUMIFS(JPK_KR!AL:AL,JPK_KR!W:W,F1475),"")</f>
        <v/>
      </c>
      <c r="H1475" s="94" t="str">
        <f>IF(E1475&lt;&gt;"",SUMIFS(JPK_KR!AM:AM,JPK_KR!W:W,F1475),"")</f>
        <v/>
      </c>
      <c r="K1475" s="94" t="str">
        <f>IF(I1475&lt;&gt;"",SUMIFS(JPK_KR!AJ:AJ,JPK_KR!W:W,J1475),"")</f>
        <v/>
      </c>
      <c r="L1475" s="94" t="str">
        <f>IF(I1475&lt;&gt;"",SUMIFS(JPK_KR!AK:AK,JPK_KR!W:W,J1475),"")</f>
        <v/>
      </c>
    </row>
    <row r="1476" spans="3:12" x14ac:dyDescent="0.3">
      <c r="C1476" s="94" t="str">
        <f>IF(A1476&lt;&gt;"",SUMIFS(JPK_KR!AL:AL,JPK_KR!W:W,B1476),"")</f>
        <v/>
      </c>
      <c r="D1476" s="94" t="str">
        <f>IF(A1476&lt;&gt;"",SUMIFS(JPK_KR!AM:AM,JPK_KR!W:W,B1476),"")</f>
        <v/>
      </c>
      <c r="G1476" s="94" t="str">
        <f>IF(E1476&lt;&gt;"",SUMIFS(JPK_KR!AL:AL,JPK_KR!W:W,F1476),"")</f>
        <v/>
      </c>
      <c r="H1476" s="94" t="str">
        <f>IF(E1476&lt;&gt;"",SUMIFS(JPK_KR!AM:AM,JPK_KR!W:W,F1476),"")</f>
        <v/>
      </c>
      <c r="K1476" s="94" t="str">
        <f>IF(I1476&lt;&gt;"",SUMIFS(JPK_KR!AJ:AJ,JPK_KR!W:W,J1476),"")</f>
        <v/>
      </c>
      <c r="L1476" s="94" t="str">
        <f>IF(I1476&lt;&gt;"",SUMIFS(JPK_KR!AK:AK,JPK_KR!W:W,J1476),"")</f>
        <v/>
      </c>
    </row>
    <row r="1477" spans="3:12" x14ac:dyDescent="0.3">
      <c r="C1477" s="94" t="str">
        <f>IF(A1477&lt;&gt;"",SUMIFS(JPK_KR!AL:AL,JPK_KR!W:W,B1477),"")</f>
        <v/>
      </c>
      <c r="D1477" s="94" t="str">
        <f>IF(A1477&lt;&gt;"",SUMIFS(JPK_KR!AM:AM,JPK_KR!W:W,B1477),"")</f>
        <v/>
      </c>
      <c r="G1477" s="94" t="str">
        <f>IF(E1477&lt;&gt;"",SUMIFS(JPK_KR!AL:AL,JPK_KR!W:W,F1477),"")</f>
        <v/>
      </c>
      <c r="H1477" s="94" t="str">
        <f>IF(E1477&lt;&gt;"",SUMIFS(JPK_KR!AM:AM,JPK_KR!W:W,F1477),"")</f>
        <v/>
      </c>
      <c r="K1477" s="94" t="str">
        <f>IF(I1477&lt;&gt;"",SUMIFS(JPK_KR!AJ:AJ,JPK_KR!W:W,J1477),"")</f>
        <v/>
      </c>
      <c r="L1477" s="94" t="str">
        <f>IF(I1477&lt;&gt;"",SUMIFS(JPK_KR!AK:AK,JPK_KR!W:W,J1477),"")</f>
        <v/>
      </c>
    </row>
    <row r="1478" spans="3:12" x14ac:dyDescent="0.3">
      <c r="C1478" s="94" t="str">
        <f>IF(A1478&lt;&gt;"",SUMIFS(JPK_KR!AL:AL,JPK_KR!W:W,B1478),"")</f>
        <v/>
      </c>
      <c r="D1478" s="94" t="str">
        <f>IF(A1478&lt;&gt;"",SUMIFS(JPK_KR!AM:AM,JPK_KR!W:W,B1478),"")</f>
        <v/>
      </c>
      <c r="G1478" s="94" t="str">
        <f>IF(E1478&lt;&gt;"",SUMIFS(JPK_KR!AL:AL,JPK_KR!W:W,F1478),"")</f>
        <v/>
      </c>
      <c r="H1478" s="94" t="str">
        <f>IF(E1478&lt;&gt;"",SUMIFS(JPK_KR!AM:AM,JPK_KR!W:W,F1478),"")</f>
        <v/>
      </c>
      <c r="K1478" s="94" t="str">
        <f>IF(I1478&lt;&gt;"",SUMIFS(JPK_KR!AJ:AJ,JPK_KR!W:W,J1478),"")</f>
        <v/>
      </c>
      <c r="L1478" s="94" t="str">
        <f>IF(I1478&lt;&gt;"",SUMIFS(JPK_KR!AK:AK,JPK_KR!W:W,J1478),"")</f>
        <v/>
      </c>
    </row>
    <row r="1479" spans="3:12" x14ac:dyDescent="0.3">
      <c r="C1479" s="94" t="str">
        <f>IF(A1479&lt;&gt;"",SUMIFS(JPK_KR!AL:AL,JPK_KR!W:W,B1479),"")</f>
        <v/>
      </c>
      <c r="D1479" s="94" t="str">
        <f>IF(A1479&lt;&gt;"",SUMIFS(JPK_KR!AM:AM,JPK_KR!W:W,B1479),"")</f>
        <v/>
      </c>
      <c r="G1479" s="94" t="str">
        <f>IF(E1479&lt;&gt;"",SUMIFS(JPK_KR!AL:AL,JPK_KR!W:W,F1479),"")</f>
        <v/>
      </c>
      <c r="H1479" s="94" t="str">
        <f>IF(E1479&lt;&gt;"",SUMIFS(JPK_KR!AM:AM,JPK_KR!W:W,F1479),"")</f>
        <v/>
      </c>
      <c r="K1479" s="94" t="str">
        <f>IF(I1479&lt;&gt;"",SUMIFS(JPK_KR!AJ:AJ,JPK_KR!W:W,J1479),"")</f>
        <v/>
      </c>
      <c r="L1479" s="94" t="str">
        <f>IF(I1479&lt;&gt;"",SUMIFS(JPK_KR!AK:AK,JPK_KR!W:W,J1479),"")</f>
        <v/>
      </c>
    </row>
    <row r="1480" spans="3:12" x14ac:dyDescent="0.3">
      <c r="C1480" s="94" t="str">
        <f>IF(A1480&lt;&gt;"",SUMIFS(JPK_KR!AL:AL,JPK_KR!W:W,B1480),"")</f>
        <v/>
      </c>
      <c r="D1480" s="94" t="str">
        <f>IF(A1480&lt;&gt;"",SUMIFS(JPK_KR!AM:AM,JPK_KR!W:W,B1480),"")</f>
        <v/>
      </c>
      <c r="G1480" s="94" t="str">
        <f>IF(E1480&lt;&gt;"",SUMIFS(JPK_KR!AL:AL,JPK_KR!W:W,F1480),"")</f>
        <v/>
      </c>
      <c r="H1480" s="94" t="str">
        <f>IF(E1480&lt;&gt;"",SUMIFS(JPK_KR!AM:AM,JPK_KR!W:W,F1480),"")</f>
        <v/>
      </c>
      <c r="K1480" s="94" t="str">
        <f>IF(I1480&lt;&gt;"",SUMIFS(JPK_KR!AJ:AJ,JPK_KR!W:W,J1480),"")</f>
        <v/>
      </c>
      <c r="L1480" s="94" t="str">
        <f>IF(I1480&lt;&gt;"",SUMIFS(JPK_KR!AK:AK,JPK_KR!W:W,J1480),"")</f>
        <v/>
      </c>
    </row>
    <row r="1481" spans="3:12" x14ac:dyDescent="0.3">
      <c r="C1481" s="94" t="str">
        <f>IF(A1481&lt;&gt;"",SUMIFS(JPK_KR!AL:AL,JPK_KR!W:W,B1481),"")</f>
        <v/>
      </c>
      <c r="D1481" s="94" t="str">
        <f>IF(A1481&lt;&gt;"",SUMIFS(JPK_KR!AM:AM,JPK_KR!W:W,B1481),"")</f>
        <v/>
      </c>
      <c r="G1481" s="94" t="str">
        <f>IF(E1481&lt;&gt;"",SUMIFS(JPK_KR!AL:AL,JPK_KR!W:W,F1481),"")</f>
        <v/>
      </c>
      <c r="H1481" s="94" t="str">
        <f>IF(E1481&lt;&gt;"",SUMIFS(JPK_KR!AM:AM,JPK_KR!W:W,F1481),"")</f>
        <v/>
      </c>
      <c r="K1481" s="94" t="str">
        <f>IF(I1481&lt;&gt;"",SUMIFS(JPK_KR!AJ:AJ,JPK_KR!W:W,J1481),"")</f>
        <v/>
      </c>
      <c r="L1481" s="94" t="str">
        <f>IF(I1481&lt;&gt;"",SUMIFS(JPK_KR!AK:AK,JPK_KR!W:W,J1481),"")</f>
        <v/>
      </c>
    </row>
    <row r="1482" spans="3:12" x14ac:dyDescent="0.3">
      <c r="C1482" s="94" t="str">
        <f>IF(A1482&lt;&gt;"",SUMIFS(JPK_KR!AL:AL,JPK_KR!W:W,B1482),"")</f>
        <v/>
      </c>
      <c r="D1482" s="94" t="str">
        <f>IF(A1482&lt;&gt;"",SUMIFS(JPK_KR!AM:AM,JPK_KR!W:W,B1482),"")</f>
        <v/>
      </c>
      <c r="G1482" s="94" t="str">
        <f>IF(E1482&lt;&gt;"",SUMIFS(JPK_KR!AL:AL,JPK_KR!W:W,F1482),"")</f>
        <v/>
      </c>
      <c r="H1482" s="94" t="str">
        <f>IF(E1482&lt;&gt;"",SUMIFS(JPK_KR!AM:AM,JPK_KR!W:W,F1482),"")</f>
        <v/>
      </c>
      <c r="K1482" s="94" t="str">
        <f>IF(I1482&lt;&gt;"",SUMIFS(JPK_KR!AJ:AJ,JPK_KR!W:W,J1482),"")</f>
        <v/>
      </c>
      <c r="L1482" s="94" t="str">
        <f>IF(I1482&lt;&gt;"",SUMIFS(JPK_KR!AK:AK,JPK_KR!W:W,J1482),"")</f>
        <v/>
      </c>
    </row>
    <row r="1483" spans="3:12" x14ac:dyDescent="0.3">
      <c r="C1483" s="94" t="str">
        <f>IF(A1483&lt;&gt;"",SUMIFS(JPK_KR!AL:AL,JPK_KR!W:W,B1483),"")</f>
        <v/>
      </c>
      <c r="D1483" s="94" t="str">
        <f>IF(A1483&lt;&gt;"",SUMIFS(JPK_KR!AM:AM,JPK_KR!W:W,B1483),"")</f>
        <v/>
      </c>
      <c r="G1483" s="94" t="str">
        <f>IF(E1483&lt;&gt;"",SUMIFS(JPK_KR!AL:AL,JPK_KR!W:W,F1483),"")</f>
        <v/>
      </c>
      <c r="H1483" s="94" t="str">
        <f>IF(E1483&lt;&gt;"",SUMIFS(JPK_KR!AM:AM,JPK_KR!W:W,F1483),"")</f>
        <v/>
      </c>
      <c r="K1483" s="94" t="str">
        <f>IF(I1483&lt;&gt;"",SUMIFS(JPK_KR!AJ:AJ,JPK_KR!W:W,J1483),"")</f>
        <v/>
      </c>
      <c r="L1483" s="94" t="str">
        <f>IF(I1483&lt;&gt;"",SUMIFS(JPK_KR!AK:AK,JPK_KR!W:W,J1483),"")</f>
        <v/>
      </c>
    </row>
    <row r="1484" spans="3:12" x14ac:dyDescent="0.3">
      <c r="C1484" s="94" t="str">
        <f>IF(A1484&lt;&gt;"",SUMIFS(JPK_KR!AL:AL,JPK_KR!W:W,B1484),"")</f>
        <v/>
      </c>
      <c r="D1484" s="94" t="str">
        <f>IF(A1484&lt;&gt;"",SUMIFS(JPK_KR!AM:AM,JPK_KR!W:W,B1484),"")</f>
        <v/>
      </c>
      <c r="G1484" s="94" t="str">
        <f>IF(E1484&lt;&gt;"",SUMIFS(JPK_KR!AL:AL,JPK_KR!W:W,F1484),"")</f>
        <v/>
      </c>
      <c r="H1484" s="94" t="str">
        <f>IF(E1484&lt;&gt;"",SUMIFS(JPK_KR!AM:AM,JPK_KR!W:W,F1484),"")</f>
        <v/>
      </c>
      <c r="K1484" s="94" t="str">
        <f>IF(I1484&lt;&gt;"",SUMIFS(JPK_KR!AJ:AJ,JPK_KR!W:W,J1484),"")</f>
        <v/>
      </c>
      <c r="L1484" s="94" t="str">
        <f>IF(I1484&lt;&gt;"",SUMIFS(JPK_KR!AK:AK,JPK_KR!W:W,J1484),"")</f>
        <v/>
      </c>
    </row>
    <row r="1485" spans="3:12" x14ac:dyDescent="0.3">
      <c r="C1485" s="94" t="str">
        <f>IF(A1485&lt;&gt;"",SUMIFS(JPK_KR!AL:AL,JPK_KR!W:W,B1485),"")</f>
        <v/>
      </c>
      <c r="D1485" s="94" t="str">
        <f>IF(A1485&lt;&gt;"",SUMIFS(JPK_KR!AM:AM,JPK_KR!W:W,B1485),"")</f>
        <v/>
      </c>
      <c r="G1485" s="94" t="str">
        <f>IF(E1485&lt;&gt;"",SUMIFS(JPK_KR!AL:AL,JPK_KR!W:W,F1485),"")</f>
        <v/>
      </c>
      <c r="H1485" s="94" t="str">
        <f>IF(E1485&lt;&gt;"",SUMIFS(JPK_KR!AM:AM,JPK_KR!W:W,F1485),"")</f>
        <v/>
      </c>
      <c r="K1485" s="94" t="str">
        <f>IF(I1485&lt;&gt;"",SUMIFS(JPK_KR!AJ:AJ,JPK_KR!W:W,J1485),"")</f>
        <v/>
      </c>
      <c r="L1485" s="94" t="str">
        <f>IF(I1485&lt;&gt;"",SUMIFS(JPK_KR!AK:AK,JPK_KR!W:W,J1485),"")</f>
        <v/>
      </c>
    </row>
    <row r="1486" spans="3:12" x14ac:dyDescent="0.3">
      <c r="C1486" s="94" t="str">
        <f>IF(A1486&lt;&gt;"",SUMIFS(JPK_KR!AL:AL,JPK_KR!W:W,B1486),"")</f>
        <v/>
      </c>
      <c r="D1486" s="94" t="str">
        <f>IF(A1486&lt;&gt;"",SUMIFS(JPK_KR!AM:AM,JPK_KR!W:W,B1486),"")</f>
        <v/>
      </c>
      <c r="G1486" s="94" t="str">
        <f>IF(E1486&lt;&gt;"",SUMIFS(JPK_KR!AL:AL,JPK_KR!W:W,F1486),"")</f>
        <v/>
      </c>
      <c r="H1486" s="94" t="str">
        <f>IF(E1486&lt;&gt;"",SUMIFS(JPK_KR!AM:AM,JPK_KR!W:W,F1486),"")</f>
        <v/>
      </c>
      <c r="K1486" s="94" t="str">
        <f>IF(I1486&lt;&gt;"",SUMIFS(JPK_KR!AJ:AJ,JPK_KR!W:W,J1486),"")</f>
        <v/>
      </c>
      <c r="L1486" s="94" t="str">
        <f>IF(I1486&lt;&gt;"",SUMIFS(JPK_KR!AK:AK,JPK_KR!W:W,J1486),"")</f>
        <v/>
      </c>
    </row>
    <row r="1487" spans="3:12" x14ac:dyDescent="0.3">
      <c r="C1487" s="94" t="str">
        <f>IF(A1487&lt;&gt;"",SUMIFS(JPK_KR!AL:AL,JPK_KR!W:W,B1487),"")</f>
        <v/>
      </c>
      <c r="D1487" s="94" t="str">
        <f>IF(A1487&lt;&gt;"",SUMIFS(JPK_KR!AM:AM,JPK_KR!W:W,B1487),"")</f>
        <v/>
      </c>
      <c r="G1487" s="94" t="str">
        <f>IF(E1487&lt;&gt;"",SUMIFS(JPK_KR!AL:AL,JPK_KR!W:W,F1487),"")</f>
        <v/>
      </c>
      <c r="H1487" s="94" t="str">
        <f>IF(E1487&lt;&gt;"",SUMIFS(JPK_KR!AM:AM,JPK_KR!W:W,F1487),"")</f>
        <v/>
      </c>
      <c r="K1487" s="94" t="str">
        <f>IF(I1487&lt;&gt;"",SUMIFS(JPK_KR!AJ:AJ,JPK_KR!W:W,J1487),"")</f>
        <v/>
      </c>
      <c r="L1487" s="94" t="str">
        <f>IF(I1487&lt;&gt;"",SUMIFS(JPK_KR!AK:AK,JPK_KR!W:W,J1487),"")</f>
        <v/>
      </c>
    </row>
    <row r="1488" spans="3:12" x14ac:dyDescent="0.3">
      <c r="C1488" s="94" t="str">
        <f>IF(A1488&lt;&gt;"",SUMIFS(JPK_KR!AL:AL,JPK_KR!W:W,B1488),"")</f>
        <v/>
      </c>
      <c r="D1488" s="94" t="str">
        <f>IF(A1488&lt;&gt;"",SUMIFS(JPK_KR!AM:AM,JPK_KR!W:W,B1488),"")</f>
        <v/>
      </c>
      <c r="G1488" s="94" t="str">
        <f>IF(E1488&lt;&gt;"",SUMIFS(JPK_KR!AL:AL,JPK_KR!W:W,F1488),"")</f>
        <v/>
      </c>
      <c r="H1488" s="94" t="str">
        <f>IF(E1488&lt;&gt;"",SUMIFS(JPK_KR!AM:AM,JPK_KR!W:W,F1488),"")</f>
        <v/>
      </c>
      <c r="K1488" s="94" t="str">
        <f>IF(I1488&lt;&gt;"",SUMIFS(JPK_KR!AJ:AJ,JPK_KR!W:W,J1488),"")</f>
        <v/>
      </c>
      <c r="L1488" s="94" t="str">
        <f>IF(I1488&lt;&gt;"",SUMIFS(JPK_KR!AK:AK,JPK_KR!W:W,J1488),"")</f>
        <v/>
      </c>
    </row>
    <row r="1489" spans="3:12" x14ac:dyDescent="0.3">
      <c r="C1489" s="94" t="str">
        <f>IF(A1489&lt;&gt;"",SUMIFS(JPK_KR!AL:AL,JPK_KR!W:W,B1489),"")</f>
        <v/>
      </c>
      <c r="D1489" s="94" t="str">
        <f>IF(A1489&lt;&gt;"",SUMIFS(JPK_KR!AM:AM,JPK_KR!W:W,B1489),"")</f>
        <v/>
      </c>
      <c r="G1489" s="94" t="str">
        <f>IF(E1489&lt;&gt;"",SUMIFS(JPK_KR!AL:AL,JPK_KR!W:W,F1489),"")</f>
        <v/>
      </c>
      <c r="H1489" s="94" t="str">
        <f>IF(E1489&lt;&gt;"",SUMIFS(JPK_KR!AM:AM,JPK_KR!W:W,F1489),"")</f>
        <v/>
      </c>
      <c r="K1489" s="94" t="str">
        <f>IF(I1489&lt;&gt;"",SUMIFS(JPK_KR!AJ:AJ,JPK_KR!W:W,J1489),"")</f>
        <v/>
      </c>
      <c r="L1489" s="94" t="str">
        <f>IF(I1489&lt;&gt;"",SUMIFS(JPK_KR!AK:AK,JPK_KR!W:W,J1489),"")</f>
        <v/>
      </c>
    </row>
    <row r="1490" spans="3:12" x14ac:dyDescent="0.3">
      <c r="C1490" s="94" t="str">
        <f>IF(A1490&lt;&gt;"",SUMIFS(JPK_KR!AL:AL,JPK_KR!W:W,B1490),"")</f>
        <v/>
      </c>
      <c r="D1490" s="94" t="str">
        <f>IF(A1490&lt;&gt;"",SUMIFS(JPK_KR!AM:AM,JPK_KR!W:W,B1490),"")</f>
        <v/>
      </c>
      <c r="G1490" s="94" t="str">
        <f>IF(E1490&lt;&gt;"",SUMIFS(JPK_KR!AL:AL,JPK_KR!W:W,F1490),"")</f>
        <v/>
      </c>
      <c r="H1490" s="94" t="str">
        <f>IF(E1490&lt;&gt;"",SUMIFS(JPK_KR!AM:AM,JPK_KR!W:W,F1490),"")</f>
        <v/>
      </c>
      <c r="K1490" s="94" t="str">
        <f>IF(I1490&lt;&gt;"",SUMIFS(JPK_KR!AJ:AJ,JPK_KR!W:W,J1490),"")</f>
        <v/>
      </c>
      <c r="L1490" s="94" t="str">
        <f>IF(I1490&lt;&gt;"",SUMIFS(JPK_KR!AK:AK,JPK_KR!W:W,J1490),"")</f>
        <v/>
      </c>
    </row>
    <row r="1491" spans="3:12" x14ac:dyDescent="0.3">
      <c r="C1491" s="94" t="str">
        <f>IF(A1491&lt;&gt;"",SUMIFS(JPK_KR!AL:AL,JPK_KR!W:W,B1491),"")</f>
        <v/>
      </c>
      <c r="D1491" s="94" t="str">
        <f>IF(A1491&lt;&gt;"",SUMIFS(JPK_KR!AM:AM,JPK_KR!W:W,B1491),"")</f>
        <v/>
      </c>
      <c r="G1491" s="94" t="str">
        <f>IF(E1491&lt;&gt;"",SUMIFS(JPK_KR!AL:AL,JPK_KR!W:W,F1491),"")</f>
        <v/>
      </c>
      <c r="H1491" s="94" t="str">
        <f>IF(E1491&lt;&gt;"",SUMIFS(JPK_KR!AM:AM,JPK_KR!W:W,F1491),"")</f>
        <v/>
      </c>
      <c r="K1491" s="94" t="str">
        <f>IF(I1491&lt;&gt;"",SUMIFS(JPK_KR!AJ:AJ,JPK_KR!W:W,J1491),"")</f>
        <v/>
      </c>
      <c r="L1491" s="94" t="str">
        <f>IF(I1491&lt;&gt;"",SUMIFS(JPK_KR!AK:AK,JPK_KR!W:W,J1491),"")</f>
        <v/>
      </c>
    </row>
    <row r="1492" spans="3:12" x14ac:dyDescent="0.3">
      <c r="C1492" s="94" t="str">
        <f>IF(A1492&lt;&gt;"",SUMIFS(JPK_KR!AL:AL,JPK_KR!W:W,B1492),"")</f>
        <v/>
      </c>
      <c r="D1492" s="94" t="str">
        <f>IF(A1492&lt;&gt;"",SUMIFS(JPK_KR!AM:AM,JPK_KR!W:W,B1492),"")</f>
        <v/>
      </c>
      <c r="G1492" s="94" t="str">
        <f>IF(E1492&lt;&gt;"",SUMIFS(JPK_KR!AL:AL,JPK_KR!W:W,F1492),"")</f>
        <v/>
      </c>
      <c r="H1492" s="94" t="str">
        <f>IF(E1492&lt;&gt;"",SUMIFS(JPK_KR!AM:AM,JPK_KR!W:W,F1492),"")</f>
        <v/>
      </c>
      <c r="K1492" s="94" t="str">
        <f>IF(I1492&lt;&gt;"",SUMIFS(JPK_KR!AJ:AJ,JPK_KR!W:W,J1492),"")</f>
        <v/>
      </c>
      <c r="L1492" s="94" t="str">
        <f>IF(I1492&lt;&gt;"",SUMIFS(JPK_KR!AK:AK,JPK_KR!W:W,J1492),"")</f>
        <v/>
      </c>
    </row>
    <row r="1493" spans="3:12" x14ac:dyDescent="0.3">
      <c r="C1493" s="94" t="str">
        <f>IF(A1493&lt;&gt;"",SUMIFS(JPK_KR!AL:AL,JPK_KR!W:W,B1493),"")</f>
        <v/>
      </c>
      <c r="D1493" s="94" t="str">
        <f>IF(A1493&lt;&gt;"",SUMIFS(JPK_KR!AM:AM,JPK_KR!W:W,B1493),"")</f>
        <v/>
      </c>
      <c r="G1493" s="94" t="str">
        <f>IF(E1493&lt;&gt;"",SUMIFS(JPK_KR!AL:AL,JPK_KR!W:W,F1493),"")</f>
        <v/>
      </c>
      <c r="H1493" s="94" t="str">
        <f>IF(E1493&lt;&gt;"",SUMIFS(JPK_KR!AM:AM,JPK_KR!W:W,F1493),"")</f>
        <v/>
      </c>
      <c r="K1493" s="94" t="str">
        <f>IF(I1493&lt;&gt;"",SUMIFS(JPK_KR!AJ:AJ,JPK_KR!W:W,J1493),"")</f>
        <v/>
      </c>
      <c r="L1493" s="94" t="str">
        <f>IF(I1493&lt;&gt;"",SUMIFS(JPK_KR!AK:AK,JPK_KR!W:W,J1493),"")</f>
        <v/>
      </c>
    </row>
    <row r="1494" spans="3:12" x14ac:dyDescent="0.3">
      <c r="C1494" s="94" t="str">
        <f>IF(A1494&lt;&gt;"",SUMIFS(JPK_KR!AL:AL,JPK_KR!W:W,B1494),"")</f>
        <v/>
      </c>
      <c r="D1494" s="94" t="str">
        <f>IF(A1494&lt;&gt;"",SUMIFS(JPK_KR!AM:AM,JPK_KR!W:W,B1494),"")</f>
        <v/>
      </c>
      <c r="G1494" s="94" t="str">
        <f>IF(E1494&lt;&gt;"",SUMIFS(JPK_KR!AL:AL,JPK_KR!W:W,F1494),"")</f>
        <v/>
      </c>
      <c r="H1494" s="94" t="str">
        <f>IF(E1494&lt;&gt;"",SUMIFS(JPK_KR!AM:AM,JPK_KR!W:W,F1494),"")</f>
        <v/>
      </c>
      <c r="K1494" s="94" t="str">
        <f>IF(I1494&lt;&gt;"",SUMIFS(JPK_KR!AJ:AJ,JPK_KR!W:W,J1494),"")</f>
        <v/>
      </c>
      <c r="L1494" s="94" t="str">
        <f>IF(I1494&lt;&gt;"",SUMIFS(JPK_KR!AK:AK,JPK_KR!W:W,J1494),"")</f>
        <v/>
      </c>
    </row>
    <row r="1495" spans="3:12" x14ac:dyDescent="0.3">
      <c r="C1495" s="94" t="str">
        <f>IF(A1495&lt;&gt;"",SUMIFS(JPK_KR!AL:AL,JPK_KR!W:W,B1495),"")</f>
        <v/>
      </c>
      <c r="D1495" s="94" t="str">
        <f>IF(A1495&lt;&gt;"",SUMIFS(JPK_KR!AM:AM,JPK_KR!W:W,B1495),"")</f>
        <v/>
      </c>
      <c r="G1495" s="94" t="str">
        <f>IF(E1495&lt;&gt;"",SUMIFS(JPK_KR!AL:AL,JPK_KR!W:W,F1495),"")</f>
        <v/>
      </c>
      <c r="H1495" s="94" t="str">
        <f>IF(E1495&lt;&gt;"",SUMIFS(JPK_KR!AM:AM,JPK_KR!W:W,F1495),"")</f>
        <v/>
      </c>
      <c r="K1495" s="94" t="str">
        <f>IF(I1495&lt;&gt;"",SUMIFS(JPK_KR!AJ:AJ,JPK_KR!W:W,J1495),"")</f>
        <v/>
      </c>
      <c r="L1495" s="94" t="str">
        <f>IF(I1495&lt;&gt;"",SUMIFS(JPK_KR!AK:AK,JPK_KR!W:W,J1495),"")</f>
        <v/>
      </c>
    </row>
    <row r="1496" spans="3:12" x14ac:dyDescent="0.3">
      <c r="C1496" s="94" t="str">
        <f>IF(A1496&lt;&gt;"",SUMIFS(JPK_KR!AL:AL,JPK_KR!W:W,B1496),"")</f>
        <v/>
      </c>
      <c r="D1496" s="94" t="str">
        <f>IF(A1496&lt;&gt;"",SUMIFS(JPK_KR!AM:AM,JPK_KR!W:W,B1496),"")</f>
        <v/>
      </c>
      <c r="G1496" s="94" t="str">
        <f>IF(E1496&lt;&gt;"",SUMIFS(JPK_KR!AL:AL,JPK_KR!W:W,F1496),"")</f>
        <v/>
      </c>
      <c r="H1496" s="94" t="str">
        <f>IF(E1496&lt;&gt;"",SUMIFS(JPK_KR!AM:AM,JPK_KR!W:W,F1496),"")</f>
        <v/>
      </c>
      <c r="K1496" s="94" t="str">
        <f>IF(I1496&lt;&gt;"",SUMIFS(JPK_KR!AJ:AJ,JPK_KR!W:W,J1496),"")</f>
        <v/>
      </c>
      <c r="L1496" s="94" t="str">
        <f>IF(I1496&lt;&gt;"",SUMIFS(JPK_KR!AK:AK,JPK_KR!W:W,J1496),"")</f>
        <v/>
      </c>
    </row>
    <row r="1497" spans="3:12" x14ac:dyDescent="0.3">
      <c r="C1497" s="94" t="str">
        <f>IF(A1497&lt;&gt;"",SUMIFS(JPK_KR!AL:AL,JPK_KR!W:W,B1497),"")</f>
        <v/>
      </c>
      <c r="D1497" s="94" t="str">
        <f>IF(A1497&lt;&gt;"",SUMIFS(JPK_KR!AM:AM,JPK_KR!W:W,B1497),"")</f>
        <v/>
      </c>
      <c r="G1497" s="94" t="str">
        <f>IF(E1497&lt;&gt;"",SUMIFS(JPK_KR!AL:AL,JPK_KR!W:W,F1497),"")</f>
        <v/>
      </c>
      <c r="H1497" s="94" t="str">
        <f>IF(E1497&lt;&gt;"",SUMIFS(JPK_KR!AM:AM,JPK_KR!W:W,F1497),"")</f>
        <v/>
      </c>
      <c r="K1497" s="94" t="str">
        <f>IF(I1497&lt;&gt;"",SUMIFS(JPK_KR!AJ:AJ,JPK_KR!W:W,J1497),"")</f>
        <v/>
      </c>
      <c r="L1497" s="94" t="str">
        <f>IF(I1497&lt;&gt;"",SUMIFS(JPK_KR!AK:AK,JPK_KR!W:W,J1497),"")</f>
        <v/>
      </c>
    </row>
    <row r="1498" spans="3:12" x14ac:dyDescent="0.3">
      <c r="C1498" s="94" t="str">
        <f>IF(A1498&lt;&gt;"",SUMIFS(JPK_KR!AL:AL,JPK_KR!W:W,B1498),"")</f>
        <v/>
      </c>
      <c r="D1498" s="94" t="str">
        <f>IF(A1498&lt;&gt;"",SUMIFS(JPK_KR!AM:AM,JPK_KR!W:W,B1498),"")</f>
        <v/>
      </c>
      <c r="G1498" s="94" t="str">
        <f>IF(E1498&lt;&gt;"",SUMIFS(JPK_KR!AL:AL,JPK_KR!W:W,F1498),"")</f>
        <v/>
      </c>
      <c r="H1498" s="94" t="str">
        <f>IF(E1498&lt;&gt;"",SUMIFS(JPK_KR!AM:AM,JPK_KR!W:W,F1498),"")</f>
        <v/>
      </c>
      <c r="K1498" s="94" t="str">
        <f>IF(I1498&lt;&gt;"",SUMIFS(JPK_KR!AJ:AJ,JPK_KR!W:W,J1498),"")</f>
        <v/>
      </c>
      <c r="L1498" s="94" t="str">
        <f>IF(I1498&lt;&gt;"",SUMIFS(JPK_KR!AK:AK,JPK_KR!W:W,J1498),"")</f>
        <v/>
      </c>
    </row>
    <row r="1499" spans="3:12" x14ac:dyDescent="0.3">
      <c r="C1499" s="94" t="str">
        <f>IF(A1499&lt;&gt;"",SUMIFS(JPK_KR!AL:AL,JPK_KR!W:W,B1499),"")</f>
        <v/>
      </c>
      <c r="D1499" s="94" t="str">
        <f>IF(A1499&lt;&gt;"",SUMIFS(JPK_KR!AM:AM,JPK_KR!W:W,B1499),"")</f>
        <v/>
      </c>
      <c r="G1499" s="94" t="str">
        <f>IF(E1499&lt;&gt;"",SUMIFS(JPK_KR!AL:AL,JPK_KR!W:W,F1499),"")</f>
        <v/>
      </c>
      <c r="H1499" s="94" t="str">
        <f>IF(E1499&lt;&gt;"",SUMIFS(JPK_KR!AM:AM,JPK_KR!W:W,F1499),"")</f>
        <v/>
      </c>
      <c r="K1499" s="94" t="str">
        <f>IF(I1499&lt;&gt;"",SUMIFS(JPK_KR!AJ:AJ,JPK_KR!W:W,J1499),"")</f>
        <v/>
      </c>
      <c r="L1499" s="94" t="str">
        <f>IF(I1499&lt;&gt;"",SUMIFS(JPK_KR!AK:AK,JPK_KR!W:W,J1499),"")</f>
        <v/>
      </c>
    </row>
    <row r="1500" spans="3:12" x14ac:dyDescent="0.3">
      <c r="C1500" s="94" t="str">
        <f>IF(A1500&lt;&gt;"",SUMIFS(JPK_KR!AL:AL,JPK_KR!W:W,B1500),"")</f>
        <v/>
      </c>
      <c r="D1500" s="94" t="str">
        <f>IF(A1500&lt;&gt;"",SUMIFS(JPK_KR!AM:AM,JPK_KR!W:W,B1500),"")</f>
        <v/>
      </c>
      <c r="G1500" s="94" t="str">
        <f>IF(E1500&lt;&gt;"",SUMIFS(JPK_KR!AL:AL,JPK_KR!W:W,F1500),"")</f>
        <v/>
      </c>
      <c r="H1500" s="94" t="str">
        <f>IF(E1500&lt;&gt;"",SUMIFS(JPK_KR!AM:AM,JPK_KR!W:W,F1500),"")</f>
        <v/>
      </c>
      <c r="K1500" s="94" t="str">
        <f>IF(I1500&lt;&gt;"",SUMIFS(JPK_KR!AJ:AJ,JPK_KR!W:W,J1500),"")</f>
        <v/>
      </c>
      <c r="L1500" s="94" t="str">
        <f>IF(I1500&lt;&gt;"",SUMIFS(JPK_KR!AK:AK,JPK_KR!W:W,J1500),"")</f>
        <v/>
      </c>
    </row>
    <row r="1501" spans="3:12" x14ac:dyDescent="0.3">
      <c r="C1501" s="94" t="str">
        <f>IF(A1501&lt;&gt;"",SUMIFS(JPK_KR!AL:AL,JPK_KR!W:W,B1501),"")</f>
        <v/>
      </c>
      <c r="D1501" s="94" t="str">
        <f>IF(A1501&lt;&gt;"",SUMIFS(JPK_KR!AM:AM,JPK_KR!W:W,B1501),"")</f>
        <v/>
      </c>
      <c r="G1501" s="94" t="str">
        <f>IF(E1501&lt;&gt;"",SUMIFS(JPK_KR!AL:AL,JPK_KR!W:W,F1501),"")</f>
        <v/>
      </c>
      <c r="H1501" s="94" t="str">
        <f>IF(E1501&lt;&gt;"",SUMIFS(JPK_KR!AM:AM,JPK_KR!W:W,F1501),"")</f>
        <v/>
      </c>
      <c r="K1501" s="94" t="str">
        <f>IF(I1501&lt;&gt;"",SUMIFS(JPK_KR!AJ:AJ,JPK_KR!W:W,J1501),"")</f>
        <v/>
      </c>
      <c r="L1501" s="94" t="str">
        <f>IF(I1501&lt;&gt;"",SUMIFS(JPK_KR!AK:AK,JPK_KR!W:W,J1501),"")</f>
        <v/>
      </c>
    </row>
    <row r="1502" spans="3:12" x14ac:dyDescent="0.3">
      <c r="C1502" s="94" t="str">
        <f>IF(A1502&lt;&gt;"",SUMIFS(JPK_KR!AL:AL,JPK_KR!W:W,B1502),"")</f>
        <v/>
      </c>
      <c r="D1502" s="94" t="str">
        <f>IF(A1502&lt;&gt;"",SUMIFS(JPK_KR!AM:AM,JPK_KR!W:W,B1502),"")</f>
        <v/>
      </c>
      <c r="G1502" s="94" t="str">
        <f>IF(E1502&lt;&gt;"",SUMIFS(JPK_KR!AL:AL,JPK_KR!W:W,F1502),"")</f>
        <v/>
      </c>
      <c r="H1502" s="94" t="str">
        <f>IF(E1502&lt;&gt;"",SUMIFS(JPK_KR!AM:AM,JPK_KR!W:W,F1502),"")</f>
        <v/>
      </c>
      <c r="K1502" s="94" t="str">
        <f>IF(I1502&lt;&gt;"",SUMIFS(JPK_KR!AJ:AJ,JPK_KR!W:W,J1502),"")</f>
        <v/>
      </c>
      <c r="L1502" s="94" t="str">
        <f>IF(I1502&lt;&gt;"",SUMIFS(JPK_KR!AK:AK,JPK_KR!W:W,J1502),"")</f>
        <v/>
      </c>
    </row>
    <row r="1503" spans="3:12" x14ac:dyDescent="0.3">
      <c r="C1503" s="94" t="str">
        <f>IF(A1503&lt;&gt;"",SUMIFS(JPK_KR!AL:AL,JPK_KR!W:W,B1503),"")</f>
        <v/>
      </c>
      <c r="D1503" s="94" t="str">
        <f>IF(A1503&lt;&gt;"",SUMIFS(JPK_KR!AM:AM,JPK_KR!W:W,B1503),"")</f>
        <v/>
      </c>
      <c r="G1503" s="94" t="str">
        <f>IF(E1503&lt;&gt;"",SUMIFS(JPK_KR!AL:AL,JPK_KR!W:W,F1503),"")</f>
        <v/>
      </c>
      <c r="H1503" s="94" t="str">
        <f>IF(E1503&lt;&gt;"",SUMIFS(JPK_KR!AM:AM,JPK_KR!W:W,F1503),"")</f>
        <v/>
      </c>
      <c r="K1503" s="94" t="str">
        <f>IF(I1503&lt;&gt;"",SUMIFS(JPK_KR!AJ:AJ,JPK_KR!W:W,J1503),"")</f>
        <v/>
      </c>
      <c r="L1503" s="94" t="str">
        <f>IF(I1503&lt;&gt;"",SUMIFS(JPK_KR!AK:AK,JPK_KR!W:W,J1503),"")</f>
        <v/>
      </c>
    </row>
    <row r="1504" spans="3:12" x14ac:dyDescent="0.3">
      <c r="C1504" s="94" t="str">
        <f>IF(A1504&lt;&gt;"",SUMIFS(JPK_KR!AL:AL,JPK_KR!W:W,B1504),"")</f>
        <v/>
      </c>
      <c r="D1504" s="94" t="str">
        <f>IF(A1504&lt;&gt;"",SUMIFS(JPK_KR!AM:AM,JPK_KR!W:W,B1504),"")</f>
        <v/>
      </c>
      <c r="G1504" s="94" t="str">
        <f>IF(E1504&lt;&gt;"",SUMIFS(JPK_KR!AL:AL,JPK_KR!W:W,F1504),"")</f>
        <v/>
      </c>
      <c r="H1504" s="94" t="str">
        <f>IF(E1504&lt;&gt;"",SUMIFS(JPK_KR!AM:AM,JPK_KR!W:W,F1504),"")</f>
        <v/>
      </c>
      <c r="K1504" s="94" t="str">
        <f>IF(I1504&lt;&gt;"",SUMIFS(JPK_KR!AJ:AJ,JPK_KR!W:W,J1504),"")</f>
        <v/>
      </c>
      <c r="L1504" s="94" t="str">
        <f>IF(I1504&lt;&gt;"",SUMIFS(JPK_KR!AK:AK,JPK_KR!W:W,J1504),"")</f>
        <v/>
      </c>
    </row>
    <row r="1505" spans="3:12" x14ac:dyDescent="0.3">
      <c r="C1505" s="94" t="str">
        <f>IF(A1505&lt;&gt;"",SUMIFS(JPK_KR!AL:AL,JPK_KR!W:W,B1505),"")</f>
        <v/>
      </c>
      <c r="D1505" s="94" t="str">
        <f>IF(A1505&lt;&gt;"",SUMIFS(JPK_KR!AM:AM,JPK_KR!W:W,B1505),"")</f>
        <v/>
      </c>
      <c r="G1505" s="94" t="str">
        <f>IF(E1505&lt;&gt;"",SUMIFS(JPK_KR!AL:AL,JPK_KR!W:W,F1505),"")</f>
        <v/>
      </c>
      <c r="H1505" s="94" t="str">
        <f>IF(E1505&lt;&gt;"",SUMIFS(JPK_KR!AM:AM,JPK_KR!W:W,F1505),"")</f>
        <v/>
      </c>
      <c r="K1505" s="94" t="str">
        <f>IF(I1505&lt;&gt;"",SUMIFS(JPK_KR!AJ:AJ,JPK_KR!W:W,J1505),"")</f>
        <v/>
      </c>
      <c r="L1505" s="94" t="str">
        <f>IF(I1505&lt;&gt;"",SUMIFS(JPK_KR!AK:AK,JPK_KR!W:W,J1505),"")</f>
        <v/>
      </c>
    </row>
    <row r="1506" spans="3:12" x14ac:dyDescent="0.3">
      <c r="C1506" s="94" t="str">
        <f>IF(A1506&lt;&gt;"",SUMIFS(JPK_KR!AL:AL,JPK_KR!W:W,B1506),"")</f>
        <v/>
      </c>
      <c r="D1506" s="94" t="str">
        <f>IF(A1506&lt;&gt;"",SUMIFS(JPK_KR!AM:AM,JPK_KR!W:W,B1506),"")</f>
        <v/>
      </c>
      <c r="G1506" s="94" t="str">
        <f>IF(E1506&lt;&gt;"",SUMIFS(JPK_KR!AL:AL,JPK_KR!W:W,F1506),"")</f>
        <v/>
      </c>
      <c r="H1506" s="94" t="str">
        <f>IF(E1506&lt;&gt;"",SUMIFS(JPK_KR!AM:AM,JPK_KR!W:W,F1506),"")</f>
        <v/>
      </c>
      <c r="K1506" s="94" t="str">
        <f>IF(I1506&lt;&gt;"",SUMIFS(JPK_KR!AJ:AJ,JPK_KR!W:W,J1506),"")</f>
        <v/>
      </c>
      <c r="L1506" s="94" t="str">
        <f>IF(I1506&lt;&gt;"",SUMIFS(JPK_KR!AK:AK,JPK_KR!W:W,J1506),"")</f>
        <v/>
      </c>
    </row>
    <row r="1507" spans="3:12" x14ac:dyDescent="0.3">
      <c r="C1507" s="94" t="str">
        <f>IF(A1507&lt;&gt;"",SUMIFS(JPK_KR!AL:AL,JPK_KR!W:W,B1507),"")</f>
        <v/>
      </c>
      <c r="D1507" s="94" t="str">
        <f>IF(A1507&lt;&gt;"",SUMIFS(JPK_KR!AM:AM,JPK_KR!W:W,B1507),"")</f>
        <v/>
      </c>
      <c r="G1507" s="94" t="str">
        <f>IF(E1507&lt;&gt;"",SUMIFS(JPK_KR!AL:AL,JPK_KR!W:W,F1507),"")</f>
        <v/>
      </c>
      <c r="H1507" s="94" t="str">
        <f>IF(E1507&lt;&gt;"",SUMIFS(JPK_KR!AM:AM,JPK_KR!W:W,F1507),"")</f>
        <v/>
      </c>
      <c r="K1507" s="94" t="str">
        <f>IF(I1507&lt;&gt;"",SUMIFS(JPK_KR!AJ:AJ,JPK_KR!W:W,J1507),"")</f>
        <v/>
      </c>
      <c r="L1507" s="94" t="str">
        <f>IF(I1507&lt;&gt;"",SUMIFS(JPK_KR!AK:AK,JPK_KR!W:W,J1507),"")</f>
        <v/>
      </c>
    </row>
    <row r="1508" spans="3:12" x14ac:dyDescent="0.3">
      <c r="C1508" s="94" t="str">
        <f>IF(A1508&lt;&gt;"",SUMIFS(JPK_KR!AL:AL,JPK_KR!W:W,B1508),"")</f>
        <v/>
      </c>
      <c r="D1508" s="94" t="str">
        <f>IF(A1508&lt;&gt;"",SUMIFS(JPK_KR!AM:AM,JPK_KR!W:W,B1508),"")</f>
        <v/>
      </c>
      <c r="G1508" s="94" t="str">
        <f>IF(E1508&lt;&gt;"",SUMIFS(JPK_KR!AL:AL,JPK_KR!W:W,F1508),"")</f>
        <v/>
      </c>
      <c r="H1508" s="94" t="str">
        <f>IF(E1508&lt;&gt;"",SUMIFS(JPK_KR!AM:AM,JPK_KR!W:W,F1508),"")</f>
        <v/>
      </c>
      <c r="K1508" s="94" t="str">
        <f>IF(I1508&lt;&gt;"",SUMIFS(JPK_KR!AJ:AJ,JPK_KR!W:W,J1508),"")</f>
        <v/>
      </c>
      <c r="L1508" s="94" t="str">
        <f>IF(I1508&lt;&gt;"",SUMIFS(JPK_KR!AK:AK,JPK_KR!W:W,J1508),"")</f>
        <v/>
      </c>
    </row>
    <row r="1509" spans="3:12" x14ac:dyDescent="0.3">
      <c r="C1509" s="94" t="str">
        <f>IF(A1509&lt;&gt;"",SUMIFS(JPK_KR!AL:AL,JPK_KR!W:W,B1509),"")</f>
        <v/>
      </c>
      <c r="D1509" s="94" t="str">
        <f>IF(A1509&lt;&gt;"",SUMIFS(JPK_KR!AM:AM,JPK_KR!W:W,B1509),"")</f>
        <v/>
      </c>
      <c r="G1509" s="94" t="str">
        <f>IF(E1509&lt;&gt;"",SUMIFS(JPK_KR!AL:AL,JPK_KR!W:W,F1509),"")</f>
        <v/>
      </c>
      <c r="H1509" s="94" t="str">
        <f>IF(E1509&lt;&gt;"",SUMIFS(JPK_KR!AM:AM,JPK_KR!W:W,F1509),"")</f>
        <v/>
      </c>
      <c r="K1509" s="94" t="str">
        <f>IF(I1509&lt;&gt;"",SUMIFS(JPK_KR!AJ:AJ,JPK_KR!W:W,J1509),"")</f>
        <v/>
      </c>
      <c r="L1509" s="94" t="str">
        <f>IF(I1509&lt;&gt;"",SUMIFS(JPK_KR!AK:AK,JPK_KR!W:W,J1509),"")</f>
        <v/>
      </c>
    </row>
    <row r="1510" spans="3:12" x14ac:dyDescent="0.3">
      <c r="C1510" s="94" t="str">
        <f>IF(A1510&lt;&gt;"",SUMIFS(JPK_KR!AL:AL,JPK_KR!W:W,B1510),"")</f>
        <v/>
      </c>
      <c r="D1510" s="94" t="str">
        <f>IF(A1510&lt;&gt;"",SUMIFS(JPK_KR!AM:AM,JPK_KR!W:W,B1510),"")</f>
        <v/>
      </c>
      <c r="G1510" s="94" t="str">
        <f>IF(E1510&lt;&gt;"",SUMIFS(JPK_KR!AL:AL,JPK_KR!W:W,F1510),"")</f>
        <v/>
      </c>
      <c r="H1510" s="94" t="str">
        <f>IF(E1510&lt;&gt;"",SUMIFS(JPK_KR!AM:AM,JPK_KR!W:W,F1510),"")</f>
        <v/>
      </c>
      <c r="K1510" s="94" t="str">
        <f>IF(I1510&lt;&gt;"",SUMIFS(JPK_KR!AJ:AJ,JPK_KR!W:W,J1510),"")</f>
        <v/>
      </c>
      <c r="L1510" s="94" t="str">
        <f>IF(I1510&lt;&gt;"",SUMIFS(JPK_KR!AK:AK,JPK_KR!W:W,J1510),"")</f>
        <v/>
      </c>
    </row>
    <row r="1511" spans="3:12" x14ac:dyDescent="0.3">
      <c r="C1511" s="94" t="str">
        <f>IF(A1511&lt;&gt;"",SUMIFS(JPK_KR!AL:AL,JPK_KR!W:W,B1511),"")</f>
        <v/>
      </c>
      <c r="D1511" s="94" t="str">
        <f>IF(A1511&lt;&gt;"",SUMIFS(JPK_KR!AM:AM,JPK_KR!W:W,B1511),"")</f>
        <v/>
      </c>
      <c r="G1511" s="94" t="str">
        <f>IF(E1511&lt;&gt;"",SUMIFS(JPK_KR!AL:AL,JPK_KR!W:W,F1511),"")</f>
        <v/>
      </c>
      <c r="H1511" s="94" t="str">
        <f>IF(E1511&lt;&gt;"",SUMIFS(JPK_KR!AM:AM,JPK_KR!W:W,F1511),"")</f>
        <v/>
      </c>
      <c r="K1511" s="94" t="str">
        <f>IF(I1511&lt;&gt;"",SUMIFS(JPK_KR!AJ:AJ,JPK_KR!W:W,J1511),"")</f>
        <v/>
      </c>
      <c r="L1511" s="94" t="str">
        <f>IF(I1511&lt;&gt;"",SUMIFS(JPK_KR!AK:AK,JPK_KR!W:W,J1511),"")</f>
        <v/>
      </c>
    </row>
    <row r="1512" spans="3:12" x14ac:dyDescent="0.3">
      <c r="C1512" s="94" t="str">
        <f>IF(A1512&lt;&gt;"",SUMIFS(JPK_KR!AL:AL,JPK_KR!W:W,B1512),"")</f>
        <v/>
      </c>
      <c r="D1512" s="94" t="str">
        <f>IF(A1512&lt;&gt;"",SUMIFS(JPK_KR!AM:AM,JPK_KR!W:W,B1512),"")</f>
        <v/>
      </c>
      <c r="G1512" s="94" t="str">
        <f>IF(E1512&lt;&gt;"",SUMIFS(JPK_KR!AL:AL,JPK_KR!W:W,F1512),"")</f>
        <v/>
      </c>
      <c r="H1512" s="94" t="str">
        <f>IF(E1512&lt;&gt;"",SUMIFS(JPK_KR!AM:AM,JPK_KR!W:W,F1512),"")</f>
        <v/>
      </c>
      <c r="K1512" s="94" t="str">
        <f>IF(I1512&lt;&gt;"",SUMIFS(JPK_KR!AJ:AJ,JPK_KR!W:W,J1512),"")</f>
        <v/>
      </c>
      <c r="L1512" s="94" t="str">
        <f>IF(I1512&lt;&gt;"",SUMIFS(JPK_KR!AK:AK,JPK_KR!W:W,J1512),"")</f>
        <v/>
      </c>
    </row>
    <row r="1513" spans="3:12" x14ac:dyDescent="0.3">
      <c r="C1513" s="94" t="str">
        <f>IF(A1513&lt;&gt;"",SUMIFS(JPK_KR!AL:AL,JPK_KR!W:W,B1513),"")</f>
        <v/>
      </c>
      <c r="D1513" s="94" t="str">
        <f>IF(A1513&lt;&gt;"",SUMIFS(JPK_KR!AM:AM,JPK_KR!W:W,B1513),"")</f>
        <v/>
      </c>
      <c r="G1513" s="94" t="str">
        <f>IF(E1513&lt;&gt;"",SUMIFS(JPK_KR!AL:AL,JPK_KR!W:W,F1513),"")</f>
        <v/>
      </c>
      <c r="H1513" s="94" t="str">
        <f>IF(E1513&lt;&gt;"",SUMIFS(JPK_KR!AM:AM,JPK_KR!W:W,F1513),"")</f>
        <v/>
      </c>
      <c r="K1513" s="94" t="str">
        <f>IF(I1513&lt;&gt;"",SUMIFS(JPK_KR!AJ:AJ,JPK_KR!W:W,J1513),"")</f>
        <v/>
      </c>
      <c r="L1513" s="94" t="str">
        <f>IF(I1513&lt;&gt;"",SUMIFS(JPK_KR!AK:AK,JPK_KR!W:W,J1513),"")</f>
        <v/>
      </c>
    </row>
    <row r="1514" spans="3:12" x14ac:dyDescent="0.3">
      <c r="C1514" s="94" t="str">
        <f>IF(A1514&lt;&gt;"",SUMIFS(JPK_KR!AL:AL,JPK_KR!W:W,B1514),"")</f>
        <v/>
      </c>
      <c r="D1514" s="94" t="str">
        <f>IF(A1514&lt;&gt;"",SUMIFS(JPK_KR!AM:AM,JPK_KR!W:W,B1514),"")</f>
        <v/>
      </c>
      <c r="G1514" s="94" t="str">
        <f>IF(E1514&lt;&gt;"",SUMIFS(JPK_KR!AL:AL,JPK_KR!W:W,F1514),"")</f>
        <v/>
      </c>
      <c r="H1514" s="94" t="str">
        <f>IF(E1514&lt;&gt;"",SUMIFS(JPK_KR!AM:AM,JPK_KR!W:W,F1514),"")</f>
        <v/>
      </c>
      <c r="K1514" s="94" t="str">
        <f>IF(I1514&lt;&gt;"",SUMIFS(JPK_KR!AJ:AJ,JPK_KR!W:W,J1514),"")</f>
        <v/>
      </c>
      <c r="L1514" s="94" t="str">
        <f>IF(I1514&lt;&gt;"",SUMIFS(JPK_KR!AK:AK,JPK_KR!W:W,J1514),"")</f>
        <v/>
      </c>
    </row>
    <row r="1515" spans="3:12" x14ac:dyDescent="0.3">
      <c r="C1515" s="94" t="str">
        <f>IF(A1515&lt;&gt;"",SUMIFS(JPK_KR!AL:AL,JPK_KR!W:W,B1515),"")</f>
        <v/>
      </c>
      <c r="D1515" s="94" t="str">
        <f>IF(A1515&lt;&gt;"",SUMIFS(JPK_KR!AM:AM,JPK_KR!W:W,B1515),"")</f>
        <v/>
      </c>
      <c r="G1515" s="94" t="str">
        <f>IF(E1515&lt;&gt;"",SUMIFS(JPK_KR!AL:AL,JPK_KR!W:W,F1515),"")</f>
        <v/>
      </c>
      <c r="H1515" s="94" t="str">
        <f>IF(E1515&lt;&gt;"",SUMIFS(JPK_KR!AM:AM,JPK_KR!W:W,F1515),"")</f>
        <v/>
      </c>
      <c r="K1515" s="94" t="str">
        <f>IF(I1515&lt;&gt;"",SUMIFS(JPK_KR!AJ:AJ,JPK_KR!W:W,J1515),"")</f>
        <v/>
      </c>
      <c r="L1515" s="94" t="str">
        <f>IF(I1515&lt;&gt;"",SUMIFS(JPK_KR!AK:AK,JPK_KR!W:W,J1515),"")</f>
        <v/>
      </c>
    </row>
    <row r="1516" spans="3:12" x14ac:dyDescent="0.3">
      <c r="C1516" s="94" t="str">
        <f>IF(A1516&lt;&gt;"",SUMIFS(JPK_KR!AL:AL,JPK_KR!W:W,B1516),"")</f>
        <v/>
      </c>
      <c r="D1516" s="94" t="str">
        <f>IF(A1516&lt;&gt;"",SUMIFS(JPK_KR!AM:AM,JPK_KR!W:W,B1516),"")</f>
        <v/>
      </c>
      <c r="G1516" s="94" t="str">
        <f>IF(E1516&lt;&gt;"",SUMIFS(JPK_KR!AL:AL,JPK_KR!W:W,F1516),"")</f>
        <v/>
      </c>
      <c r="H1516" s="94" t="str">
        <f>IF(E1516&lt;&gt;"",SUMIFS(JPK_KR!AM:AM,JPK_KR!W:W,F1516),"")</f>
        <v/>
      </c>
      <c r="K1516" s="94" t="str">
        <f>IF(I1516&lt;&gt;"",SUMIFS(JPK_KR!AJ:AJ,JPK_KR!W:W,J1516),"")</f>
        <v/>
      </c>
      <c r="L1516" s="94" t="str">
        <f>IF(I1516&lt;&gt;"",SUMIFS(JPK_KR!AK:AK,JPK_KR!W:W,J1516),"")</f>
        <v/>
      </c>
    </row>
    <row r="1517" spans="3:12" x14ac:dyDescent="0.3">
      <c r="C1517" s="94" t="str">
        <f>IF(A1517&lt;&gt;"",SUMIFS(JPK_KR!AL:AL,JPK_KR!W:W,B1517),"")</f>
        <v/>
      </c>
      <c r="D1517" s="94" t="str">
        <f>IF(A1517&lt;&gt;"",SUMIFS(JPK_KR!AM:AM,JPK_KR!W:W,B1517),"")</f>
        <v/>
      </c>
      <c r="G1517" s="94" t="str">
        <f>IF(E1517&lt;&gt;"",SUMIFS(JPK_KR!AL:AL,JPK_KR!W:W,F1517),"")</f>
        <v/>
      </c>
      <c r="H1517" s="94" t="str">
        <f>IF(E1517&lt;&gt;"",SUMIFS(JPK_KR!AM:AM,JPK_KR!W:W,F1517),"")</f>
        <v/>
      </c>
      <c r="K1517" s="94" t="str">
        <f>IF(I1517&lt;&gt;"",SUMIFS(JPK_KR!AJ:AJ,JPK_KR!W:W,J1517),"")</f>
        <v/>
      </c>
      <c r="L1517" s="94" t="str">
        <f>IF(I1517&lt;&gt;"",SUMIFS(JPK_KR!AK:AK,JPK_KR!W:W,J1517),"")</f>
        <v/>
      </c>
    </row>
    <row r="1518" spans="3:12" x14ac:dyDescent="0.3">
      <c r="C1518" s="94" t="str">
        <f>IF(A1518&lt;&gt;"",SUMIFS(JPK_KR!AL:AL,JPK_KR!W:W,B1518),"")</f>
        <v/>
      </c>
      <c r="D1518" s="94" t="str">
        <f>IF(A1518&lt;&gt;"",SUMIFS(JPK_KR!AM:AM,JPK_KR!W:W,B1518),"")</f>
        <v/>
      </c>
      <c r="G1518" s="94" t="str">
        <f>IF(E1518&lt;&gt;"",SUMIFS(JPK_KR!AL:AL,JPK_KR!W:W,F1518),"")</f>
        <v/>
      </c>
      <c r="H1518" s="94" t="str">
        <f>IF(E1518&lt;&gt;"",SUMIFS(JPK_KR!AM:AM,JPK_KR!W:W,F1518),"")</f>
        <v/>
      </c>
      <c r="K1518" s="94" t="str">
        <f>IF(I1518&lt;&gt;"",SUMIFS(JPK_KR!AJ:AJ,JPK_KR!W:W,J1518),"")</f>
        <v/>
      </c>
      <c r="L1518" s="94" t="str">
        <f>IF(I1518&lt;&gt;"",SUMIFS(JPK_KR!AK:AK,JPK_KR!W:W,J1518),"")</f>
        <v/>
      </c>
    </row>
    <row r="1519" spans="3:12" x14ac:dyDescent="0.3">
      <c r="C1519" s="94" t="str">
        <f>IF(A1519&lt;&gt;"",SUMIFS(JPK_KR!AL:AL,JPK_KR!W:W,B1519),"")</f>
        <v/>
      </c>
      <c r="D1519" s="94" t="str">
        <f>IF(A1519&lt;&gt;"",SUMIFS(JPK_KR!AM:AM,JPK_KR!W:W,B1519),"")</f>
        <v/>
      </c>
      <c r="G1519" s="94" t="str">
        <f>IF(E1519&lt;&gt;"",SUMIFS(JPK_KR!AL:AL,JPK_KR!W:W,F1519),"")</f>
        <v/>
      </c>
      <c r="H1519" s="94" t="str">
        <f>IF(E1519&lt;&gt;"",SUMIFS(JPK_KR!AM:AM,JPK_KR!W:W,F1519),"")</f>
        <v/>
      </c>
      <c r="K1519" s="94" t="str">
        <f>IF(I1519&lt;&gt;"",SUMIFS(JPK_KR!AJ:AJ,JPK_KR!W:W,J1519),"")</f>
        <v/>
      </c>
      <c r="L1519" s="94" t="str">
        <f>IF(I1519&lt;&gt;"",SUMIFS(JPK_KR!AK:AK,JPK_KR!W:W,J1519),"")</f>
        <v/>
      </c>
    </row>
    <row r="1520" spans="3:12" x14ac:dyDescent="0.3">
      <c r="C1520" s="94" t="str">
        <f>IF(A1520&lt;&gt;"",SUMIFS(JPK_KR!AL:AL,JPK_KR!W:W,B1520),"")</f>
        <v/>
      </c>
      <c r="D1520" s="94" t="str">
        <f>IF(A1520&lt;&gt;"",SUMIFS(JPK_KR!AM:AM,JPK_KR!W:W,B1520),"")</f>
        <v/>
      </c>
      <c r="G1520" s="94" t="str">
        <f>IF(E1520&lt;&gt;"",SUMIFS(JPK_KR!AL:AL,JPK_KR!W:W,F1520),"")</f>
        <v/>
      </c>
      <c r="H1520" s="94" t="str">
        <f>IF(E1520&lt;&gt;"",SUMIFS(JPK_KR!AM:AM,JPK_KR!W:W,F1520),"")</f>
        <v/>
      </c>
      <c r="K1520" s="94" t="str">
        <f>IF(I1520&lt;&gt;"",SUMIFS(JPK_KR!AJ:AJ,JPK_KR!W:W,J1520),"")</f>
        <v/>
      </c>
      <c r="L1520" s="94" t="str">
        <f>IF(I1520&lt;&gt;"",SUMIFS(JPK_KR!AK:AK,JPK_KR!W:W,J1520),"")</f>
        <v/>
      </c>
    </row>
    <row r="1521" spans="3:12" x14ac:dyDescent="0.3">
      <c r="C1521" s="94" t="str">
        <f>IF(A1521&lt;&gt;"",SUMIFS(JPK_KR!AL:AL,JPK_KR!W:W,B1521),"")</f>
        <v/>
      </c>
      <c r="D1521" s="94" t="str">
        <f>IF(A1521&lt;&gt;"",SUMIFS(JPK_KR!AM:AM,JPK_KR!W:W,B1521),"")</f>
        <v/>
      </c>
      <c r="G1521" s="94" t="str">
        <f>IF(E1521&lt;&gt;"",SUMIFS(JPK_KR!AL:AL,JPK_KR!W:W,F1521),"")</f>
        <v/>
      </c>
      <c r="H1521" s="94" t="str">
        <f>IF(E1521&lt;&gt;"",SUMIFS(JPK_KR!AM:AM,JPK_KR!W:W,F1521),"")</f>
        <v/>
      </c>
      <c r="K1521" s="94" t="str">
        <f>IF(I1521&lt;&gt;"",SUMIFS(JPK_KR!AJ:AJ,JPK_KR!W:W,J1521),"")</f>
        <v/>
      </c>
      <c r="L1521" s="94" t="str">
        <f>IF(I1521&lt;&gt;"",SUMIFS(JPK_KR!AK:AK,JPK_KR!W:W,J1521),"")</f>
        <v/>
      </c>
    </row>
    <row r="1522" spans="3:12" x14ac:dyDescent="0.3">
      <c r="C1522" s="94" t="str">
        <f>IF(A1522&lt;&gt;"",SUMIFS(JPK_KR!AL:AL,JPK_KR!W:W,B1522),"")</f>
        <v/>
      </c>
      <c r="D1522" s="94" t="str">
        <f>IF(A1522&lt;&gt;"",SUMIFS(JPK_KR!AM:AM,JPK_KR!W:W,B1522),"")</f>
        <v/>
      </c>
      <c r="G1522" s="94" t="str">
        <f>IF(E1522&lt;&gt;"",SUMIFS(JPK_KR!AL:AL,JPK_KR!W:W,F1522),"")</f>
        <v/>
      </c>
      <c r="H1522" s="94" t="str">
        <f>IF(E1522&lt;&gt;"",SUMIFS(JPK_KR!AM:AM,JPK_KR!W:W,F1522),"")</f>
        <v/>
      </c>
      <c r="K1522" s="94" t="str">
        <f>IF(I1522&lt;&gt;"",SUMIFS(JPK_KR!AJ:AJ,JPK_KR!W:W,J1522),"")</f>
        <v/>
      </c>
      <c r="L1522" s="94" t="str">
        <f>IF(I1522&lt;&gt;"",SUMIFS(JPK_KR!AK:AK,JPK_KR!W:W,J1522),"")</f>
        <v/>
      </c>
    </row>
    <row r="1523" spans="3:12" x14ac:dyDescent="0.3">
      <c r="C1523" s="94" t="str">
        <f>IF(A1523&lt;&gt;"",SUMIFS(JPK_KR!AL:AL,JPK_KR!W:W,B1523),"")</f>
        <v/>
      </c>
      <c r="D1523" s="94" t="str">
        <f>IF(A1523&lt;&gt;"",SUMIFS(JPK_KR!AM:AM,JPK_KR!W:W,B1523),"")</f>
        <v/>
      </c>
      <c r="G1523" s="94" t="str">
        <f>IF(E1523&lt;&gt;"",SUMIFS(JPK_KR!AL:AL,JPK_KR!W:W,F1523),"")</f>
        <v/>
      </c>
      <c r="H1523" s="94" t="str">
        <f>IF(E1523&lt;&gt;"",SUMIFS(JPK_KR!AM:AM,JPK_KR!W:W,F1523),"")</f>
        <v/>
      </c>
      <c r="K1523" s="94" t="str">
        <f>IF(I1523&lt;&gt;"",SUMIFS(JPK_KR!AJ:AJ,JPK_KR!W:W,J1523),"")</f>
        <v/>
      </c>
      <c r="L1523" s="94" t="str">
        <f>IF(I1523&lt;&gt;"",SUMIFS(JPK_KR!AK:AK,JPK_KR!W:W,J1523),"")</f>
        <v/>
      </c>
    </row>
    <row r="1524" spans="3:12" x14ac:dyDescent="0.3">
      <c r="C1524" s="94" t="str">
        <f>IF(A1524&lt;&gt;"",SUMIFS(JPK_KR!AL:AL,JPK_KR!W:W,B1524),"")</f>
        <v/>
      </c>
      <c r="D1524" s="94" t="str">
        <f>IF(A1524&lt;&gt;"",SUMIFS(JPK_KR!AM:AM,JPK_KR!W:W,B1524),"")</f>
        <v/>
      </c>
      <c r="G1524" s="94" t="str">
        <f>IF(E1524&lt;&gt;"",SUMIFS(JPK_KR!AL:AL,JPK_KR!W:W,F1524),"")</f>
        <v/>
      </c>
      <c r="H1524" s="94" t="str">
        <f>IF(E1524&lt;&gt;"",SUMIFS(JPK_KR!AM:AM,JPK_KR!W:W,F1524),"")</f>
        <v/>
      </c>
      <c r="K1524" s="94" t="str">
        <f>IF(I1524&lt;&gt;"",SUMIFS(JPK_KR!AJ:AJ,JPK_KR!W:W,J1524),"")</f>
        <v/>
      </c>
      <c r="L1524" s="94" t="str">
        <f>IF(I1524&lt;&gt;"",SUMIFS(JPK_KR!AK:AK,JPK_KR!W:W,J1524),"")</f>
        <v/>
      </c>
    </row>
    <row r="1525" spans="3:12" x14ac:dyDescent="0.3">
      <c r="C1525" s="94" t="str">
        <f>IF(A1525&lt;&gt;"",SUMIFS(JPK_KR!AL:AL,JPK_KR!W:W,B1525),"")</f>
        <v/>
      </c>
      <c r="D1525" s="94" t="str">
        <f>IF(A1525&lt;&gt;"",SUMIFS(JPK_KR!AM:AM,JPK_KR!W:W,B1525),"")</f>
        <v/>
      </c>
      <c r="G1525" s="94" t="str">
        <f>IF(E1525&lt;&gt;"",SUMIFS(JPK_KR!AL:AL,JPK_KR!W:W,F1525),"")</f>
        <v/>
      </c>
      <c r="H1525" s="94" t="str">
        <f>IF(E1525&lt;&gt;"",SUMIFS(JPK_KR!AM:AM,JPK_KR!W:W,F1525),"")</f>
        <v/>
      </c>
      <c r="K1525" s="94" t="str">
        <f>IF(I1525&lt;&gt;"",SUMIFS(JPK_KR!AJ:AJ,JPK_KR!W:W,J1525),"")</f>
        <v/>
      </c>
      <c r="L1525" s="94" t="str">
        <f>IF(I1525&lt;&gt;"",SUMIFS(JPK_KR!AK:AK,JPK_KR!W:W,J1525),"")</f>
        <v/>
      </c>
    </row>
    <row r="1526" spans="3:12" x14ac:dyDescent="0.3">
      <c r="C1526" s="94" t="str">
        <f>IF(A1526&lt;&gt;"",SUMIFS(JPK_KR!AL:AL,JPK_KR!W:W,B1526),"")</f>
        <v/>
      </c>
      <c r="D1526" s="94" t="str">
        <f>IF(A1526&lt;&gt;"",SUMIFS(JPK_KR!AM:AM,JPK_KR!W:W,B1526),"")</f>
        <v/>
      </c>
      <c r="G1526" s="94" t="str">
        <f>IF(E1526&lt;&gt;"",SUMIFS(JPK_KR!AL:AL,JPK_KR!W:W,F1526),"")</f>
        <v/>
      </c>
      <c r="H1526" s="94" t="str">
        <f>IF(E1526&lt;&gt;"",SUMIFS(JPK_KR!AM:AM,JPK_KR!W:W,F1526),"")</f>
        <v/>
      </c>
      <c r="K1526" s="94" t="str">
        <f>IF(I1526&lt;&gt;"",SUMIFS(JPK_KR!AJ:AJ,JPK_KR!W:W,J1526),"")</f>
        <v/>
      </c>
      <c r="L1526" s="94" t="str">
        <f>IF(I1526&lt;&gt;"",SUMIFS(JPK_KR!AK:AK,JPK_KR!W:W,J1526),"")</f>
        <v/>
      </c>
    </row>
    <row r="1527" spans="3:12" x14ac:dyDescent="0.3">
      <c r="C1527" s="94" t="str">
        <f>IF(A1527&lt;&gt;"",SUMIFS(JPK_KR!AL:AL,JPK_KR!W:W,B1527),"")</f>
        <v/>
      </c>
      <c r="D1527" s="94" t="str">
        <f>IF(A1527&lt;&gt;"",SUMIFS(JPK_KR!AM:AM,JPK_KR!W:W,B1527),"")</f>
        <v/>
      </c>
      <c r="G1527" s="94" t="str">
        <f>IF(E1527&lt;&gt;"",SUMIFS(JPK_KR!AL:AL,JPK_KR!W:W,F1527),"")</f>
        <v/>
      </c>
      <c r="H1527" s="94" t="str">
        <f>IF(E1527&lt;&gt;"",SUMIFS(JPK_KR!AM:AM,JPK_KR!W:W,F1527),"")</f>
        <v/>
      </c>
      <c r="K1527" s="94" t="str">
        <f>IF(I1527&lt;&gt;"",SUMIFS(JPK_KR!AJ:AJ,JPK_KR!W:W,J1527),"")</f>
        <v/>
      </c>
      <c r="L1527" s="94" t="str">
        <f>IF(I1527&lt;&gt;"",SUMIFS(JPK_KR!AK:AK,JPK_KR!W:W,J1527),"")</f>
        <v/>
      </c>
    </row>
    <row r="1528" spans="3:12" x14ac:dyDescent="0.3">
      <c r="C1528" s="94" t="str">
        <f>IF(A1528&lt;&gt;"",SUMIFS(JPK_KR!AL:AL,JPK_KR!W:W,B1528),"")</f>
        <v/>
      </c>
      <c r="D1528" s="94" t="str">
        <f>IF(A1528&lt;&gt;"",SUMIFS(JPK_KR!AM:AM,JPK_KR!W:W,B1528),"")</f>
        <v/>
      </c>
      <c r="G1528" s="94" t="str">
        <f>IF(E1528&lt;&gt;"",SUMIFS(JPK_KR!AL:AL,JPK_KR!W:W,F1528),"")</f>
        <v/>
      </c>
      <c r="H1528" s="94" t="str">
        <f>IF(E1528&lt;&gt;"",SUMIFS(JPK_KR!AM:AM,JPK_KR!W:W,F1528),"")</f>
        <v/>
      </c>
      <c r="K1528" s="94" t="str">
        <f>IF(I1528&lt;&gt;"",SUMIFS(JPK_KR!AJ:AJ,JPK_KR!W:W,J1528),"")</f>
        <v/>
      </c>
      <c r="L1528" s="94" t="str">
        <f>IF(I1528&lt;&gt;"",SUMIFS(JPK_KR!AK:AK,JPK_KR!W:W,J1528),"")</f>
        <v/>
      </c>
    </row>
    <row r="1529" spans="3:12" x14ac:dyDescent="0.3">
      <c r="C1529" s="94" t="str">
        <f>IF(A1529&lt;&gt;"",SUMIFS(JPK_KR!AL:AL,JPK_KR!W:W,B1529),"")</f>
        <v/>
      </c>
      <c r="D1529" s="94" t="str">
        <f>IF(A1529&lt;&gt;"",SUMIFS(JPK_KR!AM:AM,JPK_KR!W:W,B1529),"")</f>
        <v/>
      </c>
      <c r="G1529" s="94" t="str">
        <f>IF(E1529&lt;&gt;"",SUMIFS(JPK_KR!AL:AL,JPK_KR!W:W,F1529),"")</f>
        <v/>
      </c>
      <c r="H1529" s="94" t="str">
        <f>IF(E1529&lt;&gt;"",SUMIFS(JPK_KR!AM:AM,JPK_KR!W:W,F1529),"")</f>
        <v/>
      </c>
      <c r="K1529" s="94" t="str">
        <f>IF(I1529&lt;&gt;"",SUMIFS(JPK_KR!AJ:AJ,JPK_KR!W:W,J1529),"")</f>
        <v/>
      </c>
      <c r="L1529" s="94" t="str">
        <f>IF(I1529&lt;&gt;"",SUMIFS(JPK_KR!AK:AK,JPK_KR!W:W,J1529),"")</f>
        <v/>
      </c>
    </row>
    <row r="1530" spans="3:12" x14ac:dyDescent="0.3">
      <c r="C1530" s="94" t="str">
        <f>IF(A1530&lt;&gt;"",SUMIFS(JPK_KR!AL:AL,JPK_KR!W:W,B1530),"")</f>
        <v/>
      </c>
      <c r="D1530" s="94" t="str">
        <f>IF(A1530&lt;&gt;"",SUMIFS(JPK_KR!AM:AM,JPK_KR!W:W,B1530),"")</f>
        <v/>
      </c>
      <c r="G1530" s="94" t="str">
        <f>IF(E1530&lt;&gt;"",SUMIFS(JPK_KR!AL:AL,JPK_KR!W:W,F1530),"")</f>
        <v/>
      </c>
      <c r="H1530" s="94" t="str">
        <f>IF(E1530&lt;&gt;"",SUMIFS(JPK_KR!AM:AM,JPK_KR!W:W,F1530),"")</f>
        <v/>
      </c>
      <c r="K1530" s="94" t="str">
        <f>IF(I1530&lt;&gt;"",SUMIFS(JPK_KR!AJ:AJ,JPK_KR!W:W,J1530),"")</f>
        <v/>
      </c>
      <c r="L1530" s="94" t="str">
        <f>IF(I1530&lt;&gt;"",SUMIFS(JPK_KR!AK:AK,JPK_KR!W:W,J1530),"")</f>
        <v/>
      </c>
    </row>
    <row r="1531" spans="3:12" x14ac:dyDescent="0.3">
      <c r="C1531" s="94" t="str">
        <f>IF(A1531&lt;&gt;"",SUMIFS(JPK_KR!AL:AL,JPK_KR!W:W,B1531),"")</f>
        <v/>
      </c>
      <c r="D1531" s="94" t="str">
        <f>IF(A1531&lt;&gt;"",SUMIFS(JPK_KR!AM:AM,JPK_KR!W:W,B1531),"")</f>
        <v/>
      </c>
      <c r="G1531" s="94" t="str">
        <f>IF(E1531&lt;&gt;"",SUMIFS(JPK_KR!AL:AL,JPK_KR!W:W,F1531),"")</f>
        <v/>
      </c>
      <c r="H1531" s="94" t="str">
        <f>IF(E1531&lt;&gt;"",SUMIFS(JPK_KR!AM:AM,JPK_KR!W:W,F1531),"")</f>
        <v/>
      </c>
      <c r="K1531" s="94" t="str">
        <f>IF(I1531&lt;&gt;"",SUMIFS(JPK_KR!AJ:AJ,JPK_KR!W:W,J1531),"")</f>
        <v/>
      </c>
      <c r="L1531" s="94" t="str">
        <f>IF(I1531&lt;&gt;"",SUMIFS(JPK_KR!AK:AK,JPK_KR!W:W,J1531),"")</f>
        <v/>
      </c>
    </row>
    <row r="1532" spans="3:12" x14ac:dyDescent="0.3">
      <c r="C1532" s="94" t="str">
        <f>IF(A1532&lt;&gt;"",SUMIFS(JPK_KR!AL:AL,JPK_KR!W:W,B1532),"")</f>
        <v/>
      </c>
      <c r="D1532" s="94" t="str">
        <f>IF(A1532&lt;&gt;"",SUMIFS(JPK_KR!AM:AM,JPK_KR!W:W,B1532),"")</f>
        <v/>
      </c>
      <c r="G1532" s="94" t="str">
        <f>IF(E1532&lt;&gt;"",SUMIFS(JPK_KR!AL:AL,JPK_KR!W:W,F1532),"")</f>
        <v/>
      </c>
      <c r="H1532" s="94" t="str">
        <f>IF(E1532&lt;&gt;"",SUMIFS(JPK_KR!AM:AM,JPK_KR!W:W,F1532),"")</f>
        <v/>
      </c>
      <c r="K1532" s="94" t="str">
        <f>IF(I1532&lt;&gt;"",SUMIFS(JPK_KR!AJ:AJ,JPK_KR!W:W,J1532),"")</f>
        <v/>
      </c>
      <c r="L1532" s="94" t="str">
        <f>IF(I1532&lt;&gt;"",SUMIFS(JPK_KR!AK:AK,JPK_KR!W:W,J1532),"")</f>
        <v/>
      </c>
    </row>
    <row r="1533" spans="3:12" x14ac:dyDescent="0.3">
      <c r="C1533" s="94" t="str">
        <f>IF(A1533&lt;&gt;"",SUMIFS(JPK_KR!AL:AL,JPK_KR!W:W,B1533),"")</f>
        <v/>
      </c>
      <c r="D1533" s="94" t="str">
        <f>IF(A1533&lt;&gt;"",SUMIFS(JPK_KR!AM:AM,JPK_KR!W:W,B1533),"")</f>
        <v/>
      </c>
      <c r="G1533" s="94" t="str">
        <f>IF(E1533&lt;&gt;"",SUMIFS(JPK_KR!AL:AL,JPK_KR!W:W,F1533),"")</f>
        <v/>
      </c>
      <c r="H1533" s="94" t="str">
        <f>IF(E1533&lt;&gt;"",SUMIFS(JPK_KR!AM:AM,JPK_KR!W:W,F1533),"")</f>
        <v/>
      </c>
      <c r="K1533" s="94" t="str">
        <f>IF(I1533&lt;&gt;"",SUMIFS(JPK_KR!AJ:AJ,JPK_KR!W:W,J1533),"")</f>
        <v/>
      </c>
      <c r="L1533" s="94" t="str">
        <f>IF(I1533&lt;&gt;"",SUMIFS(JPK_KR!AK:AK,JPK_KR!W:W,J1533),"")</f>
        <v/>
      </c>
    </row>
    <row r="1534" spans="3:12" x14ac:dyDescent="0.3">
      <c r="C1534" s="94" t="str">
        <f>IF(A1534&lt;&gt;"",SUMIFS(JPK_KR!AL:AL,JPK_KR!W:W,B1534),"")</f>
        <v/>
      </c>
      <c r="D1534" s="94" t="str">
        <f>IF(A1534&lt;&gt;"",SUMIFS(JPK_KR!AM:AM,JPK_KR!W:W,B1534),"")</f>
        <v/>
      </c>
      <c r="G1534" s="94" t="str">
        <f>IF(E1534&lt;&gt;"",SUMIFS(JPK_KR!AL:AL,JPK_KR!W:W,F1534),"")</f>
        <v/>
      </c>
      <c r="H1534" s="94" t="str">
        <f>IF(E1534&lt;&gt;"",SUMIFS(JPK_KR!AM:AM,JPK_KR!W:W,F1534),"")</f>
        <v/>
      </c>
      <c r="K1534" s="94" t="str">
        <f>IF(I1534&lt;&gt;"",SUMIFS(JPK_KR!AJ:AJ,JPK_KR!W:W,J1534),"")</f>
        <v/>
      </c>
      <c r="L1534" s="94" t="str">
        <f>IF(I1534&lt;&gt;"",SUMIFS(JPK_KR!AK:AK,JPK_KR!W:W,J1534),"")</f>
        <v/>
      </c>
    </row>
    <row r="1535" spans="3:12" x14ac:dyDescent="0.3">
      <c r="C1535" s="94" t="str">
        <f>IF(A1535&lt;&gt;"",SUMIFS(JPK_KR!AL:AL,JPK_KR!W:W,B1535),"")</f>
        <v/>
      </c>
      <c r="D1535" s="94" t="str">
        <f>IF(A1535&lt;&gt;"",SUMIFS(JPK_KR!AM:AM,JPK_KR!W:W,B1535),"")</f>
        <v/>
      </c>
      <c r="G1535" s="94" t="str">
        <f>IF(E1535&lt;&gt;"",SUMIFS(JPK_KR!AL:AL,JPK_KR!W:W,F1535),"")</f>
        <v/>
      </c>
      <c r="H1535" s="94" t="str">
        <f>IF(E1535&lt;&gt;"",SUMIFS(JPK_KR!AM:AM,JPK_KR!W:W,F1535),"")</f>
        <v/>
      </c>
      <c r="K1535" s="94" t="str">
        <f>IF(I1535&lt;&gt;"",SUMIFS(JPK_KR!AJ:AJ,JPK_KR!W:W,J1535),"")</f>
        <v/>
      </c>
      <c r="L1535" s="94" t="str">
        <f>IF(I1535&lt;&gt;"",SUMIFS(JPK_KR!AK:AK,JPK_KR!W:W,J1535),"")</f>
        <v/>
      </c>
    </row>
    <row r="1536" spans="3:12" x14ac:dyDescent="0.3">
      <c r="C1536" s="94" t="str">
        <f>IF(A1536&lt;&gt;"",SUMIFS(JPK_KR!AL:AL,JPK_KR!W:W,B1536),"")</f>
        <v/>
      </c>
      <c r="D1536" s="94" t="str">
        <f>IF(A1536&lt;&gt;"",SUMIFS(JPK_KR!AM:AM,JPK_KR!W:W,B1536),"")</f>
        <v/>
      </c>
      <c r="G1536" s="94" t="str">
        <f>IF(E1536&lt;&gt;"",SUMIFS(JPK_KR!AL:AL,JPK_KR!W:W,F1536),"")</f>
        <v/>
      </c>
      <c r="H1536" s="94" t="str">
        <f>IF(E1536&lt;&gt;"",SUMIFS(JPK_KR!AM:AM,JPK_KR!W:W,F1536),"")</f>
        <v/>
      </c>
      <c r="K1536" s="94" t="str">
        <f>IF(I1536&lt;&gt;"",SUMIFS(JPK_KR!AJ:AJ,JPK_KR!W:W,J1536),"")</f>
        <v/>
      </c>
      <c r="L1536" s="94" t="str">
        <f>IF(I1536&lt;&gt;"",SUMIFS(JPK_KR!AK:AK,JPK_KR!W:W,J1536),"")</f>
        <v/>
      </c>
    </row>
    <row r="1537" spans="3:12" x14ac:dyDescent="0.3">
      <c r="C1537" s="94" t="str">
        <f>IF(A1537&lt;&gt;"",SUMIFS(JPK_KR!AL:AL,JPK_KR!W:W,B1537),"")</f>
        <v/>
      </c>
      <c r="D1537" s="94" t="str">
        <f>IF(A1537&lt;&gt;"",SUMIFS(JPK_KR!AM:AM,JPK_KR!W:W,B1537),"")</f>
        <v/>
      </c>
      <c r="G1537" s="94" t="str">
        <f>IF(E1537&lt;&gt;"",SUMIFS(JPK_KR!AL:AL,JPK_KR!W:W,F1537),"")</f>
        <v/>
      </c>
      <c r="H1537" s="94" t="str">
        <f>IF(E1537&lt;&gt;"",SUMIFS(JPK_KR!AM:AM,JPK_KR!W:W,F1537),"")</f>
        <v/>
      </c>
      <c r="K1537" s="94" t="str">
        <f>IF(I1537&lt;&gt;"",SUMIFS(JPK_KR!AJ:AJ,JPK_KR!W:W,J1537),"")</f>
        <v/>
      </c>
      <c r="L1537" s="94" t="str">
        <f>IF(I1537&lt;&gt;"",SUMIFS(JPK_KR!AK:AK,JPK_KR!W:W,J1537),"")</f>
        <v/>
      </c>
    </row>
    <row r="1538" spans="3:12" x14ac:dyDescent="0.3">
      <c r="C1538" s="94" t="str">
        <f>IF(A1538&lt;&gt;"",SUMIFS(JPK_KR!AL:AL,JPK_KR!W:W,B1538),"")</f>
        <v/>
      </c>
      <c r="D1538" s="94" t="str">
        <f>IF(A1538&lt;&gt;"",SUMIFS(JPK_KR!AM:AM,JPK_KR!W:W,B1538),"")</f>
        <v/>
      </c>
      <c r="G1538" s="94" t="str">
        <f>IF(E1538&lt;&gt;"",SUMIFS(JPK_KR!AL:AL,JPK_KR!W:W,F1538),"")</f>
        <v/>
      </c>
      <c r="H1538" s="94" t="str">
        <f>IF(E1538&lt;&gt;"",SUMIFS(JPK_KR!AM:AM,JPK_KR!W:W,F1538),"")</f>
        <v/>
      </c>
      <c r="K1538" s="94" t="str">
        <f>IF(I1538&lt;&gt;"",SUMIFS(JPK_KR!AJ:AJ,JPK_KR!W:W,J1538),"")</f>
        <v/>
      </c>
      <c r="L1538" s="94" t="str">
        <f>IF(I1538&lt;&gt;"",SUMIFS(JPK_KR!AK:AK,JPK_KR!W:W,J1538),"")</f>
        <v/>
      </c>
    </row>
    <row r="1539" spans="3:12" x14ac:dyDescent="0.3">
      <c r="C1539" s="94" t="str">
        <f>IF(A1539&lt;&gt;"",SUMIFS(JPK_KR!AL:AL,JPK_KR!W:W,B1539),"")</f>
        <v/>
      </c>
      <c r="D1539" s="94" t="str">
        <f>IF(A1539&lt;&gt;"",SUMIFS(JPK_KR!AM:AM,JPK_KR!W:W,B1539),"")</f>
        <v/>
      </c>
      <c r="G1539" s="94" t="str">
        <f>IF(E1539&lt;&gt;"",SUMIFS(JPK_KR!AL:AL,JPK_KR!W:W,F1539),"")</f>
        <v/>
      </c>
      <c r="H1539" s="94" t="str">
        <f>IF(E1539&lt;&gt;"",SUMIFS(JPK_KR!AM:AM,JPK_KR!W:W,F1539),"")</f>
        <v/>
      </c>
      <c r="K1539" s="94" t="str">
        <f>IF(I1539&lt;&gt;"",SUMIFS(JPK_KR!AJ:AJ,JPK_KR!W:W,J1539),"")</f>
        <v/>
      </c>
      <c r="L1539" s="94" t="str">
        <f>IF(I1539&lt;&gt;"",SUMIFS(JPK_KR!AK:AK,JPK_KR!W:W,J1539),"")</f>
        <v/>
      </c>
    </row>
    <row r="1540" spans="3:12" x14ac:dyDescent="0.3">
      <c r="C1540" s="94" t="str">
        <f>IF(A1540&lt;&gt;"",SUMIFS(JPK_KR!AL:AL,JPK_KR!W:W,B1540),"")</f>
        <v/>
      </c>
      <c r="D1540" s="94" t="str">
        <f>IF(A1540&lt;&gt;"",SUMIFS(JPK_KR!AM:AM,JPK_KR!W:W,B1540),"")</f>
        <v/>
      </c>
      <c r="G1540" s="94" t="str">
        <f>IF(E1540&lt;&gt;"",SUMIFS(JPK_KR!AL:AL,JPK_KR!W:W,F1540),"")</f>
        <v/>
      </c>
      <c r="H1540" s="94" t="str">
        <f>IF(E1540&lt;&gt;"",SUMIFS(JPK_KR!AM:AM,JPK_KR!W:W,F1540),"")</f>
        <v/>
      </c>
      <c r="K1540" s="94" t="str">
        <f>IF(I1540&lt;&gt;"",SUMIFS(JPK_KR!AJ:AJ,JPK_KR!W:W,J1540),"")</f>
        <v/>
      </c>
      <c r="L1540" s="94" t="str">
        <f>IF(I1540&lt;&gt;"",SUMIFS(JPK_KR!AK:AK,JPK_KR!W:W,J1540),"")</f>
        <v/>
      </c>
    </row>
    <row r="1541" spans="3:12" x14ac:dyDescent="0.3">
      <c r="C1541" s="94" t="str">
        <f>IF(A1541&lt;&gt;"",SUMIFS(JPK_KR!AL:AL,JPK_KR!W:W,B1541),"")</f>
        <v/>
      </c>
      <c r="D1541" s="94" t="str">
        <f>IF(A1541&lt;&gt;"",SUMIFS(JPK_KR!AM:AM,JPK_KR!W:W,B1541),"")</f>
        <v/>
      </c>
      <c r="G1541" s="94" t="str">
        <f>IF(E1541&lt;&gt;"",SUMIFS(JPK_KR!AL:AL,JPK_KR!W:W,F1541),"")</f>
        <v/>
      </c>
      <c r="H1541" s="94" t="str">
        <f>IF(E1541&lt;&gt;"",SUMIFS(JPK_KR!AM:AM,JPK_KR!W:W,F1541),"")</f>
        <v/>
      </c>
      <c r="K1541" s="94" t="str">
        <f>IF(I1541&lt;&gt;"",SUMIFS(JPK_KR!AJ:AJ,JPK_KR!W:W,J1541),"")</f>
        <v/>
      </c>
      <c r="L1541" s="94" t="str">
        <f>IF(I1541&lt;&gt;"",SUMIFS(JPK_KR!AK:AK,JPK_KR!W:W,J1541),"")</f>
        <v/>
      </c>
    </row>
    <row r="1542" spans="3:12" x14ac:dyDescent="0.3">
      <c r="C1542" s="94" t="str">
        <f>IF(A1542&lt;&gt;"",SUMIFS(JPK_KR!AL:AL,JPK_KR!W:W,B1542),"")</f>
        <v/>
      </c>
      <c r="D1542" s="94" t="str">
        <f>IF(A1542&lt;&gt;"",SUMIFS(JPK_KR!AM:AM,JPK_KR!W:W,B1542),"")</f>
        <v/>
      </c>
      <c r="G1542" s="94" t="str">
        <f>IF(E1542&lt;&gt;"",SUMIFS(JPK_KR!AL:AL,JPK_KR!W:W,F1542),"")</f>
        <v/>
      </c>
      <c r="H1542" s="94" t="str">
        <f>IF(E1542&lt;&gt;"",SUMIFS(JPK_KR!AM:AM,JPK_KR!W:W,F1542),"")</f>
        <v/>
      </c>
      <c r="K1542" s="94" t="str">
        <f>IF(I1542&lt;&gt;"",SUMIFS(JPK_KR!AJ:AJ,JPK_KR!W:W,J1542),"")</f>
        <v/>
      </c>
      <c r="L1542" s="94" t="str">
        <f>IF(I1542&lt;&gt;"",SUMIFS(JPK_KR!AK:AK,JPK_KR!W:W,J1542),"")</f>
        <v/>
      </c>
    </row>
    <row r="1543" spans="3:12" x14ac:dyDescent="0.3">
      <c r="C1543" s="94" t="str">
        <f>IF(A1543&lt;&gt;"",SUMIFS(JPK_KR!AL:AL,JPK_KR!W:W,B1543),"")</f>
        <v/>
      </c>
      <c r="D1543" s="94" t="str">
        <f>IF(A1543&lt;&gt;"",SUMIFS(JPK_KR!AM:AM,JPK_KR!W:W,B1543),"")</f>
        <v/>
      </c>
      <c r="G1543" s="94" t="str">
        <f>IF(E1543&lt;&gt;"",SUMIFS(JPK_KR!AL:AL,JPK_KR!W:W,F1543),"")</f>
        <v/>
      </c>
      <c r="H1543" s="94" t="str">
        <f>IF(E1543&lt;&gt;"",SUMIFS(JPK_KR!AM:AM,JPK_KR!W:W,F1543),"")</f>
        <v/>
      </c>
      <c r="K1543" s="94" t="str">
        <f>IF(I1543&lt;&gt;"",SUMIFS(JPK_KR!AJ:AJ,JPK_KR!W:W,J1543),"")</f>
        <v/>
      </c>
      <c r="L1543" s="94" t="str">
        <f>IF(I1543&lt;&gt;"",SUMIFS(JPK_KR!AK:AK,JPK_KR!W:W,J1543),"")</f>
        <v/>
      </c>
    </row>
    <row r="1544" spans="3:12" x14ac:dyDescent="0.3">
      <c r="C1544" s="94" t="str">
        <f>IF(A1544&lt;&gt;"",SUMIFS(JPK_KR!AL:AL,JPK_KR!W:W,B1544),"")</f>
        <v/>
      </c>
      <c r="D1544" s="94" t="str">
        <f>IF(A1544&lt;&gt;"",SUMIFS(JPK_KR!AM:AM,JPK_KR!W:W,B1544),"")</f>
        <v/>
      </c>
      <c r="G1544" s="94" t="str">
        <f>IF(E1544&lt;&gt;"",SUMIFS(JPK_KR!AL:AL,JPK_KR!W:W,F1544),"")</f>
        <v/>
      </c>
      <c r="H1544" s="94" t="str">
        <f>IF(E1544&lt;&gt;"",SUMIFS(JPK_KR!AM:AM,JPK_KR!W:W,F1544),"")</f>
        <v/>
      </c>
      <c r="K1544" s="94" t="str">
        <f>IF(I1544&lt;&gt;"",SUMIFS(JPK_KR!AJ:AJ,JPK_KR!W:W,J1544),"")</f>
        <v/>
      </c>
      <c r="L1544" s="94" t="str">
        <f>IF(I1544&lt;&gt;"",SUMIFS(JPK_KR!AK:AK,JPK_KR!W:W,J1544),"")</f>
        <v/>
      </c>
    </row>
    <row r="1545" spans="3:12" x14ac:dyDescent="0.3">
      <c r="C1545" s="94" t="str">
        <f>IF(A1545&lt;&gt;"",SUMIFS(JPK_KR!AL:AL,JPK_KR!W:W,B1545),"")</f>
        <v/>
      </c>
      <c r="D1545" s="94" t="str">
        <f>IF(A1545&lt;&gt;"",SUMIFS(JPK_KR!AM:AM,JPK_KR!W:W,B1545),"")</f>
        <v/>
      </c>
      <c r="G1545" s="94" t="str">
        <f>IF(E1545&lt;&gt;"",SUMIFS(JPK_KR!AL:AL,JPK_KR!W:W,F1545),"")</f>
        <v/>
      </c>
      <c r="H1545" s="94" t="str">
        <f>IF(E1545&lt;&gt;"",SUMIFS(JPK_KR!AM:AM,JPK_KR!W:W,F1545),"")</f>
        <v/>
      </c>
      <c r="K1545" s="94" t="str">
        <f>IF(I1545&lt;&gt;"",SUMIFS(JPK_KR!AJ:AJ,JPK_KR!W:W,J1545),"")</f>
        <v/>
      </c>
      <c r="L1545" s="94" t="str">
        <f>IF(I1545&lt;&gt;"",SUMIFS(JPK_KR!AK:AK,JPK_KR!W:W,J1545),"")</f>
        <v/>
      </c>
    </row>
    <row r="1546" spans="3:12" x14ac:dyDescent="0.3">
      <c r="C1546" s="94" t="str">
        <f>IF(A1546&lt;&gt;"",SUMIFS(JPK_KR!AL:AL,JPK_KR!W:W,B1546),"")</f>
        <v/>
      </c>
      <c r="D1546" s="94" t="str">
        <f>IF(A1546&lt;&gt;"",SUMIFS(JPK_KR!AM:AM,JPK_KR!W:W,B1546),"")</f>
        <v/>
      </c>
      <c r="G1546" s="94" t="str">
        <f>IF(E1546&lt;&gt;"",SUMIFS(JPK_KR!AL:AL,JPK_KR!W:W,F1546),"")</f>
        <v/>
      </c>
      <c r="H1546" s="94" t="str">
        <f>IF(E1546&lt;&gt;"",SUMIFS(JPK_KR!AM:AM,JPK_KR!W:W,F1546),"")</f>
        <v/>
      </c>
      <c r="K1546" s="94" t="str">
        <f>IF(I1546&lt;&gt;"",SUMIFS(JPK_KR!AJ:AJ,JPK_KR!W:W,J1546),"")</f>
        <v/>
      </c>
      <c r="L1546" s="94" t="str">
        <f>IF(I1546&lt;&gt;"",SUMIFS(JPK_KR!AK:AK,JPK_KR!W:W,J1546),"")</f>
        <v/>
      </c>
    </row>
    <row r="1547" spans="3:12" x14ac:dyDescent="0.3">
      <c r="C1547" s="94" t="str">
        <f>IF(A1547&lt;&gt;"",SUMIFS(JPK_KR!AL:AL,JPK_KR!W:W,B1547),"")</f>
        <v/>
      </c>
      <c r="D1547" s="94" t="str">
        <f>IF(A1547&lt;&gt;"",SUMIFS(JPK_KR!AM:AM,JPK_KR!W:W,B1547),"")</f>
        <v/>
      </c>
      <c r="G1547" s="94" t="str">
        <f>IF(E1547&lt;&gt;"",SUMIFS(JPK_KR!AL:AL,JPK_KR!W:W,F1547),"")</f>
        <v/>
      </c>
      <c r="H1547" s="94" t="str">
        <f>IF(E1547&lt;&gt;"",SUMIFS(JPK_KR!AM:AM,JPK_KR!W:W,F1547),"")</f>
        <v/>
      </c>
      <c r="K1547" s="94" t="str">
        <f>IF(I1547&lt;&gt;"",SUMIFS(JPK_KR!AJ:AJ,JPK_KR!W:W,J1547),"")</f>
        <v/>
      </c>
      <c r="L1547" s="94" t="str">
        <f>IF(I1547&lt;&gt;"",SUMIFS(JPK_KR!AK:AK,JPK_KR!W:W,J1547),"")</f>
        <v/>
      </c>
    </row>
    <row r="1548" spans="3:12" x14ac:dyDescent="0.3">
      <c r="C1548" s="94" t="str">
        <f>IF(A1548&lt;&gt;"",SUMIFS(JPK_KR!AL:AL,JPK_KR!W:W,B1548),"")</f>
        <v/>
      </c>
      <c r="D1548" s="94" t="str">
        <f>IF(A1548&lt;&gt;"",SUMIFS(JPK_KR!AM:AM,JPK_KR!W:W,B1548),"")</f>
        <v/>
      </c>
      <c r="G1548" s="94" t="str">
        <f>IF(E1548&lt;&gt;"",SUMIFS(JPK_KR!AL:AL,JPK_KR!W:W,F1548),"")</f>
        <v/>
      </c>
      <c r="H1548" s="94" t="str">
        <f>IF(E1548&lt;&gt;"",SUMIFS(JPK_KR!AM:AM,JPK_KR!W:W,F1548),"")</f>
        <v/>
      </c>
      <c r="K1548" s="94" t="str">
        <f>IF(I1548&lt;&gt;"",SUMIFS(JPK_KR!AJ:AJ,JPK_KR!W:W,J1548),"")</f>
        <v/>
      </c>
      <c r="L1548" s="94" t="str">
        <f>IF(I1548&lt;&gt;"",SUMIFS(JPK_KR!AK:AK,JPK_KR!W:W,J1548),"")</f>
        <v/>
      </c>
    </row>
    <row r="1549" spans="3:12" x14ac:dyDescent="0.3">
      <c r="C1549" s="94" t="str">
        <f>IF(A1549&lt;&gt;"",SUMIFS(JPK_KR!AL:AL,JPK_KR!W:W,B1549),"")</f>
        <v/>
      </c>
      <c r="D1549" s="94" t="str">
        <f>IF(A1549&lt;&gt;"",SUMIFS(JPK_KR!AM:AM,JPK_KR!W:W,B1549),"")</f>
        <v/>
      </c>
      <c r="G1549" s="94" t="str">
        <f>IF(E1549&lt;&gt;"",SUMIFS(JPK_KR!AL:AL,JPK_KR!W:W,F1549),"")</f>
        <v/>
      </c>
      <c r="H1549" s="94" t="str">
        <f>IF(E1549&lt;&gt;"",SUMIFS(JPK_KR!AM:AM,JPK_KR!W:W,F1549),"")</f>
        <v/>
      </c>
      <c r="K1549" s="94" t="str">
        <f>IF(I1549&lt;&gt;"",SUMIFS(JPK_KR!AJ:AJ,JPK_KR!W:W,J1549),"")</f>
        <v/>
      </c>
      <c r="L1549" s="94" t="str">
        <f>IF(I1549&lt;&gt;"",SUMIFS(JPK_KR!AK:AK,JPK_KR!W:W,J1549),"")</f>
        <v/>
      </c>
    </row>
    <row r="1550" spans="3:12" x14ac:dyDescent="0.3">
      <c r="C1550" s="94" t="str">
        <f>IF(A1550&lt;&gt;"",SUMIFS(JPK_KR!AL:AL,JPK_KR!W:W,B1550),"")</f>
        <v/>
      </c>
      <c r="D1550" s="94" t="str">
        <f>IF(A1550&lt;&gt;"",SUMIFS(JPK_KR!AM:AM,JPK_KR!W:W,B1550),"")</f>
        <v/>
      </c>
      <c r="G1550" s="94" t="str">
        <f>IF(E1550&lt;&gt;"",SUMIFS(JPK_KR!AL:AL,JPK_KR!W:W,F1550),"")</f>
        <v/>
      </c>
      <c r="H1550" s="94" t="str">
        <f>IF(E1550&lt;&gt;"",SUMIFS(JPK_KR!AM:AM,JPK_KR!W:W,F1550),"")</f>
        <v/>
      </c>
      <c r="K1550" s="94" t="str">
        <f>IF(I1550&lt;&gt;"",SUMIFS(JPK_KR!AJ:AJ,JPK_KR!W:W,J1550),"")</f>
        <v/>
      </c>
      <c r="L1550" s="94" t="str">
        <f>IF(I1550&lt;&gt;"",SUMIFS(JPK_KR!AK:AK,JPK_KR!W:W,J1550),"")</f>
        <v/>
      </c>
    </row>
    <row r="1551" spans="3:12" x14ac:dyDescent="0.3">
      <c r="C1551" s="94" t="str">
        <f>IF(A1551&lt;&gt;"",SUMIFS(JPK_KR!AL:AL,JPK_KR!W:W,B1551),"")</f>
        <v/>
      </c>
      <c r="D1551" s="94" t="str">
        <f>IF(A1551&lt;&gt;"",SUMIFS(JPK_KR!AM:AM,JPK_KR!W:W,B1551),"")</f>
        <v/>
      </c>
      <c r="G1551" s="94" t="str">
        <f>IF(E1551&lt;&gt;"",SUMIFS(JPK_KR!AL:AL,JPK_KR!W:W,F1551),"")</f>
        <v/>
      </c>
      <c r="H1551" s="94" t="str">
        <f>IF(E1551&lt;&gt;"",SUMIFS(JPK_KR!AM:AM,JPK_KR!W:W,F1551),"")</f>
        <v/>
      </c>
      <c r="K1551" s="94" t="str">
        <f>IF(I1551&lt;&gt;"",SUMIFS(JPK_KR!AJ:AJ,JPK_KR!W:W,J1551),"")</f>
        <v/>
      </c>
      <c r="L1551" s="94" t="str">
        <f>IF(I1551&lt;&gt;"",SUMIFS(JPK_KR!AK:AK,JPK_KR!W:W,J1551),"")</f>
        <v/>
      </c>
    </row>
    <row r="1552" spans="3:12" x14ac:dyDescent="0.3">
      <c r="C1552" s="94" t="str">
        <f>IF(A1552&lt;&gt;"",SUMIFS(JPK_KR!AL:AL,JPK_KR!W:W,B1552),"")</f>
        <v/>
      </c>
      <c r="D1552" s="94" t="str">
        <f>IF(A1552&lt;&gt;"",SUMIFS(JPK_KR!AM:AM,JPK_KR!W:W,B1552),"")</f>
        <v/>
      </c>
      <c r="G1552" s="94" t="str">
        <f>IF(E1552&lt;&gt;"",SUMIFS(JPK_KR!AL:AL,JPK_KR!W:W,F1552),"")</f>
        <v/>
      </c>
      <c r="H1552" s="94" t="str">
        <f>IF(E1552&lt;&gt;"",SUMIFS(JPK_KR!AM:AM,JPK_KR!W:W,F1552),"")</f>
        <v/>
      </c>
      <c r="K1552" s="94" t="str">
        <f>IF(I1552&lt;&gt;"",SUMIFS(JPK_KR!AJ:AJ,JPK_KR!W:W,J1552),"")</f>
        <v/>
      </c>
      <c r="L1552" s="94" t="str">
        <f>IF(I1552&lt;&gt;"",SUMIFS(JPK_KR!AK:AK,JPK_KR!W:W,J1552),"")</f>
        <v/>
      </c>
    </row>
    <row r="1553" spans="3:12" x14ac:dyDescent="0.3">
      <c r="C1553" s="94" t="str">
        <f>IF(A1553&lt;&gt;"",SUMIFS(JPK_KR!AL:AL,JPK_KR!W:W,B1553),"")</f>
        <v/>
      </c>
      <c r="D1553" s="94" t="str">
        <f>IF(A1553&lt;&gt;"",SUMIFS(JPK_KR!AM:AM,JPK_KR!W:W,B1553),"")</f>
        <v/>
      </c>
      <c r="G1553" s="94" t="str">
        <f>IF(E1553&lt;&gt;"",SUMIFS(JPK_KR!AL:AL,JPK_KR!W:W,F1553),"")</f>
        <v/>
      </c>
      <c r="H1553" s="94" t="str">
        <f>IF(E1553&lt;&gt;"",SUMIFS(JPK_KR!AM:AM,JPK_KR!W:W,F1553),"")</f>
        <v/>
      </c>
      <c r="K1553" s="94" t="str">
        <f>IF(I1553&lt;&gt;"",SUMIFS(JPK_KR!AJ:AJ,JPK_KR!W:W,J1553),"")</f>
        <v/>
      </c>
      <c r="L1553" s="94" t="str">
        <f>IF(I1553&lt;&gt;"",SUMIFS(JPK_KR!AK:AK,JPK_KR!W:W,J1553),"")</f>
        <v/>
      </c>
    </row>
    <row r="1554" spans="3:12" x14ac:dyDescent="0.3">
      <c r="C1554" s="94" t="str">
        <f>IF(A1554&lt;&gt;"",SUMIFS(JPK_KR!AL:AL,JPK_KR!W:W,B1554),"")</f>
        <v/>
      </c>
      <c r="D1554" s="94" t="str">
        <f>IF(A1554&lt;&gt;"",SUMIFS(JPK_KR!AM:AM,JPK_KR!W:W,B1554),"")</f>
        <v/>
      </c>
      <c r="G1554" s="94" t="str">
        <f>IF(E1554&lt;&gt;"",SUMIFS(JPK_KR!AL:AL,JPK_KR!W:W,F1554),"")</f>
        <v/>
      </c>
      <c r="H1554" s="94" t="str">
        <f>IF(E1554&lt;&gt;"",SUMIFS(JPK_KR!AM:AM,JPK_KR!W:W,F1554),"")</f>
        <v/>
      </c>
      <c r="K1554" s="94" t="str">
        <f>IF(I1554&lt;&gt;"",SUMIFS(JPK_KR!AJ:AJ,JPK_KR!W:W,J1554),"")</f>
        <v/>
      </c>
      <c r="L1554" s="94" t="str">
        <f>IF(I1554&lt;&gt;"",SUMIFS(JPK_KR!AK:AK,JPK_KR!W:W,J1554),"")</f>
        <v/>
      </c>
    </row>
    <row r="1555" spans="3:12" x14ac:dyDescent="0.3">
      <c r="C1555" s="94" t="str">
        <f>IF(A1555&lt;&gt;"",SUMIFS(JPK_KR!AL:AL,JPK_KR!W:W,B1555),"")</f>
        <v/>
      </c>
      <c r="D1555" s="94" t="str">
        <f>IF(A1555&lt;&gt;"",SUMIFS(JPK_KR!AM:AM,JPK_KR!W:W,B1555),"")</f>
        <v/>
      </c>
      <c r="G1555" s="94" t="str">
        <f>IF(E1555&lt;&gt;"",SUMIFS(JPK_KR!AL:AL,JPK_KR!W:W,F1555),"")</f>
        <v/>
      </c>
      <c r="H1555" s="94" t="str">
        <f>IF(E1555&lt;&gt;"",SUMIFS(JPK_KR!AM:AM,JPK_KR!W:W,F1555),"")</f>
        <v/>
      </c>
      <c r="K1555" s="94" t="str">
        <f>IF(I1555&lt;&gt;"",SUMIFS(JPK_KR!AJ:AJ,JPK_KR!W:W,J1555),"")</f>
        <v/>
      </c>
      <c r="L1555" s="94" t="str">
        <f>IF(I1555&lt;&gt;"",SUMIFS(JPK_KR!AK:AK,JPK_KR!W:W,J1555),"")</f>
        <v/>
      </c>
    </row>
    <row r="1556" spans="3:12" x14ac:dyDescent="0.3">
      <c r="C1556" s="94" t="str">
        <f>IF(A1556&lt;&gt;"",SUMIFS(JPK_KR!AL:AL,JPK_KR!W:W,B1556),"")</f>
        <v/>
      </c>
      <c r="D1556" s="94" t="str">
        <f>IF(A1556&lt;&gt;"",SUMIFS(JPK_KR!AM:AM,JPK_KR!W:W,B1556),"")</f>
        <v/>
      </c>
      <c r="G1556" s="94" t="str">
        <f>IF(E1556&lt;&gt;"",SUMIFS(JPK_KR!AL:AL,JPK_KR!W:W,F1556),"")</f>
        <v/>
      </c>
      <c r="H1556" s="94" t="str">
        <f>IF(E1556&lt;&gt;"",SUMIFS(JPK_KR!AM:AM,JPK_KR!W:W,F1556),"")</f>
        <v/>
      </c>
      <c r="K1556" s="94" t="str">
        <f>IF(I1556&lt;&gt;"",SUMIFS(JPK_KR!AJ:AJ,JPK_KR!W:W,J1556),"")</f>
        <v/>
      </c>
      <c r="L1556" s="94" t="str">
        <f>IF(I1556&lt;&gt;"",SUMIFS(JPK_KR!AK:AK,JPK_KR!W:W,J1556),"")</f>
        <v/>
      </c>
    </row>
    <row r="1557" spans="3:12" x14ac:dyDescent="0.3">
      <c r="C1557" s="94" t="str">
        <f>IF(A1557&lt;&gt;"",SUMIFS(JPK_KR!AL:AL,JPK_KR!W:W,B1557),"")</f>
        <v/>
      </c>
      <c r="D1557" s="94" t="str">
        <f>IF(A1557&lt;&gt;"",SUMIFS(JPK_KR!AM:AM,JPK_KR!W:W,B1557),"")</f>
        <v/>
      </c>
      <c r="G1557" s="94" t="str">
        <f>IF(E1557&lt;&gt;"",SUMIFS(JPK_KR!AL:AL,JPK_KR!W:W,F1557),"")</f>
        <v/>
      </c>
      <c r="H1557" s="94" t="str">
        <f>IF(E1557&lt;&gt;"",SUMIFS(JPK_KR!AM:AM,JPK_KR!W:W,F1557),"")</f>
        <v/>
      </c>
      <c r="K1557" s="94" t="str">
        <f>IF(I1557&lt;&gt;"",SUMIFS(JPK_KR!AJ:AJ,JPK_KR!W:W,J1557),"")</f>
        <v/>
      </c>
      <c r="L1557" s="94" t="str">
        <f>IF(I1557&lt;&gt;"",SUMIFS(JPK_KR!AK:AK,JPK_KR!W:W,J1557),"")</f>
        <v/>
      </c>
    </row>
    <row r="1558" spans="3:12" x14ac:dyDescent="0.3">
      <c r="C1558" s="94" t="str">
        <f>IF(A1558&lt;&gt;"",SUMIFS(JPK_KR!AL:AL,JPK_KR!W:W,B1558),"")</f>
        <v/>
      </c>
      <c r="D1558" s="94" t="str">
        <f>IF(A1558&lt;&gt;"",SUMIFS(JPK_KR!AM:AM,JPK_KR!W:W,B1558),"")</f>
        <v/>
      </c>
      <c r="G1558" s="94" t="str">
        <f>IF(E1558&lt;&gt;"",SUMIFS(JPK_KR!AL:AL,JPK_KR!W:W,F1558),"")</f>
        <v/>
      </c>
      <c r="H1558" s="94" t="str">
        <f>IF(E1558&lt;&gt;"",SUMIFS(JPK_KR!AM:AM,JPK_KR!W:W,F1558),"")</f>
        <v/>
      </c>
      <c r="K1558" s="94" t="str">
        <f>IF(I1558&lt;&gt;"",SUMIFS(JPK_KR!AJ:AJ,JPK_KR!W:W,J1558),"")</f>
        <v/>
      </c>
      <c r="L1558" s="94" t="str">
        <f>IF(I1558&lt;&gt;"",SUMIFS(JPK_KR!AK:AK,JPK_KR!W:W,J1558),"")</f>
        <v/>
      </c>
    </row>
    <row r="1559" spans="3:12" x14ac:dyDescent="0.3">
      <c r="C1559" s="94" t="str">
        <f>IF(A1559&lt;&gt;"",SUMIFS(JPK_KR!AL:AL,JPK_KR!W:W,B1559),"")</f>
        <v/>
      </c>
      <c r="D1559" s="94" t="str">
        <f>IF(A1559&lt;&gt;"",SUMIFS(JPK_KR!AM:AM,JPK_KR!W:W,B1559),"")</f>
        <v/>
      </c>
      <c r="G1559" s="94" t="str">
        <f>IF(E1559&lt;&gt;"",SUMIFS(JPK_KR!AL:AL,JPK_KR!W:W,F1559),"")</f>
        <v/>
      </c>
      <c r="H1559" s="94" t="str">
        <f>IF(E1559&lt;&gt;"",SUMIFS(JPK_KR!AM:AM,JPK_KR!W:W,F1559),"")</f>
        <v/>
      </c>
      <c r="K1559" s="94" t="str">
        <f>IF(I1559&lt;&gt;"",SUMIFS(JPK_KR!AJ:AJ,JPK_KR!W:W,J1559),"")</f>
        <v/>
      </c>
      <c r="L1559" s="94" t="str">
        <f>IF(I1559&lt;&gt;"",SUMIFS(JPK_KR!AK:AK,JPK_KR!W:W,J1559),"")</f>
        <v/>
      </c>
    </row>
    <row r="1560" spans="3:12" x14ac:dyDescent="0.3">
      <c r="C1560" s="94" t="str">
        <f>IF(A1560&lt;&gt;"",SUMIFS(JPK_KR!AL:AL,JPK_KR!W:W,B1560),"")</f>
        <v/>
      </c>
      <c r="D1560" s="94" t="str">
        <f>IF(A1560&lt;&gt;"",SUMIFS(JPK_KR!AM:AM,JPK_KR!W:W,B1560),"")</f>
        <v/>
      </c>
      <c r="G1560" s="94" t="str">
        <f>IF(E1560&lt;&gt;"",SUMIFS(JPK_KR!AL:AL,JPK_KR!W:W,F1560),"")</f>
        <v/>
      </c>
      <c r="H1560" s="94" t="str">
        <f>IF(E1560&lt;&gt;"",SUMIFS(JPK_KR!AM:AM,JPK_KR!W:W,F1560),"")</f>
        <v/>
      </c>
      <c r="K1560" s="94" t="str">
        <f>IF(I1560&lt;&gt;"",SUMIFS(JPK_KR!AJ:AJ,JPK_KR!W:W,J1560),"")</f>
        <v/>
      </c>
      <c r="L1560" s="94" t="str">
        <f>IF(I1560&lt;&gt;"",SUMIFS(JPK_KR!AK:AK,JPK_KR!W:W,J1560),"")</f>
        <v/>
      </c>
    </row>
    <row r="1561" spans="3:12" x14ac:dyDescent="0.3">
      <c r="C1561" s="94" t="str">
        <f>IF(A1561&lt;&gt;"",SUMIFS(JPK_KR!AL:AL,JPK_KR!W:W,B1561),"")</f>
        <v/>
      </c>
      <c r="D1561" s="94" t="str">
        <f>IF(A1561&lt;&gt;"",SUMIFS(JPK_KR!AM:AM,JPK_KR!W:W,B1561),"")</f>
        <v/>
      </c>
      <c r="G1561" s="94" t="str">
        <f>IF(E1561&lt;&gt;"",SUMIFS(JPK_KR!AL:AL,JPK_KR!W:W,F1561),"")</f>
        <v/>
      </c>
      <c r="H1561" s="94" t="str">
        <f>IF(E1561&lt;&gt;"",SUMIFS(JPK_KR!AM:AM,JPK_KR!W:W,F1561),"")</f>
        <v/>
      </c>
      <c r="K1561" s="94" t="str">
        <f>IF(I1561&lt;&gt;"",SUMIFS(JPK_KR!AJ:AJ,JPK_KR!W:W,J1561),"")</f>
        <v/>
      </c>
      <c r="L1561" s="94" t="str">
        <f>IF(I1561&lt;&gt;"",SUMIFS(JPK_KR!AK:AK,JPK_KR!W:W,J1561),"")</f>
        <v/>
      </c>
    </row>
    <row r="1562" spans="3:12" x14ac:dyDescent="0.3">
      <c r="C1562" s="94" t="str">
        <f>IF(A1562&lt;&gt;"",SUMIFS(JPK_KR!AL:AL,JPK_KR!W:W,B1562),"")</f>
        <v/>
      </c>
      <c r="D1562" s="94" t="str">
        <f>IF(A1562&lt;&gt;"",SUMIFS(JPK_KR!AM:AM,JPK_KR!W:W,B1562),"")</f>
        <v/>
      </c>
      <c r="G1562" s="94" t="str">
        <f>IF(E1562&lt;&gt;"",SUMIFS(JPK_KR!AL:AL,JPK_KR!W:W,F1562),"")</f>
        <v/>
      </c>
      <c r="H1562" s="94" t="str">
        <f>IF(E1562&lt;&gt;"",SUMIFS(JPK_KR!AM:AM,JPK_KR!W:W,F1562),"")</f>
        <v/>
      </c>
      <c r="K1562" s="94" t="str">
        <f>IF(I1562&lt;&gt;"",SUMIFS(JPK_KR!AJ:AJ,JPK_KR!W:W,J1562),"")</f>
        <v/>
      </c>
      <c r="L1562" s="94" t="str">
        <f>IF(I1562&lt;&gt;"",SUMIFS(JPK_KR!AK:AK,JPK_KR!W:W,J1562),"")</f>
        <v/>
      </c>
    </row>
    <row r="1563" spans="3:12" x14ac:dyDescent="0.3">
      <c r="C1563" s="94" t="str">
        <f>IF(A1563&lt;&gt;"",SUMIFS(JPK_KR!AL:AL,JPK_KR!W:W,B1563),"")</f>
        <v/>
      </c>
      <c r="D1563" s="94" t="str">
        <f>IF(A1563&lt;&gt;"",SUMIFS(JPK_KR!AM:AM,JPK_KR!W:W,B1563),"")</f>
        <v/>
      </c>
      <c r="G1563" s="94" t="str">
        <f>IF(E1563&lt;&gt;"",SUMIFS(JPK_KR!AL:AL,JPK_KR!W:W,F1563),"")</f>
        <v/>
      </c>
      <c r="H1563" s="94" t="str">
        <f>IF(E1563&lt;&gt;"",SUMIFS(JPK_KR!AM:AM,JPK_KR!W:W,F1563),"")</f>
        <v/>
      </c>
      <c r="K1563" s="94" t="str">
        <f>IF(I1563&lt;&gt;"",SUMIFS(JPK_KR!AJ:AJ,JPK_KR!W:W,J1563),"")</f>
        <v/>
      </c>
      <c r="L1563" s="94" t="str">
        <f>IF(I1563&lt;&gt;"",SUMIFS(JPK_KR!AK:AK,JPK_KR!W:W,J1563),"")</f>
        <v/>
      </c>
    </row>
    <row r="1564" spans="3:12" x14ac:dyDescent="0.3">
      <c r="C1564" s="94" t="str">
        <f>IF(A1564&lt;&gt;"",SUMIFS(JPK_KR!AL:AL,JPK_KR!W:W,B1564),"")</f>
        <v/>
      </c>
      <c r="D1564" s="94" t="str">
        <f>IF(A1564&lt;&gt;"",SUMIFS(JPK_KR!AM:AM,JPK_KR!W:W,B1564),"")</f>
        <v/>
      </c>
      <c r="G1564" s="94" t="str">
        <f>IF(E1564&lt;&gt;"",SUMIFS(JPK_KR!AL:AL,JPK_KR!W:W,F1564),"")</f>
        <v/>
      </c>
      <c r="H1564" s="94" t="str">
        <f>IF(E1564&lt;&gt;"",SUMIFS(JPK_KR!AM:AM,JPK_KR!W:W,F1564),"")</f>
        <v/>
      </c>
      <c r="K1564" s="94" t="str">
        <f>IF(I1564&lt;&gt;"",SUMIFS(JPK_KR!AJ:AJ,JPK_KR!W:W,J1564),"")</f>
        <v/>
      </c>
      <c r="L1564" s="94" t="str">
        <f>IF(I1564&lt;&gt;"",SUMIFS(JPK_KR!AK:AK,JPK_KR!W:W,J1564),"")</f>
        <v/>
      </c>
    </row>
    <row r="1565" spans="3:12" x14ac:dyDescent="0.3">
      <c r="C1565" s="94" t="str">
        <f>IF(A1565&lt;&gt;"",SUMIFS(JPK_KR!AL:AL,JPK_KR!W:W,B1565),"")</f>
        <v/>
      </c>
      <c r="D1565" s="94" t="str">
        <f>IF(A1565&lt;&gt;"",SUMIFS(JPK_KR!AM:AM,JPK_KR!W:W,B1565),"")</f>
        <v/>
      </c>
      <c r="G1565" s="94" t="str">
        <f>IF(E1565&lt;&gt;"",SUMIFS(JPK_KR!AL:AL,JPK_KR!W:W,F1565),"")</f>
        <v/>
      </c>
      <c r="H1565" s="94" t="str">
        <f>IF(E1565&lt;&gt;"",SUMIFS(JPK_KR!AM:AM,JPK_KR!W:W,F1565),"")</f>
        <v/>
      </c>
      <c r="K1565" s="94" t="str">
        <f>IF(I1565&lt;&gt;"",SUMIFS(JPK_KR!AJ:AJ,JPK_KR!W:W,J1565),"")</f>
        <v/>
      </c>
      <c r="L1565" s="94" t="str">
        <f>IF(I1565&lt;&gt;"",SUMIFS(JPK_KR!AK:AK,JPK_KR!W:W,J1565),"")</f>
        <v/>
      </c>
    </row>
    <row r="1566" spans="3:12" x14ac:dyDescent="0.3">
      <c r="C1566" s="94" t="str">
        <f>IF(A1566&lt;&gt;"",SUMIFS(JPK_KR!AL:AL,JPK_KR!W:W,B1566),"")</f>
        <v/>
      </c>
      <c r="D1566" s="94" t="str">
        <f>IF(A1566&lt;&gt;"",SUMIFS(JPK_KR!AM:AM,JPK_KR!W:W,B1566),"")</f>
        <v/>
      </c>
      <c r="G1566" s="94" t="str">
        <f>IF(E1566&lt;&gt;"",SUMIFS(JPK_KR!AL:AL,JPK_KR!W:W,F1566),"")</f>
        <v/>
      </c>
      <c r="H1566" s="94" t="str">
        <f>IF(E1566&lt;&gt;"",SUMIFS(JPK_KR!AM:AM,JPK_KR!W:W,F1566),"")</f>
        <v/>
      </c>
      <c r="K1566" s="94" t="str">
        <f>IF(I1566&lt;&gt;"",SUMIFS(JPK_KR!AJ:AJ,JPK_KR!W:W,J1566),"")</f>
        <v/>
      </c>
      <c r="L1566" s="94" t="str">
        <f>IF(I1566&lt;&gt;"",SUMIFS(JPK_KR!AK:AK,JPK_KR!W:W,J1566),"")</f>
        <v/>
      </c>
    </row>
    <row r="1567" spans="3:12" x14ac:dyDescent="0.3">
      <c r="C1567" s="94" t="str">
        <f>IF(A1567&lt;&gt;"",SUMIFS(JPK_KR!AL:AL,JPK_KR!W:W,B1567),"")</f>
        <v/>
      </c>
      <c r="D1567" s="94" t="str">
        <f>IF(A1567&lt;&gt;"",SUMIFS(JPK_KR!AM:AM,JPK_KR!W:W,B1567),"")</f>
        <v/>
      </c>
      <c r="G1567" s="94" t="str">
        <f>IF(E1567&lt;&gt;"",SUMIFS(JPK_KR!AL:AL,JPK_KR!W:W,F1567),"")</f>
        <v/>
      </c>
      <c r="H1567" s="94" t="str">
        <f>IF(E1567&lt;&gt;"",SUMIFS(JPK_KR!AM:AM,JPK_KR!W:W,F1567),"")</f>
        <v/>
      </c>
      <c r="K1567" s="94" t="str">
        <f>IF(I1567&lt;&gt;"",SUMIFS(JPK_KR!AJ:AJ,JPK_KR!W:W,J1567),"")</f>
        <v/>
      </c>
      <c r="L1567" s="94" t="str">
        <f>IF(I1567&lt;&gt;"",SUMIFS(JPK_KR!AK:AK,JPK_KR!W:W,J1567),"")</f>
        <v/>
      </c>
    </row>
    <row r="1568" spans="3:12" x14ac:dyDescent="0.3">
      <c r="C1568" s="94" t="str">
        <f>IF(A1568&lt;&gt;"",SUMIFS(JPK_KR!AL:AL,JPK_KR!W:W,B1568),"")</f>
        <v/>
      </c>
      <c r="D1568" s="94" t="str">
        <f>IF(A1568&lt;&gt;"",SUMIFS(JPK_KR!AM:AM,JPK_KR!W:W,B1568),"")</f>
        <v/>
      </c>
      <c r="G1568" s="94" t="str">
        <f>IF(E1568&lt;&gt;"",SUMIFS(JPK_KR!AL:AL,JPK_KR!W:W,F1568),"")</f>
        <v/>
      </c>
      <c r="H1568" s="94" t="str">
        <f>IF(E1568&lt;&gt;"",SUMIFS(JPK_KR!AM:AM,JPK_KR!W:W,F1568),"")</f>
        <v/>
      </c>
      <c r="K1568" s="94" t="str">
        <f>IF(I1568&lt;&gt;"",SUMIFS(JPK_KR!AJ:AJ,JPK_KR!W:W,J1568),"")</f>
        <v/>
      </c>
      <c r="L1568" s="94" t="str">
        <f>IF(I1568&lt;&gt;"",SUMIFS(JPK_KR!AK:AK,JPK_KR!W:W,J1568),"")</f>
        <v/>
      </c>
    </row>
    <row r="1569" spans="3:12" x14ac:dyDescent="0.3">
      <c r="C1569" s="94" t="str">
        <f>IF(A1569&lt;&gt;"",SUMIFS(JPK_KR!AL:AL,JPK_KR!W:W,B1569),"")</f>
        <v/>
      </c>
      <c r="D1569" s="94" t="str">
        <f>IF(A1569&lt;&gt;"",SUMIFS(JPK_KR!AM:AM,JPK_KR!W:W,B1569),"")</f>
        <v/>
      </c>
      <c r="G1569" s="94" t="str">
        <f>IF(E1569&lt;&gt;"",SUMIFS(JPK_KR!AL:AL,JPK_KR!W:W,F1569),"")</f>
        <v/>
      </c>
      <c r="H1569" s="94" t="str">
        <f>IF(E1569&lt;&gt;"",SUMIFS(JPK_KR!AM:AM,JPK_KR!W:W,F1569),"")</f>
        <v/>
      </c>
      <c r="K1569" s="94" t="str">
        <f>IF(I1569&lt;&gt;"",SUMIFS(JPK_KR!AJ:AJ,JPK_KR!W:W,J1569),"")</f>
        <v/>
      </c>
      <c r="L1569" s="94" t="str">
        <f>IF(I1569&lt;&gt;"",SUMIFS(JPK_KR!AK:AK,JPK_KR!W:W,J1569),"")</f>
        <v/>
      </c>
    </row>
    <row r="1570" spans="3:12" x14ac:dyDescent="0.3">
      <c r="C1570" s="94" t="str">
        <f>IF(A1570&lt;&gt;"",SUMIFS(JPK_KR!AL:AL,JPK_KR!W:W,B1570),"")</f>
        <v/>
      </c>
      <c r="D1570" s="94" t="str">
        <f>IF(A1570&lt;&gt;"",SUMIFS(JPK_KR!AM:AM,JPK_KR!W:W,B1570),"")</f>
        <v/>
      </c>
      <c r="G1570" s="94" t="str">
        <f>IF(E1570&lt;&gt;"",SUMIFS(JPK_KR!AL:AL,JPK_KR!W:W,F1570),"")</f>
        <v/>
      </c>
      <c r="H1570" s="94" t="str">
        <f>IF(E1570&lt;&gt;"",SUMIFS(JPK_KR!AM:AM,JPK_KR!W:W,F1570),"")</f>
        <v/>
      </c>
      <c r="K1570" s="94" t="str">
        <f>IF(I1570&lt;&gt;"",SUMIFS(JPK_KR!AJ:AJ,JPK_KR!W:W,J1570),"")</f>
        <v/>
      </c>
      <c r="L1570" s="94" t="str">
        <f>IF(I1570&lt;&gt;"",SUMIFS(JPK_KR!AK:AK,JPK_KR!W:W,J1570),"")</f>
        <v/>
      </c>
    </row>
    <row r="1571" spans="3:12" x14ac:dyDescent="0.3">
      <c r="C1571" s="94" t="str">
        <f>IF(A1571&lt;&gt;"",SUMIFS(JPK_KR!AL:AL,JPK_KR!W:W,B1571),"")</f>
        <v/>
      </c>
      <c r="D1571" s="94" t="str">
        <f>IF(A1571&lt;&gt;"",SUMIFS(JPK_KR!AM:AM,JPK_KR!W:W,B1571),"")</f>
        <v/>
      </c>
      <c r="G1571" s="94" t="str">
        <f>IF(E1571&lt;&gt;"",SUMIFS(JPK_KR!AL:AL,JPK_KR!W:W,F1571),"")</f>
        <v/>
      </c>
      <c r="H1571" s="94" t="str">
        <f>IF(E1571&lt;&gt;"",SUMIFS(JPK_KR!AM:AM,JPK_KR!W:W,F1571),"")</f>
        <v/>
      </c>
      <c r="K1571" s="94" t="str">
        <f>IF(I1571&lt;&gt;"",SUMIFS(JPK_KR!AJ:AJ,JPK_KR!W:W,J1571),"")</f>
        <v/>
      </c>
      <c r="L1571" s="94" t="str">
        <f>IF(I1571&lt;&gt;"",SUMIFS(JPK_KR!AK:AK,JPK_KR!W:W,J1571),"")</f>
        <v/>
      </c>
    </row>
    <row r="1572" spans="3:12" x14ac:dyDescent="0.3">
      <c r="C1572" s="94" t="str">
        <f>IF(A1572&lt;&gt;"",SUMIFS(JPK_KR!AL:AL,JPK_KR!W:W,B1572),"")</f>
        <v/>
      </c>
      <c r="D1572" s="94" t="str">
        <f>IF(A1572&lt;&gt;"",SUMIFS(JPK_KR!AM:AM,JPK_KR!W:W,B1572),"")</f>
        <v/>
      </c>
      <c r="G1572" s="94" t="str">
        <f>IF(E1572&lt;&gt;"",SUMIFS(JPK_KR!AL:AL,JPK_KR!W:W,F1572),"")</f>
        <v/>
      </c>
      <c r="H1572" s="94" t="str">
        <f>IF(E1572&lt;&gt;"",SUMIFS(JPK_KR!AM:AM,JPK_KR!W:W,F1572),"")</f>
        <v/>
      </c>
      <c r="K1572" s="94" t="str">
        <f>IF(I1572&lt;&gt;"",SUMIFS(JPK_KR!AJ:AJ,JPK_KR!W:W,J1572),"")</f>
        <v/>
      </c>
      <c r="L1572" s="94" t="str">
        <f>IF(I1572&lt;&gt;"",SUMIFS(JPK_KR!AK:AK,JPK_KR!W:W,J1572),"")</f>
        <v/>
      </c>
    </row>
    <row r="1573" spans="3:12" x14ac:dyDescent="0.3">
      <c r="C1573" s="94" t="str">
        <f>IF(A1573&lt;&gt;"",SUMIFS(JPK_KR!AL:AL,JPK_KR!W:W,B1573),"")</f>
        <v/>
      </c>
      <c r="D1573" s="94" t="str">
        <f>IF(A1573&lt;&gt;"",SUMIFS(JPK_KR!AM:AM,JPK_KR!W:W,B1573),"")</f>
        <v/>
      </c>
      <c r="G1573" s="94" t="str">
        <f>IF(E1573&lt;&gt;"",SUMIFS(JPK_KR!AL:AL,JPK_KR!W:W,F1573),"")</f>
        <v/>
      </c>
      <c r="H1573" s="94" t="str">
        <f>IF(E1573&lt;&gt;"",SUMIFS(JPK_KR!AM:AM,JPK_KR!W:W,F1573),"")</f>
        <v/>
      </c>
      <c r="K1573" s="94" t="str">
        <f>IF(I1573&lt;&gt;"",SUMIFS(JPK_KR!AJ:AJ,JPK_KR!W:W,J1573),"")</f>
        <v/>
      </c>
      <c r="L1573" s="94" t="str">
        <f>IF(I1573&lt;&gt;"",SUMIFS(JPK_KR!AK:AK,JPK_KR!W:W,J1573),"")</f>
        <v/>
      </c>
    </row>
    <row r="1574" spans="3:12" x14ac:dyDescent="0.3">
      <c r="C1574" s="94" t="str">
        <f>IF(A1574&lt;&gt;"",SUMIFS(JPK_KR!AL:AL,JPK_KR!W:W,B1574),"")</f>
        <v/>
      </c>
      <c r="D1574" s="94" t="str">
        <f>IF(A1574&lt;&gt;"",SUMIFS(JPK_KR!AM:AM,JPK_KR!W:W,B1574),"")</f>
        <v/>
      </c>
      <c r="G1574" s="94" t="str">
        <f>IF(E1574&lt;&gt;"",SUMIFS(JPK_KR!AL:AL,JPK_KR!W:W,F1574),"")</f>
        <v/>
      </c>
      <c r="H1574" s="94" t="str">
        <f>IF(E1574&lt;&gt;"",SUMIFS(JPK_KR!AM:AM,JPK_KR!W:W,F1574),"")</f>
        <v/>
      </c>
      <c r="K1574" s="94" t="str">
        <f>IF(I1574&lt;&gt;"",SUMIFS(JPK_KR!AJ:AJ,JPK_KR!W:W,J1574),"")</f>
        <v/>
      </c>
      <c r="L1574" s="94" t="str">
        <f>IF(I1574&lt;&gt;"",SUMIFS(JPK_KR!AK:AK,JPK_KR!W:W,J1574),"")</f>
        <v/>
      </c>
    </row>
    <row r="1575" spans="3:12" x14ac:dyDescent="0.3">
      <c r="C1575" s="94" t="str">
        <f>IF(A1575&lt;&gt;"",SUMIFS(JPK_KR!AL:AL,JPK_KR!W:W,B1575),"")</f>
        <v/>
      </c>
      <c r="D1575" s="94" t="str">
        <f>IF(A1575&lt;&gt;"",SUMIFS(JPK_KR!AM:AM,JPK_KR!W:W,B1575),"")</f>
        <v/>
      </c>
      <c r="G1575" s="94" t="str">
        <f>IF(E1575&lt;&gt;"",SUMIFS(JPK_KR!AL:AL,JPK_KR!W:W,F1575),"")</f>
        <v/>
      </c>
      <c r="H1575" s="94" t="str">
        <f>IF(E1575&lt;&gt;"",SUMIFS(JPK_KR!AM:AM,JPK_KR!W:W,F1575),"")</f>
        <v/>
      </c>
      <c r="K1575" s="94" t="str">
        <f>IF(I1575&lt;&gt;"",SUMIFS(JPK_KR!AJ:AJ,JPK_KR!W:W,J1575),"")</f>
        <v/>
      </c>
      <c r="L1575" s="94" t="str">
        <f>IF(I1575&lt;&gt;"",SUMIFS(JPK_KR!AK:AK,JPK_KR!W:W,J1575),"")</f>
        <v/>
      </c>
    </row>
    <row r="1576" spans="3:12" x14ac:dyDescent="0.3">
      <c r="C1576" s="94" t="str">
        <f>IF(A1576&lt;&gt;"",SUMIFS(JPK_KR!AL:AL,JPK_KR!W:W,B1576),"")</f>
        <v/>
      </c>
      <c r="D1576" s="94" t="str">
        <f>IF(A1576&lt;&gt;"",SUMIFS(JPK_KR!AM:AM,JPK_KR!W:W,B1576),"")</f>
        <v/>
      </c>
      <c r="G1576" s="94" t="str">
        <f>IF(E1576&lt;&gt;"",SUMIFS(JPK_KR!AL:AL,JPK_KR!W:W,F1576),"")</f>
        <v/>
      </c>
      <c r="H1576" s="94" t="str">
        <f>IF(E1576&lt;&gt;"",SUMIFS(JPK_KR!AM:AM,JPK_KR!W:W,F1576),"")</f>
        <v/>
      </c>
      <c r="K1576" s="94" t="str">
        <f>IF(I1576&lt;&gt;"",SUMIFS(JPK_KR!AJ:AJ,JPK_KR!W:W,J1576),"")</f>
        <v/>
      </c>
      <c r="L1576" s="94" t="str">
        <f>IF(I1576&lt;&gt;"",SUMIFS(JPK_KR!AK:AK,JPK_KR!W:W,J1576),"")</f>
        <v/>
      </c>
    </row>
    <row r="1577" spans="3:12" x14ac:dyDescent="0.3">
      <c r="C1577" s="94" t="str">
        <f>IF(A1577&lt;&gt;"",SUMIFS(JPK_KR!AL:AL,JPK_KR!W:W,B1577),"")</f>
        <v/>
      </c>
      <c r="D1577" s="94" t="str">
        <f>IF(A1577&lt;&gt;"",SUMIFS(JPK_KR!AM:AM,JPK_KR!W:W,B1577),"")</f>
        <v/>
      </c>
      <c r="G1577" s="94" t="str">
        <f>IF(E1577&lt;&gt;"",SUMIFS(JPK_KR!AL:AL,JPK_KR!W:W,F1577),"")</f>
        <v/>
      </c>
      <c r="H1577" s="94" t="str">
        <f>IF(E1577&lt;&gt;"",SUMIFS(JPK_KR!AM:AM,JPK_KR!W:W,F1577),"")</f>
        <v/>
      </c>
      <c r="K1577" s="94" t="str">
        <f>IF(I1577&lt;&gt;"",SUMIFS(JPK_KR!AJ:AJ,JPK_KR!W:W,J1577),"")</f>
        <v/>
      </c>
      <c r="L1577" s="94" t="str">
        <f>IF(I1577&lt;&gt;"",SUMIFS(JPK_KR!AK:AK,JPK_KR!W:W,J1577),"")</f>
        <v/>
      </c>
    </row>
    <row r="1578" spans="3:12" x14ac:dyDescent="0.3">
      <c r="C1578" s="94" t="str">
        <f>IF(A1578&lt;&gt;"",SUMIFS(JPK_KR!AL:AL,JPK_KR!W:W,B1578),"")</f>
        <v/>
      </c>
      <c r="D1578" s="94" t="str">
        <f>IF(A1578&lt;&gt;"",SUMIFS(JPK_KR!AM:AM,JPK_KR!W:W,B1578),"")</f>
        <v/>
      </c>
      <c r="G1578" s="94" t="str">
        <f>IF(E1578&lt;&gt;"",SUMIFS(JPK_KR!AL:AL,JPK_KR!W:W,F1578),"")</f>
        <v/>
      </c>
      <c r="H1578" s="94" t="str">
        <f>IF(E1578&lt;&gt;"",SUMIFS(JPK_KR!AM:AM,JPK_KR!W:W,F1578),"")</f>
        <v/>
      </c>
      <c r="K1578" s="94" t="str">
        <f>IF(I1578&lt;&gt;"",SUMIFS(JPK_KR!AJ:AJ,JPK_KR!W:W,J1578),"")</f>
        <v/>
      </c>
      <c r="L1578" s="94" t="str">
        <f>IF(I1578&lt;&gt;"",SUMIFS(JPK_KR!AK:AK,JPK_KR!W:W,J1578),"")</f>
        <v/>
      </c>
    </row>
    <row r="1579" spans="3:12" x14ac:dyDescent="0.3">
      <c r="C1579" s="94" t="str">
        <f>IF(A1579&lt;&gt;"",SUMIFS(JPK_KR!AL:AL,JPK_KR!W:W,B1579),"")</f>
        <v/>
      </c>
      <c r="D1579" s="94" t="str">
        <f>IF(A1579&lt;&gt;"",SUMIFS(JPK_KR!AM:AM,JPK_KR!W:W,B1579),"")</f>
        <v/>
      </c>
      <c r="G1579" s="94" t="str">
        <f>IF(E1579&lt;&gt;"",SUMIFS(JPK_KR!AL:AL,JPK_KR!W:W,F1579),"")</f>
        <v/>
      </c>
      <c r="H1579" s="94" t="str">
        <f>IF(E1579&lt;&gt;"",SUMIFS(JPK_KR!AM:AM,JPK_KR!W:W,F1579),"")</f>
        <v/>
      </c>
      <c r="K1579" s="94" t="str">
        <f>IF(I1579&lt;&gt;"",SUMIFS(JPK_KR!AJ:AJ,JPK_KR!W:W,J1579),"")</f>
        <v/>
      </c>
      <c r="L1579" s="94" t="str">
        <f>IF(I1579&lt;&gt;"",SUMIFS(JPK_KR!AK:AK,JPK_KR!W:W,J1579),"")</f>
        <v/>
      </c>
    </row>
    <row r="1580" spans="3:12" x14ac:dyDescent="0.3">
      <c r="C1580" s="94" t="str">
        <f>IF(A1580&lt;&gt;"",SUMIFS(JPK_KR!AL:AL,JPK_KR!W:W,B1580),"")</f>
        <v/>
      </c>
      <c r="D1580" s="94" t="str">
        <f>IF(A1580&lt;&gt;"",SUMIFS(JPK_KR!AM:AM,JPK_KR!W:W,B1580),"")</f>
        <v/>
      </c>
      <c r="G1580" s="94" t="str">
        <f>IF(E1580&lt;&gt;"",SUMIFS(JPK_KR!AL:AL,JPK_KR!W:W,F1580),"")</f>
        <v/>
      </c>
      <c r="H1580" s="94" t="str">
        <f>IF(E1580&lt;&gt;"",SUMIFS(JPK_KR!AM:AM,JPK_KR!W:W,F1580),"")</f>
        <v/>
      </c>
      <c r="K1580" s="94" t="str">
        <f>IF(I1580&lt;&gt;"",SUMIFS(JPK_KR!AJ:AJ,JPK_KR!W:W,J1580),"")</f>
        <v/>
      </c>
      <c r="L1580" s="94" t="str">
        <f>IF(I1580&lt;&gt;"",SUMIFS(JPK_KR!AK:AK,JPK_KR!W:W,J1580),"")</f>
        <v/>
      </c>
    </row>
    <row r="1581" spans="3:12" x14ac:dyDescent="0.3">
      <c r="C1581" s="94" t="str">
        <f>IF(A1581&lt;&gt;"",SUMIFS(JPK_KR!AL:AL,JPK_KR!W:W,B1581),"")</f>
        <v/>
      </c>
      <c r="D1581" s="94" t="str">
        <f>IF(A1581&lt;&gt;"",SUMIFS(JPK_KR!AM:AM,JPK_KR!W:W,B1581),"")</f>
        <v/>
      </c>
      <c r="G1581" s="94" t="str">
        <f>IF(E1581&lt;&gt;"",SUMIFS(JPK_KR!AL:AL,JPK_KR!W:W,F1581),"")</f>
        <v/>
      </c>
      <c r="H1581" s="94" t="str">
        <f>IF(E1581&lt;&gt;"",SUMIFS(JPK_KR!AM:AM,JPK_KR!W:W,F1581),"")</f>
        <v/>
      </c>
      <c r="K1581" s="94" t="str">
        <f>IF(I1581&lt;&gt;"",SUMIFS(JPK_KR!AJ:AJ,JPK_KR!W:W,J1581),"")</f>
        <v/>
      </c>
      <c r="L1581" s="94" t="str">
        <f>IF(I1581&lt;&gt;"",SUMIFS(JPK_KR!AK:AK,JPK_KR!W:W,J1581),"")</f>
        <v/>
      </c>
    </row>
    <row r="1582" spans="3:12" x14ac:dyDescent="0.3">
      <c r="C1582" s="94" t="str">
        <f>IF(A1582&lt;&gt;"",SUMIFS(JPK_KR!AL:AL,JPK_KR!W:W,B1582),"")</f>
        <v/>
      </c>
      <c r="D1582" s="94" t="str">
        <f>IF(A1582&lt;&gt;"",SUMIFS(JPK_KR!AM:AM,JPK_KR!W:W,B1582),"")</f>
        <v/>
      </c>
      <c r="G1582" s="94" t="str">
        <f>IF(E1582&lt;&gt;"",SUMIFS(JPK_KR!AL:AL,JPK_KR!W:W,F1582),"")</f>
        <v/>
      </c>
      <c r="H1582" s="94" t="str">
        <f>IF(E1582&lt;&gt;"",SUMIFS(JPK_KR!AM:AM,JPK_KR!W:W,F1582),"")</f>
        <v/>
      </c>
      <c r="K1582" s="94" t="str">
        <f>IF(I1582&lt;&gt;"",SUMIFS(JPK_KR!AJ:AJ,JPK_KR!W:W,J1582),"")</f>
        <v/>
      </c>
      <c r="L1582" s="94" t="str">
        <f>IF(I1582&lt;&gt;"",SUMIFS(JPK_KR!AK:AK,JPK_KR!W:W,J1582),"")</f>
        <v/>
      </c>
    </row>
    <row r="1583" spans="3:12" x14ac:dyDescent="0.3">
      <c r="C1583" s="94" t="str">
        <f>IF(A1583&lt;&gt;"",SUMIFS(JPK_KR!AL:AL,JPK_KR!W:W,B1583),"")</f>
        <v/>
      </c>
      <c r="D1583" s="94" t="str">
        <f>IF(A1583&lt;&gt;"",SUMIFS(JPK_KR!AM:AM,JPK_KR!W:W,B1583),"")</f>
        <v/>
      </c>
      <c r="G1583" s="94" t="str">
        <f>IF(E1583&lt;&gt;"",SUMIFS(JPK_KR!AL:AL,JPK_KR!W:W,F1583),"")</f>
        <v/>
      </c>
      <c r="H1583" s="94" t="str">
        <f>IF(E1583&lt;&gt;"",SUMIFS(JPK_KR!AM:AM,JPK_KR!W:W,F1583),"")</f>
        <v/>
      </c>
      <c r="K1583" s="94" t="str">
        <f>IF(I1583&lt;&gt;"",SUMIFS(JPK_KR!AJ:AJ,JPK_KR!W:W,J1583),"")</f>
        <v/>
      </c>
      <c r="L1583" s="94" t="str">
        <f>IF(I1583&lt;&gt;"",SUMIFS(JPK_KR!AK:AK,JPK_KR!W:W,J1583),"")</f>
        <v/>
      </c>
    </row>
    <row r="1584" spans="3:12" x14ac:dyDescent="0.3">
      <c r="C1584" s="94" t="str">
        <f>IF(A1584&lt;&gt;"",SUMIFS(JPK_KR!AL:AL,JPK_KR!W:W,B1584),"")</f>
        <v/>
      </c>
      <c r="D1584" s="94" t="str">
        <f>IF(A1584&lt;&gt;"",SUMIFS(JPK_KR!AM:AM,JPK_KR!W:W,B1584),"")</f>
        <v/>
      </c>
      <c r="G1584" s="94" t="str">
        <f>IF(E1584&lt;&gt;"",SUMIFS(JPK_KR!AL:AL,JPK_KR!W:W,F1584),"")</f>
        <v/>
      </c>
      <c r="H1584" s="94" t="str">
        <f>IF(E1584&lt;&gt;"",SUMIFS(JPK_KR!AM:AM,JPK_KR!W:W,F1584),"")</f>
        <v/>
      </c>
      <c r="K1584" s="94" t="str">
        <f>IF(I1584&lt;&gt;"",SUMIFS(JPK_KR!AJ:AJ,JPK_KR!W:W,J1584),"")</f>
        <v/>
      </c>
      <c r="L1584" s="94" t="str">
        <f>IF(I1584&lt;&gt;"",SUMIFS(JPK_KR!AK:AK,JPK_KR!W:W,J1584),"")</f>
        <v/>
      </c>
    </row>
    <row r="1585" spans="3:12" x14ac:dyDescent="0.3">
      <c r="C1585" s="94" t="str">
        <f>IF(A1585&lt;&gt;"",SUMIFS(JPK_KR!AL:AL,JPK_KR!W:W,B1585),"")</f>
        <v/>
      </c>
      <c r="D1585" s="94" t="str">
        <f>IF(A1585&lt;&gt;"",SUMIFS(JPK_KR!AM:AM,JPK_KR!W:W,B1585),"")</f>
        <v/>
      </c>
      <c r="G1585" s="94" t="str">
        <f>IF(E1585&lt;&gt;"",SUMIFS(JPK_KR!AL:AL,JPK_KR!W:W,F1585),"")</f>
        <v/>
      </c>
      <c r="H1585" s="94" t="str">
        <f>IF(E1585&lt;&gt;"",SUMIFS(JPK_KR!AM:AM,JPK_KR!W:W,F1585),"")</f>
        <v/>
      </c>
      <c r="K1585" s="94" t="str">
        <f>IF(I1585&lt;&gt;"",SUMIFS(JPK_KR!AJ:AJ,JPK_KR!W:W,J1585),"")</f>
        <v/>
      </c>
      <c r="L1585" s="94" t="str">
        <f>IF(I1585&lt;&gt;"",SUMIFS(JPK_KR!AK:AK,JPK_KR!W:W,J1585),"")</f>
        <v/>
      </c>
    </row>
    <row r="1586" spans="3:12" x14ac:dyDescent="0.3">
      <c r="C1586" s="94" t="str">
        <f>IF(A1586&lt;&gt;"",SUMIFS(JPK_KR!AL:AL,JPK_KR!W:W,B1586),"")</f>
        <v/>
      </c>
      <c r="D1586" s="94" t="str">
        <f>IF(A1586&lt;&gt;"",SUMIFS(JPK_KR!AM:AM,JPK_KR!W:W,B1586),"")</f>
        <v/>
      </c>
      <c r="G1586" s="94" t="str">
        <f>IF(E1586&lt;&gt;"",SUMIFS(JPK_KR!AL:AL,JPK_KR!W:W,F1586),"")</f>
        <v/>
      </c>
      <c r="H1586" s="94" t="str">
        <f>IF(E1586&lt;&gt;"",SUMIFS(JPK_KR!AM:AM,JPK_KR!W:W,F1586),"")</f>
        <v/>
      </c>
      <c r="K1586" s="94" t="str">
        <f>IF(I1586&lt;&gt;"",SUMIFS(JPK_KR!AJ:AJ,JPK_KR!W:W,J1586),"")</f>
        <v/>
      </c>
      <c r="L1586" s="94" t="str">
        <f>IF(I1586&lt;&gt;"",SUMIFS(JPK_KR!AK:AK,JPK_KR!W:W,J1586),"")</f>
        <v/>
      </c>
    </row>
    <row r="1587" spans="3:12" x14ac:dyDescent="0.3">
      <c r="C1587" s="94" t="str">
        <f>IF(A1587&lt;&gt;"",SUMIFS(JPK_KR!AL:AL,JPK_KR!W:W,B1587),"")</f>
        <v/>
      </c>
      <c r="D1587" s="94" t="str">
        <f>IF(A1587&lt;&gt;"",SUMIFS(JPK_KR!AM:AM,JPK_KR!W:W,B1587),"")</f>
        <v/>
      </c>
      <c r="G1587" s="94" t="str">
        <f>IF(E1587&lt;&gt;"",SUMIFS(JPK_KR!AL:AL,JPK_KR!W:W,F1587),"")</f>
        <v/>
      </c>
      <c r="H1587" s="94" t="str">
        <f>IF(E1587&lt;&gt;"",SUMIFS(JPK_KR!AM:AM,JPK_KR!W:W,F1587),"")</f>
        <v/>
      </c>
      <c r="K1587" s="94" t="str">
        <f>IF(I1587&lt;&gt;"",SUMIFS(JPK_KR!AJ:AJ,JPK_KR!W:W,J1587),"")</f>
        <v/>
      </c>
      <c r="L1587" s="94" t="str">
        <f>IF(I1587&lt;&gt;"",SUMIFS(JPK_KR!AK:AK,JPK_KR!W:W,J1587),"")</f>
        <v/>
      </c>
    </row>
    <row r="1588" spans="3:12" x14ac:dyDescent="0.3">
      <c r="C1588" s="94" t="str">
        <f>IF(A1588&lt;&gt;"",SUMIFS(JPK_KR!AL:AL,JPK_KR!W:W,B1588),"")</f>
        <v/>
      </c>
      <c r="D1588" s="94" t="str">
        <f>IF(A1588&lt;&gt;"",SUMIFS(JPK_KR!AM:AM,JPK_KR!W:W,B1588),"")</f>
        <v/>
      </c>
      <c r="G1588" s="94" t="str">
        <f>IF(E1588&lt;&gt;"",SUMIFS(JPK_KR!AL:AL,JPK_KR!W:W,F1588),"")</f>
        <v/>
      </c>
      <c r="H1588" s="94" t="str">
        <f>IF(E1588&lt;&gt;"",SUMIFS(JPK_KR!AM:AM,JPK_KR!W:W,F1588),"")</f>
        <v/>
      </c>
      <c r="K1588" s="94" t="str">
        <f>IF(I1588&lt;&gt;"",SUMIFS(JPK_KR!AJ:AJ,JPK_KR!W:W,J1588),"")</f>
        <v/>
      </c>
      <c r="L1588" s="94" t="str">
        <f>IF(I1588&lt;&gt;"",SUMIFS(JPK_KR!AK:AK,JPK_KR!W:W,J1588),"")</f>
        <v/>
      </c>
    </row>
    <row r="1589" spans="3:12" x14ac:dyDescent="0.3">
      <c r="C1589" s="94" t="str">
        <f>IF(A1589&lt;&gt;"",SUMIFS(JPK_KR!AL:AL,JPK_KR!W:W,B1589),"")</f>
        <v/>
      </c>
      <c r="D1589" s="94" t="str">
        <f>IF(A1589&lt;&gt;"",SUMIFS(JPK_KR!AM:AM,JPK_KR!W:W,B1589),"")</f>
        <v/>
      </c>
      <c r="G1589" s="94" t="str">
        <f>IF(E1589&lt;&gt;"",SUMIFS(JPK_KR!AL:AL,JPK_KR!W:W,F1589),"")</f>
        <v/>
      </c>
      <c r="H1589" s="94" t="str">
        <f>IF(E1589&lt;&gt;"",SUMIFS(JPK_KR!AM:AM,JPK_KR!W:W,F1589),"")</f>
        <v/>
      </c>
      <c r="K1589" s="94" t="str">
        <f>IF(I1589&lt;&gt;"",SUMIFS(JPK_KR!AJ:AJ,JPK_KR!W:W,J1589),"")</f>
        <v/>
      </c>
      <c r="L1589" s="94" t="str">
        <f>IF(I1589&lt;&gt;"",SUMIFS(JPK_KR!AK:AK,JPK_KR!W:W,J1589),"")</f>
        <v/>
      </c>
    </row>
    <row r="1590" spans="3:12" x14ac:dyDescent="0.3">
      <c r="C1590" s="94" t="str">
        <f>IF(A1590&lt;&gt;"",SUMIFS(JPK_KR!AL:AL,JPK_KR!W:W,B1590),"")</f>
        <v/>
      </c>
      <c r="D1590" s="94" t="str">
        <f>IF(A1590&lt;&gt;"",SUMIFS(JPK_KR!AM:AM,JPK_KR!W:W,B1590),"")</f>
        <v/>
      </c>
      <c r="G1590" s="94" t="str">
        <f>IF(E1590&lt;&gt;"",SUMIFS(JPK_KR!AL:AL,JPK_KR!W:W,F1590),"")</f>
        <v/>
      </c>
      <c r="H1590" s="94" t="str">
        <f>IF(E1590&lt;&gt;"",SUMIFS(JPK_KR!AM:AM,JPK_KR!W:W,F1590),"")</f>
        <v/>
      </c>
      <c r="K1590" s="94" t="str">
        <f>IF(I1590&lt;&gt;"",SUMIFS(JPK_KR!AJ:AJ,JPK_KR!W:W,J1590),"")</f>
        <v/>
      </c>
      <c r="L1590" s="94" t="str">
        <f>IF(I1590&lt;&gt;"",SUMIFS(JPK_KR!AK:AK,JPK_KR!W:W,J1590),"")</f>
        <v/>
      </c>
    </row>
    <row r="1591" spans="3:12" x14ac:dyDescent="0.3">
      <c r="C1591" s="94" t="str">
        <f>IF(A1591&lt;&gt;"",SUMIFS(JPK_KR!AL:AL,JPK_KR!W:W,B1591),"")</f>
        <v/>
      </c>
      <c r="D1591" s="94" t="str">
        <f>IF(A1591&lt;&gt;"",SUMIFS(JPK_KR!AM:AM,JPK_KR!W:W,B1591),"")</f>
        <v/>
      </c>
      <c r="G1591" s="94" t="str">
        <f>IF(E1591&lt;&gt;"",SUMIFS(JPK_KR!AL:AL,JPK_KR!W:W,F1591),"")</f>
        <v/>
      </c>
      <c r="H1591" s="94" t="str">
        <f>IF(E1591&lt;&gt;"",SUMIFS(JPK_KR!AM:AM,JPK_KR!W:W,F1591),"")</f>
        <v/>
      </c>
      <c r="K1591" s="94" t="str">
        <f>IF(I1591&lt;&gt;"",SUMIFS(JPK_KR!AJ:AJ,JPK_KR!W:W,J1591),"")</f>
        <v/>
      </c>
      <c r="L1591" s="94" t="str">
        <f>IF(I1591&lt;&gt;"",SUMIFS(JPK_KR!AK:AK,JPK_KR!W:W,J1591),"")</f>
        <v/>
      </c>
    </row>
    <row r="1592" spans="3:12" x14ac:dyDescent="0.3">
      <c r="C1592" s="94" t="str">
        <f>IF(A1592&lt;&gt;"",SUMIFS(JPK_KR!AL:AL,JPK_KR!W:W,B1592),"")</f>
        <v/>
      </c>
      <c r="D1592" s="94" t="str">
        <f>IF(A1592&lt;&gt;"",SUMIFS(JPK_KR!AM:AM,JPK_KR!W:W,B1592),"")</f>
        <v/>
      </c>
      <c r="G1592" s="94" t="str">
        <f>IF(E1592&lt;&gt;"",SUMIFS(JPK_KR!AL:AL,JPK_KR!W:W,F1592),"")</f>
        <v/>
      </c>
      <c r="H1592" s="94" t="str">
        <f>IF(E1592&lt;&gt;"",SUMIFS(JPK_KR!AM:AM,JPK_KR!W:W,F1592),"")</f>
        <v/>
      </c>
      <c r="K1592" s="94" t="str">
        <f>IF(I1592&lt;&gt;"",SUMIFS(JPK_KR!AJ:AJ,JPK_KR!W:W,J1592),"")</f>
        <v/>
      </c>
      <c r="L1592" s="94" t="str">
        <f>IF(I1592&lt;&gt;"",SUMIFS(JPK_KR!AK:AK,JPK_KR!W:W,J1592),"")</f>
        <v/>
      </c>
    </row>
    <row r="1593" spans="3:12" x14ac:dyDescent="0.3">
      <c r="C1593" s="94" t="str">
        <f>IF(A1593&lt;&gt;"",SUMIFS(JPK_KR!AL:AL,JPK_KR!W:W,B1593),"")</f>
        <v/>
      </c>
      <c r="D1593" s="94" t="str">
        <f>IF(A1593&lt;&gt;"",SUMIFS(JPK_KR!AM:AM,JPK_KR!W:W,B1593),"")</f>
        <v/>
      </c>
      <c r="G1593" s="94" t="str">
        <f>IF(E1593&lt;&gt;"",SUMIFS(JPK_KR!AL:AL,JPK_KR!W:W,F1593),"")</f>
        <v/>
      </c>
      <c r="H1593" s="94" t="str">
        <f>IF(E1593&lt;&gt;"",SUMIFS(JPK_KR!AM:AM,JPK_KR!W:W,F1593),"")</f>
        <v/>
      </c>
      <c r="K1593" s="94" t="str">
        <f>IF(I1593&lt;&gt;"",SUMIFS(JPK_KR!AJ:AJ,JPK_KR!W:W,J1593),"")</f>
        <v/>
      </c>
      <c r="L1593" s="94" t="str">
        <f>IF(I1593&lt;&gt;"",SUMIFS(JPK_KR!AK:AK,JPK_KR!W:W,J1593),"")</f>
        <v/>
      </c>
    </row>
    <row r="1594" spans="3:12" x14ac:dyDescent="0.3">
      <c r="C1594" s="94" t="str">
        <f>IF(A1594&lt;&gt;"",SUMIFS(JPK_KR!AL:AL,JPK_KR!W:W,B1594),"")</f>
        <v/>
      </c>
      <c r="D1594" s="94" t="str">
        <f>IF(A1594&lt;&gt;"",SUMIFS(JPK_KR!AM:AM,JPK_KR!W:W,B1594),"")</f>
        <v/>
      </c>
      <c r="G1594" s="94" t="str">
        <f>IF(E1594&lt;&gt;"",SUMIFS(JPK_KR!AL:AL,JPK_KR!W:W,F1594),"")</f>
        <v/>
      </c>
      <c r="H1594" s="94" t="str">
        <f>IF(E1594&lt;&gt;"",SUMIFS(JPK_KR!AM:AM,JPK_KR!W:W,F1594),"")</f>
        <v/>
      </c>
      <c r="K1594" s="94" t="str">
        <f>IF(I1594&lt;&gt;"",SUMIFS(JPK_KR!AJ:AJ,JPK_KR!W:W,J1594),"")</f>
        <v/>
      </c>
      <c r="L1594" s="94" t="str">
        <f>IF(I1594&lt;&gt;"",SUMIFS(JPK_KR!AK:AK,JPK_KR!W:W,J1594),"")</f>
        <v/>
      </c>
    </row>
    <row r="1595" spans="3:12" x14ac:dyDescent="0.3">
      <c r="C1595" s="94" t="str">
        <f>IF(A1595&lt;&gt;"",SUMIFS(JPK_KR!AL:AL,JPK_KR!W:W,B1595),"")</f>
        <v/>
      </c>
      <c r="D1595" s="94" t="str">
        <f>IF(A1595&lt;&gt;"",SUMIFS(JPK_KR!AM:AM,JPK_KR!W:W,B1595),"")</f>
        <v/>
      </c>
      <c r="G1595" s="94" t="str">
        <f>IF(E1595&lt;&gt;"",SUMIFS(JPK_KR!AL:AL,JPK_KR!W:W,F1595),"")</f>
        <v/>
      </c>
      <c r="H1595" s="94" t="str">
        <f>IF(E1595&lt;&gt;"",SUMIFS(JPK_KR!AM:AM,JPK_KR!W:W,F1595),"")</f>
        <v/>
      </c>
      <c r="K1595" s="94" t="str">
        <f>IF(I1595&lt;&gt;"",SUMIFS(JPK_KR!AJ:AJ,JPK_KR!W:W,J1595),"")</f>
        <v/>
      </c>
      <c r="L1595" s="94" t="str">
        <f>IF(I1595&lt;&gt;"",SUMIFS(JPK_KR!AK:AK,JPK_KR!W:W,J1595),"")</f>
        <v/>
      </c>
    </row>
    <row r="1596" spans="3:12" x14ac:dyDescent="0.3">
      <c r="C1596" s="94" t="str">
        <f>IF(A1596&lt;&gt;"",SUMIFS(JPK_KR!AL:AL,JPK_KR!W:W,B1596),"")</f>
        <v/>
      </c>
      <c r="D1596" s="94" t="str">
        <f>IF(A1596&lt;&gt;"",SUMIFS(JPK_KR!AM:AM,JPK_KR!W:W,B1596),"")</f>
        <v/>
      </c>
      <c r="G1596" s="94" t="str">
        <f>IF(E1596&lt;&gt;"",SUMIFS(JPK_KR!AL:AL,JPK_KR!W:W,F1596),"")</f>
        <v/>
      </c>
      <c r="H1596" s="94" t="str">
        <f>IF(E1596&lt;&gt;"",SUMIFS(JPK_KR!AM:AM,JPK_KR!W:W,F1596),"")</f>
        <v/>
      </c>
      <c r="K1596" s="94" t="str">
        <f>IF(I1596&lt;&gt;"",SUMIFS(JPK_KR!AJ:AJ,JPK_KR!W:W,J1596),"")</f>
        <v/>
      </c>
      <c r="L1596" s="94" t="str">
        <f>IF(I1596&lt;&gt;"",SUMIFS(JPK_KR!AK:AK,JPK_KR!W:W,J1596),"")</f>
        <v/>
      </c>
    </row>
    <row r="1597" spans="3:12" x14ac:dyDescent="0.3">
      <c r="C1597" s="94" t="str">
        <f>IF(A1597&lt;&gt;"",SUMIFS(JPK_KR!AL:AL,JPK_KR!W:W,B1597),"")</f>
        <v/>
      </c>
      <c r="D1597" s="94" t="str">
        <f>IF(A1597&lt;&gt;"",SUMIFS(JPK_KR!AM:AM,JPK_KR!W:W,B1597),"")</f>
        <v/>
      </c>
      <c r="G1597" s="94" t="str">
        <f>IF(E1597&lt;&gt;"",SUMIFS(JPK_KR!AL:AL,JPK_KR!W:W,F1597),"")</f>
        <v/>
      </c>
      <c r="H1597" s="94" t="str">
        <f>IF(E1597&lt;&gt;"",SUMIFS(JPK_KR!AM:AM,JPK_KR!W:W,F1597),"")</f>
        <v/>
      </c>
      <c r="K1597" s="94" t="str">
        <f>IF(I1597&lt;&gt;"",SUMIFS(JPK_KR!AJ:AJ,JPK_KR!W:W,J1597),"")</f>
        <v/>
      </c>
      <c r="L1597" s="94" t="str">
        <f>IF(I1597&lt;&gt;"",SUMIFS(JPK_KR!AK:AK,JPK_KR!W:W,J1597),"")</f>
        <v/>
      </c>
    </row>
    <row r="1598" spans="3:12" x14ac:dyDescent="0.3">
      <c r="C1598" s="94" t="str">
        <f>IF(A1598&lt;&gt;"",SUMIFS(JPK_KR!AL:AL,JPK_KR!W:W,B1598),"")</f>
        <v/>
      </c>
      <c r="D1598" s="94" t="str">
        <f>IF(A1598&lt;&gt;"",SUMIFS(JPK_KR!AM:AM,JPK_KR!W:W,B1598),"")</f>
        <v/>
      </c>
      <c r="G1598" s="94" t="str">
        <f>IF(E1598&lt;&gt;"",SUMIFS(JPK_KR!AL:AL,JPK_KR!W:W,F1598),"")</f>
        <v/>
      </c>
      <c r="H1598" s="94" t="str">
        <f>IF(E1598&lt;&gt;"",SUMIFS(JPK_KR!AM:AM,JPK_KR!W:W,F1598),"")</f>
        <v/>
      </c>
      <c r="K1598" s="94" t="str">
        <f>IF(I1598&lt;&gt;"",SUMIFS(JPK_KR!AJ:AJ,JPK_KR!W:W,J1598),"")</f>
        <v/>
      </c>
      <c r="L1598" s="94" t="str">
        <f>IF(I1598&lt;&gt;"",SUMIFS(JPK_KR!AK:AK,JPK_KR!W:W,J1598),"")</f>
        <v/>
      </c>
    </row>
    <row r="1599" spans="3:12" x14ac:dyDescent="0.3">
      <c r="C1599" s="94" t="str">
        <f>IF(A1599&lt;&gt;"",SUMIFS(JPK_KR!AL:AL,JPK_KR!W:W,B1599),"")</f>
        <v/>
      </c>
      <c r="D1599" s="94" t="str">
        <f>IF(A1599&lt;&gt;"",SUMIFS(JPK_KR!AM:AM,JPK_KR!W:W,B1599),"")</f>
        <v/>
      </c>
      <c r="G1599" s="94" t="str">
        <f>IF(E1599&lt;&gt;"",SUMIFS(JPK_KR!AL:AL,JPK_KR!W:W,F1599),"")</f>
        <v/>
      </c>
      <c r="H1599" s="94" t="str">
        <f>IF(E1599&lt;&gt;"",SUMIFS(JPK_KR!AM:AM,JPK_KR!W:W,F1599),"")</f>
        <v/>
      </c>
      <c r="K1599" s="94" t="str">
        <f>IF(I1599&lt;&gt;"",SUMIFS(JPK_KR!AJ:AJ,JPK_KR!W:W,J1599),"")</f>
        <v/>
      </c>
      <c r="L1599" s="94" t="str">
        <f>IF(I1599&lt;&gt;"",SUMIFS(JPK_KR!AK:AK,JPK_KR!W:W,J1599),"")</f>
        <v/>
      </c>
    </row>
    <row r="1600" spans="3:12" x14ac:dyDescent="0.3">
      <c r="C1600" s="94" t="str">
        <f>IF(A1600&lt;&gt;"",SUMIFS(JPK_KR!AL:AL,JPK_KR!W:W,B1600),"")</f>
        <v/>
      </c>
      <c r="D1600" s="94" t="str">
        <f>IF(A1600&lt;&gt;"",SUMIFS(JPK_KR!AM:AM,JPK_KR!W:W,B1600),"")</f>
        <v/>
      </c>
      <c r="G1600" s="94" t="str">
        <f>IF(E1600&lt;&gt;"",SUMIFS(JPK_KR!AL:AL,JPK_KR!W:W,F1600),"")</f>
        <v/>
      </c>
      <c r="H1600" s="94" t="str">
        <f>IF(E1600&lt;&gt;"",SUMIFS(JPK_KR!AM:AM,JPK_KR!W:W,F1600),"")</f>
        <v/>
      </c>
      <c r="K1600" s="94" t="str">
        <f>IF(I1600&lt;&gt;"",SUMIFS(JPK_KR!AJ:AJ,JPK_KR!W:W,J1600),"")</f>
        <v/>
      </c>
      <c r="L1600" s="94" t="str">
        <f>IF(I1600&lt;&gt;"",SUMIFS(JPK_KR!AK:AK,JPK_KR!W:W,J1600),"")</f>
        <v/>
      </c>
    </row>
    <row r="1601" spans="3:12" x14ac:dyDescent="0.3">
      <c r="C1601" s="94" t="str">
        <f>IF(A1601&lt;&gt;"",SUMIFS(JPK_KR!AL:AL,JPK_KR!W:W,B1601),"")</f>
        <v/>
      </c>
      <c r="D1601" s="94" t="str">
        <f>IF(A1601&lt;&gt;"",SUMIFS(JPK_KR!AM:AM,JPK_KR!W:W,B1601),"")</f>
        <v/>
      </c>
      <c r="G1601" s="94" t="str">
        <f>IF(E1601&lt;&gt;"",SUMIFS(JPK_KR!AL:AL,JPK_KR!W:W,F1601),"")</f>
        <v/>
      </c>
      <c r="H1601" s="94" t="str">
        <f>IF(E1601&lt;&gt;"",SUMIFS(JPK_KR!AM:AM,JPK_KR!W:W,F1601),"")</f>
        <v/>
      </c>
      <c r="K1601" s="94" t="str">
        <f>IF(I1601&lt;&gt;"",SUMIFS(JPK_KR!AJ:AJ,JPK_KR!W:W,J1601),"")</f>
        <v/>
      </c>
      <c r="L1601" s="94" t="str">
        <f>IF(I1601&lt;&gt;"",SUMIFS(JPK_KR!AK:AK,JPK_KR!W:W,J1601),"")</f>
        <v/>
      </c>
    </row>
    <row r="1602" spans="3:12" x14ac:dyDescent="0.3">
      <c r="C1602" s="94" t="str">
        <f>IF(A1602&lt;&gt;"",SUMIFS(JPK_KR!AL:AL,JPK_KR!W:W,B1602),"")</f>
        <v/>
      </c>
      <c r="D1602" s="94" t="str">
        <f>IF(A1602&lt;&gt;"",SUMIFS(JPK_KR!AM:AM,JPK_KR!W:W,B1602),"")</f>
        <v/>
      </c>
      <c r="G1602" s="94" t="str">
        <f>IF(E1602&lt;&gt;"",SUMIFS(JPK_KR!AL:AL,JPK_KR!W:W,F1602),"")</f>
        <v/>
      </c>
      <c r="H1602" s="94" t="str">
        <f>IF(E1602&lt;&gt;"",SUMIFS(JPK_KR!AM:AM,JPK_KR!W:W,F1602),"")</f>
        <v/>
      </c>
      <c r="K1602" s="94" t="str">
        <f>IF(I1602&lt;&gt;"",SUMIFS(JPK_KR!AJ:AJ,JPK_KR!W:W,J1602),"")</f>
        <v/>
      </c>
      <c r="L1602" s="94" t="str">
        <f>IF(I1602&lt;&gt;"",SUMIFS(JPK_KR!AK:AK,JPK_KR!W:W,J1602),"")</f>
        <v/>
      </c>
    </row>
    <row r="1603" spans="3:12" x14ac:dyDescent="0.3">
      <c r="C1603" s="94" t="str">
        <f>IF(A1603&lt;&gt;"",SUMIFS(JPK_KR!AL:AL,JPK_KR!W:W,B1603),"")</f>
        <v/>
      </c>
      <c r="D1603" s="94" t="str">
        <f>IF(A1603&lt;&gt;"",SUMIFS(JPK_KR!AM:AM,JPK_KR!W:W,B1603),"")</f>
        <v/>
      </c>
      <c r="G1603" s="94" t="str">
        <f>IF(E1603&lt;&gt;"",SUMIFS(JPK_KR!AL:AL,JPK_KR!W:W,F1603),"")</f>
        <v/>
      </c>
      <c r="H1603" s="94" t="str">
        <f>IF(E1603&lt;&gt;"",SUMIFS(JPK_KR!AM:AM,JPK_KR!W:W,F1603),"")</f>
        <v/>
      </c>
      <c r="K1603" s="94" t="str">
        <f>IF(I1603&lt;&gt;"",SUMIFS(JPK_KR!AJ:AJ,JPK_KR!W:W,J1603),"")</f>
        <v/>
      </c>
      <c r="L1603" s="94" t="str">
        <f>IF(I1603&lt;&gt;"",SUMIFS(JPK_KR!AK:AK,JPK_KR!W:W,J1603),"")</f>
        <v/>
      </c>
    </row>
    <row r="1604" spans="3:12" x14ac:dyDescent="0.3">
      <c r="C1604" s="94" t="str">
        <f>IF(A1604&lt;&gt;"",SUMIFS(JPK_KR!AL:AL,JPK_KR!W:W,B1604),"")</f>
        <v/>
      </c>
      <c r="D1604" s="94" t="str">
        <f>IF(A1604&lt;&gt;"",SUMIFS(JPK_KR!AM:AM,JPK_KR!W:W,B1604),"")</f>
        <v/>
      </c>
      <c r="G1604" s="94" t="str">
        <f>IF(E1604&lt;&gt;"",SUMIFS(JPK_KR!AL:AL,JPK_KR!W:W,F1604),"")</f>
        <v/>
      </c>
      <c r="H1604" s="94" t="str">
        <f>IF(E1604&lt;&gt;"",SUMIFS(JPK_KR!AM:AM,JPK_KR!W:W,F1604),"")</f>
        <v/>
      </c>
      <c r="K1604" s="94" t="str">
        <f>IF(I1604&lt;&gt;"",SUMIFS(JPK_KR!AJ:AJ,JPK_KR!W:W,J1604),"")</f>
        <v/>
      </c>
      <c r="L1604" s="94" t="str">
        <f>IF(I1604&lt;&gt;"",SUMIFS(JPK_KR!AK:AK,JPK_KR!W:W,J1604),"")</f>
        <v/>
      </c>
    </row>
    <row r="1605" spans="3:12" x14ac:dyDescent="0.3">
      <c r="C1605" s="94" t="str">
        <f>IF(A1605&lt;&gt;"",SUMIFS(JPK_KR!AL:AL,JPK_KR!W:W,B1605),"")</f>
        <v/>
      </c>
      <c r="D1605" s="94" t="str">
        <f>IF(A1605&lt;&gt;"",SUMIFS(JPK_KR!AM:AM,JPK_KR!W:W,B1605),"")</f>
        <v/>
      </c>
      <c r="G1605" s="94" t="str">
        <f>IF(E1605&lt;&gt;"",SUMIFS(JPK_KR!AL:AL,JPK_KR!W:W,F1605),"")</f>
        <v/>
      </c>
      <c r="H1605" s="94" t="str">
        <f>IF(E1605&lt;&gt;"",SUMIFS(JPK_KR!AM:AM,JPK_KR!W:W,F1605),"")</f>
        <v/>
      </c>
      <c r="K1605" s="94" t="str">
        <f>IF(I1605&lt;&gt;"",SUMIFS(JPK_KR!AJ:AJ,JPK_KR!W:W,J1605),"")</f>
        <v/>
      </c>
      <c r="L1605" s="94" t="str">
        <f>IF(I1605&lt;&gt;"",SUMIFS(JPK_KR!AK:AK,JPK_KR!W:W,J1605),"")</f>
        <v/>
      </c>
    </row>
    <row r="1606" spans="3:12" x14ac:dyDescent="0.3">
      <c r="C1606" s="94" t="str">
        <f>IF(A1606&lt;&gt;"",SUMIFS(JPK_KR!AL:AL,JPK_KR!W:W,B1606),"")</f>
        <v/>
      </c>
      <c r="D1606" s="94" t="str">
        <f>IF(A1606&lt;&gt;"",SUMIFS(JPK_KR!AM:AM,JPK_KR!W:W,B1606),"")</f>
        <v/>
      </c>
      <c r="G1606" s="94" t="str">
        <f>IF(E1606&lt;&gt;"",SUMIFS(JPK_KR!AL:AL,JPK_KR!W:W,F1606),"")</f>
        <v/>
      </c>
      <c r="H1606" s="94" t="str">
        <f>IF(E1606&lt;&gt;"",SUMIFS(JPK_KR!AM:AM,JPK_KR!W:W,F1606),"")</f>
        <v/>
      </c>
      <c r="K1606" s="94" t="str">
        <f>IF(I1606&lt;&gt;"",SUMIFS(JPK_KR!AJ:AJ,JPK_KR!W:W,J1606),"")</f>
        <v/>
      </c>
      <c r="L1606" s="94" t="str">
        <f>IF(I1606&lt;&gt;"",SUMIFS(JPK_KR!AK:AK,JPK_KR!W:W,J1606),"")</f>
        <v/>
      </c>
    </row>
    <row r="1607" spans="3:12" x14ac:dyDescent="0.3">
      <c r="C1607" s="94" t="str">
        <f>IF(A1607&lt;&gt;"",SUMIFS(JPK_KR!AL:AL,JPK_KR!W:W,B1607),"")</f>
        <v/>
      </c>
      <c r="D1607" s="94" t="str">
        <f>IF(A1607&lt;&gt;"",SUMIFS(JPK_KR!AM:AM,JPK_KR!W:W,B1607),"")</f>
        <v/>
      </c>
      <c r="G1607" s="94" t="str">
        <f>IF(E1607&lt;&gt;"",SUMIFS(JPK_KR!AL:AL,JPK_KR!W:W,F1607),"")</f>
        <v/>
      </c>
      <c r="H1607" s="94" t="str">
        <f>IF(E1607&lt;&gt;"",SUMIFS(JPK_KR!AM:AM,JPK_KR!W:W,F1607),"")</f>
        <v/>
      </c>
      <c r="K1607" s="94" t="str">
        <f>IF(I1607&lt;&gt;"",SUMIFS(JPK_KR!AJ:AJ,JPK_KR!W:W,J1607),"")</f>
        <v/>
      </c>
      <c r="L1607" s="94" t="str">
        <f>IF(I1607&lt;&gt;"",SUMIFS(JPK_KR!AK:AK,JPK_KR!W:W,J1607),"")</f>
        <v/>
      </c>
    </row>
    <row r="1608" spans="3:12" x14ac:dyDescent="0.3">
      <c r="C1608" s="94" t="str">
        <f>IF(A1608&lt;&gt;"",SUMIFS(JPK_KR!AL:AL,JPK_KR!W:W,B1608),"")</f>
        <v/>
      </c>
      <c r="D1608" s="94" t="str">
        <f>IF(A1608&lt;&gt;"",SUMIFS(JPK_KR!AM:AM,JPK_KR!W:W,B1608),"")</f>
        <v/>
      </c>
      <c r="G1608" s="94" t="str">
        <f>IF(E1608&lt;&gt;"",SUMIFS(JPK_KR!AL:AL,JPK_KR!W:W,F1608),"")</f>
        <v/>
      </c>
      <c r="H1608" s="94" t="str">
        <f>IF(E1608&lt;&gt;"",SUMIFS(JPK_KR!AM:AM,JPK_KR!W:W,F1608),"")</f>
        <v/>
      </c>
      <c r="K1608" s="94" t="str">
        <f>IF(I1608&lt;&gt;"",SUMIFS(JPK_KR!AJ:AJ,JPK_KR!W:W,J1608),"")</f>
        <v/>
      </c>
      <c r="L1608" s="94" t="str">
        <f>IF(I1608&lt;&gt;"",SUMIFS(JPK_KR!AK:AK,JPK_KR!W:W,J1608),"")</f>
        <v/>
      </c>
    </row>
    <row r="1609" spans="3:12" x14ac:dyDescent="0.3">
      <c r="C1609" s="94" t="str">
        <f>IF(A1609&lt;&gt;"",SUMIFS(JPK_KR!AL:AL,JPK_KR!W:W,B1609),"")</f>
        <v/>
      </c>
      <c r="D1609" s="94" t="str">
        <f>IF(A1609&lt;&gt;"",SUMIFS(JPK_KR!AM:AM,JPK_KR!W:W,B1609),"")</f>
        <v/>
      </c>
      <c r="G1609" s="94" t="str">
        <f>IF(E1609&lt;&gt;"",SUMIFS(JPK_KR!AL:AL,JPK_KR!W:W,F1609),"")</f>
        <v/>
      </c>
      <c r="H1609" s="94" t="str">
        <f>IF(E1609&lt;&gt;"",SUMIFS(JPK_KR!AM:AM,JPK_KR!W:W,F1609),"")</f>
        <v/>
      </c>
      <c r="K1609" s="94" t="str">
        <f>IF(I1609&lt;&gt;"",SUMIFS(JPK_KR!AJ:AJ,JPK_KR!W:W,J1609),"")</f>
        <v/>
      </c>
      <c r="L1609" s="94" t="str">
        <f>IF(I1609&lt;&gt;"",SUMIFS(JPK_KR!AK:AK,JPK_KR!W:W,J1609),"")</f>
        <v/>
      </c>
    </row>
    <row r="1610" spans="3:12" x14ac:dyDescent="0.3">
      <c r="C1610" s="94" t="str">
        <f>IF(A1610&lt;&gt;"",SUMIFS(JPK_KR!AL:AL,JPK_KR!W:W,B1610),"")</f>
        <v/>
      </c>
      <c r="D1610" s="94" t="str">
        <f>IF(A1610&lt;&gt;"",SUMIFS(JPK_KR!AM:AM,JPK_KR!W:W,B1610),"")</f>
        <v/>
      </c>
      <c r="G1610" s="94" t="str">
        <f>IF(E1610&lt;&gt;"",SUMIFS(JPK_KR!AL:AL,JPK_KR!W:W,F1610),"")</f>
        <v/>
      </c>
      <c r="H1610" s="94" t="str">
        <f>IF(E1610&lt;&gt;"",SUMIFS(JPK_KR!AM:AM,JPK_KR!W:W,F1610),"")</f>
        <v/>
      </c>
      <c r="K1610" s="94" t="str">
        <f>IF(I1610&lt;&gt;"",SUMIFS(JPK_KR!AJ:AJ,JPK_KR!W:W,J1610),"")</f>
        <v/>
      </c>
      <c r="L1610" s="94" t="str">
        <f>IF(I1610&lt;&gt;"",SUMIFS(JPK_KR!AK:AK,JPK_KR!W:W,J1610),"")</f>
        <v/>
      </c>
    </row>
    <row r="1611" spans="3:12" x14ac:dyDescent="0.3">
      <c r="C1611" s="94" t="str">
        <f>IF(A1611&lt;&gt;"",SUMIFS(JPK_KR!AL:AL,JPK_KR!W:W,B1611),"")</f>
        <v/>
      </c>
      <c r="D1611" s="94" t="str">
        <f>IF(A1611&lt;&gt;"",SUMIFS(JPK_KR!AM:AM,JPK_KR!W:W,B1611),"")</f>
        <v/>
      </c>
      <c r="G1611" s="94" t="str">
        <f>IF(E1611&lt;&gt;"",SUMIFS(JPK_KR!AL:AL,JPK_KR!W:W,F1611),"")</f>
        <v/>
      </c>
      <c r="H1611" s="94" t="str">
        <f>IF(E1611&lt;&gt;"",SUMIFS(JPK_KR!AM:AM,JPK_KR!W:W,F1611),"")</f>
        <v/>
      </c>
      <c r="K1611" s="94" t="str">
        <f>IF(I1611&lt;&gt;"",SUMIFS(JPK_KR!AJ:AJ,JPK_KR!W:W,J1611),"")</f>
        <v/>
      </c>
      <c r="L1611" s="94" t="str">
        <f>IF(I1611&lt;&gt;"",SUMIFS(JPK_KR!AK:AK,JPK_KR!W:W,J1611),"")</f>
        <v/>
      </c>
    </row>
    <row r="1612" spans="3:12" x14ac:dyDescent="0.3">
      <c r="C1612" s="94" t="str">
        <f>IF(A1612&lt;&gt;"",SUMIFS(JPK_KR!AL:AL,JPK_KR!W:W,B1612),"")</f>
        <v/>
      </c>
      <c r="D1612" s="94" t="str">
        <f>IF(A1612&lt;&gt;"",SUMIFS(JPK_KR!AM:AM,JPK_KR!W:W,B1612),"")</f>
        <v/>
      </c>
      <c r="G1612" s="94" t="str">
        <f>IF(E1612&lt;&gt;"",SUMIFS(JPK_KR!AL:AL,JPK_KR!W:W,F1612),"")</f>
        <v/>
      </c>
      <c r="H1612" s="94" t="str">
        <f>IF(E1612&lt;&gt;"",SUMIFS(JPK_KR!AM:AM,JPK_KR!W:W,F1612),"")</f>
        <v/>
      </c>
      <c r="K1612" s="94" t="str">
        <f>IF(I1612&lt;&gt;"",SUMIFS(JPK_KR!AJ:AJ,JPK_KR!W:W,J1612),"")</f>
        <v/>
      </c>
      <c r="L1612" s="94" t="str">
        <f>IF(I1612&lt;&gt;"",SUMIFS(JPK_KR!AK:AK,JPK_KR!W:W,J1612),"")</f>
        <v/>
      </c>
    </row>
    <row r="1613" spans="3:12" x14ac:dyDescent="0.3">
      <c r="C1613" s="94" t="str">
        <f>IF(A1613&lt;&gt;"",SUMIFS(JPK_KR!AL:AL,JPK_KR!W:W,B1613),"")</f>
        <v/>
      </c>
      <c r="D1613" s="94" t="str">
        <f>IF(A1613&lt;&gt;"",SUMIFS(JPK_KR!AM:AM,JPK_KR!W:W,B1613),"")</f>
        <v/>
      </c>
      <c r="G1613" s="94" t="str">
        <f>IF(E1613&lt;&gt;"",SUMIFS(JPK_KR!AL:AL,JPK_KR!W:W,F1613),"")</f>
        <v/>
      </c>
      <c r="H1613" s="94" t="str">
        <f>IF(E1613&lt;&gt;"",SUMIFS(JPK_KR!AM:AM,JPK_KR!W:W,F1613),"")</f>
        <v/>
      </c>
      <c r="K1613" s="94" t="str">
        <f>IF(I1613&lt;&gt;"",SUMIFS(JPK_KR!AJ:AJ,JPK_KR!W:W,J1613),"")</f>
        <v/>
      </c>
      <c r="L1613" s="94" t="str">
        <f>IF(I1613&lt;&gt;"",SUMIFS(JPK_KR!AK:AK,JPK_KR!W:W,J1613),"")</f>
        <v/>
      </c>
    </row>
    <row r="1614" spans="3:12" x14ac:dyDescent="0.3">
      <c r="C1614" s="94" t="str">
        <f>IF(A1614&lt;&gt;"",SUMIFS(JPK_KR!AL:AL,JPK_KR!W:W,B1614),"")</f>
        <v/>
      </c>
      <c r="D1614" s="94" t="str">
        <f>IF(A1614&lt;&gt;"",SUMIFS(JPK_KR!AM:AM,JPK_KR!W:W,B1614),"")</f>
        <v/>
      </c>
      <c r="G1614" s="94" t="str">
        <f>IF(E1614&lt;&gt;"",SUMIFS(JPK_KR!AL:AL,JPK_KR!W:W,F1614),"")</f>
        <v/>
      </c>
      <c r="H1614" s="94" t="str">
        <f>IF(E1614&lt;&gt;"",SUMIFS(JPK_KR!AM:AM,JPK_KR!W:W,F1614),"")</f>
        <v/>
      </c>
      <c r="K1614" s="94" t="str">
        <f>IF(I1614&lt;&gt;"",SUMIFS(JPK_KR!AJ:AJ,JPK_KR!W:W,J1614),"")</f>
        <v/>
      </c>
      <c r="L1614" s="94" t="str">
        <f>IF(I1614&lt;&gt;"",SUMIFS(JPK_KR!AK:AK,JPK_KR!W:W,J1614),"")</f>
        <v/>
      </c>
    </row>
    <row r="1615" spans="3:12" x14ac:dyDescent="0.3">
      <c r="C1615" s="94" t="str">
        <f>IF(A1615&lt;&gt;"",SUMIFS(JPK_KR!AL:AL,JPK_KR!W:W,B1615),"")</f>
        <v/>
      </c>
      <c r="D1615" s="94" t="str">
        <f>IF(A1615&lt;&gt;"",SUMIFS(JPK_KR!AM:AM,JPK_KR!W:W,B1615),"")</f>
        <v/>
      </c>
      <c r="G1615" s="94" t="str">
        <f>IF(E1615&lt;&gt;"",SUMIFS(JPK_KR!AL:AL,JPK_KR!W:W,F1615),"")</f>
        <v/>
      </c>
      <c r="H1615" s="94" t="str">
        <f>IF(E1615&lt;&gt;"",SUMIFS(JPK_KR!AM:AM,JPK_KR!W:W,F1615),"")</f>
        <v/>
      </c>
      <c r="K1615" s="94" t="str">
        <f>IF(I1615&lt;&gt;"",SUMIFS(JPK_KR!AJ:AJ,JPK_KR!W:W,J1615),"")</f>
        <v/>
      </c>
      <c r="L1615" s="94" t="str">
        <f>IF(I1615&lt;&gt;"",SUMIFS(JPK_KR!AK:AK,JPK_KR!W:W,J1615),"")</f>
        <v/>
      </c>
    </row>
    <row r="1616" spans="3:12" x14ac:dyDescent="0.3">
      <c r="C1616" s="94" t="str">
        <f>IF(A1616&lt;&gt;"",SUMIFS(JPK_KR!AL:AL,JPK_KR!W:W,B1616),"")</f>
        <v/>
      </c>
      <c r="D1616" s="94" t="str">
        <f>IF(A1616&lt;&gt;"",SUMIFS(JPK_KR!AM:AM,JPK_KR!W:W,B1616),"")</f>
        <v/>
      </c>
      <c r="G1616" s="94" t="str">
        <f>IF(E1616&lt;&gt;"",SUMIFS(JPK_KR!AL:AL,JPK_KR!W:W,F1616),"")</f>
        <v/>
      </c>
      <c r="H1616" s="94" t="str">
        <f>IF(E1616&lt;&gt;"",SUMIFS(JPK_KR!AM:AM,JPK_KR!W:W,F1616),"")</f>
        <v/>
      </c>
      <c r="K1616" s="94" t="str">
        <f>IF(I1616&lt;&gt;"",SUMIFS(JPK_KR!AJ:AJ,JPK_KR!W:W,J1616),"")</f>
        <v/>
      </c>
      <c r="L1616" s="94" t="str">
        <f>IF(I1616&lt;&gt;"",SUMIFS(JPK_KR!AK:AK,JPK_KR!W:W,J1616),"")</f>
        <v/>
      </c>
    </row>
    <row r="1617" spans="3:12" x14ac:dyDescent="0.3">
      <c r="C1617" s="94" t="str">
        <f>IF(A1617&lt;&gt;"",SUMIFS(JPK_KR!AL:AL,JPK_KR!W:W,B1617),"")</f>
        <v/>
      </c>
      <c r="D1617" s="94" t="str">
        <f>IF(A1617&lt;&gt;"",SUMIFS(JPK_KR!AM:AM,JPK_KR!W:W,B1617),"")</f>
        <v/>
      </c>
      <c r="G1617" s="94" t="str">
        <f>IF(E1617&lt;&gt;"",SUMIFS(JPK_KR!AL:AL,JPK_KR!W:W,F1617),"")</f>
        <v/>
      </c>
      <c r="H1617" s="94" t="str">
        <f>IF(E1617&lt;&gt;"",SUMIFS(JPK_KR!AM:AM,JPK_KR!W:W,F1617),"")</f>
        <v/>
      </c>
      <c r="K1617" s="94" t="str">
        <f>IF(I1617&lt;&gt;"",SUMIFS(JPK_KR!AJ:AJ,JPK_KR!W:W,J1617),"")</f>
        <v/>
      </c>
      <c r="L1617" s="94" t="str">
        <f>IF(I1617&lt;&gt;"",SUMIFS(JPK_KR!AK:AK,JPK_KR!W:W,J1617),"")</f>
        <v/>
      </c>
    </row>
    <row r="1618" spans="3:12" x14ac:dyDescent="0.3">
      <c r="C1618" s="94" t="str">
        <f>IF(A1618&lt;&gt;"",SUMIFS(JPK_KR!AL:AL,JPK_KR!W:W,B1618),"")</f>
        <v/>
      </c>
      <c r="D1618" s="94" t="str">
        <f>IF(A1618&lt;&gt;"",SUMIFS(JPK_KR!AM:AM,JPK_KR!W:W,B1618),"")</f>
        <v/>
      </c>
      <c r="G1618" s="94" t="str">
        <f>IF(E1618&lt;&gt;"",SUMIFS(JPK_KR!AL:AL,JPK_KR!W:W,F1618),"")</f>
        <v/>
      </c>
      <c r="H1618" s="94" t="str">
        <f>IF(E1618&lt;&gt;"",SUMIFS(JPK_KR!AM:AM,JPK_KR!W:W,F1618),"")</f>
        <v/>
      </c>
      <c r="K1618" s="94" t="str">
        <f>IF(I1618&lt;&gt;"",SUMIFS(JPK_KR!AJ:AJ,JPK_KR!W:W,J1618),"")</f>
        <v/>
      </c>
      <c r="L1618" s="94" t="str">
        <f>IF(I1618&lt;&gt;"",SUMIFS(JPK_KR!AK:AK,JPK_KR!W:W,J1618),"")</f>
        <v/>
      </c>
    </row>
    <row r="1619" spans="3:12" x14ac:dyDescent="0.3">
      <c r="C1619" s="94" t="str">
        <f>IF(A1619&lt;&gt;"",SUMIFS(JPK_KR!AL:AL,JPK_KR!W:W,B1619),"")</f>
        <v/>
      </c>
      <c r="D1619" s="94" t="str">
        <f>IF(A1619&lt;&gt;"",SUMIFS(JPK_KR!AM:AM,JPK_KR!W:W,B1619),"")</f>
        <v/>
      </c>
      <c r="G1619" s="94" t="str">
        <f>IF(E1619&lt;&gt;"",SUMIFS(JPK_KR!AL:AL,JPK_KR!W:W,F1619),"")</f>
        <v/>
      </c>
      <c r="H1619" s="94" t="str">
        <f>IF(E1619&lt;&gt;"",SUMIFS(JPK_KR!AM:AM,JPK_KR!W:W,F1619),"")</f>
        <v/>
      </c>
      <c r="K1619" s="94" t="str">
        <f>IF(I1619&lt;&gt;"",SUMIFS(JPK_KR!AJ:AJ,JPK_KR!W:W,J1619),"")</f>
        <v/>
      </c>
      <c r="L1619" s="94" t="str">
        <f>IF(I1619&lt;&gt;"",SUMIFS(JPK_KR!AK:AK,JPK_KR!W:W,J1619),"")</f>
        <v/>
      </c>
    </row>
    <row r="1620" spans="3:12" x14ac:dyDescent="0.3">
      <c r="C1620" s="94" t="str">
        <f>IF(A1620&lt;&gt;"",SUMIFS(JPK_KR!AL:AL,JPK_KR!W:W,B1620),"")</f>
        <v/>
      </c>
      <c r="D1620" s="94" t="str">
        <f>IF(A1620&lt;&gt;"",SUMIFS(JPK_KR!AM:AM,JPK_KR!W:W,B1620),"")</f>
        <v/>
      </c>
      <c r="G1620" s="94" t="str">
        <f>IF(E1620&lt;&gt;"",SUMIFS(JPK_KR!AL:AL,JPK_KR!W:W,F1620),"")</f>
        <v/>
      </c>
      <c r="H1620" s="94" t="str">
        <f>IF(E1620&lt;&gt;"",SUMIFS(JPK_KR!AM:AM,JPK_KR!W:W,F1620),"")</f>
        <v/>
      </c>
      <c r="K1620" s="94" t="str">
        <f>IF(I1620&lt;&gt;"",SUMIFS(JPK_KR!AJ:AJ,JPK_KR!W:W,J1620),"")</f>
        <v/>
      </c>
      <c r="L1620" s="94" t="str">
        <f>IF(I1620&lt;&gt;"",SUMIFS(JPK_KR!AK:AK,JPK_KR!W:W,J1620),"")</f>
        <v/>
      </c>
    </row>
    <row r="1621" spans="3:12" x14ac:dyDescent="0.3">
      <c r="C1621" s="94" t="str">
        <f>IF(A1621&lt;&gt;"",SUMIFS(JPK_KR!AL:AL,JPK_KR!W:W,B1621),"")</f>
        <v/>
      </c>
      <c r="D1621" s="94" t="str">
        <f>IF(A1621&lt;&gt;"",SUMIFS(JPK_KR!AM:AM,JPK_KR!W:W,B1621),"")</f>
        <v/>
      </c>
      <c r="G1621" s="94" t="str">
        <f>IF(E1621&lt;&gt;"",SUMIFS(JPK_KR!AL:AL,JPK_KR!W:W,F1621),"")</f>
        <v/>
      </c>
      <c r="H1621" s="94" t="str">
        <f>IF(E1621&lt;&gt;"",SUMIFS(JPK_KR!AM:AM,JPK_KR!W:W,F1621),"")</f>
        <v/>
      </c>
      <c r="K1621" s="94" t="str">
        <f>IF(I1621&lt;&gt;"",SUMIFS(JPK_KR!AJ:AJ,JPK_KR!W:W,J1621),"")</f>
        <v/>
      </c>
      <c r="L1621" s="94" t="str">
        <f>IF(I1621&lt;&gt;"",SUMIFS(JPK_KR!AK:AK,JPK_KR!W:W,J1621),"")</f>
        <v/>
      </c>
    </row>
    <row r="1622" spans="3:12" x14ac:dyDescent="0.3">
      <c r="C1622" s="94" t="str">
        <f>IF(A1622&lt;&gt;"",SUMIFS(JPK_KR!AL:AL,JPK_KR!W:W,B1622),"")</f>
        <v/>
      </c>
      <c r="D1622" s="94" t="str">
        <f>IF(A1622&lt;&gt;"",SUMIFS(JPK_KR!AM:AM,JPK_KR!W:W,B1622),"")</f>
        <v/>
      </c>
      <c r="G1622" s="94" t="str">
        <f>IF(E1622&lt;&gt;"",SUMIFS(JPK_KR!AL:AL,JPK_KR!W:W,F1622),"")</f>
        <v/>
      </c>
      <c r="H1622" s="94" t="str">
        <f>IF(E1622&lt;&gt;"",SUMIFS(JPK_KR!AM:AM,JPK_KR!W:W,F1622),"")</f>
        <v/>
      </c>
      <c r="K1622" s="94" t="str">
        <f>IF(I1622&lt;&gt;"",SUMIFS(JPK_KR!AJ:AJ,JPK_KR!W:W,J1622),"")</f>
        <v/>
      </c>
      <c r="L1622" s="94" t="str">
        <f>IF(I1622&lt;&gt;"",SUMIFS(JPK_KR!AK:AK,JPK_KR!W:W,J1622),"")</f>
        <v/>
      </c>
    </row>
    <row r="1623" spans="3:12" x14ac:dyDescent="0.3">
      <c r="C1623" s="94" t="str">
        <f>IF(A1623&lt;&gt;"",SUMIFS(JPK_KR!AL:AL,JPK_KR!W:W,B1623),"")</f>
        <v/>
      </c>
      <c r="D1623" s="94" t="str">
        <f>IF(A1623&lt;&gt;"",SUMIFS(JPK_KR!AM:AM,JPK_KR!W:W,B1623),"")</f>
        <v/>
      </c>
      <c r="G1623" s="94" t="str">
        <f>IF(E1623&lt;&gt;"",SUMIFS(JPK_KR!AL:AL,JPK_KR!W:W,F1623),"")</f>
        <v/>
      </c>
      <c r="H1623" s="94" t="str">
        <f>IF(E1623&lt;&gt;"",SUMIFS(JPK_KR!AM:AM,JPK_KR!W:W,F1623),"")</f>
        <v/>
      </c>
      <c r="K1623" s="94" t="str">
        <f>IF(I1623&lt;&gt;"",SUMIFS(JPK_KR!AJ:AJ,JPK_KR!W:W,J1623),"")</f>
        <v/>
      </c>
      <c r="L1623" s="94" t="str">
        <f>IF(I1623&lt;&gt;"",SUMIFS(JPK_KR!AK:AK,JPK_KR!W:W,J1623),"")</f>
        <v/>
      </c>
    </row>
    <row r="1624" spans="3:12" x14ac:dyDescent="0.3">
      <c r="C1624" s="94" t="str">
        <f>IF(A1624&lt;&gt;"",SUMIFS(JPK_KR!AL:AL,JPK_KR!W:W,B1624),"")</f>
        <v/>
      </c>
      <c r="D1624" s="94" t="str">
        <f>IF(A1624&lt;&gt;"",SUMIFS(JPK_KR!AM:AM,JPK_KR!W:W,B1624),"")</f>
        <v/>
      </c>
      <c r="G1624" s="94" t="str">
        <f>IF(E1624&lt;&gt;"",SUMIFS(JPK_KR!AL:AL,JPK_KR!W:W,F1624),"")</f>
        <v/>
      </c>
      <c r="H1624" s="94" t="str">
        <f>IF(E1624&lt;&gt;"",SUMIFS(JPK_KR!AM:AM,JPK_KR!W:W,F1624),"")</f>
        <v/>
      </c>
      <c r="K1624" s="94" t="str">
        <f>IF(I1624&lt;&gt;"",SUMIFS(JPK_KR!AJ:AJ,JPK_KR!W:W,J1624),"")</f>
        <v/>
      </c>
      <c r="L1624" s="94" t="str">
        <f>IF(I1624&lt;&gt;"",SUMIFS(JPK_KR!AK:AK,JPK_KR!W:W,J1624),"")</f>
        <v/>
      </c>
    </row>
    <row r="1625" spans="3:12" x14ac:dyDescent="0.3">
      <c r="C1625" s="94" t="str">
        <f>IF(A1625&lt;&gt;"",SUMIFS(JPK_KR!AL:AL,JPK_KR!W:W,B1625),"")</f>
        <v/>
      </c>
      <c r="D1625" s="94" t="str">
        <f>IF(A1625&lt;&gt;"",SUMIFS(JPK_KR!AM:AM,JPK_KR!W:W,B1625),"")</f>
        <v/>
      </c>
      <c r="G1625" s="94" t="str">
        <f>IF(E1625&lt;&gt;"",SUMIFS(JPK_KR!AL:AL,JPK_KR!W:W,F1625),"")</f>
        <v/>
      </c>
      <c r="H1625" s="94" t="str">
        <f>IF(E1625&lt;&gt;"",SUMIFS(JPK_KR!AM:AM,JPK_KR!W:W,F1625),"")</f>
        <v/>
      </c>
      <c r="K1625" s="94" t="str">
        <f>IF(I1625&lt;&gt;"",SUMIFS(JPK_KR!AJ:AJ,JPK_KR!W:W,J1625),"")</f>
        <v/>
      </c>
      <c r="L1625" s="94" t="str">
        <f>IF(I1625&lt;&gt;"",SUMIFS(JPK_KR!AK:AK,JPK_KR!W:W,J1625),"")</f>
        <v/>
      </c>
    </row>
    <row r="1626" spans="3:12" x14ac:dyDescent="0.3">
      <c r="C1626" s="94" t="str">
        <f>IF(A1626&lt;&gt;"",SUMIFS(JPK_KR!AL:AL,JPK_KR!W:W,B1626),"")</f>
        <v/>
      </c>
      <c r="D1626" s="94" t="str">
        <f>IF(A1626&lt;&gt;"",SUMIFS(JPK_KR!AM:AM,JPK_KR!W:W,B1626),"")</f>
        <v/>
      </c>
      <c r="G1626" s="94" t="str">
        <f>IF(E1626&lt;&gt;"",SUMIFS(JPK_KR!AL:AL,JPK_KR!W:W,F1626),"")</f>
        <v/>
      </c>
      <c r="H1626" s="94" t="str">
        <f>IF(E1626&lt;&gt;"",SUMIFS(JPK_KR!AM:AM,JPK_KR!W:W,F1626),"")</f>
        <v/>
      </c>
      <c r="K1626" s="94" t="str">
        <f>IF(I1626&lt;&gt;"",SUMIFS(JPK_KR!AJ:AJ,JPK_KR!W:W,J1626),"")</f>
        <v/>
      </c>
      <c r="L1626" s="94" t="str">
        <f>IF(I1626&lt;&gt;"",SUMIFS(JPK_KR!AK:AK,JPK_KR!W:W,J1626),"")</f>
        <v/>
      </c>
    </row>
    <row r="1627" spans="3:12" x14ac:dyDescent="0.3">
      <c r="C1627" s="94" t="str">
        <f>IF(A1627&lt;&gt;"",SUMIFS(JPK_KR!AL:AL,JPK_KR!W:W,B1627),"")</f>
        <v/>
      </c>
      <c r="D1627" s="94" t="str">
        <f>IF(A1627&lt;&gt;"",SUMIFS(JPK_KR!AM:AM,JPK_KR!W:W,B1627),"")</f>
        <v/>
      </c>
      <c r="G1627" s="94" t="str">
        <f>IF(E1627&lt;&gt;"",SUMIFS(JPK_KR!AL:AL,JPK_KR!W:W,F1627),"")</f>
        <v/>
      </c>
      <c r="H1627" s="94" t="str">
        <f>IF(E1627&lt;&gt;"",SUMIFS(JPK_KR!AM:AM,JPK_KR!W:W,F1627),"")</f>
        <v/>
      </c>
      <c r="K1627" s="94" t="str">
        <f>IF(I1627&lt;&gt;"",SUMIFS(JPK_KR!AJ:AJ,JPK_KR!W:W,J1627),"")</f>
        <v/>
      </c>
      <c r="L1627" s="94" t="str">
        <f>IF(I1627&lt;&gt;"",SUMIFS(JPK_KR!AK:AK,JPK_KR!W:W,J1627),"")</f>
        <v/>
      </c>
    </row>
    <row r="1628" spans="3:12" x14ac:dyDescent="0.3">
      <c r="C1628" s="94" t="str">
        <f>IF(A1628&lt;&gt;"",SUMIFS(JPK_KR!AL:AL,JPK_KR!W:W,B1628),"")</f>
        <v/>
      </c>
      <c r="D1628" s="94" t="str">
        <f>IF(A1628&lt;&gt;"",SUMIFS(JPK_KR!AM:AM,JPK_KR!W:W,B1628),"")</f>
        <v/>
      </c>
      <c r="G1628" s="94" t="str">
        <f>IF(E1628&lt;&gt;"",SUMIFS(JPK_KR!AL:AL,JPK_KR!W:W,F1628),"")</f>
        <v/>
      </c>
      <c r="H1628" s="94" t="str">
        <f>IF(E1628&lt;&gt;"",SUMIFS(JPK_KR!AM:AM,JPK_KR!W:W,F1628),"")</f>
        <v/>
      </c>
      <c r="K1628" s="94" t="str">
        <f>IF(I1628&lt;&gt;"",SUMIFS(JPK_KR!AJ:AJ,JPK_KR!W:W,J1628),"")</f>
        <v/>
      </c>
      <c r="L1628" s="94" t="str">
        <f>IF(I1628&lt;&gt;"",SUMIFS(JPK_KR!AK:AK,JPK_KR!W:W,J1628),"")</f>
        <v/>
      </c>
    </row>
    <row r="1629" spans="3:12" x14ac:dyDescent="0.3">
      <c r="C1629" s="94" t="str">
        <f>IF(A1629&lt;&gt;"",SUMIFS(JPK_KR!AL:AL,JPK_KR!W:W,B1629),"")</f>
        <v/>
      </c>
      <c r="D1629" s="94" t="str">
        <f>IF(A1629&lt;&gt;"",SUMIFS(JPK_KR!AM:AM,JPK_KR!W:W,B1629),"")</f>
        <v/>
      </c>
      <c r="G1629" s="94" t="str">
        <f>IF(E1629&lt;&gt;"",SUMIFS(JPK_KR!AL:AL,JPK_KR!W:W,F1629),"")</f>
        <v/>
      </c>
      <c r="H1629" s="94" t="str">
        <f>IF(E1629&lt;&gt;"",SUMIFS(JPK_KR!AM:AM,JPK_KR!W:W,F1629),"")</f>
        <v/>
      </c>
      <c r="K1629" s="94" t="str">
        <f>IF(I1629&lt;&gt;"",SUMIFS(JPK_KR!AJ:AJ,JPK_KR!W:W,J1629),"")</f>
        <v/>
      </c>
      <c r="L1629" s="94" t="str">
        <f>IF(I1629&lt;&gt;"",SUMIFS(JPK_KR!AK:AK,JPK_KR!W:W,J1629),"")</f>
        <v/>
      </c>
    </row>
    <row r="1630" spans="3:12" x14ac:dyDescent="0.3">
      <c r="C1630" s="94" t="str">
        <f>IF(A1630&lt;&gt;"",SUMIFS(JPK_KR!AL:AL,JPK_KR!W:W,B1630),"")</f>
        <v/>
      </c>
      <c r="D1630" s="94" t="str">
        <f>IF(A1630&lt;&gt;"",SUMIFS(JPK_KR!AM:AM,JPK_KR!W:W,B1630),"")</f>
        <v/>
      </c>
      <c r="G1630" s="94" t="str">
        <f>IF(E1630&lt;&gt;"",SUMIFS(JPK_KR!AL:AL,JPK_KR!W:W,F1630),"")</f>
        <v/>
      </c>
      <c r="H1630" s="94" t="str">
        <f>IF(E1630&lt;&gt;"",SUMIFS(JPK_KR!AM:AM,JPK_KR!W:W,F1630),"")</f>
        <v/>
      </c>
      <c r="K1630" s="94" t="str">
        <f>IF(I1630&lt;&gt;"",SUMIFS(JPK_KR!AJ:AJ,JPK_KR!W:W,J1630),"")</f>
        <v/>
      </c>
      <c r="L1630" s="94" t="str">
        <f>IF(I1630&lt;&gt;"",SUMIFS(JPK_KR!AK:AK,JPK_KR!W:W,J1630),"")</f>
        <v/>
      </c>
    </row>
    <row r="1631" spans="3:12" x14ac:dyDescent="0.3">
      <c r="C1631" s="94" t="str">
        <f>IF(A1631&lt;&gt;"",SUMIFS(JPK_KR!AL:AL,JPK_KR!W:W,B1631),"")</f>
        <v/>
      </c>
      <c r="D1631" s="94" t="str">
        <f>IF(A1631&lt;&gt;"",SUMIFS(JPK_KR!AM:AM,JPK_KR!W:W,B1631),"")</f>
        <v/>
      </c>
      <c r="G1631" s="94" t="str">
        <f>IF(E1631&lt;&gt;"",SUMIFS(JPK_KR!AL:AL,JPK_KR!W:W,F1631),"")</f>
        <v/>
      </c>
      <c r="H1631" s="94" t="str">
        <f>IF(E1631&lt;&gt;"",SUMIFS(JPK_KR!AM:AM,JPK_KR!W:W,F1631),"")</f>
        <v/>
      </c>
      <c r="K1631" s="94" t="str">
        <f>IF(I1631&lt;&gt;"",SUMIFS(JPK_KR!AJ:AJ,JPK_KR!W:W,J1631),"")</f>
        <v/>
      </c>
      <c r="L1631" s="94" t="str">
        <f>IF(I1631&lt;&gt;"",SUMIFS(JPK_KR!AK:AK,JPK_KR!W:W,J1631),"")</f>
        <v/>
      </c>
    </row>
    <row r="1632" spans="3:12" x14ac:dyDescent="0.3">
      <c r="C1632" s="94" t="str">
        <f>IF(A1632&lt;&gt;"",SUMIFS(JPK_KR!AL:AL,JPK_KR!W:W,B1632),"")</f>
        <v/>
      </c>
      <c r="D1632" s="94" t="str">
        <f>IF(A1632&lt;&gt;"",SUMIFS(JPK_KR!AM:AM,JPK_KR!W:W,B1632),"")</f>
        <v/>
      </c>
      <c r="G1632" s="94" t="str">
        <f>IF(E1632&lt;&gt;"",SUMIFS(JPK_KR!AL:AL,JPK_KR!W:W,F1632),"")</f>
        <v/>
      </c>
      <c r="H1632" s="94" t="str">
        <f>IF(E1632&lt;&gt;"",SUMIFS(JPK_KR!AM:AM,JPK_KR!W:W,F1632),"")</f>
        <v/>
      </c>
      <c r="K1632" s="94" t="str">
        <f>IF(I1632&lt;&gt;"",SUMIFS(JPK_KR!AJ:AJ,JPK_KR!W:W,J1632),"")</f>
        <v/>
      </c>
      <c r="L1632" s="94" t="str">
        <f>IF(I1632&lt;&gt;"",SUMIFS(JPK_KR!AK:AK,JPK_KR!W:W,J1632),"")</f>
        <v/>
      </c>
    </row>
    <row r="1633" spans="3:12" x14ac:dyDescent="0.3">
      <c r="C1633" s="94" t="str">
        <f>IF(A1633&lt;&gt;"",SUMIFS(JPK_KR!AL:AL,JPK_KR!W:W,B1633),"")</f>
        <v/>
      </c>
      <c r="D1633" s="94" t="str">
        <f>IF(A1633&lt;&gt;"",SUMIFS(JPK_KR!AM:AM,JPK_KR!W:W,B1633),"")</f>
        <v/>
      </c>
      <c r="G1633" s="94" t="str">
        <f>IF(E1633&lt;&gt;"",SUMIFS(JPK_KR!AL:AL,JPK_KR!W:W,F1633),"")</f>
        <v/>
      </c>
      <c r="H1633" s="94" t="str">
        <f>IF(E1633&lt;&gt;"",SUMIFS(JPK_KR!AM:AM,JPK_KR!W:W,F1633),"")</f>
        <v/>
      </c>
      <c r="K1633" s="94" t="str">
        <f>IF(I1633&lt;&gt;"",SUMIFS(JPK_KR!AJ:AJ,JPK_KR!W:W,J1633),"")</f>
        <v/>
      </c>
      <c r="L1633" s="94" t="str">
        <f>IF(I1633&lt;&gt;"",SUMIFS(JPK_KR!AK:AK,JPK_KR!W:W,J1633),"")</f>
        <v/>
      </c>
    </row>
    <row r="1634" spans="3:12" x14ac:dyDescent="0.3">
      <c r="C1634" s="94" t="str">
        <f>IF(A1634&lt;&gt;"",SUMIFS(JPK_KR!AL:AL,JPK_KR!W:W,B1634),"")</f>
        <v/>
      </c>
      <c r="D1634" s="94" t="str">
        <f>IF(A1634&lt;&gt;"",SUMIFS(JPK_KR!AM:AM,JPK_KR!W:W,B1634),"")</f>
        <v/>
      </c>
      <c r="G1634" s="94" t="str">
        <f>IF(E1634&lt;&gt;"",SUMIFS(JPK_KR!AL:AL,JPK_KR!W:W,F1634),"")</f>
        <v/>
      </c>
      <c r="H1634" s="94" t="str">
        <f>IF(E1634&lt;&gt;"",SUMIFS(JPK_KR!AM:AM,JPK_KR!W:W,F1634),"")</f>
        <v/>
      </c>
      <c r="K1634" s="94" t="str">
        <f>IF(I1634&lt;&gt;"",SUMIFS(JPK_KR!AJ:AJ,JPK_KR!W:W,J1634),"")</f>
        <v/>
      </c>
      <c r="L1634" s="94" t="str">
        <f>IF(I1634&lt;&gt;"",SUMIFS(JPK_KR!AK:AK,JPK_KR!W:W,J1634),"")</f>
        <v/>
      </c>
    </row>
    <row r="1635" spans="3:12" x14ac:dyDescent="0.3">
      <c r="C1635" s="94" t="str">
        <f>IF(A1635&lt;&gt;"",SUMIFS(JPK_KR!AL:AL,JPK_KR!W:W,B1635),"")</f>
        <v/>
      </c>
      <c r="D1635" s="94" t="str">
        <f>IF(A1635&lt;&gt;"",SUMIFS(JPK_KR!AM:AM,JPK_KR!W:W,B1635),"")</f>
        <v/>
      </c>
      <c r="G1635" s="94" t="str">
        <f>IF(E1635&lt;&gt;"",SUMIFS(JPK_KR!AL:AL,JPK_KR!W:W,F1635),"")</f>
        <v/>
      </c>
      <c r="H1635" s="94" t="str">
        <f>IF(E1635&lt;&gt;"",SUMIFS(JPK_KR!AM:AM,JPK_KR!W:W,F1635),"")</f>
        <v/>
      </c>
      <c r="K1635" s="94" t="str">
        <f>IF(I1635&lt;&gt;"",SUMIFS(JPK_KR!AJ:AJ,JPK_KR!W:W,J1635),"")</f>
        <v/>
      </c>
      <c r="L1635" s="94" t="str">
        <f>IF(I1635&lt;&gt;"",SUMIFS(JPK_KR!AK:AK,JPK_KR!W:W,J1635),"")</f>
        <v/>
      </c>
    </row>
    <row r="1636" spans="3:12" x14ac:dyDescent="0.3">
      <c r="C1636" s="94" t="str">
        <f>IF(A1636&lt;&gt;"",SUMIFS(JPK_KR!AL:AL,JPK_KR!W:W,B1636),"")</f>
        <v/>
      </c>
      <c r="D1636" s="94" t="str">
        <f>IF(A1636&lt;&gt;"",SUMIFS(JPK_KR!AM:AM,JPK_KR!W:W,B1636),"")</f>
        <v/>
      </c>
      <c r="G1636" s="94" t="str">
        <f>IF(E1636&lt;&gt;"",SUMIFS(JPK_KR!AL:AL,JPK_KR!W:W,F1636),"")</f>
        <v/>
      </c>
      <c r="H1636" s="94" t="str">
        <f>IF(E1636&lt;&gt;"",SUMIFS(JPK_KR!AM:AM,JPK_KR!W:W,F1636),"")</f>
        <v/>
      </c>
      <c r="K1636" s="94" t="str">
        <f>IF(I1636&lt;&gt;"",SUMIFS(JPK_KR!AJ:AJ,JPK_KR!W:W,J1636),"")</f>
        <v/>
      </c>
      <c r="L1636" s="94" t="str">
        <f>IF(I1636&lt;&gt;"",SUMIFS(JPK_KR!AK:AK,JPK_KR!W:W,J1636),"")</f>
        <v/>
      </c>
    </row>
    <row r="1637" spans="3:12" x14ac:dyDescent="0.3">
      <c r="C1637" s="94" t="str">
        <f>IF(A1637&lt;&gt;"",SUMIFS(JPK_KR!AL:AL,JPK_KR!W:W,B1637),"")</f>
        <v/>
      </c>
      <c r="D1637" s="94" t="str">
        <f>IF(A1637&lt;&gt;"",SUMIFS(JPK_KR!AM:AM,JPK_KR!W:W,B1637),"")</f>
        <v/>
      </c>
      <c r="G1637" s="94" t="str">
        <f>IF(E1637&lt;&gt;"",SUMIFS(JPK_KR!AL:AL,JPK_KR!W:W,F1637),"")</f>
        <v/>
      </c>
      <c r="H1637" s="94" t="str">
        <f>IF(E1637&lt;&gt;"",SUMIFS(JPK_KR!AM:AM,JPK_KR!W:W,F1637),"")</f>
        <v/>
      </c>
      <c r="K1637" s="94" t="str">
        <f>IF(I1637&lt;&gt;"",SUMIFS(JPK_KR!AJ:AJ,JPK_KR!W:W,J1637),"")</f>
        <v/>
      </c>
      <c r="L1637" s="94" t="str">
        <f>IF(I1637&lt;&gt;"",SUMIFS(JPK_KR!AK:AK,JPK_KR!W:W,J1637),"")</f>
        <v/>
      </c>
    </row>
    <row r="1638" spans="3:12" x14ac:dyDescent="0.3">
      <c r="C1638" s="94" t="str">
        <f>IF(A1638&lt;&gt;"",SUMIFS(JPK_KR!AL:AL,JPK_KR!W:W,B1638),"")</f>
        <v/>
      </c>
      <c r="D1638" s="94" t="str">
        <f>IF(A1638&lt;&gt;"",SUMIFS(JPK_KR!AM:AM,JPK_KR!W:W,B1638),"")</f>
        <v/>
      </c>
      <c r="G1638" s="94" t="str">
        <f>IF(E1638&lt;&gt;"",SUMIFS(JPK_KR!AL:AL,JPK_KR!W:W,F1638),"")</f>
        <v/>
      </c>
      <c r="H1638" s="94" t="str">
        <f>IF(E1638&lt;&gt;"",SUMIFS(JPK_KR!AM:AM,JPK_KR!W:W,F1638),"")</f>
        <v/>
      </c>
      <c r="K1638" s="94" t="str">
        <f>IF(I1638&lt;&gt;"",SUMIFS(JPK_KR!AJ:AJ,JPK_KR!W:W,J1638),"")</f>
        <v/>
      </c>
      <c r="L1638" s="94" t="str">
        <f>IF(I1638&lt;&gt;"",SUMIFS(JPK_KR!AK:AK,JPK_KR!W:W,J1638),"")</f>
        <v/>
      </c>
    </row>
    <row r="1639" spans="3:12" x14ac:dyDescent="0.3">
      <c r="C1639" s="94" t="str">
        <f>IF(A1639&lt;&gt;"",SUMIFS(JPK_KR!AL:AL,JPK_KR!W:W,B1639),"")</f>
        <v/>
      </c>
      <c r="D1639" s="94" t="str">
        <f>IF(A1639&lt;&gt;"",SUMIFS(JPK_KR!AM:AM,JPK_KR!W:W,B1639),"")</f>
        <v/>
      </c>
      <c r="G1639" s="94" t="str">
        <f>IF(E1639&lt;&gt;"",SUMIFS(JPK_KR!AL:AL,JPK_KR!W:W,F1639),"")</f>
        <v/>
      </c>
      <c r="H1639" s="94" t="str">
        <f>IF(E1639&lt;&gt;"",SUMIFS(JPK_KR!AM:AM,JPK_KR!W:W,F1639),"")</f>
        <v/>
      </c>
      <c r="K1639" s="94" t="str">
        <f>IF(I1639&lt;&gt;"",SUMIFS(JPK_KR!AJ:AJ,JPK_KR!W:W,J1639),"")</f>
        <v/>
      </c>
      <c r="L1639" s="94" t="str">
        <f>IF(I1639&lt;&gt;"",SUMIFS(JPK_KR!AK:AK,JPK_KR!W:W,J1639),"")</f>
        <v/>
      </c>
    </row>
    <row r="1640" spans="3:12" x14ac:dyDescent="0.3">
      <c r="C1640" s="94" t="str">
        <f>IF(A1640&lt;&gt;"",SUMIFS(JPK_KR!AL:AL,JPK_KR!W:W,B1640),"")</f>
        <v/>
      </c>
      <c r="D1640" s="94" t="str">
        <f>IF(A1640&lt;&gt;"",SUMIFS(JPK_KR!AM:AM,JPK_KR!W:W,B1640),"")</f>
        <v/>
      </c>
      <c r="G1640" s="94" t="str">
        <f>IF(E1640&lt;&gt;"",SUMIFS(JPK_KR!AL:AL,JPK_KR!W:W,F1640),"")</f>
        <v/>
      </c>
      <c r="H1640" s="94" t="str">
        <f>IF(E1640&lt;&gt;"",SUMIFS(JPK_KR!AM:AM,JPK_KR!W:W,F1640),"")</f>
        <v/>
      </c>
      <c r="K1640" s="94" t="str">
        <f>IF(I1640&lt;&gt;"",SUMIFS(JPK_KR!AJ:AJ,JPK_KR!W:W,J1640),"")</f>
        <v/>
      </c>
      <c r="L1640" s="94" t="str">
        <f>IF(I1640&lt;&gt;"",SUMIFS(JPK_KR!AK:AK,JPK_KR!W:W,J1640),"")</f>
        <v/>
      </c>
    </row>
    <row r="1641" spans="3:12" x14ac:dyDescent="0.3">
      <c r="C1641" s="94" t="str">
        <f>IF(A1641&lt;&gt;"",SUMIFS(JPK_KR!AL:AL,JPK_KR!W:W,B1641),"")</f>
        <v/>
      </c>
      <c r="D1641" s="94" t="str">
        <f>IF(A1641&lt;&gt;"",SUMIFS(JPK_KR!AM:AM,JPK_KR!W:W,B1641),"")</f>
        <v/>
      </c>
      <c r="G1641" s="94" t="str">
        <f>IF(E1641&lt;&gt;"",SUMIFS(JPK_KR!AL:AL,JPK_KR!W:W,F1641),"")</f>
        <v/>
      </c>
      <c r="H1641" s="94" t="str">
        <f>IF(E1641&lt;&gt;"",SUMIFS(JPK_KR!AM:AM,JPK_KR!W:W,F1641),"")</f>
        <v/>
      </c>
      <c r="K1641" s="94" t="str">
        <f>IF(I1641&lt;&gt;"",SUMIFS(JPK_KR!AJ:AJ,JPK_KR!W:W,J1641),"")</f>
        <v/>
      </c>
      <c r="L1641" s="94" t="str">
        <f>IF(I1641&lt;&gt;"",SUMIFS(JPK_KR!AK:AK,JPK_KR!W:W,J1641),"")</f>
        <v/>
      </c>
    </row>
    <row r="1642" spans="3:12" x14ac:dyDescent="0.3">
      <c r="C1642" s="94" t="str">
        <f>IF(A1642&lt;&gt;"",SUMIFS(JPK_KR!AL:AL,JPK_KR!W:W,B1642),"")</f>
        <v/>
      </c>
      <c r="D1642" s="94" t="str">
        <f>IF(A1642&lt;&gt;"",SUMIFS(JPK_KR!AM:AM,JPK_KR!W:W,B1642),"")</f>
        <v/>
      </c>
      <c r="G1642" s="94" t="str">
        <f>IF(E1642&lt;&gt;"",SUMIFS(JPK_KR!AL:AL,JPK_KR!W:W,F1642),"")</f>
        <v/>
      </c>
      <c r="H1642" s="94" t="str">
        <f>IF(E1642&lt;&gt;"",SUMIFS(JPK_KR!AM:AM,JPK_KR!W:W,F1642),"")</f>
        <v/>
      </c>
      <c r="K1642" s="94" t="str">
        <f>IF(I1642&lt;&gt;"",SUMIFS(JPK_KR!AJ:AJ,JPK_KR!W:W,J1642),"")</f>
        <v/>
      </c>
      <c r="L1642" s="94" t="str">
        <f>IF(I1642&lt;&gt;"",SUMIFS(JPK_KR!AK:AK,JPK_KR!W:W,J1642),"")</f>
        <v/>
      </c>
    </row>
    <row r="1643" spans="3:12" x14ac:dyDescent="0.3">
      <c r="C1643" s="94" t="str">
        <f>IF(A1643&lt;&gt;"",SUMIFS(JPK_KR!AL:AL,JPK_KR!W:W,B1643),"")</f>
        <v/>
      </c>
      <c r="D1643" s="94" t="str">
        <f>IF(A1643&lt;&gt;"",SUMIFS(JPK_KR!AM:AM,JPK_KR!W:W,B1643),"")</f>
        <v/>
      </c>
      <c r="G1643" s="94" t="str">
        <f>IF(E1643&lt;&gt;"",SUMIFS(JPK_KR!AL:AL,JPK_KR!W:W,F1643),"")</f>
        <v/>
      </c>
      <c r="H1643" s="94" t="str">
        <f>IF(E1643&lt;&gt;"",SUMIFS(JPK_KR!AM:AM,JPK_KR!W:W,F1643),"")</f>
        <v/>
      </c>
      <c r="K1643" s="94" t="str">
        <f>IF(I1643&lt;&gt;"",SUMIFS(JPK_KR!AJ:AJ,JPK_KR!W:W,J1643),"")</f>
        <v/>
      </c>
      <c r="L1643" s="94" t="str">
        <f>IF(I1643&lt;&gt;"",SUMIFS(JPK_KR!AK:AK,JPK_KR!W:W,J1643),"")</f>
        <v/>
      </c>
    </row>
    <row r="1644" spans="3:12" x14ac:dyDescent="0.3">
      <c r="C1644" s="94" t="str">
        <f>IF(A1644&lt;&gt;"",SUMIFS(JPK_KR!AL:AL,JPK_KR!W:W,B1644),"")</f>
        <v/>
      </c>
      <c r="D1644" s="94" t="str">
        <f>IF(A1644&lt;&gt;"",SUMIFS(JPK_KR!AM:AM,JPK_KR!W:W,B1644),"")</f>
        <v/>
      </c>
      <c r="G1644" s="94" t="str">
        <f>IF(E1644&lt;&gt;"",SUMIFS(JPK_KR!AL:AL,JPK_KR!W:W,F1644),"")</f>
        <v/>
      </c>
      <c r="H1644" s="94" t="str">
        <f>IF(E1644&lt;&gt;"",SUMIFS(JPK_KR!AM:AM,JPK_KR!W:W,F1644),"")</f>
        <v/>
      </c>
      <c r="K1644" s="94" t="str">
        <f>IF(I1644&lt;&gt;"",SUMIFS(JPK_KR!AJ:AJ,JPK_KR!W:W,J1644),"")</f>
        <v/>
      </c>
      <c r="L1644" s="94" t="str">
        <f>IF(I1644&lt;&gt;"",SUMIFS(JPK_KR!AK:AK,JPK_KR!W:W,J1644),"")</f>
        <v/>
      </c>
    </row>
    <row r="1645" spans="3:12" x14ac:dyDescent="0.3">
      <c r="C1645" s="94" t="str">
        <f>IF(A1645&lt;&gt;"",SUMIFS(JPK_KR!AL:AL,JPK_KR!W:W,B1645),"")</f>
        <v/>
      </c>
      <c r="D1645" s="94" t="str">
        <f>IF(A1645&lt;&gt;"",SUMIFS(JPK_KR!AM:AM,JPK_KR!W:W,B1645),"")</f>
        <v/>
      </c>
      <c r="G1645" s="94" t="str">
        <f>IF(E1645&lt;&gt;"",SUMIFS(JPK_KR!AL:AL,JPK_KR!W:W,F1645),"")</f>
        <v/>
      </c>
      <c r="H1645" s="94" t="str">
        <f>IF(E1645&lt;&gt;"",SUMIFS(JPK_KR!AM:AM,JPK_KR!W:W,F1645),"")</f>
        <v/>
      </c>
      <c r="K1645" s="94" t="str">
        <f>IF(I1645&lt;&gt;"",SUMIFS(JPK_KR!AJ:AJ,JPK_KR!W:W,J1645),"")</f>
        <v/>
      </c>
      <c r="L1645" s="94" t="str">
        <f>IF(I1645&lt;&gt;"",SUMIFS(JPK_KR!AK:AK,JPK_KR!W:W,J1645),"")</f>
        <v/>
      </c>
    </row>
    <row r="1646" spans="3:12" x14ac:dyDescent="0.3">
      <c r="C1646" s="94" t="str">
        <f>IF(A1646&lt;&gt;"",SUMIFS(JPK_KR!AL:AL,JPK_KR!W:W,B1646),"")</f>
        <v/>
      </c>
      <c r="D1646" s="94" t="str">
        <f>IF(A1646&lt;&gt;"",SUMIFS(JPK_KR!AM:AM,JPK_KR!W:W,B1646),"")</f>
        <v/>
      </c>
      <c r="G1646" s="94" t="str">
        <f>IF(E1646&lt;&gt;"",SUMIFS(JPK_KR!AL:AL,JPK_KR!W:W,F1646),"")</f>
        <v/>
      </c>
      <c r="H1646" s="94" t="str">
        <f>IF(E1646&lt;&gt;"",SUMIFS(JPK_KR!AM:AM,JPK_KR!W:W,F1646),"")</f>
        <v/>
      </c>
      <c r="K1646" s="94" t="str">
        <f>IF(I1646&lt;&gt;"",SUMIFS(JPK_KR!AJ:AJ,JPK_KR!W:W,J1646),"")</f>
        <v/>
      </c>
      <c r="L1646" s="94" t="str">
        <f>IF(I1646&lt;&gt;"",SUMIFS(JPK_KR!AK:AK,JPK_KR!W:W,J1646),"")</f>
        <v/>
      </c>
    </row>
    <row r="1647" spans="3:12" x14ac:dyDescent="0.3">
      <c r="C1647" s="94" t="str">
        <f>IF(A1647&lt;&gt;"",SUMIFS(JPK_KR!AL:AL,JPK_KR!W:W,B1647),"")</f>
        <v/>
      </c>
      <c r="D1647" s="94" t="str">
        <f>IF(A1647&lt;&gt;"",SUMIFS(JPK_KR!AM:AM,JPK_KR!W:W,B1647),"")</f>
        <v/>
      </c>
      <c r="G1647" s="94" t="str">
        <f>IF(E1647&lt;&gt;"",SUMIFS(JPK_KR!AL:AL,JPK_KR!W:W,F1647),"")</f>
        <v/>
      </c>
      <c r="H1647" s="94" t="str">
        <f>IF(E1647&lt;&gt;"",SUMIFS(JPK_KR!AM:AM,JPK_KR!W:W,F1647),"")</f>
        <v/>
      </c>
      <c r="K1647" s="94" t="str">
        <f>IF(I1647&lt;&gt;"",SUMIFS(JPK_KR!AJ:AJ,JPK_KR!W:W,J1647),"")</f>
        <v/>
      </c>
      <c r="L1647" s="94" t="str">
        <f>IF(I1647&lt;&gt;"",SUMIFS(JPK_KR!AK:AK,JPK_KR!W:W,J1647),"")</f>
        <v/>
      </c>
    </row>
    <row r="1648" spans="3:12" x14ac:dyDescent="0.3">
      <c r="C1648" s="94" t="str">
        <f>IF(A1648&lt;&gt;"",SUMIFS(JPK_KR!AL:AL,JPK_KR!W:W,B1648),"")</f>
        <v/>
      </c>
      <c r="D1648" s="94" t="str">
        <f>IF(A1648&lt;&gt;"",SUMIFS(JPK_KR!AM:AM,JPK_KR!W:W,B1648),"")</f>
        <v/>
      </c>
      <c r="G1648" s="94" t="str">
        <f>IF(E1648&lt;&gt;"",SUMIFS(JPK_KR!AL:AL,JPK_KR!W:W,F1648),"")</f>
        <v/>
      </c>
      <c r="H1648" s="94" t="str">
        <f>IF(E1648&lt;&gt;"",SUMIFS(JPK_KR!AM:AM,JPK_KR!W:W,F1648),"")</f>
        <v/>
      </c>
      <c r="K1648" s="94" t="str">
        <f>IF(I1648&lt;&gt;"",SUMIFS(JPK_KR!AJ:AJ,JPK_KR!W:W,J1648),"")</f>
        <v/>
      </c>
      <c r="L1648" s="94" t="str">
        <f>IF(I1648&lt;&gt;"",SUMIFS(JPK_KR!AK:AK,JPK_KR!W:W,J1648),"")</f>
        <v/>
      </c>
    </row>
    <row r="1649" spans="3:12" x14ac:dyDescent="0.3">
      <c r="C1649" s="94" t="str">
        <f>IF(A1649&lt;&gt;"",SUMIFS(JPK_KR!AL:AL,JPK_KR!W:W,B1649),"")</f>
        <v/>
      </c>
      <c r="D1649" s="94" t="str">
        <f>IF(A1649&lt;&gt;"",SUMIFS(JPK_KR!AM:AM,JPK_KR!W:W,B1649),"")</f>
        <v/>
      </c>
      <c r="G1649" s="94" t="str">
        <f>IF(E1649&lt;&gt;"",SUMIFS(JPK_KR!AL:AL,JPK_KR!W:W,F1649),"")</f>
        <v/>
      </c>
      <c r="H1649" s="94" t="str">
        <f>IF(E1649&lt;&gt;"",SUMIFS(JPK_KR!AM:AM,JPK_KR!W:W,F1649),"")</f>
        <v/>
      </c>
      <c r="K1649" s="94" t="str">
        <f>IF(I1649&lt;&gt;"",SUMIFS(JPK_KR!AJ:AJ,JPK_KR!W:W,J1649),"")</f>
        <v/>
      </c>
      <c r="L1649" s="94" t="str">
        <f>IF(I1649&lt;&gt;"",SUMIFS(JPK_KR!AK:AK,JPK_KR!W:W,J1649),"")</f>
        <v/>
      </c>
    </row>
    <row r="1650" spans="3:12" x14ac:dyDescent="0.3">
      <c r="C1650" s="94" t="str">
        <f>IF(A1650&lt;&gt;"",SUMIFS(JPK_KR!AL:AL,JPK_KR!W:W,B1650),"")</f>
        <v/>
      </c>
      <c r="D1650" s="94" t="str">
        <f>IF(A1650&lt;&gt;"",SUMIFS(JPK_KR!AM:AM,JPK_KR!W:W,B1650),"")</f>
        <v/>
      </c>
      <c r="G1650" s="94" t="str">
        <f>IF(E1650&lt;&gt;"",SUMIFS(JPK_KR!AL:AL,JPK_KR!W:W,F1650),"")</f>
        <v/>
      </c>
      <c r="H1650" s="94" t="str">
        <f>IF(E1650&lt;&gt;"",SUMIFS(JPK_KR!AM:AM,JPK_KR!W:W,F1650),"")</f>
        <v/>
      </c>
      <c r="K1650" s="94" t="str">
        <f>IF(I1650&lt;&gt;"",SUMIFS(JPK_KR!AJ:AJ,JPK_KR!W:W,J1650),"")</f>
        <v/>
      </c>
      <c r="L1650" s="94" t="str">
        <f>IF(I1650&lt;&gt;"",SUMIFS(JPK_KR!AK:AK,JPK_KR!W:W,J1650),"")</f>
        <v/>
      </c>
    </row>
    <row r="1651" spans="3:12" x14ac:dyDescent="0.3">
      <c r="C1651" s="94" t="str">
        <f>IF(A1651&lt;&gt;"",SUMIFS(JPK_KR!AL:AL,JPK_KR!W:W,B1651),"")</f>
        <v/>
      </c>
      <c r="D1651" s="94" t="str">
        <f>IF(A1651&lt;&gt;"",SUMIFS(JPK_KR!AM:AM,JPK_KR!W:W,B1651),"")</f>
        <v/>
      </c>
      <c r="G1651" s="94" t="str">
        <f>IF(E1651&lt;&gt;"",SUMIFS(JPK_KR!AL:AL,JPK_KR!W:W,F1651),"")</f>
        <v/>
      </c>
      <c r="H1651" s="94" t="str">
        <f>IF(E1651&lt;&gt;"",SUMIFS(JPK_KR!AM:AM,JPK_KR!W:W,F1651),"")</f>
        <v/>
      </c>
      <c r="K1651" s="94" t="str">
        <f>IF(I1651&lt;&gt;"",SUMIFS(JPK_KR!AJ:AJ,JPK_KR!W:W,J1651),"")</f>
        <v/>
      </c>
      <c r="L1651" s="94" t="str">
        <f>IF(I1651&lt;&gt;"",SUMIFS(JPK_KR!AK:AK,JPK_KR!W:W,J1651),"")</f>
        <v/>
      </c>
    </row>
    <row r="1652" spans="3:12" x14ac:dyDescent="0.3">
      <c r="C1652" s="94" t="str">
        <f>IF(A1652&lt;&gt;"",SUMIFS(JPK_KR!AL:AL,JPK_KR!W:W,B1652),"")</f>
        <v/>
      </c>
      <c r="D1652" s="94" t="str">
        <f>IF(A1652&lt;&gt;"",SUMIFS(JPK_KR!AM:AM,JPK_KR!W:W,B1652),"")</f>
        <v/>
      </c>
      <c r="G1652" s="94" t="str">
        <f>IF(E1652&lt;&gt;"",SUMIFS(JPK_KR!AL:AL,JPK_KR!W:W,F1652),"")</f>
        <v/>
      </c>
      <c r="H1652" s="94" t="str">
        <f>IF(E1652&lt;&gt;"",SUMIFS(JPK_KR!AM:AM,JPK_KR!W:W,F1652),"")</f>
        <v/>
      </c>
      <c r="K1652" s="94" t="str">
        <f>IF(I1652&lt;&gt;"",SUMIFS(JPK_KR!AJ:AJ,JPK_KR!W:W,J1652),"")</f>
        <v/>
      </c>
      <c r="L1652" s="94" t="str">
        <f>IF(I1652&lt;&gt;"",SUMIFS(JPK_KR!AK:AK,JPK_KR!W:W,J1652),"")</f>
        <v/>
      </c>
    </row>
    <row r="1653" spans="3:12" x14ac:dyDescent="0.3">
      <c r="C1653" s="94" t="str">
        <f>IF(A1653&lt;&gt;"",SUMIFS(JPK_KR!AL:AL,JPK_KR!W:W,B1653),"")</f>
        <v/>
      </c>
      <c r="D1653" s="94" t="str">
        <f>IF(A1653&lt;&gt;"",SUMIFS(JPK_KR!AM:AM,JPK_KR!W:W,B1653),"")</f>
        <v/>
      </c>
      <c r="G1653" s="94" t="str">
        <f>IF(E1653&lt;&gt;"",SUMIFS(JPK_KR!AL:AL,JPK_KR!W:W,F1653),"")</f>
        <v/>
      </c>
      <c r="H1653" s="94" t="str">
        <f>IF(E1653&lt;&gt;"",SUMIFS(JPK_KR!AM:AM,JPK_KR!W:W,F1653),"")</f>
        <v/>
      </c>
      <c r="K1653" s="94" t="str">
        <f>IF(I1653&lt;&gt;"",SUMIFS(JPK_KR!AJ:AJ,JPK_KR!W:W,J1653),"")</f>
        <v/>
      </c>
      <c r="L1653" s="94" t="str">
        <f>IF(I1653&lt;&gt;"",SUMIFS(JPK_KR!AK:AK,JPK_KR!W:W,J1653),"")</f>
        <v/>
      </c>
    </row>
    <row r="1654" spans="3:12" x14ac:dyDescent="0.3">
      <c r="C1654" s="94" t="str">
        <f>IF(A1654&lt;&gt;"",SUMIFS(JPK_KR!AL:AL,JPK_KR!W:W,B1654),"")</f>
        <v/>
      </c>
      <c r="D1654" s="94" t="str">
        <f>IF(A1654&lt;&gt;"",SUMIFS(JPK_KR!AM:AM,JPK_KR!W:W,B1654),"")</f>
        <v/>
      </c>
      <c r="G1654" s="94" t="str">
        <f>IF(E1654&lt;&gt;"",SUMIFS(JPK_KR!AL:AL,JPK_KR!W:W,F1654),"")</f>
        <v/>
      </c>
      <c r="H1654" s="94" t="str">
        <f>IF(E1654&lt;&gt;"",SUMIFS(JPK_KR!AM:AM,JPK_KR!W:W,F1654),"")</f>
        <v/>
      </c>
      <c r="K1654" s="94" t="str">
        <f>IF(I1654&lt;&gt;"",SUMIFS(JPK_KR!AJ:AJ,JPK_KR!W:W,J1654),"")</f>
        <v/>
      </c>
      <c r="L1654" s="94" t="str">
        <f>IF(I1654&lt;&gt;"",SUMIFS(JPK_KR!AK:AK,JPK_KR!W:W,J1654),"")</f>
        <v/>
      </c>
    </row>
    <row r="1655" spans="3:12" x14ac:dyDescent="0.3">
      <c r="C1655" s="94" t="str">
        <f>IF(A1655&lt;&gt;"",SUMIFS(JPK_KR!AL:AL,JPK_KR!W:W,B1655),"")</f>
        <v/>
      </c>
      <c r="D1655" s="94" t="str">
        <f>IF(A1655&lt;&gt;"",SUMIFS(JPK_KR!AM:AM,JPK_KR!W:W,B1655),"")</f>
        <v/>
      </c>
      <c r="G1655" s="94" t="str">
        <f>IF(E1655&lt;&gt;"",SUMIFS(JPK_KR!AL:AL,JPK_KR!W:W,F1655),"")</f>
        <v/>
      </c>
      <c r="H1655" s="94" t="str">
        <f>IF(E1655&lt;&gt;"",SUMIFS(JPK_KR!AM:AM,JPK_KR!W:W,F1655),"")</f>
        <v/>
      </c>
      <c r="K1655" s="94" t="str">
        <f>IF(I1655&lt;&gt;"",SUMIFS(JPK_KR!AJ:AJ,JPK_KR!W:W,J1655),"")</f>
        <v/>
      </c>
      <c r="L1655" s="94" t="str">
        <f>IF(I1655&lt;&gt;"",SUMIFS(JPK_KR!AK:AK,JPK_KR!W:W,J1655),"")</f>
        <v/>
      </c>
    </row>
    <row r="1656" spans="3:12" x14ac:dyDescent="0.3">
      <c r="C1656" s="94" t="str">
        <f>IF(A1656&lt;&gt;"",SUMIFS(JPK_KR!AL:AL,JPK_KR!W:W,B1656),"")</f>
        <v/>
      </c>
      <c r="D1656" s="94" t="str">
        <f>IF(A1656&lt;&gt;"",SUMIFS(JPK_KR!AM:AM,JPK_KR!W:W,B1656),"")</f>
        <v/>
      </c>
      <c r="G1656" s="94" t="str">
        <f>IF(E1656&lt;&gt;"",SUMIFS(JPK_KR!AL:AL,JPK_KR!W:W,F1656),"")</f>
        <v/>
      </c>
      <c r="H1656" s="94" t="str">
        <f>IF(E1656&lt;&gt;"",SUMIFS(JPK_KR!AM:AM,JPK_KR!W:W,F1656),"")</f>
        <v/>
      </c>
      <c r="K1656" s="94" t="str">
        <f>IF(I1656&lt;&gt;"",SUMIFS(JPK_KR!AJ:AJ,JPK_KR!W:W,J1656),"")</f>
        <v/>
      </c>
      <c r="L1656" s="94" t="str">
        <f>IF(I1656&lt;&gt;"",SUMIFS(JPK_KR!AK:AK,JPK_KR!W:W,J1656),"")</f>
        <v/>
      </c>
    </row>
    <row r="1657" spans="3:12" x14ac:dyDescent="0.3">
      <c r="C1657" s="94" t="str">
        <f>IF(A1657&lt;&gt;"",SUMIFS(JPK_KR!AL:AL,JPK_KR!W:W,B1657),"")</f>
        <v/>
      </c>
      <c r="D1657" s="94" t="str">
        <f>IF(A1657&lt;&gt;"",SUMIFS(JPK_KR!AM:AM,JPK_KR!W:W,B1657),"")</f>
        <v/>
      </c>
      <c r="G1657" s="94" t="str">
        <f>IF(E1657&lt;&gt;"",SUMIFS(JPK_KR!AL:AL,JPK_KR!W:W,F1657),"")</f>
        <v/>
      </c>
      <c r="H1657" s="94" t="str">
        <f>IF(E1657&lt;&gt;"",SUMIFS(JPK_KR!AM:AM,JPK_KR!W:W,F1657),"")</f>
        <v/>
      </c>
      <c r="K1657" s="94" t="str">
        <f>IF(I1657&lt;&gt;"",SUMIFS(JPK_KR!AJ:AJ,JPK_KR!W:W,J1657),"")</f>
        <v/>
      </c>
      <c r="L1657" s="94" t="str">
        <f>IF(I1657&lt;&gt;"",SUMIFS(JPK_KR!AK:AK,JPK_KR!W:W,J1657),"")</f>
        <v/>
      </c>
    </row>
    <row r="1658" spans="3:12" x14ac:dyDescent="0.3">
      <c r="C1658" s="94" t="str">
        <f>IF(A1658&lt;&gt;"",SUMIFS(JPK_KR!AL:AL,JPK_KR!W:W,B1658),"")</f>
        <v/>
      </c>
      <c r="D1658" s="94" t="str">
        <f>IF(A1658&lt;&gt;"",SUMIFS(JPK_KR!AM:AM,JPK_KR!W:W,B1658),"")</f>
        <v/>
      </c>
      <c r="G1658" s="94" t="str">
        <f>IF(E1658&lt;&gt;"",SUMIFS(JPK_KR!AL:AL,JPK_KR!W:W,F1658),"")</f>
        <v/>
      </c>
      <c r="H1658" s="94" t="str">
        <f>IF(E1658&lt;&gt;"",SUMIFS(JPK_KR!AM:AM,JPK_KR!W:W,F1658),"")</f>
        <v/>
      </c>
      <c r="K1658" s="94" t="str">
        <f>IF(I1658&lt;&gt;"",SUMIFS(JPK_KR!AJ:AJ,JPK_KR!W:W,J1658),"")</f>
        <v/>
      </c>
      <c r="L1658" s="94" t="str">
        <f>IF(I1658&lt;&gt;"",SUMIFS(JPK_KR!AK:AK,JPK_KR!W:W,J1658),"")</f>
        <v/>
      </c>
    </row>
    <row r="1659" spans="3:12" x14ac:dyDescent="0.3">
      <c r="C1659" s="94" t="str">
        <f>IF(A1659&lt;&gt;"",SUMIFS(JPK_KR!AL:AL,JPK_KR!W:W,B1659),"")</f>
        <v/>
      </c>
      <c r="D1659" s="94" t="str">
        <f>IF(A1659&lt;&gt;"",SUMIFS(JPK_KR!AM:AM,JPK_KR!W:W,B1659),"")</f>
        <v/>
      </c>
      <c r="G1659" s="94" t="str">
        <f>IF(E1659&lt;&gt;"",SUMIFS(JPK_KR!AL:AL,JPK_KR!W:W,F1659),"")</f>
        <v/>
      </c>
      <c r="H1659" s="94" t="str">
        <f>IF(E1659&lt;&gt;"",SUMIFS(JPK_KR!AM:AM,JPK_KR!W:W,F1659),"")</f>
        <v/>
      </c>
      <c r="K1659" s="94" t="str">
        <f>IF(I1659&lt;&gt;"",SUMIFS(JPK_KR!AJ:AJ,JPK_KR!W:W,J1659),"")</f>
        <v/>
      </c>
      <c r="L1659" s="94" t="str">
        <f>IF(I1659&lt;&gt;"",SUMIFS(JPK_KR!AK:AK,JPK_KR!W:W,J1659),"")</f>
        <v/>
      </c>
    </row>
    <row r="1660" spans="3:12" x14ac:dyDescent="0.3">
      <c r="C1660" s="94" t="str">
        <f>IF(A1660&lt;&gt;"",SUMIFS(JPK_KR!AL:AL,JPK_KR!W:W,B1660),"")</f>
        <v/>
      </c>
      <c r="D1660" s="94" t="str">
        <f>IF(A1660&lt;&gt;"",SUMIFS(JPK_KR!AM:AM,JPK_KR!W:W,B1660),"")</f>
        <v/>
      </c>
      <c r="G1660" s="94" t="str">
        <f>IF(E1660&lt;&gt;"",SUMIFS(JPK_KR!AL:AL,JPK_KR!W:W,F1660),"")</f>
        <v/>
      </c>
      <c r="H1660" s="94" t="str">
        <f>IF(E1660&lt;&gt;"",SUMIFS(JPK_KR!AM:AM,JPK_KR!W:W,F1660),"")</f>
        <v/>
      </c>
      <c r="K1660" s="94" t="str">
        <f>IF(I1660&lt;&gt;"",SUMIFS(JPK_KR!AJ:AJ,JPK_KR!W:W,J1660),"")</f>
        <v/>
      </c>
      <c r="L1660" s="94" t="str">
        <f>IF(I1660&lt;&gt;"",SUMIFS(JPK_KR!AK:AK,JPK_KR!W:W,J1660),"")</f>
        <v/>
      </c>
    </row>
    <row r="1661" spans="3:12" x14ac:dyDescent="0.3">
      <c r="C1661" s="94" t="str">
        <f>IF(A1661&lt;&gt;"",SUMIFS(JPK_KR!AL:AL,JPK_KR!W:W,B1661),"")</f>
        <v/>
      </c>
      <c r="D1661" s="94" t="str">
        <f>IF(A1661&lt;&gt;"",SUMIFS(JPK_KR!AM:AM,JPK_KR!W:W,B1661),"")</f>
        <v/>
      </c>
      <c r="G1661" s="94" t="str">
        <f>IF(E1661&lt;&gt;"",SUMIFS(JPK_KR!AL:AL,JPK_KR!W:W,F1661),"")</f>
        <v/>
      </c>
      <c r="H1661" s="94" t="str">
        <f>IF(E1661&lt;&gt;"",SUMIFS(JPK_KR!AM:AM,JPK_KR!W:W,F1661),"")</f>
        <v/>
      </c>
      <c r="K1661" s="94" t="str">
        <f>IF(I1661&lt;&gt;"",SUMIFS(JPK_KR!AJ:AJ,JPK_KR!W:W,J1661),"")</f>
        <v/>
      </c>
      <c r="L1661" s="94" t="str">
        <f>IF(I1661&lt;&gt;"",SUMIFS(JPK_KR!AK:AK,JPK_KR!W:W,J1661),"")</f>
        <v/>
      </c>
    </row>
    <row r="1662" spans="3:12" x14ac:dyDescent="0.3">
      <c r="C1662" s="94" t="str">
        <f>IF(A1662&lt;&gt;"",SUMIFS(JPK_KR!AL:AL,JPK_KR!W:W,B1662),"")</f>
        <v/>
      </c>
      <c r="D1662" s="94" t="str">
        <f>IF(A1662&lt;&gt;"",SUMIFS(JPK_KR!AM:AM,JPK_KR!W:W,B1662),"")</f>
        <v/>
      </c>
      <c r="G1662" s="94" t="str">
        <f>IF(E1662&lt;&gt;"",SUMIFS(JPK_KR!AL:AL,JPK_KR!W:W,F1662),"")</f>
        <v/>
      </c>
      <c r="H1662" s="94" t="str">
        <f>IF(E1662&lt;&gt;"",SUMIFS(JPK_KR!AM:AM,JPK_KR!W:W,F1662),"")</f>
        <v/>
      </c>
      <c r="K1662" s="94" t="str">
        <f>IF(I1662&lt;&gt;"",SUMIFS(JPK_KR!AJ:AJ,JPK_KR!W:W,J1662),"")</f>
        <v/>
      </c>
      <c r="L1662" s="94" t="str">
        <f>IF(I1662&lt;&gt;"",SUMIFS(JPK_KR!AK:AK,JPK_KR!W:W,J1662),"")</f>
        <v/>
      </c>
    </row>
    <row r="1663" spans="3:12" x14ac:dyDescent="0.3">
      <c r="C1663" s="94" t="str">
        <f>IF(A1663&lt;&gt;"",SUMIFS(JPK_KR!AL:AL,JPK_KR!W:W,B1663),"")</f>
        <v/>
      </c>
      <c r="D1663" s="94" t="str">
        <f>IF(A1663&lt;&gt;"",SUMIFS(JPK_KR!AM:AM,JPK_KR!W:W,B1663),"")</f>
        <v/>
      </c>
      <c r="G1663" s="94" t="str">
        <f>IF(E1663&lt;&gt;"",SUMIFS(JPK_KR!AL:AL,JPK_KR!W:W,F1663),"")</f>
        <v/>
      </c>
      <c r="H1663" s="94" t="str">
        <f>IF(E1663&lt;&gt;"",SUMIFS(JPK_KR!AM:AM,JPK_KR!W:W,F1663),"")</f>
        <v/>
      </c>
      <c r="K1663" s="94" t="str">
        <f>IF(I1663&lt;&gt;"",SUMIFS(JPK_KR!AJ:AJ,JPK_KR!W:W,J1663),"")</f>
        <v/>
      </c>
      <c r="L1663" s="94" t="str">
        <f>IF(I1663&lt;&gt;"",SUMIFS(JPK_KR!AK:AK,JPK_KR!W:W,J1663),"")</f>
        <v/>
      </c>
    </row>
    <row r="1664" spans="3:12" x14ac:dyDescent="0.3">
      <c r="C1664" s="94" t="str">
        <f>IF(A1664&lt;&gt;"",SUMIFS(JPK_KR!AL:AL,JPK_KR!W:W,B1664),"")</f>
        <v/>
      </c>
      <c r="D1664" s="94" t="str">
        <f>IF(A1664&lt;&gt;"",SUMIFS(JPK_KR!AM:AM,JPK_KR!W:W,B1664),"")</f>
        <v/>
      </c>
      <c r="G1664" s="94" t="str">
        <f>IF(E1664&lt;&gt;"",SUMIFS(JPK_KR!AL:AL,JPK_KR!W:W,F1664),"")</f>
        <v/>
      </c>
      <c r="H1664" s="94" t="str">
        <f>IF(E1664&lt;&gt;"",SUMIFS(JPK_KR!AM:AM,JPK_KR!W:W,F1664),"")</f>
        <v/>
      </c>
      <c r="K1664" s="94" t="str">
        <f>IF(I1664&lt;&gt;"",SUMIFS(JPK_KR!AJ:AJ,JPK_KR!W:W,J1664),"")</f>
        <v/>
      </c>
      <c r="L1664" s="94" t="str">
        <f>IF(I1664&lt;&gt;"",SUMIFS(JPK_KR!AK:AK,JPK_KR!W:W,J1664),"")</f>
        <v/>
      </c>
    </row>
    <row r="1665" spans="3:12" x14ac:dyDescent="0.3">
      <c r="C1665" s="94" t="str">
        <f>IF(A1665&lt;&gt;"",SUMIFS(JPK_KR!AL:AL,JPK_KR!W:W,B1665),"")</f>
        <v/>
      </c>
      <c r="D1665" s="94" t="str">
        <f>IF(A1665&lt;&gt;"",SUMIFS(JPK_KR!AM:AM,JPK_KR!W:W,B1665),"")</f>
        <v/>
      </c>
      <c r="G1665" s="94" t="str">
        <f>IF(E1665&lt;&gt;"",SUMIFS(JPK_KR!AL:AL,JPK_KR!W:W,F1665),"")</f>
        <v/>
      </c>
      <c r="H1665" s="94" t="str">
        <f>IF(E1665&lt;&gt;"",SUMIFS(JPK_KR!AM:AM,JPK_KR!W:W,F1665),"")</f>
        <v/>
      </c>
      <c r="K1665" s="94" t="str">
        <f>IF(I1665&lt;&gt;"",SUMIFS(JPK_KR!AJ:AJ,JPK_KR!W:W,J1665),"")</f>
        <v/>
      </c>
      <c r="L1665" s="94" t="str">
        <f>IF(I1665&lt;&gt;"",SUMIFS(JPK_KR!AK:AK,JPK_KR!W:W,J1665),"")</f>
        <v/>
      </c>
    </row>
    <row r="1666" spans="3:12" x14ac:dyDescent="0.3">
      <c r="C1666" s="94" t="str">
        <f>IF(A1666&lt;&gt;"",SUMIFS(JPK_KR!AL:AL,JPK_KR!W:W,B1666),"")</f>
        <v/>
      </c>
      <c r="D1666" s="94" t="str">
        <f>IF(A1666&lt;&gt;"",SUMIFS(JPK_KR!AM:AM,JPK_KR!W:W,B1666),"")</f>
        <v/>
      </c>
      <c r="G1666" s="94" t="str">
        <f>IF(E1666&lt;&gt;"",SUMIFS(JPK_KR!AL:AL,JPK_KR!W:W,F1666),"")</f>
        <v/>
      </c>
      <c r="H1666" s="94" t="str">
        <f>IF(E1666&lt;&gt;"",SUMIFS(JPK_KR!AM:AM,JPK_KR!W:W,F1666),"")</f>
        <v/>
      </c>
      <c r="K1666" s="94" t="str">
        <f>IF(I1666&lt;&gt;"",SUMIFS(JPK_KR!AJ:AJ,JPK_KR!W:W,J1666),"")</f>
        <v/>
      </c>
      <c r="L1666" s="94" t="str">
        <f>IF(I1666&lt;&gt;"",SUMIFS(JPK_KR!AK:AK,JPK_KR!W:W,J1666),"")</f>
        <v/>
      </c>
    </row>
    <row r="1667" spans="3:12" x14ac:dyDescent="0.3">
      <c r="C1667" s="94" t="str">
        <f>IF(A1667&lt;&gt;"",SUMIFS(JPK_KR!AL:AL,JPK_KR!W:W,B1667),"")</f>
        <v/>
      </c>
      <c r="D1667" s="94" t="str">
        <f>IF(A1667&lt;&gt;"",SUMIFS(JPK_KR!AM:AM,JPK_KR!W:W,B1667),"")</f>
        <v/>
      </c>
      <c r="G1667" s="94" t="str">
        <f>IF(E1667&lt;&gt;"",SUMIFS(JPK_KR!AL:AL,JPK_KR!W:W,F1667),"")</f>
        <v/>
      </c>
      <c r="H1667" s="94" t="str">
        <f>IF(E1667&lt;&gt;"",SUMIFS(JPK_KR!AM:AM,JPK_KR!W:W,F1667),"")</f>
        <v/>
      </c>
      <c r="K1667" s="94" t="str">
        <f>IF(I1667&lt;&gt;"",SUMIFS(JPK_KR!AJ:AJ,JPK_KR!W:W,J1667),"")</f>
        <v/>
      </c>
      <c r="L1667" s="94" t="str">
        <f>IF(I1667&lt;&gt;"",SUMIFS(JPK_KR!AK:AK,JPK_KR!W:W,J1667),"")</f>
        <v/>
      </c>
    </row>
    <row r="1668" spans="3:12" x14ac:dyDescent="0.3">
      <c r="C1668" s="94" t="str">
        <f>IF(A1668&lt;&gt;"",SUMIFS(JPK_KR!AL:AL,JPK_KR!W:W,B1668),"")</f>
        <v/>
      </c>
      <c r="D1668" s="94" t="str">
        <f>IF(A1668&lt;&gt;"",SUMIFS(JPK_KR!AM:AM,JPK_KR!W:W,B1668),"")</f>
        <v/>
      </c>
      <c r="G1668" s="94" t="str">
        <f>IF(E1668&lt;&gt;"",SUMIFS(JPK_KR!AL:AL,JPK_KR!W:W,F1668),"")</f>
        <v/>
      </c>
      <c r="H1668" s="94" t="str">
        <f>IF(E1668&lt;&gt;"",SUMIFS(JPK_KR!AM:AM,JPK_KR!W:W,F1668),"")</f>
        <v/>
      </c>
      <c r="K1668" s="94" t="str">
        <f>IF(I1668&lt;&gt;"",SUMIFS(JPK_KR!AJ:AJ,JPK_KR!W:W,J1668),"")</f>
        <v/>
      </c>
      <c r="L1668" s="94" t="str">
        <f>IF(I1668&lt;&gt;"",SUMIFS(JPK_KR!AK:AK,JPK_KR!W:W,J1668),"")</f>
        <v/>
      </c>
    </row>
    <row r="1669" spans="3:12" x14ac:dyDescent="0.3">
      <c r="C1669" s="94" t="str">
        <f>IF(A1669&lt;&gt;"",SUMIFS(JPK_KR!AL:AL,JPK_KR!W:W,B1669),"")</f>
        <v/>
      </c>
      <c r="D1669" s="94" t="str">
        <f>IF(A1669&lt;&gt;"",SUMIFS(JPK_KR!AM:AM,JPK_KR!W:W,B1669),"")</f>
        <v/>
      </c>
      <c r="G1669" s="94" t="str">
        <f>IF(E1669&lt;&gt;"",SUMIFS(JPK_KR!AL:AL,JPK_KR!W:W,F1669),"")</f>
        <v/>
      </c>
      <c r="H1669" s="94" t="str">
        <f>IF(E1669&lt;&gt;"",SUMIFS(JPK_KR!AM:AM,JPK_KR!W:W,F1669),"")</f>
        <v/>
      </c>
      <c r="K1669" s="94" t="str">
        <f>IF(I1669&lt;&gt;"",SUMIFS(JPK_KR!AJ:AJ,JPK_KR!W:W,J1669),"")</f>
        <v/>
      </c>
      <c r="L1669" s="94" t="str">
        <f>IF(I1669&lt;&gt;"",SUMIFS(JPK_KR!AK:AK,JPK_KR!W:W,J1669),"")</f>
        <v/>
      </c>
    </row>
    <row r="1670" spans="3:12" x14ac:dyDescent="0.3">
      <c r="C1670" s="94" t="str">
        <f>IF(A1670&lt;&gt;"",SUMIFS(JPK_KR!AL:AL,JPK_KR!W:W,B1670),"")</f>
        <v/>
      </c>
      <c r="D1670" s="94" t="str">
        <f>IF(A1670&lt;&gt;"",SUMIFS(JPK_KR!AM:AM,JPK_KR!W:W,B1670),"")</f>
        <v/>
      </c>
      <c r="G1670" s="94" t="str">
        <f>IF(E1670&lt;&gt;"",SUMIFS(JPK_KR!AL:AL,JPK_KR!W:W,F1670),"")</f>
        <v/>
      </c>
      <c r="H1670" s="94" t="str">
        <f>IF(E1670&lt;&gt;"",SUMIFS(JPK_KR!AM:AM,JPK_KR!W:W,F1670),"")</f>
        <v/>
      </c>
      <c r="K1670" s="94" t="str">
        <f>IF(I1670&lt;&gt;"",SUMIFS(JPK_KR!AJ:AJ,JPK_KR!W:W,J1670),"")</f>
        <v/>
      </c>
      <c r="L1670" s="94" t="str">
        <f>IF(I1670&lt;&gt;"",SUMIFS(JPK_KR!AK:AK,JPK_KR!W:W,J1670),"")</f>
        <v/>
      </c>
    </row>
    <row r="1671" spans="3:12" x14ac:dyDescent="0.3">
      <c r="C1671" s="94" t="str">
        <f>IF(A1671&lt;&gt;"",SUMIFS(JPK_KR!AL:AL,JPK_KR!W:W,B1671),"")</f>
        <v/>
      </c>
      <c r="D1671" s="94" t="str">
        <f>IF(A1671&lt;&gt;"",SUMIFS(JPK_KR!AM:AM,JPK_KR!W:W,B1671),"")</f>
        <v/>
      </c>
      <c r="G1671" s="94" t="str">
        <f>IF(E1671&lt;&gt;"",SUMIFS(JPK_KR!AL:AL,JPK_KR!W:W,F1671),"")</f>
        <v/>
      </c>
      <c r="H1671" s="94" t="str">
        <f>IF(E1671&lt;&gt;"",SUMIFS(JPK_KR!AM:AM,JPK_KR!W:W,F1671),"")</f>
        <v/>
      </c>
      <c r="K1671" s="94" t="str">
        <f>IF(I1671&lt;&gt;"",SUMIFS(JPK_KR!AJ:AJ,JPK_KR!W:W,J1671),"")</f>
        <v/>
      </c>
      <c r="L1671" s="94" t="str">
        <f>IF(I1671&lt;&gt;"",SUMIFS(JPK_KR!AK:AK,JPK_KR!W:W,J1671),"")</f>
        <v/>
      </c>
    </row>
    <row r="1672" spans="3:12" x14ac:dyDescent="0.3">
      <c r="C1672" s="94" t="str">
        <f>IF(A1672&lt;&gt;"",SUMIFS(JPK_KR!AL:AL,JPK_KR!W:W,B1672),"")</f>
        <v/>
      </c>
      <c r="D1672" s="94" t="str">
        <f>IF(A1672&lt;&gt;"",SUMIFS(JPK_KR!AM:AM,JPK_KR!W:W,B1672),"")</f>
        <v/>
      </c>
      <c r="G1672" s="94" t="str">
        <f>IF(E1672&lt;&gt;"",SUMIFS(JPK_KR!AL:AL,JPK_KR!W:W,F1672),"")</f>
        <v/>
      </c>
      <c r="H1672" s="94" t="str">
        <f>IF(E1672&lt;&gt;"",SUMIFS(JPK_KR!AM:AM,JPK_KR!W:W,F1672),"")</f>
        <v/>
      </c>
      <c r="K1672" s="94" t="str">
        <f>IF(I1672&lt;&gt;"",SUMIFS(JPK_KR!AJ:AJ,JPK_KR!W:W,J1672),"")</f>
        <v/>
      </c>
      <c r="L1672" s="94" t="str">
        <f>IF(I1672&lt;&gt;"",SUMIFS(JPK_KR!AK:AK,JPK_KR!W:W,J1672),"")</f>
        <v/>
      </c>
    </row>
    <row r="1673" spans="3:12" x14ac:dyDescent="0.3">
      <c r="C1673" s="94" t="str">
        <f>IF(A1673&lt;&gt;"",SUMIFS(JPK_KR!AL:AL,JPK_KR!W:W,B1673),"")</f>
        <v/>
      </c>
      <c r="D1673" s="94" t="str">
        <f>IF(A1673&lt;&gt;"",SUMIFS(JPK_KR!AM:AM,JPK_KR!W:W,B1673),"")</f>
        <v/>
      </c>
      <c r="G1673" s="94" t="str">
        <f>IF(E1673&lt;&gt;"",SUMIFS(JPK_KR!AL:AL,JPK_KR!W:W,F1673),"")</f>
        <v/>
      </c>
      <c r="H1673" s="94" t="str">
        <f>IF(E1673&lt;&gt;"",SUMIFS(JPK_KR!AM:AM,JPK_KR!W:W,F1673),"")</f>
        <v/>
      </c>
      <c r="K1673" s="94" t="str">
        <f>IF(I1673&lt;&gt;"",SUMIFS(JPK_KR!AJ:AJ,JPK_KR!W:W,J1673),"")</f>
        <v/>
      </c>
      <c r="L1673" s="94" t="str">
        <f>IF(I1673&lt;&gt;"",SUMIFS(JPK_KR!AK:AK,JPK_KR!W:W,J1673),"")</f>
        <v/>
      </c>
    </row>
    <row r="1674" spans="3:12" x14ac:dyDescent="0.3">
      <c r="C1674" s="94" t="str">
        <f>IF(A1674&lt;&gt;"",SUMIFS(JPK_KR!AL:AL,JPK_KR!W:W,B1674),"")</f>
        <v/>
      </c>
      <c r="D1674" s="94" t="str">
        <f>IF(A1674&lt;&gt;"",SUMIFS(JPK_KR!AM:AM,JPK_KR!W:W,B1674),"")</f>
        <v/>
      </c>
      <c r="G1674" s="94" t="str">
        <f>IF(E1674&lt;&gt;"",SUMIFS(JPK_KR!AL:AL,JPK_KR!W:W,F1674),"")</f>
        <v/>
      </c>
      <c r="H1674" s="94" t="str">
        <f>IF(E1674&lt;&gt;"",SUMIFS(JPK_KR!AM:AM,JPK_KR!W:W,F1674),"")</f>
        <v/>
      </c>
      <c r="K1674" s="94" t="str">
        <f>IF(I1674&lt;&gt;"",SUMIFS(JPK_KR!AJ:AJ,JPK_KR!W:W,J1674),"")</f>
        <v/>
      </c>
      <c r="L1674" s="94" t="str">
        <f>IF(I1674&lt;&gt;"",SUMIFS(JPK_KR!AK:AK,JPK_KR!W:W,J1674),"")</f>
        <v/>
      </c>
    </row>
    <row r="1675" spans="3:12" x14ac:dyDescent="0.3">
      <c r="C1675" s="94" t="str">
        <f>IF(A1675&lt;&gt;"",SUMIFS(JPK_KR!AL:AL,JPK_KR!W:W,B1675),"")</f>
        <v/>
      </c>
      <c r="D1675" s="94" t="str">
        <f>IF(A1675&lt;&gt;"",SUMIFS(JPK_KR!AM:AM,JPK_KR!W:W,B1675),"")</f>
        <v/>
      </c>
      <c r="G1675" s="94" t="str">
        <f>IF(E1675&lt;&gt;"",SUMIFS(JPK_KR!AL:AL,JPK_KR!W:W,F1675),"")</f>
        <v/>
      </c>
      <c r="H1675" s="94" t="str">
        <f>IF(E1675&lt;&gt;"",SUMIFS(JPK_KR!AM:AM,JPK_KR!W:W,F1675),"")</f>
        <v/>
      </c>
      <c r="K1675" s="94" t="str">
        <f>IF(I1675&lt;&gt;"",SUMIFS(JPK_KR!AJ:AJ,JPK_KR!W:W,J1675),"")</f>
        <v/>
      </c>
      <c r="L1675" s="94" t="str">
        <f>IF(I1675&lt;&gt;"",SUMIFS(JPK_KR!AK:AK,JPK_KR!W:W,J1675),"")</f>
        <v/>
      </c>
    </row>
    <row r="1676" spans="3:12" x14ac:dyDescent="0.3">
      <c r="C1676" s="94" t="str">
        <f>IF(A1676&lt;&gt;"",SUMIFS(JPK_KR!AL:AL,JPK_KR!W:W,B1676),"")</f>
        <v/>
      </c>
      <c r="D1676" s="94" t="str">
        <f>IF(A1676&lt;&gt;"",SUMIFS(JPK_KR!AM:AM,JPK_KR!W:W,B1676),"")</f>
        <v/>
      </c>
      <c r="G1676" s="94" t="str">
        <f>IF(E1676&lt;&gt;"",SUMIFS(JPK_KR!AL:AL,JPK_KR!W:W,F1676),"")</f>
        <v/>
      </c>
      <c r="H1676" s="94" t="str">
        <f>IF(E1676&lt;&gt;"",SUMIFS(JPK_KR!AM:AM,JPK_KR!W:W,F1676),"")</f>
        <v/>
      </c>
      <c r="K1676" s="94" t="str">
        <f>IF(I1676&lt;&gt;"",SUMIFS(JPK_KR!AJ:AJ,JPK_KR!W:W,J1676),"")</f>
        <v/>
      </c>
      <c r="L1676" s="94" t="str">
        <f>IF(I1676&lt;&gt;"",SUMIFS(JPK_KR!AK:AK,JPK_KR!W:W,J1676),"")</f>
        <v/>
      </c>
    </row>
    <row r="1677" spans="3:12" x14ac:dyDescent="0.3">
      <c r="C1677" s="94" t="str">
        <f>IF(A1677&lt;&gt;"",SUMIFS(JPK_KR!AL:AL,JPK_KR!W:W,B1677),"")</f>
        <v/>
      </c>
      <c r="D1677" s="94" t="str">
        <f>IF(A1677&lt;&gt;"",SUMIFS(JPK_KR!AM:AM,JPK_KR!W:W,B1677),"")</f>
        <v/>
      </c>
      <c r="G1677" s="94" t="str">
        <f>IF(E1677&lt;&gt;"",SUMIFS(JPK_KR!AL:AL,JPK_KR!W:W,F1677),"")</f>
        <v/>
      </c>
      <c r="H1677" s="94" t="str">
        <f>IF(E1677&lt;&gt;"",SUMIFS(JPK_KR!AM:AM,JPK_KR!W:W,F1677),"")</f>
        <v/>
      </c>
      <c r="K1677" s="94" t="str">
        <f>IF(I1677&lt;&gt;"",SUMIFS(JPK_KR!AJ:AJ,JPK_KR!W:W,J1677),"")</f>
        <v/>
      </c>
      <c r="L1677" s="94" t="str">
        <f>IF(I1677&lt;&gt;"",SUMIFS(JPK_KR!AK:AK,JPK_KR!W:W,J1677),"")</f>
        <v/>
      </c>
    </row>
    <row r="1678" spans="3:12" x14ac:dyDescent="0.3">
      <c r="C1678" s="94" t="str">
        <f>IF(A1678&lt;&gt;"",SUMIFS(JPK_KR!AL:AL,JPK_KR!W:W,B1678),"")</f>
        <v/>
      </c>
      <c r="D1678" s="94" t="str">
        <f>IF(A1678&lt;&gt;"",SUMIFS(JPK_KR!AM:AM,JPK_KR!W:W,B1678),"")</f>
        <v/>
      </c>
      <c r="G1678" s="94" t="str">
        <f>IF(E1678&lt;&gt;"",SUMIFS(JPK_KR!AL:AL,JPK_KR!W:W,F1678),"")</f>
        <v/>
      </c>
      <c r="H1678" s="94" t="str">
        <f>IF(E1678&lt;&gt;"",SUMIFS(JPK_KR!AM:AM,JPK_KR!W:W,F1678),"")</f>
        <v/>
      </c>
      <c r="K1678" s="94" t="str">
        <f>IF(I1678&lt;&gt;"",SUMIFS(JPK_KR!AJ:AJ,JPK_KR!W:W,J1678),"")</f>
        <v/>
      </c>
      <c r="L1678" s="94" t="str">
        <f>IF(I1678&lt;&gt;"",SUMIFS(JPK_KR!AK:AK,JPK_KR!W:W,J1678),"")</f>
        <v/>
      </c>
    </row>
    <row r="1679" spans="3:12" x14ac:dyDescent="0.3">
      <c r="C1679" s="94" t="str">
        <f>IF(A1679&lt;&gt;"",SUMIFS(JPK_KR!AL:AL,JPK_KR!W:W,B1679),"")</f>
        <v/>
      </c>
      <c r="D1679" s="94" t="str">
        <f>IF(A1679&lt;&gt;"",SUMIFS(JPK_KR!AM:AM,JPK_KR!W:W,B1679),"")</f>
        <v/>
      </c>
      <c r="G1679" s="94" t="str">
        <f>IF(E1679&lt;&gt;"",SUMIFS(JPK_KR!AL:AL,JPK_KR!W:W,F1679),"")</f>
        <v/>
      </c>
      <c r="H1679" s="94" t="str">
        <f>IF(E1679&lt;&gt;"",SUMIFS(JPK_KR!AM:AM,JPK_KR!W:W,F1679),"")</f>
        <v/>
      </c>
      <c r="K1679" s="94" t="str">
        <f>IF(I1679&lt;&gt;"",SUMIFS(JPK_KR!AJ:AJ,JPK_KR!W:W,J1679),"")</f>
        <v/>
      </c>
      <c r="L1679" s="94" t="str">
        <f>IF(I1679&lt;&gt;"",SUMIFS(JPK_KR!AK:AK,JPK_KR!W:W,J1679),"")</f>
        <v/>
      </c>
    </row>
    <row r="1680" spans="3:12" x14ac:dyDescent="0.3">
      <c r="C1680" s="94" t="str">
        <f>IF(A1680&lt;&gt;"",SUMIFS(JPK_KR!AL:AL,JPK_KR!W:W,B1680),"")</f>
        <v/>
      </c>
      <c r="D1680" s="94" t="str">
        <f>IF(A1680&lt;&gt;"",SUMIFS(JPK_KR!AM:AM,JPK_KR!W:W,B1680),"")</f>
        <v/>
      </c>
      <c r="G1680" s="94" t="str">
        <f>IF(E1680&lt;&gt;"",SUMIFS(JPK_KR!AL:AL,JPK_KR!W:W,F1680),"")</f>
        <v/>
      </c>
      <c r="H1680" s="94" t="str">
        <f>IF(E1680&lt;&gt;"",SUMIFS(JPK_KR!AM:AM,JPK_KR!W:W,F1680),"")</f>
        <v/>
      </c>
      <c r="K1680" s="94" t="str">
        <f>IF(I1680&lt;&gt;"",SUMIFS(JPK_KR!AJ:AJ,JPK_KR!W:W,J1680),"")</f>
        <v/>
      </c>
      <c r="L1680" s="94" t="str">
        <f>IF(I1680&lt;&gt;"",SUMIFS(JPK_KR!AK:AK,JPK_KR!W:W,J1680),"")</f>
        <v/>
      </c>
    </row>
    <row r="1681" spans="3:12" x14ac:dyDescent="0.3">
      <c r="C1681" s="94" t="str">
        <f>IF(A1681&lt;&gt;"",SUMIFS(JPK_KR!AL:AL,JPK_KR!W:W,B1681),"")</f>
        <v/>
      </c>
      <c r="D1681" s="94" t="str">
        <f>IF(A1681&lt;&gt;"",SUMIFS(JPK_KR!AM:AM,JPK_KR!W:W,B1681),"")</f>
        <v/>
      </c>
      <c r="G1681" s="94" t="str">
        <f>IF(E1681&lt;&gt;"",SUMIFS(JPK_KR!AL:AL,JPK_KR!W:W,F1681),"")</f>
        <v/>
      </c>
      <c r="H1681" s="94" t="str">
        <f>IF(E1681&lt;&gt;"",SUMIFS(JPK_KR!AM:AM,JPK_KR!W:W,F1681),"")</f>
        <v/>
      </c>
      <c r="K1681" s="94" t="str">
        <f>IF(I1681&lt;&gt;"",SUMIFS(JPK_KR!AJ:AJ,JPK_KR!W:W,J1681),"")</f>
        <v/>
      </c>
      <c r="L1681" s="94" t="str">
        <f>IF(I1681&lt;&gt;"",SUMIFS(JPK_KR!AK:AK,JPK_KR!W:W,J1681),"")</f>
        <v/>
      </c>
    </row>
    <row r="1682" spans="3:12" x14ac:dyDescent="0.3">
      <c r="C1682" s="94" t="str">
        <f>IF(A1682&lt;&gt;"",SUMIFS(JPK_KR!AL:AL,JPK_KR!W:W,B1682),"")</f>
        <v/>
      </c>
      <c r="D1682" s="94" t="str">
        <f>IF(A1682&lt;&gt;"",SUMIFS(JPK_KR!AM:AM,JPK_KR!W:W,B1682),"")</f>
        <v/>
      </c>
      <c r="G1682" s="94" t="str">
        <f>IF(E1682&lt;&gt;"",SUMIFS(JPK_KR!AL:AL,JPK_KR!W:W,F1682),"")</f>
        <v/>
      </c>
      <c r="H1682" s="94" t="str">
        <f>IF(E1682&lt;&gt;"",SUMIFS(JPK_KR!AM:AM,JPK_KR!W:W,F1682),"")</f>
        <v/>
      </c>
      <c r="K1682" s="94" t="str">
        <f>IF(I1682&lt;&gt;"",SUMIFS(JPK_KR!AJ:AJ,JPK_KR!W:W,J1682),"")</f>
        <v/>
      </c>
      <c r="L1682" s="94" t="str">
        <f>IF(I1682&lt;&gt;"",SUMIFS(JPK_KR!AK:AK,JPK_KR!W:W,J1682),"")</f>
        <v/>
      </c>
    </row>
    <row r="1683" spans="3:12" x14ac:dyDescent="0.3">
      <c r="C1683" s="94" t="str">
        <f>IF(A1683&lt;&gt;"",SUMIFS(JPK_KR!AL:AL,JPK_KR!W:W,B1683),"")</f>
        <v/>
      </c>
      <c r="D1683" s="94" t="str">
        <f>IF(A1683&lt;&gt;"",SUMIFS(JPK_KR!AM:AM,JPK_KR!W:W,B1683),"")</f>
        <v/>
      </c>
      <c r="G1683" s="94" t="str">
        <f>IF(E1683&lt;&gt;"",SUMIFS(JPK_KR!AL:AL,JPK_KR!W:W,F1683),"")</f>
        <v/>
      </c>
      <c r="H1683" s="94" t="str">
        <f>IF(E1683&lt;&gt;"",SUMIFS(JPK_KR!AM:AM,JPK_KR!W:W,F1683),"")</f>
        <v/>
      </c>
      <c r="K1683" s="94" t="str">
        <f>IF(I1683&lt;&gt;"",SUMIFS(JPK_KR!AJ:AJ,JPK_KR!W:W,J1683),"")</f>
        <v/>
      </c>
      <c r="L1683" s="94" t="str">
        <f>IF(I1683&lt;&gt;"",SUMIFS(JPK_KR!AK:AK,JPK_KR!W:W,J1683),"")</f>
        <v/>
      </c>
    </row>
    <row r="1684" spans="3:12" x14ac:dyDescent="0.3">
      <c r="C1684" s="94" t="str">
        <f>IF(A1684&lt;&gt;"",SUMIFS(JPK_KR!AL:AL,JPK_KR!W:W,B1684),"")</f>
        <v/>
      </c>
      <c r="D1684" s="94" t="str">
        <f>IF(A1684&lt;&gt;"",SUMIFS(JPK_KR!AM:AM,JPK_KR!W:W,B1684),"")</f>
        <v/>
      </c>
      <c r="G1684" s="94" t="str">
        <f>IF(E1684&lt;&gt;"",SUMIFS(JPK_KR!AL:AL,JPK_KR!W:W,F1684),"")</f>
        <v/>
      </c>
      <c r="H1684" s="94" t="str">
        <f>IF(E1684&lt;&gt;"",SUMIFS(JPK_KR!AM:AM,JPK_KR!W:W,F1684),"")</f>
        <v/>
      </c>
      <c r="K1684" s="94" t="str">
        <f>IF(I1684&lt;&gt;"",SUMIFS(JPK_KR!AJ:AJ,JPK_KR!W:W,J1684),"")</f>
        <v/>
      </c>
      <c r="L1684" s="94" t="str">
        <f>IF(I1684&lt;&gt;"",SUMIFS(JPK_KR!AK:AK,JPK_KR!W:W,J1684),"")</f>
        <v/>
      </c>
    </row>
    <row r="1685" spans="3:12" x14ac:dyDescent="0.3">
      <c r="C1685" s="94" t="str">
        <f>IF(A1685&lt;&gt;"",SUMIFS(JPK_KR!AL:AL,JPK_KR!W:W,B1685),"")</f>
        <v/>
      </c>
      <c r="D1685" s="94" t="str">
        <f>IF(A1685&lt;&gt;"",SUMIFS(JPK_KR!AM:AM,JPK_KR!W:W,B1685),"")</f>
        <v/>
      </c>
      <c r="G1685" s="94" t="str">
        <f>IF(E1685&lt;&gt;"",SUMIFS(JPK_KR!AL:AL,JPK_KR!W:W,F1685),"")</f>
        <v/>
      </c>
      <c r="H1685" s="94" t="str">
        <f>IF(E1685&lt;&gt;"",SUMIFS(JPK_KR!AM:AM,JPK_KR!W:W,F1685),"")</f>
        <v/>
      </c>
      <c r="K1685" s="94" t="str">
        <f>IF(I1685&lt;&gt;"",SUMIFS(JPK_KR!AJ:AJ,JPK_KR!W:W,J1685),"")</f>
        <v/>
      </c>
      <c r="L1685" s="94" t="str">
        <f>IF(I1685&lt;&gt;"",SUMIFS(JPK_KR!AK:AK,JPK_KR!W:W,J1685),"")</f>
        <v/>
      </c>
    </row>
    <row r="1686" spans="3:12" x14ac:dyDescent="0.3">
      <c r="C1686" s="94" t="str">
        <f>IF(A1686&lt;&gt;"",SUMIFS(JPK_KR!AL:AL,JPK_KR!W:W,B1686),"")</f>
        <v/>
      </c>
      <c r="D1686" s="94" t="str">
        <f>IF(A1686&lt;&gt;"",SUMIFS(JPK_KR!AM:AM,JPK_KR!W:W,B1686),"")</f>
        <v/>
      </c>
      <c r="G1686" s="94" t="str">
        <f>IF(E1686&lt;&gt;"",SUMIFS(JPK_KR!AL:AL,JPK_KR!W:W,F1686),"")</f>
        <v/>
      </c>
      <c r="H1686" s="94" t="str">
        <f>IF(E1686&lt;&gt;"",SUMIFS(JPK_KR!AM:AM,JPK_KR!W:W,F1686),"")</f>
        <v/>
      </c>
      <c r="K1686" s="94" t="str">
        <f>IF(I1686&lt;&gt;"",SUMIFS(JPK_KR!AJ:AJ,JPK_KR!W:W,J1686),"")</f>
        <v/>
      </c>
      <c r="L1686" s="94" t="str">
        <f>IF(I1686&lt;&gt;"",SUMIFS(JPK_KR!AK:AK,JPK_KR!W:W,J1686),"")</f>
        <v/>
      </c>
    </row>
    <row r="1687" spans="3:12" x14ac:dyDescent="0.3">
      <c r="C1687" s="94" t="str">
        <f>IF(A1687&lt;&gt;"",SUMIFS(JPK_KR!AL:AL,JPK_KR!W:W,B1687),"")</f>
        <v/>
      </c>
      <c r="D1687" s="94" t="str">
        <f>IF(A1687&lt;&gt;"",SUMIFS(JPK_KR!AM:AM,JPK_KR!W:W,B1687),"")</f>
        <v/>
      </c>
      <c r="G1687" s="94" t="str">
        <f>IF(E1687&lt;&gt;"",SUMIFS(JPK_KR!AL:AL,JPK_KR!W:W,F1687),"")</f>
        <v/>
      </c>
      <c r="H1687" s="94" t="str">
        <f>IF(E1687&lt;&gt;"",SUMIFS(JPK_KR!AM:AM,JPK_KR!W:W,F1687),"")</f>
        <v/>
      </c>
      <c r="K1687" s="94" t="str">
        <f>IF(I1687&lt;&gt;"",SUMIFS(JPK_KR!AJ:AJ,JPK_KR!W:W,J1687),"")</f>
        <v/>
      </c>
      <c r="L1687" s="94" t="str">
        <f>IF(I1687&lt;&gt;"",SUMIFS(JPK_KR!AK:AK,JPK_KR!W:W,J1687),"")</f>
        <v/>
      </c>
    </row>
    <row r="1688" spans="3:12" x14ac:dyDescent="0.3">
      <c r="C1688" s="94" t="str">
        <f>IF(A1688&lt;&gt;"",SUMIFS(JPK_KR!AL:AL,JPK_KR!W:W,B1688),"")</f>
        <v/>
      </c>
      <c r="D1688" s="94" t="str">
        <f>IF(A1688&lt;&gt;"",SUMIFS(JPK_KR!AM:AM,JPK_KR!W:W,B1688),"")</f>
        <v/>
      </c>
      <c r="G1688" s="94" t="str">
        <f>IF(E1688&lt;&gt;"",SUMIFS(JPK_KR!AL:AL,JPK_KR!W:W,F1688),"")</f>
        <v/>
      </c>
      <c r="H1688" s="94" t="str">
        <f>IF(E1688&lt;&gt;"",SUMIFS(JPK_KR!AM:AM,JPK_KR!W:W,F1688),"")</f>
        <v/>
      </c>
      <c r="K1688" s="94" t="str">
        <f>IF(I1688&lt;&gt;"",SUMIFS(JPK_KR!AJ:AJ,JPK_KR!W:W,J1688),"")</f>
        <v/>
      </c>
      <c r="L1688" s="94" t="str">
        <f>IF(I1688&lt;&gt;"",SUMIFS(JPK_KR!AK:AK,JPK_KR!W:W,J1688),"")</f>
        <v/>
      </c>
    </row>
    <row r="1689" spans="3:12" x14ac:dyDescent="0.3">
      <c r="C1689" s="94" t="str">
        <f>IF(A1689&lt;&gt;"",SUMIFS(JPK_KR!AL:AL,JPK_KR!W:W,B1689),"")</f>
        <v/>
      </c>
      <c r="D1689" s="94" t="str">
        <f>IF(A1689&lt;&gt;"",SUMIFS(JPK_KR!AM:AM,JPK_KR!W:W,B1689),"")</f>
        <v/>
      </c>
      <c r="G1689" s="94" t="str">
        <f>IF(E1689&lt;&gt;"",SUMIFS(JPK_KR!AL:AL,JPK_KR!W:W,F1689),"")</f>
        <v/>
      </c>
      <c r="H1689" s="94" t="str">
        <f>IF(E1689&lt;&gt;"",SUMIFS(JPK_KR!AM:AM,JPK_KR!W:W,F1689),"")</f>
        <v/>
      </c>
      <c r="K1689" s="94" t="str">
        <f>IF(I1689&lt;&gt;"",SUMIFS(JPK_KR!AJ:AJ,JPK_KR!W:W,J1689),"")</f>
        <v/>
      </c>
      <c r="L1689" s="94" t="str">
        <f>IF(I1689&lt;&gt;"",SUMIFS(JPK_KR!AK:AK,JPK_KR!W:W,J1689),"")</f>
        <v/>
      </c>
    </row>
    <row r="1690" spans="3:12" x14ac:dyDescent="0.3">
      <c r="C1690" s="94" t="str">
        <f>IF(A1690&lt;&gt;"",SUMIFS(JPK_KR!AL:AL,JPK_KR!W:W,B1690),"")</f>
        <v/>
      </c>
      <c r="D1690" s="94" t="str">
        <f>IF(A1690&lt;&gt;"",SUMIFS(JPK_KR!AM:AM,JPK_KR!W:W,B1690),"")</f>
        <v/>
      </c>
      <c r="G1690" s="94" t="str">
        <f>IF(E1690&lt;&gt;"",SUMIFS(JPK_KR!AL:AL,JPK_KR!W:W,F1690),"")</f>
        <v/>
      </c>
      <c r="H1690" s="94" t="str">
        <f>IF(E1690&lt;&gt;"",SUMIFS(JPK_KR!AM:AM,JPK_KR!W:W,F1690),"")</f>
        <v/>
      </c>
      <c r="K1690" s="94" t="str">
        <f>IF(I1690&lt;&gt;"",SUMIFS(JPK_KR!AJ:AJ,JPK_KR!W:W,J1690),"")</f>
        <v/>
      </c>
      <c r="L1690" s="94" t="str">
        <f>IF(I1690&lt;&gt;"",SUMIFS(JPK_KR!AK:AK,JPK_KR!W:W,J1690),"")</f>
        <v/>
      </c>
    </row>
    <row r="1691" spans="3:12" x14ac:dyDescent="0.3">
      <c r="C1691" s="94" t="str">
        <f>IF(A1691&lt;&gt;"",SUMIFS(JPK_KR!AL:AL,JPK_KR!W:W,B1691),"")</f>
        <v/>
      </c>
      <c r="D1691" s="94" t="str">
        <f>IF(A1691&lt;&gt;"",SUMIFS(JPK_KR!AM:AM,JPK_KR!W:W,B1691),"")</f>
        <v/>
      </c>
      <c r="G1691" s="94" t="str">
        <f>IF(E1691&lt;&gt;"",SUMIFS(JPK_KR!AL:AL,JPK_KR!W:W,F1691),"")</f>
        <v/>
      </c>
      <c r="H1691" s="94" t="str">
        <f>IF(E1691&lt;&gt;"",SUMIFS(JPK_KR!AM:AM,JPK_KR!W:W,F1691),"")</f>
        <v/>
      </c>
      <c r="K1691" s="94" t="str">
        <f>IF(I1691&lt;&gt;"",SUMIFS(JPK_KR!AJ:AJ,JPK_KR!W:W,J1691),"")</f>
        <v/>
      </c>
      <c r="L1691" s="94" t="str">
        <f>IF(I1691&lt;&gt;"",SUMIFS(JPK_KR!AK:AK,JPK_KR!W:W,J1691),"")</f>
        <v/>
      </c>
    </row>
    <row r="1692" spans="3:12" x14ac:dyDescent="0.3">
      <c r="C1692" s="94" t="str">
        <f>IF(A1692&lt;&gt;"",SUMIFS(JPK_KR!AL:AL,JPK_KR!W:W,B1692),"")</f>
        <v/>
      </c>
      <c r="D1692" s="94" t="str">
        <f>IF(A1692&lt;&gt;"",SUMIFS(JPK_KR!AM:AM,JPK_KR!W:W,B1692),"")</f>
        <v/>
      </c>
      <c r="G1692" s="94" t="str">
        <f>IF(E1692&lt;&gt;"",SUMIFS(JPK_KR!AL:AL,JPK_KR!W:W,F1692),"")</f>
        <v/>
      </c>
      <c r="H1692" s="94" t="str">
        <f>IF(E1692&lt;&gt;"",SUMIFS(JPK_KR!AM:AM,JPK_KR!W:W,F1692),"")</f>
        <v/>
      </c>
      <c r="K1692" s="94" t="str">
        <f>IF(I1692&lt;&gt;"",SUMIFS(JPK_KR!AJ:AJ,JPK_KR!W:W,J1692),"")</f>
        <v/>
      </c>
      <c r="L1692" s="94" t="str">
        <f>IF(I1692&lt;&gt;"",SUMIFS(JPK_KR!AK:AK,JPK_KR!W:W,J1692),"")</f>
        <v/>
      </c>
    </row>
    <row r="1693" spans="3:12" x14ac:dyDescent="0.3">
      <c r="C1693" s="94" t="str">
        <f>IF(A1693&lt;&gt;"",SUMIFS(JPK_KR!AL:AL,JPK_KR!W:W,B1693),"")</f>
        <v/>
      </c>
      <c r="D1693" s="94" t="str">
        <f>IF(A1693&lt;&gt;"",SUMIFS(JPK_KR!AM:AM,JPK_KR!W:W,B1693),"")</f>
        <v/>
      </c>
      <c r="G1693" s="94" t="str">
        <f>IF(E1693&lt;&gt;"",SUMIFS(JPK_KR!AL:AL,JPK_KR!W:W,F1693),"")</f>
        <v/>
      </c>
      <c r="H1693" s="94" t="str">
        <f>IF(E1693&lt;&gt;"",SUMIFS(JPK_KR!AM:AM,JPK_KR!W:W,F1693),"")</f>
        <v/>
      </c>
      <c r="K1693" s="94" t="str">
        <f>IF(I1693&lt;&gt;"",SUMIFS(JPK_KR!AJ:AJ,JPK_KR!W:W,J1693),"")</f>
        <v/>
      </c>
      <c r="L1693" s="94" t="str">
        <f>IF(I1693&lt;&gt;"",SUMIFS(JPK_KR!AK:AK,JPK_KR!W:W,J1693),"")</f>
        <v/>
      </c>
    </row>
    <row r="1694" spans="3:12" x14ac:dyDescent="0.3">
      <c r="C1694" s="94" t="str">
        <f>IF(A1694&lt;&gt;"",SUMIFS(JPK_KR!AL:AL,JPK_KR!W:W,B1694),"")</f>
        <v/>
      </c>
      <c r="D1694" s="94" t="str">
        <f>IF(A1694&lt;&gt;"",SUMIFS(JPK_KR!AM:AM,JPK_KR!W:W,B1694),"")</f>
        <v/>
      </c>
      <c r="G1694" s="94" t="str">
        <f>IF(E1694&lt;&gt;"",SUMIFS(JPK_KR!AL:AL,JPK_KR!W:W,F1694),"")</f>
        <v/>
      </c>
      <c r="H1694" s="94" t="str">
        <f>IF(E1694&lt;&gt;"",SUMIFS(JPK_KR!AM:AM,JPK_KR!W:W,F1694),"")</f>
        <v/>
      </c>
      <c r="K1694" s="94" t="str">
        <f>IF(I1694&lt;&gt;"",SUMIFS(JPK_KR!AJ:AJ,JPK_KR!W:W,J1694),"")</f>
        <v/>
      </c>
      <c r="L1694" s="94" t="str">
        <f>IF(I1694&lt;&gt;"",SUMIFS(JPK_KR!AK:AK,JPK_KR!W:W,J1694),"")</f>
        <v/>
      </c>
    </row>
    <row r="1695" spans="3:12" x14ac:dyDescent="0.3">
      <c r="C1695" s="94" t="str">
        <f>IF(A1695&lt;&gt;"",SUMIFS(JPK_KR!AL:AL,JPK_KR!W:W,B1695),"")</f>
        <v/>
      </c>
      <c r="D1695" s="94" t="str">
        <f>IF(A1695&lt;&gt;"",SUMIFS(JPK_KR!AM:AM,JPK_KR!W:W,B1695),"")</f>
        <v/>
      </c>
      <c r="G1695" s="94" t="str">
        <f>IF(E1695&lt;&gt;"",SUMIFS(JPK_KR!AL:AL,JPK_KR!W:W,F1695),"")</f>
        <v/>
      </c>
      <c r="H1695" s="94" t="str">
        <f>IF(E1695&lt;&gt;"",SUMIFS(JPK_KR!AM:AM,JPK_KR!W:W,F1695),"")</f>
        <v/>
      </c>
      <c r="K1695" s="94" t="str">
        <f>IF(I1695&lt;&gt;"",SUMIFS(JPK_KR!AJ:AJ,JPK_KR!W:W,J1695),"")</f>
        <v/>
      </c>
      <c r="L1695" s="94" t="str">
        <f>IF(I1695&lt;&gt;"",SUMIFS(JPK_KR!AK:AK,JPK_KR!W:W,J1695),"")</f>
        <v/>
      </c>
    </row>
    <row r="1696" spans="3:12" x14ac:dyDescent="0.3">
      <c r="C1696" s="94" t="str">
        <f>IF(A1696&lt;&gt;"",SUMIFS(JPK_KR!AL:AL,JPK_KR!W:W,B1696),"")</f>
        <v/>
      </c>
      <c r="D1696" s="94" t="str">
        <f>IF(A1696&lt;&gt;"",SUMIFS(JPK_KR!AM:AM,JPK_KR!W:W,B1696),"")</f>
        <v/>
      </c>
      <c r="G1696" s="94" t="str">
        <f>IF(E1696&lt;&gt;"",SUMIFS(JPK_KR!AL:AL,JPK_KR!W:W,F1696),"")</f>
        <v/>
      </c>
      <c r="H1696" s="94" t="str">
        <f>IF(E1696&lt;&gt;"",SUMIFS(JPK_KR!AM:AM,JPK_KR!W:W,F1696),"")</f>
        <v/>
      </c>
      <c r="K1696" s="94" t="str">
        <f>IF(I1696&lt;&gt;"",SUMIFS(JPK_KR!AJ:AJ,JPK_KR!W:W,J1696),"")</f>
        <v/>
      </c>
      <c r="L1696" s="94" t="str">
        <f>IF(I1696&lt;&gt;"",SUMIFS(JPK_KR!AK:AK,JPK_KR!W:W,J1696),"")</f>
        <v/>
      </c>
    </row>
    <row r="1697" spans="3:12" x14ac:dyDescent="0.3">
      <c r="C1697" s="94" t="str">
        <f>IF(A1697&lt;&gt;"",SUMIFS(JPK_KR!AL:AL,JPK_KR!W:W,B1697),"")</f>
        <v/>
      </c>
      <c r="D1697" s="94" t="str">
        <f>IF(A1697&lt;&gt;"",SUMIFS(JPK_KR!AM:AM,JPK_KR!W:W,B1697),"")</f>
        <v/>
      </c>
      <c r="G1697" s="94" t="str">
        <f>IF(E1697&lt;&gt;"",SUMIFS(JPK_KR!AL:AL,JPK_KR!W:W,F1697),"")</f>
        <v/>
      </c>
      <c r="H1697" s="94" t="str">
        <f>IF(E1697&lt;&gt;"",SUMIFS(JPK_KR!AM:AM,JPK_KR!W:W,F1697),"")</f>
        <v/>
      </c>
      <c r="K1697" s="94" t="str">
        <f>IF(I1697&lt;&gt;"",SUMIFS(JPK_KR!AJ:AJ,JPK_KR!W:W,J1697),"")</f>
        <v/>
      </c>
      <c r="L1697" s="94" t="str">
        <f>IF(I1697&lt;&gt;"",SUMIFS(JPK_KR!AK:AK,JPK_KR!W:W,J1697),"")</f>
        <v/>
      </c>
    </row>
    <row r="1698" spans="3:12" x14ac:dyDescent="0.3">
      <c r="C1698" s="94" t="str">
        <f>IF(A1698&lt;&gt;"",SUMIFS(JPK_KR!AL:AL,JPK_KR!W:W,B1698),"")</f>
        <v/>
      </c>
      <c r="D1698" s="94" t="str">
        <f>IF(A1698&lt;&gt;"",SUMIFS(JPK_KR!AM:AM,JPK_KR!W:W,B1698),"")</f>
        <v/>
      </c>
      <c r="G1698" s="94" t="str">
        <f>IF(E1698&lt;&gt;"",SUMIFS(JPK_KR!AL:AL,JPK_KR!W:W,F1698),"")</f>
        <v/>
      </c>
      <c r="H1698" s="94" t="str">
        <f>IF(E1698&lt;&gt;"",SUMIFS(JPK_KR!AM:AM,JPK_KR!W:W,F1698),"")</f>
        <v/>
      </c>
      <c r="K1698" s="94" t="str">
        <f>IF(I1698&lt;&gt;"",SUMIFS(JPK_KR!AJ:AJ,JPK_KR!W:W,J1698),"")</f>
        <v/>
      </c>
      <c r="L1698" s="94" t="str">
        <f>IF(I1698&lt;&gt;"",SUMIFS(JPK_KR!AK:AK,JPK_KR!W:W,J1698),"")</f>
        <v/>
      </c>
    </row>
    <row r="1699" spans="3:12" x14ac:dyDescent="0.3">
      <c r="C1699" s="94" t="str">
        <f>IF(A1699&lt;&gt;"",SUMIFS(JPK_KR!AL:AL,JPK_KR!W:W,B1699),"")</f>
        <v/>
      </c>
      <c r="D1699" s="94" t="str">
        <f>IF(A1699&lt;&gt;"",SUMIFS(JPK_KR!AM:AM,JPK_KR!W:W,B1699),"")</f>
        <v/>
      </c>
      <c r="G1699" s="94" t="str">
        <f>IF(E1699&lt;&gt;"",SUMIFS(JPK_KR!AL:AL,JPK_KR!W:W,F1699),"")</f>
        <v/>
      </c>
      <c r="H1699" s="94" t="str">
        <f>IF(E1699&lt;&gt;"",SUMIFS(JPK_KR!AM:AM,JPK_KR!W:W,F1699),"")</f>
        <v/>
      </c>
      <c r="K1699" s="94" t="str">
        <f>IF(I1699&lt;&gt;"",SUMIFS(JPK_KR!AJ:AJ,JPK_KR!W:W,J1699),"")</f>
        <v/>
      </c>
      <c r="L1699" s="94" t="str">
        <f>IF(I1699&lt;&gt;"",SUMIFS(JPK_KR!AK:AK,JPK_KR!W:W,J1699),"")</f>
        <v/>
      </c>
    </row>
    <row r="1700" spans="3:12" x14ac:dyDescent="0.3">
      <c r="C1700" s="94" t="str">
        <f>IF(A1700&lt;&gt;"",SUMIFS(JPK_KR!AL:AL,JPK_KR!W:W,B1700),"")</f>
        <v/>
      </c>
      <c r="D1700" s="94" t="str">
        <f>IF(A1700&lt;&gt;"",SUMIFS(JPK_KR!AM:AM,JPK_KR!W:W,B1700),"")</f>
        <v/>
      </c>
      <c r="G1700" s="94" t="str">
        <f>IF(E1700&lt;&gt;"",SUMIFS(JPK_KR!AL:AL,JPK_KR!W:W,F1700),"")</f>
        <v/>
      </c>
      <c r="H1700" s="94" t="str">
        <f>IF(E1700&lt;&gt;"",SUMIFS(JPK_KR!AM:AM,JPK_KR!W:W,F1700),"")</f>
        <v/>
      </c>
      <c r="K1700" s="94" t="str">
        <f>IF(I1700&lt;&gt;"",SUMIFS(JPK_KR!AJ:AJ,JPK_KR!W:W,J1700),"")</f>
        <v/>
      </c>
      <c r="L1700" s="94" t="str">
        <f>IF(I1700&lt;&gt;"",SUMIFS(JPK_KR!AK:AK,JPK_KR!W:W,J1700),"")</f>
        <v/>
      </c>
    </row>
    <row r="1701" spans="3:12" x14ac:dyDescent="0.3">
      <c r="C1701" s="94" t="str">
        <f>IF(A1701&lt;&gt;"",SUMIFS(JPK_KR!AL:AL,JPK_KR!W:W,B1701),"")</f>
        <v/>
      </c>
      <c r="D1701" s="94" t="str">
        <f>IF(A1701&lt;&gt;"",SUMIFS(JPK_KR!AM:AM,JPK_KR!W:W,B1701),"")</f>
        <v/>
      </c>
      <c r="G1701" s="94" t="str">
        <f>IF(E1701&lt;&gt;"",SUMIFS(JPK_KR!AL:AL,JPK_KR!W:W,F1701),"")</f>
        <v/>
      </c>
      <c r="H1701" s="94" t="str">
        <f>IF(E1701&lt;&gt;"",SUMIFS(JPK_KR!AM:AM,JPK_KR!W:W,F1701),"")</f>
        <v/>
      </c>
      <c r="K1701" s="94" t="str">
        <f>IF(I1701&lt;&gt;"",SUMIFS(JPK_KR!AJ:AJ,JPK_KR!W:W,J1701),"")</f>
        <v/>
      </c>
      <c r="L1701" s="94" t="str">
        <f>IF(I1701&lt;&gt;"",SUMIFS(JPK_KR!AK:AK,JPK_KR!W:W,J1701),"")</f>
        <v/>
      </c>
    </row>
    <row r="1702" spans="3:12" x14ac:dyDescent="0.3">
      <c r="C1702" s="94" t="str">
        <f>IF(A1702&lt;&gt;"",SUMIFS(JPK_KR!AL:AL,JPK_KR!W:W,B1702),"")</f>
        <v/>
      </c>
      <c r="D1702" s="94" t="str">
        <f>IF(A1702&lt;&gt;"",SUMIFS(JPK_KR!AM:AM,JPK_KR!W:W,B1702),"")</f>
        <v/>
      </c>
      <c r="G1702" s="94" t="str">
        <f>IF(E1702&lt;&gt;"",SUMIFS(JPK_KR!AL:AL,JPK_KR!W:W,F1702),"")</f>
        <v/>
      </c>
      <c r="H1702" s="94" t="str">
        <f>IF(E1702&lt;&gt;"",SUMIFS(JPK_KR!AM:AM,JPK_KR!W:W,F1702),"")</f>
        <v/>
      </c>
      <c r="K1702" s="94" t="str">
        <f>IF(I1702&lt;&gt;"",SUMIFS(JPK_KR!AJ:AJ,JPK_KR!W:W,J1702),"")</f>
        <v/>
      </c>
      <c r="L1702" s="94" t="str">
        <f>IF(I1702&lt;&gt;"",SUMIFS(JPK_KR!AK:AK,JPK_KR!W:W,J1702),"")</f>
        <v/>
      </c>
    </row>
    <row r="1703" spans="3:12" x14ac:dyDescent="0.3">
      <c r="C1703" s="94" t="str">
        <f>IF(A1703&lt;&gt;"",SUMIFS(JPK_KR!AL:AL,JPK_KR!W:W,B1703),"")</f>
        <v/>
      </c>
      <c r="D1703" s="94" t="str">
        <f>IF(A1703&lt;&gt;"",SUMIFS(JPK_KR!AM:AM,JPK_KR!W:W,B1703),"")</f>
        <v/>
      </c>
      <c r="G1703" s="94" t="str">
        <f>IF(E1703&lt;&gt;"",SUMIFS(JPK_KR!AL:AL,JPK_KR!W:W,F1703),"")</f>
        <v/>
      </c>
      <c r="H1703" s="94" t="str">
        <f>IF(E1703&lt;&gt;"",SUMIFS(JPK_KR!AM:AM,JPK_KR!W:W,F1703),"")</f>
        <v/>
      </c>
      <c r="K1703" s="94" t="str">
        <f>IF(I1703&lt;&gt;"",SUMIFS(JPK_KR!AJ:AJ,JPK_KR!W:W,J1703),"")</f>
        <v/>
      </c>
      <c r="L1703" s="94" t="str">
        <f>IF(I1703&lt;&gt;"",SUMIFS(JPK_KR!AK:AK,JPK_KR!W:W,J1703),"")</f>
        <v/>
      </c>
    </row>
    <row r="1704" spans="3:12" x14ac:dyDescent="0.3">
      <c r="C1704" s="94" t="str">
        <f>IF(A1704&lt;&gt;"",SUMIFS(JPK_KR!AL:AL,JPK_KR!W:W,B1704),"")</f>
        <v/>
      </c>
      <c r="D1704" s="94" t="str">
        <f>IF(A1704&lt;&gt;"",SUMIFS(JPK_KR!AM:AM,JPK_KR!W:W,B1704),"")</f>
        <v/>
      </c>
      <c r="G1704" s="94" t="str">
        <f>IF(E1704&lt;&gt;"",SUMIFS(JPK_KR!AL:AL,JPK_KR!W:W,F1704),"")</f>
        <v/>
      </c>
      <c r="H1704" s="94" t="str">
        <f>IF(E1704&lt;&gt;"",SUMIFS(JPK_KR!AM:AM,JPK_KR!W:W,F1704),"")</f>
        <v/>
      </c>
      <c r="K1704" s="94" t="str">
        <f>IF(I1704&lt;&gt;"",SUMIFS(JPK_KR!AJ:AJ,JPK_KR!W:W,J1704),"")</f>
        <v/>
      </c>
      <c r="L1704" s="94" t="str">
        <f>IF(I1704&lt;&gt;"",SUMIFS(JPK_KR!AK:AK,JPK_KR!W:W,J1704),"")</f>
        <v/>
      </c>
    </row>
    <row r="1705" spans="3:12" x14ac:dyDescent="0.3">
      <c r="C1705" s="94" t="str">
        <f>IF(A1705&lt;&gt;"",SUMIFS(JPK_KR!AL:AL,JPK_KR!W:W,B1705),"")</f>
        <v/>
      </c>
      <c r="D1705" s="94" t="str">
        <f>IF(A1705&lt;&gt;"",SUMIFS(JPK_KR!AM:AM,JPK_KR!W:W,B1705),"")</f>
        <v/>
      </c>
      <c r="G1705" s="94" t="str">
        <f>IF(E1705&lt;&gt;"",SUMIFS(JPK_KR!AL:AL,JPK_KR!W:W,F1705),"")</f>
        <v/>
      </c>
      <c r="H1705" s="94" t="str">
        <f>IF(E1705&lt;&gt;"",SUMIFS(JPK_KR!AM:AM,JPK_KR!W:W,F1705),"")</f>
        <v/>
      </c>
      <c r="K1705" s="94" t="str">
        <f>IF(I1705&lt;&gt;"",SUMIFS(JPK_KR!AJ:AJ,JPK_KR!W:W,J1705),"")</f>
        <v/>
      </c>
      <c r="L1705" s="94" t="str">
        <f>IF(I1705&lt;&gt;"",SUMIFS(JPK_KR!AK:AK,JPK_KR!W:W,J1705),"")</f>
        <v/>
      </c>
    </row>
    <row r="1706" spans="3:12" x14ac:dyDescent="0.3">
      <c r="C1706" s="94" t="str">
        <f>IF(A1706&lt;&gt;"",SUMIFS(JPK_KR!AL:AL,JPK_KR!W:W,B1706),"")</f>
        <v/>
      </c>
      <c r="D1706" s="94" t="str">
        <f>IF(A1706&lt;&gt;"",SUMIFS(JPK_KR!AM:AM,JPK_KR!W:W,B1706),"")</f>
        <v/>
      </c>
      <c r="G1706" s="94" t="str">
        <f>IF(E1706&lt;&gt;"",SUMIFS(JPK_KR!AL:AL,JPK_KR!W:W,F1706),"")</f>
        <v/>
      </c>
      <c r="H1706" s="94" t="str">
        <f>IF(E1706&lt;&gt;"",SUMIFS(JPK_KR!AM:AM,JPK_KR!W:W,F1706),"")</f>
        <v/>
      </c>
      <c r="K1706" s="94" t="str">
        <f>IF(I1706&lt;&gt;"",SUMIFS(JPK_KR!AJ:AJ,JPK_KR!W:W,J1706),"")</f>
        <v/>
      </c>
      <c r="L1706" s="94" t="str">
        <f>IF(I1706&lt;&gt;"",SUMIFS(JPK_KR!AK:AK,JPK_KR!W:W,J1706),"")</f>
        <v/>
      </c>
    </row>
    <row r="1707" spans="3:12" x14ac:dyDescent="0.3">
      <c r="C1707" s="94" t="str">
        <f>IF(A1707&lt;&gt;"",SUMIFS(JPK_KR!AL:AL,JPK_KR!W:W,B1707),"")</f>
        <v/>
      </c>
      <c r="D1707" s="94" t="str">
        <f>IF(A1707&lt;&gt;"",SUMIFS(JPK_KR!AM:AM,JPK_KR!W:W,B1707),"")</f>
        <v/>
      </c>
      <c r="G1707" s="94" t="str">
        <f>IF(E1707&lt;&gt;"",SUMIFS(JPK_KR!AL:AL,JPK_KR!W:W,F1707),"")</f>
        <v/>
      </c>
      <c r="H1707" s="94" t="str">
        <f>IF(E1707&lt;&gt;"",SUMIFS(JPK_KR!AM:AM,JPK_KR!W:W,F1707),"")</f>
        <v/>
      </c>
      <c r="K1707" s="94" t="str">
        <f>IF(I1707&lt;&gt;"",SUMIFS(JPK_KR!AJ:AJ,JPK_KR!W:W,J1707),"")</f>
        <v/>
      </c>
      <c r="L1707" s="94" t="str">
        <f>IF(I1707&lt;&gt;"",SUMIFS(JPK_KR!AK:AK,JPK_KR!W:W,J1707),"")</f>
        <v/>
      </c>
    </row>
    <row r="1708" spans="3:12" x14ac:dyDescent="0.3">
      <c r="C1708" s="94" t="str">
        <f>IF(A1708&lt;&gt;"",SUMIFS(JPK_KR!AL:AL,JPK_KR!W:W,B1708),"")</f>
        <v/>
      </c>
      <c r="D1708" s="94" t="str">
        <f>IF(A1708&lt;&gt;"",SUMIFS(JPK_KR!AM:AM,JPK_KR!W:W,B1708),"")</f>
        <v/>
      </c>
      <c r="G1708" s="94" t="str">
        <f>IF(E1708&lt;&gt;"",SUMIFS(JPK_KR!AL:AL,JPK_KR!W:W,F1708),"")</f>
        <v/>
      </c>
      <c r="H1708" s="94" t="str">
        <f>IF(E1708&lt;&gt;"",SUMIFS(JPK_KR!AM:AM,JPK_KR!W:W,F1708),"")</f>
        <v/>
      </c>
      <c r="K1708" s="94" t="str">
        <f>IF(I1708&lt;&gt;"",SUMIFS(JPK_KR!AJ:AJ,JPK_KR!W:W,J1708),"")</f>
        <v/>
      </c>
      <c r="L1708" s="94" t="str">
        <f>IF(I1708&lt;&gt;"",SUMIFS(JPK_KR!AK:AK,JPK_KR!W:W,J1708),"")</f>
        <v/>
      </c>
    </row>
    <row r="1709" spans="3:12" x14ac:dyDescent="0.3">
      <c r="C1709" s="94" t="str">
        <f>IF(A1709&lt;&gt;"",SUMIFS(JPK_KR!AL:AL,JPK_KR!W:W,B1709),"")</f>
        <v/>
      </c>
      <c r="D1709" s="94" t="str">
        <f>IF(A1709&lt;&gt;"",SUMIFS(JPK_KR!AM:AM,JPK_KR!W:W,B1709),"")</f>
        <v/>
      </c>
      <c r="G1709" s="94" t="str">
        <f>IF(E1709&lt;&gt;"",SUMIFS(JPK_KR!AL:AL,JPK_KR!W:W,F1709),"")</f>
        <v/>
      </c>
      <c r="H1709" s="94" t="str">
        <f>IF(E1709&lt;&gt;"",SUMIFS(JPK_KR!AM:AM,JPK_KR!W:W,F1709),"")</f>
        <v/>
      </c>
      <c r="K1709" s="94" t="str">
        <f>IF(I1709&lt;&gt;"",SUMIFS(JPK_KR!AJ:AJ,JPK_KR!W:W,J1709),"")</f>
        <v/>
      </c>
      <c r="L1709" s="94" t="str">
        <f>IF(I1709&lt;&gt;"",SUMIFS(JPK_KR!AK:AK,JPK_KR!W:W,J1709),"")</f>
        <v/>
      </c>
    </row>
    <row r="1710" spans="3:12" x14ac:dyDescent="0.3">
      <c r="C1710" s="94" t="str">
        <f>IF(A1710&lt;&gt;"",SUMIFS(JPK_KR!AL:AL,JPK_KR!W:W,B1710),"")</f>
        <v/>
      </c>
      <c r="D1710" s="94" t="str">
        <f>IF(A1710&lt;&gt;"",SUMIFS(JPK_KR!AM:AM,JPK_KR!W:W,B1710),"")</f>
        <v/>
      </c>
      <c r="G1710" s="94" t="str">
        <f>IF(E1710&lt;&gt;"",SUMIFS(JPK_KR!AL:AL,JPK_KR!W:W,F1710),"")</f>
        <v/>
      </c>
      <c r="H1710" s="94" t="str">
        <f>IF(E1710&lt;&gt;"",SUMIFS(JPK_KR!AM:AM,JPK_KR!W:W,F1710),"")</f>
        <v/>
      </c>
      <c r="K1710" s="94" t="str">
        <f>IF(I1710&lt;&gt;"",SUMIFS(JPK_KR!AJ:AJ,JPK_KR!W:W,J1710),"")</f>
        <v/>
      </c>
      <c r="L1710" s="94" t="str">
        <f>IF(I1710&lt;&gt;"",SUMIFS(JPK_KR!AK:AK,JPK_KR!W:W,J1710),"")</f>
        <v/>
      </c>
    </row>
    <row r="1711" spans="3:12" x14ac:dyDescent="0.3">
      <c r="C1711" s="94" t="str">
        <f>IF(A1711&lt;&gt;"",SUMIFS(JPK_KR!AL:AL,JPK_KR!W:W,B1711),"")</f>
        <v/>
      </c>
      <c r="D1711" s="94" t="str">
        <f>IF(A1711&lt;&gt;"",SUMIFS(JPK_KR!AM:AM,JPK_KR!W:W,B1711),"")</f>
        <v/>
      </c>
      <c r="G1711" s="94" t="str">
        <f>IF(E1711&lt;&gt;"",SUMIFS(JPK_KR!AL:AL,JPK_KR!W:W,F1711),"")</f>
        <v/>
      </c>
      <c r="H1711" s="94" t="str">
        <f>IF(E1711&lt;&gt;"",SUMIFS(JPK_KR!AM:AM,JPK_KR!W:W,F1711),"")</f>
        <v/>
      </c>
      <c r="K1711" s="94" t="str">
        <f>IF(I1711&lt;&gt;"",SUMIFS(JPK_KR!AJ:AJ,JPK_KR!W:W,J1711),"")</f>
        <v/>
      </c>
      <c r="L1711" s="94" t="str">
        <f>IF(I1711&lt;&gt;"",SUMIFS(JPK_KR!AK:AK,JPK_KR!W:W,J1711),"")</f>
        <v/>
      </c>
    </row>
    <row r="1712" spans="3:12" x14ac:dyDescent="0.3">
      <c r="C1712" s="94" t="str">
        <f>IF(A1712&lt;&gt;"",SUMIFS(JPK_KR!AL:AL,JPK_KR!W:W,B1712),"")</f>
        <v/>
      </c>
      <c r="D1712" s="94" t="str">
        <f>IF(A1712&lt;&gt;"",SUMIFS(JPK_KR!AM:AM,JPK_KR!W:W,B1712),"")</f>
        <v/>
      </c>
      <c r="G1712" s="94" t="str">
        <f>IF(E1712&lt;&gt;"",SUMIFS(JPK_KR!AL:AL,JPK_KR!W:W,F1712),"")</f>
        <v/>
      </c>
      <c r="H1712" s="94" t="str">
        <f>IF(E1712&lt;&gt;"",SUMIFS(JPK_KR!AM:AM,JPK_KR!W:W,F1712),"")</f>
        <v/>
      </c>
      <c r="K1712" s="94" t="str">
        <f>IF(I1712&lt;&gt;"",SUMIFS(JPK_KR!AJ:AJ,JPK_KR!W:W,J1712),"")</f>
        <v/>
      </c>
      <c r="L1712" s="94" t="str">
        <f>IF(I1712&lt;&gt;"",SUMIFS(JPK_KR!AK:AK,JPK_KR!W:W,J1712),"")</f>
        <v/>
      </c>
    </row>
    <row r="1713" spans="3:12" x14ac:dyDescent="0.3">
      <c r="C1713" s="94" t="str">
        <f>IF(A1713&lt;&gt;"",SUMIFS(JPK_KR!AL:AL,JPK_KR!W:W,B1713),"")</f>
        <v/>
      </c>
      <c r="D1713" s="94" t="str">
        <f>IF(A1713&lt;&gt;"",SUMIFS(JPK_KR!AM:AM,JPK_KR!W:W,B1713),"")</f>
        <v/>
      </c>
      <c r="G1713" s="94" t="str">
        <f>IF(E1713&lt;&gt;"",SUMIFS(JPK_KR!AL:AL,JPK_KR!W:W,F1713),"")</f>
        <v/>
      </c>
      <c r="H1713" s="94" t="str">
        <f>IF(E1713&lt;&gt;"",SUMIFS(JPK_KR!AM:AM,JPK_KR!W:W,F1713),"")</f>
        <v/>
      </c>
      <c r="K1713" s="94" t="str">
        <f>IF(I1713&lt;&gt;"",SUMIFS(JPK_KR!AJ:AJ,JPK_KR!W:W,J1713),"")</f>
        <v/>
      </c>
      <c r="L1713" s="94" t="str">
        <f>IF(I1713&lt;&gt;"",SUMIFS(JPK_KR!AK:AK,JPK_KR!W:W,J1713),"")</f>
        <v/>
      </c>
    </row>
    <row r="1714" spans="3:12" x14ac:dyDescent="0.3">
      <c r="C1714" s="94" t="str">
        <f>IF(A1714&lt;&gt;"",SUMIFS(JPK_KR!AL:AL,JPK_KR!W:W,B1714),"")</f>
        <v/>
      </c>
      <c r="D1714" s="94" t="str">
        <f>IF(A1714&lt;&gt;"",SUMIFS(JPK_KR!AM:AM,JPK_KR!W:W,B1714),"")</f>
        <v/>
      </c>
      <c r="G1714" s="94" t="str">
        <f>IF(E1714&lt;&gt;"",SUMIFS(JPK_KR!AL:AL,JPK_KR!W:W,F1714),"")</f>
        <v/>
      </c>
      <c r="H1714" s="94" t="str">
        <f>IF(E1714&lt;&gt;"",SUMIFS(JPK_KR!AM:AM,JPK_KR!W:W,F1714),"")</f>
        <v/>
      </c>
      <c r="K1714" s="94" t="str">
        <f>IF(I1714&lt;&gt;"",SUMIFS(JPK_KR!AJ:AJ,JPK_KR!W:W,J1714),"")</f>
        <v/>
      </c>
      <c r="L1714" s="94" t="str">
        <f>IF(I1714&lt;&gt;"",SUMIFS(JPK_KR!AK:AK,JPK_KR!W:W,J1714),"")</f>
        <v/>
      </c>
    </row>
    <row r="1715" spans="3:12" x14ac:dyDescent="0.3">
      <c r="C1715" s="94" t="str">
        <f>IF(A1715&lt;&gt;"",SUMIFS(JPK_KR!AL:AL,JPK_KR!W:W,B1715),"")</f>
        <v/>
      </c>
      <c r="D1715" s="94" t="str">
        <f>IF(A1715&lt;&gt;"",SUMIFS(JPK_KR!AM:AM,JPK_KR!W:W,B1715),"")</f>
        <v/>
      </c>
      <c r="G1715" s="94" t="str">
        <f>IF(E1715&lt;&gt;"",SUMIFS(JPK_KR!AL:AL,JPK_KR!W:W,F1715),"")</f>
        <v/>
      </c>
      <c r="H1715" s="94" t="str">
        <f>IF(E1715&lt;&gt;"",SUMIFS(JPK_KR!AM:AM,JPK_KR!W:W,F1715),"")</f>
        <v/>
      </c>
      <c r="K1715" s="94" t="str">
        <f>IF(I1715&lt;&gt;"",SUMIFS(JPK_KR!AJ:AJ,JPK_KR!W:W,J1715),"")</f>
        <v/>
      </c>
      <c r="L1715" s="94" t="str">
        <f>IF(I1715&lt;&gt;"",SUMIFS(JPK_KR!AK:AK,JPK_KR!W:W,J1715),"")</f>
        <v/>
      </c>
    </row>
    <row r="1716" spans="3:12" x14ac:dyDescent="0.3">
      <c r="C1716" s="94" t="str">
        <f>IF(A1716&lt;&gt;"",SUMIFS(JPK_KR!AL:AL,JPK_KR!W:W,B1716),"")</f>
        <v/>
      </c>
      <c r="D1716" s="94" t="str">
        <f>IF(A1716&lt;&gt;"",SUMIFS(JPK_KR!AM:AM,JPK_KR!W:W,B1716),"")</f>
        <v/>
      </c>
      <c r="G1716" s="94" t="str">
        <f>IF(E1716&lt;&gt;"",SUMIFS(JPK_KR!AL:AL,JPK_KR!W:W,F1716),"")</f>
        <v/>
      </c>
      <c r="H1716" s="94" t="str">
        <f>IF(E1716&lt;&gt;"",SUMIFS(JPK_KR!AM:AM,JPK_KR!W:W,F1716),"")</f>
        <v/>
      </c>
      <c r="K1716" s="94" t="str">
        <f>IF(I1716&lt;&gt;"",SUMIFS(JPK_KR!AJ:AJ,JPK_KR!W:W,J1716),"")</f>
        <v/>
      </c>
      <c r="L1716" s="94" t="str">
        <f>IF(I1716&lt;&gt;"",SUMIFS(JPK_KR!AK:AK,JPK_KR!W:W,J1716),"")</f>
        <v/>
      </c>
    </row>
    <row r="1717" spans="3:12" x14ac:dyDescent="0.3">
      <c r="C1717" s="94" t="str">
        <f>IF(A1717&lt;&gt;"",SUMIFS(JPK_KR!AL:AL,JPK_KR!W:W,B1717),"")</f>
        <v/>
      </c>
      <c r="D1717" s="94" t="str">
        <f>IF(A1717&lt;&gt;"",SUMIFS(JPK_KR!AM:AM,JPK_KR!W:W,B1717),"")</f>
        <v/>
      </c>
      <c r="G1717" s="94" t="str">
        <f>IF(E1717&lt;&gt;"",SUMIFS(JPK_KR!AL:AL,JPK_KR!W:W,F1717),"")</f>
        <v/>
      </c>
      <c r="H1717" s="94" t="str">
        <f>IF(E1717&lt;&gt;"",SUMIFS(JPK_KR!AM:AM,JPK_KR!W:W,F1717),"")</f>
        <v/>
      </c>
      <c r="K1717" s="94" t="str">
        <f>IF(I1717&lt;&gt;"",SUMIFS(JPK_KR!AJ:AJ,JPK_KR!W:W,J1717),"")</f>
        <v/>
      </c>
      <c r="L1717" s="94" t="str">
        <f>IF(I1717&lt;&gt;"",SUMIFS(JPK_KR!AK:AK,JPK_KR!W:W,J1717),"")</f>
        <v/>
      </c>
    </row>
    <row r="1718" spans="3:12" x14ac:dyDescent="0.3">
      <c r="C1718" s="94" t="str">
        <f>IF(A1718&lt;&gt;"",SUMIFS(JPK_KR!AL:AL,JPK_KR!W:W,B1718),"")</f>
        <v/>
      </c>
      <c r="D1718" s="94" t="str">
        <f>IF(A1718&lt;&gt;"",SUMIFS(JPK_KR!AM:AM,JPK_KR!W:W,B1718),"")</f>
        <v/>
      </c>
      <c r="G1718" s="94" t="str">
        <f>IF(E1718&lt;&gt;"",SUMIFS(JPK_KR!AL:AL,JPK_KR!W:W,F1718),"")</f>
        <v/>
      </c>
      <c r="H1718" s="94" t="str">
        <f>IF(E1718&lt;&gt;"",SUMIFS(JPK_KR!AM:AM,JPK_KR!W:W,F1718),"")</f>
        <v/>
      </c>
      <c r="K1718" s="94" t="str">
        <f>IF(I1718&lt;&gt;"",SUMIFS(JPK_KR!AJ:AJ,JPK_KR!W:W,J1718),"")</f>
        <v/>
      </c>
      <c r="L1718" s="94" t="str">
        <f>IF(I1718&lt;&gt;"",SUMIFS(JPK_KR!AK:AK,JPK_KR!W:W,J1718),"")</f>
        <v/>
      </c>
    </row>
    <row r="1719" spans="3:12" x14ac:dyDescent="0.3">
      <c r="C1719" s="94" t="str">
        <f>IF(A1719&lt;&gt;"",SUMIFS(JPK_KR!AL:AL,JPK_KR!W:W,B1719),"")</f>
        <v/>
      </c>
      <c r="D1719" s="94" t="str">
        <f>IF(A1719&lt;&gt;"",SUMIFS(JPK_KR!AM:AM,JPK_KR!W:W,B1719),"")</f>
        <v/>
      </c>
      <c r="G1719" s="94" t="str">
        <f>IF(E1719&lt;&gt;"",SUMIFS(JPK_KR!AL:AL,JPK_KR!W:W,F1719),"")</f>
        <v/>
      </c>
      <c r="H1719" s="94" t="str">
        <f>IF(E1719&lt;&gt;"",SUMIFS(JPK_KR!AM:AM,JPK_KR!W:W,F1719),"")</f>
        <v/>
      </c>
      <c r="K1719" s="94" t="str">
        <f>IF(I1719&lt;&gt;"",SUMIFS(JPK_KR!AJ:AJ,JPK_KR!W:W,J1719),"")</f>
        <v/>
      </c>
      <c r="L1719" s="94" t="str">
        <f>IF(I1719&lt;&gt;"",SUMIFS(JPK_KR!AK:AK,JPK_KR!W:W,J1719),"")</f>
        <v/>
      </c>
    </row>
    <row r="1720" spans="3:12" x14ac:dyDescent="0.3">
      <c r="C1720" s="94" t="str">
        <f>IF(A1720&lt;&gt;"",SUMIFS(JPK_KR!AL:AL,JPK_KR!W:W,B1720),"")</f>
        <v/>
      </c>
      <c r="D1720" s="94" t="str">
        <f>IF(A1720&lt;&gt;"",SUMIFS(JPK_KR!AM:AM,JPK_KR!W:W,B1720),"")</f>
        <v/>
      </c>
      <c r="G1720" s="94" t="str">
        <f>IF(E1720&lt;&gt;"",SUMIFS(JPK_KR!AL:AL,JPK_KR!W:W,F1720),"")</f>
        <v/>
      </c>
      <c r="H1720" s="94" t="str">
        <f>IF(E1720&lt;&gt;"",SUMIFS(JPK_KR!AM:AM,JPK_KR!W:W,F1720),"")</f>
        <v/>
      </c>
      <c r="K1720" s="94" t="str">
        <f>IF(I1720&lt;&gt;"",SUMIFS(JPK_KR!AJ:AJ,JPK_KR!W:W,J1720),"")</f>
        <v/>
      </c>
      <c r="L1720" s="94" t="str">
        <f>IF(I1720&lt;&gt;"",SUMIFS(JPK_KR!AK:AK,JPK_KR!W:W,J1720),"")</f>
        <v/>
      </c>
    </row>
    <row r="1721" spans="3:12" x14ac:dyDescent="0.3">
      <c r="C1721" s="94" t="str">
        <f>IF(A1721&lt;&gt;"",SUMIFS(JPK_KR!AL:AL,JPK_KR!W:W,B1721),"")</f>
        <v/>
      </c>
      <c r="D1721" s="94" t="str">
        <f>IF(A1721&lt;&gt;"",SUMIFS(JPK_KR!AM:AM,JPK_KR!W:W,B1721),"")</f>
        <v/>
      </c>
      <c r="G1721" s="94" t="str">
        <f>IF(E1721&lt;&gt;"",SUMIFS(JPK_KR!AL:AL,JPK_KR!W:W,F1721),"")</f>
        <v/>
      </c>
      <c r="H1721" s="94" t="str">
        <f>IF(E1721&lt;&gt;"",SUMIFS(JPK_KR!AM:AM,JPK_KR!W:W,F1721),"")</f>
        <v/>
      </c>
      <c r="K1721" s="94" t="str">
        <f>IF(I1721&lt;&gt;"",SUMIFS(JPK_KR!AJ:AJ,JPK_KR!W:W,J1721),"")</f>
        <v/>
      </c>
      <c r="L1721" s="94" t="str">
        <f>IF(I1721&lt;&gt;"",SUMIFS(JPK_KR!AK:AK,JPK_KR!W:W,J1721),"")</f>
        <v/>
      </c>
    </row>
    <row r="1722" spans="3:12" x14ac:dyDescent="0.3">
      <c r="C1722" s="94" t="str">
        <f>IF(A1722&lt;&gt;"",SUMIFS(JPK_KR!AL:AL,JPK_KR!W:W,B1722),"")</f>
        <v/>
      </c>
      <c r="D1722" s="94" t="str">
        <f>IF(A1722&lt;&gt;"",SUMIFS(JPK_KR!AM:AM,JPK_KR!W:W,B1722),"")</f>
        <v/>
      </c>
      <c r="G1722" s="94" t="str">
        <f>IF(E1722&lt;&gt;"",SUMIFS(JPK_KR!AL:AL,JPK_KR!W:W,F1722),"")</f>
        <v/>
      </c>
      <c r="H1722" s="94" t="str">
        <f>IF(E1722&lt;&gt;"",SUMIFS(JPK_KR!AM:AM,JPK_KR!W:W,F1722),"")</f>
        <v/>
      </c>
      <c r="K1722" s="94" t="str">
        <f>IF(I1722&lt;&gt;"",SUMIFS(JPK_KR!AJ:AJ,JPK_KR!W:W,J1722),"")</f>
        <v/>
      </c>
      <c r="L1722" s="94" t="str">
        <f>IF(I1722&lt;&gt;"",SUMIFS(JPK_KR!AK:AK,JPK_KR!W:W,J1722),"")</f>
        <v/>
      </c>
    </row>
    <row r="1723" spans="3:12" x14ac:dyDescent="0.3">
      <c r="C1723" s="94" t="str">
        <f>IF(A1723&lt;&gt;"",SUMIFS(JPK_KR!AL:AL,JPK_KR!W:W,B1723),"")</f>
        <v/>
      </c>
      <c r="D1723" s="94" t="str">
        <f>IF(A1723&lt;&gt;"",SUMIFS(JPK_KR!AM:AM,JPK_KR!W:W,B1723),"")</f>
        <v/>
      </c>
      <c r="G1723" s="94" t="str">
        <f>IF(E1723&lt;&gt;"",SUMIFS(JPK_KR!AL:AL,JPK_KR!W:W,F1723),"")</f>
        <v/>
      </c>
      <c r="H1723" s="94" t="str">
        <f>IF(E1723&lt;&gt;"",SUMIFS(JPK_KR!AM:AM,JPK_KR!W:W,F1723),"")</f>
        <v/>
      </c>
      <c r="K1723" s="94" t="str">
        <f>IF(I1723&lt;&gt;"",SUMIFS(JPK_KR!AJ:AJ,JPK_KR!W:W,J1723),"")</f>
        <v/>
      </c>
      <c r="L1723" s="94" t="str">
        <f>IF(I1723&lt;&gt;"",SUMIFS(JPK_KR!AK:AK,JPK_KR!W:W,J1723),"")</f>
        <v/>
      </c>
    </row>
    <row r="1724" spans="3:12" x14ac:dyDescent="0.3">
      <c r="C1724" s="94" t="str">
        <f>IF(A1724&lt;&gt;"",SUMIFS(JPK_KR!AL:AL,JPK_KR!W:W,B1724),"")</f>
        <v/>
      </c>
      <c r="D1724" s="94" t="str">
        <f>IF(A1724&lt;&gt;"",SUMIFS(JPK_KR!AM:AM,JPK_KR!W:W,B1724),"")</f>
        <v/>
      </c>
      <c r="G1724" s="94" t="str">
        <f>IF(E1724&lt;&gt;"",SUMIFS(JPK_KR!AL:AL,JPK_KR!W:W,F1724),"")</f>
        <v/>
      </c>
      <c r="H1724" s="94" t="str">
        <f>IF(E1724&lt;&gt;"",SUMIFS(JPK_KR!AM:AM,JPK_KR!W:W,F1724),"")</f>
        <v/>
      </c>
      <c r="K1724" s="94" t="str">
        <f>IF(I1724&lt;&gt;"",SUMIFS(JPK_KR!AJ:AJ,JPK_KR!W:W,J1724),"")</f>
        <v/>
      </c>
      <c r="L1724" s="94" t="str">
        <f>IF(I1724&lt;&gt;"",SUMIFS(JPK_KR!AK:AK,JPK_KR!W:W,J1724),"")</f>
        <v/>
      </c>
    </row>
    <row r="1725" spans="3:12" x14ac:dyDescent="0.3">
      <c r="C1725" s="94" t="str">
        <f>IF(A1725&lt;&gt;"",SUMIFS(JPK_KR!AL:AL,JPK_KR!W:W,B1725),"")</f>
        <v/>
      </c>
      <c r="D1725" s="94" t="str">
        <f>IF(A1725&lt;&gt;"",SUMIFS(JPK_KR!AM:AM,JPK_KR!W:W,B1725),"")</f>
        <v/>
      </c>
      <c r="G1725" s="94" t="str">
        <f>IF(E1725&lt;&gt;"",SUMIFS(JPK_KR!AL:AL,JPK_KR!W:W,F1725),"")</f>
        <v/>
      </c>
      <c r="H1725" s="94" t="str">
        <f>IF(E1725&lt;&gt;"",SUMIFS(JPK_KR!AM:AM,JPK_KR!W:W,F1725),"")</f>
        <v/>
      </c>
      <c r="K1725" s="94" t="str">
        <f>IF(I1725&lt;&gt;"",SUMIFS(JPK_KR!AJ:AJ,JPK_KR!W:W,J1725),"")</f>
        <v/>
      </c>
      <c r="L1725" s="94" t="str">
        <f>IF(I1725&lt;&gt;"",SUMIFS(JPK_KR!AK:AK,JPK_KR!W:W,J1725),"")</f>
        <v/>
      </c>
    </row>
    <row r="1726" spans="3:12" x14ac:dyDescent="0.3">
      <c r="C1726" s="94" t="str">
        <f>IF(A1726&lt;&gt;"",SUMIFS(JPK_KR!AL:AL,JPK_KR!W:W,B1726),"")</f>
        <v/>
      </c>
      <c r="D1726" s="94" t="str">
        <f>IF(A1726&lt;&gt;"",SUMIFS(JPK_KR!AM:AM,JPK_KR!W:W,B1726),"")</f>
        <v/>
      </c>
      <c r="G1726" s="94" t="str">
        <f>IF(E1726&lt;&gt;"",SUMIFS(JPK_KR!AL:AL,JPK_KR!W:W,F1726),"")</f>
        <v/>
      </c>
      <c r="H1726" s="94" t="str">
        <f>IF(E1726&lt;&gt;"",SUMIFS(JPK_KR!AM:AM,JPK_KR!W:W,F1726),"")</f>
        <v/>
      </c>
      <c r="K1726" s="94" t="str">
        <f>IF(I1726&lt;&gt;"",SUMIFS(JPK_KR!AJ:AJ,JPK_KR!W:W,J1726),"")</f>
        <v/>
      </c>
      <c r="L1726" s="94" t="str">
        <f>IF(I1726&lt;&gt;"",SUMIFS(JPK_KR!AK:AK,JPK_KR!W:W,J1726),"")</f>
        <v/>
      </c>
    </row>
    <row r="1727" spans="3:12" x14ac:dyDescent="0.3">
      <c r="C1727" s="94" t="str">
        <f>IF(A1727&lt;&gt;"",SUMIFS(JPK_KR!AL:AL,JPK_KR!W:W,B1727),"")</f>
        <v/>
      </c>
      <c r="D1727" s="94" t="str">
        <f>IF(A1727&lt;&gt;"",SUMIFS(JPK_KR!AM:AM,JPK_KR!W:W,B1727),"")</f>
        <v/>
      </c>
      <c r="G1727" s="94" t="str">
        <f>IF(E1727&lt;&gt;"",SUMIFS(JPK_KR!AL:AL,JPK_KR!W:W,F1727),"")</f>
        <v/>
      </c>
      <c r="H1727" s="94" t="str">
        <f>IF(E1727&lt;&gt;"",SUMIFS(JPK_KR!AM:AM,JPK_KR!W:W,F1727),"")</f>
        <v/>
      </c>
      <c r="K1727" s="94" t="str">
        <f>IF(I1727&lt;&gt;"",SUMIFS(JPK_KR!AJ:AJ,JPK_KR!W:W,J1727),"")</f>
        <v/>
      </c>
      <c r="L1727" s="94" t="str">
        <f>IF(I1727&lt;&gt;"",SUMIFS(JPK_KR!AK:AK,JPK_KR!W:W,J1727),"")</f>
        <v/>
      </c>
    </row>
    <row r="1728" spans="3:12" x14ac:dyDescent="0.3">
      <c r="C1728" s="94" t="str">
        <f>IF(A1728&lt;&gt;"",SUMIFS(JPK_KR!AL:AL,JPK_KR!W:W,B1728),"")</f>
        <v/>
      </c>
      <c r="D1728" s="94" t="str">
        <f>IF(A1728&lt;&gt;"",SUMIFS(JPK_KR!AM:AM,JPK_KR!W:W,B1728),"")</f>
        <v/>
      </c>
      <c r="G1728" s="94" t="str">
        <f>IF(E1728&lt;&gt;"",SUMIFS(JPK_KR!AL:AL,JPK_KR!W:W,F1728),"")</f>
        <v/>
      </c>
      <c r="H1728" s="94" t="str">
        <f>IF(E1728&lt;&gt;"",SUMIFS(JPK_KR!AM:AM,JPK_KR!W:W,F1728),"")</f>
        <v/>
      </c>
      <c r="K1728" s="94" t="str">
        <f>IF(I1728&lt;&gt;"",SUMIFS(JPK_KR!AJ:AJ,JPK_KR!W:W,J1728),"")</f>
        <v/>
      </c>
      <c r="L1728" s="94" t="str">
        <f>IF(I1728&lt;&gt;"",SUMIFS(JPK_KR!AK:AK,JPK_KR!W:W,J1728),"")</f>
        <v/>
      </c>
    </row>
    <row r="1729" spans="3:12" x14ac:dyDescent="0.3">
      <c r="C1729" s="94" t="str">
        <f>IF(A1729&lt;&gt;"",SUMIFS(JPK_KR!AL:AL,JPK_KR!W:W,B1729),"")</f>
        <v/>
      </c>
      <c r="D1729" s="94" t="str">
        <f>IF(A1729&lt;&gt;"",SUMIFS(JPK_KR!AM:AM,JPK_KR!W:W,B1729),"")</f>
        <v/>
      </c>
      <c r="G1729" s="94" t="str">
        <f>IF(E1729&lt;&gt;"",SUMIFS(JPK_KR!AL:AL,JPK_KR!W:W,F1729),"")</f>
        <v/>
      </c>
      <c r="H1729" s="94" t="str">
        <f>IF(E1729&lt;&gt;"",SUMIFS(JPK_KR!AM:AM,JPK_KR!W:W,F1729),"")</f>
        <v/>
      </c>
      <c r="K1729" s="94" t="str">
        <f>IF(I1729&lt;&gt;"",SUMIFS(JPK_KR!AJ:AJ,JPK_KR!W:W,J1729),"")</f>
        <v/>
      </c>
      <c r="L1729" s="94" t="str">
        <f>IF(I1729&lt;&gt;"",SUMIFS(JPK_KR!AK:AK,JPK_KR!W:W,J1729),"")</f>
        <v/>
      </c>
    </row>
    <row r="1730" spans="3:12" x14ac:dyDescent="0.3">
      <c r="C1730" s="94" t="str">
        <f>IF(A1730&lt;&gt;"",SUMIFS(JPK_KR!AL:AL,JPK_KR!W:W,B1730),"")</f>
        <v/>
      </c>
      <c r="D1730" s="94" t="str">
        <f>IF(A1730&lt;&gt;"",SUMIFS(JPK_KR!AM:AM,JPK_KR!W:W,B1730),"")</f>
        <v/>
      </c>
      <c r="G1730" s="94" t="str">
        <f>IF(E1730&lt;&gt;"",SUMIFS(JPK_KR!AL:AL,JPK_KR!W:W,F1730),"")</f>
        <v/>
      </c>
      <c r="H1730" s="94" t="str">
        <f>IF(E1730&lt;&gt;"",SUMIFS(JPK_KR!AM:AM,JPK_KR!W:W,F1730),"")</f>
        <v/>
      </c>
      <c r="K1730" s="94" t="str">
        <f>IF(I1730&lt;&gt;"",SUMIFS(JPK_KR!AJ:AJ,JPK_KR!W:W,J1730),"")</f>
        <v/>
      </c>
      <c r="L1730" s="94" t="str">
        <f>IF(I1730&lt;&gt;"",SUMIFS(JPK_KR!AK:AK,JPK_KR!W:W,J1730),"")</f>
        <v/>
      </c>
    </row>
    <row r="1731" spans="3:12" x14ac:dyDescent="0.3">
      <c r="C1731" s="94" t="str">
        <f>IF(A1731&lt;&gt;"",SUMIFS(JPK_KR!AL:AL,JPK_KR!W:W,B1731),"")</f>
        <v/>
      </c>
      <c r="D1731" s="94" t="str">
        <f>IF(A1731&lt;&gt;"",SUMIFS(JPK_KR!AM:AM,JPK_KR!W:W,B1731),"")</f>
        <v/>
      </c>
      <c r="G1731" s="94" t="str">
        <f>IF(E1731&lt;&gt;"",SUMIFS(JPK_KR!AL:AL,JPK_KR!W:W,F1731),"")</f>
        <v/>
      </c>
      <c r="H1731" s="94" t="str">
        <f>IF(E1731&lt;&gt;"",SUMIFS(JPK_KR!AM:AM,JPK_KR!W:W,F1731),"")</f>
        <v/>
      </c>
      <c r="K1731" s="94" t="str">
        <f>IF(I1731&lt;&gt;"",SUMIFS(JPK_KR!AJ:AJ,JPK_KR!W:W,J1731),"")</f>
        <v/>
      </c>
      <c r="L1731" s="94" t="str">
        <f>IF(I1731&lt;&gt;"",SUMIFS(JPK_KR!AK:AK,JPK_KR!W:W,J1731),"")</f>
        <v/>
      </c>
    </row>
    <row r="1732" spans="3:12" x14ac:dyDescent="0.3">
      <c r="C1732" s="94" t="str">
        <f>IF(A1732&lt;&gt;"",SUMIFS(JPK_KR!AL:AL,JPK_KR!W:W,B1732),"")</f>
        <v/>
      </c>
      <c r="D1732" s="94" t="str">
        <f>IF(A1732&lt;&gt;"",SUMIFS(JPK_KR!AM:AM,JPK_KR!W:W,B1732),"")</f>
        <v/>
      </c>
      <c r="G1732" s="94" t="str">
        <f>IF(E1732&lt;&gt;"",SUMIFS(JPK_KR!AL:AL,JPK_KR!W:W,F1732),"")</f>
        <v/>
      </c>
      <c r="H1732" s="94" t="str">
        <f>IF(E1732&lt;&gt;"",SUMIFS(JPK_KR!AM:AM,JPK_KR!W:W,F1732),"")</f>
        <v/>
      </c>
      <c r="K1732" s="94" t="str">
        <f>IF(I1732&lt;&gt;"",SUMIFS(JPK_KR!AJ:AJ,JPK_KR!W:W,J1732),"")</f>
        <v/>
      </c>
      <c r="L1732" s="94" t="str">
        <f>IF(I1732&lt;&gt;"",SUMIFS(JPK_KR!AK:AK,JPK_KR!W:W,J1732),"")</f>
        <v/>
      </c>
    </row>
    <row r="1733" spans="3:12" x14ac:dyDescent="0.3">
      <c r="C1733" s="94" t="str">
        <f>IF(A1733&lt;&gt;"",SUMIFS(JPK_KR!AL:AL,JPK_KR!W:W,B1733),"")</f>
        <v/>
      </c>
      <c r="D1733" s="94" t="str">
        <f>IF(A1733&lt;&gt;"",SUMIFS(JPK_KR!AM:AM,JPK_KR!W:W,B1733),"")</f>
        <v/>
      </c>
      <c r="G1733" s="94" t="str">
        <f>IF(E1733&lt;&gt;"",SUMIFS(JPK_KR!AL:AL,JPK_KR!W:W,F1733),"")</f>
        <v/>
      </c>
      <c r="H1733" s="94" t="str">
        <f>IF(E1733&lt;&gt;"",SUMIFS(JPK_KR!AM:AM,JPK_KR!W:W,F1733),"")</f>
        <v/>
      </c>
      <c r="K1733" s="94" t="str">
        <f>IF(I1733&lt;&gt;"",SUMIFS(JPK_KR!AJ:AJ,JPK_KR!W:W,J1733),"")</f>
        <v/>
      </c>
      <c r="L1733" s="94" t="str">
        <f>IF(I1733&lt;&gt;"",SUMIFS(JPK_KR!AK:AK,JPK_KR!W:W,J1733),"")</f>
        <v/>
      </c>
    </row>
    <row r="1734" spans="3:12" x14ac:dyDescent="0.3">
      <c r="C1734" s="94" t="str">
        <f>IF(A1734&lt;&gt;"",SUMIFS(JPK_KR!AL:AL,JPK_KR!W:W,B1734),"")</f>
        <v/>
      </c>
      <c r="D1734" s="94" t="str">
        <f>IF(A1734&lt;&gt;"",SUMIFS(JPK_KR!AM:AM,JPK_KR!W:W,B1734),"")</f>
        <v/>
      </c>
      <c r="G1734" s="94" t="str">
        <f>IF(E1734&lt;&gt;"",SUMIFS(JPK_KR!AL:AL,JPK_KR!W:W,F1734),"")</f>
        <v/>
      </c>
      <c r="H1734" s="94" t="str">
        <f>IF(E1734&lt;&gt;"",SUMIFS(JPK_KR!AM:AM,JPK_KR!W:W,F1734),"")</f>
        <v/>
      </c>
      <c r="K1734" s="94" t="str">
        <f>IF(I1734&lt;&gt;"",SUMIFS(JPK_KR!AJ:AJ,JPK_KR!W:W,J1734),"")</f>
        <v/>
      </c>
      <c r="L1734" s="94" t="str">
        <f>IF(I1734&lt;&gt;"",SUMIFS(JPK_KR!AK:AK,JPK_KR!W:W,J1734),"")</f>
        <v/>
      </c>
    </row>
    <row r="1735" spans="3:12" x14ac:dyDescent="0.3">
      <c r="C1735" s="94" t="str">
        <f>IF(A1735&lt;&gt;"",SUMIFS(JPK_KR!AL:AL,JPK_KR!W:W,B1735),"")</f>
        <v/>
      </c>
      <c r="D1735" s="94" t="str">
        <f>IF(A1735&lt;&gt;"",SUMIFS(JPK_KR!AM:AM,JPK_KR!W:W,B1735),"")</f>
        <v/>
      </c>
      <c r="G1735" s="94" t="str">
        <f>IF(E1735&lt;&gt;"",SUMIFS(JPK_KR!AL:AL,JPK_KR!W:W,F1735),"")</f>
        <v/>
      </c>
      <c r="H1735" s="94" t="str">
        <f>IF(E1735&lt;&gt;"",SUMIFS(JPK_KR!AM:AM,JPK_KR!W:W,F1735),"")</f>
        <v/>
      </c>
      <c r="K1735" s="94" t="str">
        <f>IF(I1735&lt;&gt;"",SUMIFS(JPK_KR!AJ:AJ,JPK_KR!W:W,J1735),"")</f>
        <v/>
      </c>
      <c r="L1735" s="94" t="str">
        <f>IF(I1735&lt;&gt;"",SUMIFS(JPK_KR!AK:AK,JPK_KR!W:W,J1735),"")</f>
        <v/>
      </c>
    </row>
    <row r="1736" spans="3:12" x14ac:dyDescent="0.3">
      <c r="C1736" s="94" t="str">
        <f>IF(A1736&lt;&gt;"",SUMIFS(JPK_KR!AL:AL,JPK_KR!W:W,B1736),"")</f>
        <v/>
      </c>
      <c r="D1736" s="94" t="str">
        <f>IF(A1736&lt;&gt;"",SUMIFS(JPK_KR!AM:AM,JPK_KR!W:W,B1736),"")</f>
        <v/>
      </c>
      <c r="G1736" s="94" t="str">
        <f>IF(E1736&lt;&gt;"",SUMIFS(JPK_KR!AL:AL,JPK_KR!W:W,F1736),"")</f>
        <v/>
      </c>
      <c r="H1736" s="94" t="str">
        <f>IF(E1736&lt;&gt;"",SUMIFS(JPK_KR!AM:AM,JPK_KR!W:W,F1736),"")</f>
        <v/>
      </c>
      <c r="K1736" s="94" t="str">
        <f>IF(I1736&lt;&gt;"",SUMIFS(JPK_KR!AJ:AJ,JPK_KR!W:W,J1736),"")</f>
        <v/>
      </c>
      <c r="L1736" s="94" t="str">
        <f>IF(I1736&lt;&gt;"",SUMIFS(JPK_KR!AK:AK,JPK_KR!W:W,J1736),"")</f>
        <v/>
      </c>
    </row>
    <row r="1737" spans="3:12" x14ac:dyDescent="0.3">
      <c r="C1737" s="94" t="str">
        <f>IF(A1737&lt;&gt;"",SUMIFS(JPK_KR!AL:AL,JPK_KR!W:W,B1737),"")</f>
        <v/>
      </c>
      <c r="D1737" s="94" t="str">
        <f>IF(A1737&lt;&gt;"",SUMIFS(JPK_KR!AM:AM,JPK_KR!W:W,B1737),"")</f>
        <v/>
      </c>
      <c r="G1737" s="94" t="str">
        <f>IF(E1737&lt;&gt;"",SUMIFS(JPK_KR!AL:AL,JPK_KR!W:W,F1737),"")</f>
        <v/>
      </c>
      <c r="H1737" s="94" t="str">
        <f>IF(E1737&lt;&gt;"",SUMIFS(JPK_KR!AM:AM,JPK_KR!W:W,F1737),"")</f>
        <v/>
      </c>
      <c r="K1737" s="94" t="str">
        <f>IF(I1737&lt;&gt;"",SUMIFS(JPK_KR!AJ:AJ,JPK_KR!W:W,J1737),"")</f>
        <v/>
      </c>
      <c r="L1737" s="94" t="str">
        <f>IF(I1737&lt;&gt;"",SUMIFS(JPK_KR!AK:AK,JPK_KR!W:W,J1737),"")</f>
        <v/>
      </c>
    </row>
    <row r="1738" spans="3:12" x14ac:dyDescent="0.3">
      <c r="C1738" s="94" t="str">
        <f>IF(A1738&lt;&gt;"",SUMIFS(JPK_KR!AL:AL,JPK_KR!W:W,B1738),"")</f>
        <v/>
      </c>
      <c r="D1738" s="94" t="str">
        <f>IF(A1738&lt;&gt;"",SUMIFS(JPK_KR!AM:AM,JPK_KR!W:W,B1738),"")</f>
        <v/>
      </c>
      <c r="G1738" s="94" t="str">
        <f>IF(E1738&lt;&gt;"",SUMIFS(JPK_KR!AL:AL,JPK_KR!W:W,F1738),"")</f>
        <v/>
      </c>
      <c r="H1738" s="94" t="str">
        <f>IF(E1738&lt;&gt;"",SUMIFS(JPK_KR!AM:AM,JPK_KR!W:W,F1738),"")</f>
        <v/>
      </c>
      <c r="K1738" s="94" t="str">
        <f>IF(I1738&lt;&gt;"",SUMIFS(JPK_KR!AJ:AJ,JPK_KR!W:W,J1738),"")</f>
        <v/>
      </c>
      <c r="L1738" s="94" t="str">
        <f>IF(I1738&lt;&gt;"",SUMIFS(JPK_KR!AK:AK,JPK_KR!W:W,J1738),"")</f>
        <v/>
      </c>
    </row>
    <row r="1739" spans="3:12" x14ac:dyDescent="0.3">
      <c r="C1739" s="94" t="str">
        <f>IF(A1739&lt;&gt;"",SUMIFS(JPK_KR!AL:AL,JPK_KR!W:W,B1739),"")</f>
        <v/>
      </c>
      <c r="D1739" s="94" t="str">
        <f>IF(A1739&lt;&gt;"",SUMIFS(JPK_KR!AM:AM,JPK_KR!W:W,B1739),"")</f>
        <v/>
      </c>
      <c r="G1739" s="94" t="str">
        <f>IF(E1739&lt;&gt;"",SUMIFS(JPK_KR!AL:AL,JPK_KR!W:W,F1739),"")</f>
        <v/>
      </c>
      <c r="H1739" s="94" t="str">
        <f>IF(E1739&lt;&gt;"",SUMIFS(JPK_KR!AM:AM,JPK_KR!W:W,F1739),"")</f>
        <v/>
      </c>
      <c r="K1739" s="94" t="str">
        <f>IF(I1739&lt;&gt;"",SUMIFS(JPK_KR!AJ:AJ,JPK_KR!W:W,J1739),"")</f>
        <v/>
      </c>
      <c r="L1739" s="94" t="str">
        <f>IF(I1739&lt;&gt;"",SUMIFS(JPK_KR!AK:AK,JPK_KR!W:W,J1739),"")</f>
        <v/>
      </c>
    </row>
    <row r="1740" spans="3:12" x14ac:dyDescent="0.3">
      <c r="C1740" s="94" t="str">
        <f>IF(A1740&lt;&gt;"",SUMIFS(JPK_KR!AL:AL,JPK_KR!W:W,B1740),"")</f>
        <v/>
      </c>
      <c r="D1740" s="94" t="str">
        <f>IF(A1740&lt;&gt;"",SUMIFS(JPK_KR!AM:AM,JPK_KR!W:W,B1740),"")</f>
        <v/>
      </c>
      <c r="G1740" s="94" t="str">
        <f>IF(E1740&lt;&gt;"",SUMIFS(JPK_KR!AL:AL,JPK_KR!W:W,F1740),"")</f>
        <v/>
      </c>
      <c r="H1740" s="94" t="str">
        <f>IF(E1740&lt;&gt;"",SUMIFS(JPK_KR!AM:AM,JPK_KR!W:W,F1740),"")</f>
        <v/>
      </c>
      <c r="K1740" s="94" t="str">
        <f>IF(I1740&lt;&gt;"",SUMIFS(JPK_KR!AJ:AJ,JPK_KR!W:W,J1740),"")</f>
        <v/>
      </c>
      <c r="L1740" s="94" t="str">
        <f>IF(I1740&lt;&gt;"",SUMIFS(JPK_KR!AK:AK,JPK_KR!W:W,J1740),"")</f>
        <v/>
      </c>
    </row>
    <row r="1741" spans="3:12" x14ac:dyDescent="0.3">
      <c r="C1741" s="94" t="str">
        <f>IF(A1741&lt;&gt;"",SUMIFS(JPK_KR!AL:AL,JPK_KR!W:W,B1741),"")</f>
        <v/>
      </c>
      <c r="D1741" s="94" t="str">
        <f>IF(A1741&lt;&gt;"",SUMIFS(JPK_KR!AM:AM,JPK_KR!W:W,B1741),"")</f>
        <v/>
      </c>
      <c r="G1741" s="94" t="str">
        <f>IF(E1741&lt;&gt;"",SUMIFS(JPK_KR!AL:AL,JPK_KR!W:W,F1741),"")</f>
        <v/>
      </c>
      <c r="H1741" s="94" t="str">
        <f>IF(E1741&lt;&gt;"",SUMIFS(JPK_KR!AM:AM,JPK_KR!W:W,F1741),"")</f>
        <v/>
      </c>
      <c r="K1741" s="94" t="str">
        <f>IF(I1741&lt;&gt;"",SUMIFS(JPK_KR!AJ:AJ,JPK_KR!W:W,J1741),"")</f>
        <v/>
      </c>
      <c r="L1741" s="94" t="str">
        <f>IF(I1741&lt;&gt;"",SUMIFS(JPK_KR!AK:AK,JPK_KR!W:W,J1741),"")</f>
        <v/>
      </c>
    </row>
    <row r="1742" spans="3:12" x14ac:dyDescent="0.3">
      <c r="C1742" s="94" t="str">
        <f>IF(A1742&lt;&gt;"",SUMIFS(JPK_KR!AL:AL,JPK_KR!W:W,B1742),"")</f>
        <v/>
      </c>
      <c r="D1742" s="94" t="str">
        <f>IF(A1742&lt;&gt;"",SUMIFS(JPK_KR!AM:AM,JPK_KR!W:W,B1742),"")</f>
        <v/>
      </c>
      <c r="G1742" s="94" t="str">
        <f>IF(E1742&lt;&gt;"",SUMIFS(JPK_KR!AL:AL,JPK_KR!W:W,F1742),"")</f>
        <v/>
      </c>
      <c r="H1742" s="94" t="str">
        <f>IF(E1742&lt;&gt;"",SUMIFS(JPK_KR!AM:AM,JPK_KR!W:W,F1742),"")</f>
        <v/>
      </c>
      <c r="K1742" s="94" t="str">
        <f>IF(I1742&lt;&gt;"",SUMIFS(JPK_KR!AJ:AJ,JPK_KR!W:W,J1742),"")</f>
        <v/>
      </c>
      <c r="L1742" s="94" t="str">
        <f>IF(I1742&lt;&gt;"",SUMIFS(JPK_KR!AK:AK,JPK_KR!W:W,J1742),"")</f>
        <v/>
      </c>
    </row>
    <row r="1743" spans="3:12" x14ac:dyDescent="0.3">
      <c r="C1743" s="94" t="str">
        <f>IF(A1743&lt;&gt;"",SUMIFS(JPK_KR!AL:AL,JPK_KR!W:W,B1743),"")</f>
        <v/>
      </c>
      <c r="D1743" s="94" t="str">
        <f>IF(A1743&lt;&gt;"",SUMIFS(JPK_KR!AM:AM,JPK_KR!W:W,B1743),"")</f>
        <v/>
      </c>
      <c r="G1743" s="94" t="str">
        <f>IF(E1743&lt;&gt;"",SUMIFS(JPK_KR!AL:AL,JPK_KR!W:W,F1743),"")</f>
        <v/>
      </c>
      <c r="H1743" s="94" t="str">
        <f>IF(E1743&lt;&gt;"",SUMIFS(JPK_KR!AM:AM,JPK_KR!W:W,F1743),"")</f>
        <v/>
      </c>
      <c r="K1743" s="94" t="str">
        <f>IF(I1743&lt;&gt;"",SUMIFS(JPK_KR!AJ:AJ,JPK_KR!W:W,J1743),"")</f>
        <v/>
      </c>
      <c r="L1743" s="94" t="str">
        <f>IF(I1743&lt;&gt;"",SUMIFS(JPK_KR!AK:AK,JPK_KR!W:W,J1743),"")</f>
        <v/>
      </c>
    </row>
    <row r="1744" spans="3:12" x14ac:dyDescent="0.3">
      <c r="C1744" s="94" t="str">
        <f>IF(A1744&lt;&gt;"",SUMIFS(JPK_KR!AL:AL,JPK_KR!W:W,B1744),"")</f>
        <v/>
      </c>
      <c r="D1744" s="94" t="str">
        <f>IF(A1744&lt;&gt;"",SUMIFS(JPK_KR!AM:AM,JPK_KR!W:W,B1744),"")</f>
        <v/>
      </c>
      <c r="G1744" s="94" t="str">
        <f>IF(E1744&lt;&gt;"",SUMIFS(JPK_KR!AL:AL,JPK_KR!W:W,F1744),"")</f>
        <v/>
      </c>
      <c r="H1744" s="94" t="str">
        <f>IF(E1744&lt;&gt;"",SUMIFS(JPK_KR!AM:AM,JPK_KR!W:W,F1744),"")</f>
        <v/>
      </c>
      <c r="K1744" s="94" t="str">
        <f>IF(I1744&lt;&gt;"",SUMIFS(JPK_KR!AJ:AJ,JPK_KR!W:W,J1744),"")</f>
        <v/>
      </c>
      <c r="L1744" s="94" t="str">
        <f>IF(I1744&lt;&gt;"",SUMIFS(JPK_KR!AK:AK,JPK_KR!W:W,J1744),"")</f>
        <v/>
      </c>
    </row>
    <row r="1745" spans="3:12" x14ac:dyDescent="0.3">
      <c r="C1745" s="94" t="str">
        <f>IF(A1745&lt;&gt;"",SUMIFS(JPK_KR!AL:AL,JPK_KR!W:W,B1745),"")</f>
        <v/>
      </c>
      <c r="D1745" s="94" t="str">
        <f>IF(A1745&lt;&gt;"",SUMIFS(JPK_KR!AM:AM,JPK_KR!W:W,B1745),"")</f>
        <v/>
      </c>
      <c r="G1745" s="94" t="str">
        <f>IF(E1745&lt;&gt;"",SUMIFS(JPK_KR!AL:AL,JPK_KR!W:W,F1745),"")</f>
        <v/>
      </c>
      <c r="H1745" s="94" t="str">
        <f>IF(E1745&lt;&gt;"",SUMIFS(JPK_KR!AM:AM,JPK_KR!W:W,F1745),"")</f>
        <v/>
      </c>
      <c r="K1745" s="94" t="str">
        <f>IF(I1745&lt;&gt;"",SUMIFS(JPK_KR!AJ:AJ,JPK_KR!W:W,J1745),"")</f>
        <v/>
      </c>
      <c r="L1745" s="94" t="str">
        <f>IF(I1745&lt;&gt;"",SUMIFS(JPK_KR!AK:AK,JPK_KR!W:W,J1745),"")</f>
        <v/>
      </c>
    </row>
    <row r="1746" spans="3:12" x14ac:dyDescent="0.3">
      <c r="C1746" s="94" t="str">
        <f>IF(A1746&lt;&gt;"",SUMIFS(JPK_KR!AL:AL,JPK_KR!W:W,B1746),"")</f>
        <v/>
      </c>
      <c r="D1746" s="94" t="str">
        <f>IF(A1746&lt;&gt;"",SUMIFS(JPK_KR!AM:AM,JPK_KR!W:W,B1746),"")</f>
        <v/>
      </c>
      <c r="G1746" s="94" t="str">
        <f>IF(E1746&lt;&gt;"",SUMIFS(JPK_KR!AL:AL,JPK_KR!W:W,F1746),"")</f>
        <v/>
      </c>
      <c r="H1746" s="94" t="str">
        <f>IF(E1746&lt;&gt;"",SUMIFS(JPK_KR!AM:AM,JPK_KR!W:W,F1746),"")</f>
        <v/>
      </c>
      <c r="K1746" s="94" t="str">
        <f>IF(I1746&lt;&gt;"",SUMIFS(JPK_KR!AJ:AJ,JPK_KR!W:W,J1746),"")</f>
        <v/>
      </c>
      <c r="L1746" s="94" t="str">
        <f>IF(I1746&lt;&gt;"",SUMIFS(JPK_KR!AK:AK,JPK_KR!W:W,J1746),"")</f>
        <v/>
      </c>
    </row>
    <row r="1747" spans="3:12" x14ac:dyDescent="0.3">
      <c r="C1747" s="94" t="str">
        <f>IF(A1747&lt;&gt;"",SUMIFS(JPK_KR!AL:AL,JPK_KR!W:W,B1747),"")</f>
        <v/>
      </c>
      <c r="D1747" s="94" t="str">
        <f>IF(A1747&lt;&gt;"",SUMIFS(JPK_KR!AM:AM,JPK_KR!W:W,B1747),"")</f>
        <v/>
      </c>
      <c r="G1747" s="94" t="str">
        <f>IF(E1747&lt;&gt;"",SUMIFS(JPK_KR!AL:AL,JPK_KR!W:W,F1747),"")</f>
        <v/>
      </c>
      <c r="H1747" s="94" t="str">
        <f>IF(E1747&lt;&gt;"",SUMIFS(JPK_KR!AM:AM,JPK_KR!W:W,F1747),"")</f>
        <v/>
      </c>
      <c r="K1747" s="94" t="str">
        <f>IF(I1747&lt;&gt;"",SUMIFS(JPK_KR!AJ:AJ,JPK_KR!W:W,J1747),"")</f>
        <v/>
      </c>
      <c r="L1747" s="94" t="str">
        <f>IF(I1747&lt;&gt;"",SUMIFS(JPK_KR!AK:AK,JPK_KR!W:W,J1747),"")</f>
        <v/>
      </c>
    </row>
    <row r="1748" spans="3:12" x14ac:dyDescent="0.3">
      <c r="C1748" s="94" t="str">
        <f>IF(A1748&lt;&gt;"",SUMIFS(JPK_KR!AL:AL,JPK_KR!W:W,B1748),"")</f>
        <v/>
      </c>
      <c r="D1748" s="94" t="str">
        <f>IF(A1748&lt;&gt;"",SUMIFS(JPK_KR!AM:AM,JPK_KR!W:W,B1748),"")</f>
        <v/>
      </c>
      <c r="G1748" s="94" t="str">
        <f>IF(E1748&lt;&gt;"",SUMIFS(JPK_KR!AL:AL,JPK_KR!W:W,F1748),"")</f>
        <v/>
      </c>
      <c r="H1748" s="94" t="str">
        <f>IF(E1748&lt;&gt;"",SUMIFS(JPK_KR!AM:AM,JPK_KR!W:W,F1748),"")</f>
        <v/>
      </c>
      <c r="K1748" s="94" t="str">
        <f>IF(I1748&lt;&gt;"",SUMIFS(JPK_KR!AJ:AJ,JPK_KR!W:W,J1748),"")</f>
        <v/>
      </c>
      <c r="L1748" s="94" t="str">
        <f>IF(I1748&lt;&gt;"",SUMIFS(JPK_KR!AK:AK,JPK_KR!W:W,J1748),"")</f>
        <v/>
      </c>
    </row>
    <row r="1749" spans="3:12" x14ac:dyDescent="0.3">
      <c r="C1749" s="94" t="str">
        <f>IF(A1749&lt;&gt;"",SUMIFS(JPK_KR!AL:AL,JPK_KR!W:W,B1749),"")</f>
        <v/>
      </c>
      <c r="D1749" s="94" t="str">
        <f>IF(A1749&lt;&gt;"",SUMIFS(JPK_KR!AM:AM,JPK_KR!W:W,B1749),"")</f>
        <v/>
      </c>
      <c r="G1749" s="94" t="str">
        <f>IF(E1749&lt;&gt;"",SUMIFS(JPK_KR!AL:AL,JPK_KR!W:W,F1749),"")</f>
        <v/>
      </c>
      <c r="H1749" s="94" t="str">
        <f>IF(E1749&lt;&gt;"",SUMIFS(JPK_KR!AM:AM,JPK_KR!W:W,F1749),"")</f>
        <v/>
      </c>
      <c r="K1749" s="94" t="str">
        <f>IF(I1749&lt;&gt;"",SUMIFS(JPK_KR!AJ:AJ,JPK_KR!W:W,J1749),"")</f>
        <v/>
      </c>
      <c r="L1749" s="94" t="str">
        <f>IF(I1749&lt;&gt;"",SUMIFS(JPK_KR!AK:AK,JPK_KR!W:W,J1749),"")</f>
        <v/>
      </c>
    </row>
    <row r="1750" spans="3:12" x14ac:dyDescent="0.3">
      <c r="C1750" s="94" t="str">
        <f>IF(A1750&lt;&gt;"",SUMIFS(JPK_KR!AL:AL,JPK_KR!W:W,B1750),"")</f>
        <v/>
      </c>
      <c r="D1750" s="94" t="str">
        <f>IF(A1750&lt;&gt;"",SUMIFS(JPK_KR!AM:AM,JPK_KR!W:W,B1750),"")</f>
        <v/>
      </c>
      <c r="G1750" s="94" t="str">
        <f>IF(E1750&lt;&gt;"",SUMIFS(JPK_KR!AL:AL,JPK_KR!W:W,F1750),"")</f>
        <v/>
      </c>
      <c r="H1750" s="94" t="str">
        <f>IF(E1750&lt;&gt;"",SUMIFS(JPK_KR!AM:AM,JPK_KR!W:W,F1750),"")</f>
        <v/>
      </c>
      <c r="K1750" s="94" t="str">
        <f>IF(I1750&lt;&gt;"",SUMIFS(JPK_KR!AJ:AJ,JPK_KR!W:W,J1750),"")</f>
        <v/>
      </c>
      <c r="L1750" s="94" t="str">
        <f>IF(I1750&lt;&gt;"",SUMIFS(JPK_KR!AK:AK,JPK_KR!W:W,J1750),"")</f>
        <v/>
      </c>
    </row>
    <row r="1751" spans="3:12" x14ac:dyDescent="0.3">
      <c r="C1751" s="94" t="str">
        <f>IF(A1751&lt;&gt;"",SUMIFS(JPK_KR!AL:AL,JPK_KR!W:W,B1751),"")</f>
        <v/>
      </c>
      <c r="D1751" s="94" t="str">
        <f>IF(A1751&lt;&gt;"",SUMIFS(JPK_KR!AM:AM,JPK_KR!W:W,B1751),"")</f>
        <v/>
      </c>
      <c r="G1751" s="94" t="str">
        <f>IF(E1751&lt;&gt;"",SUMIFS(JPK_KR!AL:AL,JPK_KR!W:W,F1751),"")</f>
        <v/>
      </c>
      <c r="H1751" s="94" t="str">
        <f>IF(E1751&lt;&gt;"",SUMIFS(JPK_KR!AM:AM,JPK_KR!W:W,F1751),"")</f>
        <v/>
      </c>
      <c r="K1751" s="94" t="str">
        <f>IF(I1751&lt;&gt;"",SUMIFS(JPK_KR!AJ:AJ,JPK_KR!W:W,J1751),"")</f>
        <v/>
      </c>
      <c r="L1751" s="94" t="str">
        <f>IF(I1751&lt;&gt;"",SUMIFS(JPK_KR!AK:AK,JPK_KR!W:W,J1751),"")</f>
        <v/>
      </c>
    </row>
    <row r="1752" spans="3:12" x14ac:dyDescent="0.3">
      <c r="C1752" s="94" t="str">
        <f>IF(A1752&lt;&gt;"",SUMIFS(JPK_KR!AL:AL,JPK_KR!W:W,B1752),"")</f>
        <v/>
      </c>
      <c r="D1752" s="94" t="str">
        <f>IF(A1752&lt;&gt;"",SUMIFS(JPK_KR!AM:AM,JPK_KR!W:W,B1752),"")</f>
        <v/>
      </c>
      <c r="G1752" s="94" t="str">
        <f>IF(E1752&lt;&gt;"",SUMIFS(JPK_KR!AL:AL,JPK_KR!W:W,F1752),"")</f>
        <v/>
      </c>
      <c r="H1752" s="94" t="str">
        <f>IF(E1752&lt;&gt;"",SUMIFS(JPK_KR!AM:AM,JPK_KR!W:W,F1752),"")</f>
        <v/>
      </c>
      <c r="K1752" s="94" t="str">
        <f>IF(I1752&lt;&gt;"",SUMIFS(JPK_KR!AJ:AJ,JPK_KR!W:W,J1752),"")</f>
        <v/>
      </c>
      <c r="L1752" s="94" t="str">
        <f>IF(I1752&lt;&gt;"",SUMIFS(JPK_KR!AK:AK,JPK_KR!W:W,J1752),"")</f>
        <v/>
      </c>
    </row>
    <row r="1753" spans="3:12" x14ac:dyDescent="0.3">
      <c r="C1753" s="94" t="str">
        <f>IF(A1753&lt;&gt;"",SUMIFS(JPK_KR!AL:AL,JPK_KR!W:W,B1753),"")</f>
        <v/>
      </c>
      <c r="D1753" s="94" t="str">
        <f>IF(A1753&lt;&gt;"",SUMIFS(JPK_KR!AM:AM,JPK_KR!W:W,B1753),"")</f>
        <v/>
      </c>
      <c r="G1753" s="94" t="str">
        <f>IF(E1753&lt;&gt;"",SUMIFS(JPK_KR!AL:AL,JPK_KR!W:W,F1753),"")</f>
        <v/>
      </c>
      <c r="H1753" s="94" t="str">
        <f>IF(E1753&lt;&gt;"",SUMIFS(JPK_KR!AM:AM,JPK_KR!W:W,F1753),"")</f>
        <v/>
      </c>
      <c r="K1753" s="94" t="str">
        <f>IF(I1753&lt;&gt;"",SUMIFS(JPK_KR!AJ:AJ,JPK_KR!W:W,J1753),"")</f>
        <v/>
      </c>
      <c r="L1753" s="94" t="str">
        <f>IF(I1753&lt;&gt;"",SUMIFS(JPK_KR!AK:AK,JPK_KR!W:W,J1753),"")</f>
        <v/>
      </c>
    </row>
    <row r="1754" spans="3:12" x14ac:dyDescent="0.3">
      <c r="C1754" s="94" t="str">
        <f>IF(A1754&lt;&gt;"",SUMIFS(JPK_KR!AL:AL,JPK_KR!W:W,B1754),"")</f>
        <v/>
      </c>
      <c r="D1754" s="94" t="str">
        <f>IF(A1754&lt;&gt;"",SUMIFS(JPK_KR!AM:AM,JPK_KR!W:W,B1754),"")</f>
        <v/>
      </c>
      <c r="G1754" s="94" t="str">
        <f>IF(E1754&lt;&gt;"",SUMIFS(JPK_KR!AL:AL,JPK_KR!W:W,F1754),"")</f>
        <v/>
      </c>
      <c r="H1754" s="94" t="str">
        <f>IF(E1754&lt;&gt;"",SUMIFS(JPK_KR!AM:AM,JPK_KR!W:W,F1754),"")</f>
        <v/>
      </c>
      <c r="K1754" s="94" t="str">
        <f>IF(I1754&lt;&gt;"",SUMIFS(JPK_KR!AJ:AJ,JPK_KR!W:W,J1754),"")</f>
        <v/>
      </c>
      <c r="L1754" s="94" t="str">
        <f>IF(I1754&lt;&gt;"",SUMIFS(JPK_KR!AK:AK,JPK_KR!W:W,J1754),"")</f>
        <v/>
      </c>
    </row>
    <row r="1755" spans="3:12" x14ac:dyDescent="0.3">
      <c r="C1755" s="94" t="str">
        <f>IF(A1755&lt;&gt;"",SUMIFS(JPK_KR!AL:AL,JPK_KR!W:W,B1755),"")</f>
        <v/>
      </c>
      <c r="D1755" s="94" t="str">
        <f>IF(A1755&lt;&gt;"",SUMIFS(JPK_KR!AM:AM,JPK_KR!W:W,B1755),"")</f>
        <v/>
      </c>
      <c r="G1755" s="94" t="str">
        <f>IF(E1755&lt;&gt;"",SUMIFS(JPK_KR!AL:AL,JPK_KR!W:W,F1755),"")</f>
        <v/>
      </c>
      <c r="H1755" s="94" t="str">
        <f>IF(E1755&lt;&gt;"",SUMIFS(JPK_KR!AM:AM,JPK_KR!W:W,F1755),"")</f>
        <v/>
      </c>
      <c r="K1755" s="94" t="str">
        <f>IF(I1755&lt;&gt;"",SUMIFS(JPK_KR!AJ:AJ,JPK_KR!W:W,J1755),"")</f>
        <v/>
      </c>
      <c r="L1755" s="94" t="str">
        <f>IF(I1755&lt;&gt;"",SUMIFS(JPK_KR!AK:AK,JPK_KR!W:W,J1755),"")</f>
        <v/>
      </c>
    </row>
    <row r="1756" spans="3:12" x14ac:dyDescent="0.3">
      <c r="C1756" s="94" t="str">
        <f>IF(A1756&lt;&gt;"",SUMIFS(JPK_KR!AL:AL,JPK_KR!W:W,B1756),"")</f>
        <v/>
      </c>
      <c r="D1756" s="94" t="str">
        <f>IF(A1756&lt;&gt;"",SUMIFS(JPK_KR!AM:AM,JPK_KR!W:W,B1756),"")</f>
        <v/>
      </c>
      <c r="G1756" s="94" t="str">
        <f>IF(E1756&lt;&gt;"",SUMIFS(JPK_KR!AL:AL,JPK_KR!W:W,F1756),"")</f>
        <v/>
      </c>
      <c r="H1756" s="94" t="str">
        <f>IF(E1756&lt;&gt;"",SUMIFS(JPK_KR!AM:AM,JPK_KR!W:W,F1756),"")</f>
        <v/>
      </c>
      <c r="K1756" s="94" t="str">
        <f>IF(I1756&lt;&gt;"",SUMIFS(JPK_KR!AJ:AJ,JPK_KR!W:W,J1756),"")</f>
        <v/>
      </c>
      <c r="L1756" s="94" t="str">
        <f>IF(I1756&lt;&gt;"",SUMIFS(JPK_KR!AK:AK,JPK_KR!W:W,J1756),"")</f>
        <v/>
      </c>
    </row>
    <row r="1757" spans="3:12" x14ac:dyDescent="0.3">
      <c r="C1757" s="94" t="str">
        <f>IF(A1757&lt;&gt;"",SUMIFS(JPK_KR!AL:AL,JPK_KR!W:W,B1757),"")</f>
        <v/>
      </c>
      <c r="D1757" s="94" t="str">
        <f>IF(A1757&lt;&gt;"",SUMIFS(JPK_KR!AM:AM,JPK_KR!W:W,B1757),"")</f>
        <v/>
      </c>
      <c r="G1757" s="94" t="str">
        <f>IF(E1757&lt;&gt;"",SUMIFS(JPK_KR!AL:AL,JPK_KR!W:W,F1757),"")</f>
        <v/>
      </c>
      <c r="H1757" s="94" t="str">
        <f>IF(E1757&lt;&gt;"",SUMIFS(JPK_KR!AM:AM,JPK_KR!W:W,F1757),"")</f>
        <v/>
      </c>
      <c r="K1757" s="94" t="str">
        <f>IF(I1757&lt;&gt;"",SUMIFS(JPK_KR!AJ:AJ,JPK_KR!W:W,J1757),"")</f>
        <v/>
      </c>
      <c r="L1757" s="94" t="str">
        <f>IF(I1757&lt;&gt;"",SUMIFS(JPK_KR!AK:AK,JPK_KR!W:W,J1757),"")</f>
        <v/>
      </c>
    </row>
    <row r="1758" spans="3:12" x14ac:dyDescent="0.3">
      <c r="C1758" s="94" t="str">
        <f>IF(A1758&lt;&gt;"",SUMIFS(JPK_KR!AL:AL,JPK_KR!W:W,B1758),"")</f>
        <v/>
      </c>
      <c r="D1758" s="94" t="str">
        <f>IF(A1758&lt;&gt;"",SUMIFS(JPK_KR!AM:AM,JPK_KR!W:W,B1758),"")</f>
        <v/>
      </c>
      <c r="G1758" s="94" t="str">
        <f>IF(E1758&lt;&gt;"",SUMIFS(JPK_KR!AL:AL,JPK_KR!W:W,F1758),"")</f>
        <v/>
      </c>
      <c r="H1758" s="94" t="str">
        <f>IF(E1758&lt;&gt;"",SUMIFS(JPK_KR!AM:AM,JPK_KR!W:W,F1758),"")</f>
        <v/>
      </c>
      <c r="K1758" s="94" t="str">
        <f>IF(I1758&lt;&gt;"",SUMIFS(JPK_KR!AJ:AJ,JPK_KR!W:W,J1758),"")</f>
        <v/>
      </c>
      <c r="L1758" s="94" t="str">
        <f>IF(I1758&lt;&gt;"",SUMIFS(JPK_KR!AK:AK,JPK_KR!W:W,J1758),"")</f>
        <v/>
      </c>
    </row>
    <row r="1759" spans="3:12" x14ac:dyDescent="0.3">
      <c r="C1759" s="94" t="str">
        <f>IF(A1759&lt;&gt;"",SUMIFS(JPK_KR!AL:AL,JPK_KR!W:W,B1759),"")</f>
        <v/>
      </c>
      <c r="D1759" s="94" t="str">
        <f>IF(A1759&lt;&gt;"",SUMIFS(JPK_KR!AM:AM,JPK_KR!W:W,B1759),"")</f>
        <v/>
      </c>
      <c r="G1759" s="94" t="str">
        <f>IF(E1759&lt;&gt;"",SUMIFS(JPK_KR!AL:AL,JPK_KR!W:W,F1759),"")</f>
        <v/>
      </c>
      <c r="H1759" s="94" t="str">
        <f>IF(E1759&lt;&gt;"",SUMIFS(JPK_KR!AM:AM,JPK_KR!W:W,F1759),"")</f>
        <v/>
      </c>
      <c r="K1759" s="94" t="str">
        <f>IF(I1759&lt;&gt;"",SUMIFS(JPK_KR!AJ:AJ,JPK_KR!W:W,J1759),"")</f>
        <v/>
      </c>
      <c r="L1759" s="94" t="str">
        <f>IF(I1759&lt;&gt;"",SUMIFS(JPK_KR!AK:AK,JPK_KR!W:W,J1759),"")</f>
        <v/>
      </c>
    </row>
    <row r="1760" spans="3:12" x14ac:dyDescent="0.3">
      <c r="C1760" s="94" t="str">
        <f>IF(A1760&lt;&gt;"",SUMIFS(JPK_KR!AL:AL,JPK_KR!W:W,B1760),"")</f>
        <v/>
      </c>
      <c r="D1760" s="94" t="str">
        <f>IF(A1760&lt;&gt;"",SUMIFS(JPK_KR!AM:AM,JPK_KR!W:W,B1760),"")</f>
        <v/>
      </c>
      <c r="G1760" s="94" t="str">
        <f>IF(E1760&lt;&gt;"",SUMIFS(JPK_KR!AL:AL,JPK_KR!W:W,F1760),"")</f>
        <v/>
      </c>
      <c r="H1760" s="94" t="str">
        <f>IF(E1760&lt;&gt;"",SUMIFS(JPK_KR!AM:AM,JPK_KR!W:W,F1760),"")</f>
        <v/>
      </c>
      <c r="K1760" s="94" t="str">
        <f>IF(I1760&lt;&gt;"",SUMIFS(JPK_KR!AJ:AJ,JPK_KR!W:W,J1760),"")</f>
        <v/>
      </c>
      <c r="L1760" s="94" t="str">
        <f>IF(I1760&lt;&gt;"",SUMIFS(JPK_KR!AK:AK,JPK_KR!W:W,J1760),"")</f>
        <v/>
      </c>
    </row>
    <row r="1761" spans="3:12" x14ac:dyDescent="0.3">
      <c r="C1761" s="94" t="str">
        <f>IF(A1761&lt;&gt;"",SUMIFS(JPK_KR!AL:AL,JPK_KR!W:W,B1761),"")</f>
        <v/>
      </c>
      <c r="D1761" s="94" t="str">
        <f>IF(A1761&lt;&gt;"",SUMIFS(JPK_KR!AM:AM,JPK_KR!W:W,B1761),"")</f>
        <v/>
      </c>
      <c r="G1761" s="94" t="str">
        <f>IF(E1761&lt;&gt;"",SUMIFS(JPK_KR!AL:AL,JPK_KR!W:W,F1761),"")</f>
        <v/>
      </c>
      <c r="H1761" s="94" t="str">
        <f>IF(E1761&lt;&gt;"",SUMIFS(JPK_KR!AM:AM,JPK_KR!W:W,F1761),"")</f>
        <v/>
      </c>
      <c r="K1761" s="94" t="str">
        <f>IF(I1761&lt;&gt;"",SUMIFS(JPK_KR!AJ:AJ,JPK_KR!W:W,J1761),"")</f>
        <v/>
      </c>
      <c r="L1761" s="94" t="str">
        <f>IF(I1761&lt;&gt;"",SUMIFS(JPK_KR!AK:AK,JPK_KR!W:W,J1761),"")</f>
        <v/>
      </c>
    </row>
    <row r="1762" spans="3:12" x14ac:dyDescent="0.3">
      <c r="C1762" s="94" t="str">
        <f>IF(A1762&lt;&gt;"",SUMIFS(JPK_KR!AL:AL,JPK_KR!W:W,B1762),"")</f>
        <v/>
      </c>
      <c r="D1762" s="94" t="str">
        <f>IF(A1762&lt;&gt;"",SUMIFS(JPK_KR!AM:AM,JPK_KR!W:W,B1762),"")</f>
        <v/>
      </c>
      <c r="G1762" s="94" t="str">
        <f>IF(E1762&lt;&gt;"",SUMIFS(JPK_KR!AL:AL,JPK_KR!W:W,F1762),"")</f>
        <v/>
      </c>
      <c r="H1762" s="94" t="str">
        <f>IF(E1762&lt;&gt;"",SUMIFS(JPK_KR!AM:AM,JPK_KR!W:W,F1762),"")</f>
        <v/>
      </c>
      <c r="K1762" s="94" t="str">
        <f>IF(I1762&lt;&gt;"",SUMIFS(JPK_KR!AJ:AJ,JPK_KR!W:W,J1762),"")</f>
        <v/>
      </c>
      <c r="L1762" s="94" t="str">
        <f>IF(I1762&lt;&gt;"",SUMIFS(JPK_KR!AK:AK,JPK_KR!W:W,J1762),"")</f>
        <v/>
      </c>
    </row>
    <row r="1763" spans="3:12" x14ac:dyDescent="0.3">
      <c r="C1763" s="94" t="str">
        <f>IF(A1763&lt;&gt;"",SUMIFS(JPK_KR!AL:AL,JPK_KR!W:W,B1763),"")</f>
        <v/>
      </c>
      <c r="D1763" s="94" t="str">
        <f>IF(A1763&lt;&gt;"",SUMIFS(JPK_KR!AM:AM,JPK_KR!W:W,B1763),"")</f>
        <v/>
      </c>
      <c r="G1763" s="94" t="str">
        <f>IF(E1763&lt;&gt;"",SUMIFS(JPK_KR!AL:AL,JPK_KR!W:W,F1763),"")</f>
        <v/>
      </c>
      <c r="H1763" s="94" t="str">
        <f>IF(E1763&lt;&gt;"",SUMIFS(JPK_KR!AM:AM,JPK_KR!W:W,F1763),"")</f>
        <v/>
      </c>
      <c r="K1763" s="94" t="str">
        <f>IF(I1763&lt;&gt;"",SUMIFS(JPK_KR!AJ:AJ,JPK_KR!W:W,J1763),"")</f>
        <v/>
      </c>
      <c r="L1763" s="94" t="str">
        <f>IF(I1763&lt;&gt;"",SUMIFS(JPK_KR!AK:AK,JPK_KR!W:W,J1763),"")</f>
        <v/>
      </c>
    </row>
    <row r="1764" spans="3:12" x14ac:dyDescent="0.3">
      <c r="C1764" s="94" t="str">
        <f>IF(A1764&lt;&gt;"",SUMIFS(JPK_KR!AL:AL,JPK_KR!W:W,B1764),"")</f>
        <v/>
      </c>
      <c r="D1764" s="94" t="str">
        <f>IF(A1764&lt;&gt;"",SUMIFS(JPK_KR!AM:AM,JPK_KR!W:W,B1764),"")</f>
        <v/>
      </c>
      <c r="G1764" s="94" t="str">
        <f>IF(E1764&lt;&gt;"",SUMIFS(JPK_KR!AL:AL,JPK_KR!W:W,F1764),"")</f>
        <v/>
      </c>
      <c r="H1764" s="94" t="str">
        <f>IF(E1764&lt;&gt;"",SUMIFS(JPK_KR!AM:AM,JPK_KR!W:W,F1764),"")</f>
        <v/>
      </c>
      <c r="K1764" s="94" t="str">
        <f>IF(I1764&lt;&gt;"",SUMIFS(JPK_KR!AJ:AJ,JPK_KR!W:W,J1764),"")</f>
        <v/>
      </c>
      <c r="L1764" s="94" t="str">
        <f>IF(I1764&lt;&gt;"",SUMIFS(JPK_KR!AK:AK,JPK_KR!W:W,J1764),"")</f>
        <v/>
      </c>
    </row>
    <row r="1765" spans="3:12" x14ac:dyDescent="0.3">
      <c r="C1765" s="94" t="str">
        <f>IF(A1765&lt;&gt;"",SUMIFS(JPK_KR!AL:AL,JPK_KR!W:W,B1765),"")</f>
        <v/>
      </c>
      <c r="D1765" s="94" t="str">
        <f>IF(A1765&lt;&gt;"",SUMIFS(JPK_KR!AM:AM,JPK_KR!W:W,B1765),"")</f>
        <v/>
      </c>
      <c r="G1765" s="94" t="str">
        <f>IF(E1765&lt;&gt;"",SUMIFS(JPK_KR!AL:AL,JPK_KR!W:W,F1765),"")</f>
        <v/>
      </c>
      <c r="H1765" s="94" t="str">
        <f>IF(E1765&lt;&gt;"",SUMIFS(JPK_KR!AM:AM,JPK_KR!W:W,F1765),"")</f>
        <v/>
      </c>
      <c r="K1765" s="94" t="str">
        <f>IF(I1765&lt;&gt;"",SUMIFS(JPK_KR!AJ:AJ,JPK_KR!W:W,J1765),"")</f>
        <v/>
      </c>
      <c r="L1765" s="94" t="str">
        <f>IF(I1765&lt;&gt;"",SUMIFS(JPK_KR!AK:AK,JPK_KR!W:W,J1765),"")</f>
        <v/>
      </c>
    </row>
    <row r="1766" spans="3:12" x14ac:dyDescent="0.3">
      <c r="C1766" s="94" t="str">
        <f>IF(A1766&lt;&gt;"",SUMIFS(JPK_KR!AL:AL,JPK_KR!W:W,B1766),"")</f>
        <v/>
      </c>
      <c r="D1766" s="94" t="str">
        <f>IF(A1766&lt;&gt;"",SUMIFS(JPK_KR!AM:AM,JPK_KR!W:W,B1766),"")</f>
        <v/>
      </c>
      <c r="G1766" s="94" t="str">
        <f>IF(E1766&lt;&gt;"",SUMIFS(JPK_KR!AL:AL,JPK_KR!W:W,F1766),"")</f>
        <v/>
      </c>
      <c r="H1766" s="94" t="str">
        <f>IF(E1766&lt;&gt;"",SUMIFS(JPK_KR!AM:AM,JPK_KR!W:W,F1766),"")</f>
        <v/>
      </c>
      <c r="K1766" s="94" t="str">
        <f>IF(I1766&lt;&gt;"",SUMIFS(JPK_KR!AJ:AJ,JPK_KR!W:W,J1766),"")</f>
        <v/>
      </c>
      <c r="L1766" s="94" t="str">
        <f>IF(I1766&lt;&gt;"",SUMIFS(JPK_KR!AK:AK,JPK_KR!W:W,J1766),"")</f>
        <v/>
      </c>
    </row>
    <row r="1767" spans="3:12" x14ac:dyDescent="0.3">
      <c r="C1767" s="94" t="str">
        <f>IF(A1767&lt;&gt;"",SUMIFS(JPK_KR!AL:AL,JPK_KR!W:W,B1767),"")</f>
        <v/>
      </c>
      <c r="D1767" s="94" t="str">
        <f>IF(A1767&lt;&gt;"",SUMIFS(JPK_KR!AM:AM,JPK_KR!W:W,B1767),"")</f>
        <v/>
      </c>
      <c r="G1767" s="94" t="str">
        <f>IF(E1767&lt;&gt;"",SUMIFS(JPK_KR!AL:AL,JPK_KR!W:W,F1767),"")</f>
        <v/>
      </c>
      <c r="H1767" s="94" t="str">
        <f>IF(E1767&lt;&gt;"",SUMIFS(JPK_KR!AM:AM,JPK_KR!W:W,F1767),"")</f>
        <v/>
      </c>
      <c r="K1767" s="94" t="str">
        <f>IF(I1767&lt;&gt;"",SUMIFS(JPK_KR!AJ:AJ,JPK_KR!W:W,J1767),"")</f>
        <v/>
      </c>
      <c r="L1767" s="94" t="str">
        <f>IF(I1767&lt;&gt;"",SUMIFS(JPK_KR!AK:AK,JPK_KR!W:W,J1767),"")</f>
        <v/>
      </c>
    </row>
    <row r="1768" spans="3:12" x14ac:dyDescent="0.3">
      <c r="C1768" s="94" t="str">
        <f>IF(A1768&lt;&gt;"",SUMIFS(JPK_KR!AL:AL,JPK_KR!W:W,B1768),"")</f>
        <v/>
      </c>
      <c r="D1768" s="94" t="str">
        <f>IF(A1768&lt;&gt;"",SUMIFS(JPK_KR!AM:AM,JPK_KR!W:W,B1768),"")</f>
        <v/>
      </c>
      <c r="G1768" s="94" t="str">
        <f>IF(E1768&lt;&gt;"",SUMIFS(JPK_KR!AL:AL,JPK_KR!W:W,F1768),"")</f>
        <v/>
      </c>
      <c r="H1768" s="94" t="str">
        <f>IF(E1768&lt;&gt;"",SUMIFS(JPK_KR!AM:AM,JPK_KR!W:W,F1768),"")</f>
        <v/>
      </c>
      <c r="K1768" s="94" t="str">
        <f>IF(I1768&lt;&gt;"",SUMIFS(JPK_KR!AJ:AJ,JPK_KR!W:W,J1768),"")</f>
        <v/>
      </c>
      <c r="L1768" s="94" t="str">
        <f>IF(I1768&lt;&gt;"",SUMIFS(JPK_KR!AK:AK,JPK_KR!W:W,J1768),"")</f>
        <v/>
      </c>
    </row>
    <row r="1769" spans="3:12" x14ac:dyDescent="0.3">
      <c r="C1769" s="94" t="str">
        <f>IF(A1769&lt;&gt;"",SUMIFS(JPK_KR!AL:AL,JPK_KR!W:W,B1769),"")</f>
        <v/>
      </c>
      <c r="D1769" s="94" t="str">
        <f>IF(A1769&lt;&gt;"",SUMIFS(JPK_KR!AM:AM,JPK_KR!W:W,B1769),"")</f>
        <v/>
      </c>
      <c r="G1769" s="94" t="str">
        <f>IF(E1769&lt;&gt;"",SUMIFS(JPK_KR!AL:AL,JPK_KR!W:W,F1769),"")</f>
        <v/>
      </c>
      <c r="H1769" s="94" t="str">
        <f>IF(E1769&lt;&gt;"",SUMIFS(JPK_KR!AM:AM,JPK_KR!W:W,F1769),"")</f>
        <v/>
      </c>
      <c r="K1769" s="94" t="str">
        <f>IF(I1769&lt;&gt;"",SUMIFS(JPK_KR!AJ:AJ,JPK_KR!W:W,J1769),"")</f>
        <v/>
      </c>
      <c r="L1769" s="94" t="str">
        <f>IF(I1769&lt;&gt;"",SUMIFS(JPK_KR!AK:AK,JPK_KR!W:W,J1769),"")</f>
        <v/>
      </c>
    </row>
    <row r="1770" spans="3:12" x14ac:dyDescent="0.3">
      <c r="C1770" s="94" t="str">
        <f>IF(A1770&lt;&gt;"",SUMIFS(JPK_KR!AL:AL,JPK_KR!W:W,B1770),"")</f>
        <v/>
      </c>
      <c r="D1770" s="94" t="str">
        <f>IF(A1770&lt;&gt;"",SUMIFS(JPK_KR!AM:AM,JPK_KR!W:W,B1770),"")</f>
        <v/>
      </c>
      <c r="G1770" s="94" t="str">
        <f>IF(E1770&lt;&gt;"",SUMIFS(JPK_KR!AL:AL,JPK_KR!W:W,F1770),"")</f>
        <v/>
      </c>
      <c r="H1770" s="94" t="str">
        <f>IF(E1770&lt;&gt;"",SUMIFS(JPK_KR!AM:AM,JPK_KR!W:W,F1770),"")</f>
        <v/>
      </c>
      <c r="K1770" s="94" t="str">
        <f>IF(I1770&lt;&gt;"",SUMIFS(JPK_KR!AJ:AJ,JPK_KR!W:W,J1770),"")</f>
        <v/>
      </c>
      <c r="L1770" s="94" t="str">
        <f>IF(I1770&lt;&gt;"",SUMIFS(JPK_KR!AK:AK,JPK_KR!W:W,J1770),"")</f>
        <v/>
      </c>
    </row>
    <row r="1771" spans="3:12" x14ac:dyDescent="0.3">
      <c r="C1771" s="94" t="str">
        <f>IF(A1771&lt;&gt;"",SUMIFS(JPK_KR!AL:AL,JPK_KR!W:W,B1771),"")</f>
        <v/>
      </c>
      <c r="D1771" s="94" t="str">
        <f>IF(A1771&lt;&gt;"",SUMIFS(JPK_KR!AM:AM,JPK_KR!W:W,B1771),"")</f>
        <v/>
      </c>
      <c r="G1771" s="94" t="str">
        <f>IF(E1771&lt;&gt;"",SUMIFS(JPK_KR!AL:AL,JPK_KR!W:W,F1771),"")</f>
        <v/>
      </c>
      <c r="H1771" s="94" t="str">
        <f>IF(E1771&lt;&gt;"",SUMIFS(JPK_KR!AM:AM,JPK_KR!W:W,F1771),"")</f>
        <v/>
      </c>
      <c r="K1771" s="94" t="str">
        <f>IF(I1771&lt;&gt;"",SUMIFS(JPK_KR!AJ:AJ,JPK_KR!W:W,J1771),"")</f>
        <v/>
      </c>
      <c r="L1771" s="94" t="str">
        <f>IF(I1771&lt;&gt;"",SUMIFS(JPK_KR!AK:AK,JPK_KR!W:W,J1771),"")</f>
        <v/>
      </c>
    </row>
    <row r="1772" spans="3:12" x14ac:dyDescent="0.3">
      <c r="C1772" s="94" t="str">
        <f>IF(A1772&lt;&gt;"",SUMIFS(JPK_KR!AL:AL,JPK_KR!W:W,B1772),"")</f>
        <v/>
      </c>
      <c r="D1772" s="94" t="str">
        <f>IF(A1772&lt;&gt;"",SUMIFS(JPK_KR!AM:AM,JPK_KR!W:W,B1772),"")</f>
        <v/>
      </c>
      <c r="G1772" s="94" t="str">
        <f>IF(E1772&lt;&gt;"",SUMIFS(JPK_KR!AL:AL,JPK_KR!W:W,F1772),"")</f>
        <v/>
      </c>
      <c r="H1772" s="94" t="str">
        <f>IF(E1772&lt;&gt;"",SUMIFS(JPK_KR!AM:AM,JPK_KR!W:W,F1772),"")</f>
        <v/>
      </c>
      <c r="K1772" s="94" t="str">
        <f>IF(I1772&lt;&gt;"",SUMIFS(JPK_KR!AJ:AJ,JPK_KR!W:W,J1772),"")</f>
        <v/>
      </c>
      <c r="L1772" s="94" t="str">
        <f>IF(I1772&lt;&gt;"",SUMIFS(JPK_KR!AK:AK,JPK_KR!W:W,J1772),"")</f>
        <v/>
      </c>
    </row>
    <row r="1773" spans="3:12" x14ac:dyDescent="0.3">
      <c r="C1773" s="94" t="str">
        <f>IF(A1773&lt;&gt;"",SUMIFS(JPK_KR!AL:AL,JPK_KR!W:W,B1773),"")</f>
        <v/>
      </c>
      <c r="D1773" s="94" t="str">
        <f>IF(A1773&lt;&gt;"",SUMIFS(JPK_KR!AM:AM,JPK_KR!W:W,B1773),"")</f>
        <v/>
      </c>
      <c r="G1773" s="94" t="str">
        <f>IF(E1773&lt;&gt;"",SUMIFS(JPK_KR!AL:AL,JPK_KR!W:W,F1773),"")</f>
        <v/>
      </c>
      <c r="H1773" s="94" t="str">
        <f>IF(E1773&lt;&gt;"",SUMIFS(JPK_KR!AM:AM,JPK_KR!W:W,F1773),"")</f>
        <v/>
      </c>
      <c r="K1773" s="94" t="str">
        <f>IF(I1773&lt;&gt;"",SUMIFS(JPK_KR!AJ:AJ,JPK_KR!W:W,J1773),"")</f>
        <v/>
      </c>
      <c r="L1773" s="94" t="str">
        <f>IF(I1773&lt;&gt;"",SUMIFS(JPK_KR!AK:AK,JPK_KR!W:W,J1773),"")</f>
        <v/>
      </c>
    </row>
    <row r="1774" spans="3:12" x14ac:dyDescent="0.3">
      <c r="C1774" s="94" t="str">
        <f>IF(A1774&lt;&gt;"",SUMIFS(JPK_KR!AL:AL,JPK_KR!W:W,B1774),"")</f>
        <v/>
      </c>
      <c r="D1774" s="94" t="str">
        <f>IF(A1774&lt;&gt;"",SUMIFS(JPK_KR!AM:AM,JPK_KR!W:W,B1774),"")</f>
        <v/>
      </c>
      <c r="G1774" s="94" t="str">
        <f>IF(E1774&lt;&gt;"",SUMIFS(JPK_KR!AL:AL,JPK_KR!W:W,F1774),"")</f>
        <v/>
      </c>
      <c r="H1774" s="94" t="str">
        <f>IF(E1774&lt;&gt;"",SUMIFS(JPK_KR!AM:AM,JPK_KR!W:W,F1774),"")</f>
        <v/>
      </c>
      <c r="K1774" s="94" t="str">
        <f>IF(I1774&lt;&gt;"",SUMIFS(JPK_KR!AJ:AJ,JPK_KR!W:W,J1774),"")</f>
        <v/>
      </c>
      <c r="L1774" s="94" t="str">
        <f>IF(I1774&lt;&gt;"",SUMIFS(JPK_KR!AK:AK,JPK_KR!W:W,J1774),"")</f>
        <v/>
      </c>
    </row>
    <row r="1775" spans="3:12" x14ac:dyDescent="0.3">
      <c r="C1775" s="94" t="str">
        <f>IF(A1775&lt;&gt;"",SUMIFS(JPK_KR!AL:AL,JPK_KR!W:W,B1775),"")</f>
        <v/>
      </c>
      <c r="D1775" s="94" t="str">
        <f>IF(A1775&lt;&gt;"",SUMIFS(JPK_KR!AM:AM,JPK_KR!W:W,B1775),"")</f>
        <v/>
      </c>
      <c r="G1775" s="94" t="str">
        <f>IF(E1775&lt;&gt;"",SUMIFS(JPK_KR!AL:AL,JPK_KR!W:W,F1775),"")</f>
        <v/>
      </c>
      <c r="H1775" s="94" t="str">
        <f>IF(E1775&lt;&gt;"",SUMIFS(JPK_KR!AM:AM,JPK_KR!W:W,F1775),"")</f>
        <v/>
      </c>
      <c r="K1775" s="94" t="str">
        <f>IF(I1775&lt;&gt;"",SUMIFS(JPK_KR!AJ:AJ,JPK_KR!W:W,J1775),"")</f>
        <v/>
      </c>
      <c r="L1775" s="94" t="str">
        <f>IF(I1775&lt;&gt;"",SUMIFS(JPK_KR!AK:AK,JPK_KR!W:W,J1775),"")</f>
        <v/>
      </c>
    </row>
    <row r="1776" spans="3:12" x14ac:dyDescent="0.3">
      <c r="C1776" s="94" t="str">
        <f>IF(A1776&lt;&gt;"",SUMIFS(JPK_KR!AL:AL,JPK_KR!W:W,B1776),"")</f>
        <v/>
      </c>
      <c r="D1776" s="94" t="str">
        <f>IF(A1776&lt;&gt;"",SUMIFS(JPK_KR!AM:AM,JPK_KR!W:W,B1776),"")</f>
        <v/>
      </c>
      <c r="G1776" s="94" t="str">
        <f>IF(E1776&lt;&gt;"",SUMIFS(JPK_KR!AL:AL,JPK_KR!W:W,F1776),"")</f>
        <v/>
      </c>
      <c r="H1776" s="94" t="str">
        <f>IF(E1776&lt;&gt;"",SUMIFS(JPK_KR!AM:AM,JPK_KR!W:W,F1776),"")</f>
        <v/>
      </c>
      <c r="K1776" s="94" t="str">
        <f>IF(I1776&lt;&gt;"",SUMIFS(JPK_KR!AJ:AJ,JPK_KR!W:W,J1776),"")</f>
        <v/>
      </c>
      <c r="L1776" s="94" t="str">
        <f>IF(I1776&lt;&gt;"",SUMIFS(JPK_KR!AK:AK,JPK_KR!W:W,J1776),"")</f>
        <v/>
      </c>
    </row>
    <row r="1777" spans="3:12" x14ac:dyDescent="0.3">
      <c r="C1777" s="94" t="str">
        <f>IF(A1777&lt;&gt;"",SUMIFS(JPK_KR!AL:AL,JPK_KR!W:W,B1777),"")</f>
        <v/>
      </c>
      <c r="D1777" s="94" t="str">
        <f>IF(A1777&lt;&gt;"",SUMIFS(JPK_KR!AM:AM,JPK_KR!W:W,B1777),"")</f>
        <v/>
      </c>
      <c r="G1777" s="94" t="str">
        <f>IF(E1777&lt;&gt;"",SUMIFS(JPK_KR!AL:AL,JPK_KR!W:W,F1777),"")</f>
        <v/>
      </c>
      <c r="H1777" s="94" t="str">
        <f>IF(E1777&lt;&gt;"",SUMIFS(JPK_KR!AM:AM,JPK_KR!W:W,F1777),"")</f>
        <v/>
      </c>
      <c r="K1777" s="94" t="str">
        <f>IF(I1777&lt;&gt;"",SUMIFS(JPK_KR!AJ:AJ,JPK_KR!W:W,J1777),"")</f>
        <v/>
      </c>
      <c r="L1777" s="94" t="str">
        <f>IF(I1777&lt;&gt;"",SUMIFS(JPK_KR!AK:AK,JPK_KR!W:W,J1777),"")</f>
        <v/>
      </c>
    </row>
    <row r="1778" spans="3:12" x14ac:dyDescent="0.3">
      <c r="C1778" s="94" t="str">
        <f>IF(A1778&lt;&gt;"",SUMIFS(JPK_KR!AL:AL,JPK_KR!W:W,B1778),"")</f>
        <v/>
      </c>
      <c r="D1778" s="94" t="str">
        <f>IF(A1778&lt;&gt;"",SUMIFS(JPK_KR!AM:AM,JPK_KR!W:W,B1778),"")</f>
        <v/>
      </c>
      <c r="G1778" s="94" t="str">
        <f>IF(E1778&lt;&gt;"",SUMIFS(JPK_KR!AL:AL,JPK_KR!W:W,F1778),"")</f>
        <v/>
      </c>
      <c r="H1778" s="94" t="str">
        <f>IF(E1778&lt;&gt;"",SUMIFS(JPK_KR!AM:AM,JPK_KR!W:W,F1778),"")</f>
        <v/>
      </c>
      <c r="K1778" s="94" t="str">
        <f>IF(I1778&lt;&gt;"",SUMIFS(JPK_KR!AJ:AJ,JPK_KR!W:W,J1778),"")</f>
        <v/>
      </c>
      <c r="L1778" s="94" t="str">
        <f>IF(I1778&lt;&gt;"",SUMIFS(JPK_KR!AK:AK,JPK_KR!W:W,J1778),"")</f>
        <v/>
      </c>
    </row>
    <row r="1779" spans="3:12" x14ac:dyDescent="0.3">
      <c r="C1779" s="94" t="str">
        <f>IF(A1779&lt;&gt;"",SUMIFS(JPK_KR!AL:AL,JPK_KR!W:W,B1779),"")</f>
        <v/>
      </c>
      <c r="D1779" s="94" t="str">
        <f>IF(A1779&lt;&gt;"",SUMIFS(JPK_KR!AM:AM,JPK_KR!W:W,B1779),"")</f>
        <v/>
      </c>
      <c r="G1779" s="94" t="str">
        <f>IF(E1779&lt;&gt;"",SUMIFS(JPK_KR!AL:AL,JPK_KR!W:W,F1779),"")</f>
        <v/>
      </c>
      <c r="H1779" s="94" t="str">
        <f>IF(E1779&lt;&gt;"",SUMIFS(JPK_KR!AM:AM,JPK_KR!W:W,F1779),"")</f>
        <v/>
      </c>
      <c r="K1779" s="94" t="str">
        <f>IF(I1779&lt;&gt;"",SUMIFS(JPK_KR!AJ:AJ,JPK_KR!W:W,J1779),"")</f>
        <v/>
      </c>
      <c r="L1779" s="94" t="str">
        <f>IF(I1779&lt;&gt;"",SUMIFS(JPK_KR!AK:AK,JPK_KR!W:W,J1779),"")</f>
        <v/>
      </c>
    </row>
    <row r="1780" spans="3:12" x14ac:dyDescent="0.3">
      <c r="C1780" s="94" t="str">
        <f>IF(A1780&lt;&gt;"",SUMIFS(JPK_KR!AL:AL,JPK_KR!W:W,B1780),"")</f>
        <v/>
      </c>
      <c r="D1780" s="94" t="str">
        <f>IF(A1780&lt;&gt;"",SUMIFS(JPK_KR!AM:AM,JPK_KR!W:W,B1780),"")</f>
        <v/>
      </c>
      <c r="G1780" s="94" t="str">
        <f>IF(E1780&lt;&gt;"",SUMIFS(JPK_KR!AL:AL,JPK_KR!W:W,F1780),"")</f>
        <v/>
      </c>
      <c r="H1780" s="94" t="str">
        <f>IF(E1780&lt;&gt;"",SUMIFS(JPK_KR!AM:AM,JPK_KR!W:W,F1780),"")</f>
        <v/>
      </c>
      <c r="K1780" s="94" t="str">
        <f>IF(I1780&lt;&gt;"",SUMIFS(JPK_KR!AJ:AJ,JPK_KR!W:W,J1780),"")</f>
        <v/>
      </c>
      <c r="L1780" s="94" t="str">
        <f>IF(I1780&lt;&gt;"",SUMIFS(JPK_KR!AK:AK,JPK_KR!W:W,J1780),"")</f>
        <v/>
      </c>
    </row>
    <row r="1781" spans="3:12" x14ac:dyDescent="0.3">
      <c r="C1781" s="94" t="str">
        <f>IF(A1781&lt;&gt;"",SUMIFS(JPK_KR!AL:AL,JPK_KR!W:W,B1781),"")</f>
        <v/>
      </c>
      <c r="D1781" s="94" t="str">
        <f>IF(A1781&lt;&gt;"",SUMIFS(JPK_KR!AM:AM,JPK_KR!W:W,B1781),"")</f>
        <v/>
      </c>
      <c r="G1781" s="94" t="str">
        <f>IF(E1781&lt;&gt;"",SUMIFS(JPK_KR!AL:AL,JPK_KR!W:W,F1781),"")</f>
        <v/>
      </c>
      <c r="H1781" s="94" t="str">
        <f>IF(E1781&lt;&gt;"",SUMIFS(JPK_KR!AM:AM,JPK_KR!W:W,F1781),"")</f>
        <v/>
      </c>
      <c r="K1781" s="94" t="str">
        <f>IF(I1781&lt;&gt;"",SUMIFS(JPK_KR!AJ:AJ,JPK_KR!W:W,J1781),"")</f>
        <v/>
      </c>
      <c r="L1781" s="94" t="str">
        <f>IF(I1781&lt;&gt;"",SUMIFS(JPK_KR!AK:AK,JPK_KR!W:W,J1781),"")</f>
        <v/>
      </c>
    </row>
    <row r="1782" spans="3:12" x14ac:dyDescent="0.3">
      <c r="C1782" s="94" t="str">
        <f>IF(A1782&lt;&gt;"",SUMIFS(JPK_KR!AL:AL,JPK_KR!W:W,B1782),"")</f>
        <v/>
      </c>
      <c r="D1782" s="94" t="str">
        <f>IF(A1782&lt;&gt;"",SUMIFS(JPK_KR!AM:AM,JPK_KR!W:W,B1782),"")</f>
        <v/>
      </c>
      <c r="G1782" s="94" t="str">
        <f>IF(E1782&lt;&gt;"",SUMIFS(JPK_KR!AL:AL,JPK_KR!W:W,F1782),"")</f>
        <v/>
      </c>
      <c r="H1782" s="94" t="str">
        <f>IF(E1782&lt;&gt;"",SUMIFS(JPK_KR!AM:AM,JPK_KR!W:W,F1782),"")</f>
        <v/>
      </c>
      <c r="K1782" s="94" t="str">
        <f>IF(I1782&lt;&gt;"",SUMIFS(JPK_KR!AJ:AJ,JPK_KR!W:W,J1782),"")</f>
        <v/>
      </c>
      <c r="L1782" s="94" t="str">
        <f>IF(I1782&lt;&gt;"",SUMIFS(JPK_KR!AK:AK,JPK_KR!W:W,J1782),"")</f>
        <v/>
      </c>
    </row>
    <row r="1783" spans="3:12" x14ac:dyDescent="0.3">
      <c r="C1783" s="94" t="str">
        <f>IF(A1783&lt;&gt;"",SUMIFS(JPK_KR!AL:AL,JPK_KR!W:W,B1783),"")</f>
        <v/>
      </c>
      <c r="D1783" s="94" t="str">
        <f>IF(A1783&lt;&gt;"",SUMIFS(JPK_KR!AM:AM,JPK_KR!W:W,B1783),"")</f>
        <v/>
      </c>
      <c r="G1783" s="94" t="str">
        <f>IF(E1783&lt;&gt;"",SUMIFS(JPK_KR!AL:AL,JPK_KR!W:W,F1783),"")</f>
        <v/>
      </c>
      <c r="H1783" s="94" t="str">
        <f>IF(E1783&lt;&gt;"",SUMIFS(JPK_KR!AM:AM,JPK_KR!W:W,F1783),"")</f>
        <v/>
      </c>
      <c r="K1783" s="94" t="str">
        <f>IF(I1783&lt;&gt;"",SUMIFS(JPK_KR!AJ:AJ,JPK_KR!W:W,J1783),"")</f>
        <v/>
      </c>
      <c r="L1783" s="94" t="str">
        <f>IF(I1783&lt;&gt;"",SUMIFS(JPK_KR!AK:AK,JPK_KR!W:W,J1783),"")</f>
        <v/>
      </c>
    </row>
    <row r="1784" spans="3:12" x14ac:dyDescent="0.3">
      <c r="C1784" s="94" t="str">
        <f>IF(A1784&lt;&gt;"",SUMIFS(JPK_KR!AL:AL,JPK_KR!W:W,B1784),"")</f>
        <v/>
      </c>
      <c r="D1784" s="94" t="str">
        <f>IF(A1784&lt;&gt;"",SUMIFS(JPK_KR!AM:AM,JPK_KR!W:W,B1784),"")</f>
        <v/>
      </c>
      <c r="G1784" s="94" t="str">
        <f>IF(E1784&lt;&gt;"",SUMIFS(JPK_KR!AL:AL,JPK_KR!W:W,F1784),"")</f>
        <v/>
      </c>
      <c r="H1784" s="94" t="str">
        <f>IF(E1784&lt;&gt;"",SUMIFS(JPK_KR!AM:AM,JPK_KR!W:W,F1784),"")</f>
        <v/>
      </c>
      <c r="K1784" s="94" t="str">
        <f>IF(I1784&lt;&gt;"",SUMIFS(JPK_KR!AJ:AJ,JPK_KR!W:W,J1784),"")</f>
        <v/>
      </c>
      <c r="L1784" s="94" t="str">
        <f>IF(I1784&lt;&gt;"",SUMIFS(JPK_KR!AK:AK,JPK_KR!W:W,J1784),"")</f>
        <v/>
      </c>
    </row>
    <row r="1785" spans="3:12" x14ac:dyDescent="0.3">
      <c r="C1785" s="94" t="str">
        <f>IF(A1785&lt;&gt;"",SUMIFS(JPK_KR!AL:AL,JPK_KR!W:W,B1785),"")</f>
        <v/>
      </c>
      <c r="D1785" s="94" t="str">
        <f>IF(A1785&lt;&gt;"",SUMIFS(JPK_KR!AM:AM,JPK_KR!W:W,B1785),"")</f>
        <v/>
      </c>
      <c r="G1785" s="94" t="str">
        <f>IF(E1785&lt;&gt;"",SUMIFS(JPK_KR!AL:AL,JPK_KR!W:W,F1785),"")</f>
        <v/>
      </c>
      <c r="H1785" s="94" t="str">
        <f>IF(E1785&lt;&gt;"",SUMIFS(JPK_KR!AM:AM,JPK_KR!W:W,F1785),"")</f>
        <v/>
      </c>
      <c r="K1785" s="94" t="str">
        <f>IF(I1785&lt;&gt;"",SUMIFS(JPK_KR!AJ:AJ,JPK_KR!W:W,J1785),"")</f>
        <v/>
      </c>
      <c r="L1785" s="94" t="str">
        <f>IF(I1785&lt;&gt;"",SUMIFS(JPK_KR!AK:AK,JPK_KR!W:W,J1785),"")</f>
        <v/>
      </c>
    </row>
    <row r="1786" spans="3:12" x14ac:dyDescent="0.3">
      <c r="C1786" s="94" t="str">
        <f>IF(A1786&lt;&gt;"",SUMIFS(JPK_KR!AL:AL,JPK_KR!W:W,B1786),"")</f>
        <v/>
      </c>
      <c r="D1786" s="94" t="str">
        <f>IF(A1786&lt;&gt;"",SUMIFS(JPK_KR!AM:AM,JPK_KR!W:W,B1786),"")</f>
        <v/>
      </c>
      <c r="G1786" s="94" t="str">
        <f>IF(E1786&lt;&gt;"",SUMIFS(JPK_KR!AL:AL,JPK_KR!W:W,F1786),"")</f>
        <v/>
      </c>
      <c r="H1786" s="94" t="str">
        <f>IF(E1786&lt;&gt;"",SUMIFS(JPK_KR!AM:AM,JPK_KR!W:W,F1786),"")</f>
        <v/>
      </c>
      <c r="K1786" s="94" t="str">
        <f>IF(I1786&lt;&gt;"",SUMIFS(JPK_KR!AJ:AJ,JPK_KR!W:W,J1786),"")</f>
        <v/>
      </c>
      <c r="L1786" s="94" t="str">
        <f>IF(I1786&lt;&gt;"",SUMIFS(JPK_KR!AK:AK,JPK_KR!W:W,J1786),"")</f>
        <v/>
      </c>
    </row>
    <row r="1787" spans="3:12" x14ac:dyDescent="0.3">
      <c r="C1787" s="94" t="str">
        <f>IF(A1787&lt;&gt;"",SUMIFS(JPK_KR!AL:AL,JPK_KR!W:W,B1787),"")</f>
        <v/>
      </c>
      <c r="D1787" s="94" t="str">
        <f>IF(A1787&lt;&gt;"",SUMIFS(JPK_KR!AM:AM,JPK_KR!W:W,B1787),"")</f>
        <v/>
      </c>
      <c r="G1787" s="94" t="str">
        <f>IF(E1787&lt;&gt;"",SUMIFS(JPK_KR!AL:AL,JPK_KR!W:W,F1787),"")</f>
        <v/>
      </c>
      <c r="H1787" s="94" t="str">
        <f>IF(E1787&lt;&gt;"",SUMIFS(JPK_KR!AM:AM,JPK_KR!W:W,F1787),"")</f>
        <v/>
      </c>
      <c r="K1787" s="94" t="str">
        <f>IF(I1787&lt;&gt;"",SUMIFS(JPK_KR!AJ:AJ,JPK_KR!W:W,J1787),"")</f>
        <v/>
      </c>
      <c r="L1787" s="94" t="str">
        <f>IF(I1787&lt;&gt;"",SUMIFS(JPK_KR!AK:AK,JPK_KR!W:W,J1787),"")</f>
        <v/>
      </c>
    </row>
    <row r="1788" spans="3:12" x14ac:dyDescent="0.3">
      <c r="C1788" s="94" t="str">
        <f>IF(A1788&lt;&gt;"",SUMIFS(JPK_KR!AL:AL,JPK_KR!W:W,B1788),"")</f>
        <v/>
      </c>
      <c r="D1788" s="94" t="str">
        <f>IF(A1788&lt;&gt;"",SUMIFS(JPK_KR!AM:AM,JPK_KR!W:W,B1788),"")</f>
        <v/>
      </c>
      <c r="G1788" s="94" t="str">
        <f>IF(E1788&lt;&gt;"",SUMIFS(JPK_KR!AL:AL,JPK_KR!W:W,F1788),"")</f>
        <v/>
      </c>
      <c r="H1788" s="94" t="str">
        <f>IF(E1788&lt;&gt;"",SUMIFS(JPK_KR!AM:AM,JPK_KR!W:W,F1788),"")</f>
        <v/>
      </c>
      <c r="K1788" s="94" t="str">
        <f>IF(I1788&lt;&gt;"",SUMIFS(JPK_KR!AJ:AJ,JPK_KR!W:W,J1788),"")</f>
        <v/>
      </c>
      <c r="L1788" s="94" t="str">
        <f>IF(I1788&lt;&gt;"",SUMIFS(JPK_KR!AK:AK,JPK_KR!W:W,J1788),"")</f>
        <v/>
      </c>
    </row>
    <row r="1789" spans="3:12" x14ac:dyDescent="0.3">
      <c r="C1789" s="94" t="str">
        <f>IF(A1789&lt;&gt;"",SUMIFS(JPK_KR!AL:AL,JPK_KR!W:W,B1789),"")</f>
        <v/>
      </c>
      <c r="D1789" s="94" t="str">
        <f>IF(A1789&lt;&gt;"",SUMIFS(JPK_KR!AM:AM,JPK_KR!W:W,B1789),"")</f>
        <v/>
      </c>
      <c r="G1789" s="94" t="str">
        <f>IF(E1789&lt;&gt;"",SUMIFS(JPK_KR!AL:AL,JPK_KR!W:W,F1789),"")</f>
        <v/>
      </c>
      <c r="H1789" s="94" t="str">
        <f>IF(E1789&lt;&gt;"",SUMIFS(JPK_KR!AM:AM,JPK_KR!W:W,F1789),"")</f>
        <v/>
      </c>
      <c r="K1789" s="94" t="str">
        <f>IF(I1789&lt;&gt;"",SUMIFS(JPK_KR!AJ:AJ,JPK_KR!W:W,J1789),"")</f>
        <v/>
      </c>
      <c r="L1789" s="94" t="str">
        <f>IF(I1789&lt;&gt;"",SUMIFS(JPK_KR!AK:AK,JPK_KR!W:W,J1789),"")</f>
        <v/>
      </c>
    </row>
    <row r="1790" spans="3:12" x14ac:dyDescent="0.3">
      <c r="C1790" s="94" t="str">
        <f>IF(A1790&lt;&gt;"",SUMIFS(JPK_KR!AL:AL,JPK_KR!W:W,B1790),"")</f>
        <v/>
      </c>
      <c r="D1790" s="94" t="str">
        <f>IF(A1790&lt;&gt;"",SUMIFS(JPK_KR!AM:AM,JPK_KR!W:W,B1790),"")</f>
        <v/>
      </c>
      <c r="G1790" s="94" t="str">
        <f>IF(E1790&lt;&gt;"",SUMIFS(JPK_KR!AL:AL,JPK_KR!W:W,F1790),"")</f>
        <v/>
      </c>
      <c r="H1790" s="94" t="str">
        <f>IF(E1790&lt;&gt;"",SUMIFS(JPK_KR!AM:AM,JPK_KR!W:W,F1790),"")</f>
        <v/>
      </c>
      <c r="K1790" s="94" t="str">
        <f>IF(I1790&lt;&gt;"",SUMIFS(JPK_KR!AJ:AJ,JPK_KR!W:W,J1790),"")</f>
        <v/>
      </c>
      <c r="L1790" s="94" t="str">
        <f>IF(I1790&lt;&gt;"",SUMIFS(JPK_KR!AK:AK,JPK_KR!W:W,J1790),"")</f>
        <v/>
      </c>
    </row>
    <row r="1791" spans="3:12" x14ac:dyDescent="0.3">
      <c r="C1791" s="94" t="str">
        <f>IF(A1791&lt;&gt;"",SUMIFS(JPK_KR!AL:AL,JPK_KR!W:W,B1791),"")</f>
        <v/>
      </c>
      <c r="D1791" s="94" t="str">
        <f>IF(A1791&lt;&gt;"",SUMIFS(JPK_KR!AM:AM,JPK_KR!W:W,B1791),"")</f>
        <v/>
      </c>
      <c r="G1791" s="94" t="str">
        <f>IF(E1791&lt;&gt;"",SUMIFS(JPK_KR!AL:AL,JPK_KR!W:W,F1791),"")</f>
        <v/>
      </c>
      <c r="H1791" s="94" t="str">
        <f>IF(E1791&lt;&gt;"",SUMIFS(JPK_KR!AM:AM,JPK_KR!W:W,F1791),"")</f>
        <v/>
      </c>
      <c r="K1791" s="94" t="str">
        <f>IF(I1791&lt;&gt;"",SUMIFS(JPK_KR!AJ:AJ,JPK_KR!W:W,J1791),"")</f>
        <v/>
      </c>
      <c r="L1791" s="94" t="str">
        <f>IF(I1791&lt;&gt;"",SUMIFS(JPK_KR!AK:AK,JPK_KR!W:W,J1791),"")</f>
        <v/>
      </c>
    </row>
    <row r="1792" spans="3:12" x14ac:dyDescent="0.3">
      <c r="C1792" s="94" t="str">
        <f>IF(A1792&lt;&gt;"",SUMIFS(JPK_KR!AL:AL,JPK_KR!W:W,B1792),"")</f>
        <v/>
      </c>
      <c r="D1792" s="94" t="str">
        <f>IF(A1792&lt;&gt;"",SUMIFS(JPK_KR!AM:AM,JPK_KR!W:W,B1792),"")</f>
        <v/>
      </c>
      <c r="G1792" s="94" t="str">
        <f>IF(E1792&lt;&gt;"",SUMIFS(JPK_KR!AL:AL,JPK_KR!W:W,F1792),"")</f>
        <v/>
      </c>
      <c r="H1792" s="94" t="str">
        <f>IF(E1792&lt;&gt;"",SUMIFS(JPK_KR!AM:AM,JPK_KR!W:W,F1792),"")</f>
        <v/>
      </c>
      <c r="K1792" s="94" t="str">
        <f>IF(I1792&lt;&gt;"",SUMIFS(JPK_KR!AJ:AJ,JPK_KR!W:W,J1792),"")</f>
        <v/>
      </c>
      <c r="L1792" s="94" t="str">
        <f>IF(I1792&lt;&gt;"",SUMIFS(JPK_KR!AK:AK,JPK_KR!W:W,J1792),"")</f>
        <v/>
      </c>
    </row>
    <row r="1793" spans="3:12" x14ac:dyDescent="0.3">
      <c r="C1793" s="94" t="str">
        <f>IF(A1793&lt;&gt;"",SUMIFS(JPK_KR!AL:AL,JPK_KR!W:W,B1793),"")</f>
        <v/>
      </c>
      <c r="D1793" s="94" t="str">
        <f>IF(A1793&lt;&gt;"",SUMIFS(JPK_KR!AM:AM,JPK_KR!W:W,B1793),"")</f>
        <v/>
      </c>
      <c r="G1793" s="94" t="str">
        <f>IF(E1793&lt;&gt;"",SUMIFS(JPK_KR!AL:AL,JPK_KR!W:W,F1793),"")</f>
        <v/>
      </c>
      <c r="H1793" s="94" t="str">
        <f>IF(E1793&lt;&gt;"",SUMIFS(JPK_KR!AM:AM,JPK_KR!W:W,F1793),"")</f>
        <v/>
      </c>
      <c r="K1793" s="94" t="str">
        <f>IF(I1793&lt;&gt;"",SUMIFS(JPK_KR!AJ:AJ,JPK_KR!W:W,J1793),"")</f>
        <v/>
      </c>
      <c r="L1793" s="94" t="str">
        <f>IF(I1793&lt;&gt;"",SUMIFS(JPK_KR!AK:AK,JPK_KR!W:W,J1793),"")</f>
        <v/>
      </c>
    </row>
    <row r="1794" spans="3:12" x14ac:dyDescent="0.3">
      <c r="C1794" s="94" t="str">
        <f>IF(A1794&lt;&gt;"",SUMIFS(JPK_KR!AL:AL,JPK_KR!W:W,B1794),"")</f>
        <v/>
      </c>
      <c r="D1794" s="94" t="str">
        <f>IF(A1794&lt;&gt;"",SUMIFS(JPK_KR!AM:AM,JPK_KR!W:W,B1794),"")</f>
        <v/>
      </c>
      <c r="G1794" s="94" t="str">
        <f>IF(E1794&lt;&gt;"",SUMIFS(JPK_KR!AL:AL,JPK_KR!W:W,F1794),"")</f>
        <v/>
      </c>
      <c r="H1794" s="94" t="str">
        <f>IF(E1794&lt;&gt;"",SUMIFS(JPK_KR!AM:AM,JPK_KR!W:W,F1794),"")</f>
        <v/>
      </c>
      <c r="K1794" s="94" t="str">
        <f>IF(I1794&lt;&gt;"",SUMIFS(JPK_KR!AJ:AJ,JPK_KR!W:W,J1794),"")</f>
        <v/>
      </c>
      <c r="L1794" s="94" t="str">
        <f>IF(I1794&lt;&gt;"",SUMIFS(JPK_KR!AK:AK,JPK_KR!W:W,J1794),"")</f>
        <v/>
      </c>
    </row>
    <row r="1795" spans="3:12" x14ac:dyDescent="0.3">
      <c r="C1795" s="94" t="str">
        <f>IF(A1795&lt;&gt;"",SUMIFS(JPK_KR!AL:AL,JPK_KR!W:W,B1795),"")</f>
        <v/>
      </c>
      <c r="D1795" s="94" t="str">
        <f>IF(A1795&lt;&gt;"",SUMIFS(JPK_KR!AM:AM,JPK_KR!W:W,B1795),"")</f>
        <v/>
      </c>
      <c r="G1795" s="94" t="str">
        <f>IF(E1795&lt;&gt;"",SUMIFS(JPK_KR!AL:AL,JPK_KR!W:W,F1795),"")</f>
        <v/>
      </c>
      <c r="H1795" s="94" t="str">
        <f>IF(E1795&lt;&gt;"",SUMIFS(JPK_KR!AM:AM,JPK_KR!W:W,F1795),"")</f>
        <v/>
      </c>
      <c r="K1795" s="94" t="str">
        <f>IF(I1795&lt;&gt;"",SUMIFS(JPK_KR!AJ:AJ,JPK_KR!W:W,J1795),"")</f>
        <v/>
      </c>
      <c r="L1795" s="94" t="str">
        <f>IF(I1795&lt;&gt;"",SUMIFS(JPK_KR!AK:AK,JPK_KR!W:W,J1795),"")</f>
        <v/>
      </c>
    </row>
    <row r="1796" spans="3:12" x14ac:dyDescent="0.3">
      <c r="C1796" s="94" t="str">
        <f>IF(A1796&lt;&gt;"",SUMIFS(JPK_KR!AL:AL,JPK_KR!W:W,B1796),"")</f>
        <v/>
      </c>
      <c r="D1796" s="94" t="str">
        <f>IF(A1796&lt;&gt;"",SUMIFS(JPK_KR!AM:AM,JPK_KR!W:W,B1796),"")</f>
        <v/>
      </c>
      <c r="G1796" s="94" t="str">
        <f>IF(E1796&lt;&gt;"",SUMIFS(JPK_KR!AL:AL,JPK_KR!W:W,F1796),"")</f>
        <v/>
      </c>
      <c r="H1796" s="94" t="str">
        <f>IF(E1796&lt;&gt;"",SUMIFS(JPK_KR!AM:AM,JPK_KR!W:W,F1796),"")</f>
        <v/>
      </c>
      <c r="K1796" s="94" t="str">
        <f>IF(I1796&lt;&gt;"",SUMIFS(JPK_KR!AJ:AJ,JPK_KR!W:W,J1796),"")</f>
        <v/>
      </c>
      <c r="L1796" s="94" t="str">
        <f>IF(I1796&lt;&gt;"",SUMIFS(JPK_KR!AK:AK,JPK_KR!W:W,J1796),"")</f>
        <v/>
      </c>
    </row>
    <row r="1797" spans="3:12" x14ac:dyDescent="0.3">
      <c r="C1797" s="94" t="str">
        <f>IF(A1797&lt;&gt;"",SUMIFS(JPK_KR!AL:AL,JPK_KR!W:W,B1797),"")</f>
        <v/>
      </c>
      <c r="D1797" s="94" t="str">
        <f>IF(A1797&lt;&gt;"",SUMIFS(JPK_KR!AM:AM,JPK_KR!W:W,B1797),"")</f>
        <v/>
      </c>
      <c r="G1797" s="94" t="str">
        <f>IF(E1797&lt;&gt;"",SUMIFS(JPK_KR!AL:AL,JPK_KR!W:W,F1797),"")</f>
        <v/>
      </c>
      <c r="H1797" s="94" t="str">
        <f>IF(E1797&lt;&gt;"",SUMIFS(JPK_KR!AM:AM,JPK_KR!W:W,F1797),"")</f>
        <v/>
      </c>
      <c r="K1797" s="94" t="str">
        <f>IF(I1797&lt;&gt;"",SUMIFS(JPK_KR!AJ:AJ,JPK_KR!W:W,J1797),"")</f>
        <v/>
      </c>
      <c r="L1797" s="94" t="str">
        <f>IF(I1797&lt;&gt;"",SUMIFS(JPK_KR!AK:AK,JPK_KR!W:W,J1797),"")</f>
        <v/>
      </c>
    </row>
    <row r="1798" spans="3:12" x14ac:dyDescent="0.3">
      <c r="C1798" s="94" t="str">
        <f>IF(A1798&lt;&gt;"",SUMIFS(JPK_KR!AL:AL,JPK_KR!W:W,B1798),"")</f>
        <v/>
      </c>
      <c r="D1798" s="94" t="str">
        <f>IF(A1798&lt;&gt;"",SUMIFS(JPK_KR!AM:AM,JPK_KR!W:W,B1798),"")</f>
        <v/>
      </c>
      <c r="G1798" s="94" t="str">
        <f>IF(E1798&lt;&gt;"",SUMIFS(JPK_KR!AL:AL,JPK_KR!W:W,F1798),"")</f>
        <v/>
      </c>
      <c r="H1798" s="94" t="str">
        <f>IF(E1798&lt;&gt;"",SUMIFS(JPK_KR!AM:AM,JPK_KR!W:W,F1798),"")</f>
        <v/>
      </c>
      <c r="K1798" s="94" t="str">
        <f>IF(I1798&lt;&gt;"",SUMIFS(JPK_KR!AJ:AJ,JPK_KR!W:W,J1798),"")</f>
        <v/>
      </c>
      <c r="L1798" s="94" t="str">
        <f>IF(I1798&lt;&gt;"",SUMIFS(JPK_KR!AK:AK,JPK_KR!W:W,J1798),"")</f>
        <v/>
      </c>
    </row>
    <row r="1799" spans="3:12" x14ac:dyDescent="0.3">
      <c r="C1799" s="94" t="str">
        <f>IF(A1799&lt;&gt;"",SUMIFS(JPK_KR!AL:AL,JPK_KR!W:W,B1799),"")</f>
        <v/>
      </c>
      <c r="D1799" s="94" t="str">
        <f>IF(A1799&lt;&gt;"",SUMIFS(JPK_KR!AM:AM,JPK_KR!W:W,B1799),"")</f>
        <v/>
      </c>
      <c r="G1799" s="94" t="str">
        <f>IF(E1799&lt;&gt;"",SUMIFS(JPK_KR!AL:AL,JPK_KR!W:W,F1799),"")</f>
        <v/>
      </c>
      <c r="H1799" s="94" t="str">
        <f>IF(E1799&lt;&gt;"",SUMIFS(JPK_KR!AM:AM,JPK_KR!W:W,F1799),"")</f>
        <v/>
      </c>
      <c r="K1799" s="94" t="str">
        <f>IF(I1799&lt;&gt;"",SUMIFS(JPK_KR!AJ:AJ,JPK_KR!W:W,J1799),"")</f>
        <v/>
      </c>
      <c r="L1799" s="94" t="str">
        <f>IF(I1799&lt;&gt;"",SUMIFS(JPK_KR!AK:AK,JPK_KR!W:W,J1799),"")</f>
        <v/>
      </c>
    </row>
    <row r="1800" spans="3:12" x14ac:dyDescent="0.3">
      <c r="C1800" s="94" t="str">
        <f>IF(A1800&lt;&gt;"",SUMIFS(JPK_KR!AL:AL,JPK_KR!W:W,B1800),"")</f>
        <v/>
      </c>
      <c r="D1800" s="94" t="str">
        <f>IF(A1800&lt;&gt;"",SUMIFS(JPK_KR!AM:AM,JPK_KR!W:W,B1800),"")</f>
        <v/>
      </c>
      <c r="G1800" s="94" t="str">
        <f>IF(E1800&lt;&gt;"",SUMIFS(JPK_KR!AL:AL,JPK_KR!W:W,F1800),"")</f>
        <v/>
      </c>
      <c r="H1800" s="94" t="str">
        <f>IF(E1800&lt;&gt;"",SUMIFS(JPK_KR!AM:AM,JPK_KR!W:W,F1800),"")</f>
        <v/>
      </c>
      <c r="K1800" s="94" t="str">
        <f>IF(I1800&lt;&gt;"",SUMIFS(JPK_KR!AJ:AJ,JPK_KR!W:W,J1800),"")</f>
        <v/>
      </c>
      <c r="L1800" s="94" t="str">
        <f>IF(I1800&lt;&gt;"",SUMIFS(JPK_KR!AK:AK,JPK_KR!W:W,J1800),"")</f>
        <v/>
      </c>
    </row>
    <row r="1801" spans="3:12" x14ac:dyDescent="0.3">
      <c r="C1801" s="94" t="str">
        <f>IF(A1801&lt;&gt;"",SUMIFS(JPK_KR!AL:AL,JPK_KR!W:W,B1801),"")</f>
        <v/>
      </c>
      <c r="D1801" s="94" t="str">
        <f>IF(A1801&lt;&gt;"",SUMIFS(JPK_KR!AM:AM,JPK_KR!W:W,B1801),"")</f>
        <v/>
      </c>
      <c r="G1801" s="94" t="str">
        <f>IF(E1801&lt;&gt;"",SUMIFS(JPK_KR!AL:AL,JPK_KR!W:W,F1801),"")</f>
        <v/>
      </c>
      <c r="H1801" s="94" t="str">
        <f>IF(E1801&lt;&gt;"",SUMIFS(JPK_KR!AM:AM,JPK_KR!W:W,F1801),"")</f>
        <v/>
      </c>
      <c r="K1801" s="94" t="str">
        <f>IF(I1801&lt;&gt;"",SUMIFS(JPK_KR!AJ:AJ,JPK_KR!W:W,J1801),"")</f>
        <v/>
      </c>
      <c r="L1801" s="94" t="str">
        <f>IF(I1801&lt;&gt;"",SUMIFS(JPK_KR!AK:AK,JPK_KR!W:W,J1801),"")</f>
        <v/>
      </c>
    </row>
    <row r="1802" spans="3:12" x14ac:dyDescent="0.3">
      <c r="C1802" s="94" t="str">
        <f>IF(A1802&lt;&gt;"",SUMIFS(JPK_KR!AL:AL,JPK_KR!W:W,B1802),"")</f>
        <v/>
      </c>
      <c r="D1802" s="94" t="str">
        <f>IF(A1802&lt;&gt;"",SUMIFS(JPK_KR!AM:AM,JPK_KR!W:W,B1802),"")</f>
        <v/>
      </c>
      <c r="G1802" s="94" t="str">
        <f>IF(E1802&lt;&gt;"",SUMIFS(JPK_KR!AL:AL,JPK_KR!W:W,F1802),"")</f>
        <v/>
      </c>
      <c r="H1802" s="94" t="str">
        <f>IF(E1802&lt;&gt;"",SUMIFS(JPK_KR!AM:AM,JPK_KR!W:W,F1802),"")</f>
        <v/>
      </c>
      <c r="K1802" s="94" t="str">
        <f>IF(I1802&lt;&gt;"",SUMIFS(JPK_KR!AJ:AJ,JPK_KR!W:W,J1802),"")</f>
        <v/>
      </c>
      <c r="L1802" s="94" t="str">
        <f>IF(I1802&lt;&gt;"",SUMIFS(JPK_KR!AK:AK,JPK_KR!W:W,J1802),"")</f>
        <v/>
      </c>
    </row>
    <row r="1803" spans="3:12" x14ac:dyDescent="0.3">
      <c r="C1803" s="94" t="str">
        <f>IF(A1803&lt;&gt;"",SUMIFS(JPK_KR!AL:AL,JPK_KR!W:W,B1803),"")</f>
        <v/>
      </c>
      <c r="D1803" s="94" t="str">
        <f>IF(A1803&lt;&gt;"",SUMIFS(JPK_KR!AM:AM,JPK_KR!W:W,B1803),"")</f>
        <v/>
      </c>
      <c r="G1803" s="94" t="str">
        <f>IF(E1803&lt;&gt;"",SUMIFS(JPK_KR!AL:AL,JPK_KR!W:W,F1803),"")</f>
        <v/>
      </c>
      <c r="H1803" s="94" t="str">
        <f>IF(E1803&lt;&gt;"",SUMIFS(JPK_KR!AM:AM,JPK_KR!W:W,F1803),"")</f>
        <v/>
      </c>
      <c r="K1803" s="94" t="str">
        <f>IF(I1803&lt;&gt;"",SUMIFS(JPK_KR!AJ:AJ,JPK_KR!W:W,J1803),"")</f>
        <v/>
      </c>
      <c r="L1803" s="94" t="str">
        <f>IF(I1803&lt;&gt;"",SUMIFS(JPK_KR!AK:AK,JPK_KR!W:W,J1803),"")</f>
        <v/>
      </c>
    </row>
    <row r="1804" spans="3:12" x14ac:dyDescent="0.3">
      <c r="C1804" s="94" t="str">
        <f>IF(A1804&lt;&gt;"",SUMIFS(JPK_KR!AL:AL,JPK_KR!W:W,B1804),"")</f>
        <v/>
      </c>
      <c r="D1804" s="94" t="str">
        <f>IF(A1804&lt;&gt;"",SUMIFS(JPK_KR!AM:AM,JPK_KR!W:W,B1804),"")</f>
        <v/>
      </c>
      <c r="G1804" s="94" t="str">
        <f>IF(E1804&lt;&gt;"",SUMIFS(JPK_KR!AL:AL,JPK_KR!W:W,F1804),"")</f>
        <v/>
      </c>
      <c r="H1804" s="94" t="str">
        <f>IF(E1804&lt;&gt;"",SUMIFS(JPK_KR!AM:AM,JPK_KR!W:W,F1804),"")</f>
        <v/>
      </c>
      <c r="K1804" s="94" t="str">
        <f>IF(I1804&lt;&gt;"",SUMIFS(JPK_KR!AJ:AJ,JPK_KR!W:W,J1804),"")</f>
        <v/>
      </c>
      <c r="L1804" s="94" t="str">
        <f>IF(I1804&lt;&gt;"",SUMIFS(JPK_KR!AK:AK,JPK_KR!W:W,J1804),"")</f>
        <v/>
      </c>
    </row>
    <row r="1805" spans="3:12" x14ac:dyDescent="0.3">
      <c r="C1805" s="94" t="str">
        <f>IF(A1805&lt;&gt;"",SUMIFS(JPK_KR!AL:AL,JPK_KR!W:W,B1805),"")</f>
        <v/>
      </c>
      <c r="D1805" s="94" t="str">
        <f>IF(A1805&lt;&gt;"",SUMIFS(JPK_KR!AM:AM,JPK_KR!W:W,B1805),"")</f>
        <v/>
      </c>
      <c r="G1805" s="94" t="str">
        <f>IF(E1805&lt;&gt;"",SUMIFS(JPK_KR!AL:AL,JPK_KR!W:W,F1805),"")</f>
        <v/>
      </c>
      <c r="H1805" s="94" t="str">
        <f>IF(E1805&lt;&gt;"",SUMIFS(JPK_KR!AM:AM,JPK_KR!W:W,F1805),"")</f>
        <v/>
      </c>
      <c r="K1805" s="94" t="str">
        <f>IF(I1805&lt;&gt;"",SUMIFS(JPK_KR!AJ:AJ,JPK_KR!W:W,J1805),"")</f>
        <v/>
      </c>
      <c r="L1805" s="94" t="str">
        <f>IF(I1805&lt;&gt;"",SUMIFS(JPK_KR!AK:AK,JPK_KR!W:W,J1805),"")</f>
        <v/>
      </c>
    </row>
    <row r="1806" spans="3:12" x14ac:dyDescent="0.3">
      <c r="C1806" s="94" t="str">
        <f>IF(A1806&lt;&gt;"",SUMIFS(JPK_KR!AL:AL,JPK_KR!W:W,B1806),"")</f>
        <v/>
      </c>
      <c r="D1806" s="94" t="str">
        <f>IF(A1806&lt;&gt;"",SUMIFS(JPK_KR!AM:AM,JPK_KR!W:W,B1806),"")</f>
        <v/>
      </c>
      <c r="G1806" s="94" t="str">
        <f>IF(E1806&lt;&gt;"",SUMIFS(JPK_KR!AL:AL,JPK_KR!W:W,F1806),"")</f>
        <v/>
      </c>
      <c r="H1806" s="94" t="str">
        <f>IF(E1806&lt;&gt;"",SUMIFS(JPK_KR!AM:AM,JPK_KR!W:W,F1806),"")</f>
        <v/>
      </c>
      <c r="K1806" s="94" t="str">
        <f>IF(I1806&lt;&gt;"",SUMIFS(JPK_KR!AJ:AJ,JPK_KR!W:W,J1806),"")</f>
        <v/>
      </c>
      <c r="L1806" s="94" t="str">
        <f>IF(I1806&lt;&gt;"",SUMIFS(JPK_KR!AK:AK,JPK_KR!W:W,J1806),"")</f>
        <v/>
      </c>
    </row>
    <row r="1807" spans="3:12" x14ac:dyDescent="0.3">
      <c r="C1807" s="94" t="str">
        <f>IF(A1807&lt;&gt;"",SUMIFS(JPK_KR!AL:AL,JPK_KR!W:W,B1807),"")</f>
        <v/>
      </c>
      <c r="D1807" s="94" t="str">
        <f>IF(A1807&lt;&gt;"",SUMIFS(JPK_KR!AM:AM,JPK_KR!W:W,B1807),"")</f>
        <v/>
      </c>
      <c r="G1807" s="94" t="str">
        <f>IF(E1807&lt;&gt;"",SUMIFS(JPK_KR!AL:AL,JPK_KR!W:W,F1807),"")</f>
        <v/>
      </c>
      <c r="H1807" s="94" t="str">
        <f>IF(E1807&lt;&gt;"",SUMIFS(JPK_KR!AM:AM,JPK_KR!W:W,F1807),"")</f>
        <v/>
      </c>
      <c r="K1807" s="94" t="str">
        <f>IF(I1807&lt;&gt;"",SUMIFS(JPK_KR!AJ:AJ,JPK_KR!W:W,J1807),"")</f>
        <v/>
      </c>
      <c r="L1807" s="94" t="str">
        <f>IF(I1807&lt;&gt;"",SUMIFS(JPK_KR!AK:AK,JPK_KR!W:W,J1807),"")</f>
        <v/>
      </c>
    </row>
    <row r="1808" spans="3:12" x14ac:dyDescent="0.3">
      <c r="C1808" s="94" t="str">
        <f>IF(A1808&lt;&gt;"",SUMIFS(JPK_KR!AL:AL,JPK_KR!W:W,B1808),"")</f>
        <v/>
      </c>
      <c r="D1808" s="94" t="str">
        <f>IF(A1808&lt;&gt;"",SUMIFS(JPK_KR!AM:AM,JPK_KR!W:W,B1808),"")</f>
        <v/>
      </c>
      <c r="G1808" s="94" t="str">
        <f>IF(E1808&lt;&gt;"",SUMIFS(JPK_KR!AL:AL,JPK_KR!W:W,F1808),"")</f>
        <v/>
      </c>
      <c r="H1808" s="94" t="str">
        <f>IF(E1808&lt;&gt;"",SUMIFS(JPK_KR!AM:AM,JPK_KR!W:W,F1808),"")</f>
        <v/>
      </c>
      <c r="K1808" s="94" t="str">
        <f>IF(I1808&lt;&gt;"",SUMIFS(JPK_KR!AJ:AJ,JPK_KR!W:W,J1808),"")</f>
        <v/>
      </c>
      <c r="L1808" s="94" t="str">
        <f>IF(I1808&lt;&gt;"",SUMIFS(JPK_KR!AK:AK,JPK_KR!W:W,J1808),"")</f>
        <v/>
      </c>
    </row>
    <row r="1809" spans="3:12" x14ac:dyDescent="0.3">
      <c r="C1809" s="94" t="str">
        <f>IF(A1809&lt;&gt;"",SUMIFS(JPK_KR!AL:AL,JPK_KR!W:W,B1809),"")</f>
        <v/>
      </c>
      <c r="D1809" s="94" t="str">
        <f>IF(A1809&lt;&gt;"",SUMIFS(JPK_KR!AM:AM,JPK_KR!W:W,B1809),"")</f>
        <v/>
      </c>
      <c r="G1809" s="94" t="str">
        <f>IF(E1809&lt;&gt;"",SUMIFS(JPK_KR!AL:AL,JPK_KR!W:W,F1809),"")</f>
        <v/>
      </c>
      <c r="H1809" s="94" t="str">
        <f>IF(E1809&lt;&gt;"",SUMIFS(JPK_KR!AM:AM,JPK_KR!W:W,F1809),"")</f>
        <v/>
      </c>
      <c r="K1809" s="94" t="str">
        <f>IF(I1809&lt;&gt;"",SUMIFS(JPK_KR!AJ:AJ,JPK_KR!W:W,J1809),"")</f>
        <v/>
      </c>
      <c r="L1809" s="94" t="str">
        <f>IF(I1809&lt;&gt;"",SUMIFS(JPK_KR!AK:AK,JPK_KR!W:W,J1809),"")</f>
        <v/>
      </c>
    </row>
    <row r="1810" spans="3:12" x14ac:dyDescent="0.3">
      <c r="C1810" s="94" t="str">
        <f>IF(A1810&lt;&gt;"",SUMIFS(JPK_KR!AL:AL,JPK_KR!W:W,B1810),"")</f>
        <v/>
      </c>
      <c r="D1810" s="94" t="str">
        <f>IF(A1810&lt;&gt;"",SUMIFS(JPK_KR!AM:AM,JPK_KR!W:W,B1810),"")</f>
        <v/>
      </c>
      <c r="G1810" s="94" t="str">
        <f>IF(E1810&lt;&gt;"",SUMIFS(JPK_KR!AL:AL,JPK_KR!W:W,F1810),"")</f>
        <v/>
      </c>
      <c r="H1810" s="94" t="str">
        <f>IF(E1810&lt;&gt;"",SUMIFS(JPK_KR!AM:AM,JPK_KR!W:W,F1810),"")</f>
        <v/>
      </c>
      <c r="K1810" s="94" t="str">
        <f>IF(I1810&lt;&gt;"",SUMIFS(JPK_KR!AJ:AJ,JPK_KR!W:W,J1810),"")</f>
        <v/>
      </c>
      <c r="L1810" s="94" t="str">
        <f>IF(I1810&lt;&gt;"",SUMIFS(JPK_KR!AK:AK,JPK_KR!W:W,J1810),"")</f>
        <v/>
      </c>
    </row>
    <row r="1811" spans="3:12" x14ac:dyDescent="0.3">
      <c r="C1811" s="94" t="str">
        <f>IF(A1811&lt;&gt;"",SUMIFS(JPK_KR!AL:AL,JPK_KR!W:W,B1811),"")</f>
        <v/>
      </c>
      <c r="D1811" s="94" t="str">
        <f>IF(A1811&lt;&gt;"",SUMIFS(JPK_KR!AM:AM,JPK_KR!W:W,B1811),"")</f>
        <v/>
      </c>
      <c r="G1811" s="94" t="str">
        <f>IF(E1811&lt;&gt;"",SUMIFS(JPK_KR!AL:AL,JPK_KR!W:W,F1811),"")</f>
        <v/>
      </c>
      <c r="H1811" s="94" t="str">
        <f>IF(E1811&lt;&gt;"",SUMIFS(JPK_KR!AM:AM,JPK_KR!W:W,F1811),"")</f>
        <v/>
      </c>
      <c r="K1811" s="94" t="str">
        <f>IF(I1811&lt;&gt;"",SUMIFS(JPK_KR!AJ:AJ,JPK_KR!W:W,J1811),"")</f>
        <v/>
      </c>
      <c r="L1811" s="94" t="str">
        <f>IF(I1811&lt;&gt;"",SUMIFS(JPK_KR!AK:AK,JPK_KR!W:W,J1811),"")</f>
        <v/>
      </c>
    </row>
    <row r="1812" spans="3:12" x14ac:dyDescent="0.3">
      <c r="C1812" s="94" t="str">
        <f>IF(A1812&lt;&gt;"",SUMIFS(JPK_KR!AL:AL,JPK_KR!W:W,B1812),"")</f>
        <v/>
      </c>
      <c r="D1812" s="94" t="str">
        <f>IF(A1812&lt;&gt;"",SUMIFS(JPK_KR!AM:AM,JPK_KR!W:W,B1812),"")</f>
        <v/>
      </c>
      <c r="G1812" s="94" t="str">
        <f>IF(E1812&lt;&gt;"",SUMIFS(JPK_KR!AL:AL,JPK_KR!W:W,F1812),"")</f>
        <v/>
      </c>
      <c r="H1812" s="94" t="str">
        <f>IF(E1812&lt;&gt;"",SUMIFS(JPK_KR!AM:AM,JPK_KR!W:W,F1812),"")</f>
        <v/>
      </c>
      <c r="K1812" s="94" t="str">
        <f>IF(I1812&lt;&gt;"",SUMIFS(JPK_KR!AJ:AJ,JPK_KR!W:W,J1812),"")</f>
        <v/>
      </c>
      <c r="L1812" s="94" t="str">
        <f>IF(I1812&lt;&gt;"",SUMIFS(JPK_KR!AK:AK,JPK_KR!W:W,J1812),"")</f>
        <v/>
      </c>
    </row>
    <row r="1813" spans="3:12" x14ac:dyDescent="0.3">
      <c r="C1813" s="94" t="str">
        <f>IF(A1813&lt;&gt;"",SUMIFS(JPK_KR!AL:AL,JPK_KR!W:W,B1813),"")</f>
        <v/>
      </c>
      <c r="D1813" s="94" t="str">
        <f>IF(A1813&lt;&gt;"",SUMIFS(JPK_KR!AM:AM,JPK_KR!W:W,B1813),"")</f>
        <v/>
      </c>
      <c r="G1813" s="94" t="str">
        <f>IF(E1813&lt;&gt;"",SUMIFS(JPK_KR!AL:AL,JPK_KR!W:W,F1813),"")</f>
        <v/>
      </c>
      <c r="H1813" s="94" t="str">
        <f>IF(E1813&lt;&gt;"",SUMIFS(JPK_KR!AM:AM,JPK_KR!W:W,F1813),"")</f>
        <v/>
      </c>
      <c r="K1813" s="94" t="str">
        <f>IF(I1813&lt;&gt;"",SUMIFS(JPK_KR!AJ:AJ,JPK_KR!W:W,J1813),"")</f>
        <v/>
      </c>
      <c r="L1813" s="94" t="str">
        <f>IF(I1813&lt;&gt;"",SUMIFS(JPK_KR!AK:AK,JPK_KR!W:W,J1813),"")</f>
        <v/>
      </c>
    </row>
    <row r="1814" spans="3:12" x14ac:dyDescent="0.3">
      <c r="C1814" s="94" t="str">
        <f>IF(A1814&lt;&gt;"",SUMIFS(JPK_KR!AL:AL,JPK_KR!W:W,B1814),"")</f>
        <v/>
      </c>
      <c r="D1814" s="94" t="str">
        <f>IF(A1814&lt;&gt;"",SUMIFS(JPK_KR!AM:AM,JPK_KR!W:W,B1814),"")</f>
        <v/>
      </c>
      <c r="G1814" s="94" t="str">
        <f>IF(E1814&lt;&gt;"",SUMIFS(JPK_KR!AL:AL,JPK_KR!W:W,F1814),"")</f>
        <v/>
      </c>
      <c r="H1814" s="94" t="str">
        <f>IF(E1814&lt;&gt;"",SUMIFS(JPK_KR!AM:AM,JPK_KR!W:W,F1814),"")</f>
        <v/>
      </c>
      <c r="K1814" s="94" t="str">
        <f>IF(I1814&lt;&gt;"",SUMIFS(JPK_KR!AJ:AJ,JPK_KR!W:W,J1814),"")</f>
        <v/>
      </c>
      <c r="L1814" s="94" t="str">
        <f>IF(I1814&lt;&gt;"",SUMIFS(JPK_KR!AK:AK,JPK_KR!W:W,J1814),"")</f>
        <v/>
      </c>
    </row>
    <row r="1815" spans="3:12" x14ac:dyDescent="0.3">
      <c r="C1815" s="94" t="str">
        <f>IF(A1815&lt;&gt;"",SUMIFS(JPK_KR!AL:AL,JPK_KR!W:W,B1815),"")</f>
        <v/>
      </c>
      <c r="D1815" s="94" t="str">
        <f>IF(A1815&lt;&gt;"",SUMIFS(JPK_KR!AM:AM,JPK_KR!W:W,B1815),"")</f>
        <v/>
      </c>
      <c r="G1815" s="94" t="str">
        <f>IF(E1815&lt;&gt;"",SUMIFS(JPK_KR!AL:AL,JPK_KR!W:W,F1815),"")</f>
        <v/>
      </c>
      <c r="H1815" s="94" t="str">
        <f>IF(E1815&lt;&gt;"",SUMIFS(JPK_KR!AM:AM,JPK_KR!W:W,F1815),"")</f>
        <v/>
      </c>
      <c r="K1815" s="94" t="str">
        <f>IF(I1815&lt;&gt;"",SUMIFS(JPK_KR!AJ:AJ,JPK_KR!W:W,J1815),"")</f>
        <v/>
      </c>
      <c r="L1815" s="94" t="str">
        <f>IF(I1815&lt;&gt;"",SUMIFS(JPK_KR!AK:AK,JPK_KR!W:W,J1815),"")</f>
        <v/>
      </c>
    </row>
    <row r="1816" spans="3:12" x14ac:dyDescent="0.3">
      <c r="C1816" s="94" t="str">
        <f>IF(A1816&lt;&gt;"",SUMIFS(JPK_KR!AL:AL,JPK_KR!W:W,B1816),"")</f>
        <v/>
      </c>
      <c r="D1816" s="94" t="str">
        <f>IF(A1816&lt;&gt;"",SUMIFS(JPK_KR!AM:AM,JPK_KR!W:W,B1816),"")</f>
        <v/>
      </c>
      <c r="G1816" s="94" t="str">
        <f>IF(E1816&lt;&gt;"",SUMIFS(JPK_KR!AL:AL,JPK_KR!W:W,F1816),"")</f>
        <v/>
      </c>
      <c r="H1816" s="94" t="str">
        <f>IF(E1816&lt;&gt;"",SUMIFS(JPK_KR!AM:AM,JPK_KR!W:W,F1816),"")</f>
        <v/>
      </c>
      <c r="K1816" s="94" t="str">
        <f>IF(I1816&lt;&gt;"",SUMIFS(JPK_KR!AJ:AJ,JPK_KR!W:W,J1816),"")</f>
        <v/>
      </c>
      <c r="L1816" s="94" t="str">
        <f>IF(I1816&lt;&gt;"",SUMIFS(JPK_KR!AK:AK,JPK_KR!W:W,J1816),"")</f>
        <v/>
      </c>
    </row>
    <row r="1817" spans="3:12" x14ac:dyDescent="0.3">
      <c r="C1817" s="94" t="str">
        <f>IF(A1817&lt;&gt;"",SUMIFS(JPK_KR!AL:AL,JPK_KR!W:W,B1817),"")</f>
        <v/>
      </c>
      <c r="D1817" s="94" t="str">
        <f>IF(A1817&lt;&gt;"",SUMIFS(JPK_KR!AM:AM,JPK_KR!W:W,B1817),"")</f>
        <v/>
      </c>
      <c r="G1817" s="94" t="str">
        <f>IF(E1817&lt;&gt;"",SUMIFS(JPK_KR!AL:AL,JPK_KR!W:W,F1817),"")</f>
        <v/>
      </c>
      <c r="H1817" s="94" t="str">
        <f>IF(E1817&lt;&gt;"",SUMIFS(JPK_KR!AM:AM,JPK_KR!W:W,F1817),"")</f>
        <v/>
      </c>
      <c r="K1817" s="94" t="str">
        <f>IF(I1817&lt;&gt;"",SUMIFS(JPK_KR!AJ:AJ,JPK_KR!W:W,J1817),"")</f>
        <v/>
      </c>
      <c r="L1817" s="94" t="str">
        <f>IF(I1817&lt;&gt;"",SUMIFS(JPK_KR!AK:AK,JPK_KR!W:W,J1817),"")</f>
        <v/>
      </c>
    </row>
    <row r="1818" spans="3:12" x14ac:dyDescent="0.3">
      <c r="C1818" s="94" t="str">
        <f>IF(A1818&lt;&gt;"",SUMIFS(JPK_KR!AL:AL,JPK_KR!W:W,B1818),"")</f>
        <v/>
      </c>
      <c r="D1818" s="94" t="str">
        <f>IF(A1818&lt;&gt;"",SUMIFS(JPK_KR!AM:AM,JPK_KR!W:W,B1818),"")</f>
        <v/>
      </c>
      <c r="G1818" s="94" t="str">
        <f>IF(E1818&lt;&gt;"",SUMIFS(JPK_KR!AL:AL,JPK_KR!W:W,F1818),"")</f>
        <v/>
      </c>
      <c r="H1818" s="94" t="str">
        <f>IF(E1818&lt;&gt;"",SUMIFS(JPK_KR!AM:AM,JPK_KR!W:W,F1818),"")</f>
        <v/>
      </c>
      <c r="K1818" s="94" t="str">
        <f>IF(I1818&lt;&gt;"",SUMIFS(JPK_KR!AJ:AJ,JPK_KR!W:W,J1818),"")</f>
        <v/>
      </c>
      <c r="L1818" s="94" t="str">
        <f>IF(I1818&lt;&gt;"",SUMIFS(JPK_KR!AK:AK,JPK_KR!W:W,J1818),"")</f>
        <v/>
      </c>
    </row>
    <row r="1819" spans="3:12" x14ac:dyDescent="0.3">
      <c r="C1819" s="94" t="str">
        <f>IF(A1819&lt;&gt;"",SUMIFS(JPK_KR!AL:AL,JPK_KR!W:W,B1819),"")</f>
        <v/>
      </c>
      <c r="D1819" s="94" t="str">
        <f>IF(A1819&lt;&gt;"",SUMIFS(JPK_KR!AM:AM,JPK_KR!W:W,B1819),"")</f>
        <v/>
      </c>
      <c r="G1819" s="94" t="str">
        <f>IF(E1819&lt;&gt;"",SUMIFS(JPK_KR!AL:AL,JPK_KR!W:W,F1819),"")</f>
        <v/>
      </c>
      <c r="H1819" s="94" t="str">
        <f>IF(E1819&lt;&gt;"",SUMIFS(JPK_KR!AM:AM,JPK_KR!W:W,F1819),"")</f>
        <v/>
      </c>
      <c r="K1819" s="94" t="str">
        <f>IF(I1819&lt;&gt;"",SUMIFS(JPK_KR!AJ:AJ,JPK_KR!W:W,J1819),"")</f>
        <v/>
      </c>
      <c r="L1819" s="94" t="str">
        <f>IF(I1819&lt;&gt;"",SUMIFS(JPK_KR!AK:AK,JPK_KR!W:W,J1819),"")</f>
        <v/>
      </c>
    </row>
    <row r="1820" spans="3:12" x14ac:dyDescent="0.3">
      <c r="C1820" s="94" t="str">
        <f>IF(A1820&lt;&gt;"",SUMIFS(JPK_KR!AL:AL,JPK_KR!W:W,B1820),"")</f>
        <v/>
      </c>
      <c r="D1820" s="94" t="str">
        <f>IF(A1820&lt;&gt;"",SUMIFS(JPK_KR!AM:AM,JPK_KR!W:W,B1820),"")</f>
        <v/>
      </c>
      <c r="G1820" s="94" t="str">
        <f>IF(E1820&lt;&gt;"",SUMIFS(JPK_KR!AL:AL,JPK_KR!W:W,F1820),"")</f>
        <v/>
      </c>
      <c r="H1820" s="94" t="str">
        <f>IF(E1820&lt;&gt;"",SUMIFS(JPK_KR!AM:AM,JPK_KR!W:W,F1820),"")</f>
        <v/>
      </c>
      <c r="K1820" s="94" t="str">
        <f>IF(I1820&lt;&gt;"",SUMIFS(JPK_KR!AJ:AJ,JPK_KR!W:W,J1820),"")</f>
        <v/>
      </c>
      <c r="L1820" s="94" t="str">
        <f>IF(I1820&lt;&gt;"",SUMIFS(JPK_KR!AK:AK,JPK_KR!W:W,J1820),"")</f>
        <v/>
      </c>
    </row>
    <row r="1821" spans="3:12" x14ac:dyDescent="0.3">
      <c r="C1821" s="94" t="str">
        <f>IF(A1821&lt;&gt;"",SUMIFS(JPK_KR!AL:AL,JPK_KR!W:W,B1821),"")</f>
        <v/>
      </c>
      <c r="D1821" s="94" t="str">
        <f>IF(A1821&lt;&gt;"",SUMIFS(JPK_KR!AM:AM,JPK_KR!W:W,B1821),"")</f>
        <v/>
      </c>
      <c r="G1821" s="94" t="str">
        <f>IF(E1821&lt;&gt;"",SUMIFS(JPK_KR!AL:AL,JPK_KR!W:W,F1821),"")</f>
        <v/>
      </c>
      <c r="H1821" s="94" t="str">
        <f>IF(E1821&lt;&gt;"",SUMIFS(JPK_KR!AM:AM,JPK_KR!W:W,F1821),"")</f>
        <v/>
      </c>
      <c r="K1821" s="94" t="str">
        <f>IF(I1821&lt;&gt;"",SUMIFS(JPK_KR!AJ:AJ,JPK_KR!W:W,J1821),"")</f>
        <v/>
      </c>
      <c r="L1821" s="94" t="str">
        <f>IF(I1821&lt;&gt;"",SUMIFS(JPK_KR!AK:AK,JPK_KR!W:W,J1821),"")</f>
        <v/>
      </c>
    </row>
    <row r="1822" spans="3:12" x14ac:dyDescent="0.3">
      <c r="C1822" s="94" t="str">
        <f>IF(A1822&lt;&gt;"",SUMIFS(JPK_KR!AL:AL,JPK_KR!W:W,B1822),"")</f>
        <v/>
      </c>
      <c r="D1822" s="94" t="str">
        <f>IF(A1822&lt;&gt;"",SUMIFS(JPK_KR!AM:AM,JPK_KR!W:W,B1822),"")</f>
        <v/>
      </c>
      <c r="G1822" s="94" t="str">
        <f>IF(E1822&lt;&gt;"",SUMIFS(JPK_KR!AL:AL,JPK_KR!W:W,F1822),"")</f>
        <v/>
      </c>
      <c r="H1822" s="94" t="str">
        <f>IF(E1822&lt;&gt;"",SUMIFS(JPK_KR!AM:AM,JPK_KR!W:W,F1822),"")</f>
        <v/>
      </c>
      <c r="K1822" s="94" t="str">
        <f>IF(I1822&lt;&gt;"",SUMIFS(JPK_KR!AJ:AJ,JPK_KR!W:W,J1822),"")</f>
        <v/>
      </c>
      <c r="L1822" s="94" t="str">
        <f>IF(I1822&lt;&gt;"",SUMIFS(JPK_KR!AK:AK,JPK_KR!W:W,J1822),"")</f>
        <v/>
      </c>
    </row>
    <row r="1823" spans="3:12" x14ac:dyDescent="0.3">
      <c r="C1823" s="94" t="str">
        <f>IF(A1823&lt;&gt;"",SUMIFS(JPK_KR!AL:AL,JPK_KR!W:W,B1823),"")</f>
        <v/>
      </c>
      <c r="D1823" s="94" t="str">
        <f>IF(A1823&lt;&gt;"",SUMIFS(JPK_KR!AM:AM,JPK_KR!W:W,B1823),"")</f>
        <v/>
      </c>
      <c r="G1823" s="94" t="str">
        <f>IF(E1823&lt;&gt;"",SUMIFS(JPK_KR!AL:AL,JPK_KR!W:W,F1823),"")</f>
        <v/>
      </c>
      <c r="H1823" s="94" t="str">
        <f>IF(E1823&lt;&gt;"",SUMIFS(JPK_KR!AM:AM,JPK_KR!W:W,F1823),"")</f>
        <v/>
      </c>
      <c r="K1823" s="94" t="str">
        <f>IF(I1823&lt;&gt;"",SUMIFS(JPK_KR!AJ:AJ,JPK_KR!W:W,J1823),"")</f>
        <v/>
      </c>
      <c r="L1823" s="94" t="str">
        <f>IF(I1823&lt;&gt;"",SUMIFS(JPK_KR!AK:AK,JPK_KR!W:W,J1823),"")</f>
        <v/>
      </c>
    </row>
    <row r="1824" spans="3:12" x14ac:dyDescent="0.3">
      <c r="C1824" s="94" t="str">
        <f>IF(A1824&lt;&gt;"",SUMIFS(JPK_KR!AL:AL,JPK_KR!W:W,B1824),"")</f>
        <v/>
      </c>
      <c r="D1824" s="94" t="str">
        <f>IF(A1824&lt;&gt;"",SUMIFS(JPK_KR!AM:AM,JPK_KR!W:W,B1824),"")</f>
        <v/>
      </c>
      <c r="G1824" s="94" t="str">
        <f>IF(E1824&lt;&gt;"",SUMIFS(JPK_KR!AL:AL,JPK_KR!W:W,F1824),"")</f>
        <v/>
      </c>
      <c r="H1824" s="94" t="str">
        <f>IF(E1824&lt;&gt;"",SUMIFS(JPK_KR!AM:AM,JPK_KR!W:W,F1824),"")</f>
        <v/>
      </c>
      <c r="K1824" s="94" t="str">
        <f>IF(I1824&lt;&gt;"",SUMIFS(JPK_KR!AJ:AJ,JPK_KR!W:W,J1824),"")</f>
        <v/>
      </c>
      <c r="L1824" s="94" t="str">
        <f>IF(I1824&lt;&gt;"",SUMIFS(JPK_KR!AK:AK,JPK_KR!W:W,J1824),"")</f>
        <v/>
      </c>
    </row>
    <row r="1825" spans="3:12" x14ac:dyDescent="0.3">
      <c r="C1825" s="94" t="str">
        <f>IF(A1825&lt;&gt;"",SUMIFS(JPK_KR!AL:AL,JPK_KR!W:W,B1825),"")</f>
        <v/>
      </c>
      <c r="D1825" s="94" t="str">
        <f>IF(A1825&lt;&gt;"",SUMIFS(JPK_KR!AM:AM,JPK_KR!W:W,B1825),"")</f>
        <v/>
      </c>
      <c r="G1825" s="94" t="str">
        <f>IF(E1825&lt;&gt;"",SUMIFS(JPK_KR!AL:AL,JPK_KR!W:W,F1825),"")</f>
        <v/>
      </c>
      <c r="H1825" s="94" t="str">
        <f>IF(E1825&lt;&gt;"",SUMIFS(JPK_KR!AM:AM,JPK_KR!W:W,F1825),"")</f>
        <v/>
      </c>
      <c r="K1825" s="94" t="str">
        <f>IF(I1825&lt;&gt;"",SUMIFS(JPK_KR!AJ:AJ,JPK_KR!W:W,J1825),"")</f>
        <v/>
      </c>
      <c r="L1825" s="94" t="str">
        <f>IF(I1825&lt;&gt;"",SUMIFS(JPK_KR!AK:AK,JPK_KR!W:W,J1825),"")</f>
        <v/>
      </c>
    </row>
    <row r="1826" spans="3:12" x14ac:dyDescent="0.3">
      <c r="C1826" s="94" t="str">
        <f>IF(A1826&lt;&gt;"",SUMIFS(JPK_KR!AL:AL,JPK_KR!W:W,B1826),"")</f>
        <v/>
      </c>
      <c r="D1826" s="94" t="str">
        <f>IF(A1826&lt;&gt;"",SUMIFS(JPK_KR!AM:AM,JPK_KR!W:W,B1826),"")</f>
        <v/>
      </c>
      <c r="G1826" s="94" t="str">
        <f>IF(E1826&lt;&gt;"",SUMIFS(JPK_KR!AL:AL,JPK_KR!W:W,F1826),"")</f>
        <v/>
      </c>
      <c r="H1826" s="94" t="str">
        <f>IF(E1826&lt;&gt;"",SUMIFS(JPK_KR!AM:AM,JPK_KR!W:W,F1826),"")</f>
        <v/>
      </c>
      <c r="K1826" s="94" t="str">
        <f>IF(I1826&lt;&gt;"",SUMIFS(JPK_KR!AJ:AJ,JPK_KR!W:W,J1826),"")</f>
        <v/>
      </c>
      <c r="L1826" s="94" t="str">
        <f>IF(I1826&lt;&gt;"",SUMIFS(JPK_KR!AK:AK,JPK_KR!W:W,J1826),"")</f>
        <v/>
      </c>
    </row>
    <row r="1827" spans="3:12" x14ac:dyDescent="0.3">
      <c r="C1827" s="94" t="str">
        <f>IF(A1827&lt;&gt;"",SUMIFS(JPK_KR!AL:AL,JPK_KR!W:W,B1827),"")</f>
        <v/>
      </c>
      <c r="D1827" s="94" t="str">
        <f>IF(A1827&lt;&gt;"",SUMIFS(JPK_KR!AM:AM,JPK_KR!W:W,B1827),"")</f>
        <v/>
      </c>
      <c r="G1827" s="94" t="str">
        <f>IF(E1827&lt;&gt;"",SUMIFS(JPK_KR!AL:AL,JPK_KR!W:W,F1827),"")</f>
        <v/>
      </c>
      <c r="H1827" s="94" t="str">
        <f>IF(E1827&lt;&gt;"",SUMIFS(JPK_KR!AM:AM,JPK_KR!W:W,F1827),"")</f>
        <v/>
      </c>
      <c r="K1827" s="94" t="str">
        <f>IF(I1827&lt;&gt;"",SUMIFS(JPK_KR!AJ:AJ,JPK_KR!W:W,J1827),"")</f>
        <v/>
      </c>
      <c r="L1827" s="94" t="str">
        <f>IF(I1827&lt;&gt;"",SUMIFS(JPK_KR!AK:AK,JPK_KR!W:W,J1827),"")</f>
        <v/>
      </c>
    </row>
    <row r="1828" spans="3:12" x14ac:dyDescent="0.3">
      <c r="C1828" s="94" t="str">
        <f>IF(A1828&lt;&gt;"",SUMIFS(JPK_KR!AL:AL,JPK_KR!W:W,B1828),"")</f>
        <v/>
      </c>
      <c r="D1828" s="94" t="str">
        <f>IF(A1828&lt;&gt;"",SUMIFS(JPK_KR!AM:AM,JPK_KR!W:W,B1828),"")</f>
        <v/>
      </c>
      <c r="G1828" s="94" t="str">
        <f>IF(E1828&lt;&gt;"",SUMIFS(JPK_KR!AL:AL,JPK_KR!W:W,F1828),"")</f>
        <v/>
      </c>
      <c r="H1828" s="94" t="str">
        <f>IF(E1828&lt;&gt;"",SUMIFS(JPK_KR!AM:AM,JPK_KR!W:W,F1828),"")</f>
        <v/>
      </c>
      <c r="K1828" s="94" t="str">
        <f>IF(I1828&lt;&gt;"",SUMIFS(JPK_KR!AJ:AJ,JPK_KR!W:W,J1828),"")</f>
        <v/>
      </c>
      <c r="L1828" s="94" t="str">
        <f>IF(I1828&lt;&gt;"",SUMIFS(JPK_KR!AK:AK,JPK_KR!W:W,J1828),"")</f>
        <v/>
      </c>
    </row>
    <row r="1829" spans="3:12" x14ac:dyDescent="0.3">
      <c r="C1829" s="94" t="str">
        <f>IF(A1829&lt;&gt;"",SUMIFS(JPK_KR!AL:AL,JPK_KR!W:W,B1829),"")</f>
        <v/>
      </c>
      <c r="D1829" s="94" t="str">
        <f>IF(A1829&lt;&gt;"",SUMIFS(JPK_KR!AM:AM,JPK_KR!W:W,B1829),"")</f>
        <v/>
      </c>
      <c r="G1829" s="94" t="str">
        <f>IF(E1829&lt;&gt;"",SUMIFS(JPK_KR!AL:AL,JPK_KR!W:W,F1829),"")</f>
        <v/>
      </c>
      <c r="H1829" s="94" t="str">
        <f>IF(E1829&lt;&gt;"",SUMIFS(JPK_KR!AM:AM,JPK_KR!W:W,F1829),"")</f>
        <v/>
      </c>
      <c r="K1829" s="94" t="str">
        <f>IF(I1829&lt;&gt;"",SUMIFS(JPK_KR!AJ:AJ,JPK_KR!W:W,J1829),"")</f>
        <v/>
      </c>
      <c r="L1829" s="94" t="str">
        <f>IF(I1829&lt;&gt;"",SUMIFS(JPK_KR!AK:AK,JPK_KR!W:W,J1829),"")</f>
        <v/>
      </c>
    </row>
    <row r="1830" spans="3:12" x14ac:dyDescent="0.3">
      <c r="C1830" s="94" t="str">
        <f>IF(A1830&lt;&gt;"",SUMIFS(JPK_KR!AL:AL,JPK_KR!W:W,B1830),"")</f>
        <v/>
      </c>
      <c r="D1830" s="94" t="str">
        <f>IF(A1830&lt;&gt;"",SUMIFS(JPK_KR!AM:AM,JPK_KR!W:W,B1830),"")</f>
        <v/>
      </c>
      <c r="G1830" s="94" t="str">
        <f>IF(E1830&lt;&gt;"",SUMIFS(JPK_KR!AL:AL,JPK_KR!W:W,F1830),"")</f>
        <v/>
      </c>
      <c r="H1830" s="94" t="str">
        <f>IF(E1830&lt;&gt;"",SUMIFS(JPK_KR!AM:AM,JPK_KR!W:W,F1830),"")</f>
        <v/>
      </c>
      <c r="K1830" s="94" t="str">
        <f>IF(I1830&lt;&gt;"",SUMIFS(JPK_KR!AJ:AJ,JPK_KR!W:W,J1830),"")</f>
        <v/>
      </c>
      <c r="L1830" s="94" t="str">
        <f>IF(I1830&lt;&gt;"",SUMIFS(JPK_KR!AK:AK,JPK_KR!W:W,J1830),"")</f>
        <v/>
      </c>
    </row>
    <row r="1831" spans="3:12" x14ac:dyDescent="0.3">
      <c r="C1831" s="94" t="str">
        <f>IF(A1831&lt;&gt;"",SUMIFS(JPK_KR!AL:AL,JPK_KR!W:W,B1831),"")</f>
        <v/>
      </c>
      <c r="D1831" s="94" t="str">
        <f>IF(A1831&lt;&gt;"",SUMIFS(JPK_KR!AM:AM,JPK_KR!W:W,B1831),"")</f>
        <v/>
      </c>
      <c r="G1831" s="94" t="str">
        <f>IF(E1831&lt;&gt;"",SUMIFS(JPK_KR!AL:AL,JPK_KR!W:W,F1831),"")</f>
        <v/>
      </c>
      <c r="H1831" s="94" t="str">
        <f>IF(E1831&lt;&gt;"",SUMIFS(JPK_KR!AM:AM,JPK_KR!W:W,F1831),"")</f>
        <v/>
      </c>
      <c r="K1831" s="94" t="str">
        <f>IF(I1831&lt;&gt;"",SUMIFS(JPK_KR!AJ:AJ,JPK_KR!W:W,J1831),"")</f>
        <v/>
      </c>
      <c r="L1831" s="94" t="str">
        <f>IF(I1831&lt;&gt;"",SUMIFS(JPK_KR!AK:AK,JPK_KR!W:W,J1831),"")</f>
        <v/>
      </c>
    </row>
    <row r="1832" spans="3:12" x14ac:dyDescent="0.3">
      <c r="C1832" s="94" t="str">
        <f>IF(A1832&lt;&gt;"",SUMIFS(JPK_KR!AL:AL,JPK_KR!W:W,B1832),"")</f>
        <v/>
      </c>
      <c r="D1832" s="94" t="str">
        <f>IF(A1832&lt;&gt;"",SUMIFS(JPK_KR!AM:AM,JPK_KR!W:W,B1832),"")</f>
        <v/>
      </c>
      <c r="G1832" s="94" t="str">
        <f>IF(E1832&lt;&gt;"",SUMIFS(JPK_KR!AL:AL,JPK_KR!W:W,F1832),"")</f>
        <v/>
      </c>
      <c r="H1832" s="94" t="str">
        <f>IF(E1832&lt;&gt;"",SUMIFS(JPK_KR!AM:AM,JPK_KR!W:W,F1832),"")</f>
        <v/>
      </c>
      <c r="K1832" s="94" t="str">
        <f>IF(I1832&lt;&gt;"",SUMIFS(JPK_KR!AJ:AJ,JPK_KR!W:W,J1832),"")</f>
        <v/>
      </c>
      <c r="L1832" s="94" t="str">
        <f>IF(I1832&lt;&gt;"",SUMIFS(JPK_KR!AK:AK,JPK_KR!W:W,J1832),"")</f>
        <v/>
      </c>
    </row>
    <row r="1833" spans="3:12" x14ac:dyDescent="0.3">
      <c r="C1833" s="94" t="str">
        <f>IF(A1833&lt;&gt;"",SUMIFS(JPK_KR!AL:AL,JPK_KR!W:W,B1833),"")</f>
        <v/>
      </c>
      <c r="D1833" s="94" t="str">
        <f>IF(A1833&lt;&gt;"",SUMIFS(JPK_KR!AM:AM,JPK_KR!W:W,B1833),"")</f>
        <v/>
      </c>
      <c r="G1833" s="94" t="str">
        <f>IF(E1833&lt;&gt;"",SUMIFS(JPK_KR!AL:AL,JPK_KR!W:W,F1833),"")</f>
        <v/>
      </c>
      <c r="H1833" s="94" t="str">
        <f>IF(E1833&lt;&gt;"",SUMIFS(JPK_KR!AM:AM,JPK_KR!W:W,F1833),"")</f>
        <v/>
      </c>
      <c r="K1833" s="94" t="str">
        <f>IF(I1833&lt;&gt;"",SUMIFS(JPK_KR!AJ:AJ,JPK_KR!W:W,J1833),"")</f>
        <v/>
      </c>
      <c r="L1833" s="94" t="str">
        <f>IF(I1833&lt;&gt;"",SUMIFS(JPK_KR!AK:AK,JPK_KR!W:W,J1833),"")</f>
        <v/>
      </c>
    </row>
    <row r="1834" spans="3:12" x14ac:dyDescent="0.3">
      <c r="C1834" s="94" t="str">
        <f>IF(A1834&lt;&gt;"",SUMIFS(JPK_KR!AL:AL,JPK_KR!W:W,B1834),"")</f>
        <v/>
      </c>
      <c r="D1834" s="94" t="str">
        <f>IF(A1834&lt;&gt;"",SUMIFS(JPK_KR!AM:AM,JPK_KR!W:W,B1834),"")</f>
        <v/>
      </c>
      <c r="G1834" s="94" t="str">
        <f>IF(E1834&lt;&gt;"",SUMIFS(JPK_KR!AL:AL,JPK_KR!W:W,F1834),"")</f>
        <v/>
      </c>
      <c r="H1834" s="94" t="str">
        <f>IF(E1834&lt;&gt;"",SUMIFS(JPK_KR!AM:AM,JPK_KR!W:W,F1834),"")</f>
        <v/>
      </c>
      <c r="K1834" s="94" t="str">
        <f>IF(I1834&lt;&gt;"",SUMIFS(JPK_KR!AJ:AJ,JPK_KR!W:W,J1834),"")</f>
        <v/>
      </c>
      <c r="L1834" s="94" t="str">
        <f>IF(I1834&lt;&gt;"",SUMIFS(JPK_KR!AK:AK,JPK_KR!W:W,J1834),"")</f>
        <v/>
      </c>
    </row>
    <row r="1835" spans="3:12" x14ac:dyDescent="0.3">
      <c r="C1835" s="94" t="str">
        <f>IF(A1835&lt;&gt;"",SUMIFS(JPK_KR!AL:AL,JPK_KR!W:W,B1835),"")</f>
        <v/>
      </c>
      <c r="D1835" s="94" t="str">
        <f>IF(A1835&lt;&gt;"",SUMIFS(JPK_KR!AM:AM,JPK_KR!W:W,B1835),"")</f>
        <v/>
      </c>
      <c r="G1835" s="94" t="str">
        <f>IF(E1835&lt;&gt;"",SUMIFS(JPK_KR!AL:AL,JPK_KR!W:W,F1835),"")</f>
        <v/>
      </c>
      <c r="H1835" s="94" t="str">
        <f>IF(E1835&lt;&gt;"",SUMIFS(JPK_KR!AM:AM,JPK_KR!W:W,F1835),"")</f>
        <v/>
      </c>
      <c r="K1835" s="94" t="str">
        <f>IF(I1835&lt;&gt;"",SUMIFS(JPK_KR!AJ:AJ,JPK_KR!W:W,J1835),"")</f>
        <v/>
      </c>
      <c r="L1835" s="94" t="str">
        <f>IF(I1835&lt;&gt;"",SUMIFS(JPK_KR!AK:AK,JPK_KR!W:W,J1835),"")</f>
        <v/>
      </c>
    </row>
    <row r="1836" spans="3:12" x14ac:dyDescent="0.3">
      <c r="C1836" s="94" t="str">
        <f>IF(A1836&lt;&gt;"",SUMIFS(JPK_KR!AL:AL,JPK_KR!W:W,B1836),"")</f>
        <v/>
      </c>
      <c r="D1836" s="94" t="str">
        <f>IF(A1836&lt;&gt;"",SUMIFS(JPK_KR!AM:AM,JPK_KR!W:W,B1836),"")</f>
        <v/>
      </c>
      <c r="G1836" s="94" t="str">
        <f>IF(E1836&lt;&gt;"",SUMIFS(JPK_KR!AL:AL,JPK_KR!W:W,F1836),"")</f>
        <v/>
      </c>
      <c r="H1836" s="94" t="str">
        <f>IF(E1836&lt;&gt;"",SUMIFS(JPK_KR!AM:AM,JPK_KR!W:W,F1836),"")</f>
        <v/>
      </c>
      <c r="K1836" s="94" t="str">
        <f>IF(I1836&lt;&gt;"",SUMIFS(JPK_KR!AJ:AJ,JPK_KR!W:W,J1836),"")</f>
        <v/>
      </c>
      <c r="L1836" s="94" t="str">
        <f>IF(I1836&lt;&gt;"",SUMIFS(JPK_KR!AK:AK,JPK_KR!W:W,J1836),"")</f>
        <v/>
      </c>
    </row>
    <row r="1837" spans="3:12" x14ac:dyDescent="0.3">
      <c r="C1837" s="94" t="str">
        <f>IF(A1837&lt;&gt;"",SUMIFS(JPK_KR!AL:AL,JPK_KR!W:W,B1837),"")</f>
        <v/>
      </c>
      <c r="D1837" s="94" t="str">
        <f>IF(A1837&lt;&gt;"",SUMIFS(JPK_KR!AM:AM,JPK_KR!W:W,B1837),"")</f>
        <v/>
      </c>
      <c r="G1837" s="94" t="str">
        <f>IF(E1837&lt;&gt;"",SUMIFS(JPK_KR!AL:AL,JPK_KR!W:W,F1837),"")</f>
        <v/>
      </c>
      <c r="H1837" s="94" t="str">
        <f>IF(E1837&lt;&gt;"",SUMIFS(JPK_KR!AM:AM,JPK_KR!W:W,F1837),"")</f>
        <v/>
      </c>
      <c r="K1837" s="94" t="str">
        <f>IF(I1837&lt;&gt;"",SUMIFS(JPK_KR!AJ:AJ,JPK_KR!W:W,J1837),"")</f>
        <v/>
      </c>
      <c r="L1837" s="94" t="str">
        <f>IF(I1837&lt;&gt;"",SUMIFS(JPK_KR!AK:AK,JPK_KR!W:W,J1837),"")</f>
        <v/>
      </c>
    </row>
    <row r="1838" spans="3:12" x14ac:dyDescent="0.3">
      <c r="C1838" s="94" t="str">
        <f>IF(A1838&lt;&gt;"",SUMIFS(JPK_KR!AL:AL,JPK_KR!W:W,B1838),"")</f>
        <v/>
      </c>
      <c r="D1838" s="94" t="str">
        <f>IF(A1838&lt;&gt;"",SUMIFS(JPK_KR!AM:AM,JPK_KR!W:W,B1838),"")</f>
        <v/>
      </c>
      <c r="G1838" s="94" t="str">
        <f>IF(E1838&lt;&gt;"",SUMIFS(JPK_KR!AL:AL,JPK_KR!W:W,F1838),"")</f>
        <v/>
      </c>
      <c r="H1838" s="94" t="str">
        <f>IF(E1838&lt;&gt;"",SUMIFS(JPK_KR!AM:AM,JPK_KR!W:W,F1838),"")</f>
        <v/>
      </c>
      <c r="K1838" s="94" t="str">
        <f>IF(I1838&lt;&gt;"",SUMIFS(JPK_KR!AJ:AJ,JPK_KR!W:W,J1838),"")</f>
        <v/>
      </c>
      <c r="L1838" s="94" t="str">
        <f>IF(I1838&lt;&gt;"",SUMIFS(JPK_KR!AK:AK,JPK_KR!W:W,J1838),"")</f>
        <v/>
      </c>
    </row>
    <row r="1839" spans="3:12" x14ac:dyDescent="0.3">
      <c r="C1839" s="94" t="str">
        <f>IF(A1839&lt;&gt;"",SUMIFS(JPK_KR!AL:AL,JPK_KR!W:W,B1839),"")</f>
        <v/>
      </c>
      <c r="D1839" s="94" t="str">
        <f>IF(A1839&lt;&gt;"",SUMIFS(JPK_KR!AM:AM,JPK_KR!W:W,B1839),"")</f>
        <v/>
      </c>
      <c r="G1839" s="94" t="str">
        <f>IF(E1839&lt;&gt;"",SUMIFS(JPK_KR!AL:AL,JPK_KR!W:W,F1839),"")</f>
        <v/>
      </c>
      <c r="H1839" s="94" t="str">
        <f>IF(E1839&lt;&gt;"",SUMIFS(JPK_KR!AM:AM,JPK_KR!W:W,F1839),"")</f>
        <v/>
      </c>
      <c r="K1839" s="94" t="str">
        <f>IF(I1839&lt;&gt;"",SUMIFS(JPK_KR!AJ:AJ,JPK_KR!W:W,J1839),"")</f>
        <v/>
      </c>
      <c r="L1839" s="94" t="str">
        <f>IF(I1839&lt;&gt;"",SUMIFS(JPK_KR!AK:AK,JPK_KR!W:W,J1839),"")</f>
        <v/>
      </c>
    </row>
    <row r="1840" spans="3:12" x14ac:dyDescent="0.3">
      <c r="C1840" s="94" t="str">
        <f>IF(A1840&lt;&gt;"",SUMIFS(JPK_KR!AL:AL,JPK_KR!W:W,B1840),"")</f>
        <v/>
      </c>
      <c r="D1840" s="94" t="str">
        <f>IF(A1840&lt;&gt;"",SUMIFS(JPK_KR!AM:AM,JPK_KR!W:W,B1840),"")</f>
        <v/>
      </c>
      <c r="G1840" s="94" t="str">
        <f>IF(E1840&lt;&gt;"",SUMIFS(JPK_KR!AL:AL,JPK_KR!W:W,F1840),"")</f>
        <v/>
      </c>
      <c r="H1840" s="94" t="str">
        <f>IF(E1840&lt;&gt;"",SUMIFS(JPK_KR!AM:AM,JPK_KR!W:W,F1840),"")</f>
        <v/>
      </c>
      <c r="K1840" s="94" t="str">
        <f>IF(I1840&lt;&gt;"",SUMIFS(JPK_KR!AJ:AJ,JPK_KR!W:W,J1840),"")</f>
        <v/>
      </c>
      <c r="L1840" s="94" t="str">
        <f>IF(I1840&lt;&gt;"",SUMIFS(JPK_KR!AK:AK,JPK_KR!W:W,J1840),"")</f>
        <v/>
      </c>
    </row>
    <row r="1841" spans="3:12" x14ac:dyDescent="0.3">
      <c r="C1841" s="94" t="str">
        <f>IF(A1841&lt;&gt;"",SUMIFS(JPK_KR!AL:AL,JPK_KR!W:W,B1841),"")</f>
        <v/>
      </c>
      <c r="D1841" s="94" t="str">
        <f>IF(A1841&lt;&gt;"",SUMIFS(JPK_KR!AM:AM,JPK_KR!W:W,B1841),"")</f>
        <v/>
      </c>
      <c r="G1841" s="94" t="str">
        <f>IF(E1841&lt;&gt;"",SUMIFS(JPK_KR!AL:AL,JPK_KR!W:W,F1841),"")</f>
        <v/>
      </c>
      <c r="H1841" s="94" t="str">
        <f>IF(E1841&lt;&gt;"",SUMIFS(JPK_KR!AM:AM,JPK_KR!W:W,F1841),"")</f>
        <v/>
      </c>
      <c r="K1841" s="94" t="str">
        <f>IF(I1841&lt;&gt;"",SUMIFS(JPK_KR!AJ:AJ,JPK_KR!W:W,J1841),"")</f>
        <v/>
      </c>
      <c r="L1841" s="94" t="str">
        <f>IF(I1841&lt;&gt;"",SUMIFS(JPK_KR!AK:AK,JPK_KR!W:W,J1841),"")</f>
        <v/>
      </c>
    </row>
    <row r="1842" spans="3:12" x14ac:dyDescent="0.3">
      <c r="C1842" s="94" t="str">
        <f>IF(A1842&lt;&gt;"",SUMIFS(JPK_KR!AL:AL,JPK_KR!W:W,B1842),"")</f>
        <v/>
      </c>
      <c r="D1842" s="94" t="str">
        <f>IF(A1842&lt;&gt;"",SUMIFS(JPK_KR!AM:AM,JPK_KR!W:W,B1842),"")</f>
        <v/>
      </c>
      <c r="G1842" s="94" t="str">
        <f>IF(E1842&lt;&gt;"",SUMIFS(JPK_KR!AL:AL,JPK_KR!W:W,F1842),"")</f>
        <v/>
      </c>
      <c r="H1842" s="94" t="str">
        <f>IF(E1842&lt;&gt;"",SUMIFS(JPK_KR!AM:AM,JPK_KR!W:W,F1842),"")</f>
        <v/>
      </c>
      <c r="K1842" s="94" t="str">
        <f>IF(I1842&lt;&gt;"",SUMIFS(JPK_KR!AJ:AJ,JPK_KR!W:W,J1842),"")</f>
        <v/>
      </c>
      <c r="L1842" s="94" t="str">
        <f>IF(I1842&lt;&gt;"",SUMIFS(JPK_KR!AK:AK,JPK_KR!W:W,J1842),"")</f>
        <v/>
      </c>
    </row>
    <row r="1843" spans="3:12" x14ac:dyDescent="0.3">
      <c r="C1843" s="94" t="str">
        <f>IF(A1843&lt;&gt;"",SUMIFS(JPK_KR!AL:AL,JPK_KR!W:W,B1843),"")</f>
        <v/>
      </c>
      <c r="D1843" s="94" t="str">
        <f>IF(A1843&lt;&gt;"",SUMIFS(JPK_KR!AM:AM,JPK_KR!W:W,B1843),"")</f>
        <v/>
      </c>
      <c r="G1843" s="94" t="str">
        <f>IF(E1843&lt;&gt;"",SUMIFS(JPK_KR!AL:AL,JPK_KR!W:W,F1843),"")</f>
        <v/>
      </c>
      <c r="H1843" s="94" t="str">
        <f>IF(E1843&lt;&gt;"",SUMIFS(JPK_KR!AM:AM,JPK_KR!W:W,F1843),"")</f>
        <v/>
      </c>
      <c r="K1843" s="94" t="str">
        <f>IF(I1843&lt;&gt;"",SUMIFS(JPK_KR!AJ:AJ,JPK_KR!W:W,J1843),"")</f>
        <v/>
      </c>
      <c r="L1843" s="94" t="str">
        <f>IF(I1843&lt;&gt;"",SUMIFS(JPK_KR!AK:AK,JPK_KR!W:W,J1843),"")</f>
        <v/>
      </c>
    </row>
    <row r="1844" spans="3:12" x14ac:dyDescent="0.3">
      <c r="C1844" s="94" t="str">
        <f>IF(A1844&lt;&gt;"",SUMIFS(JPK_KR!AL:AL,JPK_KR!W:W,B1844),"")</f>
        <v/>
      </c>
      <c r="D1844" s="94" t="str">
        <f>IF(A1844&lt;&gt;"",SUMIFS(JPK_KR!AM:AM,JPK_KR!W:W,B1844),"")</f>
        <v/>
      </c>
      <c r="G1844" s="94" t="str">
        <f>IF(E1844&lt;&gt;"",SUMIFS(JPK_KR!AL:AL,JPK_KR!W:W,F1844),"")</f>
        <v/>
      </c>
      <c r="H1844" s="94" t="str">
        <f>IF(E1844&lt;&gt;"",SUMIFS(JPK_KR!AM:AM,JPK_KR!W:W,F1844),"")</f>
        <v/>
      </c>
      <c r="K1844" s="94" t="str">
        <f>IF(I1844&lt;&gt;"",SUMIFS(JPK_KR!AJ:AJ,JPK_KR!W:W,J1844),"")</f>
        <v/>
      </c>
      <c r="L1844" s="94" t="str">
        <f>IF(I1844&lt;&gt;"",SUMIFS(JPK_KR!AK:AK,JPK_KR!W:W,J1844),"")</f>
        <v/>
      </c>
    </row>
    <row r="1845" spans="3:12" x14ac:dyDescent="0.3">
      <c r="C1845" s="94" t="str">
        <f>IF(A1845&lt;&gt;"",SUMIFS(JPK_KR!AL:AL,JPK_KR!W:W,B1845),"")</f>
        <v/>
      </c>
      <c r="D1845" s="94" t="str">
        <f>IF(A1845&lt;&gt;"",SUMIFS(JPK_KR!AM:AM,JPK_KR!W:W,B1845),"")</f>
        <v/>
      </c>
      <c r="G1845" s="94" t="str">
        <f>IF(E1845&lt;&gt;"",SUMIFS(JPK_KR!AL:AL,JPK_KR!W:W,F1845),"")</f>
        <v/>
      </c>
      <c r="H1845" s="94" t="str">
        <f>IF(E1845&lt;&gt;"",SUMIFS(JPK_KR!AM:AM,JPK_KR!W:W,F1845),"")</f>
        <v/>
      </c>
      <c r="K1845" s="94" t="str">
        <f>IF(I1845&lt;&gt;"",SUMIFS(JPK_KR!AJ:AJ,JPK_KR!W:W,J1845),"")</f>
        <v/>
      </c>
      <c r="L1845" s="94" t="str">
        <f>IF(I1845&lt;&gt;"",SUMIFS(JPK_KR!AK:AK,JPK_KR!W:W,J1845),"")</f>
        <v/>
      </c>
    </row>
    <row r="1846" spans="3:12" x14ac:dyDescent="0.3">
      <c r="C1846" s="94" t="str">
        <f>IF(A1846&lt;&gt;"",SUMIFS(JPK_KR!AL:AL,JPK_KR!W:W,B1846),"")</f>
        <v/>
      </c>
      <c r="D1846" s="94" t="str">
        <f>IF(A1846&lt;&gt;"",SUMIFS(JPK_KR!AM:AM,JPK_KR!W:W,B1846),"")</f>
        <v/>
      </c>
      <c r="G1846" s="94" t="str">
        <f>IF(E1846&lt;&gt;"",SUMIFS(JPK_KR!AL:AL,JPK_KR!W:W,F1846),"")</f>
        <v/>
      </c>
      <c r="H1846" s="94" t="str">
        <f>IF(E1846&lt;&gt;"",SUMIFS(JPK_KR!AM:AM,JPK_KR!W:W,F1846),"")</f>
        <v/>
      </c>
      <c r="K1846" s="94" t="str">
        <f>IF(I1846&lt;&gt;"",SUMIFS(JPK_KR!AJ:AJ,JPK_KR!W:W,J1846),"")</f>
        <v/>
      </c>
      <c r="L1846" s="94" t="str">
        <f>IF(I1846&lt;&gt;"",SUMIFS(JPK_KR!AK:AK,JPK_KR!W:W,J1846),"")</f>
        <v/>
      </c>
    </row>
    <row r="1847" spans="3:12" x14ac:dyDescent="0.3">
      <c r="C1847" s="94" t="str">
        <f>IF(A1847&lt;&gt;"",SUMIFS(JPK_KR!AL:AL,JPK_KR!W:W,B1847),"")</f>
        <v/>
      </c>
      <c r="D1847" s="94" t="str">
        <f>IF(A1847&lt;&gt;"",SUMIFS(JPK_KR!AM:AM,JPK_KR!W:W,B1847),"")</f>
        <v/>
      </c>
      <c r="G1847" s="94" t="str">
        <f>IF(E1847&lt;&gt;"",SUMIFS(JPK_KR!AL:AL,JPK_KR!W:W,F1847),"")</f>
        <v/>
      </c>
      <c r="H1847" s="94" t="str">
        <f>IF(E1847&lt;&gt;"",SUMIFS(JPK_KR!AM:AM,JPK_KR!W:W,F1847),"")</f>
        <v/>
      </c>
      <c r="K1847" s="94" t="str">
        <f>IF(I1847&lt;&gt;"",SUMIFS(JPK_KR!AJ:AJ,JPK_KR!W:W,J1847),"")</f>
        <v/>
      </c>
      <c r="L1847" s="94" t="str">
        <f>IF(I1847&lt;&gt;"",SUMIFS(JPK_KR!AK:AK,JPK_KR!W:W,J1847),"")</f>
        <v/>
      </c>
    </row>
    <row r="1848" spans="3:12" x14ac:dyDescent="0.3">
      <c r="C1848" s="94" t="str">
        <f>IF(A1848&lt;&gt;"",SUMIFS(JPK_KR!AL:AL,JPK_KR!W:W,B1848),"")</f>
        <v/>
      </c>
      <c r="D1848" s="94" t="str">
        <f>IF(A1848&lt;&gt;"",SUMIFS(JPK_KR!AM:AM,JPK_KR!W:W,B1848),"")</f>
        <v/>
      </c>
      <c r="G1848" s="94" t="str">
        <f>IF(E1848&lt;&gt;"",SUMIFS(JPK_KR!AL:AL,JPK_KR!W:W,F1848),"")</f>
        <v/>
      </c>
      <c r="H1848" s="94" t="str">
        <f>IF(E1848&lt;&gt;"",SUMIFS(JPK_KR!AM:AM,JPK_KR!W:W,F1848),"")</f>
        <v/>
      </c>
      <c r="K1848" s="94" t="str">
        <f>IF(I1848&lt;&gt;"",SUMIFS(JPK_KR!AJ:AJ,JPK_KR!W:W,J1848),"")</f>
        <v/>
      </c>
      <c r="L1848" s="94" t="str">
        <f>IF(I1848&lt;&gt;"",SUMIFS(JPK_KR!AK:AK,JPK_KR!W:W,J1848),"")</f>
        <v/>
      </c>
    </row>
    <row r="1849" spans="3:12" x14ac:dyDescent="0.3">
      <c r="C1849" s="94" t="str">
        <f>IF(A1849&lt;&gt;"",SUMIFS(JPK_KR!AL:AL,JPK_KR!W:W,B1849),"")</f>
        <v/>
      </c>
      <c r="D1849" s="94" t="str">
        <f>IF(A1849&lt;&gt;"",SUMIFS(JPK_KR!AM:AM,JPK_KR!W:W,B1849),"")</f>
        <v/>
      </c>
      <c r="G1849" s="94" t="str">
        <f>IF(E1849&lt;&gt;"",SUMIFS(JPK_KR!AL:AL,JPK_KR!W:W,F1849),"")</f>
        <v/>
      </c>
      <c r="H1849" s="94" t="str">
        <f>IF(E1849&lt;&gt;"",SUMIFS(JPK_KR!AM:AM,JPK_KR!W:W,F1849),"")</f>
        <v/>
      </c>
      <c r="K1849" s="94" t="str">
        <f>IF(I1849&lt;&gt;"",SUMIFS(JPK_KR!AJ:AJ,JPK_KR!W:W,J1849),"")</f>
        <v/>
      </c>
      <c r="L1849" s="94" t="str">
        <f>IF(I1849&lt;&gt;"",SUMIFS(JPK_KR!AK:AK,JPK_KR!W:W,J1849),"")</f>
        <v/>
      </c>
    </row>
    <row r="1850" spans="3:12" x14ac:dyDescent="0.3">
      <c r="C1850" s="94" t="str">
        <f>IF(A1850&lt;&gt;"",SUMIFS(JPK_KR!AL:AL,JPK_KR!W:W,B1850),"")</f>
        <v/>
      </c>
      <c r="D1850" s="94" t="str">
        <f>IF(A1850&lt;&gt;"",SUMIFS(JPK_KR!AM:AM,JPK_KR!W:W,B1850),"")</f>
        <v/>
      </c>
      <c r="G1850" s="94" t="str">
        <f>IF(E1850&lt;&gt;"",SUMIFS(JPK_KR!AL:AL,JPK_KR!W:W,F1850),"")</f>
        <v/>
      </c>
      <c r="H1850" s="94" t="str">
        <f>IF(E1850&lt;&gt;"",SUMIFS(JPK_KR!AM:AM,JPK_KR!W:W,F1850),"")</f>
        <v/>
      </c>
      <c r="K1850" s="94" t="str">
        <f>IF(I1850&lt;&gt;"",SUMIFS(JPK_KR!AJ:AJ,JPK_KR!W:W,J1850),"")</f>
        <v/>
      </c>
      <c r="L1850" s="94" t="str">
        <f>IF(I1850&lt;&gt;"",SUMIFS(JPK_KR!AK:AK,JPK_KR!W:W,J1850),"")</f>
        <v/>
      </c>
    </row>
    <row r="1851" spans="3:12" x14ac:dyDescent="0.3">
      <c r="C1851" s="94" t="str">
        <f>IF(A1851&lt;&gt;"",SUMIFS(JPK_KR!AL:AL,JPK_KR!W:W,B1851),"")</f>
        <v/>
      </c>
      <c r="D1851" s="94" t="str">
        <f>IF(A1851&lt;&gt;"",SUMIFS(JPK_KR!AM:AM,JPK_KR!W:W,B1851),"")</f>
        <v/>
      </c>
      <c r="G1851" s="94" t="str">
        <f>IF(E1851&lt;&gt;"",SUMIFS(JPK_KR!AL:AL,JPK_KR!W:W,F1851),"")</f>
        <v/>
      </c>
      <c r="H1851" s="94" t="str">
        <f>IF(E1851&lt;&gt;"",SUMIFS(JPK_KR!AM:AM,JPK_KR!W:W,F1851),"")</f>
        <v/>
      </c>
      <c r="K1851" s="94" t="str">
        <f>IF(I1851&lt;&gt;"",SUMIFS(JPK_KR!AJ:AJ,JPK_KR!W:W,J1851),"")</f>
        <v/>
      </c>
      <c r="L1851" s="94" t="str">
        <f>IF(I1851&lt;&gt;"",SUMIFS(JPK_KR!AK:AK,JPK_KR!W:W,J1851),"")</f>
        <v/>
      </c>
    </row>
    <row r="1852" spans="3:12" x14ac:dyDescent="0.3">
      <c r="C1852" s="94" t="str">
        <f>IF(A1852&lt;&gt;"",SUMIFS(JPK_KR!AL:AL,JPK_KR!W:W,B1852),"")</f>
        <v/>
      </c>
      <c r="D1852" s="94" t="str">
        <f>IF(A1852&lt;&gt;"",SUMIFS(JPK_KR!AM:AM,JPK_KR!W:W,B1852),"")</f>
        <v/>
      </c>
      <c r="G1852" s="94" t="str">
        <f>IF(E1852&lt;&gt;"",SUMIFS(JPK_KR!AL:AL,JPK_KR!W:W,F1852),"")</f>
        <v/>
      </c>
      <c r="H1852" s="94" t="str">
        <f>IF(E1852&lt;&gt;"",SUMIFS(JPK_KR!AM:AM,JPK_KR!W:W,F1852),"")</f>
        <v/>
      </c>
      <c r="K1852" s="94" t="str">
        <f>IF(I1852&lt;&gt;"",SUMIFS(JPK_KR!AJ:AJ,JPK_KR!W:W,J1852),"")</f>
        <v/>
      </c>
      <c r="L1852" s="94" t="str">
        <f>IF(I1852&lt;&gt;"",SUMIFS(JPK_KR!AK:AK,JPK_KR!W:W,J1852),"")</f>
        <v/>
      </c>
    </row>
    <row r="1853" spans="3:12" x14ac:dyDescent="0.3">
      <c r="C1853" s="94" t="str">
        <f>IF(A1853&lt;&gt;"",SUMIFS(JPK_KR!AL:AL,JPK_KR!W:W,B1853),"")</f>
        <v/>
      </c>
      <c r="D1853" s="94" t="str">
        <f>IF(A1853&lt;&gt;"",SUMIFS(JPK_KR!AM:AM,JPK_KR!W:W,B1853),"")</f>
        <v/>
      </c>
      <c r="G1853" s="94" t="str">
        <f>IF(E1853&lt;&gt;"",SUMIFS(JPK_KR!AL:AL,JPK_KR!W:W,F1853),"")</f>
        <v/>
      </c>
      <c r="H1853" s="94" t="str">
        <f>IF(E1853&lt;&gt;"",SUMIFS(JPK_KR!AM:AM,JPK_KR!W:W,F1853),"")</f>
        <v/>
      </c>
      <c r="K1853" s="94" t="str">
        <f>IF(I1853&lt;&gt;"",SUMIFS(JPK_KR!AJ:AJ,JPK_KR!W:W,J1853),"")</f>
        <v/>
      </c>
      <c r="L1853" s="94" t="str">
        <f>IF(I1853&lt;&gt;"",SUMIFS(JPK_KR!AK:AK,JPK_KR!W:W,J1853),"")</f>
        <v/>
      </c>
    </row>
    <row r="1854" spans="3:12" x14ac:dyDescent="0.3">
      <c r="C1854" s="94" t="str">
        <f>IF(A1854&lt;&gt;"",SUMIFS(JPK_KR!AL:AL,JPK_KR!W:W,B1854),"")</f>
        <v/>
      </c>
      <c r="D1854" s="94" t="str">
        <f>IF(A1854&lt;&gt;"",SUMIFS(JPK_KR!AM:AM,JPK_KR!W:W,B1854),"")</f>
        <v/>
      </c>
      <c r="G1854" s="94" t="str">
        <f>IF(E1854&lt;&gt;"",SUMIFS(JPK_KR!AL:AL,JPK_KR!W:W,F1854),"")</f>
        <v/>
      </c>
      <c r="H1854" s="94" t="str">
        <f>IF(E1854&lt;&gt;"",SUMIFS(JPK_KR!AM:AM,JPK_KR!W:W,F1854),"")</f>
        <v/>
      </c>
      <c r="K1854" s="94" t="str">
        <f>IF(I1854&lt;&gt;"",SUMIFS(JPK_KR!AJ:AJ,JPK_KR!W:W,J1854),"")</f>
        <v/>
      </c>
      <c r="L1854" s="94" t="str">
        <f>IF(I1854&lt;&gt;"",SUMIFS(JPK_KR!AK:AK,JPK_KR!W:W,J1854),"")</f>
        <v/>
      </c>
    </row>
    <row r="1855" spans="3:12" x14ac:dyDescent="0.3">
      <c r="C1855" s="94" t="str">
        <f>IF(A1855&lt;&gt;"",SUMIFS(JPK_KR!AL:AL,JPK_KR!W:W,B1855),"")</f>
        <v/>
      </c>
      <c r="D1855" s="94" t="str">
        <f>IF(A1855&lt;&gt;"",SUMIFS(JPK_KR!AM:AM,JPK_KR!W:W,B1855),"")</f>
        <v/>
      </c>
      <c r="G1855" s="94" t="str">
        <f>IF(E1855&lt;&gt;"",SUMIFS(JPK_KR!AL:AL,JPK_KR!W:W,F1855),"")</f>
        <v/>
      </c>
      <c r="H1855" s="94" t="str">
        <f>IF(E1855&lt;&gt;"",SUMIFS(JPK_KR!AM:AM,JPK_KR!W:W,F1855),"")</f>
        <v/>
      </c>
      <c r="K1855" s="94" t="str">
        <f>IF(I1855&lt;&gt;"",SUMIFS(JPK_KR!AJ:AJ,JPK_KR!W:W,J1855),"")</f>
        <v/>
      </c>
      <c r="L1855" s="94" t="str">
        <f>IF(I1855&lt;&gt;"",SUMIFS(JPK_KR!AK:AK,JPK_KR!W:W,J1855),"")</f>
        <v/>
      </c>
    </row>
    <row r="1856" spans="3:12" x14ac:dyDescent="0.3">
      <c r="C1856" s="94" t="str">
        <f>IF(A1856&lt;&gt;"",SUMIFS(JPK_KR!AL:AL,JPK_KR!W:W,B1856),"")</f>
        <v/>
      </c>
      <c r="D1856" s="94" t="str">
        <f>IF(A1856&lt;&gt;"",SUMIFS(JPK_KR!AM:AM,JPK_KR!W:W,B1856),"")</f>
        <v/>
      </c>
      <c r="G1856" s="94" t="str">
        <f>IF(E1856&lt;&gt;"",SUMIFS(JPK_KR!AL:AL,JPK_KR!W:W,F1856),"")</f>
        <v/>
      </c>
      <c r="H1856" s="94" t="str">
        <f>IF(E1856&lt;&gt;"",SUMIFS(JPK_KR!AM:AM,JPK_KR!W:W,F1856),"")</f>
        <v/>
      </c>
      <c r="K1856" s="94" t="str">
        <f>IF(I1856&lt;&gt;"",SUMIFS(JPK_KR!AJ:AJ,JPK_KR!W:W,J1856),"")</f>
        <v/>
      </c>
      <c r="L1856" s="94" t="str">
        <f>IF(I1856&lt;&gt;"",SUMIFS(JPK_KR!AK:AK,JPK_KR!W:W,J1856),"")</f>
        <v/>
      </c>
    </row>
    <row r="1857" spans="3:12" x14ac:dyDescent="0.3">
      <c r="C1857" s="94" t="str">
        <f>IF(A1857&lt;&gt;"",SUMIFS(JPK_KR!AL:AL,JPK_KR!W:W,B1857),"")</f>
        <v/>
      </c>
      <c r="D1857" s="94" t="str">
        <f>IF(A1857&lt;&gt;"",SUMIFS(JPK_KR!AM:AM,JPK_KR!W:W,B1857),"")</f>
        <v/>
      </c>
      <c r="G1857" s="94" t="str">
        <f>IF(E1857&lt;&gt;"",SUMIFS(JPK_KR!AL:AL,JPK_KR!W:W,F1857),"")</f>
        <v/>
      </c>
      <c r="H1857" s="94" t="str">
        <f>IF(E1857&lt;&gt;"",SUMIFS(JPK_KR!AM:AM,JPK_KR!W:W,F1857),"")</f>
        <v/>
      </c>
      <c r="K1857" s="94" t="str">
        <f>IF(I1857&lt;&gt;"",SUMIFS(JPK_KR!AJ:AJ,JPK_KR!W:W,J1857),"")</f>
        <v/>
      </c>
      <c r="L1857" s="94" t="str">
        <f>IF(I1857&lt;&gt;"",SUMIFS(JPK_KR!AK:AK,JPK_KR!W:W,J1857),"")</f>
        <v/>
      </c>
    </row>
    <row r="1858" spans="3:12" x14ac:dyDescent="0.3">
      <c r="C1858" s="94" t="str">
        <f>IF(A1858&lt;&gt;"",SUMIFS(JPK_KR!AL:AL,JPK_KR!W:W,B1858),"")</f>
        <v/>
      </c>
      <c r="D1858" s="94" t="str">
        <f>IF(A1858&lt;&gt;"",SUMIFS(JPK_KR!AM:AM,JPK_KR!W:W,B1858),"")</f>
        <v/>
      </c>
      <c r="G1858" s="94" t="str">
        <f>IF(E1858&lt;&gt;"",SUMIFS(JPK_KR!AL:AL,JPK_KR!W:W,F1858),"")</f>
        <v/>
      </c>
      <c r="H1858" s="94" t="str">
        <f>IF(E1858&lt;&gt;"",SUMIFS(JPK_KR!AM:AM,JPK_KR!W:W,F1858),"")</f>
        <v/>
      </c>
      <c r="K1858" s="94" t="str">
        <f>IF(I1858&lt;&gt;"",SUMIFS(JPK_KR!AJ:AJ,JPK_KR!W:W,J1858),"")</f>
        <v/>
      </c>
      <c r="L1858" s="94" t="str">
        <f>IF(I1858&lt;&gt;"",SUMIFS(JPK_KR!AK:AK,JPK_KR!W:W,J1858),"")</f>
        <v/>
      </c>
    </row>
    <row r="1859" spans="3:12" x14ac:dyDescent="0.3">
      <c r="C1859" s="94" t="str">
        <f>IF(A1859&lt;&gt;"",SUMIFS(JPK_KR!AL:AL,JPK_KR!W:W,B1859),"")</f>
        <v/>
      </c>
      <c r="D1859" s="94" t="str">
        <f>IF(A1859&lt;&gt;"",SUMIFS(JPK_KR!AM:AM,JPK_KR!W:W,B1859),"")</f>
        <v/>
      </c>
      <c r="G1859" s="94" t="str">
        <f>IF(E1859&lt;&gt;"",SUMIFS(JPK_KR!AL:AL,JPK_KR!W:W,F1859),"")</f>
        <v/>
      </c>
      <c r="H1859" s="94" t="str">
        <f>IF(E1859&lt;&gt;"",SUMIFS(JPK_KR!AM:AM,JPK_KR!W:W,F1859),"")</f>
        <v/>
      </c>
      <c r="K1859" s="94" t="str">
        <f>IF(I1859&lt;&gt;"",SUMIFS(JPK_KR!AJ:AJ,JPK_KR!W:W,J1859),"")</f>
        <v/>
      </c>
      <c r="L1859" s="94" t="str">
        <f>IF(I1859&lt;&gt;"",SUMIFS(JPK_KR!AK:AK,JPK_KR!W:W,J1859),"")</f>
        <v/>
      </c>
    </row>
    <row r="1860" spans="3:12" x14ac:dyDescent="0.3">
      <c r="C1860" s="94" t="str">
        <f>IF(A1860&lt;&gt;"",SUMIFS(JPK_KR!AL:AL,JPK_KR!W:W,B1860),"")</f>
        <v/>
      </c>
      <c r="D1860" s="94" t="str">
        <f>IF(A1860&lt;&gt;"",SUMIFS(JPK_KR!AM:AM,JPK_KR!W:W,B1860),"")</f>
        <v/>
      </c>
      <c r="G1860" s="94" t="str">
        <f>IF(E1860&lt;&gt;"",SUMIFS(JPK_KR!AL:AL,JPK_KR!W:W,F1860),"")</f>
        <v/>
      </c>
      <c r="H1860" s="94" t="str">
        <f>IF(E1860&lt;&gt;"",SUMIFS(JPK_KR!AM:AM,JPK_KR!W:W,F1860),"")</f>
        <v/>
      </c>
      <c r="K1860" s="94" t="str">
        <f>IF(I1860&lt;&gt;"",SUMIFS(JPK_KR!AJ:AJ,JPK_KR!W:W,J1860),"")</f>
        <v/>
      </c>
      <c r="L1860" s="94" t="str">
        <f>IF(I1860&lt;&gt;"",SUMIFS(JPK_KR!AK:AK,JPK_KR!W:W,J1860),"")</f>
        <v/>
      </c>
    </row>
    <row r="1861" spans="3:12" x14ac:dyDescent="0.3">
      <c r="C1861" s="94" t="str">
        <f>IF(A1861&lt;&gt;"",SUMIFS(JPK_KR!AL:AL,JPK_KR!W:W,B1861),"")</f>
        <v/>
      </c>
      <c r="D1861" s="94" t="str">
        <f>IF(A1861&lt;&gt;"",SUMIFS(JPK_KR!AM:AM,JPK_KR!W:W,B1861),"")</f>
        <v/>
      </c>
      <c r="G1861" s="94" t="str">
        <f>IF(E1861&lt;&gt;"",SUMIFS(JPK_KR!AL:AL,JPK_KR!W:W,F1861),"")</f>
        <v/>
      </c>
      <c r="H1861" s="94" t="str">
        <f>IF(E1861&lt;&gt;"",SUMIFS(JPK_KR!AM:AM,JPK_KR!W:W,F1861),"")</f>
        <v/>
      </c>
      <c r="K1861" s="94" t="str">
        <f>IF(I1861&lt;&gt;"",SUMIFS(JPK_KR!AJ:AJ,JPK_KR!W:W,J1861),"")</f>
        <v/>
      </c>
      <c r="L1861" s="94" t="str">
        <f>IF(I1861&lt;&gt;"",SUMIFS(JPK_KR!AK:AK,JPK_KR!W:W,J1861),"")</f>
        <v/>
      </c>
    </row>
    <row r="1862" spans="3:12" x14ac:dyDescent="0.3">
      <c r="C1862" s="94" t="str">
        <f>IF(A1862&lt;&gt;"",SUMIFS(JPK_KR!AL:AL,JPK_KR!W:W,B1862),"")</f>
        <v/>
      </c>
      <c r="D1862" s="94" t="str">
        <f>IF(A1862&lt;&gt;"",SUMIFS(JPK_KR!AM:AM,JPK_KR!W:W,B1862),"")</f>
        <v/>
      </c>
      <c r="G1862" s="94" t="str">
        <f>IF(E1862&lt;&gt;"",SUMIFS(JPK_KR!AL:AL,JPK_KR!W:W,F1862),"")</f>
        <v/>
      </c>
      <c r="H1862" s="94" t="str">
        <f>IF(E1862&lt;&gt;"",SUMIFS(JPK_KR!AM:AM,JPK_KR!W:W,F1862),"")</f>
        <v/>
      </c>
      <c r="K1862" s="94" t="str">
        <f>IF(I1862&lt;&gt;"",SUMIFS(JPK_KR!AJ:AJ,JPK_KR!W:W,J1862),"")</f>
        <v/>
      </c>
      <c r="L1862" s="94" t="str">
        <f>IF(I1862&lt;&gt;"",SUMIFS(JPK_KR!AK:AK,JPK_KR!W:W,J1862),"")</f>
        <v/>
      </c>
    </row>
    <row r="1863" spans="3:12" x14ac:dyDescent="0.3">
      <c r="C1863" s="94" t="str">
        <f>IF(A1863&lt;&gt;"",SUMIFS(JPK_KR!AL:AL,JPK_KR!W:W,B1863),"")</f>
        <v/>
      </c>
      <c r="D1863" s="94" t="str">
        <f>IF(A1863&lt;&gt;"",SUMIFS(JPK_KR!AM:AM,JPK_KR!W:W,B1863),"")</f>
        <v/>
      </c>
      <c r="G1863" s="94" t="str">
        <f>IF(E1863&lt;&gt;"",SUMIFS(JPK_KR!AL:AL,JPK_KR!W:W,F1863),"")</f>
        <v/>
      </c>
      <c r="H1863" s="94" t="str">
        <f>IF(E1863&lt;&gt;"",SUMIFS(JPK_KR!AM:AM,JPK_KR!W:W,F1863),"")</f>
        <v/>
      </c>
      <c r="K1863" s="94" t="str">
        <f>IF(I1863&lt;&gt;"",SUMIFS(JPK_KR!AJ:AJ,JPK_KR!W:W,J1863),"")</f>
        <v/>
      </c>
      <c r="L1863" s="94" t="str">
        <f>IF(I1863&lt;&gt;"",SUMIFS(JPK_KR!AK:AK,JPK_KR!W:W,J1863),"")</f>
        <v/>
      </c>
    </row>
    <row r="1864" spans="3:12" x14ac:dyDescent="0.3">
      <c r="C1864" s="94" t="str">
        <f>IF(A1864&lt;&gt;"",SUMIFS(JPK_KR!AL:AL,JPK_KR!W:W,B1864),"")</f>
        <v/>
      </c>
      <c r="D1864" s="94" t="str">
        <f>IF(A1864&lt;&gt;"",SUMIFS(JPK_KR!AM:AM,JPK_KR!W:W,B1864),"")</f>
        <v/>
      </c>
      <c r="G1864" s="94" t="str">
        <f>IF(E1864&lt;&gt;"",SUMIFS(JPK_KR!AL:AL,JPK_KR!W:W,F1864),"")</f>
        <v/>
      </c>
      <c r="H1864" s="94" t="str">
        <f>IF(E1864&lt;&gt;"",SUMIFS(JPK_KR!AM:AM,JPK_KR!W:W,F1864),"")</f>
        <v/>
      </c>
      <c r="K1864" s="94" t="str">
        <f>IF(I1864&lt;&gt;"",SUMIFS(JPK_KR!AJ:AJ,JPK_KR!W:W,J1864),"")</f>
        <v/>
      </c>
      <c r="L1864" s="94" t="str">
        <f>IF(I1864&lt;&gt;"",SUMIFS(JPK_KR!AK:AK,JPK_KR!W:W,J1864),"")</f>
        <v/>
      </c>
    </row>
    <row r="1865" spans="3:12" x14ac:dyDescent="0.3">
      <c r="C1865" s="94" t="str">
        <f>IF(A1865&lt;&gt;"",SUMIFS(JPK_KR!AL:AL,JPK_KR!W:W,B1865),"")</f>
        <v/>
      </c>
      <c r="D1865" s="94" t="str">
        <f>IF(A1865&lt;&gt;"",SUMIFS(JPK_KR!AM:AM,JPK_KR!W:W,B1865),"")</f>
        <v/>
      </c>
      <c r="G1865" s="94" t="str">
        <f>IF(E1865&lt;&gt;"",SUMIFS(JPK_KR!AL:AL,JPK_KR!W:W,F1865),"")</f>
        <v/>
      </c>
      <c r="H1865" s="94" t="str">
        <f>IF(E1865&lt;&gt;"",SUMIFS(JPK_KR!AM:AM,JPK_KR!W:W,F1865),"")</f>
        <v/>
      </c>
      <c r="K1865" s="94" t="str">
        <f>IF(I1865&lt;&gt;"",SUMIFS(JPK_KR!AJ:AJ,JPK_KR!W:W,J1865),"")</f>
        <v/>
      </c>
      <c r="L1865" s="94" t="str">
        <f>IF(I1865&lt;&gt;"",SUMIFS(JPK_KR!AK:AK,JPK_KR!W:W,J1865),"")</f>
        <v/>
      </c>
    </row>
    <row r="1866" spans="3:12" x14ac:dyDescent="0.3">
      <c r="C1866" s="94" t="str">
        <f>IF(A1866&lt;&gt;"",SUMIFS(JPK_KR!AL:AL,JPK_KR!W:W,B1866),"")</f>
        <v/>
      </c>
      <c r="D1866" s="94" t="str">
        <f>IF(A1866&lt;&gt;"",SUMIFS(JPK_KR!AM:AM,JPK_KR!W:W,B1866),"")</f>
        <v/>
      </c>
      <c r="G1866" s="94" t="str">
        <f>IF(E1866&lt;&gt;"",SUMIFS(JPK_KR!AL:AL,JPK_KR!W:W,F1866),"")</f>
        <v/>
      </c>
      <c r="H1866" s="94" t="str">
        <f>IF(E1866&lt;&gt;"",SUMIFS(JPK_KR!AM:AM,JPK_KR!W:W,F1866),"")</f>
        <v/>
      </c>
      <c r="K1866" s="94" t="str">
        <f>IF(I1866&lt;&gt;"",SUMIFS(JPK_KR!AJ:AJ,JPK_KR!W:W,J1866),"")</f>
        <v/>
      </c>
      <c r="L1866" s="94" t="str">
        <f>IF(I1866&lt;&gt;"",SUMIFS(JPK_KR!AK:AK,JPK_KR!W:W,J1866),"")</f>
        <v/>
      </c>
    </row>
    <row r="1867" spans="3:12" x14ac:dyDescent="0.3">
      <c r="C1867" s="94" t="str">
        <f>IF(A1867&lt;&gt;"",SUMIFS(JPK_KR!AL:AL,JPK_KR!W:W,B1867),"")</f>
        <v/>
      </c>
      <c r="D1867" s="94" t="str">
        <f>IF(A1867&lt;&gt;"",SUMIFS(JPK_KR!AM:AM,JPK_KR!W:W,B1867),"")</f>
        <v/>
      </c>
      <c r="G1867" s="94" t="str">
        <f>IF(E1867&lt;&gt;"",SUMIFS(JPK_KR!AL:AL,JPK_KR!W:W,F1867),"")</f>
        <v/>
      </c>
      <c r="H1867" s="94" t="str">
        <f>IF(E1867&lt;&gt;"",SUMIFS(JPK_KR!AM:AM,JPK_KR!W:W,F1867),"")</f>
        <v/>
      </c>
      <c r="K1867" s="94" t="str">
        <f>IF(I1867&lt;&gt;"",SUMIFS(JPK_KR!AJ:AJ,JPK_KR!W:W,J1867),"")</f>
        <v/>
      </c>
      <c r="L1867" s="94" t="str">
        <f>IF(I1867&lt;&gt;"",SUMIFS(JPK_KR!AK:AK,JPK_KR!W:W,J1867),"")</f>
        <v/>
      </c>
    </row>
    <row r="1868" spans="3:12" x14ac:dyDescent="0.3">
      <c r="C1868" s="94" t="str">
        <f>IF(A1868&lt;&gt;"",SUMIFS(JPK_KR!AL:AL,JPK_KR!W:W,B1868),"")</f>
        <v/>
      </c>
      <c r="D1868" s="94" t="str">
        <f>IF(A1868&lt;&gt;"",SUMIFS(JPK_KR!AM:AM,JPK_KR!W:W,B1868),"")</f>
        <v/>
      </c>
      <c r="G1868" s="94" t="str">
        <f>IF(E1868&lt;&gt;"",SUMIFS(JPK_KR!AL:AL,JPK_KR!W:W,F1868),"")</f>
        <v/>
      </c>
      <c r="H1868" s="94" t="str">
        <f>IF(E1868&lt;&gt;"",SUMIFS(JPK_KR!AM:AM,JPK_KR!W:W,F1868),"")</f>
        <v/>
      </c>
      <c r="K1868" s="94" t="str">
        <f>IF(I1868&lt;&gt;"",SUMIFS(JPK_KR!AJ:AJ,JPK_KR!W:W,J1868),"")</f>
        <v/>
      </c>
      <c r="L1868" s="94" t="str">
        <f>IF(I1868&lt;&gt;"",SUMIFS(JPK_KR!AK:AK,JPK_KR!W:W,J1868),"")</f>
        <v/>
      </c>
    </row>
    <row r="1869" spans="3:12" x14ac:dyDescent="0.3">
      <c r="C1869" s="94" t="str">
        <f>IF(A1869&lt;&gt;"",SUMIFS(JPK_KR!AL:AL,JPK_KR!W:W,B1869),"")</f>
        <v/>
      </c>
      <c r="D1869" s="94" t="str">
        <f>IF(A1869&lt;&gt;"",SUMIFS(JPK_KR!AM:AM,JPK_KR!W:W,B1869),"")</f>
        <v/>
      </c>
      <c r="G1869" s="94" t="str">
        <f>IF(E1869&lt;&gt;"",SUMIFS(JPK_KR!AL:AL,JPK_KR!W:W,F1869),"")</f>
        <v/>
      </c>
      <c r="H1869" s="94" t="str">
        <f>IF(E1869&lt;&gt;"",SUMIFS(JPK_KR!AM:AM,JPK_KR!W:W,F1869),"")</f>
        <v/>
      </c>
      <c r="K1869" s="94" t="str">
        <f>IF(I1869&lt;&gt;"",SUMIFS(JPK_KR!AJ:AJ,JPK_KR!W:W,J1869),"")</f>
        <v/>
      </c>
      <c r="L1869" s="94" t="str">
        <f>IF(I1869&lt;&gt;"",SUMIFS(JPK_KR!AK:AK,JPK_KR!W:W,J1869),"")</f>
        <v/>
      </c>
    </row>
    <row r="1870" spans="3:12" x14ac:dyDescent="0.3">
      <c r="C1870" s="94" t="str">
        <f>IF(A1870&lt;&gt;"",SUMIFS(JPK_KR!AL:AL,JPK_KR!W:W,B1870),"")</f>
        <v/>
      </c>
      <c r="D1870" s="94" t="str">
        <f>IF(A1870&lt;&gt;"",SUMIFS(JPK_KR!AM:AM,JPK_KR!W:W,B1870),"")</f>
        <v/>
      </c>
      <c r="G1870" s="94" t="str">
        <f>IF(E1870&lt;&gt;"",SUMIFS(JPK_KR!AL:AL,JPK_KR!W:W,F1870),"")</f>
        <v/>
      </c>
      <c r="H1870" s="94" t="str">
        <f>IF(E1870&lt;&gt;"",SUMIFS(JPK_KR!AM:AM,JPK_KR!W:W,F1870),"")</f>
        <v/>
      </c>
      <c r="K1870" s="94" t="str">
        <f>IF(I1870&lt;&gt;"",SUMIFS(JPK_KR!AJ:AJ,JPK_KR!W:W,J1870),"")</f>
        <v/>
      </c>
      <c r="L1870" s="94" t="str">
        <f>IF(I1870&lt;&gt;"",SUMIFS(JPK_KR!AK:AK,JPK_KR!W:W,J1870),"")</f>
        <v/>
      </c>
    </row>
    <row r="1871" spans="3:12" x14ac:dyDescent="0.3">
      <c r="C1871" s="94" t="str">
        <f>IF(A1871&lt;&gt;"",SUMIFS(JPK_KR!AL:AL,JPK_KR!W:W,B1871),"")</f>
        <v/>
      </c>
      <c r="D1871" s="94" t="str">
        <f>IF(A1871&lt;&gt;"",SUMIFS(JPK_KR!AM:AM,JPK_KR!W:W,B1871),"")</f>
        <v/>
      </c>
      <c r="G1871" s="94" t="str">
        <f>IF(E1871&lt;&gt;"",SUMIFS(JPK_KR!AL:AL,JPK_KR!W:W,F1871),"")</f>
        <v/>
      </c>
      <c r="H1871" s="94" t="str">
        <f>IF(E1871&lt;&gt;"",SUMIFS(JPK_KR!AM:AM,JPK_KR!W:W,F1871),"")</f>
        <v/>
      </c>
      <c r="K1871" s="94" t="str">
        <f>IF(I1871&lt;&gt;"",SUMIFS(JPK_KR!AJ:AJ,JPK_KR!W:W,J1871),"")</f>
        <v/>
      </c>
      <c r="L1871" s="94" t="str">
        <f>IF(I1871&lt;&gt;"",SUMIFS(JPK_KR!AK:AK,JPK_KR!W:W,J1871),"")</f>
        <v/>
      </c>
    </row>
    <row r="1872" spans="3:12" x14ac:dyDescent="0.3">
      <c r="C1872" s="94" t="str">
        <f>IF(A1872&lt;&gt;"",SUMIFS(JPK_KR!AL:AL,JPK_KR!W:W,B1872),"")</f>
        <v/>
      </c>
      <c r="D1872" s="94" t="str">
        <f>IF(A1872&lt;&gt;"",SUMIFS(JPK_KR!AM:AM,JPK_KR!W:W,B1872),"")</f>
        <v/>
      </c>
      <c r="G1872" s="94" t="str">
        <f>IF(E1872&lt;&gt;"",SUMIFS(JPK_KR!AL:AL,JPK_KR!W:W,F1872),"")</f>
        <v/>
      </c>
      <c r="H1872" s="94" t="str">
        <f>IF(E1872&lt;&gt;"",SUMIFS(JPK_KR!AM:AM,JPK_KR!W:W,F1872),"")</f>
        <v/>
      </c>
      <c r="K1872" s="94" t="str">
        <f>IF(I1872&lt;&gt;"",SUMIFS(JPK_KR!AJ:AJ,JPK_KR!W:W,J1872),"")</f>
        <v/>
      </c>
      <c r="L1872" s="94" t="str">
        <f>IF(I1872&lt;&gt;"",SUMIFS(JPK_KR!AK:AK,JPK_KR!W:W,J1872),"")</f>
        <v/>
      </c>
    </row>
    <row r="1873" spans="3:12" x14ac:dyDescent="0.3">
      <c r="C1873" s="94" t="str">
        <f>IF(A1873&lt;&gt;"",SUMIFS(JPK_KR!AL:AL,JPK_KR!W:W,B1873),"")</f>
        <v/>
      </c>
      <c r="D1873" s="94" t="str">
        <f>IF(A1873&lt;&gt;"",SUMIFS(JPK_KR!AM:AM,JPK_KR!W:W,B1873),"")</f>
        <v/>
      </c>
      <c r="G1873" s="94" t="str">
        <f>IF(E1873&lt;&gt;"",SUMIFS(JPK_KR!AL:AL,JPK_KR!W:W,F1873),"")</f>
        <v/>
      </c>
      <c r="H1873" s="94" t="str">
        <f>IF(E1873&lt;&gt;"",SUMIFS(JPK_KR!AM:AM,JPK_KR!W:W,F1873),"")</f>
        <v/>
      </c>
      <c r="K1873" s="94" t="str">
        <f>IF(I1873&lt;&gt;"",SUMIFS(JPK_KR!AJ:AJ,JPK_KR!W:W,J1873),"")</f>
        <v/>
      </c>
      <c r="L1873" s="94" t="str">
        <f>IF(I1873&lt;&gt;"",SUMIFS(JPK_KR!AK:AK,JPK_KR!W:W,J1873),"")</f>
        <v/>
      </c>
    </row>
    <row r="1874" spans="3:12" x14ac:dyDescent="0.3">
      <c r="C1874" s="94" t="str">
        <f>IF(A1874&lt;&gt;"",SUMIFS(JPK_KR!AL:AL,JPK_KR!W:W,B1874),"")</f>
        <v/>
      </c>
      <c r="D1874" s="94" t="str">
        <f>IF(A1874&lt;&gt;"",SUMIFS(JPK_KR!AM:AM,JPK_KR!W:W,B1874),"")</f>
        <v/>
      </c>
      <c r="G1874" s="94" t="str">
        <f>IF(E1874&lt;&gt;"",SUMIFS(JPK_KR!AL:AL,JPK_KR!W:W,F1874),"")</f>
        <v/>
      </c>
      <c r="H1874" s="94" t="str">
        <f>IF(E1874&lt;&gt;"",SUMIFS(JPK_KR!AM:AM,JPK_KR!W:W,F1874),"")</f>
        <v/>
      </c>
      <c r="K1874" s="94" t="str">
        <f>IF(I1874&lt;&gt;"",SUMIFS(JPK_KR!AJ:AJ,JPK_KR!W:W,J1874),"")</f>
        <v/>
      </c>
      <c r="L1874" s="94" t="str">
        <f>IF(I1874&lt;&gt;"",SUMIFS(JPK_KR!AK:AK,JPK_KR!W:W,J1874),"")</f>
        <v/>
      </c>
    </row>
    <row r="1875" spans="3:12" x14ac:dyDescent="0.3">
      <c r="C1875" s="94" t="str">
        <f>IF(A1875&lt;&gt;"",SUMIFS(JPK_KR!AL:AL,JPK_KR!W:W,B1875),"")</f>
        <v/>
      </c>
      <c r="D1875" s="94" t="str">
        <f>IF(A1875&lt;&gt;"",SUMIFS(JPK_KR!AM:AM,JPK_KR!W:W,B1875),"")</f>
        <v/>
      </c>
      <c r="G1875" s="94" t="str">
        <f>IF(E1875&lt;&gt;"",SUMIFS(JPK_KR!AL:AL,JPK_KR!W:W,F1875),"")</f>
        <v/>
      </c>
      <c r="H1875" s="94" t="str">
        <f>IF(E1875&lt;&gt;"",SUMIFS(JPK_KR!AM:AM,JPK_KR!W:W,F1875),"")</f>
        <v/>
      </c>
      <c r="K1875" s="94" t="str">
        <f>IF(I1875&lt;&gt;"",SUMIFS(JPK_KR!AJ:AJ,JPK_KR!W:W,J1875),"")</f>
        <v/>
      </c>
      <c r="L1875" s="94" t="str">
        <f>IF(I1875&lt;&gt;"",SUMIFS(JPK_KR!AK:AK,JPK_KR!W:W,J1875),"")</f>
        <v/>
      </c>
    </row>
    <row r="1876" spans="3:12" x14ac:dyDescent="0.3">
      <c r="C1876" s="94" t="str">
        <f>IF(A1876&lt;&gt;"",SUMIFS(JPK_KR!AL:AL,JPK_KR!W:W,B1876),"")</f>
        <v/>
      </c>
      <c r="D1876" s="94" t="str">
        <f>IF(A1876&lt;&gt;"",SUMIFS(JPK_KR!AM:AM,JPK_KR!W:W,B1876),"")</f>
        <v/>
      </c>
      <c r="G1876" s="94" t="str">
        <f>IF(E1876&lt;&gt;"",SUMIFS(JPK_KR!AL:AL,JPK_KR!W:W,F1876),"")</f>
        <v/>
      </c>
      <c r="H1876" s="94" t="str">
        <f>IF(E1876&lt;&gt;"",SUMIFS(JPK_KR!AM:AM,JPK_KR!W:W,F1876),"")</f>
        <v/>
      </c>
      <c r="K1876" s="94" t="str">
        <f>IF(I1876&lt;&gt;"",SUMIFS(JPK_KR!AJ:AJ,JPK_KR!W:W,J1876),"")</f>
        <v/>
      </c>
      <c r="L1876" s="94" t="str">
        <f>IF(I1876&lt;&gt;"",SUMIFS(JPK_KR!AK:AK,JPK_KR!W:W,J1876),"")</f>
        <v/>
      </c>
    </row>
    <row r="1877" spans="3:12" x14ac:dyDescent="0.3">
      <c r="C1877" s="94" t="str">
        <f>IF(A1877&lt;&gt;"",SUMIFS(JPK_KR!AL:AL,JPK_KR!W:W,B1877),"")</f>
        <v/>
      </c>
      <c r="D1877" s="94" t="str">
        <f>IF(A1877&lt;&gt;"",SUMIFS(JPK_KR!AM:AM,JPK_KR!W:W,B1877),"")</f>
        <v/>
      </c>
      <c r="G1877" s="94" t="str">
        <f>IF(E1877&lt;&gt;"",SUMIFS(JPK_KR!AL:AL,JPK_KR!W:W,F1877),"")</f>
        <v/>
      </c>
      <c r="H1877" s="94" t="str">
        <f>IF(E1877&lt;&gt;"",SUMIFS(JPK_KR!AM:AM,JPK_KR!W:W,F1877),"")</f>
        <v/>
      </c>
      <c r="K1877" s="94" t="str">
        <f>IF(I1877&lt;&gt;"",SUMIFS(JPK_KR!AJ:AJ,JPK_KR!W:W,J1877),"")</f>
        <v/>
      </c>
      <c r="L1877" s="94" t="str">
        <f>IF(I1877&lt;&gt;"",SUMIFS(JPK_KR!AK:AK,JPK_KR!W:W,J1877),"")</f>
        <v/>
      </c>
    </row>
    <row r="1878" spans="3:12" x14ac:dyDescent="0.3">
      <c r="C1878" s="94" t="str">
        <f>IF(A1878&lt;&gt;"",SUMIFS(JPK_KR!AL:AL,JPK_KR!W:W,B1878),"")</f>
        <v/>
      </c>
      <c r="D1878" s="94" t="str">
        <f>IF(A1878&lt;&gt;"",SUMIFS(JPK_KR!AM:AM,JPK_KR!W:W,B1878),"")</f>
        <v/>
      </c>
      <c r="G1878" s="94" t="str">
        <f>IF(E1878&lt;&gt;"",SUMIFS(JPK_KR!AL:AL,JPK_KR!W:W,F1878),"")</f>
        <v/>
      </c>
      <c r="H1878" s="94" t="str">
        <f>IF(E1878&lt;&gt;"",SUMIFS(JPK_KR!AM:AM,JPK_KR!W:W,F1878),"")</f>
        <v/>
      </c>
      <c r="K1878" s="94" t="str">
        <f>IF(I1878&lt;&gt;"",SUMIFS(JPK_KR!AJ:AJ,JPK_KR!W:W,J1878),"")</f>
        <v/>
      </c>
      <c r="L1878" s="94" t="str">
        <f>IF(I1878&lt;&gt;"",SUMIFS(JPK_KR!AK:AK,JPK_KR!W:W,J1878),"")</f>
        <v/>
      </c>
    </row>
    <row r="1879" spans="3:12" x14ac:dyDescent="0.3">
      <c r="C1879" s="94" t="str">
        <f>IF(A1879&lt;&gt;"",SUMIFS(JPK_KR!AL:AL,JPK_KR!W:W,B1879),"")</f>
        <v/>
      </c>
      <c r="D1879" s="94" t="str">
        <f>IF(A1879&lt;&gt;"",SUMIFS(JPK_KR!AM:AM,JPK_KR!W:W,B1879),"")</f>
        <v/>
      </c>
      <c r="G1879" s="94" t="str">
        <f>IF(E1879&lt;&gt;"",SUMIFS(JPK_KR!AL:AL,JPK_KR!W:W,F1879),"")</f>
        <v/>
      </c>
      <c r="H1879" s="94" t="str">
        <f>IF(E1879&lt;&gt;"",SUMIFS(JPK_KR!AM:AM,JPK_KR!W:W,F1879),"")</f>
        <v/>
      </c>
      <c r="K1879" s="94" t="str">
        <f>IF(I1879&lt;&gt;"",SUMIFS(JPK_KR!AJ:AJ,JPK_KR!W:W,J1879),"")</f>
        <v/>
      </c>
      <c r="L1879" s="94" t="str">
        <f>IF(I1879&lt;&gt;"",SUMIFS(JPK_KR!AK:AK,JPK_KR!W:W,J1879),"")</f>
        <v/>
      </c>
    </row>
    <row r="1880" spans="3:12" x14ac:dyDescent="0.3">
      <c r="C1880" s="94" t="str">
        <f>IF(A1880&lt;&gt;"",SUMIFS(JPK_KR!AL:AL,JPK_KR!W:W,B1880),"")</f>
        <v/>
      </c>
      <c r="D1880" s="94" t="str">
        <f>IF(A1880&lt;&gt;"",SUMIFS(JPK_KR!AM:AM,JPK_KR!W:W,B1880),"")</f>
        <v/>
      </c>
      <c r="G1880" s="94" t="str">
        <f>IF(E1880&lt;&gt;"",SUMIFS(JPK_KR!AL:AL,JPK_KR!W:W,F1880),"")</f>
        <v/>
      </c>
      <c r="H1880" s="94" t="str">
        <f>IF(E1880&lt;&gt;"",SUMIFS(JPK_KR!AM:AM,JPK_KR!W:W,F1880),"")</f>
        <v/>
      </c>
      <c r="K1880" s="94" t="str">
        <f>IF(I1880&lt;&gt;"",SUMIFS(JPK_KR!AJ:AJ,JPK_KR!W:W,J1880),"")</f>
        <v/>
      </c>
      <c r="L1880" s="94" t="str">
        <f>IF(I1880&lt;&gt;"",SUMIFS(JPK_KR!AK:AK,JPK_KR!W:W,J1880),"")</f>
        <v/>
      </c>
    </row>
    <row r="1881" spans="3:12" x14ac:dyDescent="0.3">
      <c r="C1881" s="94" t="str">
        <f>IF(A1881&lt;&gt;"",SUMIFS(JPK_KR!AL:AL,JPK_KR!W:W,B1881),"")</f>
        <v/>
      </c>
      <c r="D1881" s="94" t="str">
        <f>IF(A1881&lt;&gt;"",SUMIFS(JPK_KR!AM:AM,JPK_KR!W:W,B1881),"")</f>
        <v/>
      </c>
      <c r="G1881" s="94" t="str">
        <f>IF(E1881&lt;&gt;"",SUMIFS(JPK_KR!AL:AL,JPK_KR!W:W,F1881),"")</f>
        <v/>
      </c>
      <c r="H1881" s="94" t="str">
        <f>IF(E1881&lt;&gt;"",SUMIFS(JPK_KR!AM:AM,JPK_KR!W:W,F1881),"")</f>
        <v/>
      </c>
      <c r="K1881" s="94" t="str">
        <f>IF(I1881&lt;&gt;"",SUMIFS(JPK_KR!AJ:AJ,JPK_KR!W:W,J1881),"")</f>
        <v/>
      </c>
      <c r="L1881" s="94" t="str">
        <f>IF(I1881&lt;&gt;"",SUMIFS(JPK_KR!AK:AK,JPK_KR!W:W,J1881),"")</f>
        <v/>
      </c>
    </row>
    <row r="1882" spans="3:12" x14ac:dyDescent="0.3">
      <c r="C1882" s="94" t="str">
        <f>IF(A1882&lt;&gt;"",SUMIFS(JPK_KR!AL:AL,JPK_KR!W:W,B1882),"")</f>
        <v/>
      </c>
      <c r="D1882" s="94" t="str">
        <f>IF(A1882&lt;&gt;"",SUMIFS(JPK_KR!AM:AM,JPK_KR!W:W,B1882),"")</f>
        <v/>
      </c>
      <c r="G1882" s="94" t="str">
        <f>IF(E1882&lt;&gt;"",SUMIFS(JPK_KR!AL:AL,JPK_KR!W:W,F1882),"")</f>
        <v/>
      </c>
      <c r="H1882" s="94" t="str">
        <f>IF(E1882&lt;&gt;"",SUMIFS(JPK_KR!AM:AM,JPK_KR!W:W,F1882),"")</f>
        <v/>
      </c>
      <c r="K1882" s="94" t="str">
        <f>IF(I1882&lt;&gt;"",SUMIFS(JPK_KR!AJ:AJ,JPK_KR!W:W,J1882),"")</f>
        <v/>
      </c>
      <c r="L1882" s="94" t="str">
        <f>IF(I1882&lt;&gt;"",SUMIFS(JPK_KR!AK:AK,JPK_KR!W:W,J1882),"")</f>
        <v/>
      </c>
    </row>
    <row r="1883" spans="3:12" x14ac:dyDescent="0.3">
      <c r="C1883" s="94" t="str">
        <f>IF(A1883&lt;&gt;"",SUMIFS(JPK_KR!AL:AL,JPK_KR!W:W,B1883),"")</f>
        <v/>
      </c>
      <c r="D1883" s="94" t="str">
        <f>IF(A1883&lt;&gt;"",SUMIFS(JPK_KR!AM:AM,JPK_KR!W:W,B1883),"")</f>
        <v/>
      </c>
      <c r="G1883" s="94" t="str">
        <f>IF(E1883&lt;&gt;"",SUMIFS(JPK_KR!AL:AL,JPK_KR!W:W,F1883),"")</f>
        <v/>
      </c>
      <c r="H1883" s="94" t="str">
        <f>IF(E1883&lt;&gt;"",SUMIFS(JPK_KR!AM:AM,JPK_KR!W:W,F1883),"")</f>
        <v/>
      </c>
      <c r="K1883" s="94" t="str">
        <f>IF(I1883&lt;&gt;"",SUMIFS(JPK_KR!AJ:AJ,JPK_KR!W:W,J1883),"")</f>
        <v/>
      </c>
      <c r="L1883" s="94" t="str">
        <f>IF(I1883&lt;&gt;"",SUMIFS(JPK_KR!AK:AK,JPK_KR!W:W,J1883),"")</f>
        <v/>
      </c>
    </row>
    <row r="1884" spans="3:12" x14ac:dyDescent="0.3">
      <c r="C1884" s="94" t="str">
        <f>IF(A1884&lt;&gt;"",SUMIFS(JPK_KR!AL:AL,JPK_KR!W:W,B1884),"")</f>
        <v/>
      </c>
      <c r="D1884" s="94" t="str">
        <f>IF(A1884&lt;&gt;"",SUMIFS(JPK_KR!AM:AM,JPK_KR!W:W,B1884),"")</f>
        <v/>
      </c>
      <c r="G1884" s="94" t="str">
        <f>IF(E1884&lt;&gt;"",SUMIFS(JPK_KR!AL:AL,JPK_KR!W:W,F1884),"")</f>
        <v/>
      </c>
      <c r="H1884" s="94" t="str">
        <f>IF(E1884&lt;&gt;"",SUMIFS(JPK_KR!AM:AM,JPK_KR!W:W,F1884),"")</f>
        <v/>
      </c>
      <c r="K1884" s="94" t="str">
        <f>IF(I1884&lt;&gt;"",SUMIFS(JPK_KR!AJ:AJ,JPK_KR!W:W,J1884),"")</f>
        <v/>
      </c>
      <c r="L1884" s="94" t="str">
        <f>IF(I1884&lt;&gt;"",SUMIFS(JPK_KR!AK:AK,JPK_KR!W:W,J1884),"")</f>
        <v/>
      </c>
    </row>
    <row r="1885" spans="3:12" x14ac:dyDescent="0.3">
      <c r="C1885" s="94" t="str">
        <f>IF(A1885&lt;&gt;"",SUMIFS(JPK_KR!AL:AL,JPK_KR!W:W,B1885),"")</f>
        <v/>
      </c>
      <c r="D1885" s="94" t="str">
        <f>IF(A1885&lt;&gt;"",SUMIFS(JPK_KR!AM:AM,JPK_KR!W:W,B1885),"")</f>
        <v/>
      </c>
      <c r="G1885" s="94" t="str">
        <f>IF(E1885&lt;&gt;"",SUMIFS(JPK_KR!AL:AL,JPK_KR!W:W,F1885),"")</f>
        <v/>
      </c>
      <c r="H1885" s="94" t="str">
        <f>IF(E1885&lt;&gt;"",SUMIFS(JPK_KR!AM:AM,JPK_KR!W:W,F1885),"")</f>
        <v/>
      </c>
      <c r="K1885" s="94" t="str">
        <f>IF(I1885&lt;&gt;"",SUMIFS(JPK_KR!AJ:AJ,JPK_KR!W:W,J1885),"")</f>
        <v/>
      </c>
      <c r="L1885" s="94" t="str">
        <f>IF(I1885&lt;&gt;"",SUMIFS(JPK_KR!AK:AK,JPK_KR!W:W,J1885),"")</f>
        <v/>
      </c>
    </row>
    <row r="1886" spans="3:12" x14ac:dyDescent="0.3">
      <c r="C1886" s="94" t="str">
        <f>IF(A1886&lt;&gt;"",SUMIFS(JPK_KR!AL:AL,JPK_KR!W:W,B1886),"")</f>
        <v/>
      </c>
      <c r="D1886" s="94" t="str">
        <f>IF(A1886&lt;&gt;"",SUMIFS(JPK_KR!AM:AM,JPK_KR!W:W,B1886),"")</f>
        <v/>
      </c>
      <c r="G1886" s="94" t="str">
        <f>IF(E1886&lt;&gt;"",SUMIFS(JPK_KR!AL:AL,JPK_KR!W:W,F1886),"")</f>
        <v/>
      </c>
      <c r="H1886" s="94" t="str">
        <f>IF(E1886&lt;&gt;"",SUMIFS(JPK_KR!AM:AM,JPK_KR!W:W,F1886),"")</f>
        <v/>
      </c>
      <c r="K1886" s="94" t="str">
        <f>IF(I1886&lt;&gt;"",SUMIFS(JPK_KR!AJ:AJ,JPK_KR!W:W,J1886),"")</f>
        <v/>
      </c>
      <c r="L1886" s="94" t="str">
        <f>IF(I1886&lt;&gt;"",SUMIFS(JPK_KR!AK:AK,JPK_KR!W:W,J1886),"")</f>
        <v/>
      </c>
    </row>
    <row r="1887" spans="3:12" x14ac:dyDescent="0.3">
      <c r="C1887" s="94" t="str">
        <f>IF(A1887&lt;&gt;"",SUMIFS(JPK_KR!AL:AL,JPK_KR!W:W,B1887),"")</f>
        <v/>
      </c>
      <c r="D1887" s="94" t="str">
        <f>IF(A1887&lt;&gt;"",SUMIFS(JPK_KR!AM:AM,JPK_KR!W:W,B1887),"")</f>
        <v/>
      </c>
      <c r="G1887" s="94" t="str">
        <f>IF(E1887&lt;&gt;"",SUMIFS(JPK_KR!AL:AL,JPK_KR!W:W,F1887),"")</f>
        <v/>
      </c>
      <c r="H1887" s="94" t="str">
        <f>IF(E1887&lt;&gt;"",SUMIFS(JPK_KR!AM:AM,JPK_KR!W:W,F1887),"")</f>
        <v/>
      </c>
      <c r="K1887" s="94" t="str">
        <f>IF(I1887&lt;&gt;"",SUMIFS(JPK_KR!AJ:AJ,JPK_KR!W:W,J1887),"")</f>
        <v/>
      </c>
      <c r="L1887" s="94" t="str">
        <f>IF(I1887&lt;&gt;"",SUMIFS(JPK_KR!AK:AK,JPK_KR!W:W,J1887),"")</f>
        <v/>
      </c>
    </row>
    <row r="1888" spans="3:12" x14ac:dyDescent="0.3">
      <c r="C1888" s="94" t="str">
        <f>IF(A1888&lt;&gt;"",SUMIFS(JPK_KR!AL:AL,JPK_KR!W:W,B1888),"")</f>
        <v/>
      </c>
      <c r="D1888" s="94" t="str">
        <f>IF(A1888&lt;&gt;"",SUMIFS(JPK_KR!AM:AM,JPK_KR!W:W,B1888),"")</f>
        <v/>
      </c>
      <c r="G1888" s="94" t="str">
        <f>IF(E1888&lt;&gt;"",SUMIFS(JPK_KR!AL:AL,JPK_KR!W:W,F1888),"")</f>
        <v/>
      </c>
      <c r="H1888" s="94" t="str">
        <f>IF(E1888&lt;&gt;"",SUMIFS(JPK_KR!AM:AM,JPK_KR!W:W,F1888),"")</f>
        <v/>
      </c>
      <c r="K1888" s="94" t="str">
        <f>IF(I1888&lt;&gt;"",SUMIFS(JPK_KR!AJ:AJ,JPK_KR!W:W,J1888),"")</f>
        <v/>
      </c>
      <c r="L1888" s="94" t="str">
        <f>IF(I1888&lt;&gt;"",SUMIFS(JPK_KR!AK:AK,JPK_KR!W:W,J1888),"")</f>
        <v/>
      </c>
    </row>
    <row r="1889" spans="3:12" x14ac:dyDescent="0.3">
      <c r="C1889" s="94" t="str">
        <f>IF(A1889&lt;&gt;"",SUMIFS(JPK_KR!AL:AL,JPK_KR!W:W,B1889),"")</f>
        <v/>
      </c>
      <c r="D1889" s="94" t="str">
        <f>IF(A1889&lt;&gt;"",SUMIFS(JPK_KR!AM:AM,JPK_KR!W:W,B1889),"")</f>
        <v/>
      </c>
      <c r="G1889" s="94" t="str">
        <f>IF(E1889&lt;&gt;"",SUMIFS(JPK_KR!AL:AL,JPK_KR!W:W,F1889),"")</f>
        <v/>
      </c>
      <c r="H1889" s="94" t="str">
        <f>IF(E1889&lt;&gt;"",SUMIFS(JPK_KR!AM:AM,JPK_KR!W:W,F1889),"")</f>
        <v/>
      </c>
      <c r="K1889" s="94" t="str">
        <f>IF(I1889&lt;&gt;"",SUMIFS(JPK_KR!AJ:AJ,JPK_KR!W:W,J1889),"")</f>
        <v/>
      </c>
      <c r="L1889" s="94" t="str">
        <f>IF(I1889&lt;&gt;"",SUMIFS(JPK_KR!AK:AK,JPK_KR!W:W,J1889),"")</f>
        <v/>
      </c>
    </row>
    <row r="1890" spans="3:12" x14ac:dyDescent="0.3">
      <c r="C1890" s="94" t="str">
        <f>IF(A1890&lt;&gt;"",SUMIFS(JPK_KR!AL:AL,JPK_KR!W:W,B1890),"")</f>
        <v/>
      </c>
      <c r="D1890" s="94" t="str">
        <f>IF(A1890&lt;&gt;"",SUMIFS(JPK_KR!AM:AM,JPK_KR!W:W,B1890),"")</f>
        <v/>
      </c>
      <c r="G1890" s="94" t="str">
        <f>IF(E1890&lt;&gt;"",SUMIFS(JPK_KR!AL:AL,JPK_KR!W:W,F1890),"")</f>
        <v/>
      </c>
      <c r="H1890" s="94" t="str">
        <f>IF(E1890&lt;&gt;"",SUMIFS(JPK_KR!AM:AM,JPK_KR!W:W,F1890),"")</f>
        <v/>
      </c>
      <c r="K1890" s="94" t="str">
        <f>IF(I1890&lt;&gt;"",SUMIFS(JPK_KR!AJ:AJ,JPK_KR!W:W,J1890),"")</f>
        <v/>
      </c>
      <c r="L1890" s="94" t="str">
        <f>IF(I1890&lt;&gt;"",SUMIFS(JPK_KR!AK:AK,JPK_KR!W:W,J1890),"")</f>
        <v/>
      </c>
    </row>
    <row r="1891" spans="3:12" x14ac:dyDescent="0.3">
      <c r="C1891" s="94" t="str">
        <f>IF(A1891&lt;&gt;"",SUMIFS(JPK_KR!AL:AL,JPK_KR!W:W,B1891),"")</f>
        <v/>
      </c>
      <c r="D1891" s="94" t="str">
        <f>IF(A1891&lt;&gt;"",SUMIFS(JPK_KR!AM:AM,JPK_KR!W:W,B1891),"")</f>
        <v/>
      </c>
      <c r="G1891" s="94" t="str">
        <f>IF(E1891&lt;&gt;"",SUMIFS(JPK_KR!AL:AL,JPK_KR!W:W,F1891),"")</f>
        <v/>
      </c>
      <c r="H1891" s="94" t="str">
        <f>IF(E1891&lt;&gt;"",SUMIFS(JPK_KR!AM:AM,JPK_KR!W:W,F1891),"")</f>
        <v/>
      </c>
      <c r="K1891" s="94" t="str">
        <f>IF(I1891&lt;&gt;"",SUMIFS(JPK_KR!AJ:AJ,JPK_KR!W:W,J1891),"")</f>
        <v/>
      </c>
      <c r="L1891" s="94" t="str">
        <f>IF(I1891&lt;&gt;"",SUMIFS(JPK_KR!AK:AK,JPK_KR!W:W,J1891),"")</f>
        <v/>
      </c>
    </row>
    <row r="1892" spans="3:12" x14ac:dyDescent="0.3">
      <c r="C1892" s="94" t="str">
        <f>IF(A1892&lt;&gt;"",SUMIFS(JPK_KR!AL:AL,JPK_KR!W:W,B1892),"")</f>
        <v/>
      </c>
      <c r="D1892" s="94" t="str">
        <f>IF(A1892&lt;&gt;"",SUMIFS(JPK_KR!AM:AM,JPK_KR!W:W,B1892),"")</f>
        <v/>
      </c>
      <c r="G1892" s="94" t="str">
        <f>IF(E1892&lt;&gt;"",SUMIFS(JPK_KR!AL:AL,JPK_KR!W:W,F1892),"")</f>
        <v/>
      </c>
      <c r="H1892" s="94" t="str">
        <f>IF(E1892&lt;&gt;"",SUMIFS(JPK_KR!AM:AM,JPK_KR!W:W,F1892),"")</f>
        <v/>
      </c>
      <c r="K1892" s="94" t="str">
        <f>IF(I1892&lt;&gt;"",SUMIFS(JPK_KR!AJ:AJ,JPK_KR!W:W,J1892),"")</f>
        <v/>
      </c>
      <c r="L1892" s="94" t="str">
        <f>IF(I1892&lt;&gt;"",SUMIFS(JPK_KR!AK:AK,JPK_KR!W:W,J1892),"")</f>
        <v/>
      </c>
    </row>
    <row r="1893" spans="3:12" x14ac:dyDescent="0.3">
      <c r="C1893" s="94" t="str">
        <f>IF(A1893&lt;&gt;"",SUMIFS(JPK_KR!AL:AL,JPK_KR!W:W,B1893),"")</f>
        <v/>
      </c>
      <c r="D1893" s="94" t="str">
        <f>IF(A1893&lt;&gt;"",SUMIFS(JPK_KR!AM:AM,JPK_KR!W:W,B1893),"")</f>
        <v/>
      </c>
      <c r="G1893" s="94" t="str">
        <f>IF(E1893&lt;&gt;"",SUMIFS(JPK_KR!AL:AL,JPK_KR!W:W,F1893),"")</f>
        <v/>
      </c>
      <c r="H1893" s="94" t="str">
        <f>IF(E1893&lt;&gt;"",SUMIFS(JPK_KR!AM:AM,JPK_KR!W:W,F1893),"")</f>
        <v/>
      </c>
      <c r="K1893" s="94" t="str">
        <f>IF(I1893&lt;&gt;"",SUMIFS(JPK_KR!AJ:AJ,JPK_KR!W:W,J1893),"")</f>
        <v/>
      </c>
      <c r="L1893" s="94" t="str">
        <f>IF(I1893&lt;&gt;"",SUMIFS(JPK_KR!AK:AK,JPK_KR!W:W,J1893),"")</f>
        <v/>
      </c>
    </row>
    <row r="1894" spans="3:12" x14ac:dyDescent="0.3">
      <c r="C1894" s="94" t="str">
        <f>IF(A1894&lt;&gt;"",SUMIFS(JPK_KR!AL:AL,JPK_KR!W:W,B1894),"")</f>
        <v/>
      </c>
      <c r="D1894" s="94" t="str">
        <f>IF(A1894&lt;&gt;"",SUMIFS(JPK_KR!AM:AM,JPK_KR!W:W,B1894),"")</f>
        <v/>
      </c>
      <c r="G1894" s="94" t="str">
        <f>IF(E1894&lt;&gt;"",SUMIFS(JPK_KR!AL:AL,JPK_KR!W:W,F1894),"")</f>
        <v/>
      </c>
      <c r="H1894" s="94" t="str">
        <f>IF(E1894&lt;&gt;"",SUMIFS(JPK_KR!AM:AM,JPK_KR!W:W,F1894),"")</f>
        <v/>
      </c>
      <c r="K1894" s="94" t="str">
        <f>IF(I1894&lt;&gt;"",SUMIFS(JPK_KR!AJ:AJ,JPK_KR!W:W,J1894),"")</f>
        <v/>
      </c>
      <c r="L1894" s="94" t="str">
        <f>IF(I1894&lt;&gt;"",SUMIFS(JPK_KR!AK:AK,JPK_KR!W:W,J1894),"")</f>
        <v/>
      </c>
    </row>
    <row r="1895" spans="3:12" x14ac:dyDescent="0.3">
      <c r="C1895" s="94" t="str">
        <f>IF(A1895&lt;&gt;"",SUMIFS(JPK_KR!AL:AL,JPK_KR!W:W,B1895),"")</f>
        <v/>
      </c>
      <c r="D1895" s="94" t="str">
        <f>IF(A1895&lt;&gt;"",SUMIFS(JPK_KR!AM:AM,JPK_KR!W:W,B1895),"")</f>
        <v/>
      </c>
      <c r="G1895" s="94" t="str">
        <f>IF(E1895&lt;&gt;"",SUMIFS(JPK_KR!AL:AL,JPK_KR!W:W,F1895),"")</f>
        <v/>
      </c>
      <c r="H1895" s="94" t="str">
        <f>IF(E1895&lt;&gt;"",SUMIFS(JPK_KR!AM:AM,JPK_KR!W:W,F1895),"")</f>
        <v/>
      </c>
      <c r="K1895" s="94" t="str">
        <f>IF(I1895&lt;&gt;"",SUMIFS(JPK_KR!AJ:AJ,JPK_KR!W:W,J1895),"")</f>
        <v/>
      </c>
      <c r="L1895" s="94" t="str">
        <f>IF(I1895&lt;&gt;"",SUMIFS(JPK_KR!AK:AK,JPK_KR!W:W,J1895),"")</f>
        <v/>
      </c>
    </row>
    <row r="1896" spans="3:12" x14ac:dyDescent="0.3">
      <c r="C1896" s="94" t="str">
        <f>IF(A1896&lt;&gt;"",SUMIFS(JPK_KR!AL:AL,JPK_KR!W:W,B1896),"")</f>
        <v/>
      </c>
      <c r="D1896" s="94" t="str">
        <f>IF(A1896&lt;&gt;"",SUMIFS(JPK_KR!AM:AM,JPK_KR!W:W,B1896),"")</f>
        <v/>
      </c>
      <c r="G1896" s="94" t="str">
        <f>IF(E1896&lt;&gt;"",SUMIFS(JPK_KR!AL:AL,JPK_KR!W:W,F1896),"")</f>
        <v/>
      </c>
      <c r="H1896" s="94" t="str">
        <f>IF(E1896&lt;&gt;"",SUMIFS(JPK_KR!AM:AM,JPK_KR!W:W,F1896),"")</f>
        <v/>
      </c>
      <c r="K1896" s="94" t="str">
        <f>IF(I1896&lt;&gt;"",SUMIFS(JPK_KR!AJ:AJ,JPK_KR!W:W,J1896),"")</f>
        <v/>
      </c>
      <c r="L1896" s="94" t="str">
        <f>IF(I1896&lt;&gt;"",SUMIFS(JPK_KR!AK:AK,JPK_KR!W:W,J1896),"")</f>
        <v/>
      </c>
    </row>
    <row r="1897" spans="3:12" x14ac:dyDescent="0.3">
      <c r="C1897" s="94" t="str">
        <f>IF(A1897&lt;&gt;"",SUMIFS(JPK_KR!AL:AL,JPK_KR!W:W,B1897),"")</f>
        <v/>
      </c>
      <c r="D1897" s="94" t="str">
        <f>IF(A1897&lt;&gt;"",SUMIFS(JPK_KR!AM:AM,JPK_KR!W:W,B1897),"")</f>
        <v/>
      </c>
      <c r="G1897" s="94" t="str">
        <f>IF(E1897&lt;&gt;"",SUMIFS(JPK_KR!AL:AL,JPK_KR!W:W,F1897),"")</f>
        <v/>
      </c>
      <c r="H1897" s="94" t="str">
        <f>IF(E1897&lt;&gt;"",SUMIFS(JPK_KR!AM:AM,JPK_KR!W:W,F1897),"")</f>
        <v/>
      </c>
      <c r="K1897" s="94" t="str">
        <f>IF(I1897&lt;&gt;"",SUMIFS(JPK_KR!AJ:AJ,JPK_KR!W:W,J1897),"")</f>
        <v/>
      </c>
      <c r="L1897" s="94" t="str">
        <f>IF(I1897&lt;&gt;"",SUMIFS(JPK_KR!AK:AK,JPK_KR!W:W,J1897),"")</f>
        <v/>
      </c>
    </row>
    <row r="1898" spans="3:12" x14ac:dyDescent="0.3">
      <c r="C1898" s="94" t="str">
        <f>IF(A1898&lt;&gt;"",SUMIFS(JPK_KR!AL:AL,JPK_KR!W:W,B1898),"")</f>
        <v/>
      </c>
      <c r="D1898" s="94" t="str">
        <f>IF(A1898&lt;&gt;"",SUMIFS(JPK_KR!AM:AM,JPK_KR!W:W,B1898),"")</f>
        <v/>
      </c>
      <c r="G1898" s="94" t="str">
        <f>IF(E1898&lt;&gt;"",SUMIFS(JPK_KR!AL:AL,JPK_KR!W:W,F1898),"")</f>
        <v/>
      </c>
      <c r="H1898" s="94" t="str">
        <f>IF(E1898&lt;&gt;"",SUMIFS(JPK_KR!AM:AM,JPK_KR!W:W,F1898),"")</f>
        <v/>
      </c>
      <c r="K1898" s="94" t="str">
        <f>IF(I1898&lt;&gt;"",SUMIFS(JPK_KR!AJ:AJ,JPK_KR!W:W,J1898),"")</f>
        <v/>
      </c>
      <c r="L1898" s="94" t="str">
        <f>IF(I1898&lt;&gt;"",SUMIFS(JPK_KR!AK:AK,JPK_KR!W:W,J1898),"")</f>
        <v/>
      </c>
    </row>
    <row r="1899" spans="3:12" x14ac:dyDescent="0.3">
      <c r="C1899" s="94" t="str">
        <f>IF(A1899&lt;&gt;"",SUMIFS(JPK_KR!AL:AL,JPK_KR!W:W,B1899),"")</f>
        <v/>
      </c>
      <c r="D1899" s="94" t="str">
        <f>IF(A1899&lt;&gt;"",SUMIFS(JPK_KR!AM:AM,JPK_KR!W:W,B1899),"")</f>
        <v/>
      </c>
      <c r="G1899" s="94" t="str">
        <f>IF(E1899&lt;&gt;"",SUMIFS(JPK_KR!AL:AL,JPK_KR!W:W,F1899),"")</f>
        <v/>
      </c>
      <c r="H1899" s="94" t="str">
        <f>IF(E1899&lt;&gt;"",SUMIFS(JPK_KR!AM:AM,JPK_KR!W:W,F1899),"")</f>
        <v/>
      </c>
      <c r="K1899" s="94" t="str">
        <f>IF(I1899&lt;&gt;"",SUMIFS(JPK_KR!AJ:AJ,JPK_KR!W:W,J1899),"")</f>
        <v/>
      </c>
      <c r="L1899" s="94" t="str">
        <f>IF(I1899&lt;&gt;"",SUMIFS(JPK_KR!AK:AK,JPK_KR!W:W,J1899),"")</f>
        <v/>
      </c>
    </row>
    <row r="1900" spans="3:12" x14ac:dyDescent="0.3">
      <c r="C1900" s="94" t="str">
        <f>IF(A1900&lt;&gt;"",SUMIFS(JPK_KR!AL:AL,JPK_KR!W:W,B1900),"")</f>
        <v/>
      </c>
      <c r="D1900" s="94" t="str">
        <f>IF(A1900&lt;&gt;"",SUMIFS(JPK_KR!AM:AM,JPK_KR!W:W,B1900),"")</f>
        <v/>
      </c>
      <c r="G1900" s="94" t="str">
        <f>IF(E1900&lt;&gt;"",SUMIFS(JPK_KR!AL:AL,JPK_KR!W:W,F1900),"")</f>
        <v/>
      </c>
      <c r="H1900" s="94" t="str">
        <f>IF(E1900&lt;&gt;"",SUMIFS(JPK_KR!AM:AM,JPK_KR!W:W,F1900),"")</f>
        <v/>
      </c>
      <c r="K1900" s="94" t="str">
        <f>IF(I1900&lt;&gt;"",SUMIFS(JPK_KR!AJ:AJ,JPK_KR!W:W,J1900),"")</f>
        <v/>
      </c>
      <c r="L1900" s="94" t="str">
        <f>IF(I1900&lt;&gt;"",SUMIFS(JPK_KR!AK:AK,JPK_KR!W:W,J1900),"")</f>
        <v/>
      </c>
    </row>
    <row r="1901" spans="3:12" x14ac:dyDescent="0.3">
      <c r="C1901" s="94" t="str">
        <f>IF(A1901&lt;&gt;"",SUMIFS(JPK_KR!AL:AL,JPK_KR!W:W,B1901),"")</f>
        <v/>
      </c>
      <c r="D1901" s="94" t="str">
        <f>IF(A1901&lt;&gt;"",SUMIFS(JPK_KR!AM:AM,JPK_KR!W:W,B1901),"")</f>
        <v/>
      </c>
      <c r="G1901" s="94" t="str">
        <f>IF(E1901&lt;&gt;"",SUMIFS(JPK_KR!AL:AL,JPK_KR!W:W,F1901),"")</f>
        <v/>
      </c>
      <c r="H1901" s="94" t="str">
        <f>IF(E1901&lt;&gt;"",SUMIFS(JPK_KR!AM:AM,JPK_KR!W:W,F1901),"")</f>
        <v/>
      </c>
      <c r="K1901" s="94" t="str">
        <f>IF(I1901&lt;&gt;"",SUMIFS(JPK_KR!AJ:AJ,JPK_KR!W:W,J1901),"")</f>
        <v/>
      </c>
      <c r="L1901" s="94" t="str">
        <f>IF(I1901&lt;&gt;"",SUMIFS(JPK_KR!AK:AK,JPK_KR!W:W,J1901),"")</f>
        <v/>
      </c>
    </row>
    <row r="1902" spans="3:12" x14ac:dyDescent="0.3">
      <c r="C1902" s="94" t="str">
        <f>IF(A1902&lt;&gt;"",SUMIFS(JPK_KR!AL:AL,JPK_KR!W:W,B1902),"")</f>
        <v/>
      </c>
      <c r="D1902" s="94" t="str">
        <f>IF(A1902&lt;&gt;"",SUMIFS(JPK_KR!AM:AM,JPK_KR!W:W,B1902),"")</f>
        <v/>
      </c>
      <c r="G1902" s="94" t="str">
        <f>IF(E1902&lt;&gt;"",SUMIFS(JPK_KR!AL:AL,JPK_KR!W:W,F1902),"")</f>
        <v/>
      </c>
      <c r="H1902" s="94" t="str">
        <f>IF(E1902&lt;&gt;"",SUMIFS(JPK_KR!AM:AM,JPK_KR!W:W,F1902),"")</f>
        <v/>
      </c>
      <c r="K1902" s="94" t="str">
        <f>IF(I1902&lt;&gt;"",SUMIFS(JPK_KR!AJ:AJ,JPK_KR!W:W,J1902),"")</f>
        <v/>
      </c>
      <c r="L1902" s="94" t="str">
        <f>IF(I1902&lt;&gt;"",SUMIFS(JPK_KR!AK:AK,JPK_KR!W:W,J1902),"")</f>
        <v/>
      </c>
    </row>
    <row r="1903" spans="3:12" x14ac:dyDescent="0.3">
      <c r="C1903" s="94" t="str">
        <f>IF(A1903&lt;&gt;"",SUMIFS(JPK_KR!AL:AL,JPK_KR!W:W,B1903),"")</f>
        <v/>
      </c>
      <c r="D1903" s="94" t="str">
        <f>IF(A1903&lt;&gt;"",SUMIFS(JPK_KR!AM:AM,JPK_KR!W:W,B1903),"")</f>
        <v/>
      </c>
      <c r="G1903" s="94" t="str">
        <f>IF(E1903&lt;&gt;"",SUMIFS(JPK_KR!AL:AL,JPK_KR!W:W,F1903),"")</f>
        <v/>
      </c>
      <c r="H1903" s="94" t="str">
        <f>IF(E1903&lt;&gt;"",SUMIFS(JPK_KR!AM:AM,JPK_KR!W:W,F1903),"")</f>
        <v/>
      </c>
      <c r="K1903" s="94" t="str">
        <f>IF(I1903&lt;&gt;"",SUMIFS(JPK_KR!AJ:AJ,JPK_KR!W:W,J1903),"")</f>
        <v/>
      </c>
      <c r="L1903" s="94" t="str">
        <f>IF(I1903&lt;&gt;"",SUMIFS(JPK_KR!AK:AK,JPK_KR!W:W,J1903),"")</f>
        <v/>
      </c>
    </row>
    <row r="1904" spans="3:12" x14ac:dyDescent="0.3">
      <c r="C1904" s="94" t="str">
        <f>IF(A1904&lt;&gt;"",SUMIFS(JPK_KR!AL:AL,JPK_KR!W:W,B1904),"")</f>
        <v/>
      </c>
      <c r="D1904" s="94" t="str">
        <f>IF(A1904&lt;&gt;"",SUMIFS(JPK_KR!AM:AM,JPK_KR!W:W,B1904),"")</f>
        <v/>
      </c>
      <c r="G1904" s="94" t="str">
        <f>IF(E1904&lt;&gt;"",SUMIFS(JPK_KR!AL:AL,JPK_KR!W:W,F1904),"")</f>
        <v/>
      </c>
      <c r="H1904" s="94" t="str">
        <f>IF(E1904&lt;&gt;"",SUMIFS(JPK_KR!AM:AM,JPK_KR!W:W,F1904),"")</f>
        <v/>
      </c>
      <c r="K1904" s="94" t="str">
        <f>IF(I1904&lt;&gt;"",SUMIFS(JPK_KR!AJ:AJ,JPK_KR!W:W,J1904),"")</f>
        <v/>
      </c>
      <c r="L1904" s="94" t="str">
        <f>IF(I1904&lt;&gt;"",SUMIFS(JPK_KR!AK:AK,JPK_KR!W:W,J1904),"")</f>
        <v/>
      </c>
    </row>
    <row r="1905" spans="3:12" x14ac:dyDescent="0.3">
      <c r="C1905" s="94" t="str">
        <f>IF(A1905&lt;&gt;"",SUMIFS(JPK_KR!AL:AL,JPK_KR!W:W,B1905),"")</f>
        <v/>
      </c>
      <c r="D1905" s="94" t="str">
        <f>IF(A1905&lt;&gt;"",SUMIFS(JPK_KR!AM:AM,JPK_KR!W:W,B1905),"")</f>
        <v/>
      </c>
      <c r="G1905" s="94" t="str">
        <f>IF(E1905&lt;&gt;"",SUMIFS(JPK_KR!AL:AL,JPK_KR!W:W,F1905),"")</f>
        <v/>
      </c>
      <c r="H1905" s="94" t="str">
        <f>IF(E1905&lt;&gt;"",SUMIFS(JPK_KR!AM:AM,JPK_KR!W:W,F1905),"")</f>
        <v/>
      </c>
      <c r="K1905" s="94" t="str">
        <f>IF(I1905&lt;&gt;"",SUMIFS(JPK_KR!AJ:AJ,JPK_KR!W:W,J1905),"")</f>
        <v/>
      </c>
      <c r="L1905" s="94" t="str">
        <f>IF(I1905&lt;&gt;"",SUMIFS(JPK_KR!AK:AK,JPK_KR!W:W,J1905),"")</f>
        <v/>
      </c>
    </row>
    <row r="1906" spans="3:12" x14ac:dyDescent="0.3">
      <c r="C1906" s="94" t="str">
        <f>IF(A1906&lt;&gt;"",SUMIFS(JPK_KR!AL:AL,JPK_KR!W:W,B1906),"")</f>
        <v/>
      </c>
      <c r="D1906" s="94" t="str">
        <f>IF(A1906&lt;&gt;"",SUMIFS(JPK_KR!AM:AM,JPK_KR!W:W,B1906),"")</f>
        <v/>
      </c>
      <c r="G1906" s="94" t="str">
        <f>IF(E1906&lt;&gt;"",SUMIFS(JPK_KR!AL:AL,JPK_KR!W:W,F1906),"")</f>
        <v/>
      </c>
      <c r="H1906" s="94" t="str">
        <f>IF(E1906&lt;&gt;"",SUMIFS(JPK_KR!AM:AM,JPK_KR!W:W,F1906),"")</f>
        <v/>
      </c>
      <c r="K1906" s="94" t="str">
        <f>IF(I1906&lt;&gt;"",SUMIFS(JPK_KR!AJ:AJ,JPK_KR!W:W,J1906),"")</f>
        <v/>
      </c>
      <c r="L1906" s="94" t="str">
        <f>IF(I1906&lt;&gt;"",SUMIFS(JPK_KR!AK:AK,JPK_KR!W:W,J1906),"")</f>
        <v/>
      </c>
    </row>
    <row r="1907" spans="3:12" x14ac:dyDescent="0.3">
      <c r="C1907" s="94" t="str">
        <f>IF(A1907&lt;&gt;"",SUMIFS(JPK_KR!AL:AL,JPK_KR!W:W,B1907),"")</f>
        <v/>
      </c>
      <c r="D1907" s="94" t="str">
        <f>IF(A1907&lt;&gt;"",SUMIFS(JPK_KR!AM:AM,JPK_KR!W:W,B1907),"")</f>
        <v/>
      </c>
      <c r="G1907" s="94" t="str">
        <f>IF(E1907&lt;&gt;"",SUMIFS(JPK_KR!AL:AL,JPK_KR!W:W,F1907),"")</f>
        <v/>
      </c>
      <c r="H1907" s="94" t="str">
        <f>IF(E1907&lt;&gt;"",SUMIFS(JPK_KR!AM:AM,JPK_KR!W:W,F1907),"")</f>
        <v/>
      </c>
      <c r="K1907" s="94" t="str">
        <f>IF(I1907&lt;&gt;"",SUMIFS(JPK_KR!AJ:AJ,JPK_KR!W:W,J1907),"")</f>
        <v/>
      </c>
      <c r="L1907" s="94" t="str">
        <f>IF(I1907&lt;&gt;"",SUMIFS(JPK_KR!AK:AK,JPK_KR!W:W,J1907),"")</f>
        <v/>
      </c>
    </row>
    <row r="1908" spans="3:12" x14ac:dyDescent="0.3">
      <c r="C1908" s="94" t="str">
        <f>IF(A1908&lt;&gt;"",SUMIFS(JPK_KR!AL:AL,JPK_KR!W:W,B1908),"")</f>
        <v/>
      </c>
      <c r="D1908" s="94" t="str">
        <f>IF(A1908&lt;&gt;"",SUMIFS(JPK_KR!AM:AM,JPK_KR!W:W,B1908),"")</f>
        <v/>
      </c>
      <c r="G1908" s="94" t="str">
        <f>IF(E1908&lt;&gt;"",SUMIFS(JPK_KR!AL:AL,JPK_KR!W:W,F1908),"")</f>
        <v/>
      </c>
      <c r="H1908" s="94" t="str">
        <f>IF(E1908&lt;&gt;"",SUMIFS(JPK_KR!AM:AM,JPK_KR!W:W,F1908),"")</f>
        <v/>
      </c>
      <c r="K1908" s="94" t="str">
        <f>IF(I1908&lt;&gt;"",SUMIFS(JPK_KR!AJ:AJ,JPK_KR!W:W,J1908),"")</f>
        <v/>
      </c>
      <c r="L1908" s="94" t="str">
        <f>IF(I1908&lt;&gt;"",SUMIFS(JPK_KR!AK:AK,JPK_KR!W:W,J1908),"")</f>
        <v/>
      </c>
    </row>
    <row r="1909" spans="3:12" x14ac:dyDescent="0.3">
      <c r="C1909" s="94" t="str">
        <f>IF(A1909&lt;&gt;"",SUMIFS(JPK_KR!AL:AL,JPK_KR!W:W,B1909),"")</f>
        <v/>
      </c>
      <c r="D1909" s="94" t="str">
        <f>IF(A1909&lt;&gt;"",SUMIFS(JPK_KR!AM:AM,JPK_KR!W:W,B1909),"")</f>
        <v/>
      </c>
      <c r="G1909" s="94" t="str">
        <f>IF(E1909&lt;&gt;"",SUMIFS(JPK_KR!AL:AL,JPK_KR!W:W,F1909),"")</f>
        <v/>
      </c>
      <c r="H1909" s="94" t="str">
        <f>IF(E1909&lt;&gt;"",SUMIFS(JPK_KR!AM:AM,JPK_KR!W:W,F1909),"")</f>
        <v/>
      </c>
      <c r="K1909" s="94" t="str">
        <f>IF(I1909&lt;&gt;"",SUMIFS(JPK_KR!AJ:AJ,JPK_KR!W:W,J1909),"")</f>
        <v/>
      </c>
      <c r="L1909" s="94" t="str">
        <f>IF(I1909&lt;&gt;"",SUMIFS(JPK_KR!AK:AK,JPK_KR!W:W,J1909),"")</f>
        <v/>
      </c>
    </row>
    <row r="1910" spans="3:12" x14ac:dyDescent="0.3">
      <c r="C1910" s="94" t="str">
        <f>IF(A1910&lt;&gt;"",SUMIFS(JPK_KR!AL:AL,JPK_KR!W:W,B1910),"")</f>
        <v/>
      </c>
      <c r="D1910" s="94" t="str">
        <f>IF(A1910&lt;&gt;"",SUMIFS(JPK_KR!AM:AM,JPK_KR!W:W,B1910),"")</f>
        <v/>
      </c>
      <c r="G1910" s="94" t="str">
        <f>IF(E1910&lt;&gt;"",SUMIFS(JPK_KR!AL:AL,JPK_KR!W:W,F1910),"")</f>
        <v/>
      </c>
      <c r="H1910" s="94" t="str">
        <f>IF(E1910&lt;&gt;"",SUMIFS(JPK_KR!AM:AM,JPK_KR!W:W,F1910),"")</f>
        <v/>
      </c>
      <c r="K1910" s="94" t="str">
        <f>IF(I1910&lt;&gt;"",SUMIFS(JPK_KR!AJ:AJ,JPK_KR!W:W,J1910),"")</f>
        <v/>
      </c>
      <c r="L1910" s="94" t="str">
        <f>IF(I1910&lt;&gt;"",SUMIFS(JPK_KR!AK:AK,JPK_KR!W:W,J1910),"")</f>
        <v/>
      </c>
    </row>
    <row r="1911" spans="3:12" x14ac:dyDescent="0.3">
      <c r="C1911" s="94" t="str">
        <f>IF(A1911&lt;&gt;"",SUMIFS(JPK_KR!AL:AL,JPK_KR!W:W,B1911),"")</f>
        <v/>
      </c>
      <c r="D1911" s="94" t="str">
        <f>IF(A1911&lt;&gt;"",SUMIFS(JPK_KR!AM:AM,JPK_KR!W:W,B1911),"")</f>
        <v/>
      </c>
      <c r="G1911" s="94" t="str">
        <f>IF(E1911&lt;&gt;"",SUMIFS(JPK_KR!AL:AL,JPK_KR!W:W,F1911),"")</f>
        <v/>
      </c>
      <c r="H1911" s="94" t="str">
        <f>IF(E1911&lt;&gt;"",SUMIFS(JPK_KR!AM:AM,JPK_KR!W:W,F1911),"")</f>
        <v/>
      </c>
      <c r="K1911" s="94" t="str">
        <f>IF(I1911&lt;&gt;"",SUMIFS(JPK_KR!AJ:AJ,JPK_KR!W:W,J1911),"")</f>
        <v/>
      </c>
      <c r="L1911" s="94" t="str">
        <f>IF(I1911&lt;&gt;"",SUMIFS(JPK_KR!AK:AK,JPK_KR!W:W,J1911),"")</f>
        <v/>
      </c>
    </row>
    <row r="1912" spans="3:12" x14ac:dyDescent="0.3">
      <c r="C1912" s="94" t="str">
        <f>IF(A1912&lt;&gt;"",SUMIFS(JPK_KR!AL:AL,JPK_KR!W:W,B1912),"")</f>
        <v/>
      </c>
      <c r="D1912" s="94" t="str">
        <f>IF(A1912&lt;&gt;"",SUMIFS(JPK_KR!AM:AM,JPK_KR!W:W,B1912),"")</f>
        <v/>
      </c>
      <c r="G1912" s="94" t="str">
        <f>IF(E1912&lt;&gt;"",SUMIFS(JPK_KR!AL:AL,JPK_KR!W:W,F1912),"")</f>
        <v/>
      </c>
      <c r="H1912" s="94" t="str">
        <f>IF(E1912&lt;&gt;"",SUMIFS(JPK_KR!AM:AM,JPK_KR!W:W,F1912),"")</f>
        <v/>
      </c>
      <c r="K1912" s="94" t="str">
        <f>IF(I1912&lt;&gt;"",SUMIFS(JPK_KR!AJ:AJ,JPK_KR!W:W,J1912),"")</f>
        <v/>
      </c>
      <c r="L1912" s="94" t="str">
        <f>IF(I1912&lt;&gt;"",SUMIFS(JPK_KR!AK:AK,JPK_KR!W:W,J1912),"")</f>
        <v/>
      </c>
    </row>
    <row r="1913" spans="3:12" x14ac:dyDescent="0.3">
      <c r="C1913" s="94" t="str">
        <f>IF(A1913&lt;&gt;"",SUMIFS(JPK_KR!AL:AL,JPK_KR!W:W,B1913),"")</f>
        <v/>
      </c>
      <c r="D1913" s="94" t="str">
        <f>IF(A1913&lt;&gt;"",SUMIFS(JPK_KR!AM:AM,JPK_KR!W:W,B1913),"")</f>
        <v/>
      </c>
      <c r="G1913" s="94" t="str">
        <f>IF(E1913&lt;&gt;"",SUMIFS(JPK_KR!AL:AL,JPK_KR!W:W,F1913),"")</f>
        <v/>
      </c>
      <c r="H1913" s="94" t="str">
        <f>IF(E1913&lt;&gt;"",SUMIFS(JPK_KR!AM:AM,JPK_KR!W:W,F1913),"")</f>
        <v/>
      </c>
      <c r="K1913" s="94" t="str">
        <f>IF(I1913&lt;&gt;"",SUMIFS(JPK_KR!AJ:AJ,JPK_KR!W:W,J1913),"")</f>
        <v/>
      </c>
      <c r="L1913" s="94" t="str">
        <f>IF(I1913&lt;&gt;"",SUMIFS(JPK_KR!AK:AK,JPK_KR!W:W,J1913),"")</f>
        <v/>
      </c>
    </row>
    <row r="1914" spans="3:12" x14ac:dyDescent="0.3">
      <c r="C1914" s="94" t="str">
        <f>IF(A1914&lt;&gt;"",SUMIFS(JPK_KR!AL:AL,JPK_KR!W:W,B1914),"")</f>
        <v/>
      </c>
      <c r="D1914" s="94" t="str">
        <f>IF(A1914&lt;&gt;"",SUMIFS(JPK_KR!AM:AM,JPK_KR!W:W,B1914),"")</f>
        <v/>
      </c>
      <c r="G1914" s="94" t="str">
        <f>IF(E1914&lt;&gt;"",SUMIFS(JPK_KR!AL:AL,JPK_KR!W:W,F1914),"")</f>
        <v/>
      </c>
      <c r="H1914" s="94" t="str">
        <f>IF(E1914&lt;&gt;"",SUMIFS(JPK_KR!AM:AM,JPK_KR!W:W,F1914),"")</f>
        <v/>
      </c>
      <c r="K1914" s="94" t="str">
        <f>IF(I1914&lt;&gt;"",SUMIFS(JPK_KR!AJ:AJ,JPK_KR!W:W,J1914),"")</f>
        <v/>
      </c>
      <c r="L1914" s="94" t="str">
        <f>IF(I1914&lt;&gt;"",SUMIFS(JPK_KR!AK:AK,JPK_KR!W:W,J1914),"")</f>
        <v/>
      </c>
    </row>
    <row r="1915" spans="3:12" x14ac:dyDescent="0.3">
      <c r="C1915" s="94" t="str">
        <f>IF(A1915&lt;&gt;"",SUMIFS(JPK_KR!AL:AL,JPK_KR!W:W,B1915),"")</f>
        <v/>
      </c>
      <c r="D1915" s="94" t="str">
        <f>IF(A1915&lt;&gt;"",SUMIFS(JPK_KR!AM:AM,JPK_KR!W:W,B1915),"")</f>
        <v/>
      </c>
      <c r="G1915" s="94" t="str">
        <f>IF(E1915&lt;&gt;"",SUMIFS(JPK_KR!AL:AL,JPK_KR!W:W,F1915),"")</f>
        <v/>
      </c>
      <c r="H1915" s="94" t="str">
        <f>IF(E1915&lt;&gt;"",SUMIFS(JPK_KR!AM:AM,JPK_KR!W:W,F1915),"")</f>
        <v/>
      </c>
      <c r="K1915" s="94" t="str">
        <f>IF(I1915&lt;&gt;"",SUMIFS(JPK_KR!AJ:AJ,JPK_KR!W:W,J1915),"")</f>
        <v/>
      </c>
      <c r="L1915" s="94" t="str">
        <f>IF(I1915&lt;&gt;"",SUMIFS(JPK_KR!AK:AK,JPK_KR!W:W,J1915),"")</f>
        <v/>
      </c>
    </row>
    <row r="1916" spans="3:12" x14ac:dyDescent="0.3">
      <c r="C1916" s="94" t="str">
        <f>IF(A1916&lt;&gt;"",SUMIFS(JPK_KR!AL:AL,JPK_KR!W:W,B1916),"")</f>
        <v/>
      </c>
      <c r="D1916" s="94" t="str">
        <f>IF(A1916&lt;&gt;"",SUMIFS(JPK_KR!AM:AM,JPK_KR!W:W,B1916),"")</f>
        <v/>
      </c>
      <c r="G1916" s="94" t="str">
        <f>IF(E1916&lt;&gt;"",SUMIFS(JPK_KR!AL:AL,JPK_KR!W:W,F1916),"")</f>
        <v/>
      </c>
      <c r="H1916" s="94" t="str">
        <f>IF(E1916&lt;&gt;"",SUMIFS(JPK_KR!AM:AM,JPK_KR!W:W,F1916),"")</f>
        <v/>
      </c>
      <c r="K1916" s="94" t="str">
        <f>IF(I1916&lt;&gt;"",SUMIFS(JPK_KR!AJ:AJ,JPK_KR!W:W,J1916),"")</f>
        <v/>
      </c>
      <c r="L1916" s="94" t="str">
        <f>IF(I1916&lt;&gt;"",SUMIFS(JPK_KR!AK:AK,JPK_KR!W:W,J1916),"")</f>
        <v/>
      </c>
    </row>
    <row r="1917" spans="3:12" x14ac:dyDescent="0.3">
      <c r="C1917" s="94" t="str">
        <f>IF(A1917&lt;&gt;"",SUMIFS(JPK_KR!AL:AL,JPK_KR!W:W,B1917),"")</f>
        <v/>
      </c>
      <c r="D1917" s="94" t="str">
        <f>IF(A1917&lt;&gt;"",SUMIFS(JPK_KR!AM:AM,JPK_KR!W:W,B1917),"")</f>
        <v/>
      </c>
      <c r="G1917" s="94" t="str">
        <f>IF(E1917&lt;&gt;"",SUMIFS(JPK_KR!AL:AL,JPK_KR!W:W,F1917),"")</f>
        <v/>
      </c>
      <c r="H1917" s="94" t="str">
        <f>IF(E1917&lt;&gt;"",SUMIFS(JPK_KR!AM:AM,JPK_KR!W:W,F1917),"")</f>
        <v/>
      </c>
      <c r="K1917" s="94" t="str">
        <f>IF(I1917&lt;&gt;"",SUMIFS(JPK_KR!AJ:AJ,JPK_KR!W:W,J1917),"")</f>
        <v/>
      </c>
      <c r="L1917" s="94" t="str">
        <f>IF(I1917&lt;&gt;"",SUMIFS(JPK_KR!AK:AK,JPK_KR!W:W,J1917),"")</f>
        <v/>
      </c>
    </row>
    <row r="1918" spans="3:12" x14ac:dyDescent="0.3">
      <c r="C1918" s="94" t="str">
        <f>IF(A1918&lt;&gt;"",SUMIFS(JPK_KR!AL:AL,JPK_KR!W:W,B1918),"")</f>
        <v/>
      </c>
      <c r="D1918" s="94" t="str">
        <f>IF(A1918&lt;&gt;"",SUMIFS(JPK_KR!AM:AM,JPK_KR!W:W,B1918),"")</f>
        <v/>
      </c>
      <c r="G1918" s="94" t="str">
        <f>IF(E1918&lt;&gt;"",SUMIFS(JPK_KR!AL:AL,JPK_KR!W:W,F1918),"")</f>
        <v/>
      </c>
      <c r="H1918" s="94" t="str">
        <f>IF(E1918&lt;&gt;"",SUMIFS(JPK_KR!AM:AM,JPK_KR!W:W,F1918),"")</f>
        <v/>
      </c>
      <c r="K1918" s="94" t="str">
        <f>IF(I1918&lt;&gt;"",SUMIFS(JPK_KR!AJ:AJ,JPK_KR!W:W,J1918),"")</f>
        <v/>
      </c>
      <c r="L1918" s="94" t="str">
        <f>IF(I1918&lt;&gt;"",SUMIFS(JPK_KR!AK:AK,JPK_KR!W:W,J1918),"")</f>
        <v/>
      </c>
    </row>
    <row r="1919" spans="3:12" x14ac:dyDescent="0.3">
      <c r="C1919" s="94" t="str">
        <f>IF(A1919&lt;&gt;"",SUMIFS(JPK_KR!AL:AL,JPK_KR!W:W,B1919),"")</f>
        <v/>
      </c>
      <c r="D1919" s="94" t="str">
        <f>IF(A1919&lt;&gt;"",SUMIFS(JPK_KR!AM:AM,JPK_KR!W:W,B1919),"")</f>
        <v/>
      </c>
      <c r="G1919" s="94" t="str">
        <f>IF(E1919&lt;&gt;"",SUMIFS(JPK_KR!AL:AL,JPK_KR!W:W,F1919),"")</f>
        <v/>
      </c>
      <c r="H1919" s="94" t="str">
        <f>IF(E1919&lt;&gt;"",SUMIFS(JPK_KR!AM:AM,JPK_KR!W:W,F1919),"")</f>
        <v/>
      </c>
      <c r="K1919" s="94" t="str">
        <f>IF(I1919&lt;&gt;"",SUMIFS(JPK_KR!AJ:AJ,JPK_KR!W:W,J1919),"")</f>
        <v/>
      </c>
      <c r="L1919" s="94" t="str">
        <f>IF(I1919&lt;&gt;"",SUMIFS(JPK_KR!AK:AK,JPK_KR!W:W,J1919),"")</f>
        <v/>
      </c>
    </row>
    <row r="1920" spans="3:12" x14ac:dyDescent="0.3">
      <c r="C1920" s="94" t="str">
        <f>IF(A1920&lt;&gt;"",SUMIFS(JPK_KR!AL:AL,JPK_KR!W:W,B1920),"")</f>
        <v/>
      </c>
      <c r="D1920" s="94" t="str">
        <f>IF(A1920&lt;&gt;"",SUMIFS(JPK_KR!AM:AM,JPK_KR!W:W,B1920),"")</f>
        <v/>
      </c>
      <c r="G1920" s="94" t="str">
        <f>IF(E1920&lt;&gt;"",SUMIFS(JPK_KR!AL:AL,JPK_KR!W:W,F1920),"")</f>
        <v/>
      </c>
      <c r="H1920" s="94" t="str">
        <f>IF(E1920&lt;&gt;"",SUMIFS(JPK_KR!AM:AM,JPK_KR!W:W,F1920),"")</f>
        <v/>
      </c>
      <c r="K1920" s="94" t="str">
        <f>IF(I1920&lt;&gt;"",SUMIFS(JPK_KR!AJ:AJ,JPK_KR!W:W,J1920),"")</f>
        <v/>
      </c>
      <c r="L1920" s="94" t="str">
        <f>IF(I1920&lt;&gt;"",SUMIFS(JPK_KR!AK:AK,JPK_KR!W:W,J1920),"")</f>
        <v/>
      </c>
    </row>
    <row r="1921" spans="3:12" x14ac:dyDescent="0.3">
      <c r="C1921" s="94" t="str">
        <f>IF(A1921&lt;&gt;"",SUMIFS(JPK_KR!AL:AL,JPK_KR!W:W,B1921),"")</f>
        <v/>
      </c>
      <c r="D1921" s="94" t="str">
        <f>IF(A1921&lt;&gt;"",SUMIFS(JPK_KR!AM:AM,JPK_KR!W:W,B1921),"")</f>
        <v/>
      </c>
      <c r="G1921" s="94" t="str">
        <f>IF(E1921&lt;&gt;"",SUMIFS(JPK_KR!AL:AL,JPK_KR!W:W,F1921),"")</f>
        <v/>
      </c>
      <c r="H1921" s="94" t="str">
        <f>IF(E1921&lt;&gt;"",SUMIFS(JPK_KR!AM:AM,JPK_KR!W:W,F1921),"")</f>
        <v/>
      </c>
      <c r="K1921" s="94" t="str">
        <f>IF(I1921&lt;&gt;"",SUMIFS(JPK_KR!AJ:AJ,JPK_KR!W:W,J1921),"")</f>
        <v/>
      </c>
      <c r="L1921" s="94" t="str">
        <f>IF(I1921&lt;&gt;"",SUMIFS(JPK_KR!AK:AK,JPK_KR!W:W,J1921),"")</f>
        <v/>
      </c>
    </row>
    <row r="1922" spans="3:12" x14ac:dyDescent="0.3">
      <c r="C1922" s="94" t="str">
        <f>IF(A1922&lt;&gt;"",SUMIFS(JPK_KR!AL:AL,JPK_KR!W:W,B1922),"")</f>
        <v/>
      </c>
      <c r="D1922" s="94" t="str">
        <f>IF(A1922&lt;&gt;"",SUMIFS(JPK_KR!AM:AM,JPK_KR!W:W,B1922),"")</f>
        <v/>
      </c>
      <c r="G1922" s="94" t="str">
        <f>IF(E1922&lt;&gt;"",SUMIFS(JPK_KR!AL:AL,JPK_KR!W:W,F1922),"")</f>
        <v/>
      </c>
      <c r="H1922" s="94" t="str">
        <f>IF(E1922&lt;&gt;"",SUMIFS(JPK_KR!AM:AM,JPK_KR!W:W,F1922),"")</f>
        <v/>
      </c>
      <c r="K1922" s="94" t="str">
        <f>IF(I1922&lt;&gt;"",SUMIFS(JPK_KR!AJ:AJ,JPK_KR!W:W,J1922),"")</f>
        <v/>
      </c>
      <c r="L1922" s="94" t="str">
        <f>IF(I1922&lt;&gt;"",SUMIFS(JPK_KR!AK:AK,JPK_KR!W:W,J1922),"")</f>
        <v/>
      </c>
    </row>
    <row r="1923" spans="3:12" x14ac:dyDescent="0.3">
      <c r="C1923" s="94" t="str">
        <f>IF(A1923&lt;&gt;"",SUMIFS(JPK_KR!AL:AL,JPK_KR!W:W,B1923),"")</f>
        <v/>
      </c>
      <c r="D1923" s="94" t="str">
        <f>IF(A1923&lt;&gt;"",SUMIFS(JPK_KR!AM:AM,JPK_KR!W:W,B1923),"")</f>
        <v/>
      </c>
      <c r="G1923" s="94" t="str">
        <f>IF(E1923&lt;&gt;"",SUMIFS(JPK_KR!AL:AL,JPK_KR!W:W,F1923),"")</f>
        <v/>
      </c>
      <c r="H1923" s="94" t="str">
        <f>IF(E1923&lt;&gt;"",SUMIFS(JPK_KR!AM:AM,JPK_KR!W:W,F1923),"")</f>
        <v/>
      </c>
      <c r="K1923" s="94" t="str">
        <f>IF(I1923&lt;&gt;"",SUMIFS(JPK_KR!AJ:AJ,JPK_KR!W:W,J1923),"")</f>
        <v/>
      </c>
      <c r="L1923" s="94" t="str">
        <f>IF(I1923&lt;&gt;"",SUMIFS(JPK_KR!AK:AK,JPK_KR!W:W,J1923),"")</f>
        <v/>
      </c>
    </row>
    <row r="1924" spans="3:12" x14ac:dyDescent="0.3">
      <c r="C1924" s="94" t="str">
        <f>IF(A1924&lt;&gt;"",SUMIFS(JPK_KR!AL:AL,JPK_KR!W:W,B1924),"")</f>
        <v/>
      </c>
      <c r="D1924" s="94" t="str">
        <f>IF(A1924&lt;&gt;"",SUMIFS(JPK_KR!AM:AM,JPK_KR!W:W,B1924),"")</f>
        <v/>
      </c>
      <c r="G1924" s="94" t="str">
        <f>IF(E1924&lt;&gt;"",SUMIFS(JPK_KR!AL:AL,JPK_KR!W:W,F1924),"")</f>
        <v/>
      </c>
      <c r="H1924" s="94" t="str">
        <f>IF(E1924&lt;&gt;"",SUMIFS(JPK_KR!AM:AM,JPK_KR!W:W,F1924),"")</f>
        <v/>
      </c>
      <c r="K1924" s="94" t="str">
        <f>IF(I1924&lt;&gt;"",SUMIFS(JPK_KR!AJ:AJ,JPK_KR!W:W,J1924),"")</f>
        <v/>
      </c>
      <c r="L1924" s="94" t="str">
        <f>IF(I1924&lt;&gt;"",SUMIFS(JPK_KR!AK:AK,JPK_KR!W:W,J1924),"")</f>
        <v/>
      </c>
    </row>
    <row r="1925" spans="3:12" x14ac:dyDescent="0.3">
      <c r="C1925" s="94" t="str">
        <f>IF(A1925&lt;&gt;"",SUMIFS(JPK_KR!AL:AL,JPK_KR!W:W,B1925),"")</f>
        <v/>
      </c>
      <c r="D1925" s="94" t="str">
        <f>IF(A1925&lt;&gt;"",SUMIFS(JPK_KR!AM:AM,JPK_KR!W:W,B1925),"")</f>
        <v/>
      </c>
      <c r="G1925" s="94" t="str">
        <f>IF(E1925&lt;&gt;"",SUMIFS(JPK_KR!AL:AL,JPK_KR!W:W,F1925),"")</f>
        <v/>
      </c>
      <c r="H1925" s="94" t="str">
        <f>IF(E1925&lt;&gt;"",SUMIFS(JPK_KR!AM:AM,JPK_KR!W:W,F1925),"")</f>
        <v/>
      </c>
      <c r="K1925" s="94" t="str">
        <f>IF(I1925&lt;&gt;"",SUMIFS(JPK_KR!AJ:AJ,JPK_KR!W:W,J1925),"")</f>
        <v/>
      </c>
      <c r="L1925" s="94" t="str">
        <f>IF(I1925&lt;&gt;"",SUMIFS(JPK_KR!AK:AK,JPK_KR!W:W,J1925),"")</f>
        <v/>
      </c>
    </row>
    <row r="1926" spans="3:12" x14ac:dyDescent="0.3">
      <c r="C1926" s="94" t="str">
        <f>IF(A1926&lt;&gt;"",SUMIFS(JPK_KR!AL:AL,JPK_KR!W:W,B1926),"")</f>
        <v/>
      </c>
      <c r="D1926" s="94" t="str">
        <f>IF(A1926&lt;&gt;"",SUMIFS(JPK_KR!AM:AM,JPK_KR!W:W,B1926),"")</f>
        <v/>
      </c>
      <c r="G1926" s="94" t="str">
        <f>IF(E1926&lt;&gt;"",SUMIFS(JPK_KR!AL:AL,JPK_KR!W:W,F1926),"")</f>
        <v/>
      </c>
      <c r="H1926" s="94" t="str">
        <f>IF(E1926&lt;&gt;"",SUMIFS(JPK_KR!AM:AM,JPK_KR!W:W,F1926),"")</f>
        <v/>
      </c>
      <c r="K1926" s="94" t="str">
        <f>IF(I1926&lt;&gt;"",SUMIFS(JPK_KR!AJ:AJ,JPK_KR!W:W,J1926),"")</f>
        <v/>
      </c>
      <c r="L1926" s="94" t="str">
        <f>IF(I1926&lt;&gt;"",SUMIFS(JPK_KR!AK:AK,JPK_KR!W:W,J1926),"")</f>
        <v/>
      </c>
    </row>
    <row r="1927" spans="3:12" x14ac:dyDescent="0.3">
      <c r="C1927" s="94" t="str">
        <f>IF(A1927&lt;&gt;"",SUMIFS(JPK_KR!AL:AL,JPK_KR!W:W,B1927),"")</f>
        <v/>
      </c>
      <c r="D1927" s="94" t="str">
        <f>IF(A1927&lt;&gt;"",SUMIFS(JPK_KR!AM:AM,JPK_KR!W:W,B1927),"")</f>
        <v/>
      </c>
      <c r="G1927" s="94" t="str">
        <f>IF(E1927&lt;&gt;"",SUMIFS(JPK_KR!AL:AL,JPK_KR!W:W,F1927),"")</f>
        <v/>
      </c>
      <c r="H1927" s="94" t="str">
        <f>IF(E1927&lt;&gt;"",SUMIFS(JPK_KR!AM:AM,JPK_KR!W:W,F1927),"")</f>
        <v/>
      </c>
      <c r="K1927" s="94" t="str">
        <f>IF(I1927&lt;&gt;"",SUMIFS(JPK_KR!AJ:AJ,JPK_KR!W:W,J1927),"")</f>
        <v/>
      </c>
      <c r="L1927" s="94" t="str">
        <f>IF(I1927&lt;&gt;"",SUMIFS(JPK_KR!AK:AK,JPK_KR!W:W,J1927),"")</f>
        <v/>
      </c>
    </row>
    <row r="1928" spans="3:12" x14ac:dyDescent="0.3">
      <c r="C1928" s="94" t="str">
        <f>IF(A1928&lt;&gt;"",SUMIFS(JPK_KR!AL:AL,JPK_KR!W:W,B1928),"")</f>
        <v/>
      </c>
      <c r="D1928" s="94" t="str">
        <f>IF(A1928&lt;&gt;"",SUMIFS(JPK_KR!AM:AM,JPK_KR!W:W,B1928),"")</f>
        <v/>
      </c>
      <c r="G1928" s="94" t="str">
        <f>IF(E1928&lt;&gt;"",SUMIFS(JPK_KR!AL:AL,JPK_KR!W:W,F1928),"")</f>
        <v/>
      </c>
      <c r="H1928" s="94" t="str">
        <f>IF(E1928&lt;&gt;"",SUMIFS(JPK_KR!AM:AM,JPK_KR!W:W,F1928),"")</f>
        <v/>
      </c>
      <c r="K1928" s="94" t="str">
        <f>IF(I1928&lt;&gt;"",SUMIFS(JPK_KR!AJ:AJ,JPK_KR!W:W,J1928),"")</f>
        <v/>
      </c>
      <c r="L1928" s="94" t="str">
        <f>IF(I1928&lt;&gt;"",SUMIFS(JPK_KR!AK:AK,JPK_KR!W:W,J1928),"")</f>
        <v/>
      </c>
    </row>
    <row r="1929" spans="3:12" x14ac:dyDescent="0.3">
      <c r="C1929" s="94" t="str">
        <f>IF(A1929&lt;&gt;"",SUMIFS(JPK_KR!AL:AL,JPK_KR!W:W,B1929),"")</f>
        <v/>
      </c>
      <c r="D1929" s="94" t="str">
        <f>IF(A1929&lt;&gt;"",SUMIFS(JPK_KR!AM:AM,JPK_KR!W:W,B1929),"")</f>
        <v/>
      </c>
      <c r="G1929" s="94" t="str">
        <f>IF(E1929&lt;&gt;"",SUMIFS(JPK_KR!AL:AL,JPK_KR!W:W,F1929),"")</f>
        <v/>
      </c>
      <c r="H1929" s="94" t="str">
        <f>IF(E1929&lt;&gt;"",SUMIFS(JPK_KR!AM:AM,JPK_KR!W:W,F1929),"")</f>
        <v/>
      </c>
      <c r="K1929" s="94" t="str">
        <f>IF(I1929&lt;&gt;"",SUMIFS(JPK_KR!AJ:AJ,JPK_KR!W:W,J1929),"")</f>
        <v/>
      </c>
      <c r="L1929" s="94" t="str">
        <f>IF(I1929&lt;&gt;"",SUMIFS(JPK_KR!AK:AK,JPK_KR!W:W,J1929),"")</f>
        <v/>
      </c>
    </row>
    <row r="1930" spans="3:12" x14ac:dyDescent="0.3">
      <c r="C1930" s="94" t="str">
        <f>IF(A1930&lt;&gt;"",SUMIFS(JPK_KR!AL:AL,JPK_KR!W:W,B1930),"")</f>
        <v/>
      </c>
      <c r="D1930" s="94" t="str">
        <f>IF(A1930&lt;&gt;"",SUMIFS(JPK_KR!AM:AM,JPK_KR!W:W,B1930),"")</f>
        <v/>
      </c>
      <c r="G1930" s="94" t="str">
        <f>IF(E1930&lt;&gt;"",SUMIFS(JPK_KR!AL:AL,JPK_KR!W:W,F1930),"")</f>
        <v/>
      </c>
      <c r="H1930" s="94" t="str">
        <f>IF(E1930&lt;&gt;"",SUMIFS(JPK_KR!AM:AM,JPK_KR!W:W,F1930),"")</f>
        <v/>
      </c>
      <c r="K1930" s="94" t="str">
        <f>IF(I1930&lt;&gt;"",SUMIFS(JPK_KR!AJ:AJ,JPK_KR!W:W,J1930),"")</f>
        <v/>
      </c>
      <c r="L1930" s="94" t="str">
        <f>IF(I1930&lt;&gt;"",SUMIFS(JPK_KR!AK:AK,JPK_KR!W:W,J1930),"")</f>
        <v/>
      </c>
    </row>
    <row r="1931" spans="3:12" x14ac:dyDescent="0.3">
      <c r="C1931" s="94" t="str">
        <f>IF(A1931&lt;&gt;"",SUMIFS(JPK_KR!AL:AL,JPK_KR!W:W,B1931),"")</f>
        <v/>
      </c>
      <c r="D1931" s="94" t="str">
        <f>IF(A1931&lt;&gt;"",SUMIFS(JPK_KR!AM:AM,JPK_KR!W:W,B1931),"")</f>
        <v/>
      </c>
      <c r="G1931" s="94" t="str">
        <f>IF(E1931&lt;&gt;"",SUMIFS(JPK_KR!AL:AL,JPK_KR!W:W,F1931),"")</f>
        <v/>
      </c>
      <c r="H1931" s="94" t="str">
        <f>IF(E1931&lt;&gt;"",SUMIFS(JPK_KR!AM:AM,JPK_KR!W:W,F1931),"")</f>
        <v/>
      </c>
      <c r="K1931" s="94" t="str">
        <f>IF(I1931&lt;&gt;"",SUMIFS(JPK_KR!AJ:AJ,JPK_KR!W:W,J1931),"")</f>
        <v/>
      </c>
      <c r="L1931" s="94" t="str">
        <f>IF(I1931&lt;&gt;"",SUMIFS(JPK_KR!AK:AK,JPK_KR!W:W,J1931),"")</f>
        <v/>
      </c>
    </row>
    <row r="1932" spans="3:12" x14ac:dyDescent="0.3">
      <c r="C1932" s="94" t="str">
        <f>IF(A1932&lt;&gt;"",SUMIFS(JPK_KR!AL:AL,JPK_KR!W:W,B1932),"")</f>
        <v/>
      </c>
      <c r="D1932" s="94" t="str">
        <f>IF(A1932&lt;&gt;"",SUMIFS(JPK_KR!AM:AM,JPK_KR!W:W,B1932),"")</f>
        <v/>
      </c>
      <c r="G1932" s="94" t="str">
        <f>IF(E1932&lt;&gt;"",SUMIFS(JPK_KR!AL:AL,JPK_KR!W:W,F1932),"")</f>
        <v/>
      </c>
      <c r="H1932" s="94" t="str">
        <f>IF(E1932&lt;&gt;"",SUMIFS(JPK_KR!AM:AM,JPK_KR!W:W,F1932),"")</f>
        <v/>
      </c>
      <c r="K1932" s="94" t="str">
        <f>IF(I1932&lt;&gt;"",SUMIFS(JPK_KR!AJ:AJ,JPK_KR!W:W,J1932),"")</f>
        <v/>
      </c>
      <c r="L1932" s="94" t="str">
        <f>IF(I1932&lt;&gt;"",SUMIFS(JPK_KR!AK:AK,JPK_KR!W:W,J1932),"")</f>
        <v/>
      </c>
    </row>
    <row r="1933" spans="3:12" x14ac:dyDescent="0.3">
      <c r="C1933" s="94" t="str">
        <f>IF(A1933&lt;&gt;"",SUMIFS(JPK_KR!AL:AL,JPK_KR!W:W,B1933),"")</f>
        <v/>
      </c>
      <c r="D1933" s="94" t="str">
        <f>IF(A1933&lt;&gt;"",SUMIFS(JPK_KR!AM:AM,JPK_KR!W:W,B1933),"")</f>
        <v/>
      </c>
      <c r="G1933" s="94" t="str">
        <f>IF(E1933&lt;&gt;"",SUMIFS(JPK_KR!AL:AL,JPK_KR!W:W,F1933),"")</f>
        <v/>
      </c>
      <c r="H1933" s="94" t="str">
        <f>IF(E1933&lt;&gt;"",SUMIFS(JPK_KR!AM:AM,JPK_KR!W:W,F1933),"")</f>
        <v/>
      </c>
      <c r="K1933" s="94" t="str">
        <f>IF(I1933&lt;&gt;"",SUMIFS(JPK_KR!AJ:AJ,JPK_KR!W:W,J1933),"")</f>
        <v/>
      </c>
      <c r="L1933" s="94" t="str">
        <f>IF(I1933&lt;&gt;"",SUMIFS(JPK_KR!AK:AK,JPK_KR!W:W,J1933),"")</f>
        <v/>
      </c>
    </row>
    <row r="1934" spans="3:12" x14ac:dyDescent="0.3">
      <c r="C1934" s="94" t="str">
        <f>IF(A1934&lt;&gt;"",SUMIFS(JPK_KR!AL:AL,JPK_KR!W:W,B1934),"")</f>
        <v/>
      </c>
      <c r="D1934" s="94" t="str">
        <f>IF(A1934&lt;&gt;"",SUMIFS(JPK_KR!AM:AM,JPK_KR!W:W,B1934),"")</f>
        <v/>
      </c>
      <c r="G1934" s="94" t="str">
        <f>IF(E1934&lt;&gt;"",SUMIFS(JPK_KR!AL:AL,JPK_KR!W:W,F1934),"")</f>
        <v/>
      </c>
      <c r="H1934" s="94" t="str">
        <f>IF(E1934&lt;&gt;"",SUMIFS(JPK_KR!AM:AM,JPK_KR!W:W,F1934),"")</f>
        <v/>
      </c>
      <c r="K1934" s="94" t="str">
        <f>IF(I1934&lt;&gt;"",SUMIFS(JPK_KR!AJ:AJ,JPK_KR!W:W,J1934),"")</f>
        <v/>
      </c>
      <c r="L1934" s="94" t="str">
        <f>IF(I1934&lt;&gt;"",SUMIFS(JPK_KR!AK:AK,JPK_KR!W:W,J1934),"")</f>
        <v/>
      </c>
    </row>
    <row r="1935" spans="3:12" x14ac:dyDescent="0.3">
      <c r="C1935" s="94" t="str">
        <f>IF(A1935&lt;&gt;"",SUMIFS(JPK_KR!AL:AL,JPK_KR!W:W,B1935),"")</f>
        <v/>
      </c>
      <c r="D1935" s="94" t="str">
        <f>IF(A1935&lt;&gt;"",SUMIFS(JPK_KR!AM:AM,JPK_KR!W:W,B1935),"")</f>
        <v/>
      </c>
      <c r="G1935" s="94" t="str">
        <f>IF(E1935&lt;&gt;"",SUMIFS(JPK_KR!AL:AL,JPK_KR!W:W,F1935),"")</f>
        <v/>
      </c>
      <c r="H1935" s="94" t="str">
        <f>IF(E1935&lt;&gt;"",SUMIFS(JPK_KR!AM:AM,JPK_KR!W:W,F1935),"")</f>
        <v/>
      </c>
      <c r="K1935" s="94" t="str">
        <f>IF(I1935&lt;&gt;"",SUMIFS(JPK_KR!AJ:AJ,JPK_KR!W:W,J1935),"")</f>
        <v/>
      </c>
      <c r="L1935" s="94" t="str">
        <f>IF(I1935&lt;&gt;"",SUMIFS(JPK_KR!AK:AK,JPK_KR!W:W,J1935),"")</f>
        <v/>
      </c>
    </row>
    <row r="1936" spans="3:12" x14ac:dyDescent="0.3">
      <c r="C1936" s="94" t="str">
        <f>IF(A1936&lt;&gt;"",SUMIFS(JPK_KR!AL:AL,JPK_KR!W:W,B1936),"")</f>
        <v/>
      </c>
      <c r="D1936" s="94" t="str">
        <f>IF(A1936&lt;&gt;"",SUMIFS(JPK_KR!AM:AM,JPK_KR!W:W,B1936),"")</f>
        <v/>
      </c>
      <c r="G1936" s="94" t="str">
        <f>IF(E1936&lt;&gt;"",SUMIFS(JPK_KR!AL:AL,JPK_KR!W:W,F1936),"")</f>
        <v/>
      </c>
      <c r="H1936" s="94" t="str">
        <f>IF(E1936&lt;&gt;"",SUMIFS(JPK_KR!AM:AM,JPK_KR!W:W,F1936),"")</f>
        <v/>
      </c>
      <c r="K1936" s="94" t="str">
        <f>IF(I1936&lt;&gt;"",SUMIFS(JPK_KR!AJ:AJ,JPK_KR!W:W,J1936),"")</f>
        <v/>
      </c>
      <c r="L1936" s="94" t="str">
        <f>IF(I1936&lt;&gt;"",SUMIFS(JPK_KR!AK:AK,JPK_KR!W:W,J1936),"")</f>
        <v/>
      </c>
    </row>
    <row r="1937" spans="3:12" x14ac:dyDescent="0.3">
      <c r="C1937" s="94" t="str">
        <f>IF(A1937&lt;&gt;"",SUMIFS(JPK_KR!AL:AL,JPK_KR!W:W,B1937),"")</f>
        <v/>
      </c>
      <c r="D1937" s="94" t="str">
        <f>IF(A1937&lt;&gt;"",SUMIFS(JPK_KR!AM:AM,JPK_KR!W:W,B1937),"")</f>
        <v/>
      </c>
      <c r="G1937" s="94" t="str">
        <f>IF(E1937&lt;&gt;"",SUMIFS(JPK_KR!AL:AL,JPK_KR!W:W,F1937),"")</f>
        <v/>
      </c>
      <c r="H1937" s="94" t="str">
        <f>IF(E1937&lt;&gt;"",SUMIFS(JPK_KR!AM:AM,JPK_KR!W:W,F1937),"")</f>
        <v/>
      </c>
      <c r="K1937" s="94" t="str">
        <f>IF(I1937&lt;&gt;"",SUMIFS(JPK_KR!AJ:AJ,JPK_KR!W:W,J1937),"")</f>
        <v/>
      </c>
      <c r="L1937" s="94" t="str">
        <f>IF(I1937&lt;&gt;"",SUMIFS(JPK_KR!AK:AK,JPK_KR!W:W,J1937),"")</f>
        <v/>
      </c>
    </row>
    <row r="1938" spans="3:12" x14ac:dyDescent="0.3">
      <c r="C1938" s="94" t="str">
        <f>IF(A1938&lt;&gt;"",SUMIFS(JPK_KR!AL:AL,JPK_KR!W:W,B1938),"")</f>
        <v/>
      </c>
      <c r="D1938" s="94" t="str">
        <f>IF(A1938&lt;&gt;"",SUMIFS(JPK_KR!AM:AM,JPK_KR!W:W,B1938),"")</f>
        <v/>
      </c>
      <c r="G1938" s="94" t="str">
        <f>IF(E1938&lt;&gt;"",SUMIFS(JPK_KR!AL:AL,JPK_KR!W:W,F1938),"")</f>
        <v/>
      </c>
      <c r="H1938" s="94" t="str">
        <f>IF(E1938&lt;&gt;"",SUMIFS(JPK_KR!AM:AM,JPK_KR!W:W,F1938),"")</f>
        <v/>
      </c>
      <c r="K1938" s="94" t="str">
        <f>IF(I1938&lt;&gt;"",SUMIFS(JPK_KR!AJ:AJ,JPK_KR!W:W,J1938),"")</f>
        <v/>
      </c>
      <c r="L1938" s="94" t="str">
        <f>IF(I1938&lt;&gt;"",SUMIFS(JPK_KR!AK:AK,JPK_KR!W:W,J1938),"")</f>
        <v/>
      </c>
    </row>
    <row r="1939" spans="3:12" x14ac:dyDescent="0.3">
      <c r="C1939" s="94" t="str">
        <f>IF(A1939&lt;&gt;"",SUMIFS(JPK_KR!AL:AL,JPK_KR!W:W,B1939),"")</f>
        <v/>
      </c>
      <c r="D1939" s="94" t="str">
        <f>IF(A1939&lt;&gt;"",SUMIFS(JPK_KR!AM:AM,JPK_KR!W:W,B1939),"")</f>
        <v/>
      </c>
      <c r="G1939" s="94" t="str">
        <f>IF(E1939&lt;&gt;"",SUMIFS(JPK_KR!AL:AL,JPK_KR!W:W,F1939),"")</f>
        <v/>
      </c>
      <c r="H1939" s="94" t="str">
        <f>IF(E1939&lt;&gt;"",SUMIFS(JPK_KR!AM:AM,JPK_KR!W:W,F1939),"")</f>
        <v/>
      </c>
      <c r="K1939" s="94" t="str">
        <f>IF(I1939&lt;&gt;"",SUMIFS(JPK_KR!AJ:AJ,JPK_KR!W:W,J1939),"")</f>
        <v/>
      </c>
      <c r="L1939" s="94" t="str">
        <f>IF(I1939&lt;&gt;"",SUMIFS(JPK_KR!AK:AK,JPK_KR!W:W,J1939),"")</f>
        <v/>
      </c>
    </row>
    <row r="1940" spans="3:12" x14ac:dyDescent="0.3">
      <c r="C1940" s="94" t="str">
        <f>IF(A1940&lt;&gt;"",SUMIFS(JPK_KR!AL:AL,JPK_KR!W:W,B1940),"")</f>
        <v/>
      </c>
      <c r="D1940" s="94" t="str">
        <f>IF(A1940&lt;&gt;"",SUMIFS(JPK_KR!AM:AM,JPK_KR!W:W,B1940),"")</f>
        <v/>
      </c>
      <c r="G1940" s="94" t="str">
        <f>IF(E1940&lt;&gt;"",SUMIFS(JPK_KR!AL:AL,JPK_KR!W:W,F1940),"")</f>
        <v/>
      </c>
      <c r="H1940" s="94" t="str">
        <f>IF(E1940&lt;&gt;"",SUMIFS(JPK_KR!AM:AM,JPK_KR!W:W,F1940),"")</f>
        <v/>
      </c>
      <c r="K1940" s="94" t="str">
        <f>IF(I1940&lt;&gt;"",SUMIFS(JPK_KR!AJ:AJ,JPK_KR!W:W,J1940),"")</f>
        <v/>
      </c>
      <c r="L1940" s="94" t="str">
        <f>IF(I1940&lt;&gt;"",SUMIFS(JPK_KR!AK:AK,JPK_KR!W:W,J1940),"")</f>
        <v/>
      </c>
    </row>
    <row r="1941" spans="3:12" x14ac:dyDescent="0.3">
      <c r="C1941" s="94" t="str">
        <f>IF(A1941&lt;&gt;"",SUMIFS(JPK_KR!AL:AL,JPK_KR!W:W,B1941),"")</f>
        <v/>
      </c>
      <c r="D1941" s="94" t="str">
        <f>IF(A1941&lt;&gt;"",SUMIFS(JPK_KR!AM:AM,JPK_KR!W:W,B1941),"")</f>
        <v/>
      </c>
      <c r="G1941" s="94" t="str">
        <f>IF(E1941&lt;&gt;"",SUMIFS(JPK_KR!AL:AL,JPK_KR!W:W,F1941),"")</f>
        <v/>
      </c>
      <c r="H1941" s="94" t="str">
        <f>IF(E1941&lt;&gt;"",SUMIFS(JPK_KR!AM:AM,JPK_KR!W:W,F1941),"")</f>
        <v/>
      </c>
      <c r="K1941" s="94" t="str">
        <f>IF(I1941&lt;&gt;"",SUMIFS(JPK_KR!AJ:AJ,JPK_KR!W:W,J1941),"")</f>
        <v/>
      </c>
      <c r="L1941" s="94" t="str">
        <f>IF(I1941&lt;&gt;"",SUMIFS(JPK_KR!AK:AK,JPK_KR!W:W,J1941),"")</f>
        <v/>
      </c>
    </row>
    <row r="1942" spans="3:12" x14ac:dyDescent="0.3">
      <c r="C1942" s="94" t="str">
        <f>IF(A1942&lt;&gt;"",SUMIFS(JPK_KR!AL:AL,JPK_KR!W:W,B1942),"")</f>
        <v/>
      </c>
      <c r="D1942" s="94" t="str">
        <f>IF(A1942&lt;&gt;"",SUMIFS(JPK_KR!AM:AM,JPK_KR!W:W,B1942),"")</f>
        <v/>
      </c>
      <c r="G1942" s="94" t="str">
        <f>IF(E1942&lt;&gt;"",SUMIFS(JPK_KR!AL:AL,JPK_KR!W:W,F1942),"")</f>
        <v/>
      </c>
      <c r="H1942" s="94" t="str">
        <f>IF(E1942&lt;&gt;"",SUMIFS(JPK_KR!AM:AM,JPK_KR!W:W,F1942),"")</f>
        <v/>
      </c>
      <c r="K1942" s="94" t="str">
        <f>IF(I1942&lt;&gt;"",SUMIFS(JPK_KR!AJ:AJ,JPK_KR!W:W,J1942),"")</f>
        <v/>
      </c>
      <c r="L1942" s="94" t="str">
        <f>IF(I1942&lt;&gt;"",SUMIFS(JPK_KR!AK:AK,JPK_KR!W:W,J1942),"")</f>
        <v/>
      </c>
    </row>
    <row r="1943" spans="3:12" x14ac:dyDescent="0.3">
      <c r="C1943" s="94" t="str">
        <f>IF(A1943&lt;&gt;"",SUMIFS(JPK_KR!AL:AL,JPK_KR!W:W,B1943),"")</f>
        <v/>
      </c>
      <c r="D1943" s="94" t="str">
        <f>IF(A1943&lt;&gt;"",SUMIFS(JPK_KR!AM:AM,JPK_KR!W:W,B1943),"")</f>
        <v/>
      </c>
      <c r="G1943" s="94" t="str">
        <f>IF(E1943&lt;&gt;"",SUMIFS(JPK_KR!AL:AL,JPK_KR!W:W,F1943),"")</f>
        <v/>
      </c>
      <c r="H1943" s="94" t="str">
        <f>IF(E1943&lt;&gt;"",SUMIFS(JPK_KR!AM:AM,JPK_KR!W:W,F1943),"")</f>
        <v/>
      </c>
      <c r="K1943" s="94" t="str">
        <f>IF(I1943&lt;&gt;"",SUMIFS(JPK_KR!AJ:AJ,JPK_KR!W:W,J1943),"")</f>
        <v/>
      </c>
      <c r="L1943" s="94" t="str">
        <f>IF(I1943&lt;&gt;"",SUMIFS(JPK_KR!AK:AK,JPK_KR!W:W,J1943),"")</f>
        <v/>
      </c>
    </row>
    <row r="1944" spans="3:12" x14ac:dyDescent="0.3">
      <c r="C1944" s="94" t="str">
        <f>IF(A1944&lt;&gt;"",SUMIFS(JPK_KR!AL:AL,JPK_KR!W:W,B1944),"")</f>
        <v/>
      </c>
      <c r="D1944" s="94" t="str">
        <f>IF(A1944&lt;&gt;"",SUMIFS(JPK_KR!AM:AM,JPK_KR!W:W,B1944),"")</f>
        <v/>
      </c>
      <c r="G1944" s="94" t="str">
        <f>IF(E1944&lt;&gt;"",SUMIFS(JPK_KR!AL:AL,JPK_KR!W:W,F1944),"")</f>
        <v/>
      </c>
      <c r="H1944" s="94" t="str">
        <f>IF(E1944&lt;&gt;"",SUMIFS(JPK_KR!AM:AM,JPK_KR!W:W,F1944),"")</f>
        <v/>
      </c>
      <c r="K1944" s="94" t="str">
        <f>IF(I1944&lt;&gt;"",SUMIFS(JPK_KR!AJ:AJ,JPK_KR!W:W,J1944),"")</f>
        <v/>
      </c>
      <c r="L1944" s="94" t="str">
        <f>IF(I1944&lt;&gt;"",SUMIFS(JPK_KR!AK:AK,JPK_KR!W:W,J1944),"")</f>
        <v/>
      </c>
    </row>
    <row r="1945" spans="3:12" x14ac:dyDescent="0.3">
      <c r="C1945" s="94" t="str">
        <f>IF(A1945&lt;&gt;"",SUMIFS(JPK_KR!AL:AL,JPK_KR!W:W,B1945),"")</f>
        <v/>
      </c>
      <c r="D1945" s="94" t="str">
        <f>IF(A1945&lt;&gt;"",SUMIFS(JPK_KR!AM:AM,JPK_KR!W:W,B1945),"")</f>
        <v/>
      </c>
      <c r="G1945" s="94" t="str">
        <f>IF(E1945&lt;&gt;"",SUMIFS(JPK_KR!AL:AL,JPK_KR!W:W,F1945),"")</f>
        <v/>
      </c>
      <c r="H1945" s="94" t="str">
        <f>IF(E1945&lt;&gt;"",SUMIFS(JPK_KR!AM:AM,JPK_KR!W:W,F1945),"")</f>
        <v/>
      </c>
      <c r="K1945" s="94" t="str">
        <f>IF(I1945&lt;&gt;"",SUMIFS(JPK_KR!AJ:AJ,JPK_KR!W:W,J1945),"")</f>
        <v/>
      </c>
      <c r="L1945" s="94" t="str">
        <f>IF(I1945&lt;&gt;"",SUMIFS(JPK_KR!AK:AK,JPK_KR!W:W,J1945),"")</f>
        <v/>
      </c>
    </row>
    <row r="1946" spans="3:12" x14ac:dyDescent="0.3">
      <c r="C1946" s="94" t="str">
        <f>IF(A1946&lt;&gt;"",SUMIFS(JPK_KR!AL:AL,JPK_KR!W:W,B1946),"")</f>
        <v/>
      </c>
      <c r="D1946" s="94" t="str">
        <f>IF(A1946&lt;&gt;"",SUMIFS(JPK_KR!AM:AM,JPK_KR!W:W,B1946),"")</f>
        <v/>
      </c>
      <c r="G1946" s="94" t="str">
        <f>IF(E1946&lt;&gt;"",SUMIFS(JPK_KR!AL:AL,JPK_KR!W:W,F1946),"")</f>
        <v/>
      </c>
      <c r="H1946" s="94" t="str">
        <f>IF(E1946&lt;&gt;"",SUMIFS(JPK_KR!AM:AM,JPK_KR!W:W,F1946),"")</f>
        <v/>
      </c>
      <c r="K1946" s="94" t="str">
        <f>IF(I1946&lt;&gt;"",SUMIFS(JPK_KR!AJ:AJ,JPK_KR!W:W,J1946),"")</f>
        <v/>
      </c>
      <c r="L1946" s="94" t="str">
        <f>IF(I1946&lt;&gt;"",SUMIFS(JPK_KR!AK:AK,JPK_KR!W:W,J1946),"")</f>
        <v/>
      </c>
    </row>
    <row r="1947" spans="3:12" x14ac:dyDescent="0.3">
      <c r="C1947" s="94" t="str">
        <f>IF(A1947&lt;&gt;"",SUMIFS(JPK_KR!AL:AL,JPK_KR!W:W,B1947),"")</f>
        <v/>
      </c>
      <c r="D1947" s="94" t="str">
        <f>IF(A1947&lt;&gt;"",SUMIFS(JPK_KR!AM:AM,JPK_KR!W:W,B1947),"")</f>
        <v/>
      </c>
      <c r="G1947" s="94" t="str">
        <f>IF(E1947&lt;&gt;"",SUMIFS(JPK_KR!AL:AL,JPK_KR!W:W,F1947),"")</f>
        <v/>
      </c>
      <c r="H1947" s="94" t="str">
        <f>IF(E1947&lt;&gt;"",SUMIFS(JPK_KR!AM:AM,JPK_KR!W:W,F1947),"")</f>
        <v/>
      </c>
      <c r="K1947" s="94" t="str">
        <f>IF(I1947&lt;&gt;"",SUMIFS(JPK_KR!AJ:AJ,JPK_KR!W:W,J1947),"")</f>
        <v/>
      </c>
      <c r="L1947" s="94" t="str">
        <f>IF(I1947&lt;&gt;"",SUMIFS(JPK_KR!AK:AK,JPK_KR!W:W,J1947),"")</f>
        <v/>
      </c>
    </row>
    <row r="1948" spans="3:12" x14ac:dyDescent="0.3">
      <c r="C1948" s="94" t="str">
        <f>IF(A1948&lt;&gt;"",SUMIFS(JPK_KR!AL:AL,JPK_KR!W:W,B1948),"")</f>
        <v/>
      </c>
      <c r="D1948" s="94" t="str">
        <f>IF(A1948&lt;&gt;"",SUMIFS(JPK_KR!AM:AM,JPK_KR!W:W,B1948),"")</f>
        <v/>
      </c>
      <c r="G1948" s="94" t="str">
        <f>IF(E1948&lt;&gt;"",SUMIFS(JPK_KR!AL:AL,JPK_KR!W:W,F1948),"")</f>
        <v/>
      </c>
      <c r="H1948" s="94" t="str">
        <f>IF(E1948&lt;&gt;"",SUMIFS(JPK_KR!AM:AM,JPK_KR!W:W,F1948),"")</f>
        <v/>
      </c>
      <c r="K1948" s="94" t="str">
        <f>IF(I1948&lt;&gt;"",SUMIFS(JPK_KR!AJ:AJ,JPK_KR!W:W,J1948),"")</f>
        <v/>
      </c>
      <c r="L1948" s="94" t="str">
        <f>IF(I1948&lt;&gt;"",SUMIFS(JPK_KR!AK:AK,JPK_KR!W:W,J1948),"")</f>
        <v/>
      </c>
    </row>
    <row r="1949" spans="3:12" x14ac:dyDescent="0.3">
      <c r="C1949" s="94" t="str">
        <f>IF(A1949&lt;&gt;"",SUMIFS(JPK_KR!AL:AL,JPK_KR!W:W,B1949),"")</f>
        <v/>
      </c>
      <c r="D1949" s="94" t="str">
        <f>IF(A1949&lt;&gt;"",SUMIFS(JPK_KR!AM:AM,JPK_KR!W:W,B1949),"")</f>
        <v/>
      </c>
      <c r="G1949" s="94" t="str">
        <f>IF(E1949&lt;&gt;"",SUMIFS(JPK_KR!AL:AL,JPK_KR!W:W,F1949),"")</f>
        <v/>
      </c>
      <c r="H1949" s="94" t="str">
        <f>IF(E1949&lt;&gt;"",SUMIFS(JPK_KR!AM:AM,JPK_KR!W:W,F1949),"")</f>
        <v/>
      </c>
      <c r="K1949" s="94" t="str">
        <f>IF(I1949&lt;&gt;"",SUMIFS(JPK_KR!AJ:AJ,JPK_KR!W:W,J1949),"")</f>
        <v/>
      </c>
      <c r="L1949" s="94" t="str">
        <f>IF(I1949&lt;&gt;"",SUMIFS(JPK_KR!AK:AK,JPK_KR!W:W,J1949),"")</f>
        <v/>
      </c>
    </row>
    <row r="1950" spans="3:12" x14ac:dyDescent="0.3">
      <c r="C1950" s="94" t="str">
        <f>IF(A1950&lt;&gt;"",SUMIFS(JPK_KR!AL:AL,JPK_KR!W:W,B1950),"")</f>
        <v/>
      </c>
      <c r="D1950" s="94" t="str">
        <f>IF(A1950&lt;&gt;"",SUMIFS(JPK_KR!AM:AM,JPK_KR!W:W,B1950),"")</f>
        <v/>
      </c>
      <c r="G1950" s="94" t="str">
        <f>IF(E1950&lt;&gt;"",SUMIFS(JPK_KR!AL:AL,JPK_KR!W:W,F1950),"")</f>
        <v/>
      </c>
      <c r="H1950" s="94" t="str">
        <f>IF(E1950&lt;&gt;"",SUMIFS(JPK_KR!AM:AM,JPK_KR!W:W,F1950),"")</f>
        <v/>
      </c>
      <c r="K1950" s="94" t="str">
        <f>IF(I1950&lt;&gt;"",SUMIFS(JPK_KR!AJ:AJ,JPK_KR!W:W,J1950),"")</f>
        <v/>
      </c>
      <c r="L1950" s="94" t="str">
        <f>IF(I1950&lt;&gt;"",SUMIFS(JPK_KR!AK:AK,JPK_KR!W:W,J1950),"")</f>
        <v/>
      </c>
    </row>
    <row r="1951" spans="3:12" x14ac:dyDescent="0.3">
      <c r="C1951" s="94" t="str">
        <f>IF(A1951&lt;&gt;"",SUMIFS(JPK_KR!AL:AL,JPK_KR!W:W,B1951),"")</f>
        <v/>
      </c>
      <c r="D1951" s="94" t="str">
        <f>IF(A1951&lt;&gt;"",SUMIFS(JPK_KR!AM:AM,JPK_KR!W:W,B1951),"")</f>
        <v/>
      </c>
      <c r="G1951" s="94" t="str">
        <f>IF(E1951&lt;&gt;"",SUMIFS(JPK_KR!AL:AL,JPK_KR!W:W,F1951),"")</f>
        <v/>
      </c>
      <c r="H1951" s="94" t="str">
        <f>IF(E1951&lt;&gt;"",SUMIFS(JPK_KR!AM:AM,JPK_KR!W:W,F1951),"")</f>
        <v/>
      </c>
      <c r="K1951" s="94" t="str">
        <f>IF(I1951&lt;&gt;"",SUMIFS(JPK_KR!AJ:AJ,JPK_KR!W:W,J1951),"")</f>
        <v/>
      </c>
      <c r="L1951" s="94" t="str">
        <f>IF(I1951&lt;&gt;"",SUMIFS(JPK_KR!AK:AK,JPK_KR!W:W,J1951),"")</f>
        <v/>
      </c>
    </row>
    <row r="1952" spans="3:12" x14ac:dyDescent="0.3">
      <c r="C1952" s="94" t="str">
        <f>IF(A1952&lt;&gt;"",SUMIFS(JPK_KR!AL:AL,JPK_KR!W:W,B1952),"")</f>
        <v/>
      </c>
      <c r="D1952" s="94" t="str">
        <f>IF(A1952&lt;&gt;"",SUMIFS(JPK_KR!AM:AM,JPK_KR!W:W,B1952),"")</f>
        <v/>
      </c>
      <c r="G1952" s="94" t="str">
        <f>IF(E1952&lt;&gt;"",SUMIFS(JPK_KR!AL:AL,JPK_KR!W:W,F1952),"")</f>
        <v/>
      </c>
      <c r="H1952" s="94" t="str">
        <f>IF(E1952&lt;&gt;"",SUMIFS(JPK_KR!AM:AM,JPK_KR!W:W,F1952),"")</f>
        <v/>
      </c>
      <c r="K1952" s="94" t="str">
        <f>IF(I1952&lt;&gt;"",SUMIFS(JPK_KR!AJ:AJ,JPK_KR!W:W,J1952),"")</f>
        <v/>
      </c>
      <c r="L1952" s="94" t="str">
        <f>IF(I1952&lt;&gt;"",SUMIFS(JPK_KR!AK:AK,JPK_KR!W:W,J1952),"")</f>
        <v/>
      </c>
    </row>
    <row r="1953" spans="3:12" x14ac:dyDescent="0.3">
      <c r="C1953" s="94" t="str">
        <f>IF(A1953&lt;&gt;"",SUMIFS(JPK_KR!AL:AL,JPK_KR!W:W,B1953),"")</f>
        <v/>
      </c>
      <c r="D1953" s="94" t="str">
        <f>IF(A1953&lt;&gt;"",SUMIFS(JPK_KR!AM:AM,JPK_KR!W:W,B1953),"")</f>
        <v/>
      </c>
      <c r="G1953" s="94" t="str">
        <f>IF(E1953&lt;&gt;"",SUMIFS(JPK_KR!AL:AL,JPK_KR!W:W,F1953),"")</f>
        <v/>
      </c>
      <c r="H1953" s="94" t="str">
        <f>IF(E1953&lt;&gt;"",SUMIFS(JPK_KR!AM:AM,JPK_KR!W:W,F1953),"")</f>
        <v/>
      </c>
      <c r="K1953" s="94" t="str">
        <f>IF(I1953&lt;&gt;"",SUMIFS(JPK_KR!AJ:AJ,JPK_KR!W:W,J1953),"")</f>
        <v/>
      </c>
      <c r="L1953" s="94" t="str">
        <f>IF(I1953&lt;&gt;"",SUMIFS(JPK_KR!AK:AK,JPK_KR!W:W,J1953),"")</f>
        <v/>
      </c>
    </row>
    <row r="1954" spans="3:12" x14ac:dyDescent="0.3">
      <c r="C1954" s="94" t="str">
        <f>IF(A1954&lt;&gt;"",SUMIFS(JPK_KR!AL:AL,JPK_KR!W:W,B1954),"")</f>
        <v/>
      </c>
      <c r="D1954" s="94" t="str">
        <f>IF(A1954&lt;&gt;"",SUMIFS(JPK_KR!AM:AM,JPK_KR!W:W,B1954),"")</f>
        <v/>
      </c>
      <c r="G1954" s="94" t="str">
        <f>IF(E1954&lt;&gt;"",SUMIFS(JPK_KR!AL:AL,JPK_KR!W:W,F1954),"")</f>
        <v/>
      </c>
      <c r="H1954" s="94" t="str">
        <f>IF(E1954&lt;&gt;"",SUMIFS(JPK_KR!AM:AM,JPK_KR!W:W,F1954),"")</f>
        <v/>
      </c>
      <c r="K1954" s="94" t="str">
        <f>IF(I1954&lt;&gt;"",SUMIFS(JPK_KR!AJ:AJ,JPK_KR!W:W,J1954),"")</f>
        <v/>
      </c>
      <c r="L1954" s="94" t="str">
        <f>IF(I1954&lt;&gt;"",SUMIFS(JPK_KR!AK:AK,JPK_KR!W:W,J1954),"")</f>
        <v/>
      </c>
    </row>
    <row r="1955" spans="3:12" x14ac:dyDescent="0.3">
      <c r="C1955" s="94" t="str">
        <f>IF(A1955&lt;&gt;"",SUMIFS(JPK_KR!AL:AL,JPK_KR!W:W,B1955),"")</f>
        <v/>
      </c>
      <c r="D1955" s="94" t="str">
        <f>IF(A1955&lt;&gt;"",SUMIFS(JPK_KR!AM:AM,JPK_KR!W:W,B1955),"")</f>
        <v/>
      </c>
      <c r="G1955" s="94" t="str">
        <f>IF(E1955&lt;&gt;"",SUMIFS(JPK_KR!AL:AL,JPK_KR!W:W,F1955),"")</f>
        <v/>
      </c>
      <c r="H1955" s="94" t="str">
        <f>IF(E1955&lt;&gt;"",SUMIFS(JPK_KR!AM:AM,JPK_KR!W:W,F1955),"")</f>
        <v/>
      </c>
      <c r="K1955" s="94" t="str">
        <f>IF(I1955&lt;&gt;"",SUMIFS(JPK_KR!AJ:AJ,JPK_KR!W:W,J1955),"")</f>
        <v/>
      </c>
      <c r="L1955" s="94" t="str">
        <f>IF(I1955&lt;&gt;"",SUMIFS(JPK_KR!AK:AK,JPK_KR!W:W,J1955),"")</f>
        <v/>
      </c>
    </row>
    <row r="1956" spans="3:12" x14ac:dyDescent="0.3">
      <c r="C1956" s="94" t="str">
        <f>IF(A1956&lt;&gt;"",SUMIFS(JPK_KR!AL:AL,JPK_KR!W:W,B1956),"")</f>
        <v/>
      </c>
      <c r="D1956" s="94" t="str">
        <f>IF(A1956&lt;&gt;"",SUMIFS(JPK_KR!AM:AM,JPK_KR!W:W,B1956),"")</f>
        <v/>
      </c>
      <c r="G1956" s="94" t="str">
        <f>IF(E1956&lt;&gt;"",SUMIFS(JPK_KR!AL:AL,JPK_KR!W:W,F1956),"")</f>
        <v/>
      </c>
      <c r="H1956" s="94" t="str">
        <f>IF(E1956&lt;&gt;"",SUMIFS(JPK_KR!AM:AM,JPK_KR!W:W,F1956),"")</f>
        <v/>
      </c>
      <c r="K1956" s="94" t="str">
        <f>IF(I1956&lt;&gt;"",SUMIFS(JPK_KR!AJ:AJ,JPK_KR!W:W,J1956),"")</f>
        <v/>
      </c>
      <c r="L1956" s="94" t="str">
        <f>IF(I1956&lt;&gt;"",SUMIFS(JPK_KR!AK:AK,JPK_KR!W:W,J1956),"")</f>
        <v/>
      </c>
    </row>
    <row r="1957" spans="3:12" x14ac:dyDescent="0.3">
      <c r="C1957" s="94" t="str">
        <f>IF(A1957&lt;&gt;"",SUMIFS(JPK_KR!AL:AL,JPK_KR!W:W,B1957),"")</f>
        <v/>
      </c>
      <c r="D1957" s="94" t="str">
        <f>IF(A1957&lt;&gt;"",SUMIFS(JPK_KR!AM:AM,JPK_KR!W:W,B1957),"")</f>
        <v/>
      </c>
      <c r="G1957" s="94" t="str">
        <f>IF(E1957&lt;&gt;"",SUMIFS(JPK_KR!AL:AL,JPK_KR!W:W,F1957),"")</f>
        <v/>
      </c>
      <c r="H1957" s="94" t="str">
        <f>IF(E1957&lt;&gt;"",SUMIFS(JPK_KR!AM:AM,JPK_KR!W:W,F1957),"")</f>
        <v/>
      </c>
      <c r="K1957" s="94" t="str">
        <f>IF(I1957&lt;&gt;"",SUMIFS(JPK_KR!AJ:AJ,JPK_KR!W:W,J1957),"")</f>
        <v/>
      </c>
      <c r="L1957" s="94" t="str">
        <f>IF(I1957&lt;&gt;"",SUMIFS(JPK_KR!AK:AK,JPK_KR!W:W,J1957),"")</f>
        <v/>
      </c>
    </row>
    <row r="1958" spans="3:12" x14ac:dyDescent="0.3">
      <c r="C1958" s="94" t="str">
        <f>IF(A1958&lt;&gt;"",SUMIFS(JPK_KR!AL:AL,JPK_KR!W:W,B1958),"")</f>
        <v/>
      </c>
      <c r="D1958" s="94" t="str">
        <f>IF(A1958&lt;&gt;"",SUMIFS(JPK_KR!AM:AM,JPK_KR!W:W,B1958),"")</f>
        <v/>
      </c>
      <c r="G1958" s="94" t="str">
        <f>IF(E1958&lt;&gt;"",SUMIFS(JPK_KR!AL:AL,JPK_KR!W:W,F1958),"")</f>
        <v/>
      </c>
      <c r="H1958" s="94" t="str">
        <f>IF(E1958&lt;&gt;"",SUMIFS(JPK_KR!AM:AM,JPK_KR!W:W,F1958),"")</f>
        <v/>
      </c>
      <c r="K1958" s="94" t="str">
        <f>IF(I1958&lt;&gt;"",SUMIFS(JPK_KR!AJ:AJ,JPK_KR!W:W,J1958),"")</f>
        <v/>
      </c>
      <c r="L1958" s="94" t="str">
        <f>IF(I1958&lt;&gt;"",SUMIFS(JPK_KR!AK:AK,JPK_KR!W:W,J1958),"")</f>
        <v/>
      </c>
    </row>
    <row r="1959" spans="3:12" x14ac:dyDescent="0.3">
      <c r="C1959" s="94" t="str">
        <f>IF(A1959&lt;&gt;"",SUMIFS(JPK_KR!AL:AL,JPK_KR!W:W,B1959),"")</f>
        <v/>
      </c>
      <c r="D1959" s="94" t="str">
        <f>IF(A1959&lt;&gt;"",SUMIFS(JPK_KR!AM:AM,JPK_KR!W:W,B1959),"")</f>
        <v/>
      </c>
      <c r="G1959" s="94" t="str">
        <f>IF(E1959&lt;&gt;"",SUMIFS(JPK_KR!AL:AL,JPK_KR!W:W,F1959),"")</f>
        <v/>
      </c>
      <c r="H1959" s="94" t="str">
        <f>IF(E1959&lt;&gt;"",SUMIFS(JPK_KR!AM:AM,JPK_KR!W:W,F1959),"")</f>
        <v/>
      </c>
      <c r="K1959" s="94" t="str">
        <f>IF(I1959&lt;&gt;"",SUMIFS(JPK_KR!AJ:AJ,JPK_KR!W:W,J1959),"")</f>
        <v/>
      </c>
      <c r="L1959" s="94" t="str">
        <f>IF(I1959&lt;&gt;"",SUMIFS(JPK_KR!AK:AK,JPK_KR!W:W,J1959),"")</f>
        <v/>
      </c>
    </row>
    <row r="1960" spans="3:12" x14ac:dyDescent="0.3">
      <c r="C1960" s="94" t="str">
        <f>IF(A1960&lt;&gt;"",SUMIFS(JPK_KR!AL:AL,JPK_KR!W:W,B1960),"")</f>
        <v/>
      </c>
      <c r="D1960" s="94" t="str">
        <f>IF(A1960&lt;&gt;"",SUMIFS(JPK_KR!AM:AM,JPK_KR!W:W,B1960),"")</f>
        <v/>
      </c>
      <c r="G1960" s="94" t="str">
        <f>IF(E1960&lt;&gt;"",SUMIFS(JPK_KR!AL:AL,JPK_KR!W:W,F1960),"")</f>
        <v/>
      </c>
      <c r="H1960" s="94" t="str">
        <f>IF(E1960&lt;&gt;"",SUMIFS(JPK_KR!AM:AM,JPK_KR!W:W,F1960),"")</f>
        <v/>
      </c>
      <c r="K1960" s="94" t="str">
        <f>IF(I1960&lt;&gt;"",SUMIFS(JPK_KR!AJ:AJ,JPK_KR!W:W,J1960),"")</f>
        <v/>
      </c>
      <c r="L1960" s="94" t="str">
        <f>IF(I1960&lt;&gt;"",SUMIFS(JPK_KR!AK:AK,JPK_KR!W:W,J1960),"")</f>
        <v/>
      </c>
    </row>
    <row r="1961" spans="3:12" x14ac:dyDescent="0.3">
      <c r="C1961" s="94" t="str">
        <f>IF(A1961&lt;&gt;"",SUMIFS(JPK_KR!AL:AL,JPK_KR!W:W,B1961),"")</f>
        <v/>
      </c>
      <c r="D1961" s="94" t="str">
        <f>IF(A1961&lt;&gt;"",SUMIFS(JPK_KR!AM:AM,JPK_KR!W:W,B1961),"")</f>
        <v/>
      </c>
      <c r="G1961" s="94" t="str">
        <f>IF(E1961&lt;&gt;"",SUMIFS(JPK_KR!AL:AL,JPK_KR!W:W,F1961),"")</f>
        <v/>
      </c>
      <c r="H1961" s="94" t="str">
        <f>IF(E1961&lt;&gt;"",SUMIFS(JPK_KR!AM:AM,JPK_KR!W:W,F1961),"")</f>
        <v/>
      </c>
      <c r="K1961" s="94" t="str">
        <f>IF(I1961&lt;&gt;"",SUMIFS(JPK_KR!AJ:AJ,JPK_KR!W:W,J1961),"")</f>
        <v/>
      </c>
      <c r="L1961" s="94" t="str">
        <f>IF(I1961&lt;&gt;"",SUMIFS(JPK_KR!AK:AK,JPK_KR!W:W,J1961),"")</f>
        <v/>
      </c>
    </row>
    <row r="1962" spans="3:12" x14ac:dyDescent="0.3">
      <c r="C1962" s="94" t="str">
        <f>IF(A1962&lt;&gt;"",SUMIFS(JPK_KR!AL:AL,JPK_KR!W:W,B1962),"")</f>
        <v/>
      </c>
      <c r="D1962" s="94" t="str">
        <f>IF(A1962&lt;&gt;"",SUMIFS(JPK_KR!AM:AM,JPK_KR!W:W,B1962),"")</f>
        <v/>
      </c>
      <c r="G1962" s="94" t="str">
        <f>IF(E1962&lt;&gt;"",SUMIFS(JPK_KR!AL:AL,JPK_KR!W:W,F1962),"")</f>
        <v/>
      </c>
      <c r="H1962" s="94" t="str">
        <f>IF(E1962&lt;&gt;"",SUMIFS(JPK_KR!AM:AM,JPK_KR!W:W,F1962),"")</f>
        <v/>
      </c>
      <c r="K1962" s="94" t="str">
        <f>IF(I1962&lt;&gt;"",SUMIFS(JPK_KR!AJ:AJ,JPK_KR!W:W,J1962),"")</f>
        <v/>
      </c>
      <c r="L1962" s="94" t="str">
        <f>IF(I1962&lt;&gt;"",SUMIFS(JPK_KR!AK:AK,JPK_KR!W:W,J1962),"")</f>
        <v/>
      </c>
    </row>
    <row r="1963" spans="3:12" x14ac:dyDescent="0.3">
      <c r="C1963" s="94" t="str">
        <f>IF(A1963&lt;&gt;"",SUMIFS(JPK_KR!AL:AL,JPK_KR!W:W,B1963),"")</f>
        <v/>
      </c>
      <c r="D1963" s="94" t="str">
        <f>IF(A1963&lt;&gt;"",SUMIFS(JPK_KR!AM:AM,JPK_KR!W:W,B1963),"")</f>
        <v/>
      </c>
      <c r="G1963" s="94" t="str">
        <f>IF(E1963&lt;&gt;"",SUMIFS(JPK_KR!AL:AL,JPK_KR!W:W,F1963),"")</f>
        <v/>
      </c>
      <c r="H1963" s="94" t="str">
        <f>IF(E1963&lt;&gt;"",SUMIFS(JPK_KR!AM:AM,JPK_KR!W:W,F1963),"")</f>
        <v/>
      </c>
      <c r="K1963" s="94" t="str">
        <f>IF(I1963&lt;&gt;"",SUMIFS(JPK_KR!AJ:AJ,JPK_KR!W:W,J1963),"")</f>
        <v/>
      </c>
      <c r="L1963" s="94" t="str">
        <f>IF(I1963&lt;&gt;"",SUMIFS(JPK_KR!AK:AK,JPK_KR!W:W,J1963),"")</f>
        <v/>
      </c>
    </row>
    <row r="1964" spans="3:12" x14ac:dyDescent="0.3">
      <c r="C1964" s="94" t="str">
        <f>IF(A1964&lt;&gt;"",SUMIFS(JPK_KR!AL:AL,JPK_KR!W:W,B1964),"")</f>
        <v/>
      </c>
      <c r="D1964" s="94" t="str">
        <f>IF(A1964&lt;&gt;"",SUMIFS(JPK_KR!AM:AM,JPK_KR!W:W,B1964),"")</f>
        <v/>
      </c>
      <c r="G1964" s="94" t="str">
        <f>IF(E1964&lt;&gt;"",SUMIFS(JPK_KR!AL:AL,JPK_KR!W:W,F1964),"")</f>
        <v/>
      </c>
      <c r="H1964" s="94" t="str">
        <f>IF(E1964&lt;&gt;"",SUMIFS(JPK_KR!AM:AM,JPK_KR!W:W,F1964),"")</f>
        <v/>
      </c>
      <c r="K1964" s="94" t="str">
        <f>IF(I1964&lt;&gt;"",SUMIFS(JPK_KR!AJ:AJ,JPK_KR!W:W,J1964),"")</f>
        <v/>
      </c>
      <c r="L1964" s="94" t="str">
        <f>IF(I1964&lt;&gt;"",SUMIFS(JPK_KR!AK:AK,JPK_KR!W:W,J1964),"")</f>
        <v/>
      </c>
    </row>
    <row r="1965" spans="3:12" x14ac:dyDescent="0.3">
      <c r="C1965" s="94" t="str">
        <f>IF(A1965&lt;&gt;"",SUMIFS(JPK_KR!AL:AL,JPK_KR!W:W,B1965),"")</f>
        <v/>
      </c>
      <c r="D1965" s="94" t="str">
        <f>IF(A1965&lt;&gt;"",SUMIFS(JPK_KR!AM:AM,JPK_KR!W:W,B1965),"")</f>
        <v/>
      </c>
      <c r="G1965" s="94" t="str">
        <f>IF(E1965&lt;&gt;"",SUMIFS(JPK_KR!AL:AL,JPK_KR!W:W,F1965),"")</f>
        <v/>
      </c>
      <c r="H1965" s="94" t="str">
        <f>IF(E1965&lt;&gt;"",SUMIFS(JPK_KR!AM:AM,JPK_KR!W:W,F1965),"")</f>
        <v/>
      </c>
      <c r="K1965" s="94" t="str">
        <f>IF(I1965&lt;&gt;"",SUMIFS(JPK_KR!AJ:AJ,JPK_KR!W:W,J1965),"")</f>
        <v/>
      </c>
      <c r="L1965" s="94" t="str">
        <f>IF(I1965&lt;&gt;"",SUMIFS(JPK_KR!AK:AK,JPK_KR!W:W,J1965),"")</f>
        <v/>
      </c>
    </row>
    <row r="1966" spans="3:12" x14ac:dyDescent="0.3">
      <c r="C1966" s="94" t="str">
        <f>IF(A1966&lt;&gt;"",SUMIFS(JPK_KR!AL:AL,JPK_KR!W:W,B1966),"")</f>
        <v/>
      </c>
      <c r="D1966" s="94" t="str">
        <f>IF(A1966&lt;&gt;"",SUMIFS(JPK_KR!AM:AM,JPK_KR!W:W,B1966),"")</f>
        <v/>
      </c>
      <c r="G1966" s="94" t="str">
        <f>IF(E1966&lt;&gt;"",SUMIFS(JPK_KR!AL:AL,JPK_KR!W:W,F1966),"")</f>
        <v/>
      </c>
      <c r="H1966" s="94" t="str">
        <f>IF(E1966&lt;&gt;"",SUMIFS(JPK_KR!AM:AM,JPK_KR!W:W,F1966),"")</f>
        <v/>
      </c>
      <c r="K1966" s="94" t="str">
        <f>IF(I1966&lt;&gt;"",SUMIFS(JPK_KR!AJ:AJ,JPK_KR!W:W,J1966),"")</f>
        <v/>
      </c>
      <c r="L1966" s="94" t="str">
        <f>IF(I1966&lt;&gt;"",SUMIFS(JPK_KR!AK:AK,JPK_KR!W:W,J1966),"")</f>
        <v/>
      </c>
    </row>
    <row r="1967" spans="3:12" x14ac:dyDescent="0.3">
      <c r="C1967" s="94" t="str">
        <f>IF(A1967&lt;&gt;"",SUMIFS(JPK_KR!AL:AL,JPK_KR!W:W,B1967),"")</f>
        <v/>
      </c>
      <c r="D1967" s="94" t="str">
        <f>IF(A1967&lt;&gt;"",SUMIFS(JPK_KR!AM:AM,JPK_KR!W:W,B1967),"")</f>
        <v/>
      </c>
      <c r="G1967" s="94" t="str">
        <f>IF(E1967&lt;&gt;"",SUMIFS(JPK_KR!AL:AL,JPK_KR!W:W,F1967),"")</f>
        <v/>
      </c>
      <c r="H1967" s="94" t="str">
        <f>IF(E1967&lt;&gt;"",SUMIFS(JPK_KR!AM:AM,JPK_KR!W:W,F1967),"")</f>
        <v/>
      </c>
      <c r="K1967" s="94" t="str">
        <f>IF(I1967&lt;&gt;"",SUMIFS(JPK_KR!AJ:AJ,JPK_KR!W:W,J1967),"")</f>
        <v/>
      </c>
      <c r="L1967" s="94" t="str">
        <f>IF(I1967&lt;&gt;"",SUMIFS(JPK_KR!AK:AK,JPK_KR!W:W,J1967),"")</f>
        <v/>
      </c>
    </row>
    <row r="1968" spans="3:12" x14ac:dyDescent="0.3">
      <c r="C1968" s="94" t="str">
        <f>IF(A1968&lt;&gt;"",SUMIFS(JPK_KR!AL:AL,JPK_KR!W:W,B1968),"")</f>
        <v/>
      </c>
      <c r="D1968" s="94" t="str">
        <f>IF(A1968&lt;&gt;"",SUMIFS(JPK_KR!AM:AM,JPK_KR!W:W,B1968),"")</f>
        <v/>
      </c>
      <c r="G1968" s="94" t="str">
        <f>IF(E1968&lt;&gt;"",SUMIFS(JPK_KR!AL:AL,JPK_KR!W:W,F1968),"")</f>
        <v/>
      </c>
      <c r="H1968" s="94" t="str">
        <f>IF(E1968&lt;&gt;"",SUMIFS(JPK_KR!AM:AM,JPK_KR!W:W,F1968),"")</f>
        <v/>
      </c>
      <c r="K1968" s="94" t="str">
        <f>IF(I1968&lt;&gt;"",SUMIFS(JPK_KR!AJ:AJ,JPK_KR!W:W,J1968),"")</f>
        <v/>
      </c>
      <c r="L1968" s="94" t="str">
        <f>IF(I1968&lt;&gt;"",SUMIFS(JPK_KR!AK:AK,JPK_KR!W:W,J1968),"")</f>
        <v/>
      </c>
    </row>
    <row r="1969" spans="3:12" x14ac:dyDescent="0.3">
      <c r="C1969" s="94" t="str">
        <f>IF(A1969&lt;&gt;"",SUMIFS(JPK_KR!AL:AL,JPK_KR!W:W,B1969),"")</f>
        <v/>
      </c>
      <c r="D1969" s="94" t="str">
        <f>IF(A1969&lt;&gt;"",SUMIFS(JPK_KR!AM:AM,JPK_KR!W:W,B1969),"")</f>
        <v/>
      </c>
      <c r="G1969" s="94" t="str">
        <f>IF(E1969&lt;&gt;"",SUMIFS(JPK_KR!AL:AL,JPK_KR!W:W,F1969),"")</f>
        <v/>
      </c>
      <c r="H1969" s="94" t="str">
        <f>IF(E1969&lt;&gt;"",SUMIFS(JPK_KR!AM:AM,JPK_KR!W:W,F1969),"")</f>
        <v/>
      </c>
      <c r="K1969" s="94" t="str">
        <f>IF(I1969&lt;&gt;"",SUMIFS(JPK_KR!AJ:AJ,JPK_KR!W:W,J1969),"")</f>
        <v/>
      </c>
      <c r="L1969" s="94" t="str">
        <f>IF(I1969&lt;&gt;"",SUMIFS(JPK_KR!AK:AK,JPK_KR!W:W,J1969),"")</f>
        <v/>
      </c>
    </row>
    <row r="1970" spans="3:12" x14ac:dyDescent="0.3">
      <c r="C1970" s="94" t="str">
        <f>IF(A1970&lt;&gt;"",SUMIFS(JPK_KR!AL:AL,JPK_KR!W:W,B1970),"")</f>
        <v/>
      </c>
      <c r="D1970" s="94" t="str">
        <f>IF(A1970&lt;&gt;"",SUMIFS(JPK_KR!AM:AM,JPK_KR!W:W,B1970),"")</f>
        <v/>
      </c>
      <c r="G1970" s="94" t="str">
        <f>IF(E1970&lt;&gt;"",SUMIFS(JPK_KR!AL:AL,JPK_KR!W:W,F1970),"")</f>
        <v/>
      </c>
      <c r="H1970" s="94" t="str">
        <f>IF(E1970&lt;&gt;"",SUMIFS(JPK_KR!AM:AM,JPK_KR!W:W,F1970),"")</f>
        <v/>
      </c>
      <c r="K1970" s="94" t="str">
        <f>IF(I1970&lt;&gt;"",SUMIFS(JPK_KR!AJ:AJ,JPK_KR!W:W,J1970),"")</f>
        <v/>
      </c>
      <c r="L1970" s="94" t="str">
        <f>IF(I1970&lt;&gt;"",SUMIFS(JPK_KR!AK:AK,JPK_KR!W:W,J1970),"")</f>
        <v/>
      </c>
    </row>
    <row r="1971" spans="3:12" x14ac:dyDescent="0.3">
      <c r="C1971" s="94" t="str">
        <f>IF(A1971&lt;&gt;"",SUMIFS(JPK_KR!AL:AL,JPK_KR!W:W,B1971),"")</f>
        <v/>
      </c>
      <c r="D1971" s="94" t="str">
        <f>IF(A1971&lt;&gt;"",SUMIFS(JPK_KR!AM:AM,JPK_KR!W:W,B1971),"")</f>
        <v/>
      </c>
      <c r="G1971" s="94" t="str">
        <f>IF(E1971&lt;&gt;"",SUMIFS(JPK_KR!AL:AL,JPK_KR!W:W,F1971),"")</f>
        <v/>
      </c>
      <c r="H1971" s="94" t="str">
        <f>IF(E1971&lt;&gt;"",SUMIFS(JPK_KR!AM:AM,JPK_KR!W:W,F1971),"")</f>
        <v/>
      </c>
      <c r="K1971" s="94" t="str">
        <f>IF(I1971&lt;&gt;"",SUMIFS(JPK_KR!AJ:AJ,JPK_KR!W:W,J1971),"")</f>
        <v/>
      </c>
      <c r="L1971" s="94" t="str">
        <f>IF(I1971&lt;&gt;"",SUMIFS(JPK_KR!AK:AK,JPK_KR!W:W,J1971),"")</f>
        <v/>
      </c>
    </row>
    <row r="1972" spans="3:12" x14ac:dyDescent="0.3">
      <c r="C1972" s="94" t="str">
        <f>IF(A1972&lt;&gt;"",SUMIFS(JPK_KR!AL:AL,JPK_KR!W:W,B1972),"")</f>
        <v/>
      </c>
      <c r="D1972" s="94" t="str">
        <f>IF(A1972&lt;&gt;"",SUMIFS(JPK_KR!AM:AM,JPK_KR!W:W,B1972),"")</f>
        <v/>
      </c>
      <c r="G1972" s="94" t="str">
        <f>IF(E1972&lt;&gt;"",SUMIFS(JPK_KR!AL:AL,JPK_KR!W:W,F1972),"")</f>
        <v/>
      </c>
      <c r="H1972" s="94" t="str">
        <f>IF(E1972&lt;&gt;"",SUMIFS(JPK_KR!AM:AM,JPK_KR!W:W,F1972),"")</f>
        <v/>
      </c>
      <c r="K1972" s="94" t="str">
        <f>IF(I1972&lt;&gt;"",SUMIFS(JPK_KR!AJ:AJ,JPK_KR!W:W,J1972),"")</f>
        <v/>
      </c>
      <c r="L1972" s="94" t="str">
        <f>IF(I1972&lt;&gt;"",SUMIFS(JPK_KR!AK:AK,JPK_KR!W:W,J1972),"")</f>
        <v/>
      </c>
    </row>
    <row r="1973" spans="3:12" x14ac:dyDescent="0.3">
      <c r="C1973" s="94" t="str">
        <f>IF(A1973&lt;&gt;"",SUMIFS(JPK_KR!AL:AL,JPK_KR!W:W,B1973),"")</f>
        <v/>
      </c>
      <c r="D1973" s="94" t="str">
        <f>IF(A1973&lt;&gt;"",SUMIFS(JPK_KR!AM:AM,JPK_KR!W:W,B1973),"")</f>
        <v/>
      </c>
      <c r="G1973" s="94" t="str">
        <f>IF(E1973&lt;&gt;"",SUMIFS(JPK_KR!AL:AL,JPK_KR!W:W,F1973),"")</f>
        <v/>
      </c>
      <c r="H1973" s="94" t="str">
        <f>IF(E1973&lt;&gt;"",SUMIFS(JPK_KR!AM:AM,JPK_KR!W:W,F1973),"")</f>
        <v/>
      </c>
      <c r="K1973" s="94" t="str">
        <f>IF(I1973&lt;&gt;"",SUMIFS(JPK_KR!AJ:AJ,JPK_KR!W:W,J1973),"")</f>
        <v/>
      </c>
      <c r="L1973" s="94" t="str">
        <f>IF(I1973&lt;&gt;"",SUMIFS(JPK_KR!AK:AK,JPK_KR!W:W,J1973),"")</f>
        <v/>
      </c>
    </row>
    <row r="1974" spans="3:12" x14ac:dyDescent="0.3">
      <c r="C1974" s="94" t="str">
        <f>IF(A1974&lt;&gt;"",SUMIFS(JPK_KR!AL:AL,JPK_KR!W:W,B1974),"")</f>
        <v/>
      </c>
      <c r="D1974" s="94" t="str">
        <f>IF(A1974&lt;&gt;"",SUMIFS(JPK_KR!AM:AM,JPK_KR!W:W,B1974),"")</f>
        <v/>
      </c>
      <c r="G1974" s="94" t="str">
        <f>IF(E1974&lt;&gt;"",SUMIFS(JPK_KR!AL:AL,JPK_KR!W:W,F1974),"")</f>
        <v/>
      </c>
      <c r="H1974" s="94" t="str">
        <f>IF(E1974&lt;&gt;"",SUMIFS(JPK_KR!AM:AM,JPK_KR!W:W,F1974),"")</f>
        <v/>
      </c>
      <c r="K1974" s="94" t="str">
        <f>IF(I1974&lt;&gt;"",SUMIFS(JPK_KR!AJ:AJ,JPK_KR!W:W,J1974),"")</f>
        <v/>
      </c>
      <c r="L1974" s="94" t="str">
        <f>IF(I1974&lt;&gt;"",SUMIFS(JPK_KR!AK:AK,JPK_KR!W:W,J1974),"")</f>
        <v/>
      </c>
    </row>
    <row r="1975" spans="3:12" x14ac:dyDescent="0.3">
      <c r="C1975" s="94" t="str">
        <f>IF(A1975&lt;&gt;"",SUMIFS(JPK_KR!AL:AL,JPK_KR!W:W,B1975),"")</f>
        <v/>
      </c>
      <c r="D1975" s="94" t="str">
        <f>IF(A1975&lt;&gt;"",SUMIFS(JPK_KR!AM:AM,JPK_KR!W:W,B1975),"")</f>
        <v/>
      </c>
      <c r="G1975" s="94" t="str">
        <f>IF(E1975&lt;&gt;"",SUMIFS(JPK_KR!AL:AL,JPK_KR!W:W,F1975),"")</f>
        <v/>
      </c>
      <c r="H1975" s="94" t="str">
        <f>IF(E1975&lt;&gt;"",SUMIFS(JPK_KR!AM:AM,JPK_KR!W:W,F1975),"")</f>
        <v/>
      </c>
      <c r="K1975" s="94" t="str">
        <f>IF(I1975&lt;&gt;"",SUMIFS(JPK_KR!AJ:AJ,JPK_KR!W:W,J1975),"")</f>
        <v/>
      </c>
      <c r="L1975" s="94" t="str">
        <f>IF(I1975&lt;&gt;"",SUMIFS(JPK_KR!AK:AK,JPK_KR!W:W,J1975),"")</f>
        <v/>
      </c>
    </row>
    <row r="1976" spans="3:12" x14ac:dyDescent="0.3">
      <c r="C1976" s="94" t="str">
        <f>IF(A1976&lt;&gt;"",SUMIFS(JPK_KR!AL:AL,JPK_KR!W:W,B1976),"")</f>
        <v/>
      </c>
      <c r="D1976" s="94" t="str">
        <f>IF(A1976&lt;&gt;"",SUMIFS(JPK_KR!AM:AM,JPK_KR!W:W,B1976),"")</f>
        <v/>
      </c>
      <c r="G1976" s="94" t="str">
        <f>IF(E1976&lt;&gt;"",SUMIFS(JPK_KR!AL:AL,JPK_KR!W:W,F1976),"")</f>
        <v/>
      </c>
      <c r="H1976" s="94" t="str">
        <f>IF(E1976&lt;&gt;"",SUMIFS(JPK_KR!AM:AM,JPK_KR!W:W,F1976),"")</f>
        <v/>
      </c>
      <c r="K1976" s="94" t="str">
        <f>IF(I1976&lt;&gt;"",SUMIFS(JPK_KR!AJ:AJ,JPK_KR!W:W,J1976),"")</f>
        <v/>
      </c>
      <c r="L1976" s="94" t="str">
        <f>IF(I1976&lt;&gt;"",SUMIFS(JPK_KR!AK:AK,JPK_KR!W:W,J1976),"")</f>
        <v/>
      </c>
    </row>
    <row r="1977" spans="3:12" x14ac:dyDescent="0.3">
      <c r="C1977" s="94" t="str">
        <f>IF(A1977&lt;&gt;"",SUMIFS(JPK_KR!AL:AL,JPK_KR!W:W,B1977),"")</f>
        <v/>
      </c>
      <c r="D1977" s="94" t="str">
        <f>IF(A1977&lt;&gt;"",SUMIFS(JPK_KR!AM:AM,JPK_KR!W:W,B1977),"")</f>
        <v/>
      </c>
      <c r="G1977" s="94" t="str">
        <f>IF(E1977&lt;&gt;"",SUMIFS(JPK_KR!AL:AL,JPK_KR!W:W,F1977),"")</f>
        <v/>
      </c>
      <c r="H1977" s="94" t="str">
        <f>IF(E1977&lt;&gt;"",SUMIFS(JPK_KR!AM:AM,JPK_KR!W:W,F1977),"")</f>
        <v/>
      </c>
      <c r="K1977" s="94" t="str">
        <f>IF(I1977&lt;&gt;"",SUMIFS(JPK_KR!AJ:AJ,JPK_KR!W:W,J1977),"")</f>
        <v/>
      </c>
      <c r="L1977" s="94" t="str">
        <f>IF(I1977&lt;&gt;"",SUMIFS(JPK_KR!AK:AK,JPK_KR!W:W,J1977),"")</f>
        <v/>
      </c>
    </row>
    <row r="1978" spans="3:12" x14ac:dyDescent="0.3">
      <c r="C1978" s="94" t="str">
        <f>IF(A1978&lt;&gt;"",SUMIFS(JPK_KR!AL:AL,JPK_KR!W:W,B1978),"")</f>
        <v/>
      </c>
      <c r="D1978" s="94" t="str">
        <f>IF(A1978&lt;&gt;"",SUMIFS(JPK_KR!AM:AM,JPK_KR!W:W,B1978),"")</f>
        <v/>
      </c>
      <c r="G1978" s="94" t="str">
        <f>IF(E1978&lt;&gt;"",SUMIFS(JPK_KR!AL:AL,JPK_KR!W:W,F1978),"")</f>
        <v/>
      </c>
      <c r="H1978" s="94" t="str">
        <f>IF(E1978&lt;&gt;"",SUMIFS(JPK_KR!AM:AM,JPK_KR!W:W,F1978),"")</f>
        <v/>
      </c>
      <c r="K1978" s="94" t="str">
        <f>IF(I1978&lt;&gt;"",SUMIFS(JPK_KR!AJ:AJ,JPK_KR!W:W,J1978),"")</f>
        <v/>
      </c>
      <c r="L1978" s="94" t="str">
        <f>IF(I1978&lt;&gt;"",SUMIFS(JPK_KR!AK:AK,JPK_KR!W:W,J1978),"")</f>
        <v/>
      </c>
    </row>
    <row r="1979" spans="3:12" x14ac:dyDescent="0.3">
      <c r="C1979" s="94" t="str">
        <f>IF(A1979&lt;&gt;"",SUMIFS(JPK_KR!AL:AL,JPK_KR!W:W,B1979),"")</f>
        <v/>
      </c>
      <c r="D1979" s="94" t="str">
        <f>IF(A1979&lt;&gt;"",SUMIFS(JPK_KR!AM:AM,JPK_KR!W:W,B1979),"")</f>
        <v/>
      </c>
      <c r="G1979" s="94" t="str">
        <f>IF(E1979&lt;&gt;"",SUMIFS(JPK_KR!AL:AL,JPK_KR!W:W,F1979),"")</f>
        <v/>
      </c>
      <c r="H1979" s="94" t="str">
        <f>IF(E1979&lt;&gt;"",SUMIFS(JPK_KR!AM:AM,JPK_KR!W:W,F1979),"")</f>
        <v/>
      </c>
      <c r="K1979" s="94" t="str">
        <f>IF(I1979&lt;&gt;"",SUMIFS(JPK_KR!AJ:AJ,JPK_KR!W:W,J1979),"")</f>
        <v/>
      </c>
      <c r="L1979" s="94" t="str">
        <f>IF(I1979&lt;&gt;"",SUMIFS(JPK_KR!AK:AK,JPK_KR!W:W,J1979),"")</f>
        <v/>
      </c>
    </row>
    <row r="1980" spans="3:12" x14ac:dyDescent="0.3">
      <c r="C1980" s="94" t="str">
        <f>IF(A1980&lt;&gt;"",SUMIFS(JPK_KR!AL:AL,JPK_KR!W:W,B1980),"")</f>
        <v/>
      </c>
      <c r="D1980" s="94" t="str">
        <f>IF(A1980&lt;&gt;"",SUMIFS(JPK_KR!AM:AM,JPK_KR!W:W,B1980),"")</f>
        <v/>
      </c>
      <c r="G1980" s="94" t="str">
        <f>IF(E1980&lt;&gt;"",SUMIFS(JPK_KR!AL:AL,JPK_KR!W:W,F1980),"")</f>
        <v/>
      </c>
      <c r="H1980" s="94" t="str">
        <f>IF(E1980&lt;&gt;"",SUMIFS(JPK_KR!AM:AM,JPK_KR!W:W,F1980),"")</f>
        <v/>
      </c>
      <c r="K1980" s="94" t="str">
        <f>IF(I1980&lt;&gt;"",SUMIFS(JPK_KR!AJ:AJ,JPK_KR!W:W,J1980),"")</f>
        <v/>
      </c>
      <c r="L1980" s="94" t="str">
        <f>IF(I1980&lt;&gt;"",SUMIFS(JPK_KR!AK:AK,JPK_KR!W:W,J1980),"")</f>
        <v/>
      </c>
    </row>
    <row r="1981" spans="3:12" x14ac:dyDescent="0.3">
      <c r="C1981" s="94" t="str">
        <f>IF(A1981&lt;&gt;"",SUMIFS(JPK_KR!AL:AL,JPK_KR!W:W,B1981),"")</f>
        <v/>
      </c>
      <c r="D1981" s="94" t="str">
        <f>IF(A1981&lt;&gt;"",SUMIFS(JPK_KR!AM:AM,JPK_KR!W:W,B1981),"")</f>
        <v/>
      </c>
      <c r="G1981" s="94" t="str">
        <f>IF(E1981&lt;&gt;"",SUMIFS(JPK_KR!AL:AL,JPK_KR!W:W,F1981),"")</f>
        <v/>
      </c>
      <c r="H1981" s="94" t="str">
        <f>IF(E1981&lt;&gt;"",SUMIFS(JPK_KR!AM:AM,JPK_KR!W:W,F1981),"")</f>
        <v/>
      </c>
      <c r="K1981" s="94" t="str">
        <f>IF(I1981&lt;&gt;"",SUMIFS(JPK_KR!AJ:AJ,JPK_KR!W:W,J1981),"")</f>
        <v/>
      </c>
      <c r="L1981" s="94" t="str">
        <f>IF(I1981&lt;&gt;"",SUMIFS(JPK_KR!AK:AK,JPK_KR!W:W,J1981),"")</f>
        <v/>
      </c>
    </row>
    <row r="1982" spans="3:12" x14ac:dyDescent="0.3">
      <c r="C1982" s="94" t="str">
        <f>IF(A1982&lt;&gt;"",SUMIFS(JPK_KR!AL:AL,JPK_KR!W:W,B1982),"")</f>
        <v/>
      </c>
      <c r="D1982" s="94" t="str">
        <f>IF(A1982&lt;&gt;"",SUMIFS(JPK_KR!AM:AM,JPK_KR!W:W,B1982),"")</f>
        <v/>
      </c>
      <c r="G1982" s="94" t="str">
        <f>IF(E1982&lt;&gt;"",SUMIFS(JPK_KR!AL:AL,JPK_KR!W:W,F1982),"")</f>
        <v/>
      </c>
      <c r="H1982" s="94" t="str">
        <f>IF(E1982&lt;&gt;"",SUMIFS(JPK_KR!AM:AM,JPK_KR!W:W,F1982),"")</f>
        <v/>
      </c>
      <c r="K1982" s="94" t="str">
        <f>IF(I1982&lt;&gt;"",SUMIFS(JPK_KR!AJ:AJ,JPK_KR!W:W,J1982),"")</f>
        <v/>
      </c>
      <c r="L1982" s="94" t="str">
        <f>IF(I1982&lt;&gt;"",SUMIFS(JPK_KR!AK:AK,JPK_KR!W:W,J1982),"")</f>
        <v/>
      </c>
    </row>
    <row r="1983" spans="3:12" x14ac:dyDescent="0.3">
      <c r="C1983" s="94" t="str">
        <f>IF(A1983&lt;&gt;"",SUMIFS(JPK_KR!AL:AL,JPK_KR!W:W,B1983),"")</f>
        <v/>
      </c>
      <c r="D1983" s="94" t="str">
        <f>IF(A1983&lt;&gt;"",SUMIFS(JPK_KR!AM:AM,JPK_KR!W:W,B1983),"")</f>
        <v/>
      </c>
      <c r="G1983" s="94" t="str">
        <f>IF(E1983&lt;&gt;"",SUMIFS(JPK_KR!AL:AL,JPK_KR!W:W,F1983),"")</f>
        <v/>
      </c>
      <c r="H1983" s="94" t="str">
        <f>IF(E1983&lt;&gt;"",SUMIFS(JPK_KR!AM:AM,JPK_KR!W:W,F1983),"")</f>
        <v/>
      </c>
      <c r="K1983" s="94" t="str">
        <f>IF(I1983&lt;&gt;"",SUMIFS(JPK_KR!AJ:AJ,JPK_KR!W:W,J1983),"")</f>
        <v/>
      </c>
      <c r="L1983" s="94" t="str">
        <f>IF(I1983&lt;&gt;"",SUMIFS(JPK_KR!AK:AK,JPK_KR!W:W,J1983),"")</f>
        <v/>
      </c>
    </row>
    <row r="1984" spans="3:12" x14ac:dyDescent="0.3">
      <c r="C1984" s="94" t="str">
        <f>IF(A1984&lt;&gt;"",SUMIFS(JPK_KR!AL:AL,JPK_KR!W:W,B1984),"")</f>
        <v/>
      </c>
      <c r="D1984" s="94" t="str">
        <f>IF(A1984&lt;&gt;"",SUMIFS(JPK_KR!AM:AM,JPK_KR!W:W,B1984),"")</f>
        <v/>
      </c>
      <c r="G1984" s="94" t="str">
        <f>IF(E1984&lt;&gt;"",SUMIFS(JPK_KR!AL:AL,JPK_KR!W:W,F1984),"")</f>
        <v/>
      </c>
      <c r="H1984" s="94" t="str">
        <f>IF(E1984&lt;&gt;"",SUMIFS(JPK_KR!AM:AM,JPK_KR!W:W,F1984),"")</f>
        <v/>
      </c>
      <c r="K1984" s="94" t="str">
        <f>IF(I1984&lt;&gt;"",SUMIFS(JPK_KR!AJ:AJ,JPK_KR!W:W,J1984),"")</f>
        <v/>
      </c>
      <c r="L1984" s="94" t="str">
        <f>IF(I1984&lt;&gt;"",SUMIFS(JPK_KR!AK:AK,JPK_KR!W:W,J1984),"")</f>
        <v/>
      </c>
    </row>
    <row r="1985" spans="3:12" x14ac:dyDescent="0.3">
      <c r="C1985" s="94" t="str">
        <f>IF(A1985&lt;&gt;"",SUMIFS(JPK_KR!AL:AL,JPK_KR!W:W,B1985),"")</f>
        <v/>
      </c>
      <c r="D1985" s="94" t="str">
        <f>IF(A1985&lt;&gt;"",SUMIFS(JPK_KR!AM:AM,JPK_KR!W:W,B1985),"")</f>
        <v/>
      </c>
      <c r="G1985" s="94" t="str">
        <f>IF(E1985&lt;&gt;"",SUMIFS(JPK_KR!AL:AL,JPK_KR!W:W,F1985),"")</f>
        <v/>
      </c>
      <c r="H1985" s="94" t="str">
        <f>IF(E1985&lt;&gt;"",SUMIFS(JPK_KR!AM:AM,JPK_KR!W:W,F1985),"")</f>
        <v/>
      </c>
      <c r="K1985" s="94" t="str">
        <f>IF(I1985&lt;&gt;"",SUMIFS(JPK_KR!AJ:AJ,JPK_KR!W:W,J1985),"")</f>
        <v/>
      </c>
      <c r="L1985" s="94" t="str">
        <f>IF(I1985&lt;&gt;"",SUMIFS(JPK_KR!AK:AK,JPK_KR!W:W,J1985),"")</f>
        <v/>
      </c>
    </row>
    <row r="1986" spans="3:12" x14ac:dyDescent="0.3">
      <c r="C1986" s="94" t="str">
        <f>IF(A1986&lt;&gt;"",SUMIFS(JPK_KR!AL:AL,JPK_KR!W:W,B1986),"")</f>
        <v/>
      </c>
      <c r="D1986" s="94" t="str">
        <f>IF(A1986&lt;&gt;"",SUMIFS(JPK_KR!AM:AM,JPK_KR!W:W,B1986),"")</f>
        <v/>
      </c>
      <c r="G1986" s="94" t="str">
        <f>IF(E1986&lt;&gt;"",SUMIFS(JPK_KR!AL:AL,JPK_KR!W:W,F1986),"")</f>
        <v/>
      </c>
      <c r="H1986" s="94" t="str">
        <f>IF(E1986&lt;&gt;"",SUMIFS(JPK_KR!AM:AM,JPK_KR!W:W,F1986),"")</f>
        <v/>
      </c>
      <c r="K1986" s="94" t="str">
        <f>IF(I1986&lt;&gt;"",SUMIFS(JPK_KR!AJ:AJ,JPK_KR!W:W,J1986),"")</f>
        <v/>
      </c>
      <c r="L1986" s="94" t="str">
        <f>IF(I1986&lt;&gt;"",SUMIFS(JPK_KR!AK:AK,JPK_KR!W:W,J1986),"")</f>
        <v/>
      </c>
    </row>
    <row r="1987" spans="3:12" x14ac:dyDescent="0.3">
      <c r="C1987" s="94" t="str">
        <f>IF(A1987&lt;&gt;"",SUMIFS(JPK_KR!AL:AL,JPK_KR!W:W,B1987),"")</f>
        <v/>
      </c>
      <c r="D1987" s="94" t="str">
        <f>IF(A1987&lt;&gt;"",SUMIFS(JPK_KR!AM:AM,JPK_KR!W:W,B1987),"")</f>
        <v/>
      </c>
      <c r="G1987" s="94" t="str">
        <f>IF(E1987&lt;&gt;"",SUMIFS(JPK_KR!AL:AL,JPK_KR!W:W,F1987),"")</f>
        <v/>
      </c>
      <c r="H1987" s="94" t="str">
        <f>IF(E1987&lt;&gt;"",SUMIFS(JPK_KR!AM:AM,JPK_KR!W:W,F1987),"")</f>
        <v/>
      </c>
      <c r="K1987" s="94" t="str">
        <f>IF(I1987&lt;&gt;"",SUMIFS(JPK_KR!AJ:AJ,JPK_KR!W:W,J1987),"")</f>
        <v/>
      </c>
      <c r="L1987" s="94" t="str">
        <f>IF(I1987&lt;&gt;"",SUMIFS(JPK_KR!AK:AK,JPK_KR!W:W,J1987),"")</f>
        <v/>
      </c>
    </row>
    <row r="1988" spans="3:12" x14ac:dyDescent="0.3">
      <c r="C1988" s="94" t="str">
        <f>IF(A1988&lt;&gt;"",SUMIFS(JPK_KR!AL:AL,JPK_KR!W:W,B1988),"")</f>
        <v/>
      </c>
      <c r="D1988" s="94" t="str">
        <f>IF(A1988&lt;&gt;"",SUMIFS(JPK_KR!AM:AM,JPK_KR!W:W,B1988),"")</f>
        <v/>
      </c>
      <c r="G1988" s="94" t="str">
        <f>IF(E1988&lt;&gt;"",SUMIFS(JPK_KR!AL:AL,JPK_KR!W:W,F1988),"")</f>
        <v/>
      </c>
      <c r="H1988" s="94" t="str">
        <f>IF(E1988&lt;&gt;"",SUMIFS(JPK_KR!AM:AM,JPK_KR!W:W,F1988),"")</f>
        <v/>
      </c>
      <c r="K1988" s="94" t="str">
        <f>IF(I1988&lt;&gt;"",SUMIFS(JPK_KR!AJ:AJ,JPK_KR!W:W,J1988),"")</f>
        <v/>
      </c>
      <c r="L1988" s="94" t="str">
        <f>IF(I1988&lt;&gt;"",SUMIFS(JPK_KR!AK:AK,JPK_KR!W:W,J1988),"")</f>
        <v/>
      </c>
    </row>
    <row r="1989" spans="3:12" x14ac:dyDescent="0.3">
      <c r="C1989" s="94" t="str">
        <f>IF(A1989&lt;&gt;"",SUMIFS(JPK_KR!AL:AL,JPK_KR!W:W,B1989),"")</f>
        <v/>
      </c>
      <c r="D1989" s="94" t="str">
        <f>IF(A1989&lt;&gt;"",SUMIFS(JPK_KR!AM:AM,JPK_KR!W:W,B1989),"")</f>
        <v/>
      </c>
      <c r="G1989" s="94" t="str">
        <f>IF(E1989&lt;&gt;"",SUMIFS(JPK_KR!AL:AL,JPK_KR!W:W,F1989),"")</f>
        <v/>
      </c>
      <c r="H1989" s="94" t="str">
        <f>IF(E1989&lt;&gt;"",SUMIFS(JPK_KR!AM:AM,JPK_KR!W:W,F1989),"")</f>
        <v/>
      </c>
      <c r="K1989" s="94" t="str">
        <f>IF(I1989&lt;&gt;"",SUMIFS(JPK_KR!AJ:AJ,JPK_KR!W:W,J1989),"")</f>
        <v/>
      </c>
      <c r="L1989" s="94" t="str">
        <f>IF(I1989&lt;&gt;"",SUMIFS(JPK_KR!AK:AK,JPK_KR!W:W,J1989),"")</f>
        <v/>
      </c>
    </row>
    <row r="1990" spans="3:12" x14ac:dyDescent="0.3">
      <c r="C1990" s="94" t="str">
        <f>IF(A1990&lt;&gt;"",SUMIFS(JPK_KR!AL:AL,JPK_KR!W:W,B1990),"")</f>
        <v/>
      </c>
      <c r="D1990" s="94" t="str">
        <f>IF(A1990&lt;&gt;"",SUMIFS(JPK_KR!AM:AM,JPK_KR!W:W,B1990),"")</f>
        <v/>
      </c>
      <c r="G1990" s="94" t="str">
        <f>IF(E1990&lt;&gt;"",SUMIFS(JPK_KR!AL:AL,JPK_KR!W:W,F1990),"")</f>
        <v/>
      </c>
      <c r="H1990" s="94" t="str">
        <f>IF(E1990&lt;&gt;"",SUMIFS(JPK_KR!AM:AM,JPK_KR!W:W,F1990),"")</f>
        <v/>
      </c>
      <c r="K1990" s="94" t="str">
        <f>IF(I1990&lt;&gt;"",SUMIFS(JPK_KR!AJ:AJ,JPK_KR!W:W,J1990),"")</f>
        <v/>
      </c>
      <c r="L1990" s="94" t="str">
        <f>IF(I1990&lt;&gt;"",SUMIFS(JPK_KR!AK:AK,JPK_KR!W:W,J1990),"")</f>
        <v/>
      </c>
    </row>
    <row r="1991" spans="3:12" x14ac:dyDescent="0.3">
      <c r="C1991" s="94" t="str">
        <f>IF(A1991&lt;&gt;"",SUMIFS(JPK_KR!AL:AL,JPK_KR!W:W,B1991),"")</f>
        <v/>
      </c>
      <c r="D1991" s="94" t="str">
        <f>IF(A1991&lt;&gt;"",SUMIFS(JPK_KR!AM:AM,JPK_KR!W:W,B1991),"")</f>
        <v/>
      </c>
      <c r="G1991" s="94" t="str">
        <f>IF(E1991&lt;&gt;"",SUMIFS(JPK_KR!AL:AL,JPK_KR!W:W,F1991),"")</f>
        <v/>
      </c>
      <c r="H1991" s="94" t="str">
        <f>IF(E1991&lt;&gt;"",SUMIFS(JPK_KR!AM:AM,JPK_KR!W:W,F1991),"")</f>
        <v/>
      </c>
      <c r="K1991" s="94" t="str">
        <f>IF(I1991&lt;&gt;"",SUMIFS(JPK_KR!AJ:AJ,JPK_KR!W:W,J1991),"")</f>
        <v/>
      </c>
      <c r="L1991" s="94" t="str">
        <f>IF(I1991&lt;&gt;"",SUMIFS(JPK_KR!AK:AK,JPK_KR!W:W,J1991),"")</f>
        <v/>
      </c>
    </row>
    <row r="1992" spans="3:12" x14ac:dyDescent="0.3">
      <c r="C1992" s="94" t="str">
        <f>IF(A1992&lt;&gt;"",SUMIFS(JPK_KR!AL:AL,JPK_KR!W:W,B1992),"")</f>
        <v/>
      </c>
      <c r="D1992" s="94" t="str">
        <f>IF(A1992&lt;&gt;"",SUMIFS(JPK_KR!AM:AM,JPK_KR!W:W,B1992),"")</f>
        <v/>
      </c>
      <c r="G1992" s="94" t="str">
        <f>IF(E1992&lt;&gt;"",SUMIFS(JPK_KR!AL:AL,JPK_KR!W:W,F1992),"")</f>
        <v/>
      </c>
      <c r="H1992" s="94" t="str">
        <f>IF(E1992&lt;&gt;"",SUMIFS(JPK_KR!AM:AM,JPK_KR!W:W,F1992),"")</f>
        <v/>
      </c>
      <c r="K1992" s="94" t="str">
        <f>IF(I1992&lt;&gt;"",SUMIFS(JPK_KR!AJ:AJ,JPK_KR!W:W,J1992),"")</f>
        <v/>
      </c>
      <c r="L1992" s="94" t="str">
        <f>IF(I1992&lt;&gt;"",SUMIFS(JPK_KR!AK:AK,JPK_KR!W:W,J1992),"")</f>
        <v/>
      </c>
    </row>
    <row r="1993" spans="3:12" x14ac:dyDescent="0.3">
      <c r="C1993" s="94" t="str">
        <f>IF(A1993&lt;&gt;"",SUMIFS(JPK_KR!AL:AL,JPK_KR!W:W,B1993),"")</f>
        <v/>
      </c>
      <c r="D1993" s="94" t="str">
        <f>IF(A1993&lt;&gt;"",SUMIFS(JPK_KR!AM:AM,JPK_KR!W:W,B1993),"")</f>
        <v/>
      </c>
      <c r="G1993" s="94" t="str">
        <f>IF(E1993&lt;&gt;"",SUMIFS(JPK_KR!AL:AL,JPK_KR!W:W,F1993),"")</f>
        <v/>
      </c>
      <c r="H1993" s="94" t="str">
        <f>IF(E1993&lt;&gt;"",SUMIFS(JPK_KR!AM:AM,JPK_KR!W:W,F1993),"")</f>
        <v/>
      </c>
      <c r="K1993" s="94" t="str">
        <f>IF(I1993&lt;&gt;"",SUMIFS(JPK_KR!AJ:AJ,JPK_KR!W:W,J1993),"")</f>
        <v/>
      </c>
      <c r="L1993" s="94" t="str">
        <f>IF(I1993&lt;&gt;"",SUMIFS(JPK_KR!AK:AK,JPK_KR!W:W,J1993),"")</f>
        <v/>
      </c>
    </row>
    <row r="1994" spans="3:12" x14ac:dyDescent="0.3">
      <c r="C1994" s="94" t="str">
        <f>IF(A1994&lt;&gt;"",SUMIFS(JPK_KR!AL:AL,JPK_KR!W:W,B1994),"")</f>
        <v/>
      </c>
      <c r="D1994" s="94" t="str">
        <f>IF(A1994&lt;&gt;"",SUMIFS(JPK_KR!AM:AM,JPK_KR!W:W,B1994),"")</f>
        <v/>
      </c>
      <c r="G1994" s="94" t="str">
        <f>IF(E1994&lt;&gt;"",SUMIFS(JPK_KR!AL:AL,JPK_KR!W:W,F1994),"")</f>
        <v/>
      </c>
      <c r="H1994" s="94" t="str">
        <f>IF(E1994&lt;&gt;"",SUMIFS(JPK_KR!AM:AM,JPK_KR!W:W,F1994),"")</f>
        <v/>
      </c>
      <c r="K1994" s="94" t="str">
        <f>IF(I1994&lt;&gt;"",SUMIFS(JPK_KR!AJ:AJ,JPK_KR!W:W,J1994),"")</f>
        <v/>
      </c>
      <c r="L1994" s="94" t="str">
        <f>IF(I1994&lt;&gt;"",SUMIFS(JPK_KR!AK:AK,JPK_KR!W:W,J1994),"")</f>
        <v/>
      </c>
    </row>
    <row r="1995" spans="3:12" x14ac:dyDescent="0.3">
      <c r="C1995" s="94" t="str">
        <f>IF(A1995&lt;&gt;"",SUMIFS(JPK_KR!AL:AL,JPK_KR!W:W,B1995),"")</f>
        <v/>
      </c>
      <c r="D1995" s="94" t="str">
        <f>IF(A1995&lt;&gt;"",SUMIFS(JPK_KR!AM:AM,JPK_KR!W:W,B1995),"")</f>
        <v/>
      </c>
      <c r="G1995" s="94" t="str">
        <f>IF(E1995&lt;&gt;"",SUMIFS(JPK_KR!AL:AL,JPK_KR!W:W,F1995),"")</f>
        <v/>
      </c>
      <c r="H1995" s="94" t="str">
        <f>IF(E1995&lt;&gt;"",SUMIFS(JPK_KR!AM:AM,JPK_KR!W:W,F1995),"")</f>
        <v/>
      </c>
      <c r="K1995" s="94" t="str">
        <f>IF(I1995&lt;&gt;"",SUMIFS(JPK_KR!AJ:AJ,JPK_KR!W:W,J1995),"")</f>
        <v/>
      </c>
      <c r="L1995" s="94" t="str">
        <f>IF(I1995&lt;&gt;"",SUMIFS(JPK_KR!AK:AK,JPK_KR!W:W,J1995),"")</f>
        <v/>
      </c>
    </row>
    <row r="1996" spans="3:12" x14ac:dyDescent="0.3">
      <c r="C1996" s="94" t="str">
        <f>IF(A1996&lt;&gt;"",SUMIFS(JPK_KR!AL:AL,JPK_KR!W:W,B1996),"")</f>
        <v/>
      </c>
      <c r="D1996" s="94" t="str">
        <f>IF(A1996&lt;&gt;"",SUMIFS(JPK_KR!AM:AM,JPK_KR!W:W,B1996),"")</f>
        <v/>
      </c>
      <c r="G1996" s="94" t="str">
        <f>IF(E1996&lt;&gt;"",SUMIFS(JPK_KR!AL:AL,JPK_KR!W:W,F1996),"")</f>
        <v/>
      </c>
      <c r="H1996" s="94" t="str">
        <f>IF(E1996&lt;&gt;"",SUMIFS(JPK_KR!AM:AM,JPK_KR!W:W,F1996),"")</f>
        <v/>
      </c>
      <c r="K1996" s="94" t="str">
        <f>IF(I1996&lt;&gt;"",SUMIFS(JPK_KR!AJ:AJ,JPK_KR!W:W,J1996),"")</f>
        <v/>
      </c>
      <c r="L1996" s="94" t="str">
        <f>IF(I1996&lt;&gt;"",SUMIFS(JPK_KR!AK:AK,JPK_KR!W:W,J1996),"")</f>
        <v/>
      </c>
    </row>
    <row r="1997" spans="3:12" x14ac:dyDescent="0.3">
      <c r="C1997" s="94" t="str">
        <f>IF(A1997&lt;&gt;"",SUMIFS(JPK_KR!AL:AL,JPK_KR!W:W,B1997),"")</f>
        <v/>
      </c>
      <c r="D1997" s="94" t="str">
        <f>IF(A1997&lt;&gt;"",SUMIFS(JPK_KR!AM:AM,JPK_KR!W:W,B1997),"")</f>
        <v/>
      </c>
      <c r="G1997" s="94" t="str">
        <f>IF(E1997&lt;&gt;"",SUMIFS(JPK_KR!AL:AL,JPK_KR!W:W,F1997),"")</f>
        <v/>
      </c>
      <c r="H1997" s="94" t="str">
        <f>IF(E1997&lt;&gt;"",SUMIFS(JPK_KR!AM:AM,JPK_KR!W:W,F1997),"")</f>
        <v/>
      </c>
      <c r="K1997" s="94" t="str">
        <f>IF(I1997&lt;&gt;"",SUMIFS(JPK_KR!AJ:AJ,JPK_KR!W:W,J1997),"")</f>
        <v/>
      </c>
      <c r="L1997" s="94" t="str">
        <f>IF(I1997&lt;&gt;"",SUMIFS(JPK_KR!AK:AK,JPK_KR!W:W,J1997),"")</f>
        <v/>
      </c>
    </row>
    <row r="1998" spans="3:12" x14ac:dyDescent="0.3">
      <c r="C1998" s="94" t="str">
        <f>IF(A1998&lt;&gt;"",SUMIFS(JPK_KR!AL:AL,JPK_KR!W:W,B1998),"")</f>
        <v/>
      </c>
      <c r="D1998" s="94" t="str">
        <f>IF(A1998&lt;&gt;"",SUMIFS(JPK_KR!AM:AM,JPK_KR!W:W,B1998),"")</f>
        <v/>
      </c>
      <c r="G1998" s="94" t="str">
        <f>IF(E1998&lt;&gt;"",SUMIFS(JPK_KR!AL:AL,JPK_KR!W:W,F1998),"")</f>
        <v/>
      </c>
      <c r="H1998" s="94" t="str">
        <f>IF(E1998&lt;&gt;"",SUMIFS(JPK_KR!AM:AM,JPK_KR!W:W,F1998),"")</f>
        <v/>
      </c>
      <c r="K1998" s="94" t="str">
        <f>IF(I1998&lt;&gt;"",SUMIFS(JPK_KR!AJ:AJ,JPK_KR!W:W,J1998),"")</f>
        <v/>
      </c>
      <c r="L1998" s="94" t="str">
        <f>IF(I1998&lt;&gt;"",SUMIFS(JPK_KR!AK:AK,JPK_KR!W:W,J1998),"")</f>
        <v/>
      </c>
    </row>
    <row r="1999" spans="3:12" x14ac:dyDescent="0.3">
      <c r="C1999" s="94" t="str">
        <f>IF(A1999&lt;&gt;"",SUMIFS(JPK_KR!AL:AL,JPK_KR!W:W,B1999),"")</f>
        <v/>
      </c>
      <c r="D1999" s="94" t="str">
        <f>IF(A1999&lt;&gt;"",SUMIFS(JPK_KR!AM:AM,JPK_KR!W:W,B1999),"")</f>
        <v/>
      </c>
      <c r="G1999" s="94" t="str">
        <f>IF(E1999&lt;&gt;"",SUMIFS(JPK_KR!AL:AL,JPK_KR!W:W,F1999),"")</f>
        <v/>
      </c>
      <c r="H1999" s="94" t="str">
        <f>IF(E1999&lt;&gt;"",SUMIFS(JPK_KR!AM:AM,JPK_KR!W:W,F1999),"")</f>
        <v/>
      </c>
      <c r="K1999" s="94" t="str">
        <f>IF(I1999&lt;&gt;"",SUMIFS(JPK_KR!AJ:AJ,JPK_KR!W:W,J1999),"")</f>
        <v/>
      </c>
      <c r="L1999" s="94" t="str">
        <f>IF(I1999&lt;&gt;"",SUMIFS(JPK_KR!AK:AK,JPK_KR!W:W,J1999),"")</f>
        <v/>
      </c>
    </row>
    <row r="2000" spans="3:12" x14ac:dyDescent="0.3">
      <c r="C2000" s="94" t="str">
        <f>IF(A2000&lt;&gt;"",SUMIFS(JPK_KR!AL:AL,JPK_KR!W:W,B2000),"")</f>
        <v/>
      </c>
      <c r="D2000" s="94" t="str">
        <f>IF(A2000&lt;&gt;"",SUMIFS(JPK_KR!AM:AM,JPK_KR!W:W,B2000),"")</f>
        <v/>
      </c>
      <c r="G2000" s="94" t="str">
        <f>IF(E2000&lt;&gt;"",SUMIFS(JPK_KR!AL:AL,JPK_KR!W:W,F2000),"")</f>
        <v/>
      </c>
      <c r="H2000" s="94" t="str">
        <f>IF(E2000&lt;&gt;"",SUMIFS(JPK_KR!AM:AM,JPK_KR!W:W,F2000),"")</f>
        <v/>
      </c>
      <c r="K2000" s="94" t="str">
        <f>IF(I2000&lt;&gt;"",SUMIFS(JPK_KR!AJ:AJ,JPK_KR!W:W,J2000),"")</f>
        <v/>
      </c>
      <c r="L2000" s="94" t="str">
        <f>IF(I2000&lt;&gt;"",SUMIFS(JPK_KR!AK:AK,JPK_KR!W:W,J2000),"")</f>
        <v/>
      </c>
    </row>
    <row r="2001" spans="3:12" x14ac:dyDescent="0.3">
      <c r="C2001" s="94" t="str">
        <f>IF(A2001&lt;&gt;"",SUMIFS(JPK_KR!AL:AL,JPK_KR!W:W,B2001),"")</f>
        <v/>
      </c>
      <c r="D2001" s="94" t="str">
        <f>IF(A2001&lt;&gt;"",SUMIFS(JPK_KR!AM:AM,JPK_KR!W:W,B2001),"")</f>
        <v/>
      </c>
      <c r="G2001" s="94" t="str">
        <f>IF(E2001&lt;&gt;"",SUMIFS(JPK_KR!AL:AL,JPK_KR!W:W,F2001),"")</f>
        <v/>
      </c>
      <c r="H2001" s="94" t="str">
        <f>IF(E2001&lt;&gt;"",SUMIFS(JPK_KR!AM:AM,JPK_KR!W:W,F2001),"")</f>
        <v/>
      </c>
      <c r="K2001" s="94" t="str">
        <f>IF(I2001&lt;&gt;"",SUMIFS(JPK_KR!AJ:AJ,JPK_KR!W:W,J2001),"")</f>
        <v/>
      </c>
      <c r="L2001" s="94" t="str">
        <f>IF(I2001&lt;&gt;"",SUMIFS(JPK_KR!AK:AK,JPK_KR!W:W,J2001),"")</f>
        <v/>
      </c>
    </row>
    <row r="2002" spans="3:12" x14ac:dyDescent="0.3">
      <c r="C2002" s="94" t="str">
        <f>IF(A2002&lt;&gt;"",SUMIFS(JPK_KR!AL:AL,JPK_KR!W:W,B2002),"")</f>
        <v/>
      </c>
      <c r="D2002" s="94" t="str">
        <f>IF(A2002&lt;&gt;"",SUMIFS(JPK_KR!AM:AM,JPK_KR!W:W,B2002),"")</f>
        <v/>
      </c>
      <c r="G2002" s="94" t="str">
        <f>IF(E2002&lt;&gt;"",SUMIFS(JPK_KR!AL:AL,JPK_KR!W:W,F2002),"")</f>
        <v/>
      </c>
      <c r="H2002" s="94" t="str">
        <f>IF(E2002&lt;&gt;"",SUMIFS(JPK_KR!AM:AM,JPK_KR!W:W,F2002),"")</f>
        <v/>
      </c>
      <c r="K2002" s="94" t="str">
        <f>IF(I2002&lt;&gt;"",SUMIFS(JPK_KR!AJ:AJ,JPK_KR!W:W,J2002),"")</f>
        <v/>
      </c>
      <c r="L2002" s="94" t="str">
        <f>IF(I2002&lt;&gt;"",SUMIFS(JPK_KR!AK:AK,JPK_KR!W:W,J2002),"")</f>
        <v/>
      </c>
    </row>
    <row r="2003" spans="3:12" x14ac:dyDescent="0.3">
      <c r="C2003" s="94" t="str">
        <f>IF(A2003&lt;&gt;"",SUMIFS(JPK_KR!AL:AL,JPK_KR!W:W,B2003),"")</f>
        <v/>
      </c>
      <c r="D2003" s="94" t="str">
        <f>IF(A2003&lt;&gt;"",SUMIFS(JPK_KR!AM:AM,JPK_KR!W:W,B2003),"")</f>
        <v/>
      </c>
      <c r="G2003" s="94" t="str">
        <f>IF(E2003&lt;&gt;"",SUMIFS(JPK_KR!AL:AL,JPK_KR!W:W,F2003),"")</f>
        <v/>
      </c>
      <c r="H2003" s="94" t="str">
        <f>IF(E2003&lt;&gt;"",SUMIFS(JPK_KR!AM:AM,JPK_KR!W:W,F2003),"")</f>
        <v/>
      </c>
      <c r="K2003" s="94" t="str">
        <f>IF(I2003&lt;&gt;"",SUMIFS(JPK_KR!AJ:AJ,JPK_KR!W:W,J2003),"")</f>
        <v/>
      </c>
      <c r="L2003" s="94" t="str">
        <f>IF(I2003&lt;&gt;"",SUMIFS(JPK_KR!AK:AK,JPK_KR!W:W,J2003),"")</f>
        <v/>
      </c>
    </row>
    <row r="2004" spans="3:12" x14ac:dyDescent="0.3">
      <c r="C2004" s="94" t="str">
        <f>IF(A2004&lt;&gt;"",SUMIFS(JPK_KR!AL:AL,JPK_KR!W:W,B2004),"")</f>
        <v/>
      </c>
      <c r="D2004" s="94" t="str">
        <f>IF(A2004&lt;&gt;"",SUMIFS(JPK_KR!AM:AM,JPK_KR!W:W,B2004),"")</f>
        <v/>
      </c>
      <c r="G2004" s="94" t="str">
        <f>IF(E2004&lt;&gt;"",SUMIFS(JPK_KR!AL:AL,JPK_KR!W:W,F2004),"")</f>
        <v/>
      </c>
      <c r="H2004" s="94" t="str">
        <f>IF(E2004&lt;&gt;"",SUMIFS(JPK_KR!AM:AM,JPK_KR!W:W,F2004),"")</f>
        <v/>
      </c>
      <c r="K2004" s="94" t="str">
        <f>IF(I2004&lt;&gt;"",SUMIFS(JPK_KR!AJ:AJ,JPK_KR!W:W,J2004),"")</f>
        <v/>
      </c>
      <c r="L2004" s="94" t="str">
        <f>IF(I2004&lt;&gt;"",SUMIFS(JPK_KR!AK:AK,JPK_KR!W:W,J2004),"")</f>
        <v/>
      </c>
    </row>
    <row r="2005" spans="3:12" x14ac:dyDescent="0.3">
      <c r="C2005" s="94" t="str">
        <f>IF(A2005&lt;&gt;"",SUMIFS(JPK_KR!AL:AL,JPK_KR!W:W,B2005),"")</f>
        <v/>
      </c>
      <c r="D2005" s="94" t="str">
        <f>IF(A2005&lt;&gt;"",SUMIFS(JPK_KR!AM:AM,JPK_KR!W:W,B2005),"")</f>
        <v/>
      </c>
      <c r="G2005" s="94" t="str">
        <f>IF(E2005&lt;&gt;"",SUMIFS(JPK_KR!AL:AL,JPK_KR!W:W,F2005),"")</f>
        <v/>
      </c>
      <c r="H2005" s="94" t="str">
        <f>IF(E2005&lt;&gt;"",SUMIFS(JPK_KR!AM:AM,JPK_KR!W:W,F2005),"")</f>
        <v/>
      </c>
      <c r="K2005" s="94" t="str">
        <f>IF(I2005&lt;&gt;"",SUMIFS(JPK_KR!AJ:AJ,JPK_KR!W:W,J2005),"")</f>
        <v/>
      </c>
      <c r="L2005" s="94" t="str">
        <f>IF(I2005&lt;&gt;"",SUMIFS(JPK_KR!AK:AK,JPK_KR!W:W,J2005),"")</f>
        <v/>
      </c>
    </row>
    <row r="2006" spans="3:12" x14ac:dyDescent="0.3">
      <c r="C2006" s="94" t="str">
        <f>IF(A2006&lt;&gt;"",SUMIFS(JPK_KR!AL:AL,JPK_KR!W:W,B2006),"")</f>
        <v/>
      </c>
      <c r="D2006" s="94" t="str">
        <f>IF(A2006&lt;&gt;"",SUMIFS(JPK_KR!AM:AM,JPK_KR!W:W,B2006),"")</f>
        <v/>
      </c>
      <c r="G2006" s="94" t="str">
        <f>IF(E2006&lt;&gt;"",SUMIFS(JPK_KR!AL:AL,JPK_KR!W:W,F2006),"")</f>
        <v/>
      </c>
      <c r="H2006" s="94" t="str">
        <f>IF(E2006&lt;&gt;"",SUMIFS(JPK_KR!AM:AM,JPK_KR!W:W,F2006),"")</f>
        <v/>
      </c>
      <c r="K2006" s="94" t="str">
        <f>IF(I2006&lt;&gt;"",SUMIFS(JPK_KR!AJ:AJ,JPK_KR!W:W,J2006),"")</f>
        <v/>
      </c>
      <c r="L2006" s="94" t="str">
        <f>IF(I2006&lt;&gt;"",SUMIFS(JPK_KR!AK:AK,JPK_KR!W:W,J2006),"")</f>
        <v/>
      </c>
    </row>
    <row r="2007" spans="3:12" x14ac:dyDescent="0.3">
      <c r="C2007" s="94" t="str">
        <f>IF(A2007&lt;&gt;"",SUMIFS(JPK_KR!AL:AL,JPK_KR!W:W,B2007),"")</f>
        <v/>
      </c>
      <c r="D2007" s="94" t="str">
        <f>IF(A2007&lt;&gt;"",SUMIFS(JPK_KR!AM:AM,JPK_KR!W:W,B2007),"")</f>
        <v/>
      </c>
      <c r="G2007" s="94" t="str">
        <f>IF(E2007&lt;&gt;"",SUMIFS(JPK_KR!AL:AL,JPK_KR!W:W,F2007),"")</f>
        <v/>
      </c>
      <c r="H2007" s="94" t="str">
        <f>IF(E2007&lt;&gt;"",SUMIFS(JPK_KR!AM:AM,JPK_KR!W:W,F2007),"")</f>
        <v/>
      </c>
      <c r="K2007" s="94" t="str">
        <f>IF(I2007&lt;&gt;"",SUMIFS(JPK_KR!AJ:AJ,JPK_KR!W:W,J2007),"")</f>
        <v/>
      </c>
      <c r="L2007" s="94" t="str">
        <f>IF(I2007&lt;&gt;"",SUMIFS(JPK_KR!AK:AK,JPK_KR!W:W,J2007),"")</f>
        <v/>
      </c>
    </row>
    <row r="2008" spans="3:12" x14ac:dyDescent="0.3">
      <c r="C2008" s="94" t="str">
        <f>IF(A2008&lt;&gt;"",SUMIFS(JPK_KR!AL:AL,JPK_KR!W:W,B2008),"")</f>
        <v/>
      </c>
      <c r="D2008" s="94" t="str">
        <f>IF(A2008&lt;&gt;"",SUMIFS(JPK_KR!AM:AM,JPK_KR!W:W,B2008),"")</f>
        <v/>
      </c>
      <c r="G2008" s="94" t="str">
        <f>IF(E2008&lt;&gt;"",SUMIFS(JPK_KR!AL:AL,JPK_KR!W:W,F2008),"")</f>
        <v/>
      </c>
      <c r="H2008" s="94" t="str">
        <f>IF(E2008&lt;&gt;"",SUMIFS(JPK_KR!AM:AM,JPK_KR!W:W,F2008),"")</f>
        <v/>
      </c>
      <c r="K2008" s="94" t="str">
        <f>IF(I2008&lt;&gt;"",SUMIFS(JPK_KR!AJ:AJ,JPK_KR!W:W,J2008),"")</f>
        <v/>
      </c>
      <c r="L2008" s="94" t="str">
        <f>IF(I2008&lt;&gt;"",SUMIFS(JPK_KR!AK:AK,JPK_KR!W:W,J2008),"")</f>
        <v/>
      </c>
    </row>
    <row r="2009" spans="3:12" x14ac:dyDescent="0.3">
      <c r="C2009" s="94" t="str">
        <f>IF(A2009&lt;&gt;"",SUMIFS(JPK_KR!AL:AL,JPK_KR!W:W,B2009),"")</f>
        <v/>
      </c>
      <c r="D2009" s="94" t="str">
        <f>IF(A2009&lt;&gt;"",SUMIFS(JPK_KR!AM:AM,JPK_KR!W:W,B2009),"")</f>
        <v/>
      </c>
      <c r="G2009" s="94" t="str">
        <f>IF(E2009&lt;&gt;"",SUMIFS(JPK_KR!AL:AL,JPK_KR!W:W,F2009),"")</f>
        <v/>
      </c>
      <c r="H2009" s="94" t="str">
        <f>IF(E2009&lt;&gt;"",SUMIFS(JPK_KR!AM:AM,JPK_KR!W:W,F2009),"")</f>
        <v/>
      </c>
      <c r="K2009" s="94" t="str">
        <f>IF(I2009&lt;&gt;"",SUMIFS(JPK_KR!AJ:AJ,JPK_KR!W:W,J2009),"")</f>
        <v/>
      </c>
      <c r="L2009" s="94" t="str">
        <f>IF(I2009&lt;&gt;"",SUMIFS(JPK_KR!AK:AK,JPK_KR!W:W,J2009),"")</f>
        <v/>
      </c>
    </row>
    <row r="2010" spans="3:12" x14ac:dyDescent="0.3">
      <c r="C2010" s="94" t="str">
        <f>IF(A2010&lt;&gt;"",SUMIFS(JPK_KR!AL:AL,JPK_KR!W:W,B2010),"")</f>
        <v/>
      </c>
      <c r="D2010" s="94" t="str">
        <f>IF(A2010&lt;&gt;"",SUMIFS(JPK_KR!AM:AM,JPK_KR!W:W,B2010),"")</f>
        <v/>
      </c>
      <c r="G2010" s="94" t="str">
        <f>IF(E2010&lt;&gt;"",SUMIFS(JPK_KR!AL:AL,JPK_KR!W:W,F2010),"")</f>
        <v/>
      </c>
      <c r="H2010" s="94" t="str">
        <f>IF(E2010&lt;&gt;"",SUMIFS(JPK_KR!AM:AM,JPK_KR!W:W,F2010),"")</f>
        <v/>
      </c>
      <c r="K2010" s="94" t="str">
        <f>IF(I2010&lt;&gt;"",SUMIFS(JPK_KR!AJ:AJ,JPK_KR!W:W,J2010),"")</f>
        <v/>
      </c>
      <c r="L2010" s="94" t="str">
        <f>IF(I2010&lt;&gt;"",SUMIFS(JPK_KR!AK:AK,JPK_KR!W:W,J2010),"")</f>
        <v/>
      </c>
    </row>
    <row r="2011" spans="3:12" x14ac:dyDescent="0.3">
      <c r="C2011" s="94" t="str">
        <f>IF(A2011&lt;&gt;"",SUMIFS(JPK_KR!AL:AL,JPK_KR!W:W,B2011),"")</f>
        <v/>
      </c>
      <c r="D2011" s="94" t="str">
        <f>IF(A2011&lt;&gt;"",SUMIFS(JPK_KR!AM:AM,JPK_KR!W:W,B2011),"")</f>
        <v/>
      </c>
      <c r="G2011" s="94" t="str">
        <f>IF(E2011&lt;&gt;"",SUMIFS(JPK_KR!AL:AL,JPK_KR!W:W,F2011),"")</f>
        <v/>
      </c>
      <c r="H2011" s="94" t="str">
        <f>IF(E2011&lt;&gt;"",SUMIFS(JPK_KR!AM:AM,JPK_KR!W:W,F2011),"")</f>
        <v/>
      </c>
      <c r="K2011" s="94" t="str">
        <f>IF(I2011&lt;&gt;"",SUMIFS(JPK_KR!AJ:AJ,JPK_KR!W:W,J2011),"")</f>
        <v/>
      </c>
      <c r="L2011" s="94" t="str">
        <f>IF(I2011&lt;&gt;"",SUMIFS(JPK_KR!AK:AK,JPK_KR!W:W,J2011),"")</f>
        <v/>
      </c>
    </row>
    <row r="2012" spans="3:12" x14ac:dyDescent="0.3">
      <c r="C2012" s="94" t="str">
        <f>IF(A2012&lt;&gt;"",SUMIFS(JPK_KR!AL:AL,JPK_KR!W:W,B2012),"")</f>
        <v/>
      </c>
      <c r="D2012" s="94" t="str">
        <f>IF(A2012&lt;&gt;"",SUMIFS(JPK_KR!AM:AM,JPK_KR!W:W,B2012),"")</f>
        <v/>
      </c>
      <c r="G2012" s="94" t="str">
        <f>IF(E2012&lt;&gt;"",SUMIFS(JPK_KR!AL:AL,JPK_KR!W:W,F2012),"")</f>
        <v/>
      </c>
      <c r="H2012" s="94" t="str">
        <f>IF(E2012&lt;&gt;"",SUMIFS(JPK_KR!AM:AM,JPK_KR!W:W,F2012),"")</f>
        <v/>
      </c>
      <c r="K2012" s="94" t="str">
        <f>IF(I2012&lt;&gt;"",SUMIFS(JPK_KR!AJ:AJ,JPK_KR!W:W,J2012),"")</f>
        <v/>
      </c>
      <c r="L2012" s="94" t="str">
        <f>IF(I2012&lt;&gt;"",SUMIFS(JPK_KR!AK:AK,JPK_KR!W:W,J2012),"")</f>
        <v/>
      </c>
    </row>
    <row r="2013" spans="3:12" x14ac:dyDescent="0.3">
      <c r="C2013" s="94" t="str">
        <f>IF(A2013&lt;&gt;"",SUMIFS(JPK_KR!AL:AL,JPK_KR!W:W,B2013),"")</f>
        <v/>
      </c>
      <c r="D2013" s="94" t="str">
        <f>IF(A2013&lt;&gt;"",SUMIFS(JPK_KR!AM:AM,JPK_KR!W:W,B2013),"")</f>
        <v/>
      </c>
      <c r="G2013" s="94" t="str">
        <f>IF(E2013&lt;&gt;"",SUMIFS(JPK_KR!AL:AL,JPK_KR!W:W,F2013),"")</f>
        <v/>
      </c>
      <c r="H2013" s="94" t="str">
        <f>IF(E2013&lt;&gt;"",SUMIFS(JPK_KR!AM:AM,JPK_KR!W:W,F2013),"")</f>
        <v/>
      </c>
      <c r="K2013" s="94" t="str">
        <f>IF(I2013&lt;&gt;"",SUMIFS(JPK_KR!AJ:AJ,JPK_KR!W:W,J2013),"")</f>
        <v/>
      </c>
      <c r="L2013" s="94" t="str">
        <f>IF(I2013&lt;&gt;"",SUMIFS(JPK_KR!AK:AK,JPK_KR!W:W,J2013),"")</f>
        <v/>
      </c>
    </row>
    <row r="2014" spans="3:12" x14ac:dyDescent="0.3">
      <c r="C2014" s="94" t="str">
        <f>IF(A2014&lt;&gt;"",SUMIFS(JPK_KR!AL:AL,JPK_KR!W:W,B2014),"")</f>
        <v/>
      </c>
      <c r="D2014" s="94" t="str">
        <f>IF(A2014&lt;&gt;"",SUMIFS(JPK_KR!AM:AM,JPK_KR!W:W,B2014),"")</f>
        <v/>
      </c>
      <c r="G2014" s="94" t="str">
        <f>IF(E2014&lt;&gt;"",SUMIFS(JPK_KR!AL:AL,JPK_KR!W:W,F2014),"")</f>
        <v/>
      </c>
      <c r="H2014" s="94" t="str">
        <f>IF(E2014&lt;&gt;"",SUMIFS(JPK_KR!AM:AM,JPK_KR!W:W,F2014),"")</f>
        <v/>
      </c>
      <c r="K2014" s="94" t="str">
        <f>IF(I2014&lt;&gt;"",SUMIFS(JPK_KR!AJ:AJ,JPK_KR!W:W,J2014),"")</f>
        <v/>
      </c>
      <c r="L2014" s="94" t="str">
        <f>IF(I2014&lt;&gt;"",SUMIFS(JPK_KR!AK:AK,JPK_KR!W:W,J2014),"")</f>
        <v/>
      </c>
    </row>
    <row r="2015" spans="3:12" x14ac:dyDescent="0.3">
      <c r="C2015" s="94" t="str">
        <f>IF(A2015&lt;&gt;"",SUMIFS(JPK_KR!AL:AL,JPK_KR!W:W,B2015),"")</f>
        <v/>
      </c>
      <c r="D2015" s="94" t="str">
        <f>IF(A2015&lt;&gt;"",SUMIFS(JPK_KR!AM:AM,JPK_KR!W:W,B2015),"")</f>
        <v/>
      </c>
      <c r="G2015" s="94" t="str">
        <f>IF(E2015&lt;&gt;"",SUMIFS(JPK_KR!AL:AL,JPK_KR!W:W,F2015),"")</f>
        <v/>
      </c>
      <c r="H2015" s="94" t="str">
        <f>IF(E2015&lt;&gt;"",SUMIFS(JPK_KR!AM:AM,JPK_KR!W:W,F2015),"")</f>
        <v/>
      </c>
      <c r="K2015" s="94" t="str">
        <f>IF(I2015&lt;&gt;"",SUMIFS(JPK_KR!AJ:AJ,JPK_KR!W:W,J2015),"")</f>
        <v/>
      </c>
      <c r="L2015" s="94" t="str">
        <f>IF(I2015&lt;&gt;"",SUMIFS(JPK_KR!AK:AK,JPK_KR!W:W,J2015),"")</f>
        <v/>
      </c>
    </row>
    <row r="2016" spans="3:12" x14ac:dyDescent="0.3">
      <c r="C2016" s="94" t="str">
        <f>IF(A2016&lt;&gt;"",SUMIFS(JPK_KR!AL:AL,JPK_KR!W:W,B2016),"")</f>
        <v/>
      </c>
      <c r="D2016" s="94" t="str">
        <f>IF(A2016&lt;&gt;"",SUMIFS(JPK_KR!AM:AM,JPK_KR!W:W,B2016),"")</f>
        <v/>
      </c>
      <c r="G2016" s="94" t="str">
        <f>IF(E2016&lt;&gt;"",SUMIFS(JPK_KR!AL:AL,JPK_KR!W:W,F2016),"")</f>
        <v/>
      </c>
      <c r="H2016" s="94" t="str">
        <f>IF(E2016&lt;&gt;"",SUMIFS(JPK_KR!AM:AM,JPK_KR!W:W,F2016),"")</f>
        <v/>
      </c>
      <c r="K2016" s="94" t="str">
        <f>IF(I2016&lt;&gt;"",SUMIFS(JPK_KR!AJ:AJ,JPK_KR!W:W,J2016),"")</f>
        <v/>
      </c>
      <c r="L2016" s="94" t="str">
        <f>IF(I2016&lt;&gt;"",SUMIFS(JPK_KR!AK:AK,JPK_KR!W:W,J2016),"")</f>
        <v/>
      </c>
    </row>
    <row r="2017" spans="3:12" x14ac:dyDescent="0.3">
      <c r="C2017" s="94" t="str">
        <f>IF(A2017&lt;&gt;"",SUMIFS(JPK_KR!AL:AL,JPK_KR!W:W,B2017),"")</f>
        <v/>
      </c>
      <c r="D2017" s="94" t="str">
        <f>IF(A2017&lt;&gt;"",SUMIFS(JPK_KR!AM:AM,JPK_KR!W:W,B2017),"")</f>
        <v/>
      </c>
      <c r="G2017" s="94" t="str">
        <f>IF(E2017&lt;&gt;"",SUMIFS(JPK_KR!AL:AL,JPK_KR!W:W,F2017),"")</f>
        <v/>
      </c>
      <c r="H2017" s="94" t="str">
        <f>IF(E2017&lt;&gt;"",SUMIFS(JPK_KR!AM:AM,JPK_KR!W:W,F2017),"")</f>
        <v/>
      </c>
      <c r="K2017" s="94" t="str">
        <f>IF(I2017&lt;&gt;"",SUMIFS(JPK_KR!AJ:AJ,JPK_KR!W:W,J2017),"")</f>
        <v/>
      </c>
      <c r="L2017" s="94" t="str">
        <f>IF(I2017&lt;&gt;"",SUMIFS(JPK_KR!AK:AK,JPK_KR!W:W,J2017),"")</f>
        <v/>
      </c>
    </row>
    <row r="2018" spans="3:12" x14ac:dyDescent="0.3">
      <c r="C2018" s="94" t="str">
        <f>IF(A2018&lt;&gt;"",SUMIFS(JPK_KR!AL:AL,JPK_KR!W:W,B2018),"")</f>
        <v/>
      </c>
      <c r="D2018" s="94" t="str">
        <f>IF(A2018&lt;&gt;"",SUMIFS(JPK_KR!AM:AM,JPK_KR!W:W,B2018),"")</f>
        <v/>
      </c>
      <c r="G2018" s="94" t="str">
        <f>IF(E2018&lt;&gt;"",SUMIFS(JPK_KR!AL:AL,JPK_KR!W:W,F2018),"")</f>
        <v/>
      </c>
      <c r="H2018" s="94" t="str">
        <f>IF(E2018&lt;&gt;"",SUMIFS(JPK_KR!AM:AM,JPK_KR!W:W,F2018),"")</f>
        <v/>
      </c>
      <c r="K2018" s="94" t="str">
        <f>IF(I2018&lt;&gt;"",SUMIFS(JPK_KR!AJ:AJ,JPK_KR!W:W,J2018),"")</f>
        <v/>
      </c>
      <c r="L2018" s="94" t="str">
        <f>IF(I2018&lt;&gt;"",SUMIFS(JPK_KR!AK:AK,JPK_KR!W:W,J2018),"")</f>
        <v/>
      </c>
    </row>
    <row r="2019" spans="3:12" x14ac:dyDescent="0.3">
      <c r="C2019" s="94" t="str">
        <f>IF(A2019&lt;&gt;"",SUMIFS(JPK_KR!AL:AL,JPK_KR!W:W,B2019),"")</f>
        <v/>
      </c>
      <c r="D2019" s="94" t="str">
        <f>IF(A2019&lt;&gt;"",SUMIFS(JPK_KR!AM:AM,JPK_KR!W:W,B2019),"")</f>
        <v/>
      </c>
      <c r="G2019" s="94" t="str">
        <f>IF(E2019&lt;&gt;"",SUMIFS(JPK_KR!AL:AL,JPK_KR!W:W,F2019),"")</f>
        <v/>
      </c>
      <c r="H2019" s="94" t="str">
        <f>IF(E2019&lt;&gt;"",SUMIFS(JPK_KR!AM:AM,JPK_KR!W:W,F2019),"")</f>
        <v/>
      </c>
      <c r="K2019" s="94" t="str">
        <f>IF(I2019&lt;&gt;"",SUMIFS(JPK_KR!AJ:AJ,JPK_KR!W:W,J2019),"")</f>
        <v/>
      </c>
      <c r="L2019" s="94" t="str">
        <f>IF(I2019&lt;&gt;"",SUMIFS(JPK_KR!AK:AK,JPK_KR!W:W,J2019),"")</f>
        <v/>
      </c>
    </row>
    <row r="2020" spans="3:12" x14ac:dyDescent="0.3">
      <c r="C2020" s="94" t="str">
        <f>IF(A2020&lt;&gt;"",SUMIFS(JPK_KR!AL:AL,JPK_KR!W:W,B2020),"")</f>
        <v/>
      </c>
      <c r="D2020" s="94" t="str">
        <f>IF(A2020&lt;&gt;"",SUMIFS(JPK_KR!AM:AM,JPK_KR!W:W,B2020),"")</f>
        <v/>
      </c>
      <c r="G2020" s="94" t="str">
        <f>IF(E2020&lt;&gt;"",SUMIFS(JPK_KR!AL:AL,JPK_KR!W:W,F2020),"")</f>
        <v/>
      </c>
      <c r="H2020" s="94" t="str">
        <f>IF(E2020&lt;&gt;"",SUMIFS(JPK_KR!AM:AM,JPK_KR!W:W,F2020),"")</f>
        <v/>
      </c>
      <c r="K2020" s="94" t="str">
        <f>IF(I2020&lt;&gt;"",SUMIFS(JPK_KR!AJ:AJ,JPK_KR!W:W,J2020),"")</f>
        <v/>
      </c>
      <c r="L2020" s="94" t="str">
        <f>IF(I2020&lt;&gt;"",SUMIFS(JPK_KR!AK:AK,JPK_KR!W:W,J2020),"")</f>
        <v/>
      </c>
    </row>
    <row r="2021" spans="3:12" x14ac:dyDescent="0.3">
      <c r="C2021" s="94" t="str">
        <f>IF(A2021&lt;&gt;"",SUMIFS(JPK_KR!AL:AL,JPK_KR!W:W,B2021),"")</f>
        <v/>
      </c>
      <c r="D2021" s="94" t="str">
        <f>IF(A2021&lt;&gt;"",SUMIFS(JPK_KR!AM:AM,JPK_KR!W:W,B2021),"")</f>
        <v/>
      </c>
      <c r="G2021" s="94" t="str">
        <f>IF(E2021&lt;&gt;"",SUMIFS(JPK_KR!AL:AL,JPK_KR!W:W,F2021),"")</f>
        <v/>
      </c>
      <c r="H2021" s="94" t="str">
        <f>IF(E2021&lt;&gt;"",SUMIFS(JPK_KR!AM:AM,JPK_KR!W:W,F2021),"")</f>
        <v/>
      </c>
      <c r="K2021" s="94" t="str">
        <f>IF(I2021&lt;&gt;"",SUMIFS(JPK_KR!AJ:AJ,JPK_KR!W:W,J2021),"")</f>
        <v/>
      </c>
      <c r="L2021" s="94" t="str">
        <f>IF(I2021&lt;&gt;"",SUMIFS(JPK_KR!AK:AK,JPK_KR!W:W,J2021),"")</f>
        <v/>
      </c>
    </row>
    <row r="2022" spans="3:12" x14ac:dyDescent="0.3">
      <c r="C2022" s="94" t="str">
        <f>IF(A2022&lt;&gt;"",SUMIFS(JPK_KR!AL:AL,JPK_KR!W:W,B2022),"")</f>
        <v/>
      </c>
      <c r="D2022" s="94" t="str">
        <f>IF(A2022&lt;&gt;"",SUMIFS(JPK_KR!AM:AM,JPK_KR!W:W,B2022),"")</f>
        <v/>
      </c>
      <c r="G2022" s="94" t="str">
        <f>IF(E2022&lt;&gt;"",SUMIFS(JPK_KR!AL:AL,JPK_KR!W:W,F2022),"")</f>
        <v/>
      </c>
      <c r="H2022" s="94" t="str">
        <f>IF(E2022&lt;&gt;"",SUMIFS(JPK_KR!AM:AM,JPK_KR!W:W,F2022),"")</f>
        <v/>
      </c>
      <c r="K2022" s="94" t="str">
        <f>IF(I2022&lt;&gt;"",SUMIFS(JPK_KR!AJ:AJ,JPK_KR!W:W,J2022),"")</f>
        <v/>
      </c>
      <c r="L2022" s="94" t="str">
        <f>IF(I2022&lt;&gt;"",SUMIFS(JPK_KR!AK:AK,JPK_KR!W:W,J2022),"")</f>
        <v/>
      </c>
    </row>
    <row r="2023" spans="3:12" x14ac:dyDescent="0.3">
      <c r="C2023" s="94" t="str">
        <f>IF(A2023&lt;&gt;"",SUMIFS(JPK_KR!AL:AL,JPK_KR!W:W,B2023),"")</f>
        <v/>
      </c>
      <c r="D2023" s="94" t="str">
        <f>IF(A2023&lt;&gt;"",SUMIFS(JPK_KR!AM:AM,JPK_KR!W:W,B2023),"")</f>
        <v/>
      </c>
      <c r="G2023" s="94" t="str">
        <f>IF(E2023&lt;&gt;"",SUMIFS(JPK_KR!AL:AL,JPK_KR!W:W,F2023),"")</f>
        <v/>
      </c>
      <c r="H2023" s="94" t="str">
        <f>IF(E2023&lt;&gt;"",SUMIFS(JPK_KR!AM:AM,JPK_KR!W:W,F2023),"")</f>
        <v/>
      </c>
      <c r="K2023" s="94" t="str">
        <f>IF(I2023&lt;&gt;"",SUMIFS(JPK_KR!AJ:AJ,JPK_KR!W:W,J2023),"")</f>
        <v/>
      </c>
      <c r="L2023" s="94" t="str">
        <f>IF(I2023&lt;&gt;"",SUMIFS(JPK_KR!AK:AK,JPK_KR!W:W,J2023),"")</f>
        <v/>
      </c>
    </row>
    <row r="2024" spans="3:12" x14ac:dyDescent="0.3">
      <c r="C2024" s="94" t="str">
        <f>IF(A2024&lt;&gt;"",SUMIFS(JPK_KR!AL:AL,JPK_KR!W:W,B2024),"")</f>
        <v/>
      </c>
      <c r="D2024" s="94" t="str">
        <f>IF(A2024&lt;&gt;"",SUMIFS(JPK_KR!AM:AM,JPK_KR!W:W,B2024),"")</f>
        <v/>
      </c>
      <c r="G2024" s="94" t="str">
        <f>IF(E2024&lt;&gt;"",SUMIFS(JPK_KR!AL:AL,JPK_KR!W:W,F2024),"")</f>
        <v/>
      </c>
      <c r="H2024" s="94" t="str">
        <f>IF(E2024&lt;&gt;"",SUMIFS(JPK_KR!AM:AM,JPK_KR!W:W,F2024),"")</f>
        <v/>
      </c>
      <c r="K2024" s="94" t="str">
        <f>IF(I2024&lt;&gt;"",SUMIFS(JPK_KR!AJ:AJ,JPK_KR!W:W,J2024),"")</f>
        <v/>
      </c>
      <c r="L2024" s="94" t="str">
        <f>IF(I2024&lt;&gt;"",SUMIFS(JPK_KR!AK:AK,JPK_KR!W:W,J2024),"")</f>
        <v/>
      </c>
    </row>
    <row r="2025" spans="3:12" x14ac:dyDescent="0.3">
      <c r="C2025" s="94" t="str">
        <f>IF(A2025&lt;&gt;"",SUMIFS(JPK_KR!AL:AL,JPK_KR!W:W,B2025),"")</f>
        <v/>
      </c>
      <c r="D2025" s="94" t="str">
        <f>IF(A2025&lt;&gt;"",SUMIFS(JPK_KR!AM:AM,JPK_KR!W:W,B2025),"")</f>
        <v/>
      </c>
      <c r="G2025" s="94" t="str">
        <f>IF(E2025&lt;&gt;"",SUMIFS(JPK_KR!AL:AL,JPK_KR!W:W,F2025),"")</f>
        <v/>
      </c>
      <c r="H2025" s="94" t="str">
        <f>IF(E2025&lt;&gt;"",SUMIFS(JPK_KR!AM:AM,JPK_KR!W:W,F2025),"")</f>
        <v/>
      </c>
      <c r="K2025" s="94" t="str">
        <f>IF(I2025&lt;&gt;"",SUMIFS(JPK_KR!AJ:AJ,JPK_KR!W:W,J2025),"")</f>
        <v/>
      </c>
      <c r="L2025" s="94" t="str">
        <f>IF(I2025&lt;&gt;"",SUMIFS(JPK_KR!AK:AK,JPK_KR!W:W,J2025),"")</f>
        <v/>
      </c>
    </row>
    <row r="2026" spans="3:12" x14ac:dyDescent="0.3">
      <c r="C2026" s="94" t="str">
        <f>IF(A2026&lt;&gt;"",SUMIFS(JPK_KR!AL:AL,JPK_KR!W:W,B2026),"")</f>
        <v/>
      </c>
      <c r="D2026" s="94" t="str">
        <f>IF(A2026&lt;&gt;"",SUMIFS(JPK_KR!AM:AM,JPK_KR!W:W,B2026),"")</f>
        <v/>
      </c>
      <c r="G2026" s="94" t="str">
        <f>IF(E2026&lt;&gt;"",SUMIFS(JPK_KR!AL:AL,JPK_KR!W:W,F2026),"")</f>
        <v/>
      </c>
      <c r="H2026" s="94" t="str">
        <f>IF(E2026&lt;&gt;"",SUMIFS(JPK_KR!AM:AM,JPK_KR!W:W,F2026),"")</f>
        <v/>
      </c>
      <c r="K2026" s="94" t="str">
        <f>IF(I2026&lt;&gt;"",SUMIFS(JPK_KR!AJ:AJ,JPK_KR!W:W,J2026),"")</f>
        <v/>
      </c>
      <c r="L2026" s="94" t="str">
        <f>IF(I2026&lt;&gt;"",SUMIFS(JPK_KR!AK:AK,JPK_KR!W:W,J2026),"")</f>
        <v/>
      </c>
    </row>
    <row r="2027" spans="3:12" x14ac:dyDescent="0.3">
      <c r="C2027" s="94" t="str">
        <f>IF(A2027&lt;&gt;"",SUMIFS(JPK_KR!AL:AL,JPK_KR!W:W,B2027),"")</f>
        <v/>
      </c>
      <c r="D2027" s="94" t="str">
        <f>IF(A2027&lt;&gt;"",SUMIFS(JPK_KR!AM:AM,JPK_KR!W:W,B2027),"")</f>
        <v/>
      </c>
      <c r="G2027" s="94" t="str">
        <f>IF(E2027&lt;&gt;"",SUMIFS(JPK_KR!AL:AL,JPK_KR!W:W,F2027),"")</f>
        <v/>
      </c>
      <c r="H2027" s="94" t="str">
        <f>IF(E2027&lt;&gt;"",SUMIFS(JPK_KR!AM:AM,JPK_KR!W:W,F2027),"")</f>
        <v/>
      </c>
      <c r="K2027" s="94" t="str">
        <f>IF(I2027&lt;&gt;"",SUMIFS(JPK_KR!AJ:AJ,JPK_KR!W:W,J2027),"")</f>
        <v/>
      </c>
      <c r="L2027" s="94" t="str">
        <f>IF(I2027&lt;&gt;"",SUMIFS(JPK_KR!AK:AK,JPK_KR!W:W,J2027),"")</f>
        <v/>
      </c>
    </row>
    <row r="2028" spans="3:12" x14ac:dyDescent="0.3">
      <c r="C2028" s="94" t="str">
        <f>IF(A2028&lt;&gt;"",SUMIFS(JPK_KR!AL:AL,JPK_KR!W:W,B2028),"")</f>
        <v/>
      </c>
      <c r="D2028" s="94" t="str">
        <f>IF(A2028&lt;&gt;"",SUMIFS(JPK_KR!AM:AM,JPK_KR!W:W,B2028),"")</f>
        <v/>
      </c>
      <c r="G2028" s="94" t="str">
        <f>IF(E2028&lt;&gt;"",SUMIFS(JPK_KR!AL:AL,JPK_KR!W:W,F2028),"")</f>
        <v/>
      </c>
      <c r="H2028" s="94" t="str">
        <f>IF(E2028&lt;&gt;"",SUMIFS(JPK_KR!AM:AM,JPK_KR!W:W,F2028),"")</f>
        <v/>
      </c>
      <c r="K2028" s="94" t="str">
        <f>IF(I2028&lt;&gt;"",SUMIFS(JPK_KR!AJ:AJ,JPK_KR!W:W,J2028),"")</f>
        <v/>
      </c>
      <c r="L2028" s="94" t="str">
        <f>IF(I2028&lt;&gt;"",SUMIFS(JPK_KR!AK:AK,JPK_KR!W:W,J2028),"")</f>
        <v/>
      </c>
    </row>
    <row r="2029" spans="3:12" x14ac:dyDescent="0.3">
      <c r="C2029" s="94" t="str">
        <f>IF(A2029&lt;&gt;"",SUMIFS(JPK_KR!AL:AL,JPK_KR!W:W,B2029),"")</f>
        <v/>
      </c>
      <c r="D2029" s="94" t="str">
        <f>IF(A2029&lt;&gt;"",SUMIFS(JPK_KR!AM:AM,JPK_KR!W:W,B2029),"")</f>
        <v/>
      </c>
      <c r="G2029" s="94" t="str">
        <f>IF(E2029&lt;&gt;"",SUMIFS(JPK_KR!AL:AL,JPK_KR!W:W,F2029),"")</f>
        <v/>
      </c>
      <c r="H2029" s="94" t="str">
        <f>IF(E2029&lt;&gt;"",SUMIFS(JPK_KR!AM:AM,JPK_KR!W:W,F2029),"")</f>
        <v/>
      </c>
      <c r="K2029" s="94" t="str">
        <f>IF(I2029&lt;&gt;"",SUMIFS(JPK_KR!AJ:AJ,JPK_KR!W:W,J2029),"")</f>
        <v/>
      </c>
      <c r="L2029" s="94" t="str">
        <f>IF(I2029&lt;&gt;"",SUMIFS(JPK_KR!AK:AK,JPK_KR!W:W,J2029),"")</f>
        <v/>
      </c>
    </row>
    <row r="2030" spans="3:12" x14ac:dyDescent="0.3">
      <c r="C2030" s="94" t="str">
        <f>IF(A2030&lt;&gt;"",SUMIFS(JPK_KR!AL:AL,JPK_KR!W:W,B2030),"")</f>
        <v/>
      </c>
      <c r="D2030" s="94" t="str">
        <f>IF(A2030&lt;&gt;"",SUMIFS(JPK_KR!AM:AM,JPK_KR!W:W,B2030),"")</f>
        <v/>
      </c>
      <c r="G2030" s="94" t="str">
        <f>IF(E2030&lt;&gt;"",SUMIFS(JPK_KR!AL:AL,JPK_KR!W:W,F2030),"")</f>
        <v/>
      </c>
      <c r="H2030" s="94" t="str">
        <f>IF(E2030&lt;&gt;"",SUMIFS(JPK_KR!AM:AM,JPK_KR!W:W,F2030),"")</f>
        <v/>
      </c>
      <c r="K2030" s="94" t="str">
        <f>IF(I2030&lt;&gt;"",SUMIFS(JPK_KR!AJ:AJ,JPK_KR!W:W,J2030),"")</f>
        <v/>
      </c>
      <c r="L2030" s="94" t="str">
        <f>IF(I2030&lt;&gt;"",SUMIFS(JPK_KR!AK:AK,JPK_KR!W:W,J2030),"")</f>
        <v/>
      </c>
    </row>
    <row r="2031" spans="3:12" x14ac:dyDescent="0.3">
      <c r="C2031" s="94" t="str">
        <f>IF(A2031&lt;&gt;"",SUMIFS(JPK_KR!AL:AL,JPK_KR!W:W,B2031),"")</f>
        <v/>
      </c>
      <c r="D2031" s="94" t="str">
        <f>IF(A2031&lt;&gt;"",SUMIFS(JPK_KR!AM:AM,JPK_KR!W:W,B2031),"")</f>
        <v/>
      </c>
      <c r="G2031" s="94" t="str">
        <f>IF(E2031&lt;&gt;"",SUMIFS(JPK_KR!AL:AL,JPK_KR!W:W,F2031),"")</f>
        <v/>
      </c>
      <c r="H2031" s="94" t="str">
        <f>IF(E2031&lt;&gt;"",SUMIFS(JPK_KR!AM:AM,JPK_KR!W:W,F2031),"")</f>
        <v/>
      </c>
      <c r="K2031" s="94" t="str">
        <f>IF(I2031&lt;&gt;"",SUMIFS(JPK_KR!AJ:AJ,JPK_KR!W:W,J2031),"")</f>
        <v/>
      </c>
      <c r="L2031" s="94" t="str">
        <f>IF(I2031&lt;&gt;"",SUMIFS(JPK_KR!AK:AK,JPK_KR!W:W,J2031),"")</f>
        <v/>
      </c>
    </row>
    <row r="2032" spans="3:12" x14ac:dyDescent="0.3">
      <c r="C2032" s="94" t="str">
        <f>IF(A2032&lt;&gt;"",SUMIFS(JPK_KR!AL:AL,JPK_KR!W:W,B2032),"")</f>
        <v/>
      </c>
      <c r="D2032" s="94" t="str">
        <f>IF(A2032&lt;&gt;"",SUMIFS(JPK_KR!AM:AM,JPK_KR!W:W,B2032),"")</f>
        <v/>
      </c>
      <c r="G2032" s="94" t="str">
        <f>IF(E2032&lt;&gt;"",SUMIFS(JPK_KR!AL:AL,JPK_KR!W:W,F2032),"")</f>
        <v/>
      </c>
      <c r="H2032" s="94" t="str">
        <f>IF(E2032&lt;&gt;"",SUMIFS(JPK_KR!AM:AM,JPK_KR!W:W,F2032),"")</f>
        <v/>
      </c>
      <c r="K2032" s="94" t="str">
        <f>IF(I2032&lt;&gt;"",SUMIFS(JPK_KR!AJ:AJ,JPK_KR!W:W,J2032),"")</f>
        <v/>
      </c>
      <c r="L2032" s="94" t="str">
        <f>IF(I2032&lt;&gt;"",SUMIFS(JPK_KR!AK:AK,JPK_KR!W:W,J2032),"")</f>
        <v/>
      </c>
    </row>
    <row r="2033" spans="3:12" x14ac:dyDescent="0.3">
      <c r="C2033" s="94" t="str">
        <f>IF(A2033&lt;&gt;"",SUMIFS(JPK_KR!AL:AL,JPK_KR!W:W,B2033),"")</f>
        <v/>
      </c>
      <c r="D2033" s="94" t="str">
        <f>IF(A2033&lt;&gt;"",SUMIFS(JPK_KR!AM:AM,JPK_KR!W:W,B2033),"")</f>
        <v/>
      </c>
      <c r="G2033" s="94" t="str">
        <f>IF(E2033&lt;&gt;"",SUMIFS(JPK_KR!AL:AL,JPK_KR!W:W,F2033),"")</f>
        <v/>
      </c>
      <c r="H2033" s="94" t="str">
        <f>IF(E2033&lt;&gt;"",SUMIFS(JPK_KR!AM:AM,JPK_KR!W:W,F2033),"")</f>
        <v/>
      </c>
      <c r="K2033" s="94" t="str">
        <f>IF(I2033&lt;&gt;"",SUMIFS(JPK_KR!AJ:AJ,JPK_KR!W:W,J2033),"")</f>
        <v/>
      </c>
      <c r="L2033" s="94" t="str">
        <f>IF(I2033&lt;&gt;"",SUMIFS(JPK_KR!AK:AK,JPK_KR!W:W,J2033),"")</f>
        <v/>
      </c>
    </row>
    <row r="2034" spans="3:12" x14ac:dyDescent="0.3">
      <c r="C2034" s="94" t="str">
        <f>IF(A2034&lt;&gt;"",SUMIFS(JPK_KR!AL:AL,JPK_KR!W:W,B2034),"")</f>
        <v/>
      </c>
      <c r="D2034" s="94" t="str">
        <f>IF(A2034&lt;&gt;"",SUMIFS(JPK_KR!AM:AM,JPK_KR!W:W,B2034),"")</f>
        <v/>
      </c>
      <c r="G2034" s="94" t="str">
        <f>IF(E2034&lt;&gt;"",SUMIFS(JPK_KR!AL:AL,JPK_KR!W:W,F2034),"")</f>
        <v/>
      </c>
      <c r="H2034" s="94" t="str">
        <f>IF(E2034&lt;&gt;"",SUMIFS(JPK_KR!AM:AM,JPK_KR!W:W,F2034),"")</f>
        <v/>
      </c>
      <c r="K2034" s="94" t="str">
        <f>IF(I2034&lt;&gt;"",SUMIFS(JPK_KR!AJ:AJ,JPK_KR!W:W,J2034),"")</f>
        <v/>
      </c>
      <c r="L2034" s="94" t="str">
        <f>IF(I2034&lt;&gt;"",SUMIFS(JPK_KR!AK:AK,JPK_KR!W:W,J2034),"")</f>
        <v/>
      </c>
    </row>
    <row r="2035" spans="3:12" x14ac:dyDescent="0.3">
      <c r="C2035" s="94" t="str">
        <f>IF(A2035&lt;&gt;"",SUMIFS(JPK_KR!AL:AL,JPK_KR!W:W,B2035),"")</f>
        <v/>
      </c>
      <c r="D2035" s="94" t="str">
        <f>IF(A2035&lt;&gt;"",SUMIFS(JPK_KR!AM:AM,JPK_KR!W:W,B2035),"")</f>
        <v/>
      </c>
      <c r="G2035" s="94" t="str">
        <f>IF(E2035&lt;&gt;"",SUMIFS(JPK_KR!AL:AL,JPK_KR!W:W,F2035),"")</f>
        <v/>
      </c>
      <c r="H2035" s="94" t="str">
        <f>IF(E2035&lt;&gt;"",SUMIFS(JPK_KR!AM:AM,JPK_KR!W:W,F2035),"")</f>
        <v/>
      </c>
      <c r="K2035" s="94" t="str">
        <f>IF(I2035&lt;&gt;"",SUMIFS(JPK_KR!AJ:AJ,JPK_KR!W:W,J2035),"")</f>
        <v/>
      </c>
      <c r="L2035" s="94" t="str">
        <f>IF(I2035&lt;&gt;"",SUMIFS(JPK_KR!AK:AK,JPK_KR!W:W,J2035),"")</f>
        <v/>
      </c>
    </row>
    <row r="2036" spans="3:12" x14ac:dyDescent="0.3">
      <c r="C2036" s="94" t="str">
        <f>IF(A2036&lt;&gt;"",SUMIFS(JPK_KR!AL:AL,JPK_KR!W:W,B2036),"")</f>
        <v/>
      </c>
      <c r="D2036" s="94" t="str">
        <f>IF(A2036&lt;&gt;"",SUMIFS(JPK_KR!AM:AM,JPK_KR!W:W,B2036),"")</f>
        <v/>
      </c>
      <c r="G2036" s="94" t="str">
        <f>IF(E2036&lt;&gt;"",SUMIFS(JPK_KR!AL:AL,JPK_KR!W:W,F2036),"")</f>
        <v/>
      </c>
      <c r="H2036" s="94" t="str">
        <f>IF(E2036&lt;&gt;"",SUMIFS(JPK_KR!AM:AM,JPK_KR!W:W,F2036),"")</f>
        <v/>
      </c>
      <c r="K2036" s="94" t="str">
        <f>IF(I2036&lt;&gt;"",SUMIFS(JPK_KR!AJ:AJ,JPK_KR!W:W,J2036),"")</f>
        <v/>
      </c>
      <c r="L2036" s="94" t="str">
        <f>IF(I2036&lt;&gt;"",SUMIFS(JPK_KR!AK:AK,JPK_KR!W:W,J2036),"")</f>
        <v/>
      </c>
    </row>
    <row r="2037" spans="3:12" x14ac:dyDescent="0.3">
      <c r="C2037" s="94" t="str">
        <f>IF(A2037&lt;&gt;"",SUMIFS(JPK_KR!AL:AL,JPK_KR!W:W,B2037),"")</f>
        <v/>
      </c>
      <c r="D2037" s="94" t="str">
        <f>IF(A2037&lt;&gt;"",SUMIFS(JPK_KR!AM:AM,JPK_KR!W:W,B2037),"")</f>
        <v/>
      </c>
      <c r="G2037" s="94" t="str">
        <f>IF(E2037&lt;&gt;"",SUMIFS(JPK_KR!AL:AL,JPK_KR!W:W,F2037),"")</f>
        <v/>
      </c>
      <c r="H2037" s="94" t="str">
        <f>IF(E2037&lt;&gt;"",SUMIFS(JPK_KR!AM:AM,JPK_KR!W:W,F2037),"")</f>
        <v/>
      </c>
      <c r="K2037" s="94" t="str">
        <f>IF(I2037&lt;&gt;"",SUMIFS(JPK_KR!AJ:AJ,JPK_KR!W:W,J2037),"")</f>
        <v/>
      </c>
      <c r="L2037" s="94" t="str">
        <f>IF(I2037&lt;&gt;"",SUMIFS(JPK_KR!AK:AK,JPK_KR!W:W,J2037),"")</f>
        <v/>
      </c>
    </row>
    <row r="2038" spans="3:12" x14ac:dyDescent="0.3">
      <c r="C2038" s="94" t="str">
        <f>IF(A2038&lt;&gt;"",SUMIFS(JPK_KR!AL:AL,JPK_KR!W:W,B2038),"")</f>
        <v/>
      </c>
      <c r="D2038" s="94" t="str">
        <f>IF(A2038&lt;&gt;"",SUMIFS(JPK_KR!AM:AM,JPK_KR!W:W,B2038),"")</f>
        <v/>
      </c>
      <c r="G2038" s="94" t="str">
        <f>IF(E2038&lt;&gt;"",SUMIFS(JPK_KR!AL:AL,JPK_KR!W:W,F2038),"")</f>
        <v/>
      </c>
      <c r="H2038" s="94" t="str">
        <f>IF(E2038&lt;&gt;"",SUMIFS(JPK_KR!AM:AM,JPK_KR!W:W,F2038),"")</f>
        <v/>
      </c>
      <c r="K2038" s="94" t="str">
        <f>IF(I2038&lt;&gt;"",SUMIFS(JPK_KR!AJ:AJ,JPK_KR!W:W,J2038),"")</f>
        <v/>
      </c>
      <c r="L2038" s="94" t="str">
        <f>IF(I2038&lt;&gt;"",SUMIFS(JPK_KR!AK:AK,JPK_KR!W:W,J2038),"")</f>
        <v/>
      </c>
    </row>
    <row r="2039" spans="3:12" x14ac:dyDescent="0.3">
      <c r="C2039" s="94" t="str">
        <f>IF(A2039&lt;&gt;"",SUMIFS(JPK_KR!AL:AL,JPK_KR!W:W,B2039),"")</f>
        <v/>
      </c>
      <c r="D2039" s="94" t="str">
        <f>IF(A2039&lt;&gt;"",SUMIFS(JPK_KR!AM:AM,JPK_KR!W:W,B2039),"")</f>
        <v/>
      </c>
      <c r="G2039" s="94" t="str">
        <f>IF(E2039&lt;&gt;"",SUMIFS(JPK_KR!AL:AL,JPK_KR!W:W,F2039),"")</f>
        <v/>
      </c>
      <c r="H2039" s="94" t="str">
        <f>IF(E2039&lt;&gt;"",SUMIFS(JPK_KR!AM:AM,JPK_KR!W:W,F2039),"")</f>
        <v/>
      </c>
      <c r="K2039" s="94" t="str">
        <f>IF(I2039&lt;&gt;"",SUMIFS(JPK_KR!AJ:AJ,JPK_KR!W:W,J2039),"")</f>
        <v/>
      </c>
      <c r="L2039" s="94" t="str">
        <f>IF(I2039&lt;&gt;"",SUMIFS(JPK_KR!AK:AK,JPK_KR!W:W,J2039),"")</f>
        <v/>
      </c>
    </row>
    <row r="2040" spans="3:12" x14ac:dyDescent="0.3">
      <c r="C2040" s="94" t="str">
        <f>IF(A2040&lt;&gt;"",SUMIFS(JPK_KR!AL:AL,JPK_KR!W:W,B2040),"")</f>
        <v/>
      </c>
      <c r="D2040" s="94" t="str">
        <f>IF(A2040&lt;&gt;"",SUMIFS(JPK_KR!AM:AM,JPK_KR!W:W,B2040),"")</f>
        <v/>
      </c>
      <c r="G2040" s="94" t="str">
        <f>IF(E2040&lt;&gt;"",SUMIFS(JPK_KR!AL:AL,JPK_KR!W:W,F2040),"")</f>
        <v/>
      </c>
      <c r="H2040" s="94" t="str">
        <f>IF(E2040&lt;&gt;"",SUMIFS(JPK_KR!AM:AM,JPK_KR!W:W,F2040),"")</f>
        <v/>
      </c>
      <c r="K2040" s="94" t="str">
        <f>IF(I2040&lt;&gt;"",SUMIFS(JPK_KR!AJ:AJ,JPK_KR!W:W,J2040),"")</f>
        <v/>
      </c>
      <c r="L2040" s="94" t="str">
        <f>IF(I2040&lt;&gt;"",SUMIFS(JPK_KR!AK:AK,JPK_KR!W:W,J2040),"")</f>
        <v/>
      </c>
    </row>
    <row r="2041" spans="3:12" x14ac:dyDescent="0.3">
      <c r="C2041" s="94" t="str">
        <f>IF(A2041&lt;&gt;"",SUMIFS(JPK_KR!AL:AL,JPK_KR!W:W,B2041),"")</f>
        <v/>
      </c>
      <c r="D2041" s="94" t="str">
        <f>IF(A2041&lt;&gt;"",SUMIFS(JPK_KR!AM:AM,JPK_KR!W:W,B2041),"")</f>
        <v/>
      </c>
      <c r="G2041" s="94" t="str">
        <f>IF(E2041&lt;&gt;"",SUMIFS(JPK_KR!AL:AL,JPK_KR!W:W,F2041),"")</f>
        <v/>
      </c>
      <c r="H2041" s="94" t="str">
        <f>IF(E2041&lt;&gt;"",SUMIFS(JPK_KR!AM:AM,JPK_KR!W:W,F2041),"")</f>
        <v/>
      </c>
      <c r="K2041" s="94" t="str">
        <f>IF(I2041&lt;&gt;"",SUMIFS(JPK_KR!AJ:AJ,JPK_KR!W:W,J2041),"")</f>
        <v/>
      </c>
      <c r="L2041" s="94" t="str">
        <f>IF(I2041&lt;&gt;"",SUMIFS(JPK_KR!AK:AK,JPK_KR!W:W,J2041),"")</f>
        <v/>
      </c>
    </row>
    <row r="2042" spans="3:12" x14ac:dyDescent="0.3">
      <c r="C2042" s="94" t="str">
        <f>IF(A2042&lt;&gt;"",SUMIFS(JPK_KR!AL:AL,JPK_KR!W:W,B2042),"")</f>
        <v/>
      </c>
      <c r="D2042" s="94" t="str">
        <f>IF(A2042&lt;&gt;"",SUMIFS(JPK_KR!AM:AM,JPK_KR!W:W,B2042),"")</f>
        <v/>
      </c>
      <c r="G2042" s="94" t="str">
        <f>IF(E2042&lt;&gt;"",SUMIFS(JPK_KR!AL:AL,JPK_KR!W:W,F2042),"")</f>
        <v/>
      </c>
      <c r="H2042" s="94" t="str">
        <f>IF(E2042&lt;&gt;"",SUMIFS(JPK_KR!AM:AM,JPK_KR!W:W,F2042),"")</f>
        <v/>
      </c>
      <c r="K2042" s="94" t="str">
        <f>IF(I2042&lt;&gt;"",SUMIFS(JPK_KR!AJ:AJ,JPK_KR!W:W,J2042),"")</f>
        <v/>
      </c>
      <c r="L2042" s="94" t="str">
        <f>IF(I2042&lt;&gt;"",SUMIFS(JPK_KR!AK:AK,JPK_KR!W:W,J2042),"")</f>
        <v/>
      </c>
    </row>
    <row r="2043" spans="3:12" x14ac:dyDescent="0.3">
      <c r="C2043" s="94" t="str">
        <f>IF(A2043&lt;&gt;"",SUMIFS(JPK_KR!AL:AL,JPK_KR!W:W,B2043),"")</f>
        <v/>
      </c>
      <c r="D2043" s="94" t="str">
        <f>IF(A2043&lt;&gt;"",SUMIFS(JPK_KR!AM:AM,JPK_KR!W:W,B2043),"")</f>
        <v/>
      </c>
      <c r="G2043" s="94" t="str">
        <f>IF(E2043&lt;&gt;"",SUMIFS(JPK_KR!AL:AL,JPK_KR!W:W,F2043),"")</f>
        <v/>
      </c>
      <c r="H2043" s="94" t="str">
        <f>IF(E2043&lt;&gt;"",SUMIFS(JPK_KR!AM:AM,JPK_KR!W:W,F2043),"")</f>
        <v/>
      </c>
      <c r="K2043" s="94" t="str">
        <f>IF(I2043&lt;&gt;"",SUMIFS(JPK_KR!AJ:AJ,JPK_KR!W:W,J2043),"")</f>
        <v/>
      </c>
      <c r="L2043" s="94" t="str">
        <f>IF(I2043&lt;&gt;"",SUMIFS(JPK_KR!AK:AK,JPK_KR!W:W,J2043),"")</f>
        <v/>
      </c>
    </row>
    <row r="2044" spans="3:12" x14ac:dyDescent="0.3">
      <c r="C2044" s="94" t="str">
        <f>IF(A2044&lt;&gt;"",SUMIFS(JPK_KR!AL:AL,JPK_KR!W:W,B2044),"")</f>
        <v/>
      </c>
      <c r="D2044" s="94" t="str">
        <f>IF(A2044&lt;&gt;"",SUMIFS(JPK_KR!AM:AM,JPK_KR!W:W,B2044),"")</f>
        <v/>
      </c>
      <c r="G2044" s="94" t="str">
        <f>IF(E2044&lt;&gt;"",SUMIFS(JPK_KR!AL:AL,JPK_KR!W:W,F2044),"")</f>
        <v/>
      </c>
      <c r="H2044" s="94" t="str">
        <f>IF(E2044&lt;&gt;"",SUMIFS(JPK_KR!AM:AM,JPK_KR!W:W,F2044),"")</f>
        <v/>
      </c>
      <c r="K2044" s="94" t="str">
        <f>IF(I2044&lt;&gt;"",SUMIFS(JPK_KR!AJ:AJ,JPK_KR!W:W,J2044),"")</f>
        <v/>
      </c>
      <c r="L2044" s="94" t="str">
        <f>IF(I2044&lt;&gt;"",SUMIFS(JPK_KR!AK:AK,JPK_KR!W:W,J2044),"")</f>
        <v/>
      </c>
    </row>
    <row r="2045" spans="3:12" x14ac:dyDescent="0.3">
      <c r="C2045" s="94" t="str">
        <f>IF(A2045&lt;&gt;"",SUMIFS(JPK_KR!AL:AL,JPK_KR!W:W,B2045),"")</f>
        <v/>
      </c>
      <c r="D2045" s="94" t="str">
        <f>IF(A2045&lt;&gt;"",SUMIFS(JPK_KR!AM:AM,JPK_KR!W:W,B2045),"")</f>
        <v/>
      </c>
      <c r="G2045" s="94" t="str">
        <f>IF(E2045&lt;&gt;"",SUMIFS(JPK_KR!AL:AL,JPK_KR!W:W,F2045),"")</f>
        <v/>
      </c>
      <c r="H2045" s="94" t="str">
        <f>IF(E2045&lt;&gt;"",SUMIFS(JPK_KR!AM:AM,JPK_KR!W:W,F2045),"")</f>
        <v/>
      </c>
      <c r="K2045" s="94" t="str">
        <f>IF(I2045&lt;&gt;"",SUMIFS(JPK_KR!AJ:AJ,JPK_KR!W:W,J2045),"")</f>
        <v/>
      </c>
      <c r="L2045" s="94" t="str">
        <f>IF(I2045&lt;&gt;"",SUMIFS(JPK_KR!AK:AK,JPK_KR!W:W,J2045),"")</f>
        <v/>
      </c>
    </row>
    <row r="2046" spans="3:12" x14ac:dyDescent="0.3">
      <c r="C2046" s="94" t="str">
        <f>IF(A2046&lt;&gt;"",SUMIFS(JPK_KR!AL:AL,JPK_KR!W:W,B2046),"")</f>
        <v/>
      </c>
      <c r="D2046" s="94" t="str">
        <f>IF(A2046&lt;&gt;"",SUMIFS(JPK_KR!AM:AM,JPK_KR!W:W,B2046),"")</f>
        <v/>
      </c>
      <c r="G2046" s="94" t="str">
        <f>IF(E2046&lt;&gt;"",SUMIFS(JPK_KR!AL:AL,JPK_KR!W:W,F2046),"")</f>
        <v/>
      </c>
      <c r="H2046" s="94" t="str">
        <f>IF(E2046&lt;&gt;"",SUMIFS(JPK_KR!AM:AM,JPK_KR!W:W,F2046),"")</f>
        <v/>
      </c>
      <c r="K2046" s="94" t="str">
        <f>IF(I2046&lt;&gt;"",SUMIFS(JPK_KR!AJ:AJ,JPK_KR!W:W,J2046),"")</f>
        <v/>
      </c>
      <c r="L2046" s="94" t="str">
        <f>IF(I2046&lt;&gt;"",SUMIFS(JPK_KR!AK:AK,JPK_KR!W:W,J2046),"")</f>
        <v/>
      </c>
    </row>
    <row r="2047" spans="3:12" x14ac:dyDescent="0.3">
      <c r="C2047" s="94" t="str">
        <f>IF(A2047&lt;&gt;"",SUMIFS(JPK_KR!AL:AL,JPK_KR!W:W,B2047),"")</f>
        <v/>
      </c>
      <c r="D2047" s="94" t="str">
        <f>IF(A2047&lt;&gt;"",SUMIFS(JPK_KR!AM:AM,JPK_KR!W:W,B2047),"")</f>
        <v/>
      </c>
      <c r="G2047" s="94" t="str">
        <f>IF(E2047&lt;&gt;"",SUMIFS(JPK_KR!AL:AL,JPK_KR!W:W,F2047),"")</f>
        <v/>
      </c>
      <c r="H2047" s="94" t="str">
        <f>IF(E2047&lt;&gt;"",SUMIFS(JPK_KR!AM:AM,JPK_KR!W:W,F2047),"")</f>
        <v/>
      </c>
      <c r="K2047" s="94" t="str">
        <f>IF(I2047&lt;&gt;"",SUMIFS(JPK_KR!AJ:AJ,JPK_KR!W:W,J2047),"")</f>
        <v/>
      </c>
      <c r="L2047" s="94" t="str">
        <f>IF(I2047&lt;&gt;"",SUMIFS(JPK_KR!AK:AK,JPK_KR!W:W,J2047),"")</f>
        <v/>
      </c>
    </row>
    <row r="2048" spans="3:12" x14ac:dyDescent="0.3">
      <c r="C2048" s="94" t="str">
        <f>IF(A2048&lt;&gt;"",SUMIFS(JPK_KR!AL:AL,JPK_KR!W:W,B2048),"")</f>
        <v/>
      </c>
      <c r="D2048" s="94" t="str">
        <f>IF(A2048&lt;&gt;"",SUMIFS(JPK_KR!AM:AM,JPK_KR!W:W,B2048),"")</f>
        <v/>
      </c>
      <c r="G2048" s="94" t="str">
        <f>IF(E2048&lt;&gt;"",SUMIFS(JPK_KR!AL:AL,JPK_KR!W:W,F2048),"")</f>
        <v/>
      </c>
      <c r="H2048" s="94" t="str">
        <f>IF(E2048&lt;&gt;"",SUMIFS(JPK_KR!AM:AM,JPK_KR!W:W,F2048),"")</f>
        <v/>
      </c>
      <c r="K2048" s="94" t="str">
        <f>IF(I2048&lt;&gt;"",SUMIFS(JPK_KR!AJ:AJ,JPK_KR!W:W,J2048),"")</f>
        <v/>
      </c>
      <c r="L2048" s="94" t="str">
        <f>IF(I2048&lt;&gt;"",SUMIFS(JPK_KR!AK:AK,JPK_KR!W:W,J2048),"")</f>
        <v/>
      </c>
    </row>
    <row r="2049" spans="3:12" x14ac:dyDescent="0.3">
      <c r="C2049" s="94" t="str">
        <f>IF(A2049&lt;&gt;"",SUMIFS(JPK_KR!AL:AL,JPK_KR!W:W,B2049),"")</f>
        <v/>
      </c>
      <c r="D2049" s="94" t="str">
        <f>IF(A2049&lt;&gt;"",SUMIFS(JPK_KR!AM:AM,JPK_KR!W:W,B2049),"")</f>
        <v/>
      </c>
      <c r="G2049" s="94" t="str">
        <f>IF(E2049&lt;&gt;"",SUMIFS(JPK_KR!AL:AL,JPK_KR!W:W,F2049),"")</f>
        <v/>
      </c>
      <c r="H2049" s="94" t="str">
        <f>IF(E2049&lt;&gt;"",SUMIFS(JPK_KR!AM:AM,JPK_KR!W:W,F2049),"")</f>
        <v/>
      </c>
      <c r="K2049" s="94" t="str">
        <f>IF(I2049&lt;&gt;"",SUMIFS(JPK_KR!AJ:AJ,JPK_KR!W:W,J2049),"")</f>
        <v/>
      </c>
      <c r="L2049" s="94" t="str">
        <f>IF(I2049&lt;&gt;"",SUMIFS(JPK_KR!AK:AK,JPK_KR!W:W,J2049),"")</f>
        <v/>
      </c>
    </row>
    <row r="2050" spans="3:12" x14ac:dyDescent="0.3">
      <c r="C2050" s="94" t="str">
        <f>IF(A2050&lt;&gt;"",SUMIFS(JPK_KR!AL:AL,JPK_KR!W:W,B2050),"")</f>
        <v/>
      </c>
      <c r="D2050" s="94" t="str">
        <f>IF(A2050&lt;&gt;"",SUMIFS(JPK_KR!AM:AM,JPK_KR!W:W,B2050),"")</f>
        <v/>
      </c>
      <c r="G2050" s="94" t="str">
        <f>IF(E2050&lt;&gt;"",SUMIFS(JPK_KR!AL:AL,JPK_KR!W:W,F2050),"")</f>
        <v/>
      </c>
      <c r="H2050" s="94" t="str">
        <f>IF(E2050&lt;&gt;"",SUMIFS(JPK_KR!AM:AM,JPK_KR!W:W,F2050),"")</f>
        <v/>
      </c>
      <c r="K2050" s="94" t="str">
        <f>IF(I2050&lt;&gt;"",SUMIFS(JPK_KR!AJ:AJ,JPK_KR!W:W,J2050),"")</f>
        <v/>
      </c>
      <c r="L2050" s="94" t="str">
        <f>IF(I2050&lt;&gt;"",SUMIFS(JPK_KR!AK:AK,JPK_KR!W:W,J2050),"")</f>
        <v/>
      </c>
    </row>
    <row r="2051" spans="3:12" x14ac:dyDescent="0.3">
      <c r="C2051" s="94" t="str">
        <f>IF(A2051&lt;&gt;"",SUMIFS(JPK_KR!AL:AL,JPK_KR!W:W,B2051),"")</f>
        <v/>
      </c>
      <c r="D2051" s="94" t="str">
        <f>IF(A2051&lt;&gt;"",SUMIFS(JPK_KR!AM:AM,JPK_KR!W:W,B2051),"")</f>
        <v/>
      </c>
      <c r="G2051" s="94" t="str">
        <f>IF(E2051&lt;&gt;"",SUMIFS(JPK_KR!AL:AL,JPK_KR!W:W,F2051),"")</f>
        <v/>
      </c>
      <c r="H2051" s="94" t="str">
        <f>IF(E2051&lt;&gt;"",SUMIFS(JPK_KR!AM:AM,JPK_KR!W:W,F2051),"")</f>
        <v/>
      </c>
      <c r="K2051" s="94" t="str">
        <f>IF(I2051&lt;&gt;"",SUMIFS(JPK_KR!AJ:AJ,JPK_KR!W:W,J2051),"")</f>
        <v/>
      </c>
      <c r="L2051" s="94" t="str">
        <f>IF(I2051&lt;&gt;"",SUMIFS(JPK_KR!AK:AK,JPK_KR!W:W,J2051),"")</f>
        <v/>
      </c>
    </row>
    <row r="2052" spans="3:12" x14ac:dyDescent="0.3">
      <c r="C2052" s="94" t="str">
        <f>IF(A2052&lt;&gt;"",SUMIFS(JPK_KR!AL:AL,JPK_KR!W:W,B2052),"")</f>
        <v/>
      </c>
      <c r="D2052" s="94" t="str">
        <f>IF(A2052&lt;&gt;"",SUMIFS(JPK_KR!AM:AM,JPK_KR!W:W,B2052),"")</f>
        <v/>
      </c>
      <c r="G2052" s="94" t="str">
        <f>IF(E2052&lt;&gt;"",SUMIFS(JPK_KR!AL:AL,JPK_KR!W:W,F2052),"")</f>
        <v/>
      </c>
      <c r="H2052" s="94" t="str">
        <f>IF(E2052&lt;&gt;"",SUMIFS(JPK_KR!AM:AM,JPK_KR!W:W,F2052),"")</f>
        <v/>
      </c>
      <c r="K2052" s="94" t="str">
        <f>IF(I2052&lt;&gt;"",SUMIFS(JPK_KR!AJ:AJ,JPK_KR!W:W,J2052),"")</f>
        <v/>
      </c>
      <c r="L2052" s="94" t="str">
        <f>IF(I2052&lt;&gt;"",SUMIFS(JPK_KR!AK:AK,JPK_KR!W:W,J2052),"")</f>
        <v/>
      </c>
    </row>
    <row r="2053" spans="3:12" x14ac:dyDescent="0.3">
      <c r="C2053" s="94" t="str">
        <f>IF(A2053&lt;&gt;"",SUMIFS(JPK_KR!AL:AL,JPK_KR!W:W,B2053),"")</f>
        <v/>
      </c>
      <c r="D2053" s="94" t="str">
        <f>IF(A2053&lt;&gt;"",SUMIFS(JPK_KR!AM:AM,JPK_KR!W:W,B2053),"")</f>
        <v/>
      </c>
      <c r="G2053" s="94" t="str">
        <f>IF(E2053&lt;&gt;"",SUMIFS(JPK_KR!AL:AL,JPK_KR!W:W,F2053),"")</f>
        <v/>
      </c>
      <c r="H2053" s="94" t="str">
        <f>IF(E2053&lt;&gt;"",SUMIFS(JPK_KR!AM:AM,JPK_KR!W:W,F2053),"")</f>
        <v/>
      </c>
      <c r="K2053" s="94" t="str">
        <f>IF(I2053&lt;&gt;"",SUMIFS(JPK_KR!AJ:AJ,JPK_KR!W:W,J2053),"")</f>
        <v/>
      </c>
      <c r="L2053" s="94" t="str">
        <f>IF(I2053&lt;&gt;"",SUMIFS(JPK_KR!AK:AK,JPK_KR!W:W,J2053),"")</f>
        <v/>
      </c>
    </row>
    <row r="2054" spans="3:12" x14ac:dyDescent="0.3">
      <c r="C2054" s="94" t="str">
        <f>IF(A2054&lt;&gt;"",SUMIFS(JPK_KR!AL:AL,JPK_KR!W:W,B2054),"")</f>
        <v/>
      </c>
      <c r="D2054" s="94" t="str">
        <f>IF(A2054&lt;&gt;"",SUMIFS(JPK_KR!AM:AM,JPK_KR!W:W,B2054),"")</f>
        <v/>
      </c>
      <c r="G2054" s="94" t="str">
        <f>IF(E2054&lt;&gt;"",SUMIFS(JPK_KR!AL:AL,JPK_KR!W:W,F2054),"")</f>
        <v/>
      </c>
      <c r="H2054" s="94" t="str">
        <f>IF(E2054&lt;&gt;"",SUMIFS(JPK_KR!AM:AM,JPK_KR!W:W,F2054),"")</f>
        <v/>
      </c>
      <c r="K2054" s="94" t="str">
        <f>IF(I2054&lt;&gt;"",SUMIFS(JPK_KR!AJ:AJ,JPK_KR!W:W,J2054),"")</f>
        <v/>
      </c>
      <c r="L2054" s="94" t="str">
        <f>IF(I2054&lt;&gt;"",SUMIFS(JPK_KR!AK:AK,JPK_KR!W:W,J2054),"")</f>
        <v/>
      </c>
    </row>
    <row r="2055" spans="3:12" x14ac:dyDescent="0.3">
      <c r="C2055" s="94" t="str">
        <f>IF(A2055&lt;&gt;"",SUMIFS(JPK_KR!AL:AL,JPK_KR!W:W,B2055),"")</f>
        <v/>
      </c>
      <c r="D2055" s="94" t="str">
        <f>IF(A2055&lt;&gt;"",SUMIFS(JPK_KR!AM:AM,JPK_KR!W:W,B2055),"")</f>
        <v/>
      </c>
      <c r="G2055" s="94" t="str">
        <f>IF(E2055&lt;&gt;"",SUMIFS(JPK_KR!AL:AL,JPK_KR!W:W,F2055),"")</f>
        <v/>
      </c>
      <c r="H2055" s="94" t="str">
        <f>IF(E2055&lt;&gt;"",SUMIFS(JPK_KR!AM:AM,JPK_KR!W:W,F2055),"")</f>
        <v/>
      </c>
      <c r="K2055" s="94" t="str">
        <f>IF(I2055&lt;&gt;"",SUMIFS(JPK_KR!AJ:AJ,JPK_KR!W:W,J2055),"")</f>
        <v/>
      </c>
      <c r="L2055" s="94" t="str">
        <f>IF(I2055&lt;&gt;"",SUMIFS(JPK_KR!AK:AK,JPK_KR!W:W,J2055),"")</f>
        <v/>
      </c>
    </row>
    <row r="2056" spans="3:12" x14ac:dyDescent="0.3">
      <c r="C2056" s="94" t="str">
        <f>IF(A2056&lt;&gt;"",SUMIFS(JPK_KR!AL:AL,JPK_KR!W:W,B2056),"")</f>
        <v/>
      </c>
      <c r="D2056" s="94" t="str">
        <f>IF(A2056&lt;&gt;"",SUMIFS(JPK_KR!AM:AM,JPK_KR!W:W,B2056),"")</f>
        <v/>
      </c>
      <c r="G2056" s="94" t="str">
        <f>IF(E2056&lt;&gt;"",SUMIFS(JPK_KR!AL:AL,JPK_KR!W:W,F2056),"")</f>
        <v/>
      </c>
      <c r="H2056" s="94" t="str">
        <f>IF(E2056&lt;&gt;"",SUMIFS(JPK_KR!AM:AM,JPK_KR!W:W,F2056),"")</f>
        <v/>
      </c>
      <c r="K2056" s="94" t="str">
        <f>IF(I2056&lt;&gt;"",SUMIFS(JPK_KR!AJ:AJ,JPK_KR!W:W,J2056),"")</f>
        <v/>
      </c>
      <c r="L2056" s="94" t="str">
        <f>IF(I2056&lt;&gt;"",SUMIFS(JPK_KR!AK:AK,JPK_KR!W:W,J2056),"")</f>
        <v/>
      </c>
    </row>
    <row r="2057" spans="3:12" x14ac:dyDescent="0.3">
      <c r="C2057" s="94" t="str">
        <f>IF(A2057&lt;&gt;"",SUMIFS(JPK_KR!AL:AL,JPK_KR!W:W,B2057),"")</f>
        <v/>
      </c>
      <c r="D2057" s="94" t="str">
        <f>IF(A2057&lt;&gt;"",SUMIFS(JPK_KR!AM:AM,JPK_KR!W:W,B2057),"")</f>
        <v/>
      </c>
      <c r="G2057" s="94" t="str">
        <f>IF(E2057&lt;&gt;"",SUMIFS(JPK_KR!AL:AL,JPK_KR!W:W,F2057),"")</f>
        <v/>
      </c>
      <c r="H2057" s="94" t="str">
        <f>IF(E2057&lt;&gt;"",SUMIFS(JPK_KR!AM:AM,JPK_KR!W:W,F2057),"")</f>
        <v/>
      </c>
      <c r="K2057" s="94" t="str">
        <f>IF(I2057&lt;&gt;"",SUMIFS(JPK_KR!AJ:AJ,JPK_KR!W:W,J2057),"")</f>
        <v/>
      </c>
      <c r="L2057" s="94" t="str">
        <f>IF(I2057&lt;&gt;"",SUMIFS(JPK_KR!AK:AK,JPK_KR!W:W,J2057),"")</f>
        <v/>
      </c>
    </row>
    <row r="2058" spans="3:12" x14ac:dyDescent="0.3">
      <c r="C2058" s="94" t="str">
        <f>IF(A2058&lt;&gt;"",SUMIFS(JPK_KR!AL:AL,JPK_KR!W:W,B2058),"")</f>
        <v/>
      </c>
      <c r="D2058" s="94" t="str">
        <f>IF(A2058&lt;&gt;"",SUMIFS(JPK_KR!AM:AM,JPK_KR!W:W,B2058),"")</f>
        <v/>
      </c>
      <c r="G2058" s="94" t="str">
        <f>IF(E2058&lt;&gt;"",SUMIFS(JPK_KR!AL:AL,JPK_KR!W:W,F2058),"")</f>
        <v/>
      </c>
      <c r="H2058" s="94" t="str">
        <f>IF(E2058&lt;&gt;"",SUMIFS(JPK_KR!AM:AM,JPK_KR!W:W,F2058),"")</f>
        <v/>
      </c>
      <c r="K2058" s="94" t="str">
        <f>IF(I2058&lt;&gt;"",SUMIFS(JPK_KR!AJ:AJ,JPK_KR!W:W,J2058),"")</f>
        <v/>
      </c>
      <c r="L2058" s="94" t="str">
        <f>IF(I2058&lt;&gt;"",SUMIFS(JPK_KR!AK:AK,JPK_KR!W:W,J2058),"")</f>
        <v/>
      </c>
    </row>
    <row r="2059" spans="3:12" x14ac:dyDescent="0.3">
      <c r="C2059" s="94" t="str">
        <f>IF(A2059&lt;&gt;"",SUMIFS(JPK_KR!AL:AL,JPK_KR!W:W,B2059),"")</f>
        <v/>
      </c>
      <c r="D2059" s="94" t="str">
        <f>IF(A2059&lt;&gt;"",SUMIFS(JPK_KR!AM:AM,JPK_KR!W:W,B2059),"")</f>
        <v/>
      </c>
      <c r="G2059" s="94" t="str">
        <f>IF(E2059&lt;&gt;"",SUMIFS(JPK_KR!AL:AL,JPK_KR!W:W,F2059),"")</f>
        <v/>
      </c>
      <c r="H2059" s="94" t="str">
        <f>IF(E2059&lt;&gt;"",SUMIFS(JPK_KR!AM:AM,JPK_KR!W:W,F2059),"")</f>
        <v/>
      </c>
      <c r="K2059" s="94" t="str">
        <f>IF(I2059&lt;&gt;"",SUMIFS(JPK_KR!AJ:AJ,JPK_KR!W:W,J2059),"")</f>
        <v/>
      </c>
      <c r="L2059" s="94" t="str">
        <f>IF(I2059&lt;&gt;"",SUMIFS(JPK_KR!AK:AK,JPK_KR!W:W,J2059),"")</f>
        <v/>
      </c>
    </row>
    <row r="2060" spans="3:12" x14ac:dyDescent="0.3">
      <c r="C2060" s="94" t="str">
        <f>IF(A2060&lt;&gt;"",SUMIFS(JPK_KR!AL:AL,JPK_KR!W:W,B2060),"")</f>
        <v/>
      </c>
      <c r="D2060" s="94" t="str">
        <f>IF(A2060&lt;&gt;"",SUMIFS(JPK_KR!AM:AM,JPK_KR!W:W,B2060),"")</f>
        <v/>
      </c>
      <c r="G2060" s="94" t="str">
        <f>IF(E2060&lt;&gt;"",SUMIFS(JPK_KR!AL:AL,JPK_KR!W:W,F2060),"")</f>
        <v/>
      </c>
      <c r="H2060" s="94" t="str">
        <f>IF(E2060&lt;&gt;"",SUMIFS(JPK_KR!AM:AM,JPK_KR!W:W,F2060),"")</f>
        <v/>
      </c>
      <c r="K2060" s="94" t="str">
        <f>IF(I2060&lt;&gt;"",SUMIFS(JPK_KR!AJ:AJ,JPK_KR!W:W,J2060),"")</f>
        <v/>
      </c>
      <c r="L2060" s="94" t="str">
        <f>IF(I2060&lt;&gt;"",SUMIFS(JPK_KR!AK:AK,JPK_KR!W:W,J2060),"")</f>
        <v/>
      </c>
    </row>
    <row r="2061" spans="3:12" x14ac:dyDescent="0.3">
      <c r="C2061" s="94" t="str">
        <f>IF(A2061&lt;&gt;"",SUMIFS(JPK_KR!AL:AL,JPK_KR!W:W,B2061),"")</f>
        <v/>
      </c>
      <c r="D2061" s="94" t="str">
        <f>IF(A2061&lt;&gt;"",SUMIFS(JPK_KR!AM:AM,JPK_KR!W:W,B2061),"")</f>
        <v/>
      </c>
      <c r="G2061" s="94" t="str">
        <f>IF(E2061&lt;&gt;"",SUMIFS(JPK_KR!AL:AL,JPK_KR!W:W,F2061),"")</f>
        <v/>
      </c>
      <c r="H2061" s="94" t="str">
        <f>IF(E2061&lt;&gt;"",SUMIFS(JPK_KR!AM:AM,JPK_KR!W:W,F2061),"")</f>
        <v/>
      </c>
      <c r="K2061" s="94" t="str">
        <f>IF(I2061&lt;&gt;"",SUMIFS(JPK_KR!AJ:AJ,JPK_KR!W:W,J2061),"")</f>
        <v/>
      </c>
      <c r="L2061" s="94" t="str">
        <f>IF(I2061&lt;&gt;"",SUMIFS(JPK_KR!AK:AK,JPK_KR!W:W,J2061),"")</f>
        <v/>
      </c>
    </row>
    <row r="2062" spans="3:12" x14ac:dyDescent="0.3">
      <c r="C2062" s="94" t="str">
        <f>IF(A2062&lt;&gt;"",SUMIFS(JPK_KR!AL:AL,JPK_KR!W:W,B2062),"")</f>
        <v/>
      </c>
      <c r="D2062" s="94" t="str">
        <f>IF(A2062&lt;&gt;"",SUMIFS(JPK_KR!AM:AM,JPK_KR!W:W,B2062),"")</f>
        <v/>
      </c>
      <c r="G2062" s="94" t="str">
        <f>IF(E2062&lt;&gt;"",SUMIFS(JPK_KR!AL:AL,JPK_KR!W:W,F2062),"")</f>
        <v/>
      </c>
      <c r="H2062" s="94" t="str">
        <f>IF(E2062&lt;&gt;"",SUMIFS(JPK_KR!AM:AM,JPK_KR!W:W,F2062),"")</f>
        <v/>
      </c>
      <c r="K2062" s="94" t="str">
        <f>IF(I2062&lt;&gt;"",SUMIFS(JPK_KR!AJ:AJ,JPK_KR!W:W,J2062),"")</f>
        <v/>
      </c>
      <c r="L2062" s="94" t="str">
        <f>IF(I2062&lt;&gt;"",SUMIFS(JPK_KR!AK:AK,JPK_KR!W:W,J2062),"")</f>
        <v/>
      </c>
    </row>
    <row r="2063" spans="3:12" x14ac:dyDescent="0.3">
      <c r="C2063" s="94" t="str">
        <f>IF(A2063&lt;&gt;"",SUMIFS(JPK_KR!AL:AL,JPK_KR!W:W,B2063),"")</f>
        <v/>
      </c>
      <c r="D2063" s="94" t="str">
        <f>IF(A2063&lt;&gt;"",SUMIFS(JPK_KR!AM:AM,JPK_KR!W:W,B2063),"")</f>
        <v/>
      </c>
      <c r="G2063" s="94" t="str">
        <f>IF(E2063&lt;&gt;"",SUMIFS(JPK_KR!AL:AL,JPK_KR!W:W,F2063),"")</f>
        <v/>
      </c>
      <c r="H2063" s="94" t="str">
        <f>IF(E2063&lt;&gt;"",SUMIFS(JPK_KR!AM:AM,JPK_KR!W:W,F2063),"")</f>
        <v/>
      </c>
      <c r="K2063" s="94" t="str">
        <f>IF(I2063&lt;&gt;"",SUMIFS(JPK_KR!AJ:AJ,JPK_KR!W:W,J2063),"")</f>
        <v/>
      </c>
      <c r="L2063" s="94" t="str">
        <f>IF(I2063&lt;&gt;"",SUMIFS(JPK_KR!AK:AK,JPK_KR!W:W,J2063),"")</f>
        <v/>
      </c>
    </row>
    <row r="2064" spans="3:12" x14ac:dyDescent="0.3">
      <c r="C2064" s="94" t="str">
        <f>IF(A2064&lt;&gt;"",SUMIFS(JPK_KR!AL:AL,JPK_KR!W:W,B2064),"")</f>
        <v/>
      </c>
      <c r="D2064" s="94" t="str">
        <f>IF(A2064&lt;&gt;"",SUMIFS(JPK_KR!AM:AM,JPK_KR!W:W,B2064),"")</f>
        <v/>
      </c>
      <c r="G2064" s="94" t="str">
        <f>IF(E2064&lt;&gt;"",SUMIFS(JPK_KR!AL:AL,JPK_KR!W:W,F2064),"")</f>
        <v/>
      </c>
      <c r="H2064" s="94" t="str">
        <f>IF(E2064&lt;&gt;"",SUMIFS(JPK_KR!AM:AM,JPK_KR!W:W,F2064),"")</f>
        <v/>
      </c>
      <c r="K2064" s="94" t="str">
        <f>IF(I2064&lt;&gt;"",SUMIFS(JPK_KR!AJ:AJ,JPK_KR!W:W,J2064),"")</f>
        <v/>
      </c>
      <c r="L2064" s="94" t="str">
        <f>IF(I2064&lt;&gt;"",SUMIFS(JPK_KR!AK:AK,JPK_KR!W:W,J2064),"")</f>
        <v/>
      </c>
    </row>
    <row r="2065" spans="3:12" x14ac:dyDescent="0.3">
      <c r="C2065" s="94" t="str">
        <f>IF(A2065&lt;&gt;"",SUMIFS(JPK_KR!AL:AL,JPK_KR!W:W,B2065),"")</f>
        <v/>
      </c>
      <c r="D2065" s="94" t="str">
        <f>IF(A2065&lt;&gt;"",SUMIFS(JPK_KR!AM:AM,JPK_KR!W:W,B2065),"")</f>
        <v/>
      </c>
      <c r="G2065" s="94" t="str">
        <f>IF(E2065&lt;&gt;"",SUMIFS(JPK_KR!AL:AL,JPK_KR!W:W,F2065),"")</f>
        <v/>
      </c>
      <c r="H2065" s="94" t="str">
        <f>IF(E2065&lt;&gt;"",SUMIFS(JPK_KR!AM:AM,JPK_KR!W:W,F2065),"")</f>
        <v/>
      </c>
      <c r="K2065" s="94" t="str">
        <f>IF(I2065&lt;&gt;"",SUMIFS(JPK_KR!AJ:AJ,JPK_KR!W:W,J2065),"")</f>
        <v/>
      </c>
      <c r="L2065" s="94" t="str">
        <f>IF(I2065&lt;&gt;"",SUMIFS(JPK_KR!AK:AK,JPK_KR!W:W,J2065),"")</f>
        <v/>
      </c>
    </row>
    <row r="2066" spans="3:12" x14ac:dyDescent="0.3">
      <c r="C2066" s="94" t="str">
        <f>IF(A2066&lt;&gt;"",SUMIFS(JPK_KR!AL:AL,JPK_KR!W:W,B2066),"")</f>
        <v/>
      </c>
      <c r="D2066" s="94" t="str">
        <f>IF(A2066&lt;&gt;"",SUMIFS(JPK_KR!AM:AM,JPK_KR!W:W,B2066),"")</f>
        <v/>
      </c>
      <c r="G2066" s="94" t="str">
        <f>IF(E2066&lt;&gt;"",SUMIFS(JPK_KR!AL:AL,JPK_KR!W:W,F2066),"")</f>
        <v/>
      </c>
      <c r="H2066" s="94" t="str">
        <f>IF(E2066&lt;&gt;"",SUMIFS(JPK_KR!AM:AM,JPK_KR!W:W,F2066),"")</f>
        <v/>
      </c>
      <c r="K2066" s="94" t="str">
        <f>IF(I2066&lt;&gt;"",SUMIFS(JPK_KR!AJ:AJ,JPK_KR!W:W,J2066),"")</f>
        <v/>
      </c>
      <c r="L2066" s="94" t="str">
        <f>IF(I2066&lt;&gt;"",SUMIFS(JPK_KR!AK:AK,JPK_KR!W:W,J2066),"")</f>
        <v/>
      </c>
    </row>
    <row r="2067" spans="3:12" x14ac:dyDescent="0.3">
      <c r="C2067" s="94" t="str">
        <f>IF(A2067&lt;&gt;"",SUMIFS(JPK_KR!AL:AL,JPK_KR!W:W,B2067),"")</f>
        <v/>
      </c>
      <c r="D2067" s="94" t="str">
        <f>IF(A2067&lt;&gt;"",SUMIFS(JPK_KR!AM:AM,JPK_KR!W:W,B2067),"")</f>
        <v/>
      </c>
      <c r="G2067" s="94" t="str">
        <f>IF(E2067&lt;&gt;"",SUMIFS(JPK_KR!AL:AL,JPK_KR!W:W,F2067),"")</f>
        <v/>
      </c>
      <c r="H2067" s="94" t="str">
        <f>IF(E2067&lt;&gt;"",SUMIFS(JPK_KR!AM:AM,JPK_KR!W:W,F2067),"")</f>
        <v/>
      </c>
      <c r="K2067" s="94" t="str">
        <f>IF(I2067&lt;&gt;"",SUMIFS(JPK_KR!AJ:AJ,JPK_KR!W:W,J2067),"")</f>
        <v/>
      </c>
      <c r="L2067" s="94" t="str">
        <f>IF(I2067&lt;&gt;"",SUMIFS(JPK_KR!AK:AK,JPK_KR!W:W,J2067),"")</f>
        <v/>
      </c>
    </row>
    <row r="2068" spans="3:12" x14ac:dyDescent="0.3">
      <c r="C2068" s="94" t="str">
        <f>IF(A2068&lt;&gt;"",SUMIFS(JPK_KR!AL:AL,JPK_KR!W:W,B2068),"")</f>
        <v/>
      </c>
      <c r="D2068" s="94" t="str">
        <f>IF(A2068&lt;&gt;"",SUMIFS(JPK_KR!AM:AM,JPK_KR!W:W,B2068),"")</f>
        <v/>
      </c>
      <c r="G2068" s="94" t="str">
        <f>IF(E2068&lt;&gt;"",SUMIFS(JPK_KR!AL:AL,JPK_KR!W:W,F2068),"")</f>
        <v/>
      </c>
      <c r="H2068" s="94" t="str">
        <f>IF(E2068&lt;&gt;"",SUMIFS(JPK_KR!AM:AM,JPK_KR!W:W,F2068),"")</f>
        <v/>
      </c>
      <c r="K2068" s="94" t="str">
        <f>IF(I2068&lt;&gt;"",SUMIFS(JPK_KR!AJ:AJ,JPK_KR!W:W,J2068),"")</f>
        <v/>
      </c>
      <c r="L2068" s="94" t="str">
        <f>IF(I2068&lt;&gt;"",SUMIFS(JPK_KR!AK:AK,JPK_KR!W:W,J2068),"")</f>
        <v/>
      </c>
    </row>
    <row r="2069" spans="3:12" x14ac:dyDescent="0.3">
      <c r="C2069" s="94" t="str">
        <f>IF(A2069&lt;&gt;"",SUMIFS(JPK_KR!AL:AL,JPK_KR!W:W,B2069),"")</f>
        <v/>
      </c>
      <c r="D2069" s="94" t="str">
        <f>IF(A2069&lt;&gt;"",SUMIFS(JPK_KR!AM:AM,JPK_KR!W:W,B2069),"")</f>
        <v/>
      </c>
      <c r="G2069" s="94" t="str">
        <f>IF(E2069&lt;&gt;"",SUMIFS(JPK_KR!AL:AL,JPK_KR!W:W,F2069),"")</f>
        <v/>
      </c>
      <c r="H2069" s="94" t="str">
        <f>IF(E2069&lt;&gt;"",SUMIFS(JPK_KR!AM:AM,JPK_KR!W:W,F2069),"")</f>
        <v/>
      </c>
      <c r="K2069" s="94" t="str">
        <f>IF(I2069&lt;&gt;"",SUMIFS(JPK_KR!AJ:AJ,JPK_KR!W:W,J2069),"")</f>
        <v/>
      </c>
      <c r="L2069" s="94" t="str">
        <f>IF(I2069&lt;&gt;"",SUMIFS(JPK_KR!AK:AK,JPK_KR!W:W,J2069),"")</f>
        <v/>
      </c>
    </row>
    <row r="2070" spans="3:12" x14ac:dyDescent="0.3">
      <c r="C2070" s="94" t="str">
        <f>IF(A2070&lt;&gt;"",SUMIFS(JPK_KR!AL:AL,JPK_KR!W:W,B2070),"")</f>
        <v/>
      </c>
      <c r="D2070" s="94" t="str">
        <f>IF(A2070&lt;&gt;"",SUMIFS(JPK_KR!AM:AM,JPK_KR!W:W,B2070),"")</f>
        <v/>
      </c>
      <c r="G2070" s="94" t="str">
        <f>IF(E2070&lt;&gt;"",SUMIFS(JPK_KR!AL:AL,JPK_KR!W:W,F2070),"")</f>
        <v/>
      </c>
      <c r="H2070" s="94" t="str">
        <f>IF(E2070&lt;&gt;"",SUMIFS(JPK_KR!AM:AM,JPK_KR!W:W,F2070),"")</f>
        <v/>
      </c>
      <c r="K2070" s="94" t="str">
        <f>IF(I2070&lt;&gt;"",SUMIFS(JPK_KR!AJ:AJ,JPK_KR!W:W,J2070),"")</f>
        <v/>
      </c>
      <c r="L2070" s="94" t="str">
        <f>IF(I2070&lt;&gt;"",SUMIFS(JPK_KR!AK:AK,JPK_KR!W:W,J2070),"")</f>
        <v/>
      </c>
    </row>
    <row r="2071" spans="3:12" x14ac:dyDescent="0.3">
      <c r="C2071" s="94" t="str">
        <f>IF(A2071&lt;&gt;"",SUMIFS(JPK_KR!AL:AL,JPK_KR!W:W,B2071),"")</f>
        <v/>
      </c>
      <c r="D2071" s="94" t="str">
        <f>IF(A2071&lt;&gt;"",SUMIFS(JPK_KR!AM:AM,JPK_KR!W:W,B2071),"")</f>
        <v/>
      </c>
      <c r="G2071" s="94" t="str">
        <f>IF(E2071&lt;&gt;"",SUMIFS(JPK_KR!AL:AL,JPK_KR!W:W,F2071),"")</f>
        <v/>
      </c>
      <c r="H2071" s="94" t="str">
        <f>IF(E2071&lt;&gt;"",SUMIFS(JPK_KR!AM:AM,JPK_KR!W:W,F2071),"")</f>
        <v/>
      </c>
      <c r="K2071" s="94" t="str">
        <f>IF(I2071&lt;&gt;"",SUMIFS(JPK_KR!AJ:AJ,JPK_KR!W:W,J2071),"")</f>
        <v/>
      </c>
      <c r="L2071" s="94" t="str">
        <f>IF(I2071&lt;&gt;"",SUMIFS(JPK_KR!AK:AK,JPK_KR!W:W,J2071),"")</f>
        <v/>
      </c>
    </row>
    <row r="2072" spans="3:12" x14ac:dyDescent="0.3">
      <c r="C2072" s="94" t="str">
        <f>IF(A2072&lt;&gt;"",SUMIFS(JPK_KR!AL:AL,JPK_KR!W:W,B2072),"")</f>
        <v/>
      </c>
      <c r="D2072" s="94" t="str">
        <f>IF(A2072&lt;&gt;"",SUMIFS(JPK_KR!AM:AM,JPK_KR!W:W,B2072),"")</f>
        <v/>
      </c>
      <c r="G2072" s="94" t="str">
        <f>IF(E2072&lt;&gt;"",SUMIFS(JPK_KR!AL:AL,JPK_KR!W:W,F2072),"")</f>
        <v/>
      </c>
      <c r="H2072" s="94" t="str">
        <f>IF(E2072&lt;&gt;"",SUMIFS(JPK_KR!AM:AM,JPK_KR!W:W,F2072),"")</f>
        <v/>
      </c>
      <c r="K2072" s="94" t="str">
        <f>IF(I2072&lt;&gt;"",SUMIFS(JPK_KR!AJ:AJ,JPK_KR!W:W,J2072),"")</f>
        <v/>
      </c>
      <c r="L2072" s="94" t="str">
        <f>IF(I2072&lt;&gt;"",SUMIFS(JPK_KR!AK:AK,JPK_KR!W:W,J2072),"")</f>
        <v/>
      </c>
    </row>
    <row r="2073" spans="3:12" x14ac:dyDescent="0.3">
      <c r="C2073" s="94" t="str">
        <f>IF(A2073&lt;&gt;"",SUMIFS(JPK_KR!AL:AL,JPK_KR!W:W,B2073),"")</f>
        <v/>
      </c>
      <c r="D2073" s="94" t="str">
        <f>IF(A2073&lt;&gt;"",SUMIFS(JPK_KR!AM:AM,JPK_KR!W:W,B2073),"")</f>
        <v/>
      </c>
      <c r="G2073" s="94" t="str">
        <f>IF(E2073&lt;&gt;"",SUMIFS(JPK_KR!AL:AL,JPK_KR!W:W,F2073),"")</f>
        <v/>
      </c>
      <c r="H2073" s="94" t="str">
        <f>IF(E2073&lt;&gt;"",SUMIFS(JPK_KR!AM:AM,JPK_KR!W:W,F2073),"")</f>
        <v/>
      </c>
      <c r="K2073" s="94" t="str">
        <f>IF(I2073&lt;&gt;"",SUMIFS(JPK_KR!AJ:AJ,JPK_KR!W:W,J2073),"")</f>
        <v/>
      </c>
      <c r="L2073" s="94" t="str">
        <f>IF(I2073&lt;&gt;"",SUMIFS(JPK_KR!AK:AK,JPK_KR!W:W,J2073),"")</f>
        <v/>
      </c>
    </row>
    <row r="2074" spans="3:12" x14ac:dyDescent="0.3">
      <c r="C2074" s="94" t="str">
        <f>IF(A2074&lt;&gt;"",SUMIFS(JPK_KR!AL:AL,JPK_KR!W:W,B2074),"")</f>
        <v/>
      </c>
      <c r="D2074" s="94" t="str">
        <f>IF(A2074&lt;&gt;"",SUMIFS(JPK_KR!AM:AM,JPK_KR!W:W,B2074),"")</f>
        <v/>
      </c>
      <c r="G2074" s="94" t="str">
        <f>IF(E2074&lt;&gt;"",SUMIFS(JPK_KR!AL:AL,JPK_KR!W:W,F2074),"")</f>
        <v/>
      </c>
      <c r="H2074" s="94" t="str">
        <f>IF(E2074&lt;&gt;"",SUMIFS(JPK_KR!AM:AM,JPK_KR!W:W,F2074),"")</f>
        <v/>
      </c>
      <c r="K2074" s="94" t="str">
        <f>IF(I2074&lt;&gt;"",SUMIFS(JPK_KR!AJ:AJ,JPK_KR!W:W,J2074),"")</f>
        <v/>
      </c>
      <c r="L2074" s="94" t="str">
        <f>IF(I2074&lt;&gt;"",SUMIFS(JPK_KR!AK:AK,JPK_KR!W:W,J2074),"")</f>
        <v/>
      </c>
    </row>
    <row r="2075" spans="3:12" x14ac:dyDescent="0.3">
      <c r="C2075" s="94" t="str">
        <f>IF(A2075&lt;&gt;"",SUMIFS(JPK_KR!AL:AL,JPK_KR!W:W,B2075),"")</f>
        <v/>
      </c>
      <c r="D2075" s="94" t="str">
        <f>IF(A2075&lt;&gt;"",SUMIFS(JPK_KR!AM:AM,JPK_KR!W:W,B2075),"")</f>
        <v/>
      </c>
      <c r="G2075" s="94" t="str">
        <f>IF(E2075&lt;&gt;"",SUMIFS(JPK_KR!AL:AL,JPK_KR!W:W,F2075),"")</f>
        <v/>
      </c>
      <c r="H2075" s="94" t="str">
        <f>IF(E2075&lt;&gt;"",SUMIFS(JPK_KR!AM:AM,JPK_KR!W:W,F2075),"")</f>
        <v/>
      </c>
      <c r="K2075" s="94" t="str">
        <f>IF(I2075&lt;&gt;"",SUMIFS(JPK_KR!AJ:AJ,JPK_KR!W:W,J2075),"")</f>
        <v/>
      </c>
      <c r="L2075" s="94" t="str">
        <f>IF(I2075&lt;&gt;"",SUMIFS(JPK_KR!AK:AK,JPK_KR!W:W,J2075),"")</f>
        <v/>
      </c>
    </row>
    <row r="2076" spans="3:12" x14ac:dyDescent="0.3">
      <c r="C2076" s="94" t="str">
        <f>IF(A2076&lt;&gt;"",SUMIFS(JPK_KR!AL:AL,JPK_KR!W:W,B2076),"")</f>
        <v/>
      </c>
      <c r="D2076" s="94" t="str">
        <f>IF(A2076&lt;&gt;"",SUMIFS(JPK_KR!AM:AM,JPK_KR!W:W,B2076),"")</f>
        <v/>
      </c>
      <c r="G2076" s="94" t="str">
        <f>IF(E2076&lt;&gt;"",SUMIFS(JPK_KR!AL:AL,JPK_KR!W:W,F2076),"")</f>
        <v/>
      </c>
      <c r="H2076" s="94" t="str">
        <f>IF(E2076&lt;&gt;"",SUMIFS(JPK_KR!AM:AM,JPK_KR!W:W,F2076),"")</f>
        <v/>
      </c>
      <c r="K2076" s="94" t="str">
        <f>IF(I2076&lt;&gt;"",SUMIFS(JPK_KR!AJ:AJ,JPK_KR!W:W,J2076),"")</f>
        <v/>
      </c>
      <c r="L2076" s="94" t="str">
        <f>IF(I2076&lt;&gt;"",SUMIFS(JPK_KR!AK:AK,JPK_KR!W:W,J2076),"")</f>
        <v/>
      </c>
    </row>
    <row r="2077" spans="3:12" x14ac:dyDescent="0.3">
      <c r="C2077" s="94" t="str">
        <f>IF(A2077&lt;&gt;"",SUMIFS(JPK_KR!AL:AL,JPK_KR!W:W,B2077),"")</f>
        <v/>
      </c>
      <c r="D2077" s="94" t="str">
        <f>IF(A2077&lt;&gt;"",SUMIFS(JPK_KR!AM:AM,JPK_KR!W:W,B2077),"")</f>
        <v/>
      </c>
      <c r="G2077" s="94" t="str">
        <f>IF(E2077&lt;&gt;"",SUMIFS(JPK_KR!AL:AL,JPK_KR!W:W,F2077),"")</f>
        <v/>
      </c>
      <c r="H2077" s="94" t="str">
        <f>IF(E2077&lt;&gt;"",SUMIFS(JPK_KR!AM:AM,JPK_KR!W:W,F2077),"")</f>
        <v/>
      </c>
      <c r="K2077" s="94" t="str">
        <f>IF(I2077&lt;&gt;"",SUMIFS(JPK_KR!AJ:AJ,JPK_KR!W:W,J2077),"")</f>
        <v/>
      </c>
      <c r="L2077" s="94" t="str">
        <f>IF(I2077&lt;&gt;"",SUMIFS(JPK_KR!AK:AK,JPK_KR!W:W,J2077),"")</f>
        <v/>
      </c>
    </row>
    <row r="2078" spans="3:12" x14ac:dyDescent="0.3">
      <c r="C2078" s="94" t="str">
        <f>IF(A2078&lt;&gt;"",SUMIFS(JPK_KR!AL:AL,JPK_KR!W:W,B2078),"")</f>
        <v/>
      </c>
      <c r="D2078" s="94" t="str">
        <f>IF(A2078&lt;&gt;"",SUMIFS(JPK_KR!AM:AM,JPK_KR!W:W,B2078),"")</f>
        <v/>
      </c>
      <c r="G2078" s="94" t="str">
        <f>IF(E2078&lt;&gt;"",SUMIFS(JPK_KR!AL:AL,JPK_KR!W:W,F2078),"")</f>
        <v/>
      </c>
      <c r="H2078" s="94" t="str">
        <f>IF(E2078&lt;&gt;"",SUMIFS(JPK_KR!AM:AM,JPK_KR!W:W,F2078),"")</f>
        <v/>
      </c>
      <c r="K2078" s="94" t="str">
        <f>IF(I2078&lt;&gt;"",SUMIFS(JPK_KR!AJ:AJ,JPK_KR!W:W,J2078),"")</f>
        <v/>
      </c>
      <c r="L2078" s="94" t="str">
        <f>IF(I2078&lt;&gt;"",SUMIFS(JPK_KR!AK:AK,JPK_KR!W:W,J2078),"")</f>
        <v/>
      </c>
    </row>
    <row r="2079" spans="3:12" x14ac:dyDescent="0.3">
      <c r="C2079" s="94" t="str">
        <f>IF(A2079&lt;&gt;"",SUMIFS(JPK_KR!AL:AL,JPK_KR!W:W,B2079),"")</f>
        <v/>
      </c>
      <c r="D2079" s="94" t="str">
        <f>IF(A2079&lt;&gt;"",SUMIFS(JPK_KR!AM:AM,JPK_KR!W:W,B2079),"")</f>
        <v/>
      </c>
      <c r="G2079" s="94" t="str">
        <f>IF(E2079&lt;&gt;"",SUMIFS(JPK_KR!AL:AL,JPK_KR!W:W,F2079),"")</f>
        <v/>
      </c>
      <c r="H2079" s="94" t="str">
        <f>IF(E2079&lt;&gt;"",SUMIFS(JPK_KR!AM:AM,JPK_KR!W:W,F2079),"")</f>
        <v/>
      </c>
      <c r="K2079" s="94" t="str">
        <f>IF(I2079&lt;&gt;"",SUMIFS(JPK_KR!AJ:AJ,JPK_KR!W:W,J2079),"")</f>
        <v/>
      </c>
      <c r="L2079" s="94" t="str">
        <f>IF(I2079&lt;&gt;"",SUMIFS(JPK_KR!AK:AK,JPK_KR!W:W,J2079),"")</f>
        <v/>
      </c>
    </row>
    <row r="2080" spans="3:12" x14ac:dyDescent="0.3">
      <c r="C2080" s="94" t="str">
        <f>IF(A2080&lt;&gt;"",SUMIFS(JPK_KR!AL:AL,JPK_KR!W:W,B2080),"")</f>
        <v/>
      </c>
      <c r="D2080" s="94" t="str">
        <f>IF(A2080&lt;&gt;"",SUMIFS(JPK_KR!AM:AM,JPK_KR!W:W,B2080),"")</f>
        <v/>
      </c>
      <c r="G2080" s="94" t="str">
        <f>IF(E2080&lt;&gt;"",SUMIFS(JPK_KR!AL:AL,JPK_KR!W:W,F2080),"")</f>
        <v/>
      </c>
      <c r="H2080" s="94" t="str">
        <f>IF(E2080&lt;&gt;"",SUMIFS(JPK_KR!AM:AM,JPK_KR!W:W,F2080),"")</f>
        <v/>
      </c>
      <c r="K2080" s="94" t="str">
        <f>IF(I2080&lt;&gt;"",SUMIFS(JPK_KR!AJ:AJ,JPK_KR!W:W,J2080),"")</f>
        <v/>
      </c>
      <c r="L2080" s="94" t="str">
        <f>IF(I2080&lt;&gt;"",SUMIFS(JPK_KR!AK:AK,JPK_KR!W:W,J2080),"")</f>
        <v/>
      </c>
    </row>
    <row r="2081" spans="3:12" x14ac:dyDescent="0.3">
      <c r="C2081" s="94" t="str">
        <f>IF(A2081&lt;&gt;"",SUMIFS(JPK_KR!AL:AL,JPK_KR!W:W,B2081),"")</f>
        <v/>
      </c>
      <c r="D2081" s="94" t="str">
        <f>IF(A2081&lt;&gt;"",SUMIFS(JPK_KR!AM:AM,JPK_KR!W:W,B2081),"")</f>
        <v/>
      </c>
      <c r="G2081" s="94" t="str">
        <f>IF(E2081&lt;&gt;"",SUMIFS(JPK_KR!AL:AL,JPK_KR!W:W,F2081),"")</f>
        <v/>
      </c>
      <c r="H2081" s="94" t="str">
        <f>IF(E2081&lt;&gt;"",SUMIFS(JPK_KR!AM:AM,JPK_KR!W:W,F2081),"")</f>
        <v/>
      </c>
      <c r="K2081" s="94" t="str">
        <f>IF(I2081&lt;&gt;"",SUMIFS(JPK_KR!AJ:AJ,JPK_KR!W:W,J2081),"")</f>
        <v/>
      </c>
      <c r="L2081" s="94" t="str">
        <f>IF(I2081&lt;&gt;"",SUMIFS(JPK_KR!AK:AK,JPK_KR!W:W,J2081),"")</f>
        <v/>
      </c>
    </row>
    <row r="2082" spans="3:12" x14ac:dyDescent="0.3">
      <c r="C2082" s="94" t="str">
        <f>IF(A2082&lt;&gt;"",SUMIFS(JPK_KR!AL:AL,JPK_KR!W:W,B2082),"")</f>
        <v/>
      </c>
      <c r="D2082" s="94" t="str">
        <f>IF(A2082&lt;&gt;"",SUMIFS(JPK_KR!AM:AM,JPK_KR!W:W,B2082),"")</f>
        <v/>
      </c>
      <c r="G2082" s="94" t="str">
        <f>IF(E2082&lt;&gt;"",SUMIFS(JPK_KR!AL:AL,JPK_KR!W:W,F2082),"")</f>
        <v/>
      </c>
      <c r="H2082" s="94" t="str">
        <f>IF(E2082&lt;&gt;"",SUMIFS(JPK_KR!AM:AM,JPK_KR!W:W,F2082),"")</f>
        <v/>
      </c>
      <c r="K2082" s="94" t="str">
        <f>IF(I2082&lt;&gt;"",SUMIFS(JPK_KR!AJ:AJ,JPK_KR!W:W,J2082),"")</f>
        <v/>
      </c>
      <c r="L2082" s="94" t="str">
        <f>IF(I2082&lt;&gt;"",SUMIFS(JPK_KR!AK:AK,JPK_KR!W:W,J2082),"")</f>
        <v/>
      </c>
    </row>
    <row r="2083" spans="3:12" x14ac:dyDescent="0.3">
      <c r="C2083" s="94" t="str">
        <f>IF(A2083&lt;&gt;"",SUMIFS(JPK_KR!AL:AL,JPK_KR!W:W,B2083),"")</f>
        <v/>
      </c>
      <c r="D2083" s="94" t="str">
        <f>IF(A2083&lt;&gt;"",SUMIFS(JPK_KR!AM:AM,JPK_KR!W:W,B2083),"")</f>
        <v/>
      </c>
      <c r="G2083" s="94" t="str">
        <f>IF(E2083&lt;&gt;"",SUMIFS(JPK_KR!AL:AL,JPK_KR!W:W,F2083),"")</f>
        <v/>
      </c>
      <c r="H2083" s="94" t="str">
        <f>IF(E2083&lt;&gt;"",SUMIFS(JPK_KR!AM:AM,JPK_KR!W:W,F2083),"")</f>
        <v/>
      </c>
      <c r="K2083" s="94" t="str">
        <f>IF(I2083&lt;&gt;"",SUMIFS(JPK_KR!AJ:AJ,JPK_KR!W:W,J2083),"")</f>
        <v/>
      </c>
      <c r="L2083" s="94" t="str">
        <f>IF(I2083&lt;&gt;"",SUMIFS(JPK_KR!AK:AK,JPK_KR!W:W,J2083),"")</f>
        <v/>
      </c>
    </row>
    <row r="2084" spans="3:12" x14ac:dyDescent="0.3">
      <c r="C2084" s="94" t="str">
        <f>IF(A2084&lt;&gt;"",SUMIFS(JPK_KR!AL:AL,JPK_KR!W:W,B2084),"")</f>
        <v/>
      </c>
      <c r="D2084" s="94" t="str">
        <f>IF(A2084&lt;&gt;"",SUMIFS(JPK_KR!AM:AM,JPK_KR!W:W,B2084),"")</f>
        <v/>
      </c>
      <c r="G2084" s="94" t="str">
        <f>IF(E2084&lt;&gt;"",SUMIFS(JPK_KR!AL:AL,JPK_KR!W:W,F2084),"")</f>
        <v/>
      </c>
      <c r="H2084" s="94" t="str">
        <f>IF(E2084&lt;&gt;"",SUMIFS(JPK_KR!AM:AM,JPK_KR!W:W,F2084),"")</f>
        <v/>
      </c>
      <c r="K2084" s="94" t="str">
        <f>IF(I2084&lt;&gt;"",SUMIFS(JPK_KR!AJ:AJ,JPK_KR!W:W,J2084),"")</f>
        <v/>
      </c>
      <c r="L2084" s="94" t="str">
        <f>IF(I2084&lt;&gt;"",SUMIFS(JPK_KR!AK:AK,JPK_KR!W:W,J2084),"")</f>
        <v/>
      </c>
    </row>
    <row r="2085" spans="3:12" x14ac:dyDescent="0.3">
      <c r="C2085" s="94" t="str">
        <f>IF(A2085&lt;&gt;"",SUMIFS(JPK_KR!AL:AL,JPK_KR!W:W,B2085),"")</f>
        <v/>
      </c>
      <c r="D2085" s="94" t="str">
        <f>IF(A2085&lt;&gt;"",SUMIFS(JPK_KR!AM:AM,JPK_KR!W:W,B2085),"")</f>
        <v/>
      </c>
      <c r="G2085" s="94" t="str">
        <f>IF(E2085&lt;&gt;"",SUMIFS(JPK_KR!AL:AL,JPK_KR!W:W,F2085),"")</f>
        <v/>
      </c>
      <c r="H2085" s="94" t="str">
        <f>IF(E2085&lt;&gt;"",SUMIFS(JPK_KR!AM:AM,JPK_KR!W:W,F2085),"")</f>
        <v/>
      </c>
      <c r="K2085" s="94" t="str">
        <f>IF(I2085&lt;&gt;"",SUMIFS(JPK_KR!AJ:AJ,JPK_KR!W:W,J2085),"")</f>
        <v/>
      </c>
      <c r="L2085" s="94" t="str">
        <f>IF(I2085&lt;&gt;"",SUMIFS(JPK_KR!AK:AK,JPK_KR!W:W,J2085),"")</f>
        <v/>
      </c>
    </row>
    <row r="2086" spans="3:12" x14ac:dyDescent="0.3">
      <c r="C2086" s="94" t="str">
        <f>IF(A2086&lt;&gt;"",SUMIFS(JPK_KR!AL:AL,JPK_KR!W:W,B2086),"")</f>
        <v/>
      </c>
      <c r="D2086" s="94" t="str">
        <f>IF(A2086&lt;&gt;"",SUMIFS(JPK_KR!AM:AM,JPK_KR!W:W,B2086),"")</f>
        <v/>
      </c>
      <c r="G2086" s="94" t="str">
        <f>IF(E2086&lt;&gt;"",SUMIFS(JPK_KR!AL:AL,JPK_KR!W:W,F2086),"")</f>
        <v/>
      </c>
      <c r="H2086" s="94" t="str">
        <f>IF(E2086&lt;&gt;"",SUMIFS(JPK_KR!AM:AM,JPK_KR!W:W,F2086),"")</f>
        <v/>
      </c>
      <c r="K2086" s="94" t="str">
        <f>IF(I2086&lt;&gt;"",SUMIFS(JPK_KR!AJ:AJ,JPK_KR!W:W,J2086),"")</f>
        <v/>
      </c>
      <c r="L2086" s="94" t="str">
        <f>IF(I2086&lt;&gt;"",SUMIFS(JPK_KR!AK:AK,JPK_KR!W:W,J2086),"")</f>
        <v/>
      </c>
    </row>
    <row r="2087" spans="3:12" x14ac:dyDescent="0.3">
      <c r="C2087" s="94" t="str">
        <f>IF(A2087&lt;&gt;"",SUMIFS(JPK_KR!AL:AL,JPK_KR!W:W,B2087),"")</f>
        <v/>
      </c>
      <c r="D2087" s="94" t="str">
        <f>IF(A2087&lt;&gt;"",SUMIFS(JPK_KR!AM:AM,JPK_KR!W:W,B2087),"")</f>
        <v/>
      </c>
      <c r="G2087" s="94" t="str">
        <f>IF(E2087&lt;&gt;"",SUMIFS(JPK_KR!AL:AL,JPK_KR!W:W,F2087),"")</f>
        <v/>
      </c>
      <c r="H2087" s="94" t="str">
        <f>IF(E2087&lt;&gt;"",SUMIFS(JPK_KR!AM:AM,JPK_KR!W:W,F2087),"")</f>
        <v/>
      </c>
      <c r="K2087" s="94" t="str">
        <f>IF(I2087&lt;&gt;"",SUMIFS(JPK_KR!AJ:AJ,JPK_KR!W:W,J2087),"")</f>
        <v/>
      </c>
      <c r="L2087" s="94" t="str">
        <f>IF(I2087&lt;&gt;"",SUMIFS(JPK_KR!AK:AK,JPK_KR!W:W,J2087),"")</f>
        <v/>
      </c>
    </row>
    <row r="2088" spans="3:12" x14ac:dyDescent="0.3">
      <c r="C2088" s="94" t="str">
        <f>IF(A2088&lt;&gt;"",SUMIFS(JPK_KR!AL:AL,JPK_KR!W:W,B2088),"")</f>
        <v/>
      </c>
      <c r="D2088" s="94" t="str">
        <f>IF(A2088&lt;&gt;"",SUMIFS(JPK_KR!AM:AM,JPK_KR!W:W,B2088),"")</f>
        <v/>
      </c>
      <c r="G2088" s="94" t="str">
        <f>IF(E2088&lt;&gt;"",SUMIFS(JPK_KR!AL:AL,JPK_KR!W:W,F2088),"")</f>
        <v/>
      </c>
      <c r="H2088" s="94" t="str">
        <f>IF(E2088&lt;&gt;"",SUMIFS(JPK_KR!AM:AM,JPK_KR!W:W,F2088),"")</f>
        <v/>
      </c>
      <c r="K2088" s="94" t="str">
        <f>IF(I2088&lt;&gt;"",SUMIFS(JPK_KR!AJ:AJ,JPK_KR!W:W,J2088),"")</f>
        <v/>
      </c>
      <c r="L2088" s="94" t="str">
        <f>IF(I2088&lt;&gt;"",SUMIFS(JPK_KR!AK:AK,JPK_KR!W:W,J2088),"")</f>
        <v/>
      </c>
    </row>
    <row r="2089" spans="3:12" x14ac:dyDescent="0.3">
      <c r="C2089" s="94" t="str">
        <f>IF(A2089&lt;&gt;"",SUMIFS(JPK_KR!AL:AL,JPK_KR!W:W,B2089),"")</f>
        <v/>
      </c>
      <c r="D2089" s="94" t="str">
        <f>IF(A2089&lt;&gt;"",SUMIFS(JPK_KR!AM:AM,JPK_KR!W:W,B2089),"")</f>
        <v/>
      </c>
      <c r="G2089" s="94" t="str">
        <f>IF(E2089&lt;&gt;"",SUMIFS(JPK_KR!AL:AL,JPK_KR!W:W,F2089),"")</f>
        <v/>
      </c>
      <c r="H2089" s="94" t="str">
        <f>IF(E2089&lt;&gt;"",SUMIFS(JPK_KR!AM:AM,JPK_KR!W:W,F2089),"")</f>
        <v/>
      </c>
      <c r="K2089" s="94" t="str">
        <f>IF(I2089&lt;&gt;"",SUMIFS(JPK_KR!AJ:AJ,JPK_KR!W:W,J2089),"")</f>
        <v/>
      </c>
      <c r="L2089" s="94" t="str">
        <f>IF(I2089&lt;&gt;"",SUMIFS(JPK_KR!AK:AK,JPK_KR!W:W,J2089),"")</f>
        <v/>
      </c>
    </row>
    <row r="2090" spans="3:12" x14ac:dyDescent="0.3">
      <c r="C2090" s="94" t="str">
        <f>IF(A2090&lt;&gt;"",SUMIFS(JPK_KR!AL:AL,JPK_KR!W:W,B2090),"")</f>
        <v/>
      </c>
      <c r="D2090" s="94" t="str">
        <f>IF(A2090&lt;&gt;"",SUMIFS(JPK_KR!AM:AM,JPK_KR!W:W,B2090),"")</f>
        <v/>
      </c>
      <c r="G2090" s="94" t="str">
        <f>IF(E2090&lt;&gt;"",SUMIFS(JPK_KR!AL:AL,JPK_KR!W:W,F2090),"")</f>
        <v/>
      </c>
      <c r="H2090" s="94" t="str">
        <f>IF(E2090&lt;&gt;"",SUMIFS(JPK_KR!AM:AM,JPK_KR!W:W,F2090),"")</f>
        <v/>
      </c>
      <c r="K2090" s="94" t="str">
        <f>IF(I2090&lt;&gt;"",SUMIFS(JPK_KR!AJ:AJ,JPK_KR!W:W,J2090),"")</f>
        <v/>
      </c>
      <c r="L2090" s="94" t="str">
        <f>IF(I2090&lt;&gt;"",SUMIFS(JPK_KR!AK:AK,JPK_KR!W:W,J2090),"")</f>
        <v/>
      </c>
    </row>
    <row r="2091" spans="3:12" x14ac:dyDescent="0.3">
      <c r="C2091" s="94" t="str">
        <f>IF(A2091&lt;&gt;"",SUMIFS(JPK_KR!AL:AL,JPK_KR!W:W,B2091),"")</f>
        <v/>
      </c>
      <c r="D2091" s="94" t="str">
        <f>IF(A2091&lt;&gt;"",SUMIFS(JPK_KR!AM:AM,JPK_KR!W:W,B2091),"")</f>
        <v/>
      </c>
      <c r="G2091" s="94" t="str">
        <f>IF(E2091&lt;&gt;"",SUMIFS(JPK_KR!AL:AL,JPK_KR!W:W,F2091),"")</f>
        <v/>
      </c>
      <c r="H2091" s="94" t="str">
        <f>IF(E2091&lt;&gt;"",SUMIFS(JPK_KR!AM:AM,JPK_KR!W:W,F2091),"")</f>
        <v/>
      </c>
      <c r="K2091" s="94" t="str">
        <f>IF(I2091&lt;&gt;"",SUMIFS(JPK_KR!AJ:AJ,JPK_KR!W:W,J2091),"")</f>
        <v/>
      </c>
      <c r="L2091" s="94" t="str">
        <f>IF(I2091&lt;&gt;"",SUMIFS(JPK_KR!AK:AK,JPK_KR!W:W,J2091),"")</f>
        <v/>
      </c>
    </row>
    <row r="2092" spans="3:12" x14ac:dyDescent="0.3">
      <c r="C2092" s="94" t="str">
        <f>IF(A2092&lt;&gt;"",SUMIFS(JPK_KR!AL:AL,JPK_KR!W:W,B2092),"")</f>
        <v/>
      </c>
      <c r="D2092" s="94" t="str">
        <f>IF(A2092&lt;&gt;"",SUMIFS(JPK_KR!AM:AM,JPK_KR!W:W,B2092),"")</f>
        <v/>
      </c>
      <c r="G2092" s="94" t="str">
        <f>IF(E2092&lt;&gt;"",SUMIFS(JPK_KR!AL:AL,JPK_KR!W:W,F2092),"")</f>
        <v/>
      </c>
      <c r="H2092" s="94" t="str">
        <f>IF(E2092&lt;&gt;"",SUMIFS(JPK_KR!AM:AM,JPK_KR!W:W,F2092),"")</f>
        <v/>
      </c>
      <c r="K2092" s="94" t="str">
        <f>IF(I2092&lt;&gt;"",SUMIFS(JPK_KR!AJ:AJ,JPK_KR!W:W,J2092),"")</f>
        <v/>
      </c>
      <c r="L2092" s="94" t="str">
        <f>IF(I2092&lt;&gt;"",SUMIFS(JPK_KR!AK:AK,JPK_KR!W:W,J2092),"")</f>
        <v/>
      </c>
    </row>
    <row r="2093" spans="3:12" x14ac:dyDescent="0.3">
      <c r="C2093" s="94" t="str">
        <f>IF(A2093&lt;&gt;"",SUMIFS(JPK_KR!AL:AL,JPK_KR!W:W,B2093),"")</f>
        <v/>
      </c>
      <c r="D2093" s="94" t="str">
        <f>IF(A2093&lt;&gt;"",SUMIFS(JPK_KR!AM:AM,JPK_KR!W:W,B2093),"")</f>
        <v/>
      </c>
      <c r="G2093" s="94" t="str">
        <f>IF(E2093&lt;&gt;"",SUMIFS(JPK_KR!AL:AL,JPK_KR!W:W,F2093),"")</f>
        <v/>
      </c>
      <c r="H2093" s="94" t="str">
        <f>IF(E2093&lt;&gt;"",SUMIFS(JPK_KR!AM:AM,JPK_KR!W:W,F2093),"")</f>
        <v/>
      </c>
      <c r="K2093" s="94" t="str">
        <f>IF(I2093&lt;&gt;"",SUMIFS(JPK_KR!AJ:AJ,JPK_KR!W:W,J2093),"")</f>
        <v/>
      </c>
      <c r="L2093" s="94" t="str">
        <f>IF(I2093&lt;&gt;"",SUMIFS(JPK_KR!AK:AK,JPK_KR!W:W,J2093),"")</f>
        <v/>
      </c>
    </row>
    <row r="2094" spans="3:12" x14ac:dyDescent="0.3">
      <c r="C2094" s="94" t="str">
        <f>IF(A2094&lt;&gt;"",SUMIFS(JPK_KR!AL:AL,JPK_KR!W:W,B2094),"")</f>
        <v/>
      </c>
      <c r="D2094" s="94" t="str">
        <f>IF(A2094&lt;&gt;"",SUMIFS(JPK_KR!AM:AM,JPK_KR!W:W,B2094),"")</f>
        <v/>
      </c>
      <c r="G2094" s="94" t="str">
        <f>IF(E2094&lt;&gt;"",SUMIFS(JPK_KR!AL:AL,JPK_KR!W:W,F2094),"")</f>
        <v/>
      </c>
      <c r="H2094" s="94" t="str">
        <f>IF(E2094&lt;&gt;"",SUMIFS(JPK_KR!AM:AM,JPK_KR!W:W,F2094),"")</f>
        <v/>
      </c>
      <c r="K2094" s="94" t="str">
        <f>IF(I2094&lt;&gt;"",SUMIFS(JPK_KR!AJ:AJ,JPK_KR!W:W,J2094),"")</f>
        <v/>
      </c>
      <c r="L2094" s="94" t="str">
        <f>IF(I2094&lt;&gt;"",SUMIFS(JPK_KR!AK:AK,JPK_KR!W:W,J2094),"")</f>
        <v/>
      </c>
    </row>
    <row r="2095" spans="3:12" x14ac:dyDescent="0.3">
      <c r="C2095" s="94" t="str">
        <f>IF(A2095&lt;&gt;"",SUMIFS(JPK_KR!AL:AL,JPK_KR!W:W,B2095),"")</f>
        <v/>
      </c>
      <c r="D2095" s="94" t="str">
        <f>IF(A2095&lt;&gt;"",SUMIFS(JPK_KR!AM:AM,JPK_KR!W:W,B2095),"")</f>
        <v/>
      </c>
      <c r="G2095" s="94" t="str">
        <f>IF(E2095&lt;&gt;"",SUMIFS(JPK_KR!AL:AL,JPK_KR!W:W,F2095),"")</f>
        <v/>
      </c>
      <c r="H2095" s="94" t="str">
        <f>IF(E2095&lt;&gt;"",SUMIFS(JPK_KR!AM:AM,JPK_KR!W:W,F2095),"")</f>
        <v/>
      </c>
      <c r="K2095" s="94" t="str">
        <f>IF(I2095&lt;&gt;"",SUMIFS(JPK_KR!AJ:AJ,JPK_KR!W:W,J2095),"")</f>
        <v/>
      </c>
      <c r="L2095" s="94" t="str">
        <f>IF(I2095&lt;&gt;"",SUMIFS(JPK_KR!AK:AK,JPK_KR!W:W,J2095),"")</f>
        <v/>
      </c>
    </row>
    <row r="2096" spans="3:12" x14ac:dyDescent="0.3">
      <c r="C2096" s="94" t="str">
        <f>IF(A2096&lt;&gt;"",SUMIFS(JPK_KR!AL:AL,JPK_KR!W:W,B2096),"")</f>
        <v/>
      </c>
      <c r="D2096" s="94" t="str">
        <f>IF(A2096&lt;&gt;"",SUMIFS(JPK_KR!AM:AM,JPK_KR!W:W,B2096),"")</f>
        <v/>
      </c>
      <c r="G2096" s="94" t="str">
        <f>IF(E2096&lt;&gt;"",SUMIFS(JPK_KR!AL:AL,JPK_KR!W:W,F2096),"")</f>
        <v/>
      </c>
      <c r="H2096" s="94" t="str">
        <f>IF(E2096&lt;&gt;"",SUMIFS(JPK_KR!AM:AM,JPK_KR!W:W,F2096),"")</f>
        <v/>
      </c>
      <c r="K2096" s="94" t="str">
        <f>IF(I2096&lt;&gt;"",SUMIFS(JPK_KR!AJ:AJ,JPK_KR!W:W,J2096),"")</f>
        <v/>
      </c>
      <c r="L2096" s="94" t="str">
        <f>IF(I2096&lt;&gt;"",SUMIFS(JPK_KR!AK:AK,JPK_KR!W:W,J2096),"")</f>
        <v/>
      </c>
    </row>
    <row r="2097" spans="3:12" x14ac:dyDescent="0.3">
      <c r="C2097" s="94" t="str">
        <f>IF(A2097&lt;&gt;"",SUMIFS(JPK_KR!AL:AL,JPK_KR!W:W,B2097),"")</f>
        <v/>
      </c>
      <c r="D2097" s="94" t="str">
        <f>IF(A2097&lt;&gt;"",SUMIFS(JPK_KR!AM:AM,JPK_KR!W:W,B2097),"")</f>
        <v/>
      </c>
      <c r="G2097" s="94" t="str">
        <f>IF(E2097&lt;&gt;"",SUMIFS(JPK_KR!AL:AL,JPK_KR!W:W,F2097),"")</f>
        <v/>
      </c>
      <c r="H2097" s="94" t="str">
        <f>IF(E2097&lt;&gt;"",SUMIFS(JPK_KR!AM:AM,JPK_KR!W:W,F2097),"")</f>
        <v/>
      </c>
      <c r="K2097" s="94" t="str">
        <f>IF(I2097&lt;&gt;"",SUMIFS(JPK_KR!AJ:AJ,JPK_KR!W:W,J2097),"")</f>
        <v/>
      </c>
      <c r="L2097" s="94" t="str">
        <f>IF(I2097&lt;&gt;"",SUMIFS(JPK_KR!AK:AK,JPK_KR!W:W,J2097),"")</f>
        <v/>
      </c>
    </row>
    <row r="2098" spans="3:12" x14ac:dyDescent="0.3">
      <c r="C2098" s="94" t="str">
        <f>IF(A2098&lt;&gt;"",SUMIFS(JPK_KR!AL:AL,JPK_KR!W:W,B2098),"")</f>
        <v/>
      </c>
      <c r="D2098" s="94" t="str">
        <f>IF(A2098&lt;&gt;"",SUMIFS(JPK_KR!AM:AM,JPK_KR!W:W,B2098),"")</f>
        <v/>
      </c>
      <c r="G2098" s="94" t="str">
        <f>IF(E2098&lt;&gt;"",SUMIFS(JPK_KR!AL:AL,JPK_KR!W:W,F2098),"")</f>
        <v/>
      </c>
      <c r="H2098" s="94" t="str">
        <f>IF(E2098&lt;&gt;"",SUMIFS(JPK_KR!AM:AM,JPK_KR!W:W,F2098),"")</f>
        <v/>
      </c>
      <c r="K2098" s="94" t="str">
        <f>IF(I2098&lt;&gt;"",SUMIFS(JPK_KR!AJ:AJ,JPK_KR!W:W,J2098),"")</f>
        <v/>
      </c>
      <c r="L2098" s="94" t="str">
        <f>IF(I2098&lt;&gt;"",SUMIFS(JPK_KR!AK:AK,JPK_KR!W:W,J2098),"")</f>
        <v/>
      </c>
    </row>
    <row r="2099" spans="3:12" x14ac:dyDescent="0.3">
      <c r="C2099" s="94" t="str">
        <f>IF(A2099&lt;&gt;"",SUMIFS(JPK_KR!AL:AL,JPK_KR!W:W,B2099),"")</f>
        <v/>
      </c>
      <c r="D2099" s="94" t="str">
        <f>IF(A2099&lt;&gt;"",SUMIFS(JPK_KR!AM:AM,JPK_KR!W:W,B2099),"")</f>
        <v/>
      </c>
      <c r="G2099" s="94" t="str">
        <f>IF(E2099&lt;&gt;"",SUMIFS(JPK_KR!AL:AL,JPK_KR!W:W,F2099),"")</f>
        <v/>
      </c>
      <c r="H2099" s="94" t="str">
        <f>IF(E2099&lt;&gt;"",SUMIFS(JPK_KR!AM:AM,JPK_KR!W:W,F2099),"")</f>
        <v/>
      </c>
      <c r="K2099" s="94" t="str">
        <f>IF(I2099&lt;&gt;"",SUMIFS(JPK_KR!AJ:AJ,JPK_KR!W:W,J2099),"")</f>
        <v/>
      </c>
      <c r="L2099" s="94" t="str">
        <f>IF(I2099&lt;&gt;"",SUMIFS(JPK_KR!AK:AK,JPK_KR!W:W,J2099),"")</f>
        <v/>
      </c>
    </row>
    <row r="2100" spans="3:12" x14ac:dyDescent="0.3">
      <c r="C2100" s="94" t="str">
        <f>IF(A2100&lt;&gt;"",SUMIFS(JPK_KR!AL:AL,JPK_KR!W:W,B2100),"")</f>
        <v/>
      </c>
      <c r="D2100" s="94" t="str">
        <f>IF(A2100&lt;&gt;"",SUMIFS(JPK_KR!AM:AM,JPK_KR!W:W,B2100),"")</f>
        <v/>
      </c>
      <c r="G2100" s="94" t="str">
        <f>IF(E2100&lt;&gt;"",SUMIFS(JPK_KR!AL:AL,JPK_KR!W:W,F2100),"")</f>
        <v/>
      </c>
      <c r="H2100" s="94" t="str">
        <f>IF(E2100&lt;&gt;"",SUMIFS(JPK_KR!AM:AM,JPK_KR!W:W,F2100),"")</f>
        <v/>
      </c>
      <c r="K2100" s="94" t="str">
        <f>IF(I2100&lt;&gt;"",SUMIFS(JPK_KR!AJ:AJ,JPK_KR!W:W,J2100),"")</f>
        <v/>
      </c>
      <c r="L2100" s="94" t="str">
        <f>IF(I2100&lt;&gt;"",SUMIFS(JPK_KR!AK:AK,JPK_KR!W:W,J2100),"")</f>
        <v/>
      </c>
    </row>
    <row r="2101" spans="3:12" x14ac:dyDescent="0.3">
      <c r="C2101" s="94" t="str">
        <f>IF(A2101&lt;&gt;"",SUMIFS(JPK_KR!AL:AL,JPK_KR!W:W,B2101),"")</f>
        <v/>
      </c>
      <c r="D2101" s="94" t="str">
        <f>IF(A2101&lt;&gt;"",SUMIFS(JPK_KR!AM:AM,JPK_KR!W:W,B2101),"")</f>
        <v/>
      </c>
      <c r="G2101" s="94" t="str">
        <f>IF(E2101&lt;&gt;"",SUMIFS(JPK_KR!AL:AL,JPK_KR!W:W,F2101),"")</f>
        <v/>
      </c>
      <c r="H2101" s="94" t="str">
        <f>IF(E2101&lt;&gt;"",SUMIFS(JPK_KR!AM:AM,JPK_KR!W:W,F2101),"")</f>
        <v/>
      </c>
      <c r="K2101" s="94" t="str">
        <f>IF(I2101&lt;&gt;"",SUMIFS(JPK_KR!AJ:AJ,JPK_KR!W:W,J2101),"")</f>
        <v/>
      </c>
      <c r="L2101" s="94" t="str">
        <f>IF(I2101&lt;&gt;"",SUMIFS(JPK_KR!AK:AK,JPK_KR!W:W,J2101),"")</f>
        <v/>
      </c>
    </row>
    <row r="2102" spans="3:12" x14ac:dyDescent="0.3">
      <c r="C2102" s="94" t="str">
        <f>IF(A2102&lt;&gt;"",SUMIFS(JPK_KR!AL:AL,JPK_KR!W:W,B2102),"")</f>
        <v/>
      </c>
      <c r="D2102" s="94" t="str">
        <f>IF(A2102&lt;&gt;"",SUMIFS(JPK_KR!AM:AM,JPK_KR!W:W,B2102),"")</f>
        <v/>
      </c>
      <c r="G2102" s="94" t="str">
        <f>IF(E2102&lt;&gt;"",SUMIFS(JPK_KR!AL:AL,JPK_KR!W:W,F2102),"")</f>
        <v/>
      </c>
      <c r="H2102" s="94" t="str">
        <f>IF(E2102&lt;&gt;"",SUMIFS(JPK_KR!AM:AM,JPK_KR!W:W,F2102),"")</f>
        <v/>
      </c>
      <c r="K2102" s="94" t="str">
        <f>IF(I2102&lt;&gt;"",SUMIFS(JPK_KR!AJ:AJ,JPK_KR!W:W,J2102),"")</f>
        <v/>
      </c>
      <c r="L2102" s="94" t="str">
        <f>IF(I2102&lt;&gt;"",SUMIFS(JPK_KR!AK:AK,JPK_KR!W:W,J2102),"")</f>
        <v/>
      </c>
    </row>
    <row r="2103" spans="3:12" x14ac:dyDescent="0.3">
      <c r="C2103" s="94" t="str">
        <f>IF(A2103&lt;&gt;"",SUMIFS(JPK_KR!AL:AL,JPK_KR!W:W,B2103),"")</f>
        <v/>
      </c>
      <c r="D2103" s="94" t="str">
        <f>IF(A2103&lt;&gt;"",SUMIFS(JPK_KR!AM:AM,JPK_KR!W:W,B2103),"")</f>
        <v/>
      </c>
      <c r="G2103" s="94" t="str">
        <f>IF(E2103&lt;&gt;"",SUMIFS(JPK_KR!AL:AL,JPK_KR!W:W,F2103),"")</f>
        <v/>
      </c>
      <c r="H2103" s="94" t="str">
        <f>IF(E2103&lt;&gt;"",SUMIFS(JPK_KR!AM:AM,JPK_KR!W:W,F2103),"")</f>
        <v/>
      </c>
      <c r="K2103" s="94" t="str">
        <f>IF(I2103&lt;&gt;"",SUMIFS(JPK_KR!AJ:AJ,JPK_KR!W:W,J2103),"")</f>
        <v/>
      </c>
      <c r="L2103" s="94" t="str">
        <f>IF(I2103&lt;&gt;"",SUMIFS(JPK_KR!AK:AK,JPK_KR!W:W,J2103),"")</f>
        <v/>
      </c>
    </row>
    <row r="2104" spans="3:12" x14ac:dyDescent="0.3">
      <c r="C2104" s="94" t="str">
        <f>IF(A2104&lt;&gt;"",SUMIFS(JPK_KR!AL:AL,JPK_KR!W:W,B2104),"")</f>
        <v/>
      </c>
      <c r="D2104" s="94" t="str">
        <f>IF(A2104&lt;&gt;"",SUMIFS(JPK_KR!AM:AM,JPK_KR!W:W,B2104),"")</f>
        <v/>
      </c>
      <c r="G2104" s="94" t="str">
        <f>IF(E2104&lt;&gt;"",SUMIFS(JPK_KR!AL:AL,JPK_KR!W:W,F2104),"")</f>
        <v/>
      </c>
      <c r="H2104" s="94" t="str">
        <f>IF(E2104&lt;&gt;"",SUMIFS(JPK_KR!AM:AM,JPK_KR!W:W,F2104),"")</f>
        <v/>
      </c>
      <c r="K2104" s="94" t="str">
        <f>IF(I2104&lt;&gt;"",SUMIFS(JPK_KR!AJ:AJ,JPK_KR!W:W,J2104),"")</f>
        <v/>
      </c>
      <c r="L2104" s="94" t="str">
        <f>IF(I2104&lt;&gt;"",SUMIFS(JPK_KR!AK:AK,JPK_KR!W:W,J2104),"")</f>
        <v/>
      </c>
    </row>
    <row r="2105" spans="3:12" x14ac:dyDescent="0.3">
      <c r="C2105" s="94" t="str">
        <f>IF(A2105&lt;&gt;"",SUMIFS(JPK_KR!AL:AL,JPK_KR!W:W,B2105),"")</f>
        <v/>
      </c>
      <c r="D2105" s="94" t="str">
        <f>IF(A2105&lt;&gt;"",SUMIFS(JPK_KR!AM:AM,JPK_KR!W:W,B2105),"")</f>
        <v/>
      </c>
      <c r="G2105" s="94" t="str">
        <f>IF(E2105&lt;&gt;"",SUMIFS(JPK_KR!AL:AL,JPK_KR!W:W,F2105),"")</f>
        <v/>
      </c>
      <c r="H2105" s="94" t="str">
        <f>IF(E2105&lt;&gt;"",SUMIFS(JPK_KR!AM:AM,JPK_KR!W:W,F2105),"")</f>
        <v/>
      </c>
      <c r="K2105" s="94" t="str">
        <f>IF(I2105&lt;&gt;"",SUMIFS(JPK_KR!AJ:AJ,JPK_KR!W:W,J2105),"")</f>
        <v/>
      </c>
      <c r="L2105" s="94" t="str">
        <f>IF(I2105&lt;&gt;"",SUMIFS(JPK_KR!AK:AK,JPK_KR!W:W,J2105),"")</f>
        <v/>
      </c>
    </row>
    <row r="2106" spans="3:12" x14ac:dyDescent="0.3">
      <c r="C2106" s="94" t="str">
        <f>IF(A2106&lt;&gt;"",SUMIFS(JPK_KR!AL:AL,JPK_KR!W:W,B2106),"")</f>
        <v/>
      </c>
      <c r="D2106" s="94" t="str">
        <f>IF(A2106&lt;&gt;"",SUMIFS(JPK_KR!AM:AM,JPK_KR!W:W,B2106),"")</f>
        <v/>
      </c>
      <c r="G2106" s="94" t="str">
        <f>IF(E2106&lt;&gt;"",SUMIFS(JPK_KR!AL:AL,JPK_KR!W:W,F2106),"")</f>
        <v/>
      </c>
      <c r="H2106" s="94" t="str">
        <f>IF(E2106&lt;&gt;"",SUMIFS(JPK_KR!AM:AM,JPK_KR!W:W,F2106),"")</f>
        <v/>
      </c>
      <c r="K2106" s="94" t="str">
        <f>IF(I2106&lt;&gt;"",SUMIFS(JPK_KR!AJ:AJ,JPK_KR!W:W,J2106),"")</f>
        <v/>
      </c>
      <c r="L2106" s="94" t="str">
        <f>IF(I2106&lt;&gt;"",SUMIFS(JPK_KR!AK:AK,JPK_KR!W:W,J2106),"")</f>
        <v/>
      </c>
    </row>
    <row r="2107" spans="3:12" x14ac:dyDescent="0.3">
      <c r="C2107" s="94" t="str">
        <f>IF(A2107&lt;&gt;"",SUMIFS(JPK_KR!AL:AL,JPK_KR!W:W,B2107),"")</f>
        <v/>
      </c>
      <c r="D2107" s="94" t="str">
        <f>IF(A2107&lt;&gt;"",SUMIFS(JPK_KR!AM:AM,JPK_KR!W:W,B2107),"")</f>
        <v/>
      </c>
      <c r="G2107" s="94" t="str">
        <f>IF(E2107&lt;&gt;"",SUMIFS(JPK_KR!AL:AL,JPK_KR!W:W,F2107),"")</f>
        <v/>
      </c>
      <c r="H2107" s="94" t="str">
        <f>IF(E2107&lt;&gt;"",SUMIFS(JPK_KR!AM:AM,JPK_KR!W:W,F2107),"")</f>
        <v/>
      </c>
      <c r="K2107" s="94" t="str">
        <f>IF(I2107&lt;&gt;"",SUMIFS(JPK_KR!AJ:AJ,JPK_KR!W:W,J2107),"")</f>
        <v/>
      </c>
      <c r="L2107" s="94" t="str">
        <f>IF(I2107&lt;&gt;"",SUMIFS(JPK_KR!AK:AK,JPK_KR!W:W,J2107),"")</f>
        <v/>
      </c>
    </row>
    <row r="2108" spans="3:12" x14ac:dyDescent="0.3">
      <c r="C2108" s="94" t="str">
        <f>IF(A2108&lt;&gt;"",SUMIFS(JPK_KR!AL:AL,JPK_KR!W:W,B2108),"")</f>
        <v/>
      </c>
      <c r="D2108" s="94" t="str">
        <f>IF(A2108&lt;&gt;"",SUMIFS(JPK_KR!AM:AM,JPK_KR!W:W,B2108),"")</f>
        <v/>
      </c>
      <c r="G2108" s="94" t="str">
        <f>IF(E2108&lt;&gt;"",SUMIFS(JPK_KR!AL:AL,JPK_KR!W:W,F2108),"")</f>
        <v/>
      </c>
      <c r="H2108" s="94" t="str">
        <f>IF(E2108&lt;&gt;"",SUMIFS(JPK_KR!AM:AM,JPK_KR!W:W,F2108),"")</f>
        <v/>
      </c>
      <c r="K2108" s="94" t="str">
        <f>IF(I2108&lt;&gt;"",SUMIFS(JPK_KR!AJ:AJ,JPK_KR!W:W,J2108),"")</f>
        <v/>
      </c>
      <c r="L2108" s="94" t="str">
        <f>IF(I2108&lt;&gt;"",SUMIFS(JPK_KR!AK:AK,JPK_KR!W:W,J2108),"")</f>
        <v/>
      </c>
    </row>
    <row r="2109" spans="3:12" x14ac:dyDescent="0.3">
      <c r="C2109" s="94" t="str">
        <f>IF(A2109&lt;&gt;"",SUMIFS(JPK_KR!AL:AL,JPK_KR!W:W,B2109),"")</f>
        <v/>
      </c>
      <c r="D2109" s="94" t="str">
        <f>IF(A2109&lt;&gt;"",SUMIFS(JPK_KR!AM:AM,JPK_KR!W:W,B2109),"")</f>
        <v/>
      </c>
      <c r="G2109" s="94" t="str">
        <f>IF(E2109&lt;&gt;"",SUMIFS(JPK_KR!AL:AL,JPK_KR!W:W,F2109),"")</f>
        <v/>
      </c>
      <c r="H2109" s="94" t="str">
        <f>IF(E2109&lt;&gt;"",SUMIFS(JPK_KR!AM:AM,JPK_KR!W:W,F2109),"")</f>
        <v/>
      </c>
      <c r="K2109" s="94" t="str">
        <f>IF(I2109&lt;&gt;"",SUMIFS(JPK_KR!AJ:AJ,JPK_KR!W:W,J2109),"")</f>
        <v/>
      </c>
      <c r="L2109" s="94" t="str">
        <f>IF(I2109&lt;&gt;"",SUMIFS(JPK_KR!AK:AK,JPK_KR!W:W,J2109),"")</f>
        <v/>
      </c>
    </row>
    <row r="2110" spans="3:12" x14ac:dyDescent="0.3">
      <c r="C2110" s="94" t="str">
        <f>IF(A2110&lt;&gt;"",SUMIFS(JPK_KR!AL:AL,JPK_KR!W:W,B2110),"")</f>
        <v/>
      </c>
      <c r="D2110" s="94" t="str">
        <f>IF(A2110&lt;&gt;"",SUMIFS(JPK_KR!AM:AM,JPK_KR!W:W,B2110),"")</f>
        <v/>
      </c>
      <c r="G2110" s="94" t="str">
        <f>IF(E2110&lt;&gt;"",SUMIFS(JPK_KR!AL:AL,JPK_KR!W:W,F2110),"")</f>
        <v/>
      </c>
      <c r="H2110" s="94" t="str">
        <f>IF(E2110&lt;&gt;"",SUMIFS(JPK_KR!AM:AM,JPK_KR!W:W,F2110),"")</f>
        <v/>
      </c>
      <c r="K2110" s="94" t="str">
        <f>IF(I2110&lt;&gt;"",SUMIFS(JPK_KR!AJ:AJ,JPK_KR!W:W,J2110),"")</f>
        <v/>
      </c>
      <c r="L2110" s="94" t="str">
        <f>IF(I2110&lt;&gt;"",SUMIFS(JPK_KR!AK:AK,JPK_KR!W:W,J2110),"")</f>
        <v/>
      </c>
    </row>
    <row r="2111" spans="3:12" x14ac:dyDescent="0.3">
      <c r="C2111" s="94" t="str">
        <f>IF(A2111&lt;&gt;"",SUMIFS(JPK_KR!AL:AL,JPK_KR!W:W,B2111),"")</f>
        <v/>
      </c>
      <c r="D2111" s="94" t="str">
        <f>IF(A2111&lt;&gt;"",SUMIFS(JPK_KR!AM:AM,JPK_KR!W:W,B2111),"")</f>
        <v/>
      </c>
      <c r="G2111" s="94" t="str">
        <f>IF(E2111&lt;&gt;"",SUMIFS(JPK_KR!AL:AL,JPK_KR!W:W,F2111),"")</f>
        <v/>
      </c>
      <c r="H2111" s="94" t="str">
        <f>IF(E2111&lt;&gt;"",SUMIFS(JPK_KR!AM:AM,JPK_KR!W:W,F2111),"")</f>
        <v/>
      </c>
      <c r="K2111" s="94" t="str">
        <f>IF(I2111&lt;&gt;"",SUMIFS(JPK_KR!AJ:AJ,JPK_KR!W:W,J2111),"")</f>
        <v/>
      </c>
      <c r="L2111" s="94" t="str">
        <f>IF(I2111&lt;&gt;"",SUMIFS(JPK_KR!AK:AK,JPK_KR!W:W,J2111),"")</f>
        <v/>
      </c>
    </row>
    <row r="2112" spans="3:12" x14ac:dyDescent="0.3">
      <c r="C2112" s="94" t="str">
        <f>IF(A2112&lt;&gt;"",SUMIFS(JPK_KR!AL:AL,JPK_KR!W:W,B2112),"")</f>
        <v/>
      </c>
      <c r="D2112" s="94" t="str">
        <f>IF(A2112&lt;&gt;"",SUMIFS(JPK_KR!AM:AM,JPK_KR!W:W,B2112),"")</f>
        <v/>
      </c>
      <c r="G2112" s="94" t="str">
        <f>IF(E2112&lt;&gt;"",SUMIFS(JPK_KR!AL:AL,JPK_KR!W:W,F2112),"")</f>
        <v/>
      </c>
      <c r="H2112" s="94" t="str">
        <f>IF(E2112&lt;&gt;"",SUMIFS(JPK_KR!AM:AM,JPK_KR!W:W,F2112),"")</f>
        <v/>
      </c>
      <c r="K2112" s="94" t="str">
        <f>IF(I2112&lt;&gt;"",SUMIFS(JPK_KR!AJ:AJ,JPK_KR!W:W,J2112),"")</f>
        <v/>
      </c>
      <c r="L2112" s="94" t="str">
        <f>IF(I2112&lt;&gt;"",SUMIFS(JPK_KR!AK:AK,JPK_KR!W:W,J2112),"")</f>
        <v/>
      </c>
    </row>
    <row r="2113" spans="3:12" x14ac:dyDescent="0.3">
      <c r="C2113" s="94" t="str">
        <f>IF(A2113&lt;&gt;"",SUMIFS(JPK_KR!AL:AL,JPK_KR!W:W,B2113),"")</f>
        <v/>
      </c>
      <c r="D2113" s="94" t="str">
        <f>IF(A2113&lt;&gt;"",SUMIFS(JPK_KR!AM:AM,JPK_KR!W:W,B2113),"")</f>
        <v/>
      </c>
      <c r="G2113" s="94" t="str">
        <f>IF(E2113&lt;&gt;"",SUMIFS(JPK_KR!AL:AL,JPK_KR!W:W,F2113),"")</f>
        <v/>
      </c>
      <c r="H2113" s="94" t="str">
        <f>IF(E2113&lt;&gt;"",SUMIFS(JPK_KR!AM:AM,JPK_KR!W:W,F2113),"")</f>
        <v/>
      </c>
      <c r="K2113" s="94" t="str">
        <f>IF(I2113&lt;&gt;"",SUMIFS(JPK_KR!AJ:AJ,JPK_KR!W:W,J2113),"")</f>
        <v/>
      </c>
      <c r="L2113" s="94" t="str">
        <f>IF(I2113&lt;&gt;"",SUMIFS(JPK_KR!AK:AK,JPK_KR!W:W,J2113),"")</f>
        <v/>
      </c>
    </row>
    <row r="2114" spans="3:12" x14ac:dyDescent="0.3">
      <c r="C2114" s="94" t="str">
        <f>IF(A2114&lt;&gt;"",SUMIFS(JPK_KR!AL:AL,JPK_KR!W:W,B2114),"")</f>
        <v/>
      </c>
      <c r="D2114" s="94" t="str">
        <f>IF(A2114&lt;&gt;"",SUMIFS(JPK_KR!AM:AM,JPK_KR!W:W,B2114),"")</f>
        <v/>
      </c>
      <c r="G2114" s="94" t="str">
        <f>IF(E2114&lt;&gt;"",SUMIFS(JPK_KR!AL:AL,JPK_KR!W:W,F2114),"")</f>
        <v/>
      </c>
      <c r="H2114" s="94" t="str">
        <f>IF(E2114&lt;&gt;"",SUMIFS(JPK_KR!AM:AM,JPK_KR!W:W,F2114),"")</f>
        <v/>
      </c>
      <c r="K2114" s="94" t="str">
        <f>IF(I2114&lt;&gt;"",SUMIFS(JPK_KR!AJ:AJ,JPK_KR!W:W,J2114),"")</f>
        <v/>
      </c>
      <c r="L2114" s="94" t="str">
        <f>IF(I2114&lt;&gt;"",SUMIFS(JPK_KR!AK:AK,JPK_KR!W:W,J2114),"")</f>
        <v/>
      </c>
    </row>
    <row r="2115" spans="3:12" x14ac:dyDescent="0.3">
      <c r="C2115" s="94" t="str">
        <f>IF(A2115&lt;&gt;"",SUMIFS(JPK_KR!AL:AL,JPK_KR!W:W,B2115),"")</f>
        <v/>
      </c>
      <c r="D2115" s="94" t="str">
        <f>IF(A2115&lt;&gt;"",SUMIFS(JPK_KR!AM:AM,JPK_KR!W:W,B2115),"")</f>
        <v/>
      </c>
      <c r="G2115" s="94" t="str">
        <f>IF(E2115&lt;&gt;"",SUMIFS(JPK_KR!AL:AL,JPK_KR!W:W,F2115),"")</f>
        <v/>
      </c>
      <c r="H2115" s="94" t="str">
        <f>IF(E2115&lt;&gt;"",SUMIFS(JPK_KR!AM:AM,JPK_KR!W:W,F2115),"")</f>
        <v/>
      </c>
      <c r="K2115" s="94" t="str">
        <f>IF(I2115&lt;&gt;"",SUMIFS(JPK_KR!AJ:AJ,JPK_KR!W:W,J2115),"")</f>
        <v/>
      </c>
      <c r="L2115" s="94" t="str">
        <f>IF(I2115&lt;&gt;"",SUMIFS(JPK_KR!AK:AK,JPK_KR!W:W,J2115),"")</f>
        <v/>
      </c>
    </row>
    <row r="2116" spans="3:12" x14ac:dyDescent="0.3">
      <c r="C2116" s="94" t="str">
        <f>IF(A2116&lt;&gt;"",SUMIFS(JPK_KR!AL:AL,JPK_KR!W:W,B2116),"")</f>
        <v/>
      </c>
      <c r="D2116" s="94" t="str">
        <f>IF(A2116&lt;&gt;"",SUMIFS(JPK_KR!AM:AM,JPK_KR!W:W,B2116),"")</f>
        <v/>
      </c>
      <c r="G2116" s="94" t="str">
        <f>IF(E2116&lt;&gt;"",SUMIFS(JPK_KR!AL:AL,JPK_KR!W:W,F2116),"")</f>
        <v/>
      </c>
      <c r="H2116" s="94" t="str">
        <f>IF(E2116&lt;&gt;"",SUMIFS(JPK_KR!AM:AM,JPK_KR!W:W,F2116),"")</f>
        <v/>
      </c>
      <c r="K2116" s="94" t="str">
        <f>IF(I2116&lt;&gt;"",SUMIFS(JPK_KR!AJ:AJ,JPK_KR!W:W,J2116),"")</f>
        <v/>
      </c>
      <c r="L2116" s="94" t="str">
        <f>IF(I2116&lt;&gt;"",SUMIFS(JPK_KR!AK:AK,JPK_KR!W:W,J2116),"")</f>
        <v/>
      </c>
    </row>
    <row r="2117" spans="3:12" x14ac:dyDescent="0.3">
      <c r="C2117" s="94" t="str">
        <f>IF(A2117&lt;&gt;"",SUMIFS(JPK_KR!AL:AL,JPK_KR!W:W,B2117),"")</f>
        <v/>
      </c>
      <c r="D2117" s="94" t="str">
        <f>IF(A2117&lt;&gt;"",SUMIFS(JPK_KR!AM:AM,JPK_KR!W:W,B2117),"")</f>
        <v/>
      </c>
      <c r="G2117" s="94" t="str">
        <f>IF(E2117&lt;&gt;"",SUMIFS(JPK_KR!AL:AL,JPK_KR!W:W,F2117),"")</f>
        <v/>
      </c>
      <c r="H2117" s="94" t="str">
        <f>IF(E2117&lt;&gt;"",SUMIFS(JPK_KR!AM:AM,JPK_KR!W:W,F2117),"")</f>
        <v/>
      </c>
      <c r="K2117" s="94" t="str">
        <f>IF(I2117&lt;&gt;"",SUMIFS(JPK_KR!AJ:AJ,JPK_KR!W:W,J2117),"")</f>
        <v/>
      </c>
      <c r="L2117" s="94" t="str">
        <f>IF(I2117&lt;&gt;"",SUMIFS(JPK_KR!AK:AK,JPK_KR!W:W,J2117),"")</f>
        <v/>
      </c>
    </row>
    <row r="2118" spans="3:12" x14ac:dyDescent="0.3">
      <c r="C2118" s="94" t="str">
        <f>IF(A2118&lt;&gt;"",SUMIFS(JPK_KR!AL:AL,JPK_KR!W:W,B2118),"")</f>
        <v/>
      </c>
      <c r="D2118" s="94" t="str">
        <f>IF(A2118&lt;&gt;"",SUMIFS(JPK_KR!AM:AM,JPK_KR!W:W,B2118),"")</f>
        <v/>
      </c>
      <c r="G2118" s="94" t="str">
        <f>IF(E2118&lt;&gt;"",SUMIFS(JPK_KR!AL:AL,JPK_KR!W:W,F2118),"")</f>
        <v/>
      </c>
      <c r="H2118" s="94" t="str">
        <f>IF(E2118&lt;&gt;"",SUMIFS(JPK_KR!AM:AM,JPK_KR!W:W,F2118),"")</f>
        <v/>
      </c>
      <c r="K2118" s="94" t="str">
        <f>IF(I2118&lt;&gt;"",SUMIFS(JPK_KR!AJ:AJ,JPK_KR!W:W,J2118),"")</f>
        <v/>
      </c>
      <c r="L2118" s="94" t="str">
        <f>IF(I2118&lt;&gt;"",SUMIFS(JPK_KR!AK:AK,JPK_KR!W:W,J2118),"")</f>
        <v/>
      </c>
    </row>
    <row r="2119" spans="3:12" x14ac:dyDescent="0.3">
      <c r="C2119" s="94" t="str">
        <f>IF(A2119&lt;&gt;"",SUMIFS(JPK_KR!AL:AL,JPK_KR!W:W,B2119),"")</f>
        <v/>
      </c>
      <c r="D2119" s="94" t="str">
        <f>IF(A2119&lt;&gt;"",SUMIFS(JPK_KR!AM:AM,JPK_KR!W:W,B2119),"")</f>
        <v/>
      </c>
      <c r="G2119" s="94" t="str">
        <f>IF(E2119&lt;&gt;"",SUMIFS(JPK_KR!AL:AL,JPK_KR!W:W,F2119),"")</f>
        <v/>
      </c>
      <c r="H2119" s="94" t="str">
        <f>IF(E2119&lt;&gt;"",SUMIFS(JPK_KR!AM:AM,JPK_KR!W:W,F2119),"")</f>
        <v/>
      </c>
      <c r="K2119" s="94" t="str">
        <f>IF(I2119&lt;&gt;"",SUMIFS(JPK_KR!AJ:AJ,JPK_KR!W:W,J2119),"")</f>
        <v/>
      </c>
      <c r="L2119" s="94" t="str">
        <f>IF(I2119&lt;&gt;"",SUMIFS(JPK_KR!AK:AK,JPK_KR!W:W,J2119),"")</f>
        <v/>
      </c>
    </row>
    <row r="2120" spans="3:12" x14ac:dyDescent="0.3">
      <c r="C2120" s="94" t="str">
        <f>IF(A2120&lt;&gt;"",SUMIFS(JPK_KR!AL:AL,JPK_KR!W:W,B2120),"")</f>
        <v/>
      </c>
      <c r="D2120" s="94" t="str">
        <f>IF(A2120&lt;&gt;"",SUMIFS(JPK_KR!AM:AM,JPK_KR!W:W,B2120),"")</f>
        <v/>
      </c>
      <c r="G2120" s="94" t="str">
        <f>IF(E2120&lt;&gt;"",SUMIFS(JPK_KR!AL:AL,JPK_KR!W:W,F2120),"")</f>
        <v/>
      </c>
      <c r="H2120" s="94" t="str">
        <f>IF(E2120&lt;&gt;"",SUMIFS(JPK_KR!AM:AM,JPK_KR!W:W,F2120),"")</f>
        <v/>
      </c>
      <c r="K2120" s="94" t="str">
        <f>IF(I2120&lt;&gt;"",SUMIFS(JPK_KR!AJ:AJ,JPK_KR!W:W,J2120),"")</f>
        <v/>
      </c>
      <c r="L2120" s="94" t="str">
        <f>IF(I2120&lt;&gt;"",SUMIFS(JPK_KR!AK:AK,JPK_KR!W:W,J2120),"")</f>
        <v/>
      </c>
    </row>
    <row r="2121" spans="3:12" x14ac:dyDescent="0.3">
      <c r="C2121" s="94" t="str">
        <f>IF(A2121&lt;&gt;"",SUMIFS(JPK_KR!AL:AL,JPK_KR!W:W,B2121),"")</f>
        <v/>
      </c>
      <c r="D2121" s="94" t="str">
        <f>IF(A2121&lt;&gt;"",SUMIFS(JPK_KR!AM:AM,JPK_KR!W:W,B2121),"")</f>
        <v/>
      </c>
      <c r="G2121" s="94" t="str">
        <f>IF(E2121&lt;&gt;"",SUMIFS(JPK_KR!AL:AL,JPK_KR!W:W,F2121),"")</f>
        <v/>
      </c>
      <c r="H2121" s="94" t="str">
        <f>IF(E2121&lt;&gt;"",SUMIFS(JPK_KR!AM:AM,JPK_KR!W:W,F2121),"")</f>
        <v/>
      </c>
      <c r="K2121" s="94" t="str">
        <f>IF(I2121&lt;&gt;"",SUMIFS(JPK_KR!AJ:AJ,JPK_KR!W:W,J2121),"")</f>
        <v/>
      </c>
      <c r="L2121" s="94" t="str">
        <f>IF(I2121&lt;&gt;"",SUMIFS(JPK_KR!AK:AK,JPK_KR!W:W,J2121),"")</f>
        <v/>
      </c>
    </row>
    <row r="2122" spans="3:12" x14ac:dyDescent="0.3">
      <c r="C2122" s="94" t="str">
        <f>IF(A2122&lt;&gt;"",SUMIFS(JPK_KR!AL:AL,JPK_KR!W:W,B2122),"")</f>
        <v/>
      </c>
      <c r="D2122" s="94" t="str">
        <f>IF(A2122&lt;&gt;"",SUMIFS(JPK_KR!AM:AM,JPK_KR!W:W,B2122),"")</f>
        <v/>
      </c>
      <c r="G2122" s="94" t="str">
        <f>IF(E2122&lt;&gt;"",SUMIFS(JPK_KR!AL:AL,JPK_KR!W:W,F2122),"")</f>
        <v/>
      </c>
      <c r="H2122" s="94" t="str">
        <f>IF(E2122&lt;&gt;"",SUMIFS(JPK_KR!AM:AM,JPK_KR!W:W,F2122),"")</f>
        <v/>
      </c>
      <c r="K2122" s="94" t="str">
        <f>IF(I2122&lt;&gt;"",SUMIFS(JPK_KR!AJ:AJ,JPK_KR!W:W,J2122),"")</f>
        <v/>
      </c>
      <c r="L2122" s="94" t="str">
        <f>IF(I2122&lt;&gt;"",SUMIFS(JPK_KR!AK:AK,JPK_KR!W:W,J2122),"")</f>
        <v/>
      </c>
    </row>
    <row r="2123" spans="3:12" x14ac:dyDescent="0.3">
      <c r="C2123" s="94" t="str">
        <f>IF(A2123&lt;&gt;"",SUMIFS(JPK_KR!AL:AL,JPK_KR!W:W,B2123),"")</f>
        <v/>
      </c>
      <c r="D2123" s="94" t="str">
        <f>IF(A2123&lt;&gt;"",SUMIFS(JPK_KR!AM:AM,JPK_KR!W:W,B2123),"")</f>
        <v/>
      </c>
      <c r="G2123" s="94" t="str">
        <f>IF(E2123&lt;&gt;"",SUMIFS(JPK_KR!AL:AL,JPK_KR!W:W,F2123),"")</f>
        <v/>
      </c>
      <c r="H2123" s="94" t="str">
        <f>IF(E2123&lt;&gt;"",SUMIFS(JPK_KR!AM:AM,JPK_KR!W:W,F2123),"")</f>
        <v/>
      </c>
      <c r="K2123" s="94" t="str">
        <f>IF(I2123&lt;&gt;"",SUMIFS(JPK_KR!AJ:AJ,JPK_KR!W:W,J2123),"")</f>
        <v/>
      </c>
      <c r="L2123" s="94" t="str">
        <f>IF(I2123&lt;&gt;"",SUMIFS(JPK_KR!AK:AK,JPK_KR!W:W,J2123),"")</f>
        <v/>
      </c>
    </row>
    <row r="2124" spans="3:12" x14ac:dyDescent="0.3">
      <c r="C2124" s="94" t="str">
        <f>IF(A2124&lt;&gt;"",SUMIFS(JPK_KR!AL:AL,JPK_KR!W:W,B2124),"")</f>
        <v/>
      </c>
      <c r="D2124" s="94" t="str">
        <f>IF(A2124&lt;&gt;"",SUMIFS(JPK_KR!AM:AM,JPK_KR!W:W,B2124),"")</f>
        <v/>
      </c>
      <c r="G2124" s="94" t="str">
        <f>IF(E2124&lt;&gt;"",SUMIFS(JPK_KR!AL:AL,JPK_KR!W:W,F2124),"")</f>
        <v/>
      </c>
      <c r="H2124" s="94" t="str">
        <f>IF(E2124&lt;&gt;"",SUMIFS(JPK_KR!AM:AM,JPK_KR!W:W,F2124),"")</f>
        <v/>
      </c>
      <c r="K2124" s="94" t="str">
        <f>IF(I2124&lt;&gt;"",SUMIFS(JPK_KR!AJ:AJ,JPK_KR!W:W,J2124),"")</f>
        <v/>
      </c>
      <c r="L2124" s="94" t="str">
        <f>IF(I2124&lt;&gt;"",SUMIFS(JPK_KR!AK:AK,JPK_KR!W:W,J2124),"")</f>
        <v/>
      </c>
    </row>
    <row r="2125" spans="3:12" x14ac:dyDescent="0.3">
      <c r="C2125" s="94" t="str">
        <f>IF(A2125&lt;&gt;"",SUMIFS(JPK_KR!AL:AL,JPK_KR!W:W,B2125),"")</f>
        <v/>
      </c>
      <c r="D2125" s="94" t="str">
        <f>IF(A2125&lt;&gt;"",SUMIFS(JPK_KR!AM:AM,JPK_KR!W:W,B2125),"")</f>
        <v/>
      </c>
      <c r="G2125" s="94" t="str">
        <f>IF(E2125&lt;&gt;"",SUMIFS(JPK_KR!AL:AL,JPK_KR!W:W,F2125),"")</f>
        <v/>
      </c>
      <c r="H2125" s="94" t="str">
        <f>IF(E2125&lt;&gt;"",SUMIFS(JPK_KR!AM:AM,JPK_KR!W:W,F2125),"")</f>
        <v/>
      </c>
      <c r="K2125" s="94" t="str">
        <f>IF(I2125&lt;&gt;"",SUMIFS(JPK_KR!AJ:AJ,JPK_KR!W:W,J2125),"")</f>
        <v/>
      </c>
      <c r="L2125" s="94" t="str">
        <f>IF(I2125&lt;&gt;"",SUMIFS(JPK_KR!AK:AK,JPK_KR!W:W,J2125),"")</f>
        <v/>
      </c>
    </row>
    <row r="2126" spans="3:12" x14ac:dyDescent="0.3">
      <c r="C2126" s="94" t="str">
        <f>IF(A2126&lt;&gt;"",SUMIFS(JPK_KR!AL:AL,JPK_KR!W:W,B2126),"")</f>
        <v/>
      </c>
      <c r="D2126" s="94" t="str">
        <f>IF(A2126&lt;&gt;"",SUMIFS(JPK_KR!AM:AM,JPK_KR!W:W,B2126),"")</f>
        <v/>
      </c>
      <c r="G2126" s="94" t="str">
        <f>IF(E2126&lt;&gt;"",SUMIFS(JPK_KR!AL:AL,JPK_KR!W:W,F2126),"")</f>
        <v/>
      </c>
      <c r="H2126" s="94" t="str">
        <f>IF(E2126&lt;&gt;"",SUMIFS(JPK_KR!AM:AM,JPK_KR!W:W,F2126),"")</f>
        <v/>
      </c>
      <c r="K2126" s="94" t="str">
        <f>IF(I2126&lt;&gt;"",SUMIFS(JPK_KR!AJ:AJ,JPK_KR!W:W,J2126),"")</f>
        <v/>
      </c>
      <c r="L2126" s="94" t="str">
        <f>IF(I2126&lt;&gt;"",SUMIFS(JPK_KR!AK:AK,JPK_KR!W:W,J2126),"")</f>
        <v/>
      </c>
    </row>
    <row r="2127" spans="3:12" x14ac:dyDescent="0.3">
      <c r="C2127" s="94" t="str">
        <f>IF(A2127&lt;&gt;"",SUMIFS(JPK_KR!AL:AL,JPK_KR!W:W,B2127),"")</f>
        <v/>
      </c>
      <c r="D2127" s="94" t="str">
        <f>IF(A2127&lt;&gt;"",SUMIFS(JPK_KR!AM:AM,JPK_KR!W:W,B2127),"")</f>
        <v/>
      </c>
      <c r="G2127" s="94" t="str">
        <f>IF(E2127&lt;&gt;"",SUMIFS(JPK_KR!AL:AL,JPK_KR!W:W,F2127),"")</f>
        <v/>
      </c>
      <c r="H2127" s="94" t="str">
        <f>IF(E2127&lt;&gt;"",SUMIFS(JPK_KR!AM:AM,JPK_KR!W:W,F2127),"")</f>
        <v/>
      </c>
      <c r="K2127" s="94" t="str">
        <f>IF(I2127&lt;&gt;"",SUMIFS(JPK_KR!AJ:AJ,JPK_KR!W:W,J2127),"")</f>
        <v/>
      </c>
      <c r="L2127" s="94" t="str">
        <f>IF(I2127&lt;&gt;"",SUMIFS(JPK_KR!AK:AK,JPK_KR!W:W,J2127),"")</f>
        <v/>
      </c>
    </row>
    <row r="2128" spans="3:12" x14ac:dyDescent="0.3">
      <c r="C2128" s="94" t="str">
        <f>IF(A2128&lt;&gt;"",SUMIFS(JPK_KR!AL:AL,JPK_KR!W:W,B2128),"")</f>
        <v/>
      </c>
      <c r="D2128" s="94" t="str">
        <f>IF(A2128&lt;&gt;"",SUMIFS(JPK_KR!AM:AM,JPK_KR!W:W,B2128),"")</f>
        <v/>
      </c>
      <c r="G2128" s="94" t="str">
        <f>IF(E2128&lt;&gt;"",SUMIFS(JPK_KR!AL:AL,JPK_KR!W:W,F2128),"")</f>
        <v/>
      </c>
      <c r="H2128" s="94" t="str">
        <f>IF(E2128&lt;&gt;"",SUMIFS(JPK_KR!AM:AM,JPK_KR!W:W,F2128),"")</f>
        <v/>
      </c>
      <c r="K2128" s="94" t="str">
        <f>IF(I2128&lt;&gt;"",SUMIFS(JPK_KR!AJ:AJ,JPK_KR!W:W,J2128),"")</f>
        <v/>
      </c>
      <c r="L2128" s="94" t="str">
        <f>IF(I2128&lt;&gt;"",SUMIFS(JPK_KR!AK:AK,JPK_KR!W:W,J2128),"")</f>
        <v/>
      </c>
    </row>
    <row r="2129" spans="3:12" x14ac:dyDescent="0.3">
      <c r="C2129" s="94" t="str">
        <f>IF(A2129&lt;&gt;"",SUMIFS(JPK_KR!AL:AL,JPK_KR!W:W,B2129),"")</f>
        <v/>
      </c>
      <c r="D2129" s="94" t="str">
        <f>IF(A2129&lt;&gt;"",SUMIFS(JPK_KR!AM:AM,JPK_KR!W:W,B2129),"")</f>
        <v/>
      </c>
      <c r="G2129" s="94" t="str">
        <f>IF(E2129&lt;&gt;"",SUMIFS(JPK_KR!AL:AL,JPK_KR!W:W,F2129),"")</f>
        <v/>
      </c>
      <c r="H2129" s="94" t="str">
        <f>IF(E2129&lt;&gt;"",SUMIFS(JPK_KR!AM:AM,JPK_KR!W:W,F2129),"")</f>
        <v/>
      </c>
      <c r="K2129" s="94" t="str">
        <f>IF(I2129&lt;&gt;"",SUMIFS(JPK_KR!AJ:AJ,JPK_KR!W:W,J2129),"")</f>
        <v/>
      </c>
      <c r="L2129" s="94" t="str">
        <f>IF(I2129&lt;&gt;"",SUMIFS(JPK_KR!AK:AK,JPK_KR!W:W,J2129),"")</f>
        <v/>
      </c>
    </row>
    <row r="2130" spans="3:12" x14ac:dyDescent="0.3">
      <c r="C2130" s="94" t="str">
        <f>IF(A2130&lt;&gt;"",SUMIFS(JPK_KR!AL:AL,JPK_KR!W:W,B2130),"")</f>
        <v/>
      </c>
      <c r="D2130" s="94" t="str">
        <f>IF(A2130&lt;&gt;"",SUMIFS(JPK_KR!AM:AM,JPK_KR!W:W,B2130),"")</f>
        <v/>
      </c>
      <c r="G2130" s="94" t="str">
        <f>IF(E2130&lt;&gt;"",SUMIFS(JPK_KR!AL:AL,JPK_KR!W:W,F2130),"")</f>
        <v/>
      </c>
      <c r="H2130" s="94" t="str">
        <f>IF(E2130&lt;&gt;"",SUMIFS(JPK_KR!AM:AM,JPK_KR!W:W,F2130),"")</f>
        <v/>
      </c>
      <c r="K2130" s="94" t="str">
        <f>IF(I2130&lt;&gt;"",SUMIFS(JPK_KR!AJ:AJ,JPK_KR!W:W,J2130),"")</f>
        <v/>
      </c>
      <c r="L2130" s="94" t="str">
        <f>IF(I2130&lt;&gt;"",SUMIFS(JPK_KR!AK:AK,JPK_KR!W:W,J2130),"")</f>
        <v/>
      </c>
    </row>
    <row r="2131" spans="3:12" x14ac:dyDescent="0.3">
      <c r="C2131" s="94" t="str">
        <f>IF(A2131&lt;&gt;"",SUMIFS(JPK_KR!AL:AL,JPK_KR!W:W,B2131),"")</f>
        <v/>
      </c>
      <c r="D2131" s="94" t="str">
        <f>IF(A2131&lt;&gt;"",SUMIFS(JPK_KR!AM:AM,JPK_KR!W:W,B2131),"")</f>
        <v/>
      </c>
      <c r="G2131" s="94" t="str">
        <f>IF(E2131&lt;&gt;"",SUMIFS(JPK_KR!AL:AL,JPK_KR!W:W,F2131),"")</f>
        <v/>
      </c>
      <c r="H2131" s="94" t="str">
        <f>IF(E2131&lt;&gt;"",SUMIFS(JPK_KR!AM:AM,JPK_KR!W:W,F2131),"")</f>
        <v/>
      </c>
      <c r="K2131" s="94" t="str">
        <f>IF(I2131&lt;&gt;"",SUMIFS(JPK_KR!AJ:AJ,JPK_KR!W:W,J2131),"")</f>
        <v/>
      </c>
      <c r="L2131" s="94" t="str">
        <f>IF(I2131&lt;&gt;"",SUMIFS(JPK_KR!AK:AK,JPK_KR!W:W,J2131),"")</f>
        <v/>
      </c>
    </row>
    <row r="2132" spans="3:12" x14ac:dyDescent="0.3">
      <c r="C2132" s="94" t="str">
        <f>IF(A2132&lt;&gt;"",SUMIFS(JPK_KR!AL:AL,JPK_KR!W:W,B2132),"")</f>
        <v/>
      </c>
      <c r="D2132" s="94" t="str">
        <f>IF(A2132&lt;&gt;"",SUMIFS(JPK_KR!AM:AM,JPK_KR!W:W,B2132),"")</f>
        <v/>
      </c>
      <c r="G2132" s="94" t="str">
        <f>IF(E2132&lt;&gt;"",SUMIFS(JPK_KR!AL:AL,JPK_KR!W:W,F2132),"")</f>
        <v/>
      </c>
      <c r="H2132" s="94" t="str">
        <f>IF(E2132&lt;&gt;"",SUMIFS(JPK_KR!AM:AM,JPK_KR!W:W,F2132),"")</f>
        <v/>
      </c>
      <c r="K2132" s="94" t="str">
        <f>IF(I2132&lt;&gt;"",SUMIFS(JPK_KR!AJ:AJ,JPK_KR!W:W,J2132),"")</f>
        <v/>
      </c>
      <c r="L2132" s="94" t="str">
        <f>IF(I2132&lt;&gt;"",SUMIFS(JPK_KR!AK:AK,JPK_KR!W:W,J2132),"")</f>
        <v/>
      </c>
    </row>
    <row r="2133" spans="3:12" x14ac:dyDescent="0.3">
      <c r="C2133" s="94" t="str">
        <f>IF(A2133&lt;&gt;"",SUMIFS(JPK_KR!AL:AL,JPK_KR!W:W,B2133),"")</f>
        <v/>
      </c>
      <c r="D2133" s="94" t="str">
        <f>IF(A2133&lt;&gt;"",SUMIFS(JPK_KR!AM:AM,JPK_KR!W:W,B2133),"")</f>
        <v/>
      </c>
      <c r="G2133" s="94" t="str">
        <f>IF(E2133&lt;&gt;"",SUMIFS(JPK_KR!AL:AL,JPK_KR!W:W,F2133),"")</f>
        <v/>
      </c>
      <c r="H2133" s="94" t="str">
        <f>IF(E2133&lt;&gt;"",SUMIFS(JPK_KR!AM:AM,JPK_KR!W:W,F2133),"")</f>
        <v/>
      </c>
      <c r="K2133" s="94" t="str">
        <f>IF(I2133&lt;&gt;"",SUMIFS(JPK_KR!AJ:AJ,JPK_KR!W:W,J2133),"")</f>
        <v/>
      </c>
      <c r="L2133" s="94" t="str">
        <f>IF(I2133&lt;&gt;"",SUMIFS(JPK_KR!AK:AK,JPK_KR!W:W,J2133),"")</f>
        <v/>
      </c>
    </row>
    <row r="2134" spans="3:12" x14ac:dyDescent="0.3">
      <c r="C2134" s="94" t="str">
        <f>IF(A2134&lt;&gt;"",SUMIFS(JPK_KR!AL:AL,JPK_KR!W:W,B2134),"")</f>
        <v/>
      </c>
      <c r="D2134" s="94" t="str">
        <f>IF(A2134&lt;&gt;"",SUMIFS(JPK_KR!AM:AM,JPK_KR!W:W,B2134),"")</f>
        <v/>
      </c>
      <c r="G2134" s="94" t="str">
        <f>IF(E2134&lt;&gt;"",SUMIFS(JPK_KR!AL:AL,JPK_KR!W:W,F2134),"")</f>
        <v/>
      </c>
      <c r="H2134" s="94" t="str">
        <f>IF(E2134&lt;&gt;"",SUMIFS(JPK_KR!AM:AM,JPK_KR!W:W,F2134),"")</f>
        <v/>
      </c>
      <c r="K2134" s="94" t="str">
        <f>IF(I2134&lt;&gt;"",SUMIFS(JPK_KR!AJ:AJ,JPK_KR!W:W,J2134),"")</f>
        <v/>
      </c>
      <c r="L2134" s="94" t="str">
        <f>IF(I2134&lt;&gt;"",SUMIFS(JPK_KR!AK:AK,JPK_KR!W:W,J2134),"")</f>
        <v/>
      </c>
    </row>
    <row r="2135" spans="3:12" x14ac:dyDescent="0.3">
      <c r="C2135" s="94" t="str">
        <f>IF(A2135&lt;&gt;"",SUMIFS(JPK_KR!AL:AL,JPK_KR!W:W,B2135),"")</f>
        <v/>
      </c>
      <c r="D2135" s="94" t="str">
        <f>IF(A2135&lt;&gt;"",SUMIFS(JPK_KR!AM:AM,JPK_KR!W:W,B2135),"")</f>
        <v/>
      </c>
      <c r="G2135" s="94" t="str">
        <f>IF(E2135&lt;&gt;"",SUMIFS(JPK_KR!AL:AL,JPK_KR!W:W,F2135),"")</f>
        <v/>
      </c>
      <c r="H2135" s="94" t="str">
        <f>IF(E2135&lt;&gt;"",SUMIFS(JPK_KR!AM:AM,JPK_KR!W:W,F2135),"")</f>
        <v/>
      </c>
      <c r="K2135" s="94" t="str">
        <f>IF(I2135&lt;&gt;"",SUMIFS(JPK_KR!AJ:AJ,JPK_KR!W:W,J2135),"")</f>
        <v/>
      </c>
      <c r="L2135" s="94" t="str">
        <f>IF(I2135&lt;&gt;"",SUMIFS(JPK_KR!AK:AK,JPK_KR!W:W,J2135),"")</f>
        <v/>
      </c>
    </row>
    <row r="2136" spans="3:12" x14ac:dyDescent="0.3">
      <c r="C2136" s="94" t="str">
        <f>IF(A2136&lt;&gt;"",SUMIFS(JPK_KR!AL:AL,JPK_KR!W:W,B2136),"")</f>
        <v/>
      </c>
      <c r="D2136" s="94" t="str">
        <f>IF(A2136&lt;&gt;"",SUMIFS(JPK_KR!AM:AM,JPK_KR!W:W,B2136),"")</f>
        <v/>
      </c>
      <c r="G2136" s="94" t="str">
        <f>IF(E2136&lt;&gt;"",SUMIFS(JPK_KR!AL:AL,JPK_KR!W:W,F2136),"")</f>
        <v/>
      </c>
      <c r="H2136" s="94" t="str">
        <f>IF(E2136&lt;&gt;"",SUMIFS(JPK_KR!AM:AM,JPK_KR!W:W,F2136),"")</f>
        <v/>
      </c>
      <c r="K2136" s="94" t="str">
        <f>IF(I2136&lt;&gt;"",SUMIFS(JPK_KR!AJ:AJ,JPK_KR!W:W,J2136),"")</f>
        <v/>
      </c>
      <c r="L2136" s="94" t="str">
        <f>IF(I2136&lt;&gt;"",SUMIFS(JPK_KR!AK:AK,JPK_KR!W:W,J2136),"")</f>
        <v/>
      </c>
    </row>
    <row r="2137" spans="3:12" x14ac:dyDescent="0.3">
      <c r="C2137" s="94" t="str">
        <f>IF(A2137&lt;&gt;"",SUMIFS(JPK_KR!AL:AL,JPK_KR!W:W,B2137),"")</f>
        <v/>
      </c>
      <c r="D2137" s="94" t="str">
        <f>IF(A2137&lt;&gt;"",SUMIFS(JPK_KR!AM:AM,JPK_KR!W:W,B2137),"")</f>
        <v/>
      </c>
      <c r="G2137" s="94" t="str">
        <f>IF(E2137&lt;&gt;"",SUMIFS(JPK_KR!AL:AL,JPK_KR!W:W,F2137),"")</f>
        <v/>
      </c>
      <c r="H2137" s="94" t="str">
        <f>IF(E2137&lt;&gt;"",SUMIFS(JPK_KR!AM:AM,JPK_KR!W:W,F2137),"")</f>
        <v/>
      </c>
      <c r="K2137" s="94" t="str">
        <f>IF(I2137&lt;&gt;"",SUMIFS(JPK_KR!AJ:AJ,JPK_KR!W:W,J2137),"")</f>
        <v/>
      </c>
      <c r="L2137" s="94" t="str">
        <f>IF(I2137&lt;&gt;"",SUMIFS(JPK_KR!AK:AK,JPK_KR!W:W,J2137),"")</f>
        <v/>
      </c>
    </row>
    <row r="2138" spans="3:12" x14ac:dyDescent="0.3">
      <c r="C2138" s="94" t="str">
        <f>IF(A2138&lt;&gt;"",SUMIFS(JPK_KR!AL:AL,JPK_KR!W:W,B2138),"")</f>
        <v/>
      </c>
      <c r="D2138" s="94" t="str">
        <f>IF(A2138&lt;&gt;"",SUMIFS(JPK_KR!AM:AM,JPK_KR!W:W,B2138),"")</f>
        <v/>
      </c>
      <c r="G2138" s="94" t="str">
        <f>IF(E2138&lt;&gt;"",SUMIFS(JPK_KR!AL:AL,JPK_KR!W:W,F2138),"")</f>
        <v/>
      </c>
      <c r="H2138" s="94" t="str">
        <f>IF(E2138&lt;&gt;"",SUMIFS(JPK_KR!AM:AM,JPK_KR!W:W,F2138),"")</f>
        <v/>
      </c>
      <c r="K2138" s="94" t="str">
        <f>IF(I2138&lt;&gt;"",SUMIFS(JPK_KR!AJ:AJ,JPK_KR!W:W,J2138),"")</f>
        <v/>
      </c>
      <c r="L2138" s="94" t="str">
        <f>IF(I2138&lt;&gt;"",SUMIFS(JPK_KR!AK:AK,JPK_KR!W:W,J2138),"")</f>
        <v/>
      </c>
    </row>
    <row r="2139" spans="3:12" x14ac:dyDescent="0.3">
      <c r="C2139" s="94" t="str">
        <f>IF(A2139&lt;&gt;"",SUMIFS(JPK_KR!AL:AL,JPK_KR!W:W,B2139),"")</f>
        <v/>
      </c>
      <c r="D2139" s="94" t="str">
        <f>IF(A2139&lt;&gt;"",SUMIFS(JPK_KR!AM:AM,JPK_KR!W:W,B2139),"")</f>
        <v/>
      </c>
      <c r="G2139" s="94" t="str">
        <f>IF(E2139&lt;&gt;"",SUMIFS(JPK_KR!AL:AL,JPK_KR!W:W,F2139),"")</f>
        <v/>
      </c>
      <c r="H2139" s="94" t="str">
        <f>IF(E2139&lt;&gt;"",SUMIFS(JPK_KR!AM:AM,JPK_KR!W:W,F2139),"")</f>
        <v/>
      </c>
      <c r="K2139" s="94" t="str">
        <f>IF(I2139&lt;&gt;"",SUMIFS(JPK_KR!AJ:AJ,JPK_KR!W:W,J2139),"")</f>
        <v/>
      </c>
      <c r="L2139" s="94" t="str">
        <f>IF(I2139&lt;&gt;"",SUMIFS(JPK_KR!AK:AK,JPK_KR!W:W,J2139),"")</f>
        <v/>
      </c>
    </row>
    <row r="2140" spans="3:12" x14ac:dyDescent="0.3">
      <c r="C2140" s="94" t="str">
        <f>IF(A2140&lt;&gt;"",SUMIFS(JPK_KR!AL:AL,JPK_KR!W:W,B2140),"")</f>
        <v/>
      </c>
      <c r="D2140" s="94" t="str">
        <f>IF(A2140&lt;&gt;"",SUMIFS(JPK_KR!AM:AM,JPK_KR!W:W,B2140),"")</f>
        <v/>
      </c>
      <c r="G2140" s="94" t="str">
        <f>IF(E2140&lt;&gt;"",SUMIFS(JPK_KR!AL:AL,JPK_KR!W:W,F2140),"")</f>
        <v/>
      </c>
      <c r="H2140" s="94" t="str">
        <f>IF(E2140&lt;&gt;"",SUMIFS(JPK_KR!AM:AM,JPK_KR!W:W,F2140),"")</f>
        <v/>
      </c>
      <c r="K2140" s="94" t="str">
        <f>IF(I2140&lt;&gt;"",SUMIFS(JPK_KR!AJ:AJ,JPK_KR!W:W,J2140),"")</f>
        <v/>
      </c>
      <c r="L2140" s="94" t="str">
        <f>IF(I2140&lt;&gt;"",SUMIFS(JPK_KR!AK:AK,JPK_KR!W:W,J2140),"")</f>
        <v/>
      </c>
    </row>
    <row r="2141" spans="3:12" x14ac:dyDescent="0.3">
      <c r="C2141" s="94" t="str">
        <f>IF(A2141&lt;&gt;"",SUMIFS(JPK_KR!AL:AL,JPK_KR!W:W,B2141),"")</f>
        <v/>
      </c>
      <c r="D2141" s="94" t="str">
        <f>IF(A2141&lt;&gt;"",SUMIFS(JPK_KR!AM:AM,JPK_KR!W:W,B2141),"")</f>
        <v/>
      </c>
      <c r="G2141" s="94" t="str">
        <f>IF(E2141&lt;&gt;"",SUMIFS(JPK_KR!AL:AL,JPK_KR!W:W,F2141),"")</f>
        <v/>
      </c>
      <c r="H2141" s="94" t="str">
        <f>IF(E2141&lt;&gt;"",SUMIFS(JPK_KR!AM:AM,JPK_KR!W:W,F2141),"")</f>
        <v/>
      </c>
      <c r="K2141" s="94" t="str">
        <f>IF(I2141&lt;&gt;"",SUMIFS(JPK_KR!AJ:AJ,JPK_KR!W:W,J2141),"")</f>
        <v/>
      </c>
      <c r="L2141" s="94" t="str">
        <f>IF(I2141&lt;&gt;"",SUMIFS(JPK_KR!AK:AK,JPK_KR!W:W,J2141),"")</f>
        <v/>
      </c>
    </row>
    <row r="2142" spans="3:12" x14ac:dyDescent="0.3">
      <c r="C2142" s="94" t="str">
        <f>IF(A2142&lt;&gt;"",SUMIFS(JPK_KR!AL:AL,JPK_KR!W:W,B2142),"")</f>
        <v/>
      </c>
      <c r="D2142" s="94" t="str">
        <f>IF(A2142&lt;&gt;"",SUMIFS(JPK_KR!AM:AM,JPK_KR!W:W,B2142),"")</f>
        <v/>
      </c>
      <c r="G2142" s="94" t="str">
        <f>IF(E2142&lt;&gt;"",SUMIFS(JPK_KR!AL:AL,JPK_KR!W:W,F2142),"")</f>
        <v/>
      </c>
      <c r="H2142" s="94" t="str">
        <f>IF(E2142&lt;&gt;"",SUMIFS(JPK_KR!AM:AM,JPK_KR!W:W,F2142),"")</f>
        <v/>
      </c>
      <c r="K2142" s="94" t="str">
        <f>IF(I2142&lt;&gt;"",SUMIFS(JPK_KR!AJ:AJ,JPK_KR!W:W,J2142),"")</f>
        <v/>
      </c>
      <c r="L2142" s="94" t="str">
        <f>IF(I2142&lt;&gt;"",SUMIFS(JPK_KR!AK:AK,JPK_KR!W:W,J2142),"")</f>
        <v/>
      </c>
    </row>
    <row r="2143" spans="3:12" x14ac:dyDescent="0.3">
      <c r="C2143" s="94" t="str">
        <f>IF(A2143&lt;&gt;"",SUMIFS(JPK_KR!AL:AL,JPK_KR!W:W,B2143),"")</f>
        <v/>
      </c>
      <c r="D2143" s="94" t="str">
        <f>IF(A2143&lt;&gt;"",SUMIFS(JPK_KR!AM:AM,JPK_KR!W:W,B2143),"")</f>
        <v/>
      </c>
      <c r="G2143" s="94" t="str">
        <f>IF(E2143&lt;&gt;"",SUMIFS(JPK_KR!AL:AL,JPK_KR!W:W,F2143),"")</f>
        <v/>
      </c>
      <c r="H2143" s="94" t="str">
        <f>IF(E2143&lt;&gt;"",SUMIFS(JPK_KR!AM:AM,JPK_KR!W:W,F2143),"")</f>
        <v/>
      </c>
      <c r="K2143" s="94" t="str">
        <f>IF(I2143&lt;&gt;"",SUMIFS(JPK_KR!AJ:AJ,JPK_KR!W:W,J2143),"")</f>
        <v/>
      </c>
      <c r="L2143" s="94" t="str">
        <f>IF(I2143&lt;&gt;"",SUMIFS(JPK_KR!AK:AK,JPK_KR!W:W,J2143),"")</f>
        <v/>
      </c>
    </row>
    <row r="2144" spans="3:12" x14ac:dyDescent="0.3">
      <c r="C2144" s="94" t="str">
        <f>IF(A2144&lt;&gt;"",SUMIFS(JPK_KR!AL:AL,JPK_KR!W:W,B2144),"")</f>
        <v/>
      </c>
      <c r="D2144" s="94" t="str">
        <f>IF(A2144&lt;&gt;"",SUMIFS(JPK_KR!AM:AM,JPK_KR!W:W,B2144),"")</f>
        <v/>
      </c>
      <c r="G2144" s="94" t="str">
        <f>IF(E2144&lt;&gt;"",SUMIFS(JPK_KR!AL:AL,JPK_KR!W:W,F2144),"")</f>
        <v/>
      </c>
      <c r="H2144" s="94" t="str">
        <f>IF(E2144&lt;&gt;"",SUMIFS(JPK_KR!AM:AM,JPK_KR!W:W,F2144),"")</f>
        <v/>
      </c>
      <c r="K2144" s="94" t="str">
        <f>IF(I2144&lt;&gt;"",SUMIFS(JPK_KR!AJ:AJ,JPK_KR!W:W,J2144),"")</f>
        <v/>
      </c>
      <c r="L2144" s="94" t="str">
        <f>IF(I2144&lt;&gt;"",SUMIFS(JPK_KR!AK:AK,JPK_KR!W:W,J2144),"")</f>
        <v/>
      </c>
    </row>
    <row r="2145" spans="3:12" x14ac:dyDescent="0.3">
      <c r="C2145" s="94" t="str">
        <f>IF(A2145&lt;&gt;"",SUMIFS(JPK_KR!AL:AL,JPK_KR!W:W,B2145),"")</f>
        <v/>
      </c>
      <c r="D2145" s="94" t="str">
        <f>IF(A2145&lt;&gt;"",SUMIFS(JPK_KR!AM:AM,JPK_KR!W:W,B2145),"")</f>
        <v/>
      </c>
      <c r="G2145" s="94" t="str">
        <f>IF(E2145&lt;&gt;"",SUMIFS(JPK_KR!AL:AL,JPK_KR!W:W,F2145),"")</f>
        <v/>
      </c>
      <c r="H2145" s="94" t="str">
        <f>IF(E2145&lt;&gt;"",SUMIFS(JPK_KR!AM:AM,JPK_KR!W:W,F2145),"")</f>
        <v/>
      </c>
      <c r="K2145" s="94" t="str">
        <f>IF(I2145&lt;&gt;"",SUMIFS(JPK_KR!AJ:AJ,JPK_KR!W:W,J2145),"")</f>
        <v/>
      </c>
      <c r="L2145" s="94" t="str">
        <f>IF(I2145&lt;&gt;"",SUMIFS(JPK_KR!AK:AK,JPK_KR!W:W,J2145),"")</f>
        <v/>
      </c>
    </row>
    <row r="2146" spans="3:12" x14ac:dyDescent="0.3">
      <c r="C2146" s="94" t="str">
        <f>IF(A2146&lt;&gt;"",SUMIFS(JPK_KR!AL:AL,JPK_KR!W:W,B2146),"")</f>
        <v/>
      </c>
      <c r="D2146" s="94" t="str">
        <f>IF(A2146&lt;&gt;"",SUMIFS(JPK_KR!AM:AM,JPK_KR!W:W,B2146),"")</f>
        <v/>
      </c>
      <c r="G2146" s="94" t="str">
        <f>IF(E2146&lt;&gt;"",SUMIFS(JPK_KR!AL:AL,JPK_KR!W:W,F2146),"")</f>
        <v/>
      </c>
      <c r="H2146" s="94" t="str">
        <f>IF(E2146&lt;&gt;"",SUMIFS(JPK_KR!AM:AM,JPK_KR!W:W,F2146),"")</f>
        <v/>
      </c>
      <c r="K2146" s="94" t="str">
        <f>IF(I2146&lt;&gt;"",SUMIFS(JPK_KR!AJ:AJ,JPK_KR!W:W,J2146),"")</f>
        <v/>
      </c>
      <c r="L2146" s="94" t="str">
        <f>IF(I2146&lt;&gt;"",SUMIFS(JPK_KR!AK:AK,JPK_KR!W:W,J2146),"")</f>
        <v/>
      </c>
    </row>
    <row r="2147" spans="3:12" x14ac:dyDescent="0.3">
      <c r="C2147" s="94" t="str">
        <f>IF(A2147&lt;&gt;"",SUMIFS(JPK_KR!AL:AL,JPK_KR!W:W,B2147),"")</f>
        <v/>
      </c>
      <c r="D2147" s="94" t="str">
        <f>IF(A2147&lt;&gt;"",SUMIFS(JPK_KR!AM:AM,JPK_KR!W:W,B2147),"")</f>
        <v/>
      </c>
      <c r="G2147" s="94" t="str">
        <f>IF(E2147&lt;&gt;"",SUMIFS(JPK_KR!AL:AL,JPK_KR!W:W,F2147),"")</f>
        <v/>
      </c>
      <c r="H2147" s="94" t="str">
        <f>IF(E2147&lt;&gt;"",SUMIFS(JPK_KR!AM:AM,JPK_KR!W:W,F2147),"")</f>
        <v/>
      </c>
      <c r="K2147" s="94" t="str">
        <f>IF(I2147&lt;&gt;"",SUMIFS(JPK_KR!AJ:AJ,JPK_KR!W:W,J2147),"")</f>
        <v/>
      </c>
      <c r="L2147" s="94" t="str">
        <f>IF(I2147&lt;&gt;"",SUMIFS(JPK_KR!AK:AK,JPK_KR!W:W,J2147),"")</f>
        <v/>
      </c>
    </row>
    <row r="2148" spans="3:12" x14ac:dyDescent="0.3">
      <c r="C2148" s="94" t="str">
        <f>IF(A2148&lt;&gt;"",SUMIFS(JPK_KR!AL:AL,JPK_KR!W:W,B2148),"")</f>
        <v/>
      </c>
      <c r="D2148" s="94" t="str">
        <f>IF(A2148&lt;&gt;"",SUMIFS(JPK_KR!AM:AM,JPK_KR!W:W,B2148),"")</f>
        <v/>
      </c>
      <c r="G2148" s="94" t="str">
        <f>IF(E2148&lt;&gt;"",SUMIFS(JPK_KR!AL:AL,JPK_KR!W:W,F2148),"")</f>
        <v/>
      </c>
      <c r="H2148" s="94" t="str">
        <f>IF(E2148&lt;&gt;"",SUMIFS(JPK_KR!AM:AM,JPK_KR!W:W,F2148),"")</f>
        <v/>
      </c>
      <c r="K2148" s="94" t="str">
        <f>IF(I2148&lt;&gt;"",SUMIFS(JPK_KR!AJ:AJ,JPK_KR!W:W,J2148),"")</f>
        <v/>
      </c>
      <c r="L2148" s="94" t="str">
        <f>IF(I2148&lt;&gt;"",SUMIFS(JPK_KR!AK:AK,JPK_KR!W:W,J2148),"")</f>
        <v/>
      </c>
    </row>
    <row r="2149" spans="3:12" x14ac:dyDescent="0.3">
      <c r="C2149" s="94" t="str">
        <f>IF(A2149&lt;&gt;"",SUMIFS(JPK_KR!AL:AL,JPK_KR!W:W,B2149),"")</f>
        <v/>
      </c>
      <c r="D2149" s="94" t="str">
        <f>IF(A2149&lt;&gt;"",SUMIFS(JPK_KR!AM:AM,JPK_KR!W:W,B2149),"")</f>
        <v/>
      </c>
      <c r="G2149" s="94" t="str">
        <f>IF(E2149&lt;&gt;"",SUMIFS(JPK_KR!AL:AL,JPK_KR!W:W,F2149),"")</f>
        <v/>
      </c>
      <c r="H2149" s="94" t="str">
        <f>IF(E2149&lt;&gt;"",SUMIFS(JPK_KR!AM:AM,JPK_KR!W:W,F2149),"")</f>
        <v/>
      </c>
      <c r="K2149" s="94" t="str">
        <f>IF(I2149&lt;&gt;"",SUMIFS(JPK_KR!AJ:AJ,JPK_KR!W:W,J2149),"")</f>
        <v/>
      </c>
      <c r="L2149" s="94" t="str">
        <f>IF(I2149&lt;&gt;"",SUMIFS(JPK_KR!AK:AK,JPK_KR!W:W,J2149),"")</f>
        <v/>
      </c>
    </row>
    <row r="2150" spans="3:12" x14ac:dyDescent="0.3">
      <c r="C2150" s="94" t="str">
        <f>IF(A2150&lt;&gt;"",SUMIFS(JPK_KR!AL:AL,JPK_KR!W:W,B2150),"")</f>
        <v/>
      </c>
      <c r="D2150" s="94" t="str">
        <f>IF(A2150&lt;&gt;"",SUMIFS(JPK_KR!AM:AM,JPK_KR!W:W,B2150),"")</f>
        <v/>
      </c>
      <c r="G2150" s="94" t="str">
        <f>IF(E2150&lt;&gt;"",SUMIFS(JPK_KR!AL:AL,JPK_KR!W:W,F2150),"")</f>
        <v/>
      </c>
      <c r="H2150" s="94" t="str">
        <f>IF(E2150&lt;&gt;"",SUMIFS(JPK_KR!AM:AM,JPK_KR!W:W,F2150),"")</f>
        <v/>
      </c>
      <c r="K2150" s="94" t="str">
        <f>IF(I2150&lt;&gt;"",SUMIFS(JPK_KR!AJ:AJ,JPK_KR!W:W,J2150),"")</f>
        <v/>
      </c>
      <c r="L2150" s="94" t="str">
        <f>IF(I2150&lt;&gt;"",SUMIFS(JPK_KR!AK:AK,JPK_KR!W:W,J2150),"")</f>
        <v/>
      </c>
    </row>
    <row r="2151" spans="3:12" x14ac:dyDescent="0.3">
      <c r="C2151" s="94" t="str">
        <f>IF(A2151&lt;&gt;"",SUMIFS(JPK_KR!AL:AL,JPK_KR!W:W,B2151),"")</f>
        <v/>
      </c>
      <c r="D2151" s="94" t="str">
        <f>IF(A2151&lt;&gt;"",SUMIFS(JPK_KR!AM:AM,JPK_KR!W:W,B2151),"")</f>
        <v/>
      </c>
      <c r="G2151" s="94" t="str">
        <f>IF(E2151&lt;&gt;"",SUMIFS(JPK_KR!AL:AL,JPK_KR!W:W,F2151),"")</f>
        <v/>
      </c>
      <c r="H2151" s="94" t="str">
        <f>IF(E2151&lt;&gt;"",SUMIFS(JPK_KR!AM:AM,JPK_KR!W:W,F2151),"")</f>
        <v/>
      </c>
      <c r="K2151" s="94" t="str">
        <f>IF(I2151&lt;&gt;"",SUMIFS(JPK_KR!AJ:AJ,JPK_KR!W:W,J2151),"")</f>
        <v/>
      </c>
      <c r="L2151" s="94" t="str">
        <f>IF(I2151&lt;&gt;"",SUMIFS(JPK_KR!AK:AK,JPK_KR!W:W,J2151),"")</f>
        <v/>
      </c>
    </row>
    <row r="2152" spans="3:12" x14ac:dyDescent="0.3">
      <c r="C2152" s="94" t="str">
        <f>IF(A2152&lt;&gt;"",SUMIFS(JPK_KR!AL:AL,JPK_KR!W:W,B2152),"")</f>
        <v/>
      </c>
      <c r="D2152" s="94" t="str">
        <f>IF(A2152&lt;&gt;"",SUMIFS(JPK_KR!AM:AM,JPK_KR!W:W,B2152),"")</f>
        <v/>
      </c>
      <c r="G2152" s="94" t="str">
        <f>IF(E2152&lt;&gt;"",SUMIFS(JPK_KR!AL:AL,JPK_KR!W:W,F2152),"")</f>
        <v/>
      </c>
      <c r="H2152" s="94" t="str">
        <f>IF(E2152&lt;&gt;"",SUMIFS(JPK_KR!AM:AM,JPK_KR!W:W,F2152),"")</f>
        <v/>
      </c>
      <c r="K2152" s="94" t="str">
        <f>IF(I2152&lt;&gt;"",SUMIFS(JPK_KR!AJ:AJ,JPK_KR!W:W,J2152),"")</f>
        <v/>
      </c>
      <c r="L2152" s="94" t="str">
        <f>IF(I2152&lt;&gt;"",SUMIFS(JPK_KR!AK:AK,JPK_KR!W:W,J2152),"")</f>
        <v/>
      </c>
    </row>
    <row r="2153" spans="3:12" x14ac:dyDescent="0.3">
      <c r="C2153" s="94" t="str">
        <f>IF(A2153&lt;&gt;"",SUMIFS(JPK_KR!AL:AL,JPK_KR!W:W,B2153),"")</f>
        <v/>
      </c>
      <c r="D2153" s="94" t="str">
        <f>IF(A2153&lt;&gt;"",SUMIFS(JPK_KR!AM:AM,JPK_KR!W:W,B2153),"")</f>
        <v/>
      </c>
      <c r="G2153" s="94" t="str">
        <f>IF(E2153&lt;&gt;"",SUMIFS(JPK_KR!AL:AL,JPK_KR!W:W,F2153),"")</f>
        <v/>
      </c>
      <c r="H2153" s="94" t="str">
        <f>IF(E2153&lt;&gt;"",SUMIFS(JPK_KR!AM:AM,JPK_KR!W:W,F2153),"")</f>
        <v/>
      </c>
      <c r="K2153" s="94" t="str">
        <f>IF(I2153&lt;&gt;"",SUMIFS(JPK_KR!AJ:AJ,JPK_KR!W:W,J2153),"")</f>
        <v/>
      </c>
      <c r="L2153" s="94" t="str">
        <f>IF(I2153&lt;&gt;"",SUMIFS(JPK_KR!AK:AK,JPK_KR!W:W,J2153),"")</f>
        <v/>
      </c>
    </row>
    <row r="2154" spans="3:12" x14ac:dyDescent="0.3">
      <c r="C2154" s="94" t="str">
        <f>IF(A2154&lt;&gt;"",SUMIFS(JPK_KR!AL:AL,JPK_KR!W:W,B2154),"")</f>
        <v/>
      </c>
      <c r="D2154" s="94" t="str">
        <f>IF(A2154&lt;&gt;"",SUMIFS(JPK_KR!AM:AM,JPK_KR!W:W,B2154),"")</f>
        <v/>
      </c>
      <c r="G2154" s="94" t="str">
        <f>IF(E2154&lt;&gt;"",SUMIFS(JPK_KR!AL:AL,JPK_KR!W:W,F2154),"")</f>
        <v/>
      </c>
      <c r="H2154" s="94" t="str">
        <f>IF(E2154&lt;&gt;"",SUMIFS(JPK_KR!AM:AM,JPK_KR!W:W,F2154),"")</f>
        <v/>
      </c>
      <c r="K2154" s="94" t="str">
        <f>IF(I2154&lt;&gt;"",SUMIFS(JPK_KR!AJ:AJ,JPK_KR!W:W,J2154),"")</f>
        <v/>
      </c>
      <c r="L2154" s="94" t="str">
        <f>IF(I2154&lt;&gt;"",SUMIFS(JPK_KR!AK:AK,JPK_KR!W:W,J2154),"")</f>
        <v/>
      </c>
    </row>
    <row r="2155" spans="3:12" x14ac:dyDescent="0.3">
      <c r="C2155" s="94" t="str">
        <f>IF(A2155&lt;&gt;"",SUMIFS(JPK_KR!AL:AL,JPK_KR!W:W,B2155),"")</f>
        <v/>
      </c>
      <c r="D2155" s="94" t="str">
        <f>IF(A2155&lt;&gt;"",SUMIFS(JPK_KR!AM:AM,JPK_KR!W:W,B2155),"")</f>
        <v/>
      </c>
      <c r="G2155" s="94" t="str">
        <f>IF(E2155&lt;&gt;"",SUMIFS(JPK_KR!AL:AL,JPK_KR!W:W,F2155),"")</f>
        <v/>
      </c>
      <c r="H2155" s="94" t="str">
        <f>IF(E2155&lt;&gt;"",SUMIFS(JPK_KR!AM:AM,JPK_KR!W:W,F2155),"")</f>
        <v/>
      </c>
      <c r="K2155" s="94" t="str">
        <f>IF(I2155&lt;&gt;"",SUMIFS(JPK_KR!AJ:AJ,JPK_KR!W:W,J2155),"")</f>
        <v/>
      </c>
      <c r="L2155" s="94" t="str">
        <f>IF(I2155&lt;&gt;"",SUMIFS(JPK_KR!AK:AK,JPK_KR!W:W,J2155),"")</f>
        <v/>
      </c>
    </row>
    <row r="2156" spans="3:12" x14ac:dyDescent="0.3">
      <c r="C2156" s="94" t="str">
        <f>IF(A2156&lt;&gt;"",SUMIFS(JPK_KR!AL:AL,JPK_KR!W:W,B2156),"")</f>
        <v/>
      </c>
      <c r="D2156" s="94" t="str">
        <f>IF(A2156&lt;&gt;"",SUMIFS(JPK_KR!AM:AM,JPK_KR!W:W,B2156),"")</f>
        <v/>
      </c>
      <c r="G2156" s="94" t="str">
        <f>IF(E2156&lt;&gt;"",SUMIFS(JPK_KR!AL:AL,JPK_KR!W:W,F2156),"")</f>
        <v/>
      </c>
      <c r="H2156" s="94" t="str">
        <f>IF(E2156&lt;&gt;"",SUMIFS(JPK_KR!AM:AM,JPK_KR!W:W,F2156),"")</f>
        <v/>
      </c>
      <c r="K2156" s="94" t="str">
        <f>IF(I2156&lt;&gt;"",SUMIFS(JPK_KR!AJ:AJ,JPK_KR!W:W,J2156),"")</f>
        <v/>
      </c>
      <c r="L2156" s="94" t="str">
        <f>IF(I2156&lt;&gt;"",SUMIFS(JPK_KR!AK:AK,JPK_KR!W:W,J2156),"")</f>
        <v/>
      </c>
    </row>
    <row r="2157" spans="3:12" x14ac:dyDescent="0.3">
      <c r="C2157" s="94" t="str">
        <f>IF(A2157&lt;&gt;"",SUMIFS(JPK_KR!AL:AL,JPK_KR!W:W,B2157),"")</f>
        <v/>
      </c>
      <c r="D2157" s="94" t="str">
        <f>IF(A2157&lt;&gt;"",SUMIFS(JPK_KR!AM:AM,JPK_KR!W:W,B2157),"")</f>
        <v/>
      </c>
      <c r="G2157" s="94" t="str">
        <f>IF(E2157&lt;&gt;"",SUMIFS(JPK_KR!AL:AL,JPK_KR!W:W,F2157),"")</f>
        <v/>
      </c>
      <c r="H2157" s="94" t="str">
        <f>IF(E2157&lt;&gt;"",SUMIFS(JPK_KR!AM:AM,JPK_KR!W:W,F2157),"")</f>
        <v/>
      </c>
      <c r="K2157" s="94" t="str">
        <f>IF(I2157&lt;&gt;"",SUMIFS(JPK_KR!AJ:AJ,JPK_KR!W:W,J2157),"")</f>
        <v/>
      </c>
      <c r="L2157" s="94" t="str">
        <f>IF(I2157&lt;&gt;"",SUMIFS(JPK_KR!AK:AK,JPK_KR!W:W,J2157),"")</f>
        <v/>
      </c>
    </row>
    <row r="2158" spans="3:12" x14ac:dyDescent="0.3">
      <c r="C2158" s="94" t="str">
        <f>IF(A2158&lt;&gt;"",SUMIFS(JPK_KR!AL:AL,JPK_KR!W:W,B2158),"")</f>
        <v/>
      </c>
      <c r="D2158" s="94" t="str">
        <f>IF(A2158&lt;&gt;"",SUMIFS(JPK_KR!AM:AM,JPK_KR!W:W,B2158),"")</f>
        <v/>
      </c>
      <c r="G2158" s="94" t="str">
        <f>IF(E2158&lt;&gt;"",SUMIFS(JPK_KR!AL:AL,JPK_KR!W:W,F2158),"")</f>
        <v/>
      </c>
      <c r="H2158" s="94" t="str">
        <f>IF(E2158&lt;&gt;"",SUMIFS(JPK_KR!AM:AM,JPK_KR!W:W,F2158),"")</f>
        <v/>
      </c>
      <c r="K2158" s="94" t="str">
        <f>IF(I2158&lt;&gt;"",SUMIFS(JPK_KR!AJ:AJ,JPK_KR!W:W,J2158),"")</f>
        <v/>
      </c>
      <c r="L2158" s="94" t="str">
        <f>IF(I2158&lt;&gt;"",SUMIFS(JPK_KR!AK:AK,JPK_KR!W:W,J2158),"")</f>
        <v/>
      </c>
    </row>
    <row r="2159" spans="3:12" x14ac:dyDescent="0.3">
      <c r="C2159" s="94" t="str">
        <f>IF(A2159&lt;&gt;"",SUMIFS(JPK_KR!AL:AL,JPK_KR!W:W,B2159),"")</f>
        <v/>
      </c>
      <c r="D2159" s="94" t="str">
        <f>IF(A2159&lt;&gt;"",SUMIFS(JPK_KR!AM:AM,JPK_KR!W:W,B2159),"")</f>
        <v/>
      </c>
      <c r="G2159" s="94" t="str">
        <f>IF(E2159&lt;&gt;"",SUMIFS(JPK_KR!AL:AL,JPK_KR!W:W,F2159),"")</f>
        <v/>
      </c>
      <c r="H2159" s="94" t="str">
        <f>IF(E2159&lt;&gt;"",SUMIFS(JPK_KR!AM:AM,JPK_KR!W:W,F2159),"")</f>
        <v/>
      </c>
      <c r="K2159" s="94" t="str">
        <f>IF(I2159&lt;&gt;"",SUMIFS(JPK_KR!AJ:AJ,JPK_KR!W:W,J2159),"")</f>
        <v/>
      </c>
      <c r="L2159" s="94" t="str">
        <f>IF(I2159&lt;&gt;"",SUMIFS(JPK_KR!AK:AK,JPK_KR!W:W,J2159),"")</f>
        <v/>
      </c>
    </row>
    <row r="2160" spans="3:12" x14ac:dyDescent="0.3">
      <c r="C2160" s="94" t="str">
        <f>IF(A2160&lt;&gt;"",SUMIFS(JPK_KR!AL:AL,JPK_KR!W:W,B2160),"")</f>
        <v/>
      </c>
      <c r="D2160" s="94" t="str">
        <f>IF(A2160&lt;&gt;"",SUMIFS(JPK_KR!AM:AM,JPK_KR!W:W,B2160),"")</f>
        <v/>
      </c>
      <c r="G2160" s="94" t="str">
        <f>IF(E2160&lt;&gt;"",SUMIFS(JPK_KR!AL:AL,JPK_KR!W:W,F2160),"")</f>
        <v/>
      </c>
      <c r="H2160" s="94" t="str">
        <f>IF(E2160&lt;&gt;"",SUMIFS(JPK_KR!AM:AM,JPK_KR!W:W,F2160),"")</f>
        <v/>
      </c>
      <c r="K2160" s="94" t="str">
        <f>IF(I2160&lt;&gt;"",SUMIFS(JPK_KR!AJ:AJ,JPK_KR!W:W,J2160),"")</f>
        <v/>
      </c>
      <c r="L2160" s="94" t="str">
        <f>IF(I2160&lt;&gt;"",SUMIFS(JPK_KR!AK:AK,JPK_KR!W:W,J2160),"")</f>
        <v/>
      </c>
    </row>
    <row r="2161" spans="3:12" x14ac:dyDescent="0.3">
      <c r="C2161" s="94" t="str">
        <f>IF(A2161&lt;&gt;"",SUMIFS(JPK_KR!AL:AL,JPK_KR!W:W,B2161),"")</f>
        <v/>
      </c>
      <c r="D2161" s="94" t="str">
        <f>IF(A2161&lt;&gt;"",SUMIFS(JPK_KR!AM:AM,JPK_KR!W:W,B2161),"")</f>
        <v/>
      </c>
      <c r="G2161" s="94" t="str">
        <f>IF(E2161&lt;&gt;"",SUMIFS(JPK_KR!AL:AL,JPK_KR!W:W,F2161),"")</f>
        <v/>
      </c>
      <c r="H2161" s="94" t="str">
        <f>IF(E2161&lt;&gt;"",SUMIFS(JPK_KR!AM:AM,JPK_KR!W:W,F2161),"")</f>
        <v/>
      </c>
      <c r="K2161" s="94" t="str">
        <f>IF(I2161&lt;&gt;"",SUMIFS(JPK_KR!AJ:AJ,JPK_KR!W:W,J2161),"")</f>
        <v/>
      </c>
      <c r="L2161" s="94" t="str">
        <f>IF(I2161&lt;&gt;"",SUMIFS(JPK_KR!AK:AK,JPK_KR!W:W,J2161),"")</f>
        <v/>
      </c>
    </row>
    <row r="2162" spans="3:12" x14ac:dyDescent="0.3">
      <c r="C2162" s="94" t="str">
        <f>IF(A2162&lt;&gt;"",SUMIFS(JPK_KR!AL:AL,JPK_KR!W:W,B2162),"")</f>
        <v/>
      </c>
      <c r="D2162" s="94" t="str">
        <f>IF(A2162&lt;&gt;"",SUMIFS(JPK_KR!AM:AM,JPK_KR!W:W,B2162),"")</f>
        <v/>
      </c>
      <c r="G2162" s="94" t="str">
        <f>IF(E2162&lt;&gt;"",SUMIFS(JPK_KR!AL:AL,JPK_KR!W:W,F2162),"")</f>
        <v/>
      </c>
      <c r="H2162" s="94" t="str">
        <f>IF(E2162&lt;&gt;"",SUMIFS(JPK_KR!AM:AM,JPK_KR!W:W,F2162),"")</f>
        <v/>
      </c>
      <c r="K2162" s="94" t="str">
        <f>IF(I2162&lt;&gt;"",SUMIFS(JPK_KR!AJ:AJ,JPK_KR!W:W,J2162),"")</f>
        <v/>
      </c>
      <c r="L2162" s="94" t="str">
        <f>IF(I2162&lt;&gt;"",SUMIFS(JPK_KR!AK:AK,JPK_KR!W:W,J2162),"")</f>
        <v/>
      </c>
    </row>
    <row r="2163" spans="3:12" x14ac:dyDescent="0.3">
      <c r="C2163" s="94" t="str">
        <f>IF(A2163&lt;&gt;"",SUMIFS(JPK_KR!AL:AL,JPK_KR!W:W,B2163),"")</f>
        <v/>
      </c>
      <c r="D2163" s="94" t="str">
        <f>IF(A2163&lt;&gt;"",SUMIFS(JPK_KR!AM:AM,JPK_KR!W:W,B2163),"")</f>
        <v/>
      </c>
      <c r="G2163" s="94" t="str">
        <f>IF(E2163&lt;&gt;"",SUMIFS(JPK_KR!AL:AL,JPK_KR!W:W,F2163),"")</f>
        <v/>
      </c>
      <c r="H2163" s="94" t="str">
        <f>IF(E2163&lt;&gt;"",SUMIFS(JPK_KR!AM:AM,JPK_KR!W:W,F2163),"")</f>
        <v/>
      </c>
      <c r="K2163" s="94" t="str">
        <f>IF(I2163&lt;&gt;"",SUMIFS(JPK_KR!AJ:AJ,JPK_KR!W:W,J2163),"")</f>
        <v/>
      </c>
      <c r="L2163" s="94" t="str">
        <f>IF(I2163&lt;&gt;"",SUMIFS(JPK_KR!AK:AK,JPK_KR!W:W,J2163),"")</f>
        <v/>
      </c>
    </row>
    <row r="2164" spans="3:12" x14ac:dyDescent="0.3">
      <c r="C2164" s="94" t="str">
        <f>IF(A2164&lt;&gt;"",SUMIFS(JPK_KR!AL:AL,JPK_KR!W:W,B2164),"")</f>
        <v/>
      </c>
      <c r="D2164" s="94" t="str">
        <f>IF(A2164&lt;&gt;"",SUMIFS(JPK_KR!AM:AM,JPK_KR!W:W,B2164),"")</f>
        <v/>
      </c>
      <c r="G2164" s="94" t="str">
        <f>IF(E2164&lt;&gt;"",SUMIFS(JPK_KR!AL:AL,JPK_KR!W:W,F2164),"")</f>
        <v/>
      </c>
      <c r="H2164" s="94" t="str">
        <f>IF(E2164&lt;&gt;"",SUMIFS(JPK_KR!AM:AM,JPK_KR!W:W,F2164),"")</f>
        <v/>
      </c>
      <c r="K2164" s="94" t="str">
        <f>IF(I2164&lt;&gt;"",SUMIFS(JPK_KR!AJ:AJ,JPK_KR!W:W,J2164),"")</f>
        <v/>
      </c>
      <c r="L2164" s="94" t="str">
        <f>IF(I2164&lt;&gt;"",SUMIFS(JPK_KR!AK:AK,JPK_KR!W:W,J2164),"")</f>
        <v/>
      </c>
    </row>
    <row r="2165" spans="3:12" x14ac:dyDescent="0.3">
      <c r="C2165" s="94" t="str">
        <f>IF(A2165&lt;&gt;"",SUMIFS(JPK_KR!AL:AL,JPK_KR!W:W,B2165),"")</f>
        <v/>
      </c>
      <c r="D2165" s="94" t="str">
        <f>IF(A2165&lt;&gt;"",SUMIFS(JPK_KR!AM:AM,JPK_KR!W:W,B2165),"")</f>
        <v/>
      </c>
      <c r="G2165" s="94" t="str">
        <f>IF(E2165&lt;&gt;"",SUMIFS(JPK_KR!AL:AL,JPK_KR!W:W,F2165),"")</f>
        <v/>
      </c>
      <c r="H2165" s="94" t="str">
        <f>IF(E2165&lt;&gt;"",SUMIFS(JPK_KR!AM:AM,JPK_KR!W:W,F2165),"")</f>
        <v/>
      </c>
      <c r="K2165" s="94" t="str">
        <f>IF(I2165&lt;&gt;"",SUMIFS(JPK_KR!AJ:AJ,JPK_KR!W:W,J2165),"")</f>
        <v/>
      </c>
      <c r="L2165" s="94" t="str">
        <f>IF(I2165&lt;&gt;"",SUMIFS(JPK_KR!AK:AK,JPK_KR!W:W,J2165),"")</f>
        <v/>
      </c>
    </row>
    <row r="2166" spans="3:12" x14ac:dyDescent="0.3">
      <c r="C2166" s="94" t="str">
        <f>IF(A2166&lt;&gt;"",SUMIFS(JPK_KR!AL:AL,JPK_KR!W:W,B2166),"")</f>
        <v/>
      </c>
      <c r="D2166" s="94" t="str">
        <f>IF(A2166&lt;&gt;"",SUMIFS(JPK_KR!AM:AM,JPK_KR!W:W,B2166),"")</f>
        <v/>
      </c>
      <c r="G2166" s="94" t="str">
        <f>IF(E2166&lt;&gt;"",SUMIFS(JPK_KR!AL:AL,JPK_KR!W:W,F2166),"")</f>
        <v/>
      </c>
      <c r="H2166" s="94" t="str">
        <f>IF(E2166&lt;&gt;"",SUMIFS(JPK_KR!AM:AM,JPK_KR!W:W,F2166),"")</f>
        <v/>
      </c>
      <c r="K2166" s="94" t="str">
        <f>IF(I2166&lt;&gt;"",SUMIFS(JPK_KR!AJ:AJ,JPK_KR!W:W,J2166),"")</f>
        <v/>
      </c>
      <c r="L2166" s="94" t="str">
        <f>IF(I2166&lt;&gt;"",SUMIFS(JPK_KR!AK:AK,JPK_KR!W:W,J2166),"")</f>
        <v/>
      </c>
    </row>
    <row r="2167" spans="3:12" x14ac:dyDescent="0.3">
      <c r="C2167" s="94" t="str">
        <f>IF(A2167&lt;&gt;"",SUMIFS(JPK_KR!AL:AL,JPK_KR!W:W,B2167),"")</f>
        <v/>
      </c>
      <c r="D2167" s="94" t="str">
        <f>IF(A2167&lt;&gt;"",SUMIFS(JPK_KR!AM:AM,JPK_KR!W:W,B2167),"")</f>
        <v/>
      </c>
      <c r="G2167" s="94" t="str">
        <f>IF(E2167&lt;&gt;"",SUMIFS(JPK_KR!AL:AL,JPK_KR!W:W,F2167),"")</f>
        <v/>
      </c>
      <c r="H2167" s="94" t="str">
        <f>IF(E2167&lt;&gt;"",SUMIFS(JPK_KR!AM:AM,JPK_KR!W:W,F2167),"")</f>
        <v/>
      </c>
      <c r="K2167" s="94" t="str">
        <f>IF(I2167&lt;&gt;"",SUMIFS(JPK_KR!AJ:AJ,JPK_KR!W:W,J2167),"")</f>
        <v/>
      </c>
      <c r="L2167" s="94" t="str">
        <f>IF(I2167&lt;&gt;"",SUMIFS(JPK_KR!AK:AK,JPK_KR!W:W,J2167),"")</f>
        <v/>
      </c>
    </row>
    <row r="2168" spans="3:12" x14ac:dyDescent="0.3">
      <c r="C2168" s="94" t="str">
        <f>IF(A2168&lt;&gt;"",SUMIFS(JPK_KR!AL:AL,JPK_KR!W:W,B2168),"")</f>
        <v/>
      </c>
      <c r="D2168" s="94" t="str">
        <f>IF(A2168&lt;&gt;"",SUMIFS(JPK_KR!AM:AM,JPK_KR!W:W,B2168),"")</f>
        <v/>
      </c>
      <c r="G2168" s="94" t="str">
        <f>IF(E2168&lt;&gt;"",SUMIFS(JPK_KR!AL:AL,JPK_KR!W:W,F2168),"")</f>
        <v/>
      </c>
      <c r="H2168" s="94" t="str">
        <f>IF(E2168&lt;&gt;"",SUMIFS(JPK_KR!AM:AM,JPK_KR!W:W,F2168),"")</f>
        <v/>
      </c>
      <c r="K2168" s="94" t="str">
        <f>IF(I2168&lt;&gt;"",SUMIFS(JPK_KR!AJ:AJ,JPK_KR!W:W,J2168),"")</f>
        <v/>
      </c>
      <c r="L2168" s="94" t="str">
        <f>IF(I2168&lt;&gt;"",SUMIFS(JPK_KR!AK:AK,JPK_KR!W:W,J2168),"")</f>
        <v/>
      </c>
    </row>
    <row r="2169" spans="3:12" x14ac:dyDescent="0.3">
      <c r="C2169" s="94" t="str">
        <f>IF(A2169&lt;&gt;"",SUMIFS(JPK_KR!AL:AL,JPK_KR!W:W,B2169),"")</f>
        <v/>
      </c>
      <c r="D2169" s="94" t="str">
        <f>IF(A2169&lt;&gt;"",SUMIFS(JPK_KR!AM:AM,JPK_KR!W:W,B2169),"")</f>
        <v/>
      </c>
      <c r="G2169" s="94" t="str">
        <f>IF(E2169&lt;&gt;"",SUMIFS(JPK_KR!AL:AL,JPK_KR!W:W,F2169),"")</f>
        <v/>
      </c>
      <c r="H2169" s="94" t="str">
        <f>IF(E2169&lt;&gt;"",SUMIFS(JPK_KR!AM:AM,JPK_KR!W:W,F2169),"")</f>
        <v/>
      </c>
      <c r="K2169" s="94" t="str">
        <f>IF(I2169&lt;&gt;"",SUMIFS(JPK_KR!AJ:AJ,JPK_KR!W:W,J2169),"")</f>
        <v/>
      </c>
      <c r="L2169" s="94" t="str">
        <f>IF(I2169&lt;&gt;"",SUMIFS(JPK_KR!AK:AK,JPK_KR!W:W,J2169),"")</f>
        <v/>
      </c>
    </row>
    <row r="2170" spans="3:12" x14ac:dyDescent="0.3">
      <c r="C2170" s="94" t="str">
        <f>IF(A2170&lt;&gt;"",SUMIFS(JPK_KR!AL:AL,JPK_KR!W:W,B2170),"")</f>
        <v/>
      </c>
      <c r="D2170" s="94" t="str">
        <f>IF(A2170&lt;&gt;"",SUMIFS(JPK_KR!AM:AM,JPK_KR!W:W,B2170),"")</f>
        <v/>
      </c>
      <c r="G2170" s="94" t="str">
        <f>IF(E2170&lt;&gt;"",SUMIFS(JPK_KR!AL:AL,JPK_KR!W:W,F2170),"")</f>
        <v/>
      </c>
      <c r="H2170" s="94" t="str">
        <f>IF(E2170&lt;&gt;"",SUMIFS(JPK_KR!AM:AM,JPK_KR!W:W,F2170),"")</f>
        <v/>
      </c>
      <c r="K2170" s="94" t="str">
        <f>IF(I2170&lt;&gt;"",SUMIFS(JPK_KR!AJ:AJ,JPK_KR!W:W,J2170),"")</f>
        <v/>
      </c>
      <c r="L2170" s="94" t="str">
        <f>IF(I2170&lt;&gt;"",SUMIFS(JPK_KR!AK:AK,JPK_KR!W:W,J2170),"")</f>
        <v/>
      </c>
    </row>
    <row r="2171" spans="3:12" x14ac:dyDescent="0.3">
      <c r="C2171" s="94" t="str">
        <f>IF(A2171&lt;&gt;"",SUMIFS(JPK_KR!AL:AL,JPK_KR!W:W,B2171),"")</f>
        <v/>
      </c>
      <c r="D2171" s="94" t="str">
        <f>IF(A2171&lt;&gt;"",SUMIFS(JPK_KR!AM:AM,JPK_KR!W:W,B2171),"")</f>
        <v/>
      </c>
      <c r="G2171" s="94" t="str">
        <f>IF(E2171&lt;&gt;"",SUMIFS(JPK_KR!AL:AL,JPK_KR!W:W,F2171),"")</f>
        <v/>
      </c>
      <c r="H2171" s="94" t="str">
        <f>IF(E2171&lt;&gt;"",SUMIFS(JPK_KR!AM:AM,JPK_KR!W:W,F2171),"")</f>
        <v/>
      </c>
      <c r="K2171" s="94" t="str">
        <f>IF(I2171&lt;&gt;"",SUMIFS(JPK_KR!AJ:AJ,JPK_KR!W:W,J2171),"")</f>
        <v/>
      </c>
      <c r="L2171" s="94" t="str">
        <f>IF(I2171&lt;&gt;"",SUMIFS(JPK_KR!AK:AK,JPK_KR!W:W,J2171),"")</f>
        <v/>
      </c>
    </row>
    <row r="2172" spans="3:12" x14ac:dyDescent="0.3">
      <c r="C2172" s="94" t="str">
        <f>IF(A2172&lt;&gt;"",SUMIFS(JPK_KR!AL:AL,JPK_KR!W:W,B2172),"")</f>
        <v/>
      </c>
      <c r="D2172" s="94" t="str">
        <f>IF(A2172&lt;&gt;"",SUMIFS(JPK_KR!AM:AM,JPK_KR!W:W,B2172),"")</f>
        <v/>
      </c>
      <c r="G2172" s="94" t="str">
        <f>IF(E2172&lt;&gt;"",SUMIFS(JPK_KR!AL:AL,JPK_KR!W:W,F2172),"")</f>
        <v/>
      </c>
      <c r="H2172" s="94" t="str">
        <f>IF(E2172&lt;&gt;"",SUMIFS(JPK_KR!AM:AM,JPK_KR!W:W,F2172),"")</f>
        <v/>
      </c>
      <c r="K2172" s="94" t="str">
        <f>IF(I2172&lt;&gt;"",SUMIFS(JPK_KR!AJ:AJ,JPK_KR!W:W,J2172),"")</f>
        <v/>
      </c>
      <c r="L2172" s="94" t="str">
        <f>IF(I2172&lt;&gt;"",SUMIFS(JPK_KR!AK:AK,JPK_KR!W:W,J2172),"")</f>
        <v/>
      </c>
    </row>
    <row r="2173" spans="3:12" x14ac:dyDescent="0.3">
      <c r="C2173" s="94" t="str">
        <f>IF(A2173&lt;&gt;"",SUMIFS(JPK_KR!AL:AL,JPK_KR!W:W,B2173),"")</f>
        <v/>
      </c>
      <c r="D2173" s="94" t="str">
        <f>IF(A2173&lt;&gt;"",SUMIFS(JPK_KR!AM:AM,JPK_KR!W:W,B2173),"")</f>
        <v/>
      </c>
      <c r="G2173" s="94" t="str">
        <f>IF(E2173&lt;&gt;"",SUMIFS(JPK_KR!AL:AL,JPK_KR!W:W,F2173),"")</f>
        <v/>
      </c>
      <c r="H2173" s="94" t="str">
        <f>IF(E2173&lt;&gt;"",SUMIFS(JPK_KR!AM:AM,JPK_KR!W:W,F2173),"")</f>
        <v/>
      </c>
      <c r="K2173" s="94" t="str">
        <f>IF(I2173&lt;&gt;"",SUMIFS(JPK_KR!AJ:AJ,JPK_KR!W:W,J2173),"")</f>
        <v/>
      </c>
      <c r="L2173" s="94" t="str">
        <f>IF(I2173&lt;&gt;"",SUMIFS(JPK_KR!AK:AK,JPK_KR!W:W,J2173),"")</f>
        <v/>
      </c>
    </row>
    <row r="2174" spans="3:12" x14ac:dyDescent="0.3">
      <c r="C2174" s="94" t="str">
        <f>IF(A2174&lt;&gt;"",SUMIFS(JPK_KR!AL:AL,JPK_KR!W:W,B2174),"")</f>
        <v/>
      </c>
      <c r="D2174" s="94" t="str">
        <f>IF(A2174&lt;&gt;"",SUMIFS(JPK_KR!AM:AM,JPK_KR!W:W,B2174),"")</f>
        <v/>
      </c>
      <c r="G2174" s="94" t="str">
        <f>IF(E2174&lt;&gt;"",SUMIFS(JPK_KR!AL:AL,JPK_KR!W:W,F2174),"")</f>
        <v/>
      </c>
      <c r="H2174" s="94" t="str">
        <f>IF(E2174&lt;&gt;"",SUMIFS(JPK_KR!AM:AM,JPK_KR!W:W,F2174),"")</f>
        <v/>
      </c>
      <c r="K2174" s="94" t="str">
        <f>IF(I2174&lt;&gt;"",SUMIFS(JPK_KR!AJ:AJ,JPK_KR!W:W,J2174),"")</f>
        <v/>
      </c>
      <c r="L2174" s="94" t="str">
        <f>IF(I2174&lt;&gt;"",SUMIFS(JPK_KR!AK:AK,JPK_KR!W:W,J2174),"")</f>
        <v/>
      </c>
    </row>
    <row r="2175" spans="3:12" x14ac:dyDescent="0.3">
      <c r="C2175" s="94" t="str">
        <f>IF(A2175&lt;&gt;"",SUMIFS(JPK_KR!AL:AL,JPK_KR!W:W,B2175),"")</f>
        <v/>
      </c>
      <c r="D2175" s="94" t="str">
        <f>IF(A2175&lt;&gt;"",SUMIFS(JPK_KR!AM:AM,JPK_KR!W:W,B2175),"")</f>
        <v/>
      </c>
      <c r="G2175" s="94" t="str">
        <f>IF(E2175&lt;&gt;"",SUMIFS(JPK_KR!AL:AL,JPK_KR!W:W,F2175),"")</f>
        <v/>
      </c>
      <c r="H2175" s="94" t="str">
        <f>IF(E2175&lt;&gt;"",SUMIFS(JPK_KR!AM:AM,JPK_KR!W:W,F2175),"")</f>
        <v/>
      </c>
      <c r="K2175" s="94" t="str">
        <f>IF(I2175&lt;&gt;"",SUMIFS(JPK_KR!AJ:AJ,JPK_KR!W:W,J2175),"")</f>
        <v/>
      </c>
      <c r="L2175" s="94" t="str">
        <f>IF(I2175&lt;&gt;"",SUMIFS(JPK_KR!AK:AK,JPK_KR!W:W,J2175),"")</f>
        <v/>
      </c>
    </row>
    <row r="2176" spans="3:12" x14ac:dyDescent="0.3">
      <c r="C2176" s="94" t="str">
        <f>IF(A2176&lt;&gt;"",SUMIFS(JPK_KR!AL:AL,JPK_KR!W:W,B2176),"")</f>
        <v/>
      </c>
      <c r="D2176" s="94" t="str">
        <f>IF(A2176&lt;&gt;"",SUMIFS(JPK_KR!AM:AM,JPK_KR!W:W,B2176),"")</f>
        <v/>
      </c>
      <c r="G2176" s="94" t="str">
        <f>IF(E2176&lt;&gt;"",SUMIFS(JPK_KR!AL:AL,JPK_KR!W:W,F2176),"")</f>
        <v/>
      </c>
      <c r="H2176" s="94" t="str">
        <f>IF(E2176&lt;&gt;"",SUMIFS(JPK_KR!AM:AM,JPK_KR!W:W,F2176),"")</f>
        <v/>
      </c>
      <c r="K2176" s="94" t="str">
        <f>IF(I2176&lt;&gt;"",SUMIFS(JPK_KR!AJ:AJ,JPK_KR!W:W,J2176),"")</f>
        <v/>
      </c>
      <c r="L2176" s="94" t="str">
        <f>IF(I2176&lt;&gt;"",SUMIFS(JPK_KR!AK:AK,JPK_KR!W:W,J2176),"")</f>
        <v/>
      </c>
    </row>
    <row r="2177" spans="3:12" x14ac:dyDescent="0.3">
      <c r="C2177" s="94" t="str">
        <f>IF(A2177&lt;&gt;"",SUMIFS(JPK_KR!AL:AL,JPK_KR!W:W,B2177),"")</f>
        <v/>
      </c>
      <c r="D2177" s="94" t="str">
        <f>IF(A2177&lt;&gt;"",SUMIFS(JPK_KR!AM:AM,JPK_KR!W:W,B2177),"")</f>
        <v/>
      </c>
      <c r="G2177" s="94" t="str">
        <f>IF(E2177&lt;&gt;"",SUMIFS(JPK_KR!AL:AL,JPK_KR!W:W,F2177),"")</f>
        <v/>
      </c>
      <c r="H2177" s="94" t="str">
        <f>IF(E2177&lt;&gt;"",SUMIFS(JPK_KR!AM:AM,JPK_KR!W:W,F2177),"")</f>
        <v/>
      </c>
      <c r="K2177" s="94" t="str">
        <f>IF(I2177&lt;&gt;"",SUMIFS(JPK_KR!AJ:AJ,JPK_KR!W:W,J2177),"")</f>
        <v/>
      </c>
      <c r="L2177" s="94" t="str">
        <f>IF(I2177&lt;&gt;"",SUMIFS(JPK_KR!AK:AK,JPK_KR!W:W,J2177),"")</f>
        <v/>
      </c>
    </row>
    <row r="2178" spans="3:12" x14ac:dyDescent="0.3">
      <c r="C2178" s="94" t="str">
        <f>IF(A2178&lt;&gt;"",SUMIFS(JPK_KR!AL:AL,JPK_KR!W:W,B2178),"")</f>
        <v/>
      </c>
      <c r="D2178" s="94" t="str">
        <f>IF(A2178&lt;&gt;"",SUMIFS(JPK_KR!AM:AM,JPK_KR!W:W,B2178),"")</f>
        <v/>
      </c>
      <c r="G2178" s="94" t="str">
        <f>IF(E2178&lt;&gt;"",SUMIFS(JPK_KR!AL:AL,JPK_KR!W:W,F2178),"")</f>
        <v/>
      </c>
      <c r="H2178" s="94" t="str">
        <f>IF(E2178&lt;&gt;"",SUMIFS(JPK_KR!AM:AM,JPK_KR!W:W,F2178),"")</f>
        <v/>
      </c>
      <c r="K2178" s="94" t="str">
        <f>IF(I2178&lt;&gt;"",SUMIFS(JPK_KR!AJ:AJ,JPK_KR!W:W,J2178),"")</f>
        <v/>
      </c>
      <c r="L2178" s="94" t="str">
        <f>IF(I2178&lt;&gt;"",SUMIFS(JPK_KR!AK:AK,JPK_KR!W:W,J2178),"")</f>
        <v/>
      </c>
    </row>
    <row r="2179" spans="3:12" x14ac:dyDescent="0.3">
      <c r="C2179" s="94" t="str">
        <f>IF(A2179&lt;&gt;"",SUMIFS(JPK_KR!AL:AL,JPK_KR!W:W,B2179),"")</f>
        <v/>
      </c>
      <c r="D2179" s="94" t="str">
        <f>IF(A2179&lt;&gt;"",SUMIFS(JPK_KR!AM:AM,JPK_KR!W:W,B2179),"")</f>
        <v/>
      </c>
      <c r="G2179" s="94" t="str">
        <f>IF(E2179&lt;&gt;"",SUMIFS(JPK_KR!AL:AL,JPK_KR!W:W,F2179),"")</f>
        <v/>
      </c>
      <c r="H2179" s="94" t="str">
        <f>IF(E2179&lt;&gt;"",SUMIFS(JPK_KR!AM:AM,JPK_KR!W:W,F2179),"")</f>
        <v/>
      </c>
      <c r="K2179" s="94" t="str">
        <f>IF(I2179&lt;&gt;"",SUMIFS(JPK_KR!AJ:AJ,JPK_KR!W:W,J2179),"")</f>
        <v/>
      </c>
      <c r="L2179" s="94" t="str">
        <f>IF(I2179&lt;&gt;"",SUMIFS(JPK_KR!AK:AK,JPK_KR!W:W,J2179),"")</f>
        <v/>
      </c>
    </row>
    <row r="2180" spans="3:12" x14ac:dyDescent="0.3">
      <c r="C2180" s="94" t="str">
        <f>IF(A2180&lt;&gt;"",SUMIFS(JPK_KR!AL:AL,JPK_KR!W:W,B2180),"")</f>
        <v/>
      </c>
      <c r="D2180" s="94" t="str">
        <f>IF(A2180&lt;&gt;"",SUMIFS(JPK_KR!AM:AM,JPK_KR!W:W,B2180),"")</f>
        <v/>
      </c>
      <c r="G2180" s="94" t="str">
        <f>IF(E2180&lt;&gt;"",SUMIFS(JPK_KR!AL:AL,JPK_KR!W:W,F2180),"")</f>
        <v/>
      </c>
      <c r="H2180" s="94" t="str">
        <f>IF(E2180&lt;&gt;"",SUMIFS(JPK_KR!AM:AM,JPK_KR!W:W,F2180),"")</f>
        <v/>
      </c>
      <c r="K2180" s="94" t="str">
        <f>IF(I2180&lt;&gt;"",SUMIFS(JPK_KR!AJ:AJ,JPK_KR!W:W,J2180),"")</f>
        <v/>
      </c>
      <c r="L2180" s="94" t="str">
        <f>IF(I2180&lt;&gt;"",SUMIFS(JPK_KR!AK:AK,JPK_KR!W:W,J2180),"")</f>
        <v/>
      </c>
    </row>
    <row r="2181" spans="3:12" x14ac:dyDescent="0.3">
      <c r="C2181" s="94" t="str">
        <f>IF(A2181&lt;&gt;"",SUMIFS(JPK_KR!AL:AL,JPK_KR!W:W,B2181),"")</f>
        <v/>
      </c>
      <c r="D2181" s="94" t="str">
        <f>IF(A2181&lt;&gt;"",SUMIFS(JPK_KR!AM:AM,JPK_KR!W:W,B2181),"")</f>
        <v/>
      </c>
      <c r="G2181" s="94" t="str">
        <f>IF(E2181&lt;&gt;"",SUMIFS(JPK_KR!AL:AL,JPK_KR!W:W,F2181),"")</f>
        <v/>
      </c>
      <c r="H2181" s="94" t="str">
        <f>IF(E2181&lt;&gt;"",SUMIFS(JPK_KR!AM:AM,JPK_KR!W:W,F2181),"")</f>
        <v/>
      </c>
      <c r="K2181" s="94" t="str">
        <f>IF(I2181&lt;&gt;"",SUMIFS(JPK_KR!AJ:AJ,JPK_KR!W:W,J2181),"")</f>
        <v/>
      </c>
      <c r="L2181" s="94" t="str">
        <f>IF(I2181&lt;&gt;"",SUMIFS(JPK_KR!AK:AK,JPK_KR!W:W,J2181),"")</f>
        <v/>
      </c>
    </row>
    <row r="2182" spans="3:12" x14ac:dyDescent="0.3">
      <c r="C2182" s="94" t="str">
        <f>IF(A2182&lt;&gt;"",SUMIFS(JPK_KR!AL:AL,JPK_KR!W:W,B2182),"")</f>
        <v/>
      </c>
      <c r="D2182" s="94" t="str">
        <f>IF(A2182&lt;&gt;"",SUMIFS(JPK_KR!AM:AM,JPK_KR!W:W,B2182),"")</f>
        <v/>
      </c>
      <c r="G2182" s="94" t="str">
        <f>IF(E2182&lt;&gt;"",SUMIFS(JPK_KR!AL:AL,JPK_KR!W:W,F2182),"")</f>
        <v/>
      </c>
      <c r="H2182" s="94" t="str">
        <f>IF(E2182&lt;&gt;"",SUMIFS(JPK_KR!AM:AM,JPK_KR!W:W,F2182),"")</f>
        <v/>
      </c>
      <c r="K2182" s="94" t="str">
        <f>IF(I2182&lt;&gt;"",SUMIFS(JPK_KR!AJ:AJ,JPK_KR!W:W,J2182),"")</f>
        <v/>
      </c>
      <c r="L2182" s="94" t="str">
        <f>IF(I2182&lt;&gt;"",SUMIFS(JPK_KR!AK:AK,JPK_KR!W:W,J2182),"")</f>
        <v/>
      </c>
    </row>
    <row r="2183" spans="3:12" x14ac:dyDescent="0.3">
      <c r="C2183" s="94" t="str">
        <f>IF(A2183&lt;&gt;"",SUMIFS(JPK_KR!AL:AL,JPK_KR!W:W,B2183),"")</f>
        <v/>
      </c>
      <c r="D2183" s="94" t="str">
        <f>IF(A2183&lt;&gt;"",SUMIFS(JPK_KR!AM:AM,JPK_KR!W:W,B2183),"")</f>
        <v/>
      </c>
      <c r="G2183" s="94" t="str">
        <f>IF(E2183&lt;&gt;"",SUMIFS(JPK_KR!AL:AL,JPK_KR!W:W,F2183),"")</f>
        <v/>
      </c>
      <c r="H2183" s="94" t="str">
        <f>IF(E2183&lt;&gt;"",SUMIFS(JPK_KR!AM:AM,JPK_KR!W:W,F2183),"")</f>
        <v/>
      </c>
      <c r="K2183" s="94" t="str">
        <f>IF(I2183&lt;&gt;"",SUMIFS(JPK_KR!AJ:AJ,JPK_KR!W:W,J2183),"")</f>
        <v/>
      </c>
      <c r="L2183" s="94" t="str">
        <f>IF(I2183&lt;&gt;"",SUMIFS(JPK_KR!AK:AK,JPK_KR!W:W,J2183),"")</f>
        <v/>
      </c>
    </row>
    <row r="2184" spans="3:12" x14ac:dyDescent="0.3">
      <c r="C2184" s="94" t="str">
        <f>IF(A2184&lt;&gt;"",SUMIFS(JPK_KR!AL:AL,JPK_KR!W:W,B2184),"")</f>
        <v/>
      </c>
      <c r="D2184" s="94" t="str">
        <f>IF(A2184&lt;&gt;"",SUMIFS(JPK_KR!AM:AM,JPK_KR!W:W,B2184),"")</f>
        <v/>
      </c>
      <c r="G2184" s="94" t="str">
        <f>IF(E2184&lt;&gt;"",SUMIFS(JPK_KR!AL:AL,JPK_KR!W:W,F2184),"")</f>
        <v/>
      </c>
      <c r="H2184" s="94" t="str">
        <f>IF(E2184&lt;&gt;"",SUMIFS(JPK_KR!AM:AM,JPK_KR!W:W,F2184),"")</f>
        <v/>
      </c>
      <c r="K2184" s="94" t="str">
        <f>IF(I2184&lt;&gt;"",SUMIFS(JPK_KR!AJ:AJ,JPK_KR!W:W,J2184),"")</f>
        <v/>
      </c>
      <c r="L2184" s="94" t="str">
        <f>IF(I2184&lt;&gt;"",SUMIFS(JPK_KR!AK:AK,JPK_KR!W:W,J2184),"")</f>
        <v/>
      </c>
    </row>
    <row r="2185" spans="3:12" x14ac:dyDescent="0.3">
      <c r="C2185" s="94" t="str">
        <f>IF(A2185&lt;&gt;"",SUMIFS(JPK_KR!AL:AL,JPK_KR!W:W,B2185),"")</f>
        <v/>
      </c>
      <c r="D2185" s="94" t="str">
        <f>IF(A2185&lt;&gt;"",SUMIFS(JPK_KR!AM:AM,JPK_KR!W:W,B2185),"")</f>
        <v/>
      </c>
      <c r="G2185" s="94" t="str">
        <f>IF(E2185&lt;&gt;"",SUMIFS(JPK_KR!AL:AL,JPK_KR!W:W,F2185),"")</f>
        <v/>
      </c>
      <c r="H2185" s="94" t="str">
        <f>IF(E2185&lt;&gt;"",SUMIFS(JPK_KR!AM:AM,JPK_KR!W:W,F2185),"")</f>
        <v/>
      </c>
      <c r="K2185" s="94" t="str">
        <f>IF(I2185&lt;&gt;"",SUMIFS(JPK_KR!AJ:AJ,JPK_KR!W:W,J2185),"")</f>
        <v/>
      </c>
      <c r="L2185" s="94" t="str">
        <f>IF(I2185&lt;&gt;"",SUMIFS(JPK_KR!AK:AK,JPK_KR!W:W,J2185),"")</f>
        <v/>
      </c>
    </row>
    <row r="2186" spans="3:12" x14ac:dyDescent="0.3">
      <c r="C2186" s="94" t="str">
        <f>IF(A2186&lt;&gt;"",SUMIFS(JPK_KR!AL:AL,JPK_KR!W:W,B2186),"")</f>
        <v/>
      </c>
      <c r="D2186" s="94" t="str">
        <f>IF(A2186&lt;&gt;"",SUMIFS(JPK_KR!AM:AM,JPK_KR!W:W,B2186),"")</f>
        <v/>
      </c>
      <c r="G2186" s="94" t="str">
        <f>IF(E2186&lt;&gt;"",SUMIFS(JPK_KR!AL:AL,JPK_KR!W:W,F2186),"")</f>
        <v/>
      </c>
      <c r="H2186" s="94" t="str">
        <f>IF(E2186&lt;&gt;"",SUMIFS(JPK_KR!AM:AM,JPK_KR!W:W,F2186),"")</f>
        <v/>
      </c>
      <c r="K2186" s="94" t="str">
        <f>IF(I2186&lt;&gt;"",SUMIFS(JPK_KR!AJ:AJ,JPK_KR!W:W,J2186),"")</f>
        <v/>
      </c>
      <c r="L2186" s="94" t="str">
        <f>IF(I2186&lt;&gt;"",SUMIFS(JPK_KR!AK:AK,JPK_KR!W:W,J2186),"")</f>
        <v/>
      </c>
    </row>
    <row r="2187" spans="3:12" x14ac:dyDescent="0.3">
      <c r="C2187" s="94" t="str">
        <f>IF(A2187&lt;&gt;"",SUMIFS(JPK_KR!AL:AL,JPK_KR!W:W,B2187),"")</f>
        <v/>
      </c>
      <c r="D2187" s="94" t="str">
        <f>IF(A2187&lt;&gt;"",SUMIFS(JPK_KR!AM:AM,JPK_KR!W:W,B2187),"")</f>
        <v/>
      </c>
      <c r="G2187" s="94" t="str">
        <f>IF(E2187&lt;&gt;"",SUMIFS(JPK_KR!AL:AL,JPK_KR!W:W,F2187),"")</f>
        <v/>
      </c>
      <c r="H2187" s="94" t="str">
        <f>IF(E2187&lt;&gt;"",SUMIFS(JPK_KR!AM:AM,JPK_KR!W:W,F2187),"")</f>
        <v/>
      </c>
      <c r="K2187" s="94" t="str">
        <f>IF(I2187&lt;&gt;"",SUMIFS(JPK_KR!AJ:AJ,JPK_KR!W:W,J2187),"")</f>
        <v/>
      </c>
      <c r="L2187" s="94" t="str">
        <f>IF(I2187&lt;&gt;"",SUMIFS(JPK_KR!AK:AK,JPK_KR!W:W,J2187),"")</f>
        <v/>
      </c>
    </row>
    <row r="2188" spans="3:12" x14ac:dyDescent="0.3">
      <c r="C2188" s="94" t="str">
        <f>IF(A2188&lt;&gt;"",SUMIFS(JPK_KR!AL:AL,JPK_KR!W:W,B2188),"")</f>
        <v/>
      </c>
      <c r="D2188" s="94" t="str">
        <f>IF(A2188&lt;&gt;"",SUMIFS(JPK_KR!AM:AM,JPK_KR!W:W,B2188),"")</f>
        <v/>
      </c>
      <c r="G2188" s="94" t="str">
        <f>IF(E2188&lt;&gt;"",SUMIFS(JPK_KR!AL:AL,JPK_KR!W:W,F2188),"")</f>
        <v/>
      </c>
      <c r="H2188" s="94" t="str">
        <f>IF(E2188&lt;&gt;"",SUMIFS(JPK_KR!AM:AM,JPK_KR!W:W,F2188),"")</f>
        <v/>
      </c>
      <c r="K2188" s="94" t="str">
        <f>IF(I2188&lt;&gt;"",SUMIFS(JPK_KR!AJ:AJ,JPK_KR!W:W,J2188),"")</f>
        <v/>
      </c>
      <c r="L2188" s="94" t="str">
        <f>IF(I2188&lt;&gt;"",SUMIFS(JPK_KR!AK:AK,JPK_KR!W:W,J2188),"")</f>
        <v/>
      </c>
    </row>
    <row r="2189" spans="3:12" x14ac:dyDescent="0.3">
      <c r="C2189" s="94" t="str">
        <f>IF(A2189&lt;&gt;"",SUMIFS(JPK_KR!AL:AL,JPK_KR!W:W,B2189),"")</f>
        <v/>
      </c>
      <c r="D2189" s="94" t="str">
        <f>IF(A2189&lt;&gt;"",SUMIFS(JPK_KR!AM:AM,JPK_KR!W:W,B2189),"")</f>
        <v/>
      </c>
      <c r="G2189" s="94" t="str">
        <f>IF(E2189&lt;&gt;"",SUMIFS(JPK_KR!AL:AL,JPK_KR!W:W,F2189),"")</f>
        <v/>
      </c>
      <c r="H2189" s="94" t="str">
        <f>IF(E2189&lt;&gt;"",SUMIFS(JPK_KR!AM:AM,JPK_KR!W:W,F2189),"")</f>
        <v/>
      </c>
      <c r="K2189" s="94" t="str">
        <f>IF(I2189&lt;&gt;"",SUMIFS(JPK_KR!AJ:AJ,JPK_KR!W:W,J2189),"")</f>
        <v/>
      </c>
      <c r="L2189" s="94" t="str">
        <f>IF(I2189&lt;&gt;"",SUMIFS(JPK_KR!AK:AK,JPK_KR!W:W,J2189),"")</f>
        <v/>
      </c>
    </row>
    <row r="2190" spans="3:12" x14ac:dyDescent="0.3">
      <c r="C2190" s="94" t="str">
        <f>IF(A2190&lt;&gt;"",SUMIFS(JPK_KR!AL:AL,JPK_KR!W:W,B2190),"")</f>
        <v/>
      </c>
      <c r="D2190" s="94" t="str">
        <f>IF(A2190&lt;&gt;"",SUMIFS(JPK_KR!AM:AM,JPK_KR!W:W,B2190),"")</f>
        <v/>
      </c>
      <c r="G2190" s="94" t="str">
        <f>IF(E2190&lt;&gt;"",SUMIFS(JPK_KR!AL:AL,JPK_KR!W:W,F2190),"")</f>
        <v/>
      </c>
      <c r="H2190" s="94" t="str">
        <f>IF(E2190&lt;&gt;"",SUMIFS(JPK_KR!AM:AM,JPK_KR!W:W,F2190),"")</f>
        <v/>
      </c>
      <c r="K2190" s="94" t="str">
        <f>IF(I2190&lt;&gt;"",SUMIFS(JPK_KR!AJ:AJ,JPK_KR!W:W,J2190),"")</f>
        <v/>
      </c>
      <c r="L2190" s="94" t="str">
        <f>IF(I2190&lt;&gt;"",SUMIFS(JPK_KR!AK:AK,JPK_KR!W:W,J2190),"")</f>
        <v/>
      </c>
    </row>
    <row r="2191" spans="3:12" x14ac:dyDescent="0.3">
      <c r="C2191" s="94" t="str">
        <f>IF(A2191&lt;&gt;"",SUMIFS(JPK_KR!AL:AL,JPK_KR!W:W,B2191),"")</f>
        <v/>
      </c>
      <c r="D2191" s="94" t="str">
        <f>IF(A2191&lt;&gt;"",SUMIFS(JPK_KR!AM:AM,JPK_KR!W:W,B2191),"")</f>
        <v/>
      </c>
      <c r="G2191" s="94" t="str">
        <f>IF(E2191&lt;&gt;"",SUMIFS(JPK_KR!AL:AL,JPK_KR!W:W,F2191),"")</f>
        <v/>
      </c>
      <c r="H2191" s="94" t="str">
        <f>IF(E2191&lt;&gt;"",SUMIFS(JPK_KR!AM:AM,JPK_KR!W:W,F2191),"")</f>
        <v/>
      </c>
      <c r="K2191" s="94" t="str">
        <f>IF(I2191&lt;&gt;"",SUMIFS(JPK_KR!AJ:AJ,JPK_KR!W:W,J2191),"")</f>
        <v/>
      </c>
      <c r="L2191" s="94" t="str">
        <f>IF(I2191&lt;&gt;"",SUMIFS(JPK_KR!AK:AK,JPK_KR!W:W,J2191),"")</f>
        <v/>
      </c>
    </row>
    <row r="2192" spans="3:12" x14ac:dyDescent="0.3">
      <c r="C2192" s="94" t="str">
        <f>IF(A2192&lt;&gt;"",SUMIFS(JPK_KR!AL:AL,JPK_KR!W:W,B2192),"")</f>
        <v/>
      </c>
      <c r="D2192" s="94" t="str">
        <f>IF(A2192&lt;&gt;"",SUMIFS(JPK_KR!AM:AM,JPK_KR!W:W,B2192),"")</f>
        <v/>
      </c>
      <c r="G2192" s="94" t="str">
        <f>IF(E2192&lt;&gt;"",SUMIFS(JPK_KR!AL:AL,JPK_KR!W:W,F2192),"")</f>
        <v/>
      </c>
      <c r="H2192" s="94" t="str">
        <f>IF(E2192&lt;&gt;"",SUMIFS(JPK_KR!AM:AM,JPK_KR!W:W,F2192),"")</f>
        <v/>
      </c>
      <c r="K2192" s="94" t="str">
        <f>IF(I2192&lt;&gt;"",SUMIFS(JPK_KR!AJ:AJ,JPK_KR!W:W,J2192),"")</f>
        <v/>
      </c>
      <c r="L2192" s="94" t="str">
        <f>IF(I2192&lt;&gt;"",SUMIFS(JPK_KR!AK:AK,JPK_KR!W:W,J2192),"")</f>
        <v/>
      </c>
    </row>
    <row r="2193" spans="3:12" x14ac:dyDescent="0.3">
      <c r="C2193" s="94" t="str">
        <f>IF(A2193&lt;&gt;"",SUMIFS(JPK_KR!AL:AL,JPK_KR!W:W,B2193),"")</f>
        <v/>
      </c>
      <c r="D2193" s="94" t="str">
        <f>IF(A2193&lt;&gt;"",SUMIFS(JPK_KR!AM:AM,JPK_KR!W:W,B2193),"")</f>
        <v/>
      </c>
      <c r="G2193" s="94" t="str">
        <f>IF(E2193&lt;&gt;"",SUMIFS(JPK_KR!AL:AL,JPK_KR!W:W,F2193),"")</f>
        <v/>
      </c>
      <c r="H2193" s="94" t="str">
        <f>IF(E2193&lt;&gt;"",SUMIFS(JPK_KR!AM:AM,JPK_KR!W:W,F2193),"")</f>
        <v/>
      </c>
      <c r="K2193" s="94" t="str">
        <f>IF(I2193&lt;&gt;"",SUMIFS(JPK_KR!AJ:AJ,JPK_KR!W:W,J2193),"")</f>
        <v/>
      </c>
      <c r="L2193" s="94" t="str">
        <f>IF(I2193&lt;&gt;"",SUMIFS(JPK_KR!AK:AK,JPK_KR!W:W,J2193),"")</f>
        <v/>
      </c>
    </row>
    <row r="2194" spans="3:12" x14ac:dyDescent="0.3">
      <c r="C2194" s="94" t="str">
        <f>IF(A2194&lt;&gt;"",SUMIFS(JPK_KR!AL:AL,JPK_KR!W:W,B2194),"")</f>
        <v/>
      </c>
      <c r="D2194" s="94" t="str">
        <f>IF(A2194&lt;&gt;"",SUMIFS(JPK_KR!AM:AM,JPK_KR!W:W,B2194),"")</f>
        <v/>
      </c>
      <c r="G2194" s="94" t="str">
        <f>IF(E2194&lt;&gt;"",SUMIFS(JPK_KR!AL:AL,JPK_KR!W:W,F2194),"")</f>
        <v/>
      </c>
      <c r="H2194" s="94" t="str">
        <f>IF(E2194&lt;&gt;"",SUMIFS(JPK_KR!AM:AM,JPK_KR!W:W,F2194),"")</f>
        <v/>
      </c>
      <c r="K2194" s="94" t="str">
        <f>IF(I2194&lt;&gt;"",SUMIFS(JPK_KR!AJ:AJ,JPK_KR!W:W,J2194),"")</f>
        <v/>
      </c>
      <c r="L2194" s="94" t="str">
        <f>IF(I2194&lt;&gt;"",SUMIFS(JPK_KR!AK:AK,JPK_KR!W:W,J2194),"")</f>
        <v/>
      </c>
    </row>
    <row r="2195" spans="3:12" x14ac:dyDescent="0.3">
      <c r="C2195" s="94" t="str">
        <f>IF(A2195&lt;&gt;"",SUMIFS(JPK_KR!AL:AL,JPK_KR!W:W,B2195),"")</f>
        <v/>
      </c>
      <c r="D2195" s="94" t="str">
        <f>IF(A2195&lt;&gt;"",SUMIFS(JPK_KR!AM:AM,JPK_KR!W:W,B2195),"")</f>
        <v/>
      </c>
      <c r="G2195" s="94" t="str">
        <f>IF(E2195&lt;&gt;"",SUMIFS(JPK_KR!AL:AL,JPK_KR!W:W,F2195),"")</f>
        <v/>
      </c>
      <c r="H2195" s="94" t="str">
        <f>IF(E2195&lt;&gt;"",SUMIFS(JPK_KR!AM:AM,JPK_KR!W:W,F2195),"")</f>
        <v/>
      </c>
      <c r="K2195" s="94" t="str">
        <f>IF(I2195&lt;&gt;"",SUMIFS(JPK_KR!AJ:AJ,JPK_KR!W:W,J2195),"")</f>
        <v/>
      </c>
      <c r="L2195" s="94" t="str">
        <f>IF(I2195&lt;&gt;"",SUMIFS(JPK_KR!AK:AK,JPK_KR!W:W,J2195),"")</f>
        <v/>
      </c>
    </row>
    <row r="2196" spans="3:12" x14ac:dyDescent="0.3">
      <c r="C2196" s="94" t="str">
        <f>IF(A2196&lt;&gt;"",SUMIFS(JPK_KR!AL:AL,JPK_KR!W:W,B2196),"")</f>
        <v/>
      </c>
      <c r="D2196" s="94" t="str">
        <f>IF(A2196&lt;&gt;"",SUMIFS(JPK_KR!AM:AM,JPK_KR!W:W,B2196),"")</f>
        <v/>
      </c>
      <c r="G2196" s="94" t="str">
        <f>IF(E2196&lt;&gt;"",SUMIFS(JPK_KR!AL:AL,JPK_KR!W:W,F2196),"")</f>
        <v/>
      </c>
      <c r="H2196" s="94" t="str">
        <f>IF(E2196&lt;&gt;"",SUMIFS(JPK_KR!AM:AM,JPK_KR!W:W,F2196),"")</f>
        <v/>
      </c>
      <c r="K2196" s="94" t="str">
        <f>IF(I2196&lt;&gt;"",SUMIFS(JPK_KR!AJ:AJ,JPK_KR!W:W,J2196),"")</f>
        <v/>
      </c>
      <c r="L2196" s="94" t="str">
        <f>IF(I2196&lt;&gt;"",SUMIFS(JPK_KR!AK:AK,JPK_KR!W:W,J2196),"")</f>
        <v/>
      </c>
    </row>
    <row r="2197" spans="3:12" x14ac:dyDescent="0.3">
      <c r="C2197" s="94" t="str">
        <f>IF(A2197&lt;&gt;"",SUMIFS(JPK_KR!AL:AL,JPK_KR!W:W,B2197),"")</f>
        <v/>
      </c>
      <c r="D2197" s="94" t="str">
        <f>IF(A2197&lt;&gt;"",SUMIFS(JPK_KR!AM:AM,JPK_KR!W:W,B2197),"")</f>
        <v/>
      </c>
      <c r="G2197" s="94" t="str">
        <f>IF(E2197&lt;&gt;"",SUMIFS(JPK_KR!AL:AL,JPK_KR!W:W,F2197),"")</f>
        <v/>
      </c>
      <c r="H2197" s="94" t="str">
        <f>IF(E2197&lt;&gt;"",SUMIFS(JPK_KR!AM:AM,JPK_KR!W:W,F2197),"")</f>
        <v/>
      </c>
      <c r="K2197" s="94" t="str">
        <f>IF(I2197&lt;&gt;"",SUMIFS(JPK_KR!AJ:AJ,JPK_KR!W:W,J2197),"")</f>
        <v/>
      </c>
      <c r="L2197" s="94" t="str">
        <f>IF(I2197&lt;&gt;"",SUMIFS(JPK_KR!AK:AK,JPK_KR!W:W,J2197),"")</f>
        <v/>
      </c>
    </row>
    <row r="2198" spans="3:12" x14ac:dyDescent="0.3">
      <c r="C2198" s="94" t="str">
        <f>IF(A2198&lt;&gt;"",SUMIFS(JPK_KR!AL:AL,JPK_KR!W:W,B2198),"")</f>
        <v/>
      </c>
      <c r="D2198" s="94" t="str">
        <f>IF(A2198&lt;&gt;"",SUMIFS(JPK_KR!AM:AM,JPK_KR!W:W,B2198),"")</f>
        <v/>
      </c>
      <c r="G2198" s="94" t="str">
        <f>IF(E2198&lt;&gt;"",SUMIFS(JPK_KR!AL:AL,JPK_KR!W:W,F2198),"")</f>
        <v/>
      </c>
      <c r="H2198" s="94" t="str">
        <f>IF(E2198&lt;&gt;"",SUMIFS(JPK_KR!AM:AM,JPK_KR!W:W,F2198),"")</f>
        <v/>
      </c>
      <c r="K2198" s="94" t="str">
        <f>IF(I2198&lt;&gt;"",SUMIFS(JPK_KR!AJ:AJ,JPK_KR!W:W,J2198),"")</f>
        <v/>
      </c>
      <c r="L2198" s="94" t="str">
        <f>IF(I2198&lt;&gt;"",SUMIFS(JPK_KR!AK:AK,JPK_KR!W:W,J2198),"")</f>
        <v/>
      </c>
    </row>
    <row r="2199" spans="3:12" x14ac:dyDescent="0.3">
      <c r="C2199" s="94" t="str">
        <f>IF(A2199&lt;&gt;"",SUMIFS(JPK_KR!AL:AL,JPK_KR!W:W,B2199),"")</f>
        <v/>
      </c>
      <c r="D2199" s="94" t="str">
        <f>IF(A2199&lt;&gt;"",SUMIFS(JPK_KR!AM:AM,JPK_KR!W:W,B2199),"")</f>
        <v/>
      </c>
      <c r="G2199" s="94" t="str">
        <f>IF(E2199&lt;&gt;"",SUMIFS(JPK_KR!AL:AL,JPK_KR!W:W,F2199),"")</f>
        <v/>
      </c>
      <c r="H2199" s="94" t="str">
        <f>IF(E2199&lt;&gt;"",SUMIFS(JPK_KR!AM:AM,JPK_KR!W:W,F2199),"")</f>
        <v/>
      </c>
      <c r="K2199" s="94" t="str">
        <f>IF(I2199&lt;&gt;"",SUMIFS(JPK_KR!AJ:AJ,JPK_KR!W:W,J2199),"")</f>
        <v/>
      </c>
      <c r="L2199" s="94" t="str">
        <f>IF(I2199&lt;&gt;"",SUMIFS(JPK_KR!AK:AK,JPK_KR!W:W,J2199),"")</f>
        <v/>
      </c>
    </row>
    <row r="2200" spans="3:12" x14ac:dyDescent="0.3">
      <c r="C2200" s="94" t="str">
        <f>IF(A2200&lt;&gt;"",SUMIFS(JPK_KR!AL:AL,JPK_KR!W:W,B2200),"")</f>
        <v/>
      </c>
      <c r="D2200" s="94" t="str">
        <f>IF(A2200&lt;&gt;"",SUMIFS(JPK_KR!AM:AM,JPK_KR!W:W,B2200),"")</f>
        <v/>
      </c>
      <c r="G2200" s="94" t="str">
        <f>IF(E2200&lt;&gt;"",SUMIFS(JPK_KR!AL:AL,JPK_KR!W:W,F2200),"")</f>
        <v/>
      </c>
      <c r="H2200" s="94" t="str">
        <f>IF(E2200&lt;&gt;"",SUMIFS(JPK_KR!AM:AM,JPK_KR!W:W,F2200),"")</f>
        <v/>
      </c>
      <c r="K2200" s="94" t="str">
        <f>IF(I2200&lt;&gt;"",SUMIFS(JPK_KR!AJ:AJ,JPK_KR!W:W,J2200),"")</f>
        <v/>
      </c>
      <c r="L2200" s="94" t="str">
        <f>IF(I2200&lt;&gt;"",SUMIFS(JPK_KR!AK:AK,JPK_KR!W:W,J2200),"")</f>
        <v/>
      </c>
    </row>
    <row r="2201" spans="3:12" x14ac:dyDescent="0.3">
      <c r="C2201" s="94" t="str">
        <f>IF(A2201&lt;&gt;"",SUMIFS(JPK_KR!AL:AL,JPK_KR!W:W,B2201),"")</f>
        <v/>
      </c>
      <c r="D2201" s="94" t="str">
        <f>IF(A2201&lt;&gt;"",SUMIFS(JPK_KR!AM:AM,JPK_KR!W:W,B2201),"")</f>
        <v/>
      </c>
      <c r="G2201" s="94" t="str">
        <f>IF(E2201&lt;&gt;"",SUMIFS(JPK_KR!AL:AL,JPK_KR!W:W,F2201),"")</f>
        <v/>
      </c>
      <c r="H2201" s="94" t="str">
        <f>IF(E2201&lt;&gt;"",SUMIFS(JPK_KR!AM:AM,JPK_KR!W:W,F2201),"")</f>
        <v/>
      </c>
      <c r="K2201" s="94" t="str">
        <f>IF(I2201&lt;&gt;"",SUMIFS(JPK_KR!AJ:AJ,JPK_KR!W:W,J2201),"")</f>
        <v/>
      </c>
      <c r="L2201" s="94" t="str">
        <f>IF(I2201&lt;&gt;"",SUMIFS(JPK_KR!AK:AK,JPK_KR!W:W,J2201),"")</f>
        <v/>
      </c>
    </row>
    <row r="2202" spans="3:12" x14ac:dyDescent="0.3">
      <c r="C2202" s="94" t="str">
        <f>IF(A2202&lt;&gt;"",SUMIFS(JPK_KR!AL:AL,JPK_KR!W:W,B2202),"")</f>
        <v/>
      </c>
      <c r="D2202" s="94" t="str">
        <f>IF(A2202&lt;&gt;"",SUMIFS(JPK_KR!AM:AM,JPK_KR!W:W,B2202),"")</f>
        <v/>
      </c>
      <c r="G2202" s="94" t="str">
        <f>IF(E2202&lt;&gt;"",SUMIFS(JPK_KR!AL:AL,JPK_KR!W:W,F2202),"")</f>
        <v/>
      </c>
      <c r="H2202" s="94" t="str">
        <f>IF(E2202&lt;&gt;"",SUMIFS(JPK_KR!AM:AM,JPK_KR!W:W,F2202),"")</f>
        <v/>
      </c>
      <c r="K2202" s="94" t="str">
        <f>IF(I2202&lt;&gt;"",SUMIFS(JPK_KR!AJ:AJ,JPK_KR!W:W,J2202),"")</f>
        <v/>
      </c>
      <c r="L2202" s="94" t="str">
        <f>IF(I2202&lt;&gt;"",SUMIFS(JPK_KR!AK:AK,JPK_KR!W:W,J2202),"")</f>
        <v/>
      </c>
    </row>
    <row r="2203" spans="3:12" x14ac:dyDescent="0.3">
      <c r="C2203" s="94" t="str">
        <f>IF(A2203&lt;&gt;"",SUMIFS(JPK_KR!AL:AL,JPK_KR!W:W,B2203),"")</f>
        <v/>
      </c>
      <c r="D2203" s="94" t="str">
        <f>IF(A2203&lt;&gt;"",SUMIFS(JPK_KR!AM:AM,JPK_KR!W:W,B2203),"")</f>
        <v/>
      </c>
      <c r="G2203" s="94" t="str">
        <f>IF(E2203&lt;&gt;"",SUMIFS(JPK_KR!AL:AL,JPK_KR!W:W,F2203),"")</f>
        <v/>
      </c>
      <c r="H2203" s="94" t="str">
        <f>IF(E2203&lt;&gt;"",SUMIFS(JPK_KR!AM:AM,JPK_KR!W:W,F2203),"")</f>
        <v/>
      </c>
      <c r="K2203" s="94" t="str">
        <f>IF(I2203&lt;&gt;"",SUMIFS(JPK_KR!AJ:AJ,JPK_KR!W:W,J2203),"")</f>
        <v/>
      </c>
      <c r="L2203" s="94" t="str">
        <f>IF(I2203&lt;&gt;"",SUMIFS(JPK_KR!AK:AK,JPK_KR!W:W,J2203),"")</f>
        <v/>
      </c>
    </row>
    <row r="2204" spans="3:12" x14ac:dyDescent="0.3">
      <c r="C2204" s="94" t="str">
        <f>IF(A2204&lt;&gt;"",SUMIFS(JPK_KR!AL:AL,JPK_KR!W:W,B2204),"")</f>
        <v/>
      </c>
      <c r="D2204" s="94" t="str">
        <f>IF(A2204&lt;&gt;"",SUMIFS(JPK_KR!AM:AM,JPK_KR!W:W,B2204),"")</f>
        <v/>
      </c>
      <c r="G2204" s="94" t="str">
        <f>IF(E2204&lt;&gt;"",SUMIFS(JPK_KR!AL:AL,JPK_KR!W:W,F2204),"")</f>
        <v/>
      </c>
      <c r="H2204" s="94" t="str">
        <f>IF(E2204&lt;&gt;"",SUMIFS(JPK_KR!AM:AM,JPK_KR!W:W,F2204),"")</f>
        <v/>
      </c>
      <c r="K2204" s="94" t="str">
        <f>IF(I2204&lt;&gt;"",SUMIFS(JPK_KR!AJ:AJ,JPK_KR!W:W,J2204),"")</f>
        <v/>
      </c>
      <c r="L2204" s="94" t="str">
        <f>IF(I2204&lt;&gt;"",SUMIFS(JPK_KR!AK:AK,JPK_KR!W:W,J2204),"")</f>
        <v/>
      </c>
    </row>
    <row r="2205" spans="3:12" x14ac:dyDescent="0.3">
      <c r="C2205" s="94" t="str">
        <f>IF(A2205&lt;&gt;"",SUMIFS(JPK_KR!AL:AL,JPK_KR!W:W,B2205),"")</f>
        <v/>
      </c>
      <c r="D2205" s="94" t="str">
        <f>IF(A2205&lt;&gt;"",SUMIFS(JPK_KR!AM:AM,JPK_KR!W:W,B2205),"")</f>
        <v/>
      </c>
      <c r="G2205" s="94" t="str">
        <f>IF(E2205&lt;&gt;"",SUMIFS(JPK_KR!AL:AL,JPK_KR!W:W,F2205),"")</f>
        <v/>
      </c>
      <c r="H2205" s="94" t="str">
        <f>IF(E2205&lt;&gt;"",SUMIFS(JPK_KR!AM:AM,JPK_KR!W:W,F2205),"")</f>
        <v/>
      </c>
      <c r="K2205" s="94" t="str">
        <f>IF(I2205&lt;&gt;"",SUMIFS(JPK_KR!AJ:AJ,JPK_KR!W:W,J2205),"")</f>
        <v/>
      </c>
      <c r="L2205" s="94" t="str">
        <f>IF(I2205&lt;&gt;"",SUMIFS(JPK_KR!AK:AK,JPK_KR!W:W,J2205),"")</f>
        <v/>
      </c>
    </row>
    <row r="2206" spans="3:12" x14ac:dyDescent="0.3">
      <c r="C2206" s="94" t="str">
        <f>IF(A2206&lt;&gt;"",SUMIFS(JPK_KR!AL:AL,JPK_KR!W:W,B2206),"")</f>
        <v/>
      </c>
      <c r="D2206" s="94" t="str">
        <f>IF(A2206&lt;&gt;"",SUMIFS(JPK_KR!AM:AM,JPK_KR!W:W,B2206),"")</f>
        <v/>
      </c>
      <c r="G2206" s="94" t="str">
        <f>IF(E2206&lt;&gt;"",SUMIFS(JPK_KR!AL:AL,JPK_KR!W:W,F2206),"")</f>
        <v/>
      </c>
      <c r="H2206" s="94" t="str">
        <f>IF(E2206&lt;&gt;"",SUMIFS(JPK_KR!AM:AM,JPK_KR!W:W,F2206),"")</f>
        <v/>
      </c>
      <c r="K2206" s="94" t="str">
        <f>IF(I2206&lt;&gt;"",SUMIFS(JPK_KR!AJ:AJ,JPK_KR!W:W,J2206),"")</f>
        <v/>
      </c>
      <c r="L2206" s="94" t="str">
        <f>IF(I2206&lt;&gt;"",SUMIFS(JPK_KR!AK:AK,JPK_KR!W:W,J2206),"")</f>
        <v/>
      </c>
    </row>
    <row r="2207" spans="3:12" x14ac:dyDescent="0.3">
      <c r="C2207" s="94" t="str">
        <f>IF(A2207&lt;&gt;"",SUMIFS(JPK_KR!AL:AL,JPK_KR!W:W,B2207),"")</f>
        <v/>
      </c>
      <c r="D2207" s="94" t="str">
        <f>IF(A2207&lt;&gt;"",SUMIFS(JPK_KR!AM:AM,JPK_KR!W:W,B2207),"")</f>
        <v/>
      </c>
      <c r="G2207" s="94" t="str">
        <f>IF(E2207&lt;&gt;"",SUMIFS(JPK_KR!AL:AL,JPK_KR!W:W,F2207),"")</f>
        <v/>
      </c>
      <c r="H2207" s="94" t="str">
        <f>IF(E2207&lt;&gt;"",SUMIFS(JPK_KR!AM:AM,JPK_KR!W:W,F2207),"")</f>
        <v/>
      </c>
      <c r="K2207" s="94" t="str">
        <f>IF(I2207&lt;&gt;"",SUMIFS(JPK_KR!AJ:AJ,JPK_KR!W:W,J2207),"")</f>
        <v/>
      </c>
      <c r="L2207" s="94" t="str">
        <f>IF(I2207&lt;&gt;"",SUMIFS(JPK_KR!AK:AK,JPK_KR!W:W,J2207),"")</f>
        <v/>
      </c>
    </row>
    <row r="2208" spans="3:12" x14ac:dyDescent="0.3">
      <c r="C2208" s="94" t="str">
        <f>IF(A2208&lt;&gt;"",SUMIFS(JPK_KR!AL:AL,JPK_KR!W:W,B2208),"")</f>
        <v/>
      </c>
      <c r="D2208" s="94" t="str">
        <f>IF(A2208&lt;&gt;"",SUMIFS(JPK_KR!AM:AM,JPK_KR!W:W,B2208),"")</f>
        <v/>
      </c>
      <c r="G2208" s="94" t="str">
        <f>IF(E2208&lt;&gt;"",SUMIFS(JPK_KR!AL:AL,JPK_KR!W:W,F2208),"")</f>
        <v/>
      </c>
      <c r="H2208" s="94" t="str">
        <f>IF(E2208&lt;&gt;"",SUMIFS(JPK_KR!AM:AM,JPK_KR!W:W,F2208),"")</f>
        <v/>
      </c>
      <c r="K2208" s="94" t="str">
        <f>IF(I2208&lt;&gt;"",SUMIFS(JPK_KR!AJ:AJ,JPK_KR!W:W,J2208),"")</f>
        <v/>
      </c>
      <c r="L2208" s="94" t="str">
        <f>IF(I2208&lt;&gt;"",SUMIFS(JPK_KR!AK:AK,JPK_KR!W:W,J2208),"")</f>
        <v/>
      </c>
    </row>
    <row r="2209" spans="3:12" x14ac:dyDescent="0.3">
      <c r="C2209" s="94" t="str">
        <f>IF(A2209&lt;&gt;"",SUMIFS(JPK_KR!AL:AL,JPK_KR!W:W,B2209),"")</f>
        <v/>
      </c>
      <c r="D2209" s="94" t="str">
        <f>IF(A2209&lt;&gt;"",SUMIFS(JPK_KR!AM:AM,JPK_KR!W:W,B2209),"")</f>
        <v/>
      </c>
      <c r="G2209" s="94" t="str">
        <f>IF(E2209&lt;&gt;"",SUMIFS(JPK_KR!AL:AL,JPK_KR!W:W,F2209),"")</f>
        <v/>
      </c>
      <c r="H2209" s="94" t="str">
        <f>IF(E2209&lt;&gt;"",SUMIFS(JPK_KR!AM:AM,JPK_KR!W:W,F2209),"")</f>
        <v/>
      </c>
      <c r="K2209" s="94" t="str">
        <f>IF(I2209&lt;&gt;"",SUMIFS(JPK_KR!AJ:AJ,JPK_KR!W:W,J2209),"")</f>
        <v/>
      </c>
      <c r="L2209" s="94" t="str">
        <f>IF(I2209&lt;&gt;"",SUMIFS(JPK_KR!AK:AK,JPK_KR!W:W,J2209),"")</f>
        <v/>
      </c>
    </row>
    <row r="2210" spans="3:12" x14ac:dyDescent="0.3">
      <c r="C2210" s="94" t="str">
        <f>IF(A2210&lt;&gt;"",SUMIFS(JPK_KR!AL:AL,JPK_KR!W:W,B2210),"")</f>
        <v/>
      </c>
      <c r="D2210" s="94" t="str">
        <f>IF(A2210&lt;&gt;"",SUMIFS(JPK_KR!AM:AM,JPK_KR!W:W,B2210),"")</f>
        <v/>
      </c>
      <c r="G2210" s="94" t="str">
        <f>IF(E2210&lt;&gt;"",SUMIFS(JPK_KR!AL:AL,JPK_KR!W:W,F2210),"")</f>
        <v/>
      </c>
      <c r="H2210" s="94" t="str">
        <f>IF(E2210&lt;&gt;"",SUMIFS(JPK_KR!AM:AM,JPK_KR!W:W,F2210),"")</f>
        <v/>
      </c>
      <c r="K2210" s="94" t="str">
        <f>IF(I2210&lt;&gt;"",SUMIFS(JPK_KR!AJ:AJ,JPK_KR!W:W,J2210),"")</f>
        <v/>
      </c>
      <c r="L2210" s="94" t="str">
        <f>IF(I2210&lt;&gt;"",SUMIFS(JPK_KR!AK:AK,JPK_KR!W:W,J2210),"")</f>
        <v/>
      </c>
    </row>
    <row r="2211" spans="3:12" x14ac:dyDescent="0.3">
      <c r="C2211" s="94" t="str">
        <f>IF(A2211&lt;&gt;"",SUMIFS(JPK_KR!AL:AL,JPK_KR!W:W,B2211),"")</f>
        <v/>
      </c>
      <c r="D2211" s="94" t="str">
        <f>IF(A2211&lt;&gt;"",SUMIFS(JPK_KR!AM:AM,JPK_KR!W:W,B2211),"")</f>
        <v/>
      </c>
      <c r="G2211" s="94" t="str">
        <f>IF(E2211&lt;&gt;"",SUMIFS(JPK_KR!AL:AL,JPK_KR!W:W,F2211),"")</f>
        <v/>
      </c>
      <c r="H2211" s="94" t="str">
        <f>IF(E2211&lt;&gt;"",SUMIFS(JPK_KR!AM:AM,JPK_KR!W:W,F2211),"")</f>
        <v/>
      </c>
      <c r="K2211" s="94" t="str">
        <f>IF(I2211&lt;&gt;"",SUMIFS(JPK_KR!AJ:AJ,JPK_KR!W:W,J2211),"")</f>
        <v/>
      </c>
      <c r="L2211" s="94" t="str">
        <f>IF(I2211&lt;&gt;"",SUMIFS(JPK_KR!AK:AK,JPK_KR!W:W,J2211),"")</f>
        <v/>
      </c>
    </row>
    <row r="2212" spans="3:12" x14ac:dyDescent="0.3">
      <c r="C2212" s="94" t="str">
        <f>IF(A2212&lt;&gt;"",SUMIFS(JPK_KR!AL:AL,JPK_KR!W:W,B2212),"")</f>
        <v/>
      </c>
      <c r="D2212" s="94" t="str">
        <f>IF(A2212&lt;&gt;"",SUMIFS(JPK_KR!AM:AM,JPK_KR!W:W,B2212),"")</f>
        <v/>
      </c>
      <c r="G2212" s="94" t="str">
        <f>IF(E2212&lt;&gt;"",SUMIFS(JPK_KR!AL:AL,JPK_KR!W:W,F2212),"")</f>
        <v/>
      </c>
      <c r="H2212" s="94" t="str">
        <f>IF(E2212&lt;&gt;"",SUMIFS(JPK_KR!AM:AM,JPK_KR!W:W,F2212),"")</f>
        <v/>
      </c>
      <c r="K2212" s="94" t="str">
        <f>IF(I2212&lt;&gt;"",SUMIFS(JPK_KR!AJ:AJ,JPK_KR!W:W,J2212),"")</f>
        <v/>
      </c>
      <c r="L2212" s="94" t="str">
        <f>IF(I2212&lt;&gt;"",SUMIFS(JPK_KR!AK:AK,JPK_KR!W:W,J2212),"")</f>
        <v/>
      </c>
    </row>
    <row r="2213" spans="3:12" x14ac:dyDescent="0.3">
      <c r="C2213" s="94" t="str">
        <f>IF(A2213&lt;&gt;"",SUMIFS(JPK_KR!AL:AL,JPK_KR!W:W,B2213),"")</f>
        <v/>
      </c>
      <c r="D2213" s="94" t="str">
        <f>IF(A2213&lt;&gt;"",SUMIFS(JPK_KR!AM:AM,JPK_KR!W:W,B2213),"")</f>
        <v/>
      </c>
      <c r="G2213" s="94" t="str">
        <f>IF(E2213&lt;&gt;"",SUMIFS(JPK_KR!AL:AL,JPK_KR!W:W,F2213),"")</f>
        <v/>
      </c>
      <c r="H2213" s="94" t="str">
        <f>IF(E2213&lt;&gt;"",SUMIFS(JPK_KR!AM:AM,JPK_KR!W:W,F2213),"")</f>
        <v/>
      </c>
      <c r="K2213" s="94" t="str">
        <f>IF(I2213&lt;&gt;"",SUMIFS(JPK_KR!AJ:AJ,JPK_KR!W:W,J2213),"")</f>
        <v/>
      </c>
      <c r="L2213" s="94" t="str">
        <f>IF(I2213&lt;&gt;"",SUMIFS(JPK_KR!AK:AK,JPK_KR!W:W,J2213),"")</f>
        <v/>
      </c>
    </row>
    <row r="2214" spans="3:12" x14ac:dyDescent="0.3">
      <c r="C2214" s="94" t="str">
        <f>IF(A2214&lt;&gt;"",SUMIFS(JPK_KR!AL:AL,JPK_KR!W:W,B2214),"")</f>
        <v/>
      </c>
      <c r="D2214" s="94" t="str">
        <f>IF(A2214&lt;&gt;"",SUMIFS(JPK_KR!AM:AM,JPK_KR!W:W,B2214),"")</f>
        <v/>
      </c>
      <c r="G2214" s="94" t="str">
        <f>IF(E2214&lt;&gt;"",SUMIFS(JPK_KR!AL:AL,JPK_KR!W:W,F2214),"")</f>
        <v/>
      </c>
      <c r="H2214" s="94" t="str">
        <f>IF(E2214&lt;&gt;"",SUMIFS(JPK_KR!AM:AM,JPK_KR!W:W,F2214),"")</f>
        <v/>
      </c>
      <c r="K2214" s="94" t="str">
        <f>IF(I2214&lt;&gt;"",SUMIFS(JPK_KR!AJ:AJ,JPK_KR!W:W,J2214),"")</f>
        <v/>
      </c>
      <c r="L2214" s="94" t="str">
        <f>IF(I2214&lt;&gt;"",SUMIFS(JPK_KR!AK:AK,JPK_KR!W:W,J2214),"")</f>
        <v/>
      </c>
    </row>
    <row r="2215" spans="3:12" x14ac:dyDescent="0.3">
      <c r="C2215" s="94" t="str">
        <f>IF(A2215&lt;&gt;"",SUMIFS(JPK_KR!AL:AL,JPK_KR!W:W,B2215),"")</f>
        <v/>
      </c>
      <c r="D2215" s="94" t="str">
        <f>IF(A2215&lt;&gt;"",SUMIFS(JPK_KR!AM:AM,JPK_KR!W:W,B2215),"")</f>
        <v/>
      </c>
      <c r="G2215" s="94" t="str">
        <f>IF(E2215&lt;&gt;"",SUMIFS(JPK_KR!AL:AL,JPK_KR!W:W,F2215),"")</f>
        <v/>
      </c>
      <c r="H2215" s="94" t="str">
        <f>IF(E2215&lt;&gt;"",SUMIFS(JPK_KR!AM:AM,JPK_KR!W:W,F2215),"")</f>
        <v/>
      </c>
      <c r="K2215" s="94" t="str">
        <f>IF(I2215&lt;&gt;"",SUMIFS(JPK_KR!AJ:AJ,JPK_KR!W:W,J2215),"")</f>
        <v/>
      </c>
      <c r="L2215" s="94" t="str">
        <f>IF(I2215&lt;&gt;"",SUMIFS(JPK_KR!AK:AK,JPK_KR!W:W,J2215),"")</f>
        <v/>
      </c>
    </row>
    <row r="2216" spans="3:12" x14ac:dyDescent="0.3">
      <c r="C2216" s="94" t="str">
        <f>IF(A2216&lt;&gt;"",SUMIFS(JPK_KR!AL:AL,JPK_KR!W:W,B2216),"")</f>
        <v/>
      </c>
      <c r="D2216" s="94" t="str">
        <f>IF(A2216&lt;&gt;"",SUMIFS(JPK_KR!AM:AM,JPK_KR!W:W,B2216),"")</f>
        <v/>
      </c>
      <c r="G2216" s="94" t="str">
        <f>IF(E2216&lt;&gt;"",SUMIFS(JPK_KR!AL:AL,JPK_KR!W:W,F2216),"")</f>
        <v/>
      </c>
      <c r="H2216" s="94" t="str">
        <f>IF(E2216&lt;&gt;"",SUMIFS(JPK_KR!AM:AM,JPK_KR!W:W,F2216),"")</f>
        <v/>
      </c>
      <c r="K2216" s="94" t="str">
        <f>IF(I2216&lt;&gt;"",SUMIFS(JPK_KR!AJ:AJ,JPK_KR!W:W,J2216),"")</f>
        <v/>
      </c>
      <c r="L2216" s="94" t="str">
        <f>IF(I2216&lt;&gt;"",SUMIFS(JPK_KR!AK:AK,JPK_KR!W:W,J2216),"")</f>
        <v/>
      </c>
    </row>
    <row r="2217" spans="3:12" x14ac:dyDescent="0.3">
      <c r="C2217" s="94" t="str">
        <f>IF(A2217&lt;&gt;"",SUMIFS(JPK_KR!AL:AL,JPK_KR!W:W,B2217),"")</f>
        <v/>
      </c>
      <c r="D2217" s="94" t="str">
        <f>IF(A2217&lt;&gt;"",SUMIFS(JPK_KR!AM:AM,JPK_KR!W:W,B2217),"")</f>
        <v/>
      </c>
      <c r="G2217" s="94" t="str">
        <f>IF(E2217&lt;&gt;"",SUMIFS(JPK_KR!AL:AL,JPK_KR!W:W,F2217),"")</f>
        <v/>
      </c>
      <c r="H2217" s="94" t="str">
        <f>IF(E2217&lt;&gt;"",SUMIFS(JPK_KR!AM:AM,JPK_KR!W:W,F2217),"")</f>
        <v/>
      </c>
      <c r="K2217" s="94" t="str">
        <f>IF(I2217&lt;&gt;"",SUMIFS(JPK_KR!AJ:AJ,JPK_KR!W:W,J2217),"")</f>
        <v/>
      </c>
      <c r="L2217" s="94" t="str">
        <f>IF(I2217&lt;&gt;"",SUMIFS(JPK_KR!AK:AK,JPK_KR!W:W,J2217),"")</f>
        <v/>
      </c>
    </row>
    <row r="2218" spans="3:12" x14ac:dyDescent="0.3">
      <c r="C2218" s="94" t="str">
        <f>IF(A2218&lt;&gt;"",SUMIFS(JPK_KR!AL:AL,JPK_KR!W:W,B2218),"")</f>
        <v/>
      </c>
      <c r="D2218" s="94" t="str">
        <f>IF(A2218&lt;&gt;"",SUMIFS(JPK_KR!AM:AM,JPK_KR!W:W,B2218),"")</f>
        <v/>
      </c>
      <c r="G2218" s="94" t="str">
        <f>IF(E2218&lt;&gt;"",SUMIFS(JPK_KR!AL:AL,JPK_KR!W:W,F2218),"")</f>
        <v/>
      </c>
      <c r="H2218" s="94" t="str">
        <f>IF(E2218&lt;&gt;"",SUMIFS(JPK_KR!AM:AM,JPK_KR!W:W,F2218),"")</f>
        <v/>
      </c>
      <c r="K2218" s="94" t="str">
        <f>IF(I2218&lt;&gt;"",SUMIFS(JPK_KR!AJ:AJ,JPK_KR!W:W,J2218),"")</f>
        <v/>
      </c>
      <c r="L2218" s="94" t="str">
        <f>IF(I2218&lt;&gt;"",SUMIFS(JPK_KR!AK:AK,JPK_KR!W:W,J2218),"")</f>
        <v/>
      </c>
    </row>
    <row r="2219" spans="3:12" x14ac:dyDescent="0.3">
      <c r="C2219" s="94" t="str">
        <f>IF(A2219&lt;&gt;"",SUMIFS(JPK_KR!AL:AL,JPK_KR!W:W,B2219),"")</f>
        <v/>
      </c>
      <c r="D2219" s="94" t="str">
        <f>IF(A2219&lt;&gt;"",SUMIFS(JPK_KR!AM:AM,JPK_KR!W:W,B2219),"")</f>
        <v/>
      </c>
      <c r="G2219" s="94" t="str">
        <f>IF(E2219&lt;&gt;"",SUMIFS(JPK_KR!AL:AL,JPK_KR!W:W,F2219),"")</f>
        <v/>
      </c>
      <c r="H2219" s="94" t="str">
        <f>IF(E2219&lt;&gt;"",SUMIFS(JPK_KR!AM:AM,JPK_KR!W:W,F2219),"")</f>
        <v/>
      </c>
      <c r="K2219" s="94" t="str">
        <f>IF(I2219&lt;&gt;"",SUMIFS(JPK_KR!AJ:AJ,JPK_KR!W:W,J2219),"")</f>
        <v/>
      </c>
      <c r="L2219" s="94" t="str">
        <f>IF(I2219&lt;&gt;"",SUMIFS(JPK_KR!AK:AK,JPK_KR!W:W,J2219),"")</f>
        <v/>
      </c>
    </row>
    <row r="2220" spans="3:12" x14ac:dyDescent="0.3">
      <c r="C2220" s="94" t="str">
        <f>IF(A2220&lt;&gt;"",SUMIFS(JPK_KR!AL:AL,JPK_KR!W:W,B2220),"")</f>
        <v/>
      </c>
      <c r="D2220" s="94" t="str">
        <f>IF(A2220&lt;&gt;"",SUMIFS(JPK_KR!AM:AM,JPK_KR!W:W,B2220),"")</f>
        <v/>
      </c>
      <c r="G2220" s="94" t="str">
        <f>IF(E2220&lt;&gt;"",SUMIFS(JPK_KR!AL:AL,JPK_KR!W:W,F2220),"")</f>
        <v/>
      </c>
      <c r="H2220" s="94" t="str">
        <f>IF(E2220&lt;&gt;"",SUMIFS(JPK_KR!AM:AM,JPK_KR!W:W,F2220),"")</f>
        <v/>
      </c>
      <c r="K2220" s="94" t="str">
        <f>IF(I2220&lt;&gt;"",SUMIFS(JPK_KR!AJ:AJ,JPK_KR!W:W,J2220),"")</f>
        <v/>
      </c>
      <c r="L2220" s="94" t="str">
        <f>IF(I2220&lt;&gt;"",SUMIFS(JPK_KR!AK:AK,JPK_KR!W:W,J2220),"")</f>
        <v/>
      </c>
    </row>
    <row r="2221" spans="3:12" x14ac:dyDescent="0.3">
      <c r="C2221" s="94" t="str">
        <f>IF(A2221&lt;&gt;"",SUMIFS(JPK_KR!AL:AL,JPK_KR!W:W,B2221),"")</f>
        <v/>
      </c>
      <c r="D2221" s="94" t="str">
        <f>IF(A2221&lt;&gt;"",SUMIFS(JPK_KR!AM:AM,JPK_KR!W:W,B2221),"")</f>
        <v/>
      </c>
      <c r="G2221" s="94" t="str">
        <f>IF(E2221&lt;&gt;"",SUMIFS(JPK_KR!AL:AL,JPK_KR!W:W,F2221),"")</f>
        <v/>
      </c>
      <c r="H2221" s="94" t="str">
        <f>IF(E2221&lt;&gt;"",SUMIFS(JPK_KR!AM:AM,JPK_KR!W:W,F2221),"")</f>
        <v/>
      </c>
      <c r="K2221" s="94" t="str">
        <f>IF(I2221&lt;&gt;"",SUMIFS(JPK_KR!AJ:AJ,JPK_KR!W:W,J2221),"")</f>
        <v/>
      </c>
      <c r="L2221" s="94" t="str">
        <f>IF(I2221&lt;&gt;"",SUMIFS(JPK_KR!AK:AK,JPK_KR!W:W,J2221),"")</f>
        <v/>
      </c>
    </row>
    <row r="2222" spans="3:12" x14ac:dyDescent="0.3">
      <c r="C2222" s="94" t="str">
        <f>IF(A2222&lt;&gt;"",SUMIFS(JPK_KR!AL:AL,JPK_KR!W:W,B2222),"")</f>
        <v/>
      </c>
      <c r="D2222" s="94" t="str">
        <f>IF(A2222&lt;&gt;"",SUMIFS(JPK_KR!AM:AM,JPK_KR!W:W,B2222),"")</f>
        <v/>
      </c>
      <c r="G2222" s="94" t="str">
        <f>IF(E2222&lt;&gt;"",SUMIFS(JPK_KR!AL:AL,JPK_KR!W:W,F2222),"")</f>
        <v/>
      </c>
      <c r="H2222" s="94" t="str">
        <f>IF(E2222&lt;&gt;"",SUMIFS(JPK_KR!AM:AM,JPK_KR!W:W,F2222),"")</f>
        <v/>
      </c>
      <c r="K2222" s="94" t="str">
        <f>IF(I2222&lt;&gt;"",SUMIFS(JPK_KR!AJ:AJ,JPK_KR!W:W,J2222),"")</f>
        <v/>
      </c>
      <c r="L2222" s="94" t="str">
        <f>IF(I2222&lt;&gt;"",SUMIFS(JPK_KR!AK:AK,JPK_KR!W:W,J2222),"")</f>
        <v/>
      </c>
    </row>
    <row r="2223" spans="3:12" x14ac:dyDescent="0.3">
      <c r="C2223" s="94" t="str">
        <f>IF(A2223&lt;&gt;"",SUMIFS(JPK_KR!AL:AL,JPK_KR!W:W,B2223),"")</f>
        <v/>
      </c>
      <c r="D2223" s="94" t="str">
        <f>IF(A2223&lt;&gt;"",SUMIFS(JPK_KR!AM:AM,JPK_KR!W:W,B2223),"")</f>
        <v/>
      </c>
      <c r="G2223" s="94" t="str">
        <f>IF(E2223&lt;&gt;"",SUMIFS(JPK_KR!AL:AL,JPK_KR!W:W,F2223),"")</f>
        <v/>
      </c>
      <c r="H2223" s="94" t="str">
        <f>IF(E2223&lt;&gt;"",SUMIFS(JPK_KR!AM:AM,JPK_KR!W:W,F2223),"")</f>
        <v/>
      </c>
      <c r="K2223" s="94" t="str">
        <f>IF(I2223&lt;&gt;"",SUMIFS(JPK_KR!AJ:AJ,JPK_KR!W:W,J2223),"")</f>
        <v/>
      </c>
      <c r="L2223" s="94" t="str">
        <f>IF(I2223&lt;&gt;"",SUMIFS(JPK_KR!AK:AK,JPK_KR!W:W,J2223),"")</f>
        <v/>
      </c>
    </row>
    <row r="2224" spans="3:12" x14ac:dyDescent="0.3">
      <c r="C2224" s="94" t="str">
        <f>IF(A2224&lt;&gt;"",SUMIFS(JPK_KR!AL:AL,JPK_KR!W:W,B2224),"")</f>
        <v/>
      </c>
      <c r="D2224" s="94" t="str">
        <f>IF(A2224&lt;&gt;"",SUMIFS(JPK_KR!AM:AM,JPK_KR!W:W,B2224),"")</f>
        <v/>
      </c>
      <c r="G2224" s="94" t="str">
        <f>IF(E2224&lt;&gt;"",SUMIFS(JPK_KR!AL:AL,JPK_KR!W:W,F2224),"")</f>
        <v/>
      </c>
      <c r="H2224" s="94" t="str">
        <f>IF(E2224&lt;&gt;"",SUMIFS(JPK_KR!AM:AM,JPK_KR!W:W,F2224),"")</f>
        <v/>
      </c>
      <c r="K2224" s="94" t="str">
        <f>IF(I2224&lt;&gt;"",SUMIFS(JPK_KR!AJ:AJ,JPK_KR!W:W,J2224),"")</f>
        <v/>
      </c>
      <c r="L2224" s="94" t="str">
        <f>IF(I2224&lt;&gt;"",SUMIFS(JPK_KR!AK:AK,JPK_KR!W:W,J2224),"")</f>
        <v/>
      </c>
    </row>
    <row r="2225" spans="3:12" x14ac:dyDescent="0.3">
      <c r="C2225" s="94" t="str">
        <f>IF(A2225&lt;&gt;"",SUMIFS(JPK_KR!AL:AL,JPK_KR!W:W,B2225),"")</f>
        <v/>
      </c>
      <c r="D2225" s="94" t="str">
        <f>IF(A2225&lt;&gt;"",SUMIFS(JPK_KR!AM:AM,JPK_KR!W:W,B2225),"")</f>
        <v/>
      </c>
      <c r="G2225" s="94" t="str">
        <f>IF(E2225&lt;&gt;"",SUMIFS(JPK_KR!AL:AL,JPK_KR!W:W,F2225),"")</f>
        <v/>
      </c>
      <c r="H2225" s="94" t="str">
        <f>IF(E2225&lt;&gt;"",SUMIFS(JPK_KR!AM:AM,JPK_KR!W:W,F2225),"")</f>
        <v/>
      </c>
      <c r="K2225" s="94" t="str">
        <f>IF(I2225&lt;&gt;"",SUMIFS(JPK_KR!AJ:AJ,JPK_KR!W:W,J2225),"")</f>
        <v/>
      </c>
      <c r="L2225" s="94" t="str">
        <f>IF(I2225&lt;&gt;"",SUMIFS(JPK_KR!AK:AK,JPK_KR!W:W,J2225),"")</f>
        <v/>
      </c>
    </row>
    <row r="2226" spans="3:12" x14ac:dyDescent="0.3">
      <c r="C2226" s="94" t="str">
        <f>IF(A2226&lt;&gt;"",SUMIFS(JPK_KR!AL:AL,JPK_KR!W:W,B2226),"")</f>
        <v/>
      </c>
      <c r="D2226" s="94" t="str">
        <f>IF(A2226&lt;&gt;"",SUMIFS(JPK_KR!AM:AM,JPK_KR!W:W,B2226),"")</f>
        <v/>
      </c>
      <c r="G2226" s="94" t="str">
        <f>IF(E2226&lt;&gt;"",SUMIFS(JPK_KR!AL:AL,JPK_KR!W:W,F2226),"")</f>
        <v/>
      </c>
      <c r="H2226" s="94" t="str">
        <f>IF(E2226&lt;&gt;"",SUMIFS(JPK_KR!AM:AM,JPK_KR!W:W,F2226),"")</f>
        <v/>
      </c>
      <c r="K2226" s="94" t="str">
        <f>IF(I2226&lt;&gt;"",SUMIFS(JPK_KR!AJ:AJ,JPK_KR!W:W,J2226),"")</f>
        <v/>
      </c>
      <c r="L2226" s="94" t="str">
        <f>IF(I2226&lt;&gt;"",SUMIFS(JPK_KR!AK:AK,JPK_KR!W:W,J2226),"")</f>
        <v/>
      </c>
    </row>
    <row r="2227" spans="3:12" x14ac:dyDescent="0.3">
      <c r="C2227" s="94" t="str">
        <f>IF(A2227&lt;&gt;"",SUMIFS(JPK_KR!AL:AL,JPK_KR!W:W,B2227),"")</f>
        <v/>
      </c>
      <c r="D2227" s="94" t="str">
        <f>IF(A2227&lt;&gt;"",SUMIFS(JPK_KR!AM:AM,JPK_KR!W:W,B2227),"")</f>
        <v/>
      </c>
      <c r="G2227" s="94" t="str">
        <f>IF(E2227&lt;&gt;"",SUMIFS(JPK_KR!AL:AL,JPK_KR!W:W,F2227),"")</f>
        <v/>
      </c>
      <c r="H2227" s="94" t="str">
        <f>IF(E2227&lt;&gt;"",SUMIFS(JPK_KR!AM:AM,JPK_KR!W:W,F2227),"")</f>
        <v/>
      </c>
      <c r="K2227" s="94" t="str">
        <f>IF(I2227&lt;&gt;"",SUMIFS(JPK_KR!AJ:AJ,JPK_KR!W:W,J2227),"")</f>
        <v/>
      </c>
      <c r="L2227" s="94" t="str">
        <f>IF(I2227&lt;&gt;"",SUMIFS(JPK_KR!AK:AK,JPK_KR!W:W,J2227),"")</f>
        <v/>
      </c>
    </row>
    <row r="2228" spans="3:12" x14ac:dyDescent="0.3">
      <c r="C2228" s="94" t="str">
        <f>IF(A2228&lt;&gt;"",SUMIFS(JPK_KR!AL:AL,JPK_KR!W:W,B2228),"")</f>
        <v/>
      </c>
      <c r="D2228" s="94" t="str">
        <f>IF(A2228&lt;&gt;"",SUMIFS(JPK_KR!AM:AM,JPK_KR!W:W,B2228),"")</f>
        <v/>
      </c>
      <c r="G2228" s="94" t="str">
        <f>IF(E2228&lt;&gt;"",SUMIFS(JPK_KR!AL:AL,JPK_KR!W:W,F2228),"")</f>
        <v/>
      </c>
      <c r="H2228" s="94" t="str">
        <f>IF(E2228&lt;&gt;"",SUMIFS(JPK_KR!AM:AM,JPK_KR!W:W,F2228),"")</f>
        <v/>
      </c>
      <c r="K2228" s="94" t="str">
        <f>IF(I2228&lt;&gt;"",SUMIFS(JPK_KR!AJ:AJ,JPK_KR!W:W,J2228),"")</f>
        <v/>
      </c>
      <c r="L2228" s="94" t="str">
        <f>IF(I2228&lt;&gt;"",SUMIFS(JPK_KR!AK:AK,JPK_KR!W:W,J2228),"")</f>
        <v/>
      </c>
    </row>
    <row r="2229" spans="3:12" x14ac:dyDescent="0.3">
      <c r="C2229" s="94" t="str">
        <f>IF(A2229&lt;&gt;"",SUMIFS(JPK_KR!AL:AL,JPK_KR!W:W,B2229),"")</f>
        <v/>
      </c>
      <c r="D2229" s="94" t="str">
        <f>IF(A2229&lt;&gt;"",SUMIFS(JPK_KR!AM:AM,JPK_KR!W:W,B2229),"")</f>
        <v/>
      </c>
      <c r="G2229" s="94" t="str">
        <f>IF(E2229&lt;&gt;"",SUMIFS(JPK_KR!AL:AL,JPK_KR!W:W,F2229),"")</f>
        <v/>
      </c>
      <c r="H2229" s="94" t="str">
        <f>IF(E2229&lt;&gt;"",SUMIFS(JPK_KR!AM:AM,JPK_KR!W:W,F2229),"")</f>
        <v/>
      </c>
      <c r="K2229" s="94" t="str">
        <f>IF(I2229&lt;&gt;"",SUMIFS(JPK_KR!AJ:AJ,JPK_KR!W:W,J2229),"")</f>
        <v/>
      </c>
      <c r="L2229" s="94" t="str">
        <f>IF(I2229&lt;&gt;"",SUMIFS(JPK_KR!AK:AK,JPK_KR!W:W,J2229),"")</f>
        <v/>
      </c>
    </row>
    <row r="2230" spans="3:12" x14ac:dyDescent="0.3">
      <c r="C2230" s="94" t="str">
        <f>IF(A2230&lt;&gt;"",SUMIFS(JPK_KR!AL:AL,JPK_KR!W:W,B2230),"")</f>
        <v/>
      </c>
      <c r="D2230" s="94" t="str">
        <f>IF(A2230&lt;&gt;"",SUMIFS(JPK_KR!AM:AM,JPK_KR!W:W,B2230),"")</f>
        <v/>
      </c>
      <c r="G2230" s="94" t="str">
        <f>IF(E2230&lt;&gt;"",SUMIFS(JPK_KR!AL:AL,JPK_KR!W:W,F2230),"")</f>
        <v/>
      </c>
      <c r="H2230" s="94" t="str">
        <f>IF(E2230&lt;&gt;"",SUMIFS(JPK_KR!AM:AM,JPK_KR!W:W,F2230),"")</f>
        <v/>
      </c>
      <c r="K2230" s="94" t="str">
        <f>IF(I2230&lt;&gt;"",SUMIFS(JPK_KR!AJ:AJ,JPK_KR!W:W,J2230),"")</f>
        <v/>
      </c>
      <c r="L2230" s="94" t="str">
        <f>IF(I2230&lt;&gt;"",SUMIFS(JPK_KR!AK:AK,JPK_KR!W:W,J2230),"")</f>
        <v/>
      </c>
    </row>
    <row r="2231" spans="3:12" x14ac:dyDescent="0.3">
      <c r="C2231" s="94" t="str">
        <f>IF(A2231&lt;&gt;"",SUMIFS(JPK_KR!AL:AL,JPK_KR!W:W,B2231),"")</f>
        <v/>
      </c>
      <c r="D2231" s="94" t="str">
        <f>IF(A2231&lt;&gt;"",SUMIFS(JPK_KR!AM:AM,JPK_KR!W:W,B2231),"")</f>
        <v/>
      </c>
      <c r="G2231" s="94" t="str">
        <f>IF(E2231&lt;&gt;"",SUMIFS(JPK_KR!AL:AL,JPK_KR!W:W,F2231),"")</f>
        <v/>
      </c>
      <c r="H2231" s="94" t="str">
        <f>IF(E2231&lt;&gt;"",SUMIFS(JPK_KR!AM:AM,JPK_KR!W:W,F2231),"")</f>
        <v/>
      </c>
      <c r="K2231" s="94" t="str">
        <f>IF(I2231&lt;&gt;"",SUMIFS(JPK_KR!AJ:AJ,JPK_KR!W:W,J2231),"")</f>
        <v/>
      </c>
      <c r="L2231" s="94" t="str">
        <f>IF(I2231&lt;&gt;"",SUMIFS(JPK_KR!AK:AK,JPK_KR!W:W,J2231),"")</f>
        <v/>
      </c>
    </row>
    <row r="2232" spans="3:12" x14ac:dyDescent="0.3">
      <c r="C2232" s="94" t="str">
        <f>IF(A2232&lt;&gt;"",SUMIFS(JPK_KR!AL:AL,JPK_KR!W:W,B2232),"")</f>
        <v/>
      </c>
      <c r="D2232" s="94" t="str">
        <f>IF(A2232&lt;&gt;"",SUMIFS(JPK_KR!AM:AM,JPK_KR!W:W,B2232),"")</f>
        <v/>
      </c>
      <c r="G2232" s="94" t="str">
        <f>IF(E2232&lt;&gt;"",SUMIFS(JPK_KR!AL:AL,JPK_KR!W:W,F2232),"")</f>
        <v/>
      </c>
      <c r="H2232" s="94" t="str">
        <f>IF(E2232&lt;&gt;"",SUMIFS(JPK_KR!AM:AM,JPK_KR!W:W,F2232),"")</f>
        <v/>
      </c>
      <c r="K2232" s="94" t="str">
        <f>IF(I2232&lt;&gt;"",SUMIFS(JPK_KR!AJ:AJ,JPK_KR!W:W,J2232),"")</f>
        <v/>
      </c>
      <c r="L2232" s="94" t="str">
        <f>IF(I2232&lt;&gt;"",SUMIFS(JPK_KR!AK:AK,JPK_KR!W:W,J2232),"")</f>
        <v/>
      </c>
    </row>
    <row r="2233" spans="3:12" x14ac:dyDescent="0.3">
      <c r="C2233" s="94" t="str">
        <f>IF(A2233&lt;&gt;"",SUMIFS(JPK_KR!AL:AL,JPK_KR!W:W,B2233),"")</f>
        <v/>
      </c>
      <c r="D2233" s="94" t="str">
        <f>IF(A2233&lt;&gt;"",SUMIFS(JPK_KR!AM:AM,JPK_KR!W:W,B2233),"")</f>
        <v/>
      </c>
      <c r="G2233" s="94" t="str">
        <f>IF(E2233&lt;&gt;"",SUMIFS(JPK_KR!AL:AL,JPK_KR!W:W,F2233),"")</f>
        <v/>
      </c>
      <c r="H2233" s="94" t="str">
        <f>IF(E2233&lt;&gt;"",SUMIFS(JPK_KR!AM:AM,JPK_KR!W:W,F2233),"")</f>
        <v/>
      </c>
      <c r="K2233" s="94" t="str">
        <f>IF(I2233&lt;&gt;"",SUMIFS(JPK_KR!AJ:AJ,JPK_KR!W:W,J2233),"")</f>
        <v/>
      </c>
      <c r="L2233" s="94" t="str">
        <f>IF(I2233&lt;&gt;"",SUMIFS(JPK_KR!AK:AK,JPK_KR!W:W,J2233),"")</f>
        <v/>
      </c>
    </row>
    <row r="2234" spans="3:12" x14ac:dyDescent="0.3">
      <c r="C2234" s="94" t="str">
        <f>IF(A2234&lt;&gt;"",SUMIFS(JPK_KR!AL:AL,JPK_KR!W:W,B2234),"")</f>
        <v/>
      </c>
      <c r="D2234" s="94" t="str">
        <f>IF(A2234&lt;&gt;"",SUMIFS(JPK_KR!AM:AM,JPK_KR!W:W,B2234),"")</f>
        <v/>
      </c>
      <c r="G2234" s="94" t="str">
        <f>IF(E2234&lt;&gt;"",SUMIFS(JPK_KR!AL:AL,JPK_KR!W:W,F2234),"")</f>
        <v/>
      </c>
      <c r="H2234" s="94" t="str">
        <f>IF(E2234&lt;&gt;"",SUMIFS(JPK_KR!AM:AM,JPK_KR!W:W,F2234),"")</f>
        <v/>
      </c>
      <c r="K2234" s="94" t="str">
        <f>IF(I2234&lt;&gt;"",SUMIFS(JPK_KR!AJ:AJ,JPK_KR!W:W,J2234),"")</f>
        <v/>
      </c>
      <c r="L2234" s="94" t="str">
        <f>IF(I2234&lt;&gt;"",SUMIFS(JPK_KR!AK:AK,JPK_KR!W:W,J2234),"")</f>
        <v/>
      </c>
    </row>
    <row r="2235" spans="3:12" x14ac:dyDescent="0.3">
      <c r="C2235" s="94" t="str">
        <f>IF(A2235&lt;&gt;"",SUMIFS(JPK_KR!AL:AL,JPK_KR!W:W,B2235),"")</f>
        <v/>
      </c>
      <c r="D2235" s="94" t="str">
        <f>IF(A2235&lt;&gt;"",SUMIFS(JPK_KR!AM:AM,JPK_KR!W:W,B2235),"")</f>
        <v/>
      </c>
      <c r="G2235" s="94" t="str">
        <f>IF(E2235&lt;&gt;"",SUMIFS(JPK_KR!AL:AL,JPK_KR!W:W,F2235),"")</f>
        <v/>
      </c>
      <c r="H2235" s="94" t="str">
        <f>IF(E2235&lt;&gt;"",SUMIFS(JPK_KR!AM:AM,JPK_KR!W:W,F2235),"")</f>
        <v/>
      </c>
      <c r="K2235" s="94" t="str">
        <f>IF(I2235&lt;&gt;"",SUMIFS(JPK_KR!AJ:AJ,JPK_KR!W:W,J2235),"")</f>
        <v/>
      </c>
      <c r="L2235" s="94" t="str">
        <f>IF(I2235&lt;&gt;"",SUMIFS(JPK_KR!AK:AK,JPK_KR!W:W,J2235),"")</f>
        <v/>
      </c>
    </row>
    <row r="2236" spans="3:12" x14ac:dyDescent="0.3">
      <c r="C2236" s="94" t="str">
        <f>IF(A2236&lt;&gt;"",SUMIFS(JPK_KR!AL:AL,JPK_KR!W:W,B2236),"")</f>
        <v/>
      </c>
      <c r="D2236" s="94" t="str">
        <f>IF(A2236&lt;&gt;"",SUMIFS(JPK_KR!AM:AM,JPK_KR!W:W,B2236),"")</f>
        <v/>
      </c>
      <c r="G2236" s="94" t="str">
        <f>IF(E2236&lt;&gt;"",SUMIFS(JPK_KR!AL:AL,JPK_KR!W:W,F2236),"")</f>
        <v/>
      </c>
      <c r="H2236" s="94" t="str">
        <f>IF(E2236&lt;&gt;"",SUMIFS(JPK_KR!AM:AM,JPK_KR!W:W,F2236),"")</f>
        <v/>
      </c>
      <c r="K2236" s="94" t="str">
        <f>IF(I2236&lt;&gt;"",SUMIFS(JPK_KR!AJ:AJ,JPK_KR!W:W,J2236),"")</f>
        <v/>
      </c>
      <c r="L2236" s="94" t="str">
        <f>IF(I2236&lt;&gt;"",SUMIFS(JPK_KR!AK:AK,JPK_KR!W:W,J2236),"")</f>
        <v/>
      </c>
    </row>
    <row r="2237" spans="3:12" x14ac:dyDescent="0.3">
      <c r="C2237" s="94" t="str">
        <f>IF(A2237&lt;&gt;"",SUMIFS(JPK_KR!AL:AL,JPK_KR!W:W,B2237),"")</f>
        <v/>
      </c>
      <c r="D2237" s="94" t="str">
        <f>IF(A2237&lt;&gt;"",SUMIFS(JPK_KR!AM:AM,JPK_KR!W:W,B2237),"")</f>
        <v/>
      </c>
      <c r="G2237" s="94" t="str">
        <f>IF(E2237&lt;&gt;"",SUMIFS(JPK_KR!AL:AL,JPK_KR!W:W,F2237),"")</f>
        <v/>
      </c>
      <c r="H2237" s="94" t="str">
        <f>IF(E2237&lt;&gt;"",SUMIFS(JPK_KR!AM:AM,JPK_KR!W:W,F2237),"")</f>
        <v/>
      </c>
      <c r="K2237" s="94" t="str">
        <f>IF(I2237&lt;&gt;"",SUMIFS(JPK_KR!AJ:AJ,JPK_KR!W:W,J2237),"")</f>
        <v/>
      </c>
      <c r="L2237" s="94" t="str">
        <f>IF(I2237&lt;&gt;"",SUMIFS(JPK_KR!AK:AK,JPK_KR!W:W,J2237),"")</f>
        <v/>
      </c>
    </row>
    <row r="2238" spans="3:12" x14ac:dyDescent="0.3">
      <c r="C2238" s="94" t="str">
        <f>IF(A2238&lt;&gt;"",SUMIFS(JPK_KR!AL:AL,JPK_KR!W:W,B2238),"")</f>
        <v/>
      </c>
      <c r="D2238" s="94" t="str">
        <f>IF(A2238&lt;&gt;"",SUMIFS(JPK_KR!AM:AM,JPK_KR!W:W,B2238),"")</f>
        <v/>
      </c>
      <c r="G2238" s="94" t="str">
        <f>IF(E2238&lt;&gt;"",SUMIFS(JPK_KR!AL:AL,JPK_KR!W:W,F2238),"")</f>
        <v/>
      </c>
      <c r="H2238" s="94" t="str">
        <f>IF(E2238&lt;&gt;"",SUMIFS(JPK_KR!AM:AM,JPK_KR!W:W,F2238),"")</f>
        <v/>
      </c>
      <c r="K2238" s="94" t="str">
        <f>IF(I2238&lt;&gt;"",SUMIFS(JPK_KR!AJ:AJ,JPK_KR!W:W,J2238),"")</f>
        <v/>
      </c>
      <c r="L2238" s="94" t="str">
        <f>IF(I2238&lt;&gt;"",SUMIFS(JPK_KR!AK:AK,JPK_KR!W:W,J2238),"")</f>
        <v/>
      </c>
    </row>
    <row r="2239" spans="3:12" x14ac:dyDescent="0.3">
      <c r="C2239" s="94" t="str">
        <f>IF(A2239&lt;&gt;"",SUMIFS(JPK_KR!AL:AL,JPK_KR!W:W,B2239),"")</f>
        <v/>
      </c>
      <c r="D2239" s="94" t="str">
        <f>IF(A2239&lt;&gt;"",SUMIFS(JPK_KR!AM:AM,JPK_KR!W:W,B2239),"")</f>
        <v/>
      </c>
      <c r="G2239" s="94" t="str">
        <f>IF(E2239&lt;&gt;"",SUMIFS(JPK_KR!AL:AL,JPK_KR!W:W,F2239),"")</f>
        <v/>
      </c>
      <c r="H2239" s="94" t="str">
        <f>IF(E2239&lt;&gt;"",SUMIFS(JPK_KR!AM:AM,JPK_KR!W:W,F2239),"")</f>
        <v/>
      </c>
      <c r="K2239" s="94" t="str">
        <f>IF(I2239&lt;&gt;"",SUMIFS(JPK_KR!AJ:AJ,JPK_KR!W:W,J2239),"")</f>
        <v/>
      </c>
      <c r="L2239" s="94" t="str">
        <f>IF(I2239&lt;&gt;"",SUMIFS(JPK_KR!AK:AK,JPK_KR!W:W,J2239),"")</f>
        <v/>
      </c>
    </row>
    <row r="2240" spans="3:12" x14ac:dyDescent="0.3">
      <c r="C2240" s="94" t="str">
        <f>IF(A2240&lt;&gt;"",SUMIFS(JPK_KR!AL:AL,JPK_KR!W:W,B2240),"")</f>
        <v/>
      </c>
      <c r="D2240" s="94" t="str">
        <f>IF(A2240&lt;&gt;"",SUMIFS(JPK_KR!AM:AM,JPK_KR!W:W,B2240),"")</f>
        <v/>
      </c>
      <c r="G2240" s="94" t="str">
        <f>IF(E2240&lt;&gt;"",SUMIFS(JPK_KR!AL:AL,JPK_KR!W:W,F2240),"")</f>
        <v/>
      </c>
      <c r="H2240" s="94" t="str">
        <f>IF(E2240&lt;&gt;"",SUMIFS(JPK_KR!AM:AM,JPK_KR!W:W,F2240),"")</f>
        <v/>
      </c>
      <c r="K2240" s="94" t="str">
        <f>IF(I2240&lt;&gt;"",SUMIFS(JPK_KR!AJ:AJ,JPK_KR!W:W,J2240),"")</f>
        <v/>
      </c>
      <c r="L2240" s="94" t="str">
        <f>IF(I2240&lt;&gt;"",SUMIFS(JPK_KR!AK:AK,JPK_KR!W:W,J2240),"")</f>
        <v/>
      </c>
    </row>
    <row r="2241" spans="3:12" x14ac:dyDescent="0.3">
      <c r="C2241" s="94" t="str">
        <f>IF(A2241&lt;&gt;"",SUMIFS(JPK_KR!AL:AL,JPK_KR!W:W,B2241),"")</f>
        <v/>
      </c>
      <c r="D2241" s="94" t="str">
        <f>IF(A2241&lt;&gt;"",SUMIFS(JPK_KR!AM:AM,JPK_KR!W:W,B2241),"")</f>
        <v/>
      </c>
      <c r="G2241" s="94" t="str">
        <f>IF(E2241&lt;&gt;"",SUMIFS(JPK_KR!AL:AL,JPK_KR!W:W,F2241),"")</f>
        <v/>
      </c>
      <c r="H2241" s="94" t="str">
        <f>IF(E2241&lt;&gt;"",SUMIFS(JPK_KR!AM:AM,JPK_KR!W:W,F2241),"")</f>
        <v/>
      </c>
      <c r="K2241" s="94" t="str">
        <f>IF(I2241&lt;&gt;"",SUMIFS(JPK_KR!AJ:AJ,JPK_KR!W:W,J2241),"")</f>
        <v/>
      </c>
      <c r="L2241" s="94" t="str">
        <f>IF(I2241&lt;&gt;"",SUMIFS(JPK_KR!AK:AK,JPK_KR!W:W,J2241),"")</f>
        <v/>
      </c>
    </row>
    <row r="2242" spans="3:12" x14ac:dyDescent="0.3">
      <c r="C2242" s="94" t="str">
        <f>IF(A2242&lt;&gt;"",SUMIFS(JPK_KR!AL:AL,JPK_KR!W:W,B2242),"")</f>
        <v/>
      </c>
      <c r="D2242" s="94" t="str">
        <f>IF(A2242&lt;&gt;"",SUMIFS(JPK_KR!AM:AM,JPK_KR!W:W,B2242),"")</f>
        <v/>
      </c>
      <c r="G2242" s="94" t="str">
        <f>IF(E2242&lt;&gt;"",SUMIFS(JPK_KR!AL:AL,JPK_KR!W:W,F2242),"")</f>
        <v/>
      </c>
      <c r="H2242" s="94" t="str">
        <f>IF(E2242&lt;&gt;"",SUMIFS(JPK_KR!AM:AM,JPK_KR!W:W,F2242),"")</f>
        <v/>
      </c>
      <c r="K2242" s="94" t="str">
        <f>IF(I2242&lt;&gt;"",SUMIFS(JPK_KR!AJ:AJ,JPK_KR!W:W,J2242),"")</f>
        <v/>
      </c>
      <c r="L2242" s="94" t="str">
        <f>IF(I2242&lt;&gt;"",SUMIFS(JPK_KR!AK:AK,JPK_KR!W:W,J2242),"")</f>
        <v/>
      </c>
    </row>
    <row r="2243" spans="3:12" x14ac:dyDescent="0.3">
      <c r="C2243" s="94" t="str">
        <f>IF(A2243&lt;&gt;"",SUMIFS(JPK_KR!AL:AL,JPK_KR!W:W,B2243),"")</f>
        <v/>
      </c>
      <c r="D2243" s="94" t="str">
        <f>IF(A2243&lt;&gt;"",SUMIFS(JPK_KR!AM:AM,JPK_KR!W:W,B2243),"")</f>
        <v/>
      </c>
      <c r="G2243" s="94" t="str">
        <f>IF(E2243&lt;&gt;"",SUMIFS(JPK_KR!AL:AL,JPK_KR!W:W,F2243),"")</f>
        <v/>
      </c>
      <c r="H2243" s="94" t="str">
        <f>IF(E2243&lt;&gt;"",SUMIFS(JPK_KR!AM:AM,JPK_KR!W:W,F2243),"")</f>
        <v/>
      </c>
      <c r="K2243" s="94" t="str">
        <f>IF(I2243&lt;&gt;"",SUMIFS(JPK_KR!AJ:AJ,JPK_KR!W:W,J2243),"")</f>
        <v/>
      </c>
      <c r="L2243" s="94" t="str">
        <f>IF(I2243&lt;&gt;"",SUMIFS(JPK_KR!AK:AK,JPK_KR!W:W,J2243),"")</f>
        <v/>
      </c>
    </row>
    <row r="2244" spans="3:12" x14ac:dyDescent="0.3">
      <c r="C2244" s="94" t="str">
        <f>IF(A2244&lt;&gt;"",SUMIFS(JPK_KR!AL:AL,JPK_KR!W:W,B2244),"")</f>
        <v/>
      </c>
      <c r="D2244" s="94" t="str">
        <f>IF(A2244&lt;&gt;"",SUMIFS(JPK_KR!AM:AM,JPK_KR!W:W,B2244),"")</f>
        <v/>
      </c>
      <c r="G2244" s="94" t="str">
        <f>IF(E2244&lt;&gt;"",SUMIFS(JPK_KR!AL:AL,JPK_KR!W:W,F2244),"")</f>
        <v/>
      </c>
      <c r="H2244" s="94" t="str">
        <f>IF(E2244&lt;&gt;"",SUMIFS(JPK_KR!AM:AM,JPK_KR!W:W,F2244),"")</f>
        <v/>
      </c>
      <c r="K2244" s="94" t="str">
        <f>IF(I2244&lt;&gt;"",SUMIFS(JPK_KR!AJ:AJ,JPK_KR!W:W,J2244),"")</f>
        <v/>
      </c>
      <c r="L2244" s="94" t="str">
        <f>IF(I2244&lt;&gt;"",SUMIFS(JPK_KR!AK:AK,JPK_KR!W:W,J2244),"")</f>
        <v/>
      </c>
    </row>
    <row r="2245" spans="3:12" x14ac:dyDescent="0.3">
      <c r="C2245" s="94" t="str">
        <f>IF(A2245&lt;&gt;"",SUMIFS(JPK_KR!AL:AL,JPK_KR!W:W,B2245),"")</f>
        <v/>
      </c>
      <c r="D2245" s="94" t="str">
        <f>IF(A2245&lt;&gt;"",SUMIFS(JPK_KR!AM:AM,JPK_KR!W:W,B2245),"")</f>
        <v/>
      </c>
      <c r="G2245" s="94" t="str">
        <f>IF(E2245&lt;&gt;"",SUMIFS(JPK_KR!AL:AL,JPK_KR!W:W,F2245),"")</f>
        <v/>
      </c>
      <c r="H2245" s="94" t="str">
        <f>IF(E2245&lt;&gt;"",SUMIFS(JPK_KR!AM:AM,JPK_KR!W:W,F2245),"")</f>
        <v/>
      </c>
      <c r="K2245" s="94" t="str">
        <f>IF(I2245&lt;&gt;"",SUMIFS(JPK_KR!AJ:AJ,JPK_KR!W:W,J2245),"")</f>
        <v/>
      </c>
      <c r="L2245" s="94" t="str">
        <f>IF(I2245&lt;&gt;"",SUMIFS(JPK_KR!AK:AK,JPK_KR!W:W,J2245),"")</f>
        <v/>
      </c>
    </row>
    <row r="2246" spans="3:12" x14ac:dyDescent="0.3">
      <c r="C2246" s="94" t="str">
        <f>IF(A2246&lt;&gt;"",SUMIFS(JPK_KR!AL:AL,JPK_KR!W:W,B2246),"")</f>
        <v/>
      </c>
      <c r="D2246" s="94" t="str">
        <f>IF(A2246&lt;&gt;"",SUMIFS(JPK_KR!AM:AM,JPK_KR!W:W,B2246),"")</f>
        <v/>
      </c>
      <c r="G2246" s="94" t="str">
        <f>IF(E2246&lt;&gt;"",SUMIFS(JPK_KR!AL:AL,JPK_KR!W:W,F2246),"")</f>
        <v/>
      </c>
      <c r="H2246" s="94" t="str">
        <f>IF(E2246&lt;&gt;"",SUMIFS(JPK_KR!AM:AM,JPK_KR!W:W,F2246),"")</f>
        <v/>
      </c>
      <c r="K2246" s="94" t="str">
        <f>IF(I2246&lt;&gt;"",SUMIFS(JPK_KR!AJ:AJ,JPK_KR!W:W,J2246),"")</f>
        <v/>
      </c>
      <c r="L2246" s="94" t="str">
        <f>IF(I2246&lt;&gt;"",SUMIFS(JPK_KR!AK:AK,JPK_KR!W:W,J2246),"")</f>
        <v/>
      </c>
    </row>
    <row r="2247" spans="3:12" x14ac:dyDescent="0.3">
      <c r="C2247" s="94" t="str">
        <f>IF(A2247&lt;&gt;"",SUMIFS(JPK_KR!AL:AL,JPK_KR!W:W,B2247),"")</f>
        <v/>
      </c>
      <c r="D2247" s="94" t="str">
        <f>IF(A2247&lt;&gt;"",SUMIFS(JPK_KR!AM:AM,JPK_KR!W:W,B2247),"")</f>
        <v/>
      </c>
      <c r="G2247" s="94" t="str">
        <f>IF(E2247&lt;&gt;"",SUMIFS(JPK_KR!AL:AL,JPK_KR!W:W,F2247),"")</f>
        <v/>
      </c>
      <c r="H2247" s="94" t="str">
        <f>IF(E2247&lt;&gt;"",SUMIFS(JPK_KR!AM:AM,JPK_KR!W:W,F2247),"")</f>
        <v/>
      </c>
      <c r="K2247" s="94" t="str">
        <f>IF(I2247&lt;&gt;"",SUMIFS(JPK_KR!AJ:AJ,JPK_KR!W:W,J2247),"")</f>
        <v/>
      </c>
      <c r="L2247" s="94" t="str">
        <f>IF(I2247&lt;&gt;"",SUMIFS(JPK_KR!AK:AK,JPK_KR!W:W,J2247),"")</f>
        <v/>
      </c>
    </row>
    <row r="2248" spans="3:12" x14ac:dyDescent="0.3">
      <c r="C2248" s="94" t="str">
        <f>IF(A2248&lt;&gt;"",SUMIFS(JPK_KR!AL:AL,JPK_KR!W:W,B2248),"")</f>
        <v/>
      </c>
      <c r="D2248" s="94" t="str">
        <f>IF(A2248&lt;&gt;"",SUMIFS(JPK_KR!AM:AM,JPK_KR!W:W,B2248),"")</f>
        <v/>
      </c>
      <c r="G2248" s="94" t="str">
        <f>IF(E2248&lt;&gt;"",SUMIFS(JPK_KR!AL:AL,JPK_KR!W:W,F2248),"")</f>
        <v/>
      </c>
      <c r="H2248" s="94" t="str">
        <f>IF(E2248&lt;&gt;"",SUMIFS(JPK_KR!AM:AM,JPK_KR!W:W,F2248),"")</f>
        <v/>
      </c>
      <c r="K2248" s="94" t="str">
        <f>IF(I2248&lt;&gt;"",SUMIFS(JPK_KR!AJ:AJ,JPK_KR!W:W,J2248),"")</f>
        <v/>
      </c>
      <c r="L2248" s="94" t="str">
        <f>IF(I2248&lt;&gt;"",SUMIFS(JPK_KR!AK:AK,JPK_KR!W:W,J2248),"")</f>
        <v/>
      </c>
    </row>
    <row r="2249" spans="3:12" x14ac:dyDescent="0.3">
      <c r="C2249" s="94" t="str">
        <f>IF(A2249&lt;&gt;"",SUMIFS(JPK_KR!AL:AL,JPK_KR!W:W,B2249),"")</f>
        <v/>
      </c>
      <c r="D2249" s="94" t="str">
        <f>IF(A2249&lt;&gt;"",SUMIFS(JPK_KR!AM:AM,JPK_KR!W:W,B2249),"")</f>
        <v/>
      </c>
      <c r="G2249" s="94" t="str">
        <f>IF(E2249&lt;&gt;"",SUMIFS(JPK_KR!AL:AL,JPK_KR!W:W,F2249),"")</f>
        <v/>
      </c>
      <c r="H2249" s="94" t="str">
        <f>IF(E2249&lt;&gt;"",SUMIFS(JPK_KR!AM:AM,JPK_KR!W:W,F2249),"")</f>
        <v/>
      </c>
      <c r="K2249" s="94" t="str">
        <f>IF(I2249&lt;&gt;"",SUMIFS(JPK_KR!AJ:AJ,JPK_KR!W:W,J2249),"")</f>
        <v/>
      </c>
      <c r="L2249" s="94" t="str">
        <f>IF(I2249&lt;&gt;"",SUMIFS(JPK_KR!AK:AK,JPK_KR!W:W,J2249),"")</f>
        <v/>
      </c>
    </row>
    <row r="2250" spans="3:12" x14ac:dyDescent="0.3">
      <c r="C2250" s="94" t="str">
        <f>IF(A2250&lt;&gt;"",SUMIFS(JPK_KR!AL:AL,JPK_KR!W:W,B2250),"")</f>
        <v/>
      </c>
      <c r="D2250" s="94" t="str">
        <f>IF(A2250&lt;&gt;"",SUMIFS(JPK_KR!AM:AM,JPK_KR!W:W,B2250),"")</f>
        <v/>
      </c>
      <c r="G2250" s="94" t="str">
        <f>IF(E2250&lt;&gt;"",SUMIFS(JPK_KR!AL:AL,JPK_KR!W:W,F2250),"")</f>
        <v/>
      </c>
      <c r="H2250" s="94" t="str">
        <f>IF(E2250&lt;&gt;"",SUMIFS(JPK_KR!AM:AM,JPK_KR!W:W,F2250),"")</f>
        <v/>
      </c>
      <c r="K2250" s="94" t="str">
        <f>IF(I2250&lt;&gt;"",SUMIFS(JPK_KR!AJ:AJ,JPK_KR!W:W,J2250),"")</f>
        <v/>
      </c>
      <c r="L2250" s="94" t="str">
        <f>IF(I2250&lt;&gt;"",SUMIFS(JPK_KR!AK:AK,JPK_KR!W:W,J2250),"")</f>
        <v/>
      </c>
    </row>
    <row r="2251" spans="3:12" x14ac:dyDescent="0.3">
      <c r="C2251" s="94" t="str">
        <f>IF(A2251&lt;&gt;"",SUMIFS(JPK_KR!AL:AL,JPK_KR!W:W,B2251),"")</f>
        <v/>
      </c>
      <c r="D2251" s="94" t="str">
        <f>IF(A2251&lt;&gt;"",SUMIFS(JPK_KR!AM:AM,JPK_KR!W:W,B2251),"")</f>
        <v/>
      </c>
      <c r="G2251" s="94" t="str">
        <f>IF(E2251&lt;&gt;"",SUMIFS(JPK_KR!AL:AL,JPK_KR!W:W,F2251),"")</f>
        <v/>
      </c>
      <c r="H2251" s="94" t="str">
        <f>IF(E2251&lt;&gt;"",SUMIFS(JPK_KR!AM:AM,JPK_KR!W:W,F2251),"")</f>
        <v/>
      </c>
      <c r="K2251" s="94" t="str">
        <f>IF(I2251&lt;&gt;"",SUMIFS(JPK_KR!AJ:AJ,JPK_KR!W:W,J2251),"")</f>
        <v/>
      </c>
      <c r="L2251" s="94" t="str">
        <f>IF(I2251&lt;&gt;"",SUMIFS(JPK_KR!AK:AK,JPK_KR!W:W,J2251),"")</f>
        <v/>
      </c>
    </row>
    <row r="2252" spans="3:12" x14ac:dyDescent="0.3">
      <c r="C2252" s="94" t="str">
        <f>IF(A2252&lt;&gt;"",SUMIFS(JPK_KR!AL:AL,JPK_KR!W:W,B2252),"")</f>
        <v/>
      </c>
      <c r="D2252" s="94" t="str">
        <f>IF(A2252&lt;&gt;"",SUMIFS(JPK_KR!AM:AM,JPK_KR!W:W,B2252),"")</f>
        <v/>
      </c>
      <c r="G2252" s="94" t="str">
        <f>IF(E2252&lt;&gt;"",SUMIFS(JPK_KR!AL:AL,JPK_KR!W:W,F2252),"")</f>
        <v/>
      </c>
      <c r="H2252" s="94" t="str">
        <f>IF(E2252&lt;&gt;"",SUMIFS(JPK_KR!AM:AM,JPK_KR!W:W,F2252),"")</f>
        <v/>
      </c>
      <c r="K2252" s="94" t="str">
        <f>IF(I2252&lt;&gt;"",SUMIFS(JPK_KR!AJ:AJ,JPK_KR!W:W,J2252),"")</f>
        <v/>
      </c>
      <c r="L2252" s="94" t="str">
        <f>IF(I2252&lt;&gt;"",SUMIFS(JPK_KR!AK:AK,JPK_KR!W:W,J2252),"")</f>
        <v/>
      </c>
    </row>
    <row r="2253" spans="3:12" x14ac:dyDescent="0.3">
      <c r="C2253" s="94" t="str">
        <f>IF(A2253&lt;&gt;"",SUMIFS(JPK_KR!AL:AL,JPK_KR!W:W,B2253),"")</f>
        <v/>
      </c>
      <c r="D2253" s="94" t="str">
        <f>IF(A2253&lt;&gt;"",SUMIFS(JPK_KR!AM:AM,JPK_KR!W:W,B2253),"")</f>
        <v/>
      </c>
      <c r="G2253" s="94" t="str">
        <f>IF(E2253&lt;&gt;"",SUMIFS(JPK_KR!AL:AL,JPK_KR!W:W,F2253),"")</f>
        <v/>
      </c>
      <c r="H2253" s="94" t="str">
        <f>IF(E2253&lt;&gt;"",SUMIFS(JPK_KR!AM:AM,JPK_KR!W:W,F2253),"")</f>
        <v/>
      </c>
      <c r="K2253" s="94" t="str">
        <f>IF(I2253&lt;&gt;"",SUMIFS(JPK_KR!AJ:AJ,JPK_KR!W:W,J2253),"")</f>
        <v/>
      </c>
      <c r="L2253" s="94" t="str">
        <f>IF(I2253&lt;&gt;"",SUMIFS(JPK_KR!AK:AK,JPK_KR!W:W,J2253),"")</f>
        <v/>
      </c>
    </row>
    <row r="2254" spans="3:12" x14ac:dyDescent="0.3">
      <c r="C2254" s="94" t="str">
        <f>IF(A2254&lt;&gt;"",SUMIFS(JPK_KR!AL:AL,JPK_KR!W:W,B2254),"")</f>
        <v/>
      </c>
      <c r="D2254" s="94" t="str">
        <f>IF(A2254&lt;&gt;"",SUMIFS(JPK_KR!AM:AM,JPK_KR!W:W,B2254),"")</f>
        <v/>
      </c>
      <c r="G2254" s="94" t="str">
        <f>IF(E2254&lt;&gt;"",SUMIFS(JPK_KR!AL:AL,JPK_KR!W:W,F2254),"")</f>
        <v/>
      </c>
      <c r="H2254" s="94" t="str">
        <f>IF(E2254&lt;&gt;"",SUMIFS(JPK_KR!AM:AM,JPK_KR!W:W,F2254),"")</f>
        <v/>
      </c>
      <c r="K2254" s="94" t="str">
        <f>IF(I2254&lt;&gt;"",SUMIFS(JPK_KR!AJ:AJ,JPK_KR!W:W,J2254),"")</f>
        <v/>
      </c>
      <c r="L2254" s="94" t="str">
        <f>IF(I2254&lt;&gt;"",SUMIFS(JPK_KR!AK:AK,JPK_KR!W:W,J2254),"")</f>
        <v/>
      </c>
    </row>
    <row r="2255" spans="3:12" x14ac:dyDescent="0.3">
      <c r="C2255" s="94" t="str">
        <f>IF(A2255&lt;&gt;"",SUMIFS(JPK_KR!AL:AL,JPK_KR!W:W,B2255),"")</f>
        <v/>
      </c>
      <c r="D2255" s="94" t="str">
        <f>IF(A2255&lt;&gt;"",SUMIFS(JPK_KR!AM:AM,JPK_KR!W:W,B2255),"")</f>
        <v/>
      </c>
      <c r="G2255" s="94" t="str">
        <f>IF(E2255&lt;&gt;"",SUMIFS(JPK_KR!AL:AL,JPK_KR!W:W,F2255),"")</f>
        <v/>
      </c>
      <c r="H2255" s="94" t="str">
        <f>IF(E2255&lt;&gt;"",SUMIFS(JPK_KR!AM:AM,JPK_KR!W:W,F2255),"")</f>
        <v/>
      </c>
      <c r="K2255" s="94" t="str">
        <f>IF(I2255&lt;&gt;"",SUMIFS(JPK_KR!AJ:AJ,JPK_KR!W:W,J2255),"")</f>
        <v/>
      </c>
      <c r="L2255" s="94" t="str">
        <f>IF(I2255&lt;&gt;"",SUMIFS(JPK_KR!AK:AK,JPK_KR!W:W,J2255),"")</f>
        <v/>
      </c>
    </row>
    <row r="2256" spans="3:12" x14ac:dyDescent="0.3">
      <c r="C2256" s="94" t="str">
        <f>IF(A2256&lt;&gt;"",SUMIFS(JPK_KR!AL:AL,JPK_KR!W:W,B2256),"")</f>
        <v/>
      </c>
      <c r="D2256" s="94" t="str">
        <f>IF(A2256&lt;&gt;"",SUMIFS(JPK_KR!AM:AM,JPK_KR!W:W,B2256),"")</f>
        <v/>
      </c>
      <c r="G2256" s="94" t="str">
        <f>IF(E2256&lt;&gt;"",SUMIFS(JPK_KR!AL:AL,JPK_KR!W:W,F2256),"")</f>
        <v/>
      </c>
      <c r="H2256" s="94" t="str">
        <f>IF(E2256&lt;&gt;"",SUMIFS(JPK_KR!AM:AM,JPK_KR!W:W,F2256),"")</f>
        <v/>
      </c>
      <c r="K2256" s="94" t="str">
        <f>IF(I2256&lt;&gt;"",SUMIFS(JPK_KR!AJ:AJ,JPK_KR!W:W,J2256),"")</f>
        <v/>
      </c>
      <c r="L2256" s="94" t="str">
        <f>IF(I2256&lt;&gt;"",SUMIFS(JPK_KR!AK:AK,JPK_KR!W:W,J2256),"")</f>
        <v/>
      </c>
    </row>
    <row r="2257" spans="3:12" x14ac:dyDescent="0.3">
      <c r="C2257" s="94" t="str">
        <f>IF(A2257&lt;&gt;"",SUMIFS(JPK_KR!AL:AL,JPK_KR!W:W,B2257),"")</f>
        <v/>
      </c>
      <c r="D2257" s="94" t="str">
        <f>IF(A2257&lt;&gt;"",SUMIFS(JPK_KR!AM:AM,JPK_KR!W:W,B2257),"")</f>
        <v/>
      </c>
      <c r="G2257" s="94" t="str">
        <f>IF(E2257&lt;&gt;"",SUMIFS(JPK_KR!AL:AL,JPK_KR!W:W,F2257),"")</f>
        <v/>
      </c>
      <c r="H2257" s="94" t="str">
        <f>IF(E2257&lt;&gt;"",SUMIFS(JPK_KR!AM:AM,JPK_KR!W:W,F2257),"")</f>
        <v/>
      </c>
      <c r="K2257" s="94" t="str">
        <f>IF(I2257&lt;&gt;"",SUMIFS(JPK_KR!AJ:AJ,JPK_KR!W:W,J2257),"")</f>
        <v/>
      </c>
      <c r="L2257" s="94" t="str">
        <f>IF(I2257&lt;&gt;"",SUMIFS(JPK_KR!AK:AK,JPK_KR!W:W,J2257),"")</f>
        <v/>
      </c>
    </row>
    <row r="2258" spans="3:12" x14ac:dyDescent="0.3">
      <c r="C2258" s="94" t="str">
        <f>IF(A2258&lt;&gt;"",SUMIFS(JPK_KR!AL:AL,JPK_KR!W:W,B2258),"")</f>
        <v/>
      </c>
      <c r="D2258" s="94" t="str">
        <f>IF(A2258&lt;&gt;"",SUMIFS(JPK_KR!AM:AM,JPK_KR!W:W,B2258),"")</f>
        <v/>
      </c>
      <c r="G2258" s="94" t="str">
        <f>IF(E2258&lt;&gt;"",SUMIFS(JPK_KR!AL:AL,JPK_KR!W:W,F2258),"")</f>
        <v/>
      </c>
      <c r="H2258" s="94" t="str">
        <f>IF(E2258&lt;&gt;"",SUMIFS(JPK_KR!AM:AM,JPK_KR!W:W,F2258),"")</f>
        <v/>
      </c>
      <c r="K2258" s="94" t="str">
        <f>IF(I2258&lt;&gt;"",SUMIFS(JPK_KR!AJ:AJ,JPK_KR!W:W,J2258),"")</f>
        <v/>
      </c>
      <c r="L2258" s="94" t="str">
        <f>IF(I2258&lt;&gt;"",SUMIFS(JPK_KR!AK:AK,JPK_KR!W:W,J2258),"")</f>
        <v/>
      </c>
    </row>
    <row r="2259" spans="3:12" x14ac:dyDescent="0.3">
      <c r="C2259" s="94" t="str">
        <f>IF(A2259&lt;&gt;"",SUMIFS(JPK_KR!AL:AL,JPK_KR!W:W,B2259),"")</f>
        <v/>
      </c>
      <c r="D2259" s="94" t="str">
        <f>IF(A2259&lt;&gt;"",SUMIFS(JPK_KR!AM:AM,JPK_KR!W:W,B2259),"")</f>
        <v/>
      </c>
      <c r="G2259" s="94" t="str">
        <f>IF(E2259&lt;&gt;"",SUMIFS(JPK_KR!AL:AL,JPK_KR!W:W,F2259),"")</f>
        <v/>
      </c>
      <c r="H2259" s="94" t="str">
        <f>IF(E2259&lt;&gt;"",SUMIFS(JPK_KR!AM:AM,JPK_KR!W:W,F2259),"")</f>
        <v/>
      </c>
      <c r="K2259" s="94" t="str">
        <f>IF(I2259&lt;&gt;"",SUMIFS(JPK_KR!AJ:AJ,JPK_KR!W:W,J2259),"")</f>
        <v/>
      </c>
      <c r="L2259" s="94" t="str">
        <f>IF(I2259&lt;&gt;"",SUMIFS(JPK_KR!AK:AK,JPK_KR!W:W,J2259),"")</f>
        <v/>
      </c>
    </row>
    <row r="2260" spans="3:12" x14ac:dyDescent="0.3">
      <c r="C2260" s="94" t="str">
        <f>IF(A2260&lt;&gt;"",SUMIFS(JPK_KR!AL:AL,JPK_KR!W:W,B2260),"")</f>
        <v/>
      </c>
      <c r="D2260" s="94" t="str">
        <f>IF(A2260&lt;&gt;"",SUMIFS(JPK_KR!AM:AM,JPK_KR!W:W,B2260),"")</f>
        <v/>
      </c>
      <c r="G2260" s="94" t="str">
        <f>IF(E2260&lt;&gt;"",SUMIFS(JPK_KR!AL:AL,JPK_KR!W:W,F2260),"")</f>
        <v/>
      </c>
      <c r="H2260" s="94" t="str">
        <f>IF(E2260&lt;&gt;"",SUMIFS(JPK_KR!AM:AM,JPK_KR!W:W,F2260),"")</f>
        <v/>
      </c>
      <c r="K2260" s="94" t="str">
        <f>IF(I2260&lt;&gt;"",SUMIFS(JPK_KR!AJ:AJ,JPK_KR!W:W,J2260),"")</f>
        <v/>
      </c>
      <c r="L2260" s="94" t="str">
        <f>IF(I2260&lt;&gt;"",SUMIFS(JPK_KR!AK:AK,JPK_KR!W:W,J2260),"")</f>
        <v/>
      </c>
    </row>
    <row r="2261" spans="3:12" x14ac:dyDescent="0.3">
      <c r="C2261" s="94" t="str">
        <f>IF(A2261&lt;&gt;"",SUMIFS(JPK_KR!AL:AL,JPK_KR!W:W,B2261),"")</f>
        <v/>
      </c>
      <c r="D2261" s="94" t="str">
        <f>IF(A2261&lt;&gt;"",SUMIFS(JPK_KR!AM:AM,JPK_KR!W:W,B2261),"")</f>
        <v/>
      </c>
      <c r="G2261" s="94" t="str">
        <f>IF(E2261&lt;&gt;"",SUMIFS(JPK_KR!AL:AL,JPK_KR!W:W,F2261),"")</f>
        <v/>
      </c>
      <c r="H2261" s="94" t="str">
        <f>IF(E2261&lt;&gt;"",SUMIFS(JPK_KR!AM:AM,JPK_KR!W:W,F2261),"")</f>
        <v/>
      </c>
      <c r="K2261" s="94" t="str">
        <f>IF(I2261&lt;&gt;"",SUMIFS(JPK_KR!AJ:AJ,JPK_KR!W:W,J2261),"")</f>
        <v/>
      </c>
      <c r="L2261" s="94" t="str">
        <f>IF(I2261&lt;&gt;"",SUMIFS(JPK_KR!AK:AK,JPK_KR!W:W,J2261),"")</f>
        <v/>
      </c>
    </row>
    <row r="2262" spans="3:12" x14ac:dyDescent="0.3">
      <c r="C2262" s="94" t="str">
        <f>IF(A2262&lt;&gt;"",SUMIFS(JPK_KR!AL:AL,JPK_KR!W:W,B2262),"")</f>
        <v/>
      </c>
      <c r="D2262" s="94" t="str">
        <f>IF(A2262&lt;&gt;"",SUMIFS(JPK_KR!AM:AM,JPK_KR!W:W,B2262),"")</f>
        <v/>
      </c>
      <c r="G2262" s="94" t="str">
        <f>IF(E2262&lt;&gt;"",SUMIFS(JPK_KR!AL:AL,JPK_KR!W:W,F2262),"")</f>
        <v/>
      </c>
      <c r="H2262" s="94" t="str">
        <f>IF(E2262&lt;&gt;"",SUMIFS(JPK_KR!AM:AM,JPK_KR!W:W,F2262),"")</f>
        <v/>
      </c>
      <c r="K2262" s="94" t="str">
        <f>IF(I2262&lt;&gt;"",SUMIFS(JPK_KR!AJ:AJ,JPK_KR!W:W,J2262),"")</f>
        <v/>
      </c>
      <c r="L2262" s="94" t="str">
        <f>IF(I2262&lt;&gt;"",SUMIFS(JPK_KR!AK:AK,JPK_KR!W:W,J2262),"")</f>
        <v/>
      </c>
    </row>
    <row r="2263" spans="3:12" x14ac:dyDescent="0.3">
      <c r="C2263" s="94" t="str">
        <f>IF(A2263&lt;&gt;"",SUMIFS(JPK_KR!AL:AL,JPK_KR!W:W,B2263),"")</f>
        <v/>
      </c>
      <c r="D2263" s="94" t="str">
        <f>IF(A2263&lt;&gt;"",SUMIFS(JPK_KR!AM:AM,JPK_KR!W:W,B2263),"")</f>
        <v/>
      </c>
      <c r="G2263" s="94" t="str">
        <f>IF(E2263&lt;&gt;"",SUMIFS(JPK_KR!AL:AL,JPK_KR!W:W,F2263),"")</f>
        <v/>
      </c>
      <c r="H2263" s="94" t="str">
        <f>IF(E2263&lt;&gt;"",SUMIFS(JPK_KR!AM:AM,JPK_KR!W:W,F2263),"")</f>
        <v/>
      </c>
      <c r="K2263" s="94" t="str">
        <f>IF(I2263&lt;&gt;"",SUMIFS(JPK_KR!AJ:AJ,JPK_KR!W:W,J2263),"")</f>
        <v/>
      </c>
      <c r="L2263" s="94" t="str">
        <f>IF(I2263&lt;&gt;"",SUMIFS(JPK_KR!AK:AK,JPK_KR!W:W,J2263),"")</f>
        <v/>
      </c>
    </row>
    <row r="2264" spans="3:12" x14ac:dyDescent="0.3">
      <c r="C2264" s="94" t="str">
        <f>IF(A2264&lt;&gt;"",SUMIFS(JPK_KR!AL:AL,JPK_KR!W:W,B2264),"")</f>
        <v/>
      </c>
      <c r="D2264" s="94" t="str">
        <f>IF(A2264&lt;&gt;"",SUMIFS(JPK_KR!AM:AM,JPK_KR!W:W,B2264),"")</f>
        <v/>
      </c>
      <c r="G2264" s="94" t="str">
        <f>IF(E2264&lt;&gt;"",SUMIFS(JPK_KR!AL:AL,JPK_KR!W:W,F2264),"")</f>
        <v/>
      </c>
      <c r="H2264" s="94" t="str">
        <f>IF(E2264&lt;&gt;"",SUMIFS(JPK_KR!AM:AM,JPK_KR!W:W,F2264),"")</f>
        <v/>
      </c>
      <c r="K2264" s="94" t="str">
        <f>IF(I2264&lt;&gt;"",SUMIFS(JPK_KR!AJ:AJ,JPK_KR!W:W,J2264),"")</f>
        <v/>
      </c>
      <c r="L2264" s="94" t="str">
        <f>IF(I2264&lt;&gt;"",SUMIFS(JPK_KR!AK:AK,JPK_KR!W:W,J2264),"")</f>
        <v/>
      </c>
    </row>
    <row r="2265" spans="3:12" x14ac:dyDescent="0.3">
      <c r="C2265" s="94" t="str">
        <f>IF(A2265&lt;&gt;"",SUMIFS(JPK_KR!AL:AL,JPK_KR!W:W,B2265),"")</f>
        <v/>
      </c>
      <c r="D2265" s="94" t="str">
        <f>IF(A2265&lt;&gt;"",SUMIFS(JPK_KR!AM:AM,JPK_KR!W:W,B2265),"")</f>
        <v/>
      </c>
      <c r="G2265" s="94" t="str">
        <f>IF(E2265&lt;&gt;"",SUMIFS(JPK_KR!AL:AL,JPK_KR!W:W,F2265),"")</f>
        <v/>
      </c>
      <c r="H2265" s="94" t="str">
        <f>IF(E2265&lt;&gt;"",SUMIFS(JPK_KR!AM:AM,JPK_KR!W:W,F2265),"")</f>
        <v/>
      </c>
      <c r="K2265" s="94" t="str">
        <f>IF(I2265&lt;&gt;"",SUMIFS(JPK_KR!AJ:AJ,JPK_KR!W:W,J2265),"")</f>
        <v/>
      </c>
      <c r="L2265" s="94" t="str">
        <f>IF(I2265&lt;&gt;"",SUMIFS(JPK_KR!AK:AK,JPK_KR!W:W,J2265),"")</f>
        <v/>
      </c>
    </row>
    <row r="2266" spans="3:12" x14ac:dyDescent="0.3">
      <c r="C2266" s="94" t="str">
        <f>IF(A2266&lt;&gt;"",SUMIFS(JPK_KR!AL:AL,JPK_KR!W:W,B2266),"")</f>
        <v/>
      </c>
      <c r="D2266" s="94" t="str">
        <f>IF(A2266&lt;&gt;"",SUMIFS(JPK_KR!AM:AM,JPK_KR!W:W,B2266),"")</f>
        <v/>
      </c>
      <c r="G2266" s="94" t="str">
        <f>IF(E2266&lt;&gt;"",SUMIFS(JPK_KR!AL:AL,JPK_KR!W:W,F2266),"")</f>
        <v/>
      </c>
      <c r="H2266" s="94" t="str">
        <f>IF(E2266&lt;&gt;"",SUMIFS(JPK_KR!AM:AM,JPK_KR!W:W,F2266),"")</f>
        <v/>
      </c>
      <c r="K2266" s="94" t="str">
        <f>IF(I2266&lt;&gt;"",SUMIFS(JPK_KR!AJ:AJ,JPK_KR!W:W,J2266),"")</f>
        <v/>
      </c>
      <c r="L2266" s="94" t="str">
        <f>IF(I2266&lt;&gt;"",SUMIFS(JPK_KR!AK:AK,JPK_KR!W:W,J2266),"")</f>
        <v/>
      </c>
    </row>
    <row r="2267" spans="3:12" x14ac:dyDescent="0.3">
      <c r="C2267" s="94" t="str">
        <f>IF(A2267&lt;&gt;"",SUMIFS(JPK_KR!AL:AL,JPK_KR!W:W,B2267),"")</f>
        <v/>
      </c>
      <c r="D2267" s="94" t="str">
        <f>IF(A2267&lt;&gt;"",SUMIFS(JPK_KR!AM:AM,JPK_KR!W:W,B2267),"")</f>
        <v/>
      </c>
      <c r="G2267" s="94" t="str">
        <f>IF(E2267&lt;&gt;"",SUMIFS(JPK_KR!AL:AL,JPK_KR!W:W,F2267),"")</f>
        <v/>
      </c>
      <c r="H2267" s="94" t="str">
        <f>IF(E2267&lt;&gt;"",SUMIFS(JPK_KR!AM:AM,JPK_KR!W:W,F2267),"")</f>
        <v/>
      </c>
      <c r="K2267" s="94" t="str">
        <f>IF(I2267&lt;&gt;"",SUMIFS(JPK_KR!AJ:AJ,JPK_KR!W:W,J2267),"")</f>
        <v/>
      </c>
      <c r="L2267" s="94" t="str">
        <f>IF(I2267&lt;&gt;"",SUMIFS(JPK_KR!AK:AK,JPK_KR!W:W,J2267),"")</f>
        <v/>
      </c>
    </row>
    <row r="2268" spans="3:12" x14ac:dyDescent="0.3">
      <c r="C2268" s="94" t="str">
        <f>IF(A2268&lt;&gt;"",SUMIFS(JPK_KR!AL:AL,JPK_KR!W:W,B2268),"")</f>
        <v/>
      </c>
      <c r="D2268" s="94" t="str">
        <f>IF(A2268&lt;&gt;"",SUMIFS(JPK_KR!AM:AM,JPK_KR!W:W,B2268),"")</f>
        <v/>
      </c>
      <c r="G2268" s="94" t="str">
        <f>IF(E2268&lt;&gt;"",SUMIFS(JPK_KR!AL:AL,JPK_KR!W:W,F2268),"")</f>
        <v/>
      </c>
      <c r="H2268" s="94" t="str">
        <f>IF(E2268&lt;&gt;"",SUMIFS(JPK_KR!AM:AM,JPK_KR!W:W,F2268),"")</f>
        <v/>
      </c>
      <c r="K2268" s="94" t="str">
        <f>IF(I2268&lt;&gt;"",SUMIFS(JPK_KR!AJ:AJ,JPK_KR!W:W,J2268),"")</f>
        <v/>
      </c>
      <c r="L2268" s="94" t="str">
        <f>IF(I2268&lt;&gt;"",SUMIFS(JPK_KR!AK:AK,JPK_KR!W:W,J2268),"")</f>
        <v/>
      </c>
    </row>
    <row r="2269" spans="3:12" x14ac:dyDescent="0.3">
      <c r="C2269" s="94" t="str">
        <f>IF(A2269&lt;&gt;"",SUMIFS(JPK_KR!AL:AL,JPK_KR!W:W,B2269),"")</f>
        <v/>
      </c>
      <c r="D2269" s="94" t="str">
        <f>IF(A2269&lt;&gt;"",SUMIFS(JPK_KR!AM:AM,JPK_KR!W:W,B2269),"")</f>
        <v/>
      </c>
      <c r="G2269" s="94" t="str">
        <f>IF(E2269&lt;&gt;"",SUMIFS(JPK_KR!AL:AL,JPK_KR!W:W,F2269),"")</f>
        <v/>
      </c>
      <c r="H2269" s="94" t="str">
        <f>IF(E2269&lt;&gt;"",SUMIFS(JPK_KR!AM:AM,JPK_KR!W:W,F2269),"")</f>
        <v/>
      </c>
      <c r="K2269" s="94" t="str">
        <f>IF(I2269&lt;&gt;"",SUMIFS(JPK_KR!AJ:AJ,JPK_KR!W:W,J2269),"")</f>
        <v/>
      </c>
      <c r="L2269" s="94" t="str">
        <f>IF(I2269&lt;&gt;"",SUMIFS(JPK_KR!AK:AK,JPK_KR!W:W,J2269),"")</f>
        <v/>
      </c>
    </row>
    <row r="2270" spans="3:12" x14ac:dyDescent="0.3">
      <c r="C2270" s="94" t="str">
        <f>IF(A2270&lt;&gt;"",SUMIFS(JPK_KR!AL:AL,JPK_KR!W:W,B2270),"")</f>
        <v/>
      </c>
      <c r="D2270" s="94" t="str">
        <f>IF(A2270&lt;&gt;"",SUMIFS(JPK_KR!AM:AM,JPK_KR!W:W,B2270),"")</f>
        <v/>
      </c>
      <c r="G2270" s="94" t="str">
        <f>IF(E2270&lt;&gt;"",SUMIFS(JPK_KR!AL:AL,JPK_KR!W:W,F2270),"")</f>
        <v/>
      </c>
      <c r="H2270" s="94" t="str">
        <f>IF(E2270&lt;&gt;"",SUMIFS(JPK_KR!AM:AM,JPK_KR!W:W,F2270),"")</f>
        <v/>
      </c>
      <c r="K2270" s="94" t="str">
        <f>IF(I2270&lt;&gt;"",SUMIFS(JPK_KR!AJ:AJ,JPK_KR!W:W,J2270),"")</f>
        <v/>
      </c>
      <c r="L2270" s="94" t="str">
        <f>IF(I2270&lt;&gt;"",SUMIFS(JPK_KR!AK:AK,JPK_KR!W:W,J2270),"")</f>
        <v/>
      </c>
    </row>
    <row r="2271" spans="3:12" x14ac:dyDescent="0.3">
      <c r="C2271" s="94" t="str">
        <f>IF(A2271&lt;&gt;"",SUMIFS(JPK_KR!AL:AL,JPK_KR!W:W,B2271),"")</f>
        <v/>
      </c>
      <c r="D2271" s="94" t="str">
        <f>IF(A2271&lt;&gt;"",SUMIFS(JPK_KR!AM:AM,JPK_KR!W:W,B2271),"")</f>
        <v/>
      </c>
      <c r="G2271" s="94" t="str">
        <f>IF(E2271&lt;&gt;"",SUMIFS(JPK_KR!AL:AL,JPK_KR!W:W,F2271),"")</f>
        <v/>
      </c>
      <c r="H2271" s="94" t="str">
        <f>IF(E2271&lt;&gt;"",SUMIFS(JPK_KR!AM:AM,JPK_KR!W:W,F2271),"")</f>
        <v/>
      </c>
      <c r="K2271" s="94" t="str">
        <f>IF(I2271&lt;&gt;"",SUMIFS(JPK_KR!AJ:AJ,JPK_KR!W:W,J2271),"")</f>
        <v/>
      </c>
      <c r="L2271" s="94" t="str">
        <f>IF(I2271&lt;&gt;"",SUMIFS(JPK_KR!AK:AK,JPK_KR!W:W,J2271),"")</f>
        <v/>
      </c>
    </row>
    <row r="2272" spans="3:12" x14ac:dyDescent="0.3">
      <c r="C2272" s="94" t="str">
        <f>IF(A2272&lt;&gt;"",SUMIFS(JPK_KR!AL:AL,JPK_KR!W:W,B2272),"")</f>
        <v/>
      </c>
      <c r="D2272" s="94" t="str">
        <f>IF(A2272&lt;&gt;"",SUMIFS(JPK_KR!AM:AM,JPK_KR!W:W,B2272),"")</f>
        <v/>
      </c>
      <c r="G2272" s="94" t="str">
        <f>IF(E2272&lt;&gt;"",SUMIFS(JPK_KR!AL:AL,JPK_KR!W:W,F2272),"")</f>
        <v/>
      </c>
      <c r="H2272" s="94" t="str">
        <f>IF(E2272&lt;&gt;"",SUMIFS(JPK_KR!AM:AM,JPK_KR!W:W,F2272),"")</f>
        <v/>
      </c>
      <c r="K2272" s="94" t="str">
        <f>IF(I2272&lt;&gt;"",SUMIFS(JPK_KR!AJ:AJ,JPK_KR!W:W,J2272),"")</f>
        <v/>
      </c>
      <c r="L2272" s="94" t="str">
        <f>IF(I2272&lt;&gt;"",SUMIFS(JPK_KR!AK:AK,JPK_KR!W:W,J2272),"")</f>
        <v/>
      </c>
    </row>
    <row r="2273" spans="3:12" x14ac:dyDescent="0.3">
      <c r="C2273" s="94" t="str">
        <f>IF(A2273&lt;&gt;"",SUMIFS(JPK_KR!AL:AL,JPK_KR!W:W,B2273),"")</f>
        <v/>
      </c>
      <c r="D2273" s="94" t="str">
        <f>IF(A2273&lt;&gt;"",SUMIFS(JPK_KR!AM:AM,JPK_KR!W:W,B2273),"")</f>
        <v/>
      </c>
      <c r="G2273" s="94" t="str">
        <f>IF(E2273&lt;&gt;"",SUMIFS(JPK_KR!AL:AL,JPK_KR!W:W,F2273),"")</f>
        <v/>
      </c>
      <c r="H2273" s="94" t="str">
        <f>IF(E2273&lt;&gt;"",SUMIFS(JPK_KR!AM:AM,JPK_KR!W:W,F2273),"")</f>
        <v/>
      </c>
      <c r="K2273" s="94" t="str">
        <f>IF(I2273&lt;&gt;"",SUMIFS(JPK_KR!AJ:AJ,JPK_KR!W:W,J2273),"")</f>
        <v/>
      </c>
      <c r="L2273" s="94" t="str">
        <f>IF(I2273&lt;&gt;"",SUMIFS(JPK_KR!AK:AK,JPK_KR!W:W,J2273),"")</f>
        <v/>
      </c>
    </row>
    <row r="2274" spans="3:12" x14ac:dyDescent="0.3">
      <c r="C2274" s="94" t="str">
        <f>IF(A2274&lt;&gt;"",SUMIFS(JPK_KR!AL:AL,JPK_KR!W:W,B2274),"")</f>
        <v/>
      </c>
      <c r="D2274" s="94" t="str">
        <f>IF(A2274&lt;&gt;"",SUMIFS(JPK_KR!AM:AM,JPK_KR!W:W,B2274),"")</f>
        <v/>
      </c>
      <c r="G2274" s="94" t="str">
        <f>IF(E2274&lt;&gt;"",SUMIFS(JPK_KR!AL:AL,JPK_KR!W:W,F2274),"")</f>
        <v/>
      </c>
      <c r="H2274" s="94" t="str">
        <f>IF(E2274&lt;&gt;"",SUMIFS(JPK_KR!AM:AM,JPK_KR!W:W,F2274),"")</f>
        <v/>
      </c>
      <c r="K2274" s="94" t="str">
        <f>IF(I2274&lt;&gt;"",SUMIFS(JPK_KR!AJ:AJ,JPK_KR!W:W,J2274),"")</f>
        <v/>
      </c>
      <c r="L2274" s="94" t="str">
        <f>IF(I2274&lt;&gt;"",SUMIFS(JPK_KR!AK:AK,JPK_KR!W:W,J2274),"")</f>
        <v/>
      </c>
    </row>
    <row r="2275" spans="3:12" x14ac:dyDescent="0.3">
      <c r="C2275" s="94" t="str">
        <f>IF(A2275&lt;&gt;"",SUMIFS(JPK_KR!AL:AL,JPK_KR!W:W,B2275),"")</f>
        <v/>
      </c>
      <c r="D2275" s="94" t="str">
        <f>IF(A2275&lt;&gt;"",SUMIFS(JPK_KR!AM:AM,JPK_KR!W:W,B2275),"")</f>
        <v/>
      </c>
      <c r="G2275" s="94" t="str">
        <f>IF(E2275&lt;&gt;"",SUMIFS(JPK_KR!AL:AL,JPK_KR!W:W,F2275),"")</f>
        <v/>
      </c>
      <c r="H2275" s="94" t="str">
        <f>IF(E2275&lt;&gt;"",SUMIFS(JPK_KR!AM:AM,JPK_KR!W:W,F2275),"")</f>
        <v/>
      </c>
      <c r="K2275" s="94" t="str">
        <f>IF(I2275&lt;&gt;"",SUMIFS(JPK_KR!AJ:AJ,JPK_KR!W:W,J2275),"")</f>
        <v/>
      </c>
      <c r="L2275" s="94" t="str">
        <f>IF(I2275&lt;&gt;"",SUMIFS(JPK_KR!AK:AK,JPK_KR!W:W,J2275),"")</f>
        <v/>
      </c>
    </row>
    <row r="2276" spans="3:12" x14ac:dyDescent="0.3">
      <c r="C2276" s="94" t="str">
        <f>IF(A2276&lt;&gt;"",SUMIFS(JPK_KR!AL:AL,JPK_KR!W:W,B2276),"")</f>
        <v/>
      </c>
      <c r="D2276" s="94" t="str">
        <f>IF(A2276&lt;&gt;"",SUMIFS(JPK_KR!AM:AM,JPK_KR!W:W,B2276),"")</f>
        <v/>
      </c>
      <c r="G2276" s="94" t="str">
        <f>IF(E2276&lt;&gt;"",SUMIFS(JPK_KR!AL:AL,JPK_KR!W:W,F2276),"")</f>
        <v/>
      </c>
      <c r="H2276" s="94" t="str">
        <f>IF(E2276&lt;&gt;"",SUMIFS(JPK_KR!AM:AM,JPK_KR!W:W,F2276),"")</f>
        <v/>
      </c>
      <c r="K2276" s="94" t="str">
        <f>IF(I2276&lt;&gt;"",SUMIFS(JPK_KR!AJ:AJ,JPK_KR!W:W,J2276),"")</f>
        <v/>
      </c>
      <c r="L2276" s="94" t="str">
        <f>IF(I2276&lt;&gt;"",SUMIFS(JPK_KR!AK:AK,JPK_KR!W:W,J2276),"")</f>
        <v/>
      </c>
    </row>
    <row r="2277" spans="3:12" x14ac:dyDescent="0.3">
      <c r="C2277" s="94" t="str">
        <f>IF(A2277&lt;&gt;"",SUMIFS(JPK_KR!AL:AL,JPK_KR!W:W,B2277),"")</f>
        <v/>
      </c>
      <c r="D2277" s="94" t="str">
        <f>IF(A2277&lt;&gt;"",SUMIFS(JPK_KR!AM:AM,JPK_KR!W:W,B2277),"")</f>
        <v/>
      </c>
      <c r="G2277" s="94" t="str">
        <f>IF(E2277&lt;&gt;"",SUMIFS(JPK_KR!AL:AL,JPK_KR!W:W,F2277),"")</f>
        <v/>
      </c>
      <c r="H2277" s="94" t="str">
        <f>IF(E2277&lt;&gt;"",SUMIFS(JPK_KR!AM:AM,JPK_KR!W:W,F2277),"")</f>
        <v/>
      </c>
      <c r="K2277" s="94" t="str">
        <f>IF(I2277&lt;&gt;"",SUMIFS(JPK_KR!AJ:AJ,JPK_KR!W:W,J2277),"")</f>
        <v/>
      </c>
      <c r="L2277" s="94" t="str">
        <f>IF(I2277&lt;&gt;"",SUMIFS(JPK_KR!AK:AK,JPK_KR!W:W,J2277),"")</f>
        <v/>
      </c>
    </row>
    <row r="2278" spans="3:12" x14ac:dyDescent="0.3">
      <c r="C2278" s="94" t="str">
        <f>IF(A2278&lt;&gt;"",SUMIFS(JPK_KR!AL:AL,JPK_KR!W:W,B2278),"")</f>
        <v/>
      </c>
      <c r="D2278" s="94" t="str">
        <f>IF(A2278&lt;&gt;"",SUMIFS(JPK_KR!AM:AM,JPK_KR!W:W,B2278),"")</f>
        <v/>
      </c>
      <c r="G2278" s="94" t="str">
        <f>IF(E2278&lt;&gt;"",SUMIFS(JPK_KR!AL:AL,JPK_KR!W:W,F2278),"")</f>
        <v/>
      </c>
      <c r="H2278" s="94" t="str">
        <f>IF(E2278&lt;&gt;"",SUMIFS(JPK_KR!AM:AM,JPK_KR!W:W,F2278),"")</f>
        <v/>
      </c>
      <c r="K2278" s="94" t="str">
        <f>IF(I2278&lt;&gt;"",SUMIFS(JPK_KR!AJ:AJ,JPK_KR!W:W,J2278),"")</f>
        <v/>
      </c>
      <c r="L2278" s="94" t="str">
        <f>IF(I2278&lt;&gt;"",SUMIFS(JPK_KR!AK:AK,JPK_KR!W:W,J2278),"")</f>
        <v/>
      </c>
    </row>
    <row r="2279" spans="3:12" x14ac:dyDescent="0.3">
      <c r="C2279" s="94" t="str">
        <f>IF(A2279&lt;&gt;"",SUMIFS(JPK_KR!AL:AL,JPK_KR!W:W,B2279),"")</f>
        <v/>
      </c>
      <c r="D2279" s="94" t="str">
        <f>IF(A2279&lt;&gt;"",SUMIFS(JPK_KR!AM:AM,JPK_KR!W:W,B2279),"")</f>
        <v/>
      </c>
      <c r="G2279" s="94" t="str">
        <f>IF(E2279&lt;&gt;"",SUMIFS(JPK_KR!AL:AL,JPK_KR!W:W,F2279),"")</f>
        <v/>
      </c>
      <c r="H2279" s="94" t="str">
        <f>IF(E2279&lt;&gt;"",SUMIFS(JPK_KR!AM:AM,JPK_KR!W:W,F2279),"")</f>
        <v/>
      </c>
      <c r="K2279" s="94" t="str">
        <f>IF(I2279&lt;&gt;"",SUMIFS(JPK_KR!AJ:AJ,JPK_KR!W:W,J2279),"")</f>
        <v/>
      </c>
      <c r="L2279" s="94" t="str">
        <f>IF(I2279&lt;&gt;"",SUMIFS(JPK_KR!AK:AK,JPK_KR!W:W,J2279),"")</f>
        <v/>
      </c>
    </row>
    <row r="2280" spans="3:12" x14ac:dyDescent="0.3">
      <c r="C2280" s="94" t="str">
        <f>IF(A2280&lt;&gt;"",SUMIFS(JPK_KR!AL:AL,JPK_KR!W:W,B2280),"")</f>
        <v/>
      </c>
      <c r="D2280" s="94" t="str">
        <f>IF(A2280&lt;&gt;"",SUMIFS(JPK_KR!AM:AM,JPK_KR!W:W,B2280),"")</f>
        <v/>
      </c>
      <c r="G2280" s="94" t="str">
        <f>IF(E2280&lt;&gt;"",SUMIFS(JPK_KR!AL:AL,JPK_KR!W:W,F2280),"")</f>
        <v/>
      </c>
      <c r="H2280" s="94" t="str">
        <f>IF(E2280&lt;&gt;"",SUMIFS(JPK_KR!AM:AM,JPK_KR!W:W,F2280),"")</f>
        <v/>
      </c>
      <c r="K2280" s="94" t="str">
        <f>IF(I2280&lt;&gt;"",SUMIFS(JPK_KR!AJ:AJ,JPK_KR!W:W,J2280),"")</f>
        <v/>
      </c>
      <c r="L2280" s="94" t="str">
        <f>IF(I2280&lt;&gt;"",SUMIFS(JPK_KR!AK:AK,JPK_KR!W:W,J2280),"")</f>
        <v/>
      </c>
    </row>
    <row r="2281" spans="3:12" x14ac:dyDescent="0.3">
      <c r="C2281" s="94" t="str">
        <f>IF(A2281&lt;&gt;"",SUMIFS(JPK_KR!AL:AL,JPK_KR!W:W,B2281),"")</f>
        <v/>
      </c>
      <c r="D2281" s="94" t="str">
        <f>IF(A2281&lt;&gt;"",SUMIFS(JPK_KR!AM:AM,JPK_KR!W:W,B2281),"")</f>
        <v/>
      </c>
      <c r="G2281" s="94" t="str">
        <f>IF(E2281&lt;&gt;"",SUMIFS(JPK_KR!AL:AL,JPK_KR!W:W,F2281),"")</f>
        <v/>
      </c>
      <c r="H2281" s="94" t="str">
        <f>IF(E2281&lt;&gt;"",SUMIFS(JPK_KR!AM:AM,JPK_KR!W:W,F2281),"")</f>
        <v/>
      </c>
      <c r="K2281" s="94" t="str">
        <f>IF(I2281&lt;&gt;"",SUMIFS(JPK_KR!AJ:AJ,JPK_KR!W:W,J2281),"")</f>
        <v/>
      </c>
      <c r="L2281" s="94" t="str">
        <f>IF(I2281&lt;&gt;"",SUMIFS(JPK_KR!AK:AK,JPK_KR!W:W,J2281),"")</f>
        <v/>
      </c>
    </row>
    <row r="2282" spans="3:12" x14ac:dyDescent="0.3">
      <c r="C2282" s="94" t="str">
        <f>IF(A2282&lt;&gt;"",SUMIFS(JPK_KR!AL:AL,JPK_KR!W:W,B2282),"")</f>
        <v/>
      </c>
      <c r="D2282" s="94" t="str">
        <f>IF(A2282&lt;&gt;"",SUMIFS(JPK_KR!AM:AM,JPK_KR!W:W,B2282),"")</f>
        <v/>
      </c>
      <c r="G2282" s="94" t="str">
        <f>IF(E2282&lt;&gt;"",SUMIFS(JPK_KR!AL:AL,JPK_KR!W:W,F2282),"")</f>
        <v/>
      </c>
      <c r="H2282" s="94" t="str">
        <f>IF(E2282&lt;&gt;"",SUMIFS(JPK_KR!AM:AM,JPK_KR!W:W,F2282),"")</f>
        <v/>
      </c>
      <c r="K2282" s="94" t="str">
        <f>IF(I2282&lt;&gt;"",SUMIFS(JPK_KR!AJ:AJ,JPK_KR!W:W,J2282),"")</f>
        <v/>
      </c>
      <c r="L2282" s="94" t="str">
        <f>IF(I2282&lt;&gt;"",SUMIFS(JPK_KR!AK:AK,JPK_KR!W:W,J2282),"")</f>
        <v/>
      </c>
    </row>
    <row r="2283" spans="3:12" x14ac:dyDescent="0.3">
      <c r="C2283" s="94" t="str">
        <f>IF(A2283&lt;&gt;"",SUMIFS(JPK_KR!AL:AL,JPK_KR!W:W,B2283),"")</f>
        <v/>
      </c>
      <c r="D2283" s="94" t="str">
        <f>IF(A2283&lt;&gt;"",SUMIFS(JPK_KR!AM:AM,JPK_KR!W:W,B2283),"")</f>
        <v/>
      </c>
      <c r="G2283" s="94" t="str">
        <f>IF(E2283&lt;&gt;"",SUMIFS(JPK_KR!AL:AL,JPK_KR!W:W,F2283),"")</f>
        <v/>
      </c>
      <c r="H2283" s="94" t="str">
        <f>IF(E2283&lt;&gt;"",SUMIFS(JPK_KR!AM:AM,JPK_KR!W:W,F2283),"")</f>
        <v/>
      </c>
      <c r="K2283" s="94" t="str">
        <f>IF(I2283&lt;&gt;"",SUMIFS(JPK_KR!AJ:AJ,JPK_KR!W:W,J2283),"")</f>
        <v/>
      </c>
      <c r="L2283" s="94" t="str">
        <f>IF(I2283&lt;&gt;"",SUMIFS(JPK_KR!AK:AK,JPK_KR!W:W,J2283),"")</f>
        <v/>
      </c>
    </row>
    <row r="2284" spans="3:12" x14ac:dyDescent="0.3">
      <c r="C2284" s="94" t="str">
        <f>IF(A2284&lt;&gt;"",SUMIFS(JPK_KR!AL:AL,JPK_KR!W:W,B2284),"")</f>
        <v/>
      </c>
      <c r="D2284" s="94" t="str">
        <f>IF(A2284&lt;&gt;"",SUMIFS(JPK_KR!AM:AM,JPK_KR!W:W,B2284),"")</f>
        <v/>
      </c>
      <c r="G2284" s="94" t="str">
        <f>IF(E2284&lt;&gt;"",SUMIFS(JPK_KR!AL:AL,JPK_KR!W:W,F2284),"")</f>
        <v/>
      </c>
      <c r="H2284" s="94" t="str">
        <f>IF(E2284&lt;&gt;"",SUMIFS(JPK_KR!AM:AM,JPK_KR!W:W,F2284),"")</f>
        <v/>
      </c>
      <c r="K2284" s="94" t="str">
        <f>IF(I2284&lt;&gt;"",SUMIFS(JPK_KR!AJ:AJ,JPK_KR!W:W,J2284),"")</f>
        <v/>
      </c>
      <c r="L2284" s="94" t="str">
        <f>IF(I2284&lt;&gt;"",SUMIFS(JPK_KR!AK:AK,JPK_KR!W:W,J2284),"")</f>
        <v/>
      </c>
    </row>
    <row r="2285" spans="3:12" x14ac:dyDescent="0.3">
      <c r="C2285" s="94" t="str">
        <f>IF(A2285&lt;&gt;"",SUMIFS(JPK_KR!AL:AL,JPK_KR!W:W,B2285),"")</f>
        <v/>
      </c>
      <c r="D2285" s="94" t="str">
        <f>IF(A2285&lt;&gt;"",SUMIFS(JPK_KR!AM:AM,JPK_KR!W:W,B2285),"")</f>
        <v/>
      </c>
      <c r="G2285" s="94" t="str">
        <f>IF(E2285&lt;&gt;"",SUMIFS(JPK_KR!AL:AL,JPK_KR!W:W,F2285),"")</f>
        <v/>
      </c>
      <c r="H2285" s="94" t="str">
        <f>IF(E2285&lt;&gt;"",SUMIFS(JPK_KR!AM:AM,JPK_KR!W:W,F2285),"")</f>
        <v/>
      </c>
      <c r="K2285" s="94" t="str">
        <f>IF(I2285&lt;&gt;"",SUMIFS(JPK_KR!AJ:AJ,JPK_KR!W:W,J2285),"")</f>
        <v/>
      </c>
      <c r="L2285" s="94" t="str">
        <f>IF(I2285&lt;&gt;"",SUMIFS(JPK_KR!AK:AK,JPK_KR!W:W,J2285),"")</f>
        <v/>
      </c>
    </row>
    <row r="2286" spans="3:12" x14ac:dyDescent="0.3">
      <c r="C2286" s="94" t="str">
        <f>IF(A2286&lt;&gt;"",SUMIFS(JPK_KR!AL:AL,JPK_KR!W:W,B2286),"")</f>
        <v/>
      </c>
      <c r="D2286" s="94" t="str">
        <f>IF(A2286&lt;&gt;"",SUMIFS(JPK_KR!AM:AM,JPK_KR!W:W,B2286),"")</f>
        <v/>
      </c>
      <c r="G2286" s="94" t="str">
        <f>IF(E2286&lt;&gt;"",SUMIFS(JPK_KR!AL:AL,JPK_KR!W:W,F2286),"")</f>
        <v/>
      </c>
      <c r="H2286" s="94" t="str">
        <f>IF(E2286&lt;&gt;"",SUMIFS(JPK_KR!AM:AM,JPK_KR!W:W,F2286),"")</f>
        <v/>
      </c>
      <c r="K2286" s="94" t="str">
        <f>IF(I2286&lt;&gt;"",SUMIFS(JPK_KR!AJ:AJ,JPK_KR!W:W,J2286),"")</f>
        <v/>
      </c>
      <c r="L2286" s="94" t="str">
        <f>IF(I2286&lt;&gt;"",SUMIFS(JPK_KR!AK:AK,JPK_KR!W:W,J2286),"")</f>
        <v/>
      </c>
    </row>
    <row r="2287" spans="3:12" x14ac:dyDescent="0.3">
      <c r="C2287" s="94" t="str">
        <f>IF(A2287&lt;&gt;"",SUMIFS(JPK_KR!AL:AL,JPK_KR!W:W,B2287),"")</f>
        <v/>
      </c>
      <c r="D2287" s="94" t="str">
        <f>IF(A2287&lt;&gt;"",SUMIFS(JPK_KR!AM:AM,JPK_KR!W:W,B2287),"")</f>
        <v/>
      </c>
      <c r="G2287" s="94" t="str">
        <f>IF(E2287&lt;&gt;"",SUMIFS(JPK_KR!AL:AL,JPK_KR!W:W,F2287),"")</f>
        <v/>
      </c>
      <c r="H2287" s="94" t="str">
        <f>IF(E2287&lt;&gt;"",SUMIFS(JPK_KR!AM:AM,JPK_KR!W:W,F2287),"")</f>
        <v/>
      </c>
      <c r="K2287" s="94" t="str">
        <f>IF(I2287&lt;&gt;"",SUMIFS(JPK_KR!AJ:AJ,JPK_KR!W:W,J2287),"")</f>
        <v/>
      </c>
      <c r="L2287" s="94" t="str">
        <f>IF(I2287&lt;&gt;"",SUMIFS(JPK_KR!AK:AK,JPK_KR!W:W,J2287),"")</f>
        <v/>
      </c>
    </row>
    <row r="2288" spans="3:12" x14ac:dyDescent="0.3">
      <c r="C2288" s="94" t="str">
        <f>IF(A2288&lt;&gt;"",SUMIFS(JPK_KR!AL:AL,JPK_KR!W:W,B2288),"")</f>
        <v/>
      </c>
      <c r="D2288" s="94" t="str">
        <f>IF(A2288&lt;&gt;"",SUMIFS(JPK_KR!AM:AM,JPK_KR!W:W,B2288),"")</f>
        <v/>
      </c>
      <c r="G2288" s="94" t="str">
        <f>IF(E2288&lt;&gt;"",SUMIFS(JPK_KR!AL:AL,JPK_KR!W:W,F2288),"")</f>
        <v/>
      </c>
      <c r="H2288" s="94" t="str">
        <f>IF(E2288&lt;&gt;"",SUMIFS(JPK_KR!AM:AM,JPK_KR!W:W,F2288),"")</f>
        <v/>
      </c>
      <c r="K2288" s="94" t="str">
        <f>IF(I2288&lt;&gt;"",SUMIFS(JPK_KR!AJ:AJ,JPK_KR!W:W,J2288),"")</f>
        <v/>
      </c>
      <c r="L2288" s="94" t="str">
        <f>IF(I2288&lt;&gt;"",SUMIFS(JPK_KR!AK:AK,JPK_KR!W:W,J2288),"")</f>
        <v/>
      </c>
    </row>
    <row r="2289" spans="3:12" x14ac:dyDescent="0.3">
      <c r="C2289" s="94" t="str">
        <f>IF(A2289&lt;&gt;"",SUMIFS(JPK_KR!AL:AL,JPK_KR!W:W,B2289),"")</f>
        <v/>
      </c>
      <c r="D2289" s="94" t="str">
        <f>IF(A2289&lt;&gt;"",SUMIFS(JPK_KR!AM:AM,JPK_KR!W:W,B2289),"")</f>
        <v/>
      </c>
      <c r="G2289" s="94" t="str">
        <f>IF(E2289&lt;&gt;"",SUMIFS(JPK_KR!AL:AL,JPK_KR!W:W,F2289),"")</f>
        <v/>
      </c>
      <c r="H2289" s="94" t="str">
        <f>IF(E2289&lt;&gt;"",SUMIFS(JPK_KR!AM:AM,JPK_KR!W:W,F2289),"")</f>
        <v/>
      </c>
      <c r="K2289" s="94" t="str">
        <f>IF(I2289&lt;&gt;"",SUMIFS(JPK_KR!AJ:AJ,JPK_KR!W:W,J2289),"")</f>
        <v/>
      </c>
      <c r="L2289" s="94" t="str">
        <f>IF(I2289&lt;&gt;"",SUMIFS(JPK_KR!AK:AK,JPK_KR!W:W,J2289),"")</f>
        <v/>
      </c>
    </row>
    <row r="2290" spans="3:12" x14ac:dyDescent="0.3">
      <c r="C2290" s="94" t="str">
        <f>IF(A2290&lt;&gt;"",SUMIFS(JPK_KR!AL:AL,JPK_KR!W:W,B2290),"")</f>
        <v/>
      </c>
      <c r="D2290" s="94" t="str">
        <f>IF(A2290&lt;&gt;"",SUMIFS(JPK_KR!AM:AM,JPK_KR!W:W,B2290),"")</f>
        <v/>
      </c>
      <c r="G2290" s="94" t="str">
        <f>IF(E2290&lt;&gt;"",SUMIFS(JPK_KR!AL:AL,JPK_KR!W:W,F2290),"")</f>
        <v/>
      </c>
      <c r="H2290" s="94" t="str">
        <f>IF(E2290&lt;&gt;"",SUMIFS(JPK_KR!AM:AM,JPK_KR!W:W,F2290),"")</f>
        <v/>
      </c>
      <c r="K2290" s="94" t="str">
        <f>IF(I2290&lt;&gt;"",SUMIFS(JPK_KR!AJ:AJ,JPK_KR!W:W,J2290),"")</f>
        <v/>
      </c>
      <c r="L2290" s="94" t="str">
        <f>IF(I2290&lt;&gt;"",SUMIFS(JPK_KR!AK:AK,JPK_KR!W:W,J2290),"")</f>
        <v/>
      </c>
    </row>
    <row r="2291" spans="3:12" x14ac:dyDescent="0.3">
      <c r="C2291" s="94" t="str">
        <f>IF(A2291&lt;&gt;"",SUMIFS(JPK_KR!AL:AL,JPK_KR!W:W,B2291),"")</f>
        <v/>
      </c>
      <c r="D2291" s="94" t="str">
        <f>IF(A2291&lt;&gt;"",SUMIFS(JPK_KR!AM:AM,JPK_KR!W:W,B2291),"")</f>
        <v/>
      </c>
      <c r="G2291" s="94" t="str">
        <f>IF(E2291&lt;&gt;"",SUMIFS(JPK_KR!AL:AL,JPK_KR!W:W,F2291),"")</f>
        <v/>
      </c>
      <c r="H2291" s="94" t="str">
        <f>IF(E2291&lt;&gt;"",SUMIFS(JPK_KR!AM:AM,JPK_KR!W:W,F2291),"")</f>
        <v/>
      </c>
      <c r="K2291" s="94" t="str">
        <f>IF(I2291&lt;&gt;"",SUMIFS(JPK_KR!AJ:AJ,JPK_KR!W:W,J2291),"")</f>
        <v/>
      </c>
      <c r="L2291" s="94" t="str">
        <f>IF(I2291&lt;&gt;"",SUMIFS(JPK_KR!AK:AK,JPK_KR!W:W,J2291),"")</f>
        <v/>
      </c>
    </row>
    <row r="2292" spans="3:12" x14ac:dyDescent="0.3">
      <c r="C2292" s="94" t="str">
        <f>IF(A2292&lt;&gt;"",SUMIFS(JPK_KR!AL:AL,JPK_KR!W:W,B2292),"")</f>
        <v/>
      </c>
      <c r="D2292" s="94" t="str">
        <f>IF(A2292&lt;&gt;"",SUMIFS(JPK_KR!AM:AM,JPK_KR!W:W,B2292),"")</f>
        <v/>
      </c>
      <c r="G2292" s="94" t="str">
        <f>IF(E2292&lt;&gt;"",SUMIFS(JPK_KR!AL:AL,JPK_KR!W:W,F2292),"")</f>
        <v/>
      </c>
      <c r="H2292" s="94" t="str">
        <f>IF(E2292&lt;&gt;"",SUMIFS(JPK_KR!AM:AM,JPK_KR!W:W,F2292),"")</f>
        <v/>
      </c>
      <c r="K2292" s="94" t="str">
        <f>IF(I2292&lt;&gt;"",SUMIFS(JPK_KR!AJ:AJ,JPK_KR!W:W,J2292),"")</f>
        <v/>
      </c>
      <c r="L2292" s="94" t="str">
        <f>IF(I2292&lt;&gt;"",SUMIFS(JPK_KR!AK:AK,JPK_KR!W:W,J2292),"")</f>
        <v/>
      </c>
    </row>
    <row r="2293" spans="3:12" x14ac:dyDescent="0.3">
      <c r="C2293" s="94" t="str">
        <f>IF(A2293&lt;&gt;"",SUMIFS(JPK_KR!AL:AL,JPK_KR!W:W,B2293),"")</f>
        <v/>
      </c>
      <c r="D2293" s="94" t="str">
        <f>IF(A2293&lt;&gt;"",SUMIFS(JPK_KR!AM:AM,JPK_KR!W:W,B2293),"")</f>
        <v/>
      </c>
      <c r="G2293" s="94" t="str">
        <f>IF(E2293&lt;&gt;"",SUMIFS(JPK_KR!AL:AL,JPK_KR!W:W,F2293),"")</f>
        <v/>
      </c>
      <c r="H2293" s="94" t="str">
        <f>IF(E2293&lt;&gt;"",SUMIFS(JPK_KR!AM:AM,JPK_KR!W:W,F2293),"")</f>
        <v/>
      </c>
      <c r="K2293" s="94" t="str">
        <f>IF(I2293&lt;&gt;"",SUMIFS(JPK_KR!AJ:AJ,JPK_KR!W:W,J2293),"")</f>
        <v/>
      </c>
      <c r="L2293" s="94" t="str">
        <f>IF(I2293&lt;&gt;"",SUMIFS(JPK_KR!AK:AK,JPK_KR!W:W,J2293),"")</f>
        <v/>
      </c>
    </row>
    <row r="2294" spans="3:12" x14ac:dyDescent="0.3">
      <c r="C2294" s="94" t="str">
        <f>IF(A2294&lt;&gt;"",SUMIFS(JPK_KR!AL:AL,JPK_KR!W:W,B2294),"")</f>
        <v/>
      </c>
      <c r="D2294" s="94" t="str">
        <f>IF(A2294&lt;&gt;"",SUMIFS(JPK_KR!AM:AM,JPK_KR!W:W,B2294),"")</f>
        <v/>
      </c>
      <c r="G2294" s="94" t="str">
        <f>IF(E2294&lt;&gt;"",SUMIFS(JPK_KR!AL:AL,JPK_KR!W:W,F2294),"")</f>
        <v/>
      </c>
      <c r="H2294" s="94" t="str">
        <f>IF(E2294&lt;&gt;"",SUMIFS(JPK_KR!AM:AM,JPK_KR!W:W,F2294),"")</f>
        <v/>
      </c>
      <c r="K2294" s="94" t="str">
        <f>IF(I2294&lt;&gt;"",SUMIFS(JPK_KR!AJ:AJ,JPK_KR!W:W,J2294),"")</f>
        <v/>
      </c>
      <c r="L2294" s="94" t="str">
        <f>IF(I2294&lt;&gt;"",SUMIFS(JPK_KR!AK:AK,JPK_KR!W:W,J2294),"")</f>
        <v/>
      </c>
    </row>
    <row r="2295" spans="3:12" x14ac:dyDescent="0.3">
      <c r="C2295" s="94" t="str">
        <f>IF(A2295&lt;&gt;"",SUMIFS(JPK_KR!AL:AL,JPK_KR!W:W,B2295),"")</f>
        <v/>
      </c>
      <c r="D2295" s="94" t="str">
        <f>IF(A2295&lt;&gt;"",SUMIFS(JPK_KR!AM:AM,JPK_KR!W:W,B2295),"")</f>
        <v/>
      </c>
      <c r="G2295" s="94" t="str">
        <f>IF(E2295&lt;&gt;"",SUMIFS(JPK_KR!AL:AL,JPK_KR!W:W,F2295),"")</f>
        <v/>
      </c>
      <c r="H2295" s="94" t="str">
        <f>IF(E2295&lt;&gt;"",SUMIFS(JPK_KR!AM:AM,JPK_KR!W:W,F2295),"")</f>
        <v/>
      </c>
      <c r="K2295" s="94" t="str">
        <f>IF(I2295&lt;&gt;"",SUMIFS(JPK_KR!AJ:AJ,JPK_KR!W:W,J2295),"")</f>
        <v/>
      </c>
      <c r="L2295" s="94" t="str">
        <f>IF(I2295&lt;&gt;"",SUMIFS(JPK_KR!AK:AK,JPK_KR!W:W,J2295),"")</f>
        <v/>
      </c>
    </row>
    <row r="2296" spans="3:12" x14ac:dyDescent="0.3">
      <c r="C2296" s="94" t="str">
        <f>IF(A2296&lt;&gt;"",SUMIFS(JPK_KR!AL:AL,JPK_KR!W:W,B2296),"")</f>
        <v/>
      </c>
      <c r="D2296" s="94" t="str">
        <f>IF(A2296&lt;&gt;"",SUMIFS(JPK_KR!AM:AM,JPK_KR!W:W,B2296),"")</f>
        <v/>
      </c>
      <c r="G2296" s="94" t="str">
        <f>IF(E2296&lt;&gt;"",SUMIFS(JPK_KR!AL:AL,JPK_KR!W:W,F2296),"")</f>
        <v/>
      </c>
      <c r="H2296" s="94" t="str">
        <f>IF(E2296&lt;&gt;"",SUMIFS(JPK_KR!AM:AM,JPK_KR!W:W,F2296),"")</f>
        <v/>
      </c>
      <c r="K2296" s="94" t="str">
        <f>IF(I2296&lt;&gt;"",SUMIFS(JPK_KR!AJ:AJ,JPK_KR!W:W,J2296),"")</f>
        <v/>
      </c>
      <c r="L2296" s="94" t="str">
        <f>IF(I2296&lt;&gt;"",SUMIFS(JPK_KR!AK:AK,JPK_KR!W:W,J2296),"")</f>
        <v/>
      </c>
    </row>
    <row r="2297" spans="3:12" x14ac:dyDescent="0.3">
      <c r="C2297" s="94" t="str">
        <f>IF(A2297&lt;&gt;"",SUMIFS(JPK_KR!AL:AL,JPK_KR!W:W,B2297),"")</f>
        <v/>
      </c>
      <c r="D2297" s="94" t="str">
        <f>IF(A2297&lt;&gt;"",SUMIFS(JPK_KR!AM:AM,JPK_KR!W:W,B2297),"")</f>
        <v/>
      </c>
      <c r="G2297" s="94" t="str">
        <f>IF(E2297&lt;&gt;"",SUMIFS(JPK_KR!AL:AL,JPK_KR!W:W,F2297),"")</f>
        <v/>
      </c>
      <c r="H2297" s="94" t="str">
        <f>IF(E2297&lt;&gt;"",SUMIFS(JPK_KR!AM:AM,JPK_KR!W:W,F2297),"")</f>
        <v/>
      </c>
      <c r="K2297" s="94" t="str">
        <f>IF(I2297&lt;&gt;"",SUMIFS(JPK_KR!AJ:AJ,JPK_KR!W:W,J2297),"")</f>
        <v/>
      </c>
      <c r="L2297" s="94" t="str">
        <f>IF(I2297&lt;&gt;"",SUMIFS(JPK_KR!AK:AK,JPK_KR!W:W,J2297),"")</f>
        <v/>
      </c>
    </row>
    <row r="2298" spans="3:12" x14ac:dyDescent="0.3">
      <c r="C2298" s="94" t="str">
        <f>IF(A2298&lt;&gt;"",SUMIFS(JPK_KR!AL:AL,JPK_KR!W:W,B2298),"")</f>
        <v/>
      </c>
      <c r="D2298" s="94" t="str">
        <f>IF(A2298&lt;&gt;"",SUMIFS(JPK_KR!AM:AM,JPK_KR!W:W,B2298),"")</f>
        <v/>
      </c>
      <c r="G2298" s="94" t="str">
        <f>IF(E2298&lt;&gt;"",SUMIFS(JPK_KR!AL:AL,JPK_KR!W:W,F2298),"")</f>
        <v/>
      </c>
      <c r="H2298" s="94" t="str">
        <f>IF(E2298&lt;&gt;"",SUMIFS(JPK_KR!AM:AM,JPK_KR!W:W,F2298),"")</f>
        <v/>
      </c>
      <c r="K2298" s="94" t="str">
        <f>IF(I2298&lt;&gt;"",SUMIFS(JPK_KR!AJ:AJ,JPK_KR!W:W,J2298),"")</f>
        <v/>
      </c>
      <c r="L2298" s="94" t="str">
        <f>IF(I2298&lt;&gt;"",SUMIFS(JPK_KR!AK:AK,JPK_KR!W:W,J2298),"")</f>
        <v/>
      </c>
    </row>
    <row r="2299" spans="3:12" x14ac:dyDescent="0.3">
      <c r="C2299" s="94" t="str">
        <f>IF(A2299&lt;&gt;"",SUMIFS(JPK_KR!AL:AL,JPK_KR!W:W,B2299),"")</f>
        <v/>
      </c>
      <c r="D2299" s="94" t="str">
        <f>IF(A2299&lt;&gt;"",SUMIFS(JPK_KR!AM:AM,JPK_KR!W:W,B2299),"")</f>
        <v/>
      </c>
      <c r="G2299" s="94" t="str">
        <f>IF(E2299&lt;&gt;"",SUMIFS(JPK_KR!AL:AL,JPK_KR!W:W,F2299),"")</f>
        <v/>
      </c>
      <c r="H2299" s="94" t="str">
        <f>IF(E2299&lt;&gt;"",SUMIFS(JPK_KR!AM:AM,JPK_KR!W:W,F2299),"")</f>
        <v/>
      </c>
      <c r="K2299" s="94" t="str">
        <f>IF(I2299&lt;&gt;"",SUMIFS(JPK_KR!AJ:AJ,JPK_KR!W:W,J2299),"")</f>
        <v/>
      </c>
      <c r="L2299" s="94" t="str">
        <f>IF(I2299&lt;&gt;"",SUMIFS(JPK_KR!AK:AK,JPK_KR!W:W,J2299),"")</f>
        <v/>
      </c>
    </row>
    <row r="2300" spans="3:12" x14ac:dyDescent="0.3">
      <c r="C2300" s="94" t="str">
        <f>IF(A2300&lt;&gt;"",SUMIFS(JPK_KR!AL:AL,JPK_KR!W:W,B2300),"")</f>
        <v/>
      </c>
      <c r="D2300" s="94" t="str">
        <f>IF(A2300&lt;&gt;"",SUMIFS(JPK_KR!AM:AM,JPK_KR!W:W,B2300),"")</f>
        <v/>
      </c>
      <c r="G2300" s="94" t="str">
        <f>IF(E2300&lt;&gt;"",SUMIFS(JPK_KR!AL:AL,JPK_KR!W:W,F2300),"")</f>
        <v/>
      </c>
      <c r="H2300" s="94" t="str">
        <f>IF(E2300&lt;&gt;"",SUMIFS(JPK_KR!AM:AM,JPK_KR!W:W,F2300),"")</f>
        <v/>
      </c>
      <c r="K2300" s="94" t="str">
        <f>IF(I2300&lt;&gt;"",SUMIFS(JPK_KR!AJ:AJ,JPK_KR!W:W,J2300),"")</f>
        <v/>
      </c>
      <c r="L2300" s="94" t="str">
        <f>IF(I2300&lt;&gt;"",SUMIFS(JPK_KR!AK:AK,JPK_KR!W:W,J2300),"")</f>
        <v/>
      </c>
    </row>
    <row r="2301" spans="3:12" x14ac:dyDescent="0.3">
      <c r="C2301" s="94" t="str">
        <f>IF(A2301&lt;&gt;"",SUMIFS(JPK_KR!AL:AL,JPK_KR!W:W,B2301),"")</f>
        <v/>
      </c>
      <c r="D2301" s="94" t="str">
        <f>IF(A2301&lt;&gt;"",SUMIFS(JPK_KR!AM:AM,JPK_KR!W:W,B2301),"")</f>
        <v/>
      </c>
      <c r="G2301" s="94" t="str">
        <f>IF(E2301&lt;&gt;"",SUMIFS(JPK_KR!AL:AL,JPK_KR!W:W,F2301),"")</f>
        <v/>
      </c>
      <c r="H2301" s="94" t="str">
        <f>IF(E2301&lt;&gt;"",SUMIFS(JPK_KR!AM:AM,JPK_KR!W:W,F2301),"")</f>
        <v/>
      </c>
      <c r="K2301" s="94" t="str">
        <f>IF(I2301&lt;&gt;"",SUMIFS(JPK_KR!AJ:AJ,JPK_KR!W:W,J2301),"")</f>
        <v/>
      </c>
      <c r="L2301" s="94" t="str">
        <f>IF(I2301&lt;&gt;"",SUMIFS(JPK_KR!AK:AK,JPK_KR!W:W,J2301),"")</f>
        <v/>
      </c>
    </row>
    <row r="2302" spans="3:12" x14ac:dyDescent="0.3">
      <c r="C2302" s="94" t="str">
        <f>IF(A2302&lt;&gt;"",SUMIFS(JPK_KR!AL:AL,JPK_KR!W:W,B2302),"")</f>
        <v/>
      </c>
      <c r="D2302" s="94" t="str">
        <f>IF(A2302&lt;&gt;"",SUMIFS(JPK_KR!AM:AM,JPK_KR!W:W,B2302),"")</f>
        <v/>
      </c>
      <c r="G2302" s="94" t="str">
        <f>IF(E2302&lt;&gt;"",SUMIFS(JPK_KR!AL:AL,JPK_KR!W:W,F2302),"")</f>
        <v/>
      </c>
      <c r="H2302" s="94" t="str">
        <f>IF(E2302&lt;&gt;"",SUMIFS(JPK_KR!AM:AM,JPK_KR!W:W,F2302),"")</f>
        <v/>
      </c>
      <c r="K2302" s="94" t="str">
        <f>IF(I2302&lt;&gt;"",SUMIFS(JPK_KR!AJ:AJ,JPK_KR!W:W,J2302),"")</f>
        <v/>
      </c>
      <c r="L2302" s="94" t="str">
        <f>IF(I2302&lt;&gt;"",SUMIFS(JPK_KR!AK:AK,JPK_KR!W:W,J2302),"")</f>
        <v/>
      </c>
    </row>
    <row r="2303" spans="3:12" x14ac:dyDescent="0.3">
      <c r="C2303" s="94" t="str">
        <f>IF(A2303&lt;&gt;"",SUMIFS(JPK_KR!AL:AL,JPK_KR!W:W,B2303),"")</f>
        <v/>
      </c>
      <c r="D2303" s="94" t="str">
        <f>IF(A2303&lt;&gt;"",SUMIFS(JPK_KR!AM:AM,JPK_KR!W:W,B2303),"")</f>
        <v/>
      </c>
      <c r="G2303" s="94" t="str">
        <f>IF(E2303&lt;&gt;"",SUMIFS(JPK_KR!AL:AL,JPK_KR!W:W,F2303),"")</f>
        <v/>
      </c>
      <c r="H2303" s="94" t="str">
        <f>IF(E2303&lt;&gt;"",SUMIFS(JPK_KR!AM:AM,JPK_KR!W:W,F2303),"")</f>
        <v/>
      </c>
      <c r="K2303" s="94" t="str">
        <f>IF(I2303&lt;&gt;"",SUMIFS(JPK_KR!AJ:AJ,JPK_KR!W:W,J2303),"")</f>
        <v/>
      </c>
      <c r="L2303" s="94" t="str">
        <f>IF(I2303&lt;&gt;"",SUMIFS(JPK_KR!AK:AK,JPK_KR!W:W,J2303),"")</f>
        <v/>
      </c>
    </row>
    <row r="2304" spans="3:12" x14ac:dyDescent="0.3">
      <c r="C2304" s="94" t="str">
        <f>IF(A2304&lt;&gt;"",SUMIFS(JPK_KR!AL:AL,JPK_KR!W:W,B2304),"")</f>
        <v/>
      </c>
      <c r="D2304" s="94" t="str">
        <f>IF(A2304&lt;&gt;"",SUMIFS(JPK_KR!AM:AM,JPK_KR!W:W,B2304),"")</f>
        <v/>
      </c>
      <c r="G2304" s="94" t="str">
        <f>IF(E2304&lt;&gt;"",SUMIFS(JPK_KR!AL:AL,JPK_KR!W:W,F2304),"")</f>
        <v/>
      </c>
      <c r="H2304" s="94" t="str">
        <f>IF(E2304&lt;&gt;"",SUMIFS(JPK_KR!AM:AM,JPK_KR!W:W,F2304),"")</f>
        <v/>
      </c>
      <c r="K2304" s="94" t="str">
        <f>IF(I2304&lt;&gt;"",SUMIFS(JPK_KR!AJ:AJ,JPK_KR!W:W,J2304),"")</f>
        <v/>
      </c>
      <c r="L2304" s="94" t="str">
        <f>IF(I2304&lt;&gt;"",SUMIFS(JPK_KR!AK:AK,JPK_KR!W:W,J2304),"")</f>
        <v/>
      </c>
    </row>
    <row r="2305" spans="3:12" x14ac:dyDescent="0.3">
      <c r="C2305" s="94" t="str">
        <f>IF(A2305&lt;&gt;"",SUMIFS(JPK_KR!AL:AL,JPK_KR!W:W,B2305),"")</f>
        <v/>
      </c>
      <c r="D2305" s="94" t="str">
        <f>IF(A2305&lt;&gt;"",SUMIFS(JPK_KR!AM:AM,JPK_KR!W:W,B2305),"")</f>
        <v/>
      </c>
      <c r="G2305" s="94" t="str">
        <f>IF(E2305&lt;&gt;"",SUMIFS(JPK_KR!AL:AL,JPK_KR!W:W,F2305),"")</f>
        <v/>
      </c>
      <c r="H2305" s="94" t="str">
        <f>IF(E2305&lt;&gt;"",SUMIFS(JPK_KR!AM:AM,JPK_KR!W:W,F2305),"")</f>
        <v/>
      </c>
      <c r="K2305" s="94" t="str">
        <f>IF(I2305&lt;&gt;"",SUMIFS(JPK_KR!AJ:AJ,JPK_KR!W:W,J2305),"")</f>
        <v/>
      </c>
      <c r="L2305" s="94" t="str">
        <f>IF(I2305&lt;&gt;"",SUMIFS(JPK_KR!AK:AK,JPK_KR!W:W,J2305),"")</f>
        <v/>
      </c>
    </row>
    <row r="2306" spans="3:12" x14ac:dyDescent="0.3">
      <c r="C2306" s="94" t="str">
        <f>IF(A2306&lt;&gt;"",SUMIFS(JPK_KR!AL:AL,JPK_KR!W:W,B2306),"")</f>
        <v/>
      </c>
      <c r="D2306" s="94" t="str">
        <f>IF(A2306&lt;&gt;"",SUMIFS(JPK_KR!AM:AM,JPK_KR!W:W,B2306),"")</f>
        <v/>
      </c>
      <c r="G2306" s="94" t="str">
        <f>IF(E2306&lt;&gt;"",SUMIFS(JPK_KR!AL:AL,JPK_KR!W:W,F2306),"")</f>
        <v/>
      </c>
      <c r="H2306" s="94" t="str">
        <f>IF(E2306&lt;&gt;"",SUMIFS(JPK_KR!AM:AM,JPK_KR!W:W,F2306),"")</f>
        <v/>
      </c>
      <c r="K2306" s="94" t="str">
        <f>IF(I2306&lt;&gt;"",SUMIFS(JPK_KR!AJ:AJ,JPK_KR!W:W,J2306),"")</f>
        <v/>
      </c>
      <c r="L2306" s="94" t="str">
        <f>IF(I2306&lt;&gt;"",SUMIFS(JPK_KR!AK:AK,JPK_KR!W:W,J2306),"")</f>
        <v/>
      </c>
    </row>
    <row r="2307" spans="3:12" x14ac:dyDescent="0.3">
      <c r="C2307" s="94" t="str">
        <f>IF(A2307&lt;&gt;"",SUMIFS(JPK_KR!AL:AL,JPK_KR!W:W,B2307),"")</f>
        <v/>
      </c>
      <c r="D2307" s="94" t="str">
        <f>IF(A2307&lt;&gt;"",SUMIFS(JPK_KR!AM:AM,JPK_KR!W:W,B2307),"")</f>
        <v/>
      </c>
      <c r="G2307" s="94" t="str">
        <f>IF(E2307&lt;&gt;"",SUMIFS(JPK_KR!AL:AL,JPK_KR!W:W,F2307),"")</f>
        <v/>
      </c>
      <c r="H2307" s="94" t="str">
        <f>IF(E2307&lt;&gt;"",SUMIFS(JPK_KR!AM:AM,JPK_KR!W:W,F2307),"")</f>
        <v/>
      </c>
      <c r="K2307" s="94" t="str">
        <f>IF(I2307&lt;&gt;"",SUMIFS(JPK_KR!AJ:AJ,JPK_KR!W:W,J2307),"")</f>
        <v/>
      </c>
      <c r="L2307" s="94" t="str">
        <f>IF(I2307&lt;&gt;"",SUMIFS(JPK_KR!AK:AK,JPK_KR!W:W,J2307),"")</f>
        <v/>
      </c>
    </row>
    <row r="2308" spans="3:12" x14ac:dyDescent="0.3">
      <c r="C2308" s="94" t="str">
        <f>IF(A2308&lt;&gt;"",SUMIFS(JPK_KR!AL:AL,JPK_KR!W:W,B2308),"")</f>
        <v/>
      </c>
      <c r="D2308" s="94" t="str">
        <f>IF(A2308&lt;&gt;"",SUMIFS(JPK_KR!AM:AM,JPK_KR!W:W,B2308),"")</f>
        <v/>
      </c>
      <c r="G2308" s="94" t="str">
        <f>IF(E2308&lt;&gt;"",SUMIFS(JPK_KR!AL:AL,JPK_KR!W:W,F2308),"")</f>
        <v/>
      </c>
      <c r="H2308" s="94" t="str">
        <f>IF(E2308&lt;&gt;"",SUMIFS(JPK_KR!AM:AM,JPK_KR!W:W,F2308),"")</f>
        <v/>
      </c>
      <c r="K2308" s="94" t="str">
        <f>IF(I2308&lt;&gt;"",SUMIFS(JPK_KR!AJ:AJ,JPK_KR!W:W,J2308),"")</f>
        <v/>
      </c>
      <c r="L2308" s="94" t="str">
        <f>IF(I2308&lt;&gt;"",SUMIFS(JPK_KR!AK:AK,JPK_KR!W:W,J2308),"")</f>
        <v/>
      </c>
    </row>
    <row r="2309" spans="3:12" x14ac:dyDescent="0.3">
      <c r="C2309" s="94" t="str">
        <f>IF(A2309&lt;&gt;"",SUMIFS(JPK_KR!AL:AL,JPK_KR!W:W,B2309),"")</f>
        <v/>
      </c>
      <c r="D2309" s="94" t="str">
        <f>IF(A2309&lt;&gt;"",SUMIFS(JPK_KR!AM:AM,JPK_KR!W:W,B2309),"")</f>
        <v/>
      </c>
      <c r="G2309" s="94" t="str">
        <f>IF(E2309&lt;&gt;"",SUMIFS(JPK_KR!AL:AL,JPK_KR!W:W,F2309),"")</f>
        <v/>
      </c>
      <c r="H2309" s="94" t="str">
        <f>IF(E2309&lt;&gt;"",SUMIFS(JPK_KR!AM:AM,JPK_KR!W:W,F2309),"")</f>
        <v/>
      </c>
      <c r="K2309" s="94" t="str">
        <f>IF(I2309&lt;&gt;"",SUMIFS(JPK_KR!AJ:AJ,JPK_KR!W:W,J2309),"")</f>
        <v/>
      </c>
      <c r="L2309" s="94" t="str">
        <f>IF(I2309&lt;&gt;"",SUMIFS(JPK_KR!AK:AK,JPK_KR!W:W,J2309),"")</f>
        <v/>
      </c>
    </row>
    <row r="2310" spans="3:12" x14ac:dyDescent="0.3">
      <c r="C2310" s="94" t="str">
        <f>IF(A2310&lt;&gt;"",SUMIFS(JPK_KR!AL:AL,JPK_KR!W:W,B2310),"")</f>
        <v/>
      </c>
      <c r="D2310" s="94" t="str">
        <f>IF(A2310&lt;&gt;"",SUMIFS(JPK_KR!AM:AM,JPK_KR!W:W,B2310),"")</f>
        <v/>
      </c>
      <c r="G2310" s="94" t="str">
        <f>IF(E2310&lt;&gt;"",SUMIFS(JPK_KR!AL:AL,JPK_KR!W:W,F2310),"")</f>
        <v/>
      </c>
      <c r="H2310" s="94" t="str">
        <f>IF(E2310&lt;&gt;"",SUMIFS(JPK_KR!AM:AM,JPK_KR!W:W,F2310),"")</f>
        <v/>
      </c>
      <c r="K2310" s="94" t="str">
        <f>IF(I2310&lt;&gt;"",SUMIFS(JPK_KR!AJ:AJ,JPK_KR!W:W,J2310),"")</f>
        <v/>
      </c>
      <c r="L2310" s="94" t="str">
        <f>IF(I2310&lt;&gt;"",SUMIFS(JPK_KR!AK:AK,JPK_KR!W:W,J2310),"")</f>
        <v/>
      </c>
    </row>
    <row r="2311" spans="3:12" x14ac:dyDescent="0.3">
      <c r="C2311" s="94" t="str">
        <f>IF(A2311&lt;&gt;"",SUMIFS(JPK_KR!AL:AL,JPK_KR!W:W,B2311),"")</f>
        <v/>
      </c>
      <c r="D2311" s="94" t="str">
        <f>IF(A2311&lt;&gt;"",SUMIFS(JPK_KR!AM:AM,JPK_KR!W:W,B2311),"")</f>
        <v/>
      </c>
      <c r="G2311" s="94" t="str">
        <f>IF(E2311&lt;&gt;"",SUMIFS(JPK_KR!AL:AL,JPK_KR!W:W,F2311),"")</f>
        <v/>
      </c>
      <c r="H2311" s="94" t="str">
        <f>IF(E2311&lt;&gt;"",SUMIFS(JPK_KR!AM:AM,JPK_KR!W:W,F2311),"")</f>
        <v/>
      </c>
      <c r="K2311" s="94" t="str">
        <f>IF(I2311&lt;&gt;"",SUMIFS(JPK_KR!AJ:AJ,JPK_KR!W:W,J2311),"")</f>
        <v/>
      </c>
      <c r="L2311" s="94" t="str">
        <f>IF(I2311&lt;&gt;"",SUMIFS(JPK_KR!AK:AK,JPK_KR!W:W,J2311),"")</f>
        <v/>
      </c>
    </row>
    <row r="2312" spans="3:12" x14ac:dyDescent="0.3">
      <c r="C2312" s="94" t="str">
        <f>IF(A2312&lt;&gt;"",SUMIFS(JPK_KR!AL:AL,JPK_KR!W:W,B2312),"")</f>
        <v/>
      </c>
      <c r="D2312" s="94" t="str">
        <f>IF(A2312&lt;&gt;"",SUMIFS(JPK_KR!AM:AM,JPK_KR!W:W,B2312),"")</f>
        <v/>
      </c>
      <c r="G2312" s="94" t="str">
        <f>IF(E2312&lt;&gt;"",SUMIFS(JPK_KR!AL:AL,JPK_KR!W:W,F2312),"")</f>
        <v/>
      </c>
      <c r="H2312" s="94" t="str">
        <f>IF(E2312&lt;&gt;"",SUMIFS(JPK_KR!AM:AM,JPK_KR!W:W,F2312),"")</f>
        <v/>
      </c>
      <c r="K2312" s="94" t="str">
        <f>IF(I2312&lt;&gt;"",SUMIFS(JPK_KR!AJ:AJ,JPK_KR!W:W,J2312),"")</f>
        <v/>
      </c>
      <c r="L2312" s="94" t="str">
        <f>IF(I2312&lt;&gt;"",SUMIFS(JPK_KR!AK:AK,JPK_KR!W:W,J2312),"")</f>
        <v/>
      </c>
    </row>
    <row r="2313" spans="3:12" x14ac:dyDescent="0.3">
      <c r="C2313" s="94" t="str">
        <f>IF(A2313&lt;&gt;"",SUMIFS(JPK_KR!AL:AL,JPK_KR!W:W,B2313),"")</f>
        <v/>
      </c>
      <c r="D2313" s="94" t="str">
        <f>IF(A2313&lt;&gt;"",SUMIFS(JPK_KR!AM:AM,JPK_KR!W:W,B2313),"")</f>
        <v/>
      </c>
      <c r="G2313" s="94" t="str">
        <f>IF(E2313&lt;&gt;"",SUMIFS(JPK_KR!AL:AL,JPK_KR!W:W,F2313),"")</f>
        <v/>
      </c>
      <c r="H2313" s="94" t="str">
        <f>IF(E2313&lt;&gt;"",SUMIFS(JPK_KR!AM:AM,JPK_KR!W:W,F2313),"")</f>
        <v/>
      </c>
      <c r="K2313" s="94" t="str">
        <f>IF(I2313&lt;&gt;"",SUMIFS(JPK_KR!AJ:AJ,JPK_KR!W:W,J2313),"")</f>
        <v/>
      </c>
      <c r="L2313" s="94" t="str">
        <f>IF(I2313&lt;&gt;"",SUMIFS(JPK_KR!AK:AK,JPK_KR!W:W,J2313),"")</f>
        <v/>
      </c>
    </row>
    <row r="2314" spans="3:12" x14ac:dyDescent="0.3">
      <c r="C2314" s="94" t="str">
        <f>IF(A2314&lt;&gt;"",SUMIFS(JPK_KR!AL:AL,JPK_KR!W:W,B2314),"")</f>
        <v/>
      </c>
      <c r="D2314" s="94" t="str">
        <f>IF(A2314&lt;&gt;"",SUMIFS(JPK_KR!AM:AM,JPK_KR!W:W,B2314),"")</f>
        <v/>
      </c>
      <c r="G2314" s="94" t="str">
        <f>IF(E2314&lt;&gt;"",SUMIFS(JPK_KR!AL:AL,JPK_KR!W:W,F2314),"")</f>
        <v/>
      </c>
      <c r="H2314" s="94" t="str">
        <f>IF(E2314&lt;&gt;"",SUMIFS(JPK_KR!AM:AM,JPK_KR!W:W,F2314),"")</f>
        <v/>
      </c>
      <c r="K2314" s="94" t="str">
        <f>IF(I2314&lt;&gt;"",SUMIFS(JPK_KR!AJ:AJ,JPK_KR!W:W,J2314),"")</f>
        <v/>
      </c>
      <c r="L2314" s="94" t="str">
        <f>IF(I2314&lt;&gt;"",SUMIFS(JPK_KR!AK:AK,JPK_KR!W:W,J2314),"")</f>
        <v/>
      </c>
    </row>
    <row r="2315" spans="3:12" x14ac:dyDescent="0.3">
      <c r="C2315" s="94" t="str">
        <f>IF(A2315&lt;&gt;"",SUMIFS(JPK_KR!AL:AL,JPK_KR!W:W,B2315),"")</f>
        <v/>
      </c>
      <c r="D2315" s="94" t="str">
        <f>IF(A2315&lt;&gt;"",SUMIFS(JPK_KR!AM:AM,JPK_KR!W:W,B2315),"")</f>
        <v/>
      </c>
      <c r="G2315" s="94" t="str">
        <f>IF(E2315&lt;&gt;"",SUMIFS(JPK_KR!AL:AL,JPK_KR!W:W,F2315),"")</f>
        <v/>
      </c>
      <c r="H2315" s="94" t="str">
        <f>IF(E2315&lt;&gt;"",SUMIFS(JPK_KR!AM:AM,JPK_KR!W:W,F2315),"")</f>
        <v/>
      </c>
      <c r="K2315" s="94" t="str">
        <f>IF(I2315&lt;&gt;"",SUMIFS(JPK_KR!AJ:AJ,JPK_KR!W:W,J2315),"")</f>
        <v/>
      </c>
      <c r="L2315" s="94" t="str">
        <f>IF(I2315&lt;&gt;"",SUMIFS(JPK_KR!AK:AK,JPK_KR!W:W,J2315),"")</f>
        <v/>
      </c>
    </row>
    <row r="2316" spans="3:12" x14ac:dyDescent="0.3">
      <c r="C2316" s="94" t="str">
        <f>IF(A2316&lt;&gt;"",SUMIFS(JPK_KR!AL:AL,JPK_KR!W:W,B2316),"")</f>
        <v/>
      </c>
      <c r="D2316" s="94" t="str">
        <f>IF(A2316&lt;&gt;"",SUMIFS(JPK_KR!AM:AM,JPK_KR!W:W,B2316),"")</f>
        <v/>
      </c>
      <c r="G2316" s="94" t="str">
        <f>IF(E2316&lt;&gt;"",SUMIFS(JPK_KR!AL:AL,JPK_KR!W:W,F2316),"")</f>
        <v/>
      </c>
      <c r="H2316" s="94" t="str">
        <f>IF(E2316&lt;&gt;"",SUMIFS(JPK_KR!AM:AM,JPK_KR!W:W,F2316),"")</f>
        <v/>
      </c>
      <c r="K2316" s="94" t="str">
        <f>IF(I2316&lt;&gt;"",SUMIFS(JPK_KR!AJ:AJ,JPK_KR!W:W,J2316),"")</f>
        <v/>
      </c>
      <c r="L2316" s="94" t="str">
        <f>IF(I2316&lt;&gt;"",SUMIFS(JPK_KR!AK:AK,JPK_KR!W:W,J2316),"")</f>
        <v/>
      </c>
    </row>
    <row r="2317" spans="3:12" x14ac:dyDescent="0.3">
      <c r="C2317" s="94" t="str">
        <f>IF(A2317&lt;&gt;"",SUMIFS(JPK_KR!AL:AL,JPK_KR!W:W,B2317),"")</f>
        <v/>
      </c>
      <c r="D2317" s="94" t="str">
        <f>IF(A2317&lt;&gt;"",SUMIFS(JPK_KR!AM:AM,JPK_KR!W:W,B2317),"")</f>
        <v/>
      </c>
      <c r="G2317" s="94" t="str">
        <f>IF(E2317&lt;&gt;"",SUMIFS(JPK_KR!AL:AL,JPK_KR!W:W,F2317),"")</f>
        <v/>
      </c>
      <c r="H2317" s="94" t="str">
        <f>IF(E2317&lt;&gt;"",SUMIFS(JPK_KR!AM:AM,JPK_KR!W:W,F2317),"")</f>
        <v/>
      </c>
      <c r="K2317" s="94" t="str">
        <f>IF(I2317&lt;&gt;"",SUMIFS(JPK_KR!AJ:AJ,JPK_KR!W:W,J2317),"")</f>
        <v/>
      </c>
      <c r="L2317" s="94" t="str">
        <f>IF(I2317&lt;&gt;"",SUMIFS(JPK_KR!AK:AK,JPK_KR!W:W,J2317),"")</f>
        <v/>
      </c>
    </row>
    <row r="2318" spans="3:12" x14ac:dyDescent="0.3">
      <c r="C2318" s="94" t="str">
        <f>IF(A2318&lt;&gt;"",SUMIFS(JPK_KR!AL:AL,JPK_KR!W:W,B2318),"")</f>
        <v/>
      </c>
      <c r="D2318" s="94" t="str">
        <f>IF(A2318&lt;&gt;"",SUMIFS(JPK_KR!AM:AM,JPK_KR!W:W,B2318),"")</f>
        <v/>
      </c>
      <c r="G2318" s="94" t="str">
        <f>IF(E2318&lt;&gt;"",SUMIFS(JPK_KR!AL:AL,JPK_KR!W:W,F2318),"")</f>
        <v/>
      </c>
      <c r="H2318" s="94" t="str">
        <f>IF(E2318&lt;&gt;"",SUMIFS(JPK_KR!AM:AM,JPK_KR!W:W,F2318),"")</f>
        <v/>
      </c>
      <c r="K2318" s="94" t="str">
        <f>IF(I2318&lt;&gt;"",SUMIFS(JPK_KR!AJ:AJ,JPK_KR!W:W,J2318),"")</f>
        <v/>
      </c>
      <c r="L2318" s="94" t="str">
        <f>IF(I2318&lt;&gt;"",SUMIFS(JPK_KR!AK:AK,JPK_KR!W:W,J2318),"")</f>
        <v/>
      </c>
    </row>
    <row r="2319" spans="3:12" x14ac:dyDescent="0.3">
      <c r="C2319" s="94" t="str">
        <f>IF(A2319&lt;&gt;"",SUMIFS(JPK_KR!AL:AL,JPK_KR!W:W,B2319),"")</f>
        <v/>
      </c>
      <c r="D2319" s="94" t="str">
        <f>IF(A2319&lt;&gt;"",SUMIFS(JPK_KR!AM:AM,JPK_KR!W:W,B2319),"")</f>
        <v/>
      </c>
      <c r="G2319" s="94" t="str">
        <f>IF(E2319&lt;&gt;"",SUMIFS(JPK_KR!AL:AL,JPK_KR!W:W,F2319),"")</f>
        <v/>
      </c>
      <c r="H2319" s="94" t="str">
        <f>IF(E2319&lt;&gt;"",SUMIFS(JPK_KR!AM:AM,JPK_KR!W:W,F2319),"")</f>
        <v/>
      </c>
      <c r="K2319" s="94" t="str">
        <f>IF(I2319&lt;&gt;"",SUMIFS(JPK_KR!AJ:AJ,JPK_KR!W:W,J2319),"")</f>
        <v/>
      </c>
      <c r="L2319" s="94" t="str">
        <f>IF(I2319&lt;&gt;"",SUMIFS(JPK_KR!AK:AK,JPK_KR!W:W,J2319),"")</f>
        <v/>
      </c>
    </row>
    <row r="2320" spans="3:12" x14ac:dyDescent="0.3">
      <c r="C2320" s="94" t="str">
        <f>IF(A2320&lt;&gt;"",SUMIFS(JPK_KR!AL:AL,JPK_KR!W:W,B2320),"")</f>
        <v/>
      </c>
      <c r="D2320" s="94" t="str">
        <f>IF(A2320&lt;&gt;"",SUMIFS(JPK_KR!AM:AM,JPK_KR!W:W,B2320),"")</f>
        <v/>
      </c>
      <c r="G2320" s="94" t="str">
        <f>IF(E2320&lt;&gt;"",SUMIFS(JPK_KR!AL:AL,JPK_KR!W:W,F2320),"")</f>
        <v/>
      </c>
      <c r="H2320" s="94" t="str">
        <f>IF(E2320&lt;&gt;"",SUMIFS(JPK_KR!AM:AM,JPK_KR!W:W,F2320),"")</f>
        <v/>
      </c>
      <c r="K2320" s="94" t="str">
        <f>IF(I2320&lt;&gt;"",SUMIFS(JPK_KR!AJ:AJ,JPK_KR!W:W,J2320),"")</f>
        <v/>
      </c>
      <c r="L2320" s="94" t="str">
        <f>IF(I2320&lt;&gt;"",SUMIFS(JPK_KR!AK:AK,JPK_KR!W:W,J2320),"")</f>
        <v/>
      </c>
    </row>
    <row r="2321" spans="3:12" x14ac:dyDescent="0.3">
      <c r="C2321" s="94" t="str">
        <f>IF(A2321&lt;&gt;"",SUMIFS(JPK_KR!AL:AL,JPK_KR!W:W,B2321),"")</f>
        <v/>
      </c>
      <c r="D2321" s="94" t="str">
        <f>IF(A2321&lt;&gt;"",SUMIFS(JPK_KR!AM:AM,JPK_KR!W:W,B2321),"")</f>
        <v/>
      </c>
      <c r="G2321" s="94" t="str">
        <f>IF(E2321&lt;&gt;"",SUMIFS(JPK_KR!AL:AL,JPK_KR!W:W,F2321),"")</f>
        <v/>
      </c>
      <c r="H2321" s="94" t="str">
        <f>IF(E2321&lt;&gt;"",SUMIFS(JPK_KR!AM:AM,JPK_KR!W:W,F2321),"")</f>
        <v/>
      </c>
      <c r="K2321" s="94" t="str">
        <f>IF(I2321&lt;&gt;"",SUMIFS(JPK_KR!AJ:AJ,JPK_KR!W:W,J2321),"")</f>
        <v/>
      </c>
      <c r="L2321" s="94" t="str">
        <f>IF(I2321&lt;&gt;"",SUMIFS(JPK_KR!AK:AK,JPK_KR!W:W,J2321),"")</f>
        <v/>
      </c>
    </row>
    <row r="2322" spans="3:12" x14ac:dyDescent="0.3">
      <c r="C2322" s="94" t="str">
        <f>IF(A2322&lt;&gt;"",SUMIFS(JPK_KR!AL:AL,JPK_KR!W:W,B2322),"")</f>
        <v/>
      </c>
      <c r="D2322" s="94" t="str">
        <f>IF(A2322&lt;&gt;"",SUMIFS(JPK_KR!AM:AM,JPK_KR!W:W,B2322),"")</f>
        <v/>
      </c>
      <c r="G2322" s="94" t="str">
        <f>IF(E2322&lt;&gt;"",SUMIFS(JPK_KR!AL:AL,JPK_KR!W:W,F2322),"")</f>
        <v/>
      </c>
      <c r="H2322" s="94" t="str">
        <f>IF(E2322&lt;&gt;"",SUMIFS(JPK_KR!AM:AM,JPK_KR!W:W,F2322),"")</f>
        <v/>
      </c>
      <c r="K2322" s="94" t="str">
        <f>IF(I2322&lt;&gt;"",SUMIFS(JPK_KR!AJ:AJ,JPK_KR!W:W,J2322),"")</f>
        <v/>
      </c>
      <c r="L2322" s="94" t="str">
        <f>IF(I2322&lt;&gt;"",SUMIFS(JPK_KR!AK:AK,JPK_KR!W:W,J2322),"")</f>
        <v/>
      </c>
    </row>
    <row r="2323" spans="3:12" x14ac:dyDescent="0.3">
      <c r="C2323" s="94" t="str">
        <f>IF(A2323&lt;&gt;"",SUMIFS(JPK_KR!AL:AL,JPK_KR!W:W,B2323),"")</f>
        <v/>
      </c>
      <c r="D2323" s="94" t="str">
        <f>IF(A2323&lt;&gt;"",SUMIFS(JPK_KR!AM:AM,JPK_KR!W:W,B2323),"")</f>
        <v/>
      </c>
      <c r="G2323" s="94" t="str">
        <f>IF(E2323&lt;&gt;"",SUMIFS(JPK_KR!AL:AL,JPK_KR!W:W,F2323),"")</f>
        <v/>
      </c>
      <c r="H2323" s="94" t="str">
        <f>IF(E2323&lt;&gt;"",SUMIFS(JPK_KR!AM:AM,JPK_KR!W:W,F2323),"")</f>
        <v/>
      </c>
      <c r="K2323" s="94" t="str">
        <f>IF(I2323&lt;&gt;"",SUMIFS(JPK_KR!AJ:AJ,JPK_KR!W:W,J2323),"")</f>
        <v/>
      </c>
      <c r="L2323" s="94" t="str">
        <f>IF(I2323&lt;&gt;"",SUMIFS(JPK_KR!AK:AK,JPK_KR!W:W,J2323),"")</f>
        <v/>
      </c>
    </row>
    <row r="2324" spans="3:12" x14ac:dyDescent="0.3">
      <c r="C2324" s="94" t="str">
        <f>IF(A2324&lt;&gt;"",SUMIFS(JPK_KR!AL:AL,JPK_KR!W:W,B2324),"")</f>
        <v/>
      </c>
      <c r="D2324" s="94" t="str">
        <f>IF(A2324&lt;&gt;"",SUMIFS(JPK_KR!AM:AM,JPK_KR!W:W,B2324),"")</f>
        <v/>
      </c>
      <c r="G2324" s="94" t="str">
        <f>IF(E2324&lt;&gt;"",SUMIFS(JPK_KR!AL:AL,JPK_KR!W:W,F2324),"")</f>
        <v/>
      </c>
      <c r="H2324" s="94" t="str">
        <f>IF(E2324&lt;&gt;"",SUMIFS(JPK_KR!AM:AM,JPK_KR!W:W,F2324),"")</f>
        <v/>
      </c>
      <c r="K2324" s="94" t="str">
        <f>IF(I2324&lt;&gt;"",SUMIFS(JPK_KR!AJ:AJ,JPK_KR!W:W,J2324),"")</f>
        <v/>
      </c>
      <c r="L2324" s="94" t="str">
        <f>IF(I2324&lt;&gt;"",SUMIFS(JPK_KR!AK:AK,JPK_KR!W:W,J2324),"")</f>
        <v/>
      </c>
    </row>
    <row r="2325" spans="3:12" x14ac:dyDescent="0.3">
      <c r="C2325" s="94" t="str">
        <f>IF(A2325&lt;&gt;"",SUMIFS(JPK_KR!AL:AL,JPK_KR!W:W,B2325),"")</f>
        <v/>
      </c>
      <c r="D2325" s="94" t="str">
        <f>IF(A2325&lt;&gt;"",SUMIFS(JPK_KR!AM:AM,JPK_KR!W:W,B2325),"")</f>
        <v/>
      </c>
      <c r="G2325" s="94" t="str">
        <f>IF(E2325&lt;&gt;"",SUMIFS(JPK_KR!AL:AL,JPK_KR!W:W,F2325),"")</f>
        <v/>
      </c>
      <c r="H2325" s="94" t="str">
        <f>IF(E2325&lt;&gt;"",SUMIFS(JPK_KR!AM:AM,JPK_KR!W:W,F2325),"")</f>
        <v/>
      </c>
      <c r="K2325" s="94" t="str">
        <f>IF(I2325&lt;&gt;"",SUMIFS(JPK_KR!AJ:AJ,JPK_KR!W:W,J2325),"")</f>
        <v/>
      </c>
      <c r="L2325" s="94" t="str">
        <f>IF(I2325&lt;&gt;"",SUMIFS(JPK_KR!AK:AK,JPK_KR!W:W,J2325),"")</f>
        <v/>
      </c>
    </row>
    <row r="2326" spans="3:12" x14ac:dyDescent="0.3">
      <c r="C2326" s="94" t="str">
        <f>IF(A2326&lt;&gt;"",SUMIFS(JPK_KR!AL:AL,JPK_KR!W:W,B2326),"")</f>
        <v/>
      </c>
      <c r="D2326" s="94" t="str">
        <f>IF(A2326&lt;&gt;"",SUMIFS(JPK_KR!AM:AM,JPK_KR!W:W,B2326),"")</f>
        <v/>
      </c>
      <c r="G2326" s="94" t="str">
        <f>IF(E2326&lt;&gt;"",SUMIFS(JPK_KR!AL:AL,JPK_KR!W:W,F2326),"")</f>
        <v/>
      </c>
      <c r="H2326" s="94" t="str">
        <f>IF(E2326&lt;&gt;"",SUMIFS(JPK_KR!AM:AM,JPK_KR!W:W,F2326),"")</f>
        <v/>
      </c>
      <c r="K2326" s="94" t="str">
        <f>IF(I2326&lt;&gt;"",SUMIFS(JPK_KR!AJ:AJ,JPK_KR!W:W,J2326),"")</f>
        <v/>
      </c>
      <c r="L2326" s="94" t="str">
        <f>IF(I2326&lt;&gt;"",SUMIFS(JPK_KR!AK:AK,JPK_KR!W:W,J2326),"")</f>
        <v/>
      </c>
    </row>
    <row r="2327" spans="3:12" x14ac:dyDescent="0.3">
      <c r="C2327" s="94" t="str">
        <f>IF(A2327&lt;&gt;"",SUMIFS(JPK_KR!AL:AL,JPK_KR!W:W,B2327),"")</f>
        <v/>
      </c>
      <c r="D2327" s="94" t="str">
        <f>IF(A2327&lt;&gt;"",SUMIFS(JPK_KR!AM:AM,JPK_KR!W:W,B2327),"")</f>
        <v/>
      </c>
      <c r="G2327" s="94" t="str">
        <f>IF(E2327&lt;&gt;"",SUMIFS(JPK_KR!AL:AL,JPK_KR!W:W,F2327),"")</f>
        <v/>
      </c>
      <c r="H2327" s="94" t="str">
        <f>IF(E2327&lt;&gt;"",SUMIFS(JPK_KR!AM:AM,JPK_KR!W:W,F2327),"")</f>
        <v/>
      </c>
      <c r="K2327" s="94" t="str">
        <f>IF(I2327&lt;&gt;"",SUMIFS(JPK_KR!AJ:AJ,JPK_KR!W:W,J2327),"")</f>
        <v/>
      </c>
      <c r="L2327" s="94" t="str">
        <f>IF(I2327&lt;&gt;"",SUMIFS(JPK_KR!AK:AK,JPK_KR!W:W,J2327),"")</f>
        <v/>
      </c>
    </row>
    <row r="2328" spans="3:12" x14ac:dyDescent="0.3">
      <c r="C2328" s="94" t="str">
        <f>IF(A2328&lt;&gt;"",SUMIFS(JPK_KR!AL:AL,JPK_KR!W:W,B2328),"")</f>
        <v/>
      </c>
      <c r="D2328" s="94" t="str">
        <f>IF(A2328&lt;&gt;"",SUMIFS(JPK_KR!AM:AM,JPK_KR!W:W,B2328),"")</f>
        <v/>
      </c>
      <c r="G2328" s="94" t="str">
        <f>IF(E2328&lt;&gt;"",SUMIFS(JPK_KR!AL:AL,JPK_KR!W:W,F2328),"")</f>
        <v/>
      </c>
      <c r="H2328" s="94" t="str">
        <f>IF(E2328&lt;&gt;"",SUMIFS(JPK_KR!AM:AM,JPK_KR!W:W,F2328),"")</f>
        <v/>
      </c>
      <c r="K2328" s="94" t="str">
        <f>IF(I2328&lt;&gt;"",SUMIFS(JPK_KR!AJ:AJ,JPK_KR!W:W,J2328),"")</f>
        <v/>
      </c>
      <c r="L2328" s="94" t="str">
        <f>IF(I2328&lt;&gt;"",SUMIFS(JPK_KR!AK:AK,JPK_KR!W:W,J2328),"")</f>
        <v/>
      </c>
    </row>
    <row r="2329" spans="3:12" x14ac:dyDescent="0.3">
      <c r="C2329" s="94" t="str">
        <f>IF(A2329&lt;&gt;"",SUMIFS(JPK_KR!AL:AL,JPK_KR!W:W,B2329),"")</f>
        <v/>
      </c>
      <c r="D2329" s="94" t="str">
        <f>IF(A2329&lt;&gt;"",SUMIFS(JPK_KR!AM:AM,JPK_KR!W:W,B2329),"")</f>
        <v/>
      </c>
      <c r="G2329" s="94" t="str">
        <f>IF(E2329&lt;&gt;"",SUMIFS(JPK_KR!AL:AL,JPK_KR!W:W,F2329),"")</f>
        <v/>
      </c>
      <c r="H2329" s="94" t="str">
        <f>IF(E2329&lt;&gt;"",SUMIFS(JPK_KR!AM:AM,JPK_KR!W:W,F2329),"")</f>
        <v/>
      </c>
      <c r="K2329" s="94" t="str">
        <f>IF(I2329&lt;&gt;"",SUMIFS(JPK_KR!AJ:AJ,JPK_KR!W:W,J2329),"")</f>
        <v/>
      </c>
      <c r="L2329" s="94" t="str">
        <f>IF(I2329&lt;&gt;"",SUMIFS(JPK_KR!AK:AK,JPK_KR!W:W,J2329),"")</f>
        <v/>
      </c>
    </row>
    <row r="2330" spans="3:12" x14ac:dyDescent="0.3">
      <c r="C2330" s="94" t="str">
        <f>IF(A2330&lt;&gt;"",SUMIFS(JPK_KR!AL:AL,JPK_KR!W:W,B2330),"")</f>
        <v/>
      </c>
      <c r="D2330" s="94" t="str">
        <f>IF(A2330&lt;&gt;"",SUMIFS(JPK_KR!AM:AM,JPK_KR!W:W,B2330),"")</f>
        <v/>
      </c>
      <c r="G2330" s="94" t="str">
        <f>IF(E2330&lt;&gt;"",SUMIFS(JPK_KR!AL:AL,JPK_KR!W:W,F2330),"")</f>
        <v/>
      </c>
      <c r="H2330" s="94" t="str">
        <f>IF(E2330&lt;&gt;"",SUMIFS(JPK_KR!AM:AM,JPK_KR!W:W,F2330),"")</f>
        <v/>
      </c>
      <c r="K2330" s="94" t="str">
        <f>IF(I2330&lt;&gt;"",SUMIFS(JPK_KR!AJ:AJ,JPK_KR!W:W,J2330),"")</f>
        <v/>
      </c>
      <c r="L2330" s="94" t="str">
        <f>IF(I2330&lt;&gt;"",SUMIFS(JPK_KR!AK:AK,JPK_KR!W:W,J2330),"")</f>
        <v/>
      </c>
    </row>
    <row r="2331" spans="3:12" x14ac:dyDescent="0.3">
      <c r="C2331" s="94" t="str">
        <f>IF(A2331&lt;&gt;"",SUMIFS(JPK_KR!AL:AL,JPK_KR!W:W,B2331),"")</f>
        <v/>
      </c>
      <c r="D2331" s="94" t="str">
        <f>IF(A2331&lt;&gt;"",SUMIFS(JPK_KR!AM:AM,JPK_KR!W:W,B2331),"")</f>
        <v/>
      </c>
      <c r="G2331" s="94" t="str">
        <f>IF(E2331&lt;&gt;"",SUMIFS(JPK_KR!AL:AL,JPK_KR!W:W,F2331),"")</f>
        <v/>
      </c>
      <c r="H2331" s="94" t="str">
        <f>IF(E2331&lt;&gt;"",SUMIFS(JPK_KR!AM:AM,JPK_KR!W:W,F2331),"")</f>
        <v/>
      </c>
      <c r="K2331" s="94" t="str">
        <f>IF(I2331&lt;&gt;"",SUMIFS(JPK_KR!AJ:AJ,JPK_KR!W:W,J2331),"")</f>
        <v/>
      </c>
      <c r="L2331" s="94" t="str">
        <f>IF(I2331&lt;&gt;"",SUMIFS(JPK_KR!AK:AK,JPK_KR!W:W,J2331),"")</f>
        <v/>
      </c>
    </row>
    <row r="2332" spans="3:12" x14ac:dyDescent="0.3">
      <c r="C2332" s="94" t="str">
        <f>IF(A2332&lt;&gt;"",SUMIFS(JPK_KR!AL:AL,JPK_KR!W:W,B2332),"")</f>
        <v/>
      </c>
      <c r="D2332" s="94" t="str">
        <f>IF(A2332&lt;&gt;"",SUMIFS(JPK_KR!AM:AM,JPK_KR!W:W,B2332),"")</f>
        <v/>
      </c>
      <c r="G2332" s="94" t="str">
        <f>IF(E2332&lt;&gt;"",SUMIFS(JPK_KR!AL:AL,JPK_KR!W:W,F2332),"")</f>
        <v/>
      </c>
      <c r="H2332" s="94" t="str">
        <f>IF(E2332&lt;&gt;"",SUMIFS(JPK_KR!AM:AM,JPK_KR!W:W,F2332),"")</f>
        <v/>
      </c>
      <c r="K2332" s="94" t="str">
        <f>IF(I2332&lt;&gt;"",SUMIFS(JPK_KR!AJ:AJ,JPK_KR!W:W,J2332),"")</f>
        <v/>
      </c>
      <c r="L2332" s="94" t="str">
        <f>IF(I2332&lt;&gt;"",SUMIFS(JPK_KR!AK:AK,JPK_KR!W:W,J2332),"")</f>
        <v/>
      </c>
    </row>
    <row r="2333" spans="3:12" x14ac:dyDescent="0.3">
      <c r="C2333" s="94" t="str">
        <f>IF(A2333&lt;&gt;"",SUMIFS(JPK_KR!AL:AL,JPK_KR!W:W,B2333),"")</f>
        <v/>
      </c>
      <c r="D2333" s="94" t="str">
        <f>IF(A2333&lt;&gt;"",SUMIFS(JPK_KR!AM:AM,JPK_KR!W:W,B2333),"")</f>
        <v/>
      </c>
      <c r="G2333" s="94" t="str">
        <f>IF(E2333&lt;&gt;"",SUMIFS(JPK_KR!AL:AL,JPK_KR!W:W,F2333),"")</f>
        <v/>
      </c>
      <c r="H2333" s="94" t="str">
        <f>IF(E2333&lt;&gt;"",SUMIFS(JPK_KR!AM:AM,JPK_KR!W:W,F2333),"")</f>
        <v/>
      </c>
      <c r="K2333" s="94" t="str">
        <f>IF(I2333&lt;&gt;"",SUMIFS(JPK_KR!AJ:AJ,JPK_KR!W:W,J2333),"")</f>
        <v/>
      </c>
      <c r="L2333" s="94" t="str">
        <f>IF(I2333&lt;&gt;"",SUMIFS(JPK_KR!AK:AK,JPK_KR!W:W,J2333),"")</f>
        <v/>
      </c>
    </row>
    <row r="2334" spans="3:12" x14ac:dyDescent="0.3">
      <c r="C2334" s="94" t="str">
        <f>IF(A2334&lt;&gt;"",SUMIFS(JPK_KR!AL:AL,JPK_KR!W:W,B2334),"")</f>
        <v/>
      </c>
      <c r="D2334" s="94" t="str">
        <f>IF(A2334&lt;&gt;"",SUMIFS(JPK_KR!AM:AM,JPK_KR!W:W,B2334),"")</f>
        <v/>
      </c>
      <c r="G2334" s="94" t="str">
        <f>IF(E2334&lt;&gt;"",SUMIFS(JPK_KR!AL:AL,JPK_KR!W:W,F2334),"")</f>
        <v/>
      </c>
      <c r="H2334" s="94" t="str">
        <f>IF(E2334&lt;&gt;"",SUMIFS(JPK_KR!AM:AM,JPK_KR!W:W,F2334),"")</f>
        <v/>
      </c>
      <c r="K2334" s="94" t="str">
        <f>IF(I2334&lt;&gt;"",SUMIFS(JPK_KR!AJ:AJ,JPK_KR!W:W,J2334),"")</f>
        <v/>
      </c>
      <c r="L2334" s="94" t="str">
        <f>IF(I2334&lt;&gt;"",SUMIFS(JPK_KR!AK:AK,JPK_KR!W:W,J2334),"")</f>
        <v/>
      </c>
    </row>
    <row r="2335" spans="3:12" x14ac:dyDescent="0.3">
      <c r="C2335" s="94" t="str">
        <f>IF(A2335&lt;&gt;"",SUMIFS(JPK_KR!AL:AL,JPK_KR!W:W,B2335),"")</f>
        <v/>
      </c>
      <c r="D2335" s="94" t="str">
        <f>IF(A2335&lt;&gt;"",SUMIFS(JPK_KR!AM:AM,JPK_KR!W:W,B2335),"")</f>
        <v/>
      </c>
      <c r="G2335" s="94" t="str">
        <f>IF(E2335&lt;&gt;"",SUMIFS(JPK_KR!AL:AL,JPK_KR!W:W,F2335),"")</f>
        <v/>
      </c>
      <c r="H2335" s="94" t="str">
        <f>IF(E2335&lt;&gt;"",SUMIFS(JPK_KR!AM:AM,JPK_KR!W:W,F2335),"")</f>
        <v/>
      </c>
      <c r="K2335" s="94" t="str">
        <f>IF(I2335&lt;&gt;"",SUMIFS(JPK_KR!AJ:AJ,JPK_KR!W:W,J2335),"")</f>
        <v/>
      </c>
      <c r="L2335" s="94" t="str">
        <f>IF(I2335&lt;&gt;"",SUMIFS(JPK_KR!AK:AK,JPK_KR!W:W,J2335),"")</f>
        <v/>
      </c>
    </row>
    <row r="2336" spans="3:12" x14ac:dyDescent="0.3">
      <c r="C2336" s="94" t="str">
        <f>IF(A2336&lt;&gt;"",SUMIFS(JPK_KR!AL:AL,JPK_KR!W:W,B2336),"")</f>
        <v/>
      </c>
      <c r="D2336" s="94" t="str">
        <f>IF(A2336&lt;&gt;"",SUMIFS(JPK_KR!AM:AM,JPK_KR!W:W,B2336),"")</f>
        <v/>
      </c>
      <c r="G2336" s="94" t="str">
        <f>IF(E2336&lt;&gt;"",SUMIFS(JPK_KR!AL:AL,JPK_KR!W:W,F2336),"")</f>
        <v/>
      </c>
      <c r="H2336" s="94" t="str">
        <f>IF(E2336&lt;&gt;"",SUMIFS(JPK_KR!AM:AM,JPK_KR!W:W,F2336),"")</f>
        <v/>
      </c>
      <c r="K2336" s="94" t="str">
        <f>IF(I2336&lt;&gt;"",SUMIFS(JPK_KR!AJ:AJ,JPK_KR!W:W,J2336),"")</f>
        <v/>
      </c>
      <c r="L2336" s="94" t="str">
        <f>IF(I2336&lt;&gt;"",SUMIFS(JPK_KR!AK:AK,JPK_KR!W:W,J2336),"")</f>
        <v/>
      </c>
    </row>
    <row r="2337" spans="3:12" x14ac:dyDescent="0.3">
      <c r="C2337" s="94" t="str">
        <f>IF(A2337&lt;&gt;"",SUMIFS(JPK_KR!AL:AL,JPK_KR!W:W,B2337),"")</f>
        <v/>
      </c>
      <c r="D2337" s="94" t="str">
        <f>IF(A2337&lt;&gt;"",SUMIFS(JPK_KR!AM:AM,JPK_KR!W:W,B2337),"")</f>
        <v/>
      </c>
      <c r="G2337" s="94" t="str">
        <f>IF(E2337&lt;&gt;"",SUMIFS(JPK_KR!AL:AL,JPK_KR!W:W,F2337),"")</f>
        <v/>
      </c>
      <c r="H2337" s="94" t="str">
        <f>IF(E2337&lt;&gt;"",SUMIFS(JPK_KR!AM:AM,JPK_KR!W:W,F2337),"")</f>
        <v/>
      </c>
      <c r="K2337" s="94" t="str">
        <f>IF(I2337&lt;&gt;"",SUMIFS(JPK_KR!AJ:AJ,JPK_KR!W:W,J2337),"")</f>
        <v/>
      </c>
      <c r="L2337" s="94" t="str">
        <f>IF(I2337&lt;&gt;"",SUMIFS(JPK_KR!AK:AK,JPK_KR!W:W,J2337),"")</f>
        <v/>
      </c>
    </row>
    <row r="2338" spans="3:12" x14ac:dyDescent="0.3">
      <c r="C2338" s="94" t="str">
        <f>IF(A2338&lt;&gt;"",SUMIFS(JPK_KR!AL:AL,JPK_KR!W:W,B2338),"")</f>
        <v/>
      </c>
      <c r="D2338" s="94" t="str">
        <f>IF(A2338&lt;&gt;"",SUMIFS(JPK_KR!AM:AM,JPK_KR!W:W,B2338),"")</f>
        <v/>
      </c>
      <c r="G2338" s="94" t="str">
        <f>IF(E2338&lt;&gt;"",SUMIFS(JPK_KR!AL:AL,JPK_KR!W:W,F2338),"")</f>
        <v/>
      </c>
      <c r="H2338" s="94" t="str">
        <f>IF(E2338&lt;&gt;"",SUMIFS(JPK_KR!AM:AM,JPK_KR!W:W,F2338),"")</f>
        <v/>
      </c>
      <c r="K2338" s="94" t="str">
        <f>IF(I2338&lt;&gt;"",SUMIFS(JPK_KR!AJ:AJ,JPK_KR!W:W,J2338),"")</f>
        <v/>
      </c>
      <c r="L2338" s="94" t="str">
        <f>IF(I2338&lt;&gt;"",SUMIFS(JPK_KR!AK:AK,JPK_KR!W:W,J2338),"")</f>
        <v/>
      </c>
    </row>
    <row r="2339" spans="3:12" x14ac:dyDescent="0.3">
      <c r="C2339" s="94" t="str">
        <f>IF(A2339&lt;&gt;"",SUMIFS(JPK_KR!AL:AL,JPK_KR!W:W,B2339),"")</f>
        <v/>
      </c>
      <c r="D2339" s="94" t="str">
        <f>IF(A2339&lt;&gt;"",SUMIFS(JPK_KR!AM:AM,JPK_KR!W:W,B2339),"")</f>
        <v/>
      </c>
      <c r="G2339" s="94" t="str">
        <f>IF(E2339&lt;&gt;"",SUMIFS(JPK_KR!AL:AL,JPK_KR!W:W,F2339),"")</f>
        <v/>
      </c>
      <c r="H2339" s="94" t="str">
        <f>IF(E2339&lt;&gt;"",SUMIFS(JPK_KR!AM:AM,JPK_KR!W:W,F2339),"")</f>
        <v/>
      </c>
      <c r="K2339" s="94" t="str">
        <f>IF(I2339&lt;&gt;"",SUMIFS(JPK_KR!AJ:AJ,JPK_KR!W:W,J2339),"")</f>
        <v/>
      </c>
      <c r="L2339" s="94" t="str">
        <f>IF(I2339&lt;&gt;"",SUMIFS(JPK_KR!AK:AK,JPK_KR!W:W,J2339),"")</f>
        <v/>
      </c>
    </row>
    <row r="2340" spans="3:12" x14ac:dyDescent="0.3">
      <c r="C2340" s="94" t="str">
        <f>IF(A2340&lt;&gt;"",SUMIFS(JPK_KR!AL:AL,JPK_KR!W:W,B2340),"")</f>
        <v/>
      </c>
      <c r="D2340" s="94" t="str">
        <f>IF(A2340&lt;&gt;"",SUMIFS(JPK_KR!AM:AM,JPK_KR!W:W,B2340),"")</f>
        <v/>
      </c>
      <c r="G2340" s="94" t="str">
        <f>IF(E2340&lt;&gt;"",SUMIFS(JPK_KR!AL:AL,JPK_KR!W:W,F2340),"")</f>
        <v/>
      </c>
      <c r="H2340" s="94" t="str">
        <f>IF(E2340&lt;&gt;"",SUMIFS(JPK_KR!AM:AM,JPK_KR!W:W,F2340),"")</f>
        <v/>
      </c>
      <c r="K2340" s="94" t="str">
        <f>IF(I2340&lt;&gt;"",SUMIFS(JPK_KR!AJ:AJ,JPK_KR!W:W,J2340),"")</f>
        <v/>
      </c>
      <c r="L2340" s="94" t="str">
        <f>IF(I2340&lt;&gt;"",SUMIFS(JPK_KR!AK:AK,JPK_KR!W:W,J2340),"")</f>
        <v/>
      </c>
    </row>
    <row r="2341" spans="3:12" x14ac:dyDescent="0.3">
      <c r="C2341" s="94" t="str">
        <f>IF(A2341&lt;&gt;"",SUMIFS(JPK_KR!AL:AL,JPK_KR!W:W,B2341),"")</f>
        <v/>
      </c>
      <c r="D2341" s="94" t="str">
        <f>IF(A2341&lt;&gt;"",SUMIFS(JPK_KR!AM:AM,JPK_KR!W:W,B2341),"")</f>
        <v/>
      </c>
      <c r="G2341" s="94" t="str">
        <f>IF(E2341&lt;&gt;"",SUMIFS(JPK_KR!AL:AL,JPK_KR!W:W,F2341),"")</f>
        <v/>
      </c>
      <c r="H2341" s="94" t="str">
        <f>IF(E2341&lt;&gt;"",SUMIFS(JPK_KR!AM:AM,JPK_KR!W:W,F2341),"")</f>
        <v/>
      </c>
      <c r="K2341" s="94" t="str">
        <f>IF(I2341&lt;&gt;"",SUMIFS(JPK_KR!AJ:AJ,JPK_KR!W:W,J2341),"")</f>
        <v/>
      </c>
      <c r="L2341" s="94" t="str">
        <f>IF(I2341&lt;&gt;"",SUMIFS(JPK_KR!AK:AK,JPK_KR!W:W,J2341),"")</f>
        <v/>
      </c>
    </row>
    <row r="2342" spans="3:12" x14ac:dyDescent="0.3">
      <c r="C2342" s="94" t="str">
        <f>IF(A2342&lt;&gt;"",SUMIFS(JPK_KR!AL:AL,JPK_KR!W:W,B2342),"")</f>
        <v/>
      </c>
      <c r="D2342" s="94" t="str">
        <f>IF(A2342&lt;&gt;"",SUMIFS(JPK_KR!AM:AM,JPK_KR!W:W,B2342),"")</f>
        <v/>
      </c>
      <c r="G2342" s="94" t="str">
        <f>IF(E2342&lt;&gt;"",SUMIFS(JPK_KR!AL:AL,JPK_KR!W:W,F2342),"")</f>
        <v/>
      </c>
      <c r="H2342" s="94" t="str">
        <f>IF(E2342&lt;&gt;"",SUMIFS(JPK_KR!AM:AM,JPK_KR!W:W,F2342),"")</f>
        <v/>
      </c>
      <c r="K2342" s="94" t="str">
        <f>IF(I2342&lt;&gt;"",SUMIFS(JPK_KR!AJ:AJ,JPK_KR!W:W,J2342),"")</f>
        <v/>
      </c>
      <c r="L2342" s="94" t="str">
        <f>IF(I2342&lt;&gt;"",SUMIFS(JPK_KR!AK:AK,JPK_KR!W:W,J2342),"")</f>
        <v/>
      </c>
    </row>
    <row r="2343" spans="3:12" x14ac:dyDescent="0.3">
      <c r="C2343" s="94" t="str">
        <f>IF(A2343&lt;&gt;"",SUMIFS(JPK_KR!AL:AL,JPK_KR!W:W,B2343),"")</f>
        <v/>
      </c>
      <c r="D2343" s="94" t="str">
        <f>IF(A2343&lt;&gt;"",SUMIFS(JPK_KR!AM:AM,JPK_KR!W:W,B2343),"")</f>
        <v/>
      </c>
      <c r="G2343" s="94" t="str">
        <f>IF(E2343&lt;&gt;"",SUMIFS(JPK_KR!AL:AL,JPK_KR!W:W,F2343),"")</f>
        <v/>
      </c>
      <c r="H2343" s="94" t="str">
        <f>IF(E2343&lt;&gt;"",SUMIFS(JPK_KR!AM:AM,JPK_KR!W:W,F2343),"")</f>
        <v/>
      </c>
      <c r="K2343" s="94" t="str">
        <f>IF(I2343&lt;&gt;"",SUMIFS(JPK_KR!AJ:AJ,JPK_KR!W:W,J2343),"")</f>
        <v/>
      </c>
      <c r="L2343" s="94" t="str">
        <f>IF(I2343&lt;&gt;"",SUMIFS(JPK_KR!AK:AK,JPK_KR!W:W,J2343),"")</f>
        <v/>
      </c>
    </row>
    <row r="2344" spans="3:12" x14ac:dyDescent="0.3">
      <c r="C2344" s="94" t="str">
        <f>IF(A2344&lt;&gt;"",SUMIFS(JPK_KR!AL:AL,JPK_KR!W:W,B2344),"")</f>
        <v/>
      </c>
      <c r="D2344" s="94" t="str">
        <f>IF(A2344&lt;&gt;"",SUMIFS(JPK_KR!AM:AM,JPK_KR!W:W,B2344),"")</f>
        <v/>
      </c>
      <c r="G2344" s="94" t="str">
        <f>IF(E2344&lt;&gt;"",SUMIFS(JPK_KR!AL:AL,JPK_KR!W:W,F2344),"")</f>
        <v/>
      </c>
      <c r="H2344" s="94" t="str">
        <f>IF(E2344&lt;&gt;"",SUMIFS(JPK_KR!AM:AM,JPK_KR!W:W,F2344),"")</f>
        <v/>
      </c>
      <c r="K2344" s="94" t="str">
        <f>IF(I2344&lt;&gt;"",SUMIFS(JPK_KR!AJ:AJ,JPK_KR!W:W,J2344),"")</f>
        <v/>
      </c>
      <c r="L2344" s="94" t="str">
        <f>IF(I2344&lt;&gt;"",SUMIFS(JPK_KR!AK:AK,JPK_KR!W:W,J2344),"")</f>
        <v/>
      </c>
    </row>
    <row r="2345" spans="3:12" x14ac:dyDescent="0.3">
      <c r="C2345" s="94" t="str">
        <f>IF(A2345&lt;&gt;"",SUMIFS(JPK_KR!AL:AL,JPK_KR!W:W,B2345),"")</f>
        <v/>
      </c>
      <c r="D2345" s="94" t="str">
        <f>IF(A2345&lt;&gt;"",SUMIFS(JPK_KR!AM:AM,JPK_KR!W:W,B2345),"")</f>
        <v/>
      </c>
      <c r="G2345" s="94" t="str">
        <f>IF(E2345&lt;&gt;"",SUMIFS(JPK_KR!AL:AL,JPK_KR!W:W,F2345),"")</f>
        <v/>
      </c>
      <c r="H2345" s="94" t="str">
        <f>IF(E2345&lt;&gt;"",SUMIFS(JPK_KR!AM:AM,JPK_KR!W:W,F2345),"")</f>
        <v/>
      </c>
      <c r="K2345" s="94" t="str">
        <f>IF(I2345&lt;&gt;"",SUMIFS(JPK_KR!AJ:AJ,JPK_KR!W:W,J2345),"")</f>
        <v/>
      </c>
      <c r="L2345" s="94" t="str">
        <f>IF(I2345&lt;&gt;"",SUMIFS(JPK_KR!AK:AK,JPK_KR!W:W,J2345),"")</f>
        <v/>
      </c>
    </row>
    <row r="2346" spans="3:12" x14ac:dyDescent="0.3">
      <c r="C2346" s="94" t="str">
        <f>IF(A2346&lt;&gt;"",SUMIFS(JPK_KR!AL:AL,JPK_KR!W:W,B2346),"")</f>
        <v/>
      </c>
      <c r="D2346" s="94" t="str">
        <f>IF(A2346&lt;&gt;"",SUMIFS(JPK_KR!AM:AM,JPK_KR!W:W,B2346),"")</f>
        <v/>
      </c>
      <c r="G2346" s="94" t="str">
        <f>IF(E2346&lt;&gt;"",SUMIFS(JPK_KR!AL:AL,JPK_KR!W:W,F2346),"")</f>
        <v/>
      </c>
      <c r="H2346" s="94" t="str">
        <f>IF(E2346&lt;&gt;"",SUMIFS(JPK_KR!AM:AM,JPK_KR!W:W,F2346),"")</f>
        <v/>
      </c>
      <c r="K2346" s="94" t="str">
        <f>IF(I2346&lt;&gt;"",SUMIFS(JPK_KR!AJ:AJ,JPK_KR!W:W,J2346),"")</f>
        <v/>
      </c>
      <c r="L2346" s="94" t="str">
        <f>IF(I2346&lt;&gt;"",SUMIFS(JPK_KR!AK:AK,JPK_KR!W:W,J2346),"")</f>
        <v/>
      </c>
    </row>
    <row r="2347" spans="3:12" x14ac:dyDescent="0.3">
      <c r="C2347" s="94" t="str">
        <f>IF(A2347&lt;&gt;"",SUMIFS(JPK_KR!AL:AL,JPK_KR!W:W,B2347),"")</f>
        <v/>
      </c>
      <c r="D2347" s="94" t="str">
        <f>IF(A2347&lt;&gt;"",SUMIFS(JPK_KR!AM:AM,JPK_KR!W:W,B2347),"")</f>
        <v/>
      </c>
      <c r="G2347" s="94" t="str">
        <f>IF(E2347&lt;&gt;"",SUMIFS(JPK_KR!AL:AL,JPK_KR!W:W,F2347),"")</f>
        <v/>
      </c>
      <c r="H2347" s="94" t="str">
        <f>IF(E2347&lt;&gt;"",SUMIFS(JPK_KR!AM:AM,JPK_KR!W:W,F2347),"")</f>
        <v/>
      </c>
      <c r="K2347" s="94" t="str">
        <f>IF(I2347&lt;&gt;"",SUMIFS(JPK_KR!AJ:AJ,JPK_KR!W:W,J2347),"")</f>
        <v/>
      </c>
      <c r="L2347" s="94" t="str">
        <f>IF(I2347&lt;&gt;"",SUMIFS(JPK_KR!AK:AK,JPK_KR!W:W,J2347),"")</f>
        <v/>
      </c>
    </row>
    <row r="2348" spans="3:12" x14ac:dyDescent="0.3">
      <c r="C2348" s="94" t="str">
        <f>IF(A2348&lt;&gt;"",SUMIFS(JPK_KR!AL:AL,JPK_KR!W:W,B2348),"")</f>
        <v/>
      </c>
      <c r="D2348" s="94" t="str">
        <f>IF(A2348&lt;&gt;"",SUMIFS(JPK_KR!AM:AM,JPK_KR!W:W,B2348),"")</f>
        <v/>
      </c>
      <c r="G2348" s="94" t="str">
        <f>IF(E2348&lt;&gt;"",SUMIFS(JPK_KR!AL:AL,JPK_KR!W:W,F2348),"")</f>
        <v/>
      </c>
      <c r="H2348" s="94" t="str">
        <f>IF(E2348&lt;&gt;"",SUMIFS(JPK_KR!AM:AM,JPK_KR!W:W,F2348),"")</f>
        <v/>
      </c>
      <c r="K2348" s="94" t="str">
        <f>IF(I2348&lt;&gt;"",SUMIFS(JPK_KR!AJ:AJ,JPK_KR!W:W,J2348),"")</f>
        <v/>
      </c>
      <c r="L2348" s="94" t="str">
        <f>IF(I2348&lt;&gt;"",SUMIFS(JPK_KR!AK:AK,JPK_KR!W:W,J2348),"")</f>
        <v/>
      </c>
    </row>
    <row r="2349" spans="3:12" x14ac:dyDescent="0.3">
      <c r="C2349" s="94" t="str">
        <f>IF(A2349&lt;&gt;"",SUMIFS(JPK_KR!AL:AL,JPK_KR!W:W,B2349),"")</f>
        <v/>
      </c>
      <c r="D2349" s="94" t="str">
        <f>IF(A2349&lt;&gt;"",SUMIFS(JPK_KR!AM:AM,JPK_KR!W:W,B2349),"")</f>
        <v/>
      </c>
      <c r="G2349" s="94" t="str">
        <f>IF(E2349&lt;&gt;"",SUMIFS(JPK_KR!AL:AL,JPK_KR!W:W,F2349),"")</f>
        <v/>
      </c>
      <c r="H2349" s="94" t="str">
        <f>IF(E2349&lt;&gt;"",SUMIFS(JPK_KR!AM:AM,JPK_KR!W:W,F2349),"")</f>
        <v/>
      </c>
      <c r="K2349" s="94" t="str">
        <f>IF(I2349&lt;&gt;"",SUMIFS(JPK_KR!AJ:AJ,JPK_KR!W:W,J2349),"")</f>
        <v/>
      </c>
      <c r="L2349" s="94" t="str">
        <f>IF(I2349&lt;&gt;"",SUMIFS(JPK_KR!AK:AK,JPK_KR!W:W,J2349),"")</f>
        <v/>
      </c>
    </row>
    <row r="2350" spans="3:12" x14ac:dyDescent="0.3">
      <c r="C2350" s="94" t="str">
        <f>IF(A2350&lt;&gt;"",SUMIFS(JPK_KR!AL:AL,JPK_KR!W:W,B2350),"")</f>
        <v/>
      </c>
      <c r="D2350" s="94" t="str">
        <f>IF(A2350&lt;&gt;"",SUMIFS(JPK_KR!AM:AM,JPK_KR!W:W,B2350),"")</f>
        <v/>
      </c>
      <c r="G2350" s="94" t="str">
        <f>IF(E2350&lt;&gt;"",SUMIFS(JPK_KR!AL:AL,JPK_KR!W:W,F2350),"")</f>
        <v/>
      </c>
      <c r="H2350" s="94" t="str">
        <f>IF(E2350&lt;&gt;"",SUMIFS(JPK_KR!AM:AM,JPK_KR!W:W,F2350),"")</f>
        <v/>
      </c>
      <c r="K2350" s="94" t="str">
        <f>IF(I2350&lt;&gt;"",SUMIFS(JPK_KR!AJ:AJ,JPK_KR!W:W,J2350),"")</f>
        <v/>
      </c>
      <c r="L2350" s="94" t="str">
        <f>IF(I2350&lt;&gt;"",SUMIFS(JPK_KR!AK:AK,JPK_KR!W:W,J2350),"")</f>
        <v/>
      </c>
    </row>
    <row r="2351" spans="3:12" x14ac:dyDescent="0.3">
      <c r="C2351" s="94" t="str">
        <f>IF(A2351&lt;&gt;"",SUMIFS(JPK_KR!AL:AL,JPK_KR!W:W,B2351),"")</f>
        <v/>
      </c>
      <c r="D2351" s="94" t="str">
        <f>IF(A2351&lt;&gt;"",SUMIFS(JPK_KR!AM:AM,JPK_KR!W:W,B2351),"")</f>
        <v/>
      </c>
      <c r="G2351" s="94" t="str">
        <f>IF(E2351&lt;&gt;"",SUMIFS(JPK_KR!AL:AL,JPK_KR!W:W,F2351),"")</f>
        <v/>
      </c>
      <c r="H2351" s="94" t="str">
        <f>IF(E2351&lt;&gt;"",SUMIFS(JPK_KR!AM:AM,JPK_KR!W:W,F2351),"")</f>
        <v/>
      </c>
      <c r="K2351" s="94" t="str">
        <f>IF(I2351&lt;&gt;"",SUMIFS(JPK_KR!AJ:AJ,JPK_KR!W:W,J2351),"")</f>
        <v/>
      </c>
      <c r="L2351" s="94" t="str">
        <f>IF(I2351&lt;&gt;"",SUMIFS(JPK_KR!AK:AK,JPK_KR!W:W,J2351),"")</f>
        <v/>
      </c>
    </row>
    <row r="2352" spans="3:12" x14ac:dyDescent="0.3">
      <c r="C2352" s="94" t="str">
        <f>IF(A2352&lt;&gt;"",SUMIFS(JPK_KR!AL:AL,JPK_KR!W:W,B2352),"")</f>
        <v/>
      </c>
      <c r="D2352" s="94" t="str">
        <f>IF(A2352&lt;&gt;"",SUMIFS(JPK_KR!AM:AM,JPK_KR!W:W,B2352),"")</f>
        <v/>
      </c>
      <c r="G2352" s="94" t="str">
        <f>IF(E2352&lt;&gt;"",SUMIFS(JPK_KR!AL:AL,JPK_KR!W:W,F2352),"")</f>
        <v/>
      </c>
      <c r="H2352" s="94" t="str">
        <f>IF(E2352&lt;&gt;"",SUMIFS(JPK_KR!AM:AM,JPK_KR!W:W,F2352),"")</f>
        <v/>
      </c>
      <c r="K2352" s="94" t="str">
        <f>IF(I2352&lt;&gt;"",SUMIFS(JPK_KR!AJ:AJ,JPK_KR!W:W,J2352),"")</f>
        <v/>
      </c>
      <c r="L2352" s="94" t="str">
        <f>IF(I2352&lt;&gt;"",SUMIFS(JPK_KR!AK:AK,JPK_KR!W:W,J2352),"")</f>
        <v/>
      </c>
    </row>
    <row r="2353" spans="3:12" x14ac:dyDescent="0.3">
      <c r="C2353" s="94" t="str">
        <f>IF(A2353&lt;&gt;"",SUMIFS(JPK_KR!AL:AL,JPK_KR!W:W,B2353),"")</f>
        <v/>
      </c>
      <c r="D2353" s="94" t="str">
        <f>IF(A2353&lt;&gt;"",SUMIFS(JPK_KR!AM:AM,JPK_KR!W:W,B2353),"")</f>
        <v/>
      </c>
      <c r="G2353" s="94" t="str">
        <f>IF(E2353&lt;&gt;"",SUMIFS(JPK_KR!AL:AL,JPK_KR!W:W,F2353),"")</f>
        <v/>
      </c>
      <c r="H2353" s="94" t="str">
        <f>IF(E2353&lt;&gt;"",SUMIFS(JPK_KR!AM:AM,JPK_KR!W:W,F2353),"")</f>
        <v/>
      </c>
      <c r="K2353" s="94" t="str">
        <f>IF(I2353&lt;&gt;"",SUMIFS(JPK_KR!AJ:AJ,JPK_KR!W:W,J2353),"")</f>
        <v/>
      </c>
      <c r="L2353" s="94" t="str">
        <f>IF(I2353&lt;&gt;"",SUMIFS(JPK_KR!AK:AK,JPK_KR!W:W,J2353),"")</f>
        <v/>
      </c>
    </row>
    <row r="2354" spans="3:12" x14ac:dyDescent="0.3">
      <c r="C2354" s="94" t="str">
        <f>IF(A2354&lt;&gt;"",SUMIFS(JPK_KR!AL:AL,JPK_KR!W:W,B2354),"")</f>
        <v/>
      </c>
      <c r="D2354" s="94" t="str">
        <f>IF(A2354&lt;&gt;"",SUMIFS(JPK_KR!AM:AM,JPK_KR!W:W,B2354),"")</f>
        <v/>
      </c>
      <c r="G2354" s="94" t="str">
        <f>IF(E2354&lt;&gt;"",SUMIFS(JPK_KR!AL:AL,JPK_KR!W:W,F2354),"")</f>
        <v/>
      </c>
      <c r="H2354" s="94" t="str">
        <f>IF(E2354&lt;&gt;"",SUMIFS(JPK_KR!AM:AM,JPK_KR!W:W,F2354),"")</f>
        <v/>
      </c>
      <c r="K2354" s="94" t="str">
        <f>IF(I2354&lt;&gt;"",SUMIFS(JPK_KR!AJ:AJ,JPK_KR!W:W,J2354),"")</f>
        <v/>
      </c>
      <c r="L2354" s="94" t="str">
        <f>IF(I2354&lt;&gt;"",SUMIFS(JPK_KR!AK:AK,JPK_KR!W:W,J2354),"")</f>
        <v/>
      </c>
    </row>
    <row r="2355" spans="3:12" x14ac:dyDescent="0.3">
      <c r="C2355" s="94" t="str">
        <f>IF(A2355&lt;&gt;"",SUMIFS(JPK_KR!AL:AL,JPK_KR!W:W,B2355),"")</f>
        <v/>
      </c>
      <c r="D2355" s="94" t="str">
        <f>IF(A2355&lt;&gt;"",SUMIFS(JPK_KR!AM:AM,JPK_KR!W:W,B2355),"")</f>
        <v/>
      </c>
      <c r="G2355" s="94" t="str">
        <f>IF(E2355&lt;&gt;"",SUMIFS(JPK_KR!AL:AL,JPK_KR!W:W,F2355),"")</f>
        <v/>
      </c>
      <c r="H2355" s="94" t="str">
        <f>IF(E2355&lt;&gt;"",SUMIFS(JPK_KR!AM:AM,JPK_KR!W:W,F2355),"")</f>
        <v/>
      </c>
      <c r="K2355" s="94" t="str">
        <f>IF(I2355&lt;&gt;"",SUMIFS(JPK_KR!AJ:AJ,JPK_KR!W:W,J2355),"")</f>
        <v/>
      </c>
      <c r="L2355" s="94" t="str">
        <f>IF(I2355&lt;&gt;"",SUMIFS(JPK_KR!AK:AK,JPK_KR!W:W,J2355),"")</f>
        <v/>
      </c>
    </row>
    <row r="2356" spans="3:12" x14ac:dyDescent="0.3">
      <c r="C2356" s="94" t="str">
        <f>IF(A2356&lt;&gt;"",SUMIFS(JPK_KR!AL:AL,JPK_KR!W:W,B2356),"")</f>
        <v/>
      </c>
      <c r="D2356" s="94" t="str">
        <f>IF(A2356&lt;&gt;"",SUMIFS(JPK_KR!AM:AM,JPK_KR!W:W,B2356),"")</f>
        <v/>
      </c>
      <c r="G2356" s="94" t="str">
        <f>IF(E2356&lt;&gt;"",SUMIFS(JPK_KR!AL:AL,JPK_KR!W:W,F2356),"")</f>
        <v/>
      </c>
      <c r="H2356" s="94" t="str">
        <f>IF(E2356&lt;&gt;"",SUMIFS(JPK_KR!AM:AM,JPK_KR!W:W,F2356),"")</f>
        <v/>
      </c>
      <c r="K2356" s="94" t="str">
        <f>IF(I2356&lt;&gt;"",SUMIFS(JPK_KR!AJ:AJ,JPK_KR!W:W,J2356),"")</f>
        <v/>
      </c>
      <c r="L2356" s="94" t="str">
        <f>IF(I2356&lt;&gt;"",SUMIFS(JPK_KR!AK:AK,JPK_KR!W:W,J2356),"")</f>
        <v/>
      </c>
    </row>
    <row r="2357" spans="3:12" x14ac:dyDescent="0.3">
      <c r="C2357" s="94" t="str">
        <f>IF(A2357&lt;&gt;"",SUMIFS(JPK_KR!AL:AL,JPK_KR!W:W,B2357),"")</f>
        <v/>
      </c>
      <c r="D2357" s="94" t="str">
        <f>IF(A2357&lt;&gt;"",SUMIFS(JPK_KR!AM:AM,JPK_KR!W:W,B2357),"")</f>
        <v/>
      </c>
      <c r="G2357" s="94" t="str">
        <f>IF(E2357&lt;&gt;"",SUMIFS(JPK_KR!AL:AL,JPK_KR!W:W,F2357),"")</f>
        <v/>
      </c>
      <c r="H2357" s="94" t="str">
        <f>IF(E2357&lt;&gt;"",SUMIFS(JPK_KR!AM:AM,JPK_KR!W:W,F2357),"")</f>
        <v/>
      </c>
      <c r="K2357" s="94" t="str">
        <f>IF(I2357&lt;&gt;"",SUMIFS(JPK_KR!AJ:AJ,JPK_KR!W:W,J2357),"")</f>
        <v/>
      </c>
      <c r="L2357" s="94" t="str">
        <f>IF(I2357&lt;&gt;"",SUMIFS(JPK_KR!AK:AK,JPK_KR!W:W,J2357),"")</f>
        <v/>
      </c>
    </row>
    <row r="2358" spans="3:12" x14ac:dyDescent="0.3">
      <c r="C2358" s="94" t="str">
        <f>IF(A2358&lt;&gt;"",SUMIFS(JPK_KR!AL:AL,JPK_KR!W:W,B2358),"")</f>
        <v/>
      </c>
      <c r="D2358" s="94" t="str">
        <f>IF(A2358&lt;&gt;"",SUMIFS(JPK_KR!AM:AM,JPK_KR!W:W,B2358),"")</f>
        <v/>
      </c>
      <c r="G2358" s="94" t="str">
        <f>IF(E2358&lt;&gt;"",SUMIFS(JPK_KR!AL:AL,JPK_KR!W:W,F2358),"")</f>
        <v/>
      </c>
      <c r="H2358" s="94" t="str">
        <f>IF(E2358&lt;&gt;"",SUMIFS(JPK_KR!AM:AM,JPK_KR!W:W,F2358),"")</f>
        <v/>
      </c>
      <c r="K2358" s="94" t="str">
        <f>IF(I2358&lt;&gt;"",SUMIFS(JPK_KR!AJ:AJ,JPK_KR!W:W,J2358),"")</f>
        <v/>
      </c>
      <c r="L2358" s="94" t="str">
        <f>IF(I2358&lt;&gt;"",SUMIFS(JPK_KR!AK:AK,JPK_KR!W:W,J2358),"")</f>
        <v/>
      </c>
    </row>
    <row r="2359" spans="3:12" x14ac:dyDescent="0.3">
      <c r="C2359" s="94" t="str">
        <f>IF(A2359&lt;&gt;"",SUMIFS(JPK_KR!AL:AL,JPK_KR!W:W,B2359),"")</f>
        <v/>
      </c>
      <c r="D2359" s="94" t="str">
        <f>IF(A2359&lt;&gt;"",SUMIFS(JPK_KR!AM:AM,JPK_KR!W:W,B2359),"")</f>
        <v/>
      </c>
      <c r="G2359" s="94" t="str">
        <f>IF(E2359&lt;&gt;"",SUMIFS(JPK_KR!AL:AL,JPK_KR!W:W,F2359),"")</f>
        <v/>
      </c>
      <c r="H2359" s="94" t="str">
        <f>IF(E2359&lt;&gt;"",SUMIFS(JPK_KR!AM:AM,JPK_KR!W:W,F2359),"")</f>
        <v/>
      </c>
      <c r="K2359" s="94" t="str">
        <f>IF(I2359&lt;&gt;"",SUMIFS(JPK_KR!AJ:AJ,JPK_KR!W:W,J2359),"")</f>
        <v/>
      </c>
      <c r="L2359" s="94" t="str">
        <f>IF(I2359&lt;&gt;"",SUMIFS(JPK_KR!AK:AK,JPK_KR!W:W,J2359),"")</f>
        <v/>
      </c>
    </row>
    <row r="2360" spans="3:12" x14ac:dyDescent="0.3">
      <c r="C2360" s="94" t="str">
        <f>IF(A2360&lt;&gt;"",SUMIFS(JPK_KR!AL:AL,JPK_KR!W:W,B2360),"")</f>
        <v/>
      </c>
      <c r="D2360" s="94" t="str">
        <f>IF(A2360&lt;&gt;"",SUMIFS(JPK_KR!AM:AM,JPK_KR!W:W,B2360),"")</f>
        <v/>
      </c>
      <c r="G2360" s="94" t="str">
        <f>IF(E2360&lt;&gt;"",SUMIFS(JPK_KR!AL:AL,JPK_KR!W:W,F2360),"")</f>
        <v/>
      </c>
      <c r="H2360" s="94" t="str">
        <f>IF(E2360&lt;&gt;"",SUMIFS(JPK_KR!AM:AM,JPK_KR!W:W,F2360),"")</f>
        <v/>
      </c>
      <c r="K2360" s="94" t="str">
        <f>IF(I2360&lt;&gt;"",SUMIFS(JPK_KR!AJ:AJ,JPK_KR!W:W,J2360),"")</f>
        <v/>
      </c>
      <c r="L2360" s="94" t="str">
        <f>IF(I2360&lt;&gt;"",SUMIFS(JPK_KR!AK:AK,JPK_KR!W:W,J2360),"")</f>
        <v/>
      </c>
    </row>
    <row r="2361" spans="3:12" x14ac:dyDescent="0.3">
      <c r="C2361" s="94" t="str">
        <f>IF(A2361&lt;&gt;"",SUMIFS(JPK_KR!AL:AL,JPK_KR!W:W,B2361),"")</f>
        <v/>
      </c>
      <c r="D2361" s="94" t="str">
        <f>IF(A2361&lt;&gt;"",SUMIFS(JPK_KR!AM:AM,JPK_KR!W:W,B2361),"")</f>
        <v/>
      </c>
      <c r="G2361" s="94" t="str">
        <f>IF(E2361&lt;&gt;"",SUMIFS(JPK_KR!AL:AL,JPK_KR!W:W,F2361),"")</f>
        <v/>
      </c>
      <c r="H2361" s="94" t="str">
        <f>IF(E2361&lt;&gt;"",SUMIFS(JPK_KR!AM:AM,JPK_KR!W:W,F2361),"")</f>
        <v/>
      </c>
      <c r="K2361" s="94" t="str">
        <f>IF(I2361&lt;&gt;"",SUMIFS(JPK_KR!AJ:AJ,JPK_KR!W:W,J2361),"")</f>
        <v/>
      </c>
      <c r="L2361" s="94" t="str">
        <f>IF(I2361&lt;&gt;"",SUMIFS(JPK_KR!AK:AK,JPK_KR!W:W,J2361),"")</f>
        <v/>
      </c>
    </row>
    <row r="2362" spans="3:12" x14ac:dyDescent="0.3">
      <c r="C2362" s="94" t="str">
        <f>IF(A2362&lt;&gt;"",SUMIFS(JPK_KR!AL:AL,JPK_KR!W:W,B2362),"")</f>
        <v/>
      </c>
      <c r="D2362" s="94" t="str">
        <f>IF(A2362&lt;&gt;"",SUMIFS(JPK_KR!AM:AM,JPK_KR!W:W,B2362),"")</f>
        <v/>
      </c>
      <c r="G2362" s="94" t="str">
        <f>IF(E2362&lt;&gt;"",SUMIFS(JPK_KR!AL:AL,JPK_KR!W:W,F2362),"")</f>
        <v/>
      </c>
      <c r="H2362" s="94" t="str">
        <f>IF(E2362&lt;&gt;"",SUMIFS(JPK_KR!AM:AM,JPK_KR!W:W,F2362),"")</f>
        <v/>
      </c>
      <c r="K2362" s="94" t="str">
        <f>IF(I2362&lt;&gt;"",SUMIFS(JPK_KR!AJ:AJ,JPK_KR!W:W,J2362),"")</f>
        <v/>
      </c>
      <c r="L2362" s="94" t="str">
        <f>IF(I2362&lt;&gt;"",SUMIFS(JPK_KR!AK:AK,JPK_KR!W:W,J2362),"")</f>
        <v/>
      </c>
    </row>
    <row r="2363" spans="3:12" x14ac:dyDescent="0.3">
      <c r="C2363" s="94" t="str">
        <f>IF(A2363&lt;&gt;"",SUMIFS(JPK_KR!AL:AL,JPK_KR!W:W,B2363),"")</f>
        <v/>
      </c>
      <c r="D2363" s="94" t="str">
        <f>IF(A2363&lt;&gt;"",SUMIFS(JPK_KR!AM:AM,JPK_KR!W:W,B2363),"")</f>
        <v/>
      </c>
      <c r="G2363" s="94" t="str">
        <f>IF(E2363&lt;&gt;"",SUMIFS(JPK_KR!AL:AL,JPK_KR!W:W,F2363),"")</f>
        <v/>
      </c>
      <c r="H2363" s="94" t="str">
        <f>IF(E2363&lt;&gt;"",SUMIFS(JPK_KR!AM:AM,JPK_KR!W:W,F2363),"")</f>
        <v/>
      </c>
      <c r="K2363" s="94" t="str">
        <f>IF(I2363&lt;&gt;"",SUMIFS(JPK_KR!AJ:AJ,JPK_KR!W:W,J2363),"")</f>
        <v/>
      </c>
      <c r="L2363" s="94" t="str">
        <f>IF(I2363&lt;&gt;"",SUMIFS(JPK_KR!AK:AK,JPK_KR!W:W,J2363),"")</f>
        <v/>
      </c>
    </row>
    <row r="2364" spans="3:12" x14ac:dyDescent="0.3">
      <c r="C2364" s="94" t="str">
        <f>IF(A2364&lt;&gt;"",SUMIFS(JPK_KR!AL:AL,JPK_KR!W:W,B2364),"")</f>
        <v/>
      </c>
      <c r="D2364" s="94" t="str">
        <f>IF(A2364&lt;&gt;"",SUMIFS(JPK_KR!AM:AM,JPK_KR!W:W,B2364),"")</f>
        <v/>
      </c>
      <c r="G2364" s="94" t="str">
        <f>IF(E2364&lt;&gt;"",SUMIFS(JPK_KR!AL:AL,JPK_KR!W:W,F2364),"")</f>
        <v/>
      </c>
      <c r="H2364" s="94" t="str">
        <f>IF(E2364&lt;&gt;"",SUMIFS(JPK_KR!AM:AM,JPK_KR!W:W,F2364),"")</f>
        <v/>
      </c>
      <c r="K2364" s="94" t="str">
        <f>IF(I2364&lt;&gt;"",SUMIFS(JPK_KR!AJ:AJ,JPK_KR!W:W,J2364),"")</f>
        <v/>
      </c>
      <c r="L2364" s="94" t="str">
        <f>IF(I2364&lt;&gt;"",SUMIFS(JPK_KR!AK:AK,JPK_KR!W:W,J2364),"")</f>
        <v/>
      </c>
    </row>
    <row r="2365" spans="3:12" x14ac:dyDescent="0.3">
      <c r="C2365" s="94" t="str">
        <f>IF(A2365&lt;&gt;"",SUMIFS(JPK_KR!AL:AL,JPK_KR!W:W,B2365),"")</f>
        <v/>
      </c>
      <c r="D2365" s="94" t="str">
        <f>IF(A2365&lt;&gt;"",SUMIFS(JPK_KR!AM:AM,JPK_KR!W:W,B2365),"")</f>
        <v/>
      </c>
      <c r="G2365" s="94" t="str">
        <f>IF(E2365&lt;&gt;"",SUMIFS(JPK_KR!AL:AL,JPK_KR!W:W,F2365),"")</f>
        <v/>
      </c>
      <c r="H2365" s="94" t="str">
        <f>IF(E2365&lt;&gt;"",SUMIFS(JPK_KR!AM:AM,JPK_KR!W:W,F2365),"")</f>
        <v/>
      </c>
      <c r="K2365" s="94" t="str">
        <f>IF(I2365&lt;&gt;"",SUMIFS(JPK_KR!AJ:AJ,JPK_KR!W:W,J2365),"")</f>
        <v/>
      </c>
      <c r="L2365" s="94" t="str">
        <f>IF(I2365&lt;&gt;"",SUMIFS(JPK_KR!AK:AK,JPK_KR!W:W,J2365),"")</f>
        <v/>
      </c>
    </row>
    <row r="2366" spans="3:12" x14ac:dyDescent="0.3">
      <c r="C2366" s="94" t="str">
        <f>IF(A2366&lt;&gt;"",SUMIFS(JPK_KR!AL:AL,JPK_KR!W:W,B2366),"")</f>
        <v/>
      </c>
      <c r="D2366" s="94" t="str">
        <f>IF(A2366&lt;&gt;"",SUMIFS(JPK_KR!AM:AM,JPK_KR!W:W,B2366),"")</f>
        <v/>
      </c>
      <c r="G2366" s="94" t="str">
        <f>IF(E2366&lt;&gt;"",SUMIFS(JPK_KR!AL:AL,JPK_KR!W:W,F2366),"")</f>
        <v/>
      </c>
      <c r="H2366" s="94" t="str">
        <f>IF(E2366&lt;&gt;"",SUMIFS(JPK_KR!AM:AM,JPK_KR!W:W,F2366),"")</f>
        <v/>
      </c>
      <c r="K2366" s="94" t="str">
        <f>IF(I2366&lt;&gt;"",SUMIFS(JPK_KR!AJ:AJ,JPK_KR!W:W,J2366),"")</f>
        <v/>
      </c>
      <c r="L2366" s="94" t="str">
        <f>IF(I2366&lt;&gt;"",SUMIFS(JPK_KR!AK:AK,JPK_KR!W:W,J2366),"")</f>
        <v/>
      </c>
    </row>
    <row r="2367" spans="3:12" x14ac:dyDescent="0.3">
      <c r="C2367" s="94" t="str">
        <f>IF(A2367&lt;&gt;"",SUMIFS(JPK_KR!AL:AL,JPK_KR!W:W,B2367),"")</f>
        <v/>
      </c>
      <c r="D2367" s="94" t="str">
        <f>IF(A2367&lt;&gt;"",SUMIFS(JPK_KR!AM:AM,JPK_KR!W:W,B2367),"")</f>
        <v/>
      </c>
      <c r="G2367" s="94" t="str">
        <f>IF(E2367&lt;&gt;"",SUMIFS(JPK_KR!AL:AL,JPK_KR!W:W,F2367),"")</f>
        <v/>
      </c>
      <c r="H2367" s="94" t="str">
        <f>IF(E2367&lt;&gt;"",SUMIFS(JPK_KR!AM:AM,JPK_KR!W:W,F2367),"")</f>
        <v/>
      </c>
      <c r="K2367" s="94" t="str">
        <f>IF(I2367&lt;&gt;"",SUMIFS(JPK_KR!AJ:AJ,JPK_KR!W:W,J2367),"")</f>
        <v/>
      </c>
      <c r="L2367" s="94" t="str">
        <f>IF(I2367&lt;&gt;"",SUMIFS(JPK_KR!AK:AK,JPK_KR!W:W,J2367),"")</f>
        <v/>
      </c>
    </row>
    <row r="2368" spans="3:12" x14ac:dyDescent="0.3">
      <c r="C2368" s="94" t="str">
        <f>IF(A2368&lt;&gt;"",SUMIFS(JPK_KR!AL:AL,JPK_KR!W:W,B2368),"")</f>
        <v/>
      </c>
      <c r="D2368" s="94" t="str">
        <f>IF(A2368&lt;&gt;"",SUMIFS(JPK_KR!AM:AM,JPK_KR!W:W,B2368),"")</f>
        <v/>
      </c>
      <c r="G2368" s="94" t="str">
        <f>IF(E2368&lt;&gt;"",SUMIFS(JPK_KR!AL:AL,JPK_KR!W:W,F2368),"")</f>
        <v/>
      </c>
      <c r="H2368" s="94" t="str">
        <f>IF(E2368&lt;&gt;"",SUMIFS(JPK_KR!AM:AM,JPK_KR!W:W,F2368),"")</f>
        <v/>
      </c>
      <c r="K2368" s="94" t="str">
        <f>IF(I2368&lt;&gt;"",SUMIFS(JPK_KR!AJ:AJ,JPK_KR!W:W,J2368),"")</f>
        <v/>
      </c>
      <c r="L2368" s="94" t="str">
        <f>IF(I2368&lt;&gt;"",SUMIFS(JPK_KR!AK:AK,JPK_KR!W:W,J2368),"")</f>
        <v/>
      </c>
    </row>
    <row r="2369" spans="3:12" x14ac:dyDescent="0.3">
      <c r="C2369" s="94" t="str">
        <f>IF(A2369&lt;&gt;"",SUMIFS(JPK_KR!AL:AL,JPK_KR!W:W,B2369),"")</f>
        <v/>
      </c>
      <c r="D2369" s="94" t="str">
        <f>IF(A2369&lt;&gt;"",SUMIFS(JPK_KR!AM:AM,JPK_KR!W:W,B2369),"")</f>
        <v/>
      </c>
      <c r="G2369" s="94" t="str">
        <f>IF(E2369&lt;&gt;"",SUMIFS(JPK_KR!AL:AL,JPK_KR!W:W,F2369),"")</f>
        <v/>
      </c>
      <c r="H2369" s="94" t="str">
        <f>IF(E2369&lt;&gt;"",SUMIFS(JPK_KR!AM:AM,JPK_KR!W:W,F2369),"")</f>
        <v/>
      </c>
      <c r="K2369" s="94" t="str">
        <f>IF(I2369&lt;&gt;"",SUMIFS(JPK_KR!AJ:AJ,JPK_KR!W:W,J2369),"")</f>
        <v/>
      </c>
      <c r="L2369" s="94" t="str">
        <f>IF(I2369&lt;&gt;"",SUMIFS(JPK_KR!AK:AK,JPK_KR!W:W,J2369),"")</f>
        <v/>
      </c>
    </row>
    <row r="2370" spans="3:12" x14ac:dyDescent="0.3">
      <c r="C2370" s="94" t="str">
        <f>IF(A2370&lt;&gt;"",SUMIFS(JPK_KR!AL:AL,JPK_KR!W:W,B2370),"")</f>
        <v/>
      </c>
      <c r="D2370" s="94" t="str">
        <f>IF(A2370&lt;&gt;"",SUMIFS(JPK_KR!AM:AM,JPK_KR!W:W,B2370),"")</f>
        <v/>
      </c>
      <c r="G2370" s="94" t="str">
        <f>IF(E2370&lt;&gt;"",SUMIFS(JPK_KR!AL:AL,JPK_KR!W:W,F2370),"")</f>
        <v/>
      </c>
      <c r="H2370" s="94" t="str">
        <f>IF(E2370&lt;&gt;"",SUMIFS(JPK_KR!AM:AM,JPK_KR!W:W,F2370),"")</f>
        <v/>
      </c>
      <c r="K2370" s="94" t="str">
        <f>IF(I2370&lt;&gt;"",SUMIFS(JPK_KR!AJ:AJ,JPK_KR!W:W,J2370),"")</f>
        <v/>
      </c>
      <c r="L2370" s="94" t="str">
        <f>IF(I2370&lt;&gt;"",SUMIFS(JPK_KR!AK:AK,JPK_KR!W:W,J2370),"")</f>
        <v/>
      </c>
    </row>
    <row r="2371" spans="3:12" x14ac:dyDescent="0.3">
      <c r="C2371" s="94" t="str">
        <f>IF(A2371&lt;&gt;"",SUMIFS(JPK_KR!AL:AL,JPK_KR!W:W,B2371),"")</f>
        <v/>
      </c>
      <c r="D2371" s="94" t="str">
        <f>IF(A2371&lt;&gt;"",SUMIFS(JPK_KR!AM:AM,JPK_KR!W:W,B2371),"")</f>
        <v/>
      </c>
      <c r="G2371" s="94" t="str">
        <f>IF(E2371&lt;&gt;"",SUMIFS(JPK_KR!AL:AL,JPK_KR!W:W,F2371),"")</f>
        <v/>
      </c>
      <c r="H2371" s="94" t="str">
        <f>IF(E2371&lt;&gt;"",SUMIFS(JPK_KR!AM:AM,JPK_KR!W:W,F2371),"")</f>
        <v/>
      </c>
      <c r="K2371" s="94" t="str">
        <f>IF(I2371&lt;&gt;"",SUMIFS(JPK_KR!AJ:AJ,JPK_KR!W:W,J2371),"")</f>
        <v/>
      </c>
      <c r="L2371" s="94" t="str">
        <f>IF(I2371&lt;&gt;"",SUMIFS(JPK_KR!AK:AK,JPK_KR!W:W,J2371),"")</f>
        <v/>
      </c>
    </row>
    <row r="2372" spans="3:12" x14ac:dyDescent="0.3">
      <c r="C2372" s="94" t="str">
        <f>IF(A2372&lt;&gt;"",SUMIFS(JPK_KR!AL:AL,JPK_KR!W:W,B2372),"")</f>
        <v/>
      </c>
      <c r="D2372" s="94" t="str">
        <f>IF(A2372&lt;&gt;"",SUMIFS(JPK_KR!AM:AM,JPK_KR!W:W,B2372),"")</f>
        <v/>
      </c>
      <c r="G2372" s="94" t="str">
        <f>IF(E2372&lt;&gt;"",SUMIFS(JPK_KR!AL:AL,JPK_KR!W:W,F2372),"")</f>
        <v/>
      </c>
      <c r="H2372" s="94" t="str">
        <f>IF(E2372&lt;&gt;"",SUMIFS(JPK_KR!AM:AM,JPK_KR!W:W,F2372),"")</f>
        <v/>
      </c>
      <c r="K2372" s="94" t="str">
        <f>IF(I2372&lt;&gt;"",SUMIFS(JPK_KR!AJ:AJ,JPK_KR!W:W,J2372),"")</f>
        <v/>
      </c>
      <c r="L2372" s="94" t="str">
        <f>IF(I2372&lt;&gt;"",SUMIFS(JPK_KR!AK:AK,JPK_KR!W:W,J2372),"")</f>
        <v/>
      </c>
    </row>
    <row r="2373" spans="3:12" x14ac:dyDescent="0.3">
      <c r="C2373" s="94" t="str">
        <f>IF(A2373&lt;&gt;"",SUMIFS(JPK_KR!AL:AL,JPK_KR!W:W,B2373),"")</f>
        <v/>
      </c>
      <c r="D2373" s="94" t="str">
        <f>IF(A2373&lt;&gt;"",SUMIFS(JPK_KR!AM:AM,JPK_KR!W:W,B2373),"")</f>
        <v/>
      </c>
      <c r="G2373" s="94" t="str">
        <f>IF(E2373&lt;&gt;"",SUMIFS(JPK_KR!AL:AL,JPK_KR!W:W,F2373),"")</f>
        <v/>
      </c>
      <c r="H2373" s="94" t="str">
        <f>IF(E2373&lt;&gt;"",SUMIFS(JPK_KR!AM:AM,JPK_KR!W:W,F2373),"")</f>
        <v/>
      </c>
      <c r="K2373" s="94" t="str">
        <f>IF(I2373&lt;&gt;"",SUMIFS(JPK_KR!AJ:AJ,JPK_KR!W:W,J2373),"")</f>
        <v/>
      </c>
      <c r="L2373" s="94" t="str">
        <f>IF(I2373&lt;&gt;"",SUMIFS(JPK_KR!AK:AK,JPK_KR!W:W,J2373),"")</f>
        <v/>
      </c>
    </row>
    <row r="2374" spans="3:12" x14ac:dyDescent="0.3">
      <c r="C2374" s="94" t="str">
        <f>IF(A2374&lt;&gt;"",SUMIFS(JPK_KR!AL:AL,JPK_KR!W:W,B2374),"")</f>
        <v/>
      </c>
      <c r="D2374" s="94" t="str">
        <f>IF(A2374&lt;&gt;"",SUMIFS(JPK_KR!AM:AM,JPK_KR!W:W,B2374),"")</f>
        <v/>
      </c>
      <c r="G2374" s="94" t="str">
        <f>IF(E2374&lt;&gt;"",SUMIFS(JPK_KR!AL:AL,JPK_KR!W:W,F2374),"")</f>
        <v/>
      </c>
      <c r="H2374" s="94" t="str">
        <f>IF(E2374&lt;&gt;"",SUMIFS(JPK_KR!AM:AM,JPK_KR!W:W,F2374),"")</f>
        <v/>
      </c>
      <c r="K2374" s="94" t="str">
        <f>IF(I2374&lt;&gt;"",SUMIFS(JPK_KR!AJ:AJ,JPK_KR!W:W,J2374),"")</f>
        <v/>
      </c>
      <c r="L2374" s="94" t="str">
        <f>IF(I2374&lt;&gt;"",SUMIFS(JPK_KR!AK:AK,JPK_KR!W:W,J2374),"")</f>
        <v/>
      </c>
    </row>
    <row r="2375" spans="3:12" x14ac:dyDescent="0.3">
      <c r="C2375" s="94" t="str">
        <f>IF(A2375&lt;&gt;"",SUMIFS(JPK_KR!AL:AL,JPK_KR!W:W,B2375),"")</f>
        <v/>
      </c>
      <c r="D2375" s="94" t="str">
        <f>IF(A2375&lt;&gt;"",SUMIFS(JPK_KR!AM:AM,JPK_KR!W:W,B2375),"")</f>
        <v/>
      </c>
      <c r="G2375" s="94" t="str">
        <f>IF(E2375&lt;&gt;"",SUMIFS(JPK_KR!AL:AL,JPK_KR!W:W,F2375),"")</f>
        <v/>
      </c>
      <c r="H2375" s="94" t="str">
        <f>IF(E2375&lt;&gt;"",SUMIFS(JPK_KR!AM:AM,JPK_KR!W:W,F2375),"")</f>
        <v/>
      </c>
      <c r="K2375" s="94" t="str">
        <f>IF(I2375&lt;&gt;"",SUMIFS(JPK_KR!AJ:AJ,JPK_KR!W:W,J2375),"")</f>
        <v/>
      </c>
      <c r="L2375" s="94" t="str">
        <f>IF(I2375&lt;&gt;"",SUMIFS(JPK_KR!AK:AK,JPK_KR!W:W,J2375),"")</f>
        <v/>
      </c>
    </row>
    <row r="2376" spans="3:12" x14ac:dyDescent="0.3">
      <c r="C2376" s="94" t="str">
        <f>IF(A2376&lt;&gt;"",SUMIFS(JPK_KR!AL:AL,JPK_KR!W:W,B2376),"")</f>
        <v/>
      </c>
      <c r="D2376" s="94" t="str">
        <f>IF(A2376&lt;&gt;"",SUMIFS(JPK_KR!AM:AM,JPK_KR!W:W,B2376),"")</f>
        <v/>
      </c>
      <c r="G2376" s="94" t="str">
        <f>IF(E2376&lt;&gt;"",SUMIFS(JPK_KR!AL:AL,JPK_KR!W:W,F2376),"")</f>
        <v/>
      </c>
      <c r="H2376" s="94" t="str">
        <f>IF(E2376&lt;&gt;"",SUMIFS(JPK_KR!AM:AM,JPK_KR!W:W,F2376),"")</f>
        <v/>
      </c>
      <c r="K2376" s="94" t="str">
        <f>IF(I2376&lt;&gt;"",SUMIFS(JPK_KR!AJ:AJ,JPK_KR!W:W,J2376),"")</f>
        <v/>
      </c>
      <c r="L2376" s="94" t="str">
        <f>IF(I2376&lt;&gt;"",SUMIFS(JPK_KR!AK:AK,JPK_KR!W:W,J2376),"")</f>
        <v/>
      </c>
    </row>
    <row r="2377" spans="3:12" x14ac:dyDescent="0.3">
      <c r="C2377" s="94" t="str">
        <f>IF(A2377&lt;&gt;"",SUMIFS(JPK_KR!AL:AL,JPK_KR!W:W,B2377),"")</f>
        <v/>
      </c>
      <c r="D2377" s="94" t="str">
        <f>IF(A2377&lt;&gt;"",SUMIFS(JPK_KR!AM:AM,JPK_KR!W:W,B2377),"")</f>
        <v/>
      </c>
      <c r="G2377" s="94" t="str">
        <f>IF(E2377&lt;&gt;"",SUMIFS(JPK_KR!AL:AL,JPK_KR!W:W,F2377),"")</f>
        <v/>
      </c>
      <c r="H2377" s="94" t="str">
        <f>IF(E2377&lt;&gt;"",SUMIFS(JPK_KR!AM:AM,JPK_KR!W:W,F2377),"")</f>
        <v/>
      </c>
      <c r="K2377" s="94" t="str">
        <f>IF(I2377&lt;&gt;"",SUMIFS(JPK_KR!AJ:AJ,JPK_KR!W:W,J2377),"")</f>
        <v/>
      </c>
      <c r="L2377" s="94" t="str">
        <f>IF(I2377&lt;&gt;"",SUMIFS(JPK_KR!AK:AK,JPK_KR!W:W,J2377),"")</f>
        <v/>
      </c>
    </row>
    <row r="2378" spans="3:12" x14ac:dyDescent="0.3">
      <c r="C2378" s="94" t="str">
        <f>IF(A2378&lt;&gt;"",SUMIFS(JPK_KR!AL:AL,JPK_KR!W:W,B2378),"")</f>
        <v/>
      </c>
      <c r="D2378" s="94" t="str">
        <f>IF(A2378&lt;&gt;"",SUMIFS(JPK_KR!AM:AM,JPK_KR!W:W,B2378),"")</f>
        <v/>
      </c>
      <c r="G2378" s="94" t="str">
        <f>IF(E2378&lt;&gt;"",SUMIFS(JPK_KR!AL:AL,JPK_KR!W:W,F2378),"")</f>
        <v/>
      </c>
      <c r="H2378" s="94" t="str">
        <f>IF(E2378&lt;&gt;"",SUMIFS(JPK_KR!AM:AM,JPK_KR!W:W,F2378),"")</f>
        <v/>
      </c>
      <c r="K2378" s="94" t="str">
        <f>IF(I2378&lt;&gt;"",SUMIFS(JPK_KR!AJ:AJ,JPK_KR!W:W,J2378),"")</f>
        <v/>
      </c>
      <c r="L2378" s="94" t="str">
        <f>IF(I2378&lt;&gt;"",SUMIFS(JPK_KR!AK:AK,JPK_KR!W:W,J2378),"")</f>
        <v/>
      </c>
    </row>
    <row r="2379" spans="3:12" x14ac:dyDescent="0.3">
      <c r="C2379" s="94" t="str">
        <f>IF(A2379&lt;&gt;"",SUMIFS(JPK_KR!AL:AL,JPK_KR!W:W,B2379),"")</f>
        <v/>
      </c>
      <c r="D2379" s="94" t="str">
        <f>IF(A2379&lt;&gt;"",SUMIFS(JPK_KR!AM:AM,JPK_KR!W:W,B2379),"")</f>
        <v/>
      </c>
      <c r="G2379" s="94" t="str">
        <f>IF(E2379&lt;&gt;"",SUMIFS(JPK_KR!AL:AL,JPK_KR!W:W,F2379),"")</f>
        <v/>
      </c>
      <c r="H2379" s="94" t="str">
        <f>IF(E2379&lt;&gt;"",SUMIFS(JPK_KR!AM:AM,JPK_KR!W:W,F2379),"")</f>
        <v/>
      </c>
      <c r="K2379" s="94" t="str">
        <f>IF(I2379&lt;&gt;"",SUMIFS(JPK_KR!AJ:AJ,JPK_KR!W:W,J2379),"")</f>
        <v/>
      </c>
      <c r="L2379" s="94" t="str">
        <f>IF(I2379&lt;&gt;"",SUMIFS(JPK_KR!AK:AK,JPK_KR!W:W,J2379),"")</f>
        <v/>
      </c>
    </row>
    <row r="2380" spans="3:12" x14ac:dyDescent="0.3">
      <c r="C2380" s="94" t="str">
        <f>IF(A2380&lt;&gt;"",SUMIFS(JPK_KR!AL:AL,JPK_KR!W:W,B2380),"")</f>
        <v/>
      </c>
      <c r="D2380" s="94" t="str">
        <f>IF(A2380&lt;&gt;"",SUMIFS(JPK_KR!AM:AM,JPK_KR!W:W,B2380),"")</f>
        <v/>
      </c>
      <c r="G2380" s="94" t="str">
        <f>IF(E2380&lt;&gt;"",SUMIFS(JPK_KR!AL:AL,JPK_KR!W:W,F2380),"")</f>
        <v/>
      </c>
      <c r="H2380" s="94" t="str">
        <f>IF(E2380&lt;&gt;"",SUMIFS(JPK_KR!AM:AM,JPK_KR!W:W,F2380),"")</f>
        <v/>
      </c>
      <c r="K2380" s="94" t="str">
        <f>IF(I2380&lt;&gt;"",SUMIFS(JPK_KR!AJ:AJ,JPK_KR!W:W,J2380),"")</f>
        <v/>
      </c>
      <c r="L2380" s="94" t="str">
        <f>IF(I2380&lt;&gt;"",SUMIFS(JPK_KR!AK:AK,JPK_KR!W:W,J2380),"")</f>
        <v/>
      </c>
    </row>
    <row r="2381" spans="3:12" x14ac:dyDescent="0.3">
      <c r="C2381" s="94" t="str">
        <f>IF(A2381&lt;&gt;"",SUMIFS(JPK_KR!AL:AL,JPK_KR!W:W,B2381),"")</f>
        <v/>
      </c>
      <c r="D2381" s="94" t="str">
        <f>IF(A2381&lt;&gt;"",SUMIFS(JPK_KR!AM:AM,JPK_KR!W:W,B2381),"")</f>
        <v/>
      </c>
      <c r="G2381" s="94" t="str">
        <f>IF(E2381&lt;&gt;"",SUMIFS(JPK_KR!AL:AL,JPK_KR!W:W,F2381),"")</f>
        <v/>
      </c>
      <c r="H2381" s="94" t="str">
        <f>IF(E2381&lt;&gt;"",SUMIFS(JPK_KR!AM:AM,JPK_KR!W:W,F2381),"")</f>
        <v/>
      </c>
      <c r="K2381" s="94" t="str">
        <f>IF(I2381&lt;&gt;"",SUMIFS(JPK_KR!AJ:AJ,JPK_KR!W:W,J2381),"")</f>
        <v/>
      </c>
      <c r="L2381" s="94" t="str">
        <f>IF(I2381&lt;&gt;"",SUMIFS(JPK_KR!AK:AK,JPK_KR!W:W,J2381),"")</f>
        <v/>
      </c>
    </row>
    <row r="2382" spans="3:12" x14ac:dyDescent="0.3">
      <c r="C2382" s="94" t="str">
        <f>IF(A2382&lt;&gt;"",SUMIFS(JPK_KR!AL:AL,JPK_KR!W:W,B2382),"")</f>
        <v/>
      </c>
      <c r="D2382" s="94" t="str">
        <f>IF(A2382&lt;&gt;"",SUMIFS(JPK_KR!AM:AM,JPK_KR!W:W,B2382),"")</f>
        <v/>
      </c>
      <c r="G2382" s="94" t="str">
        <f>IF(E2382&lt;&gt;"",SUMIFS(JPK_KR!AL:AL,JPK_KR!W:W,F2382),"")</f>
        <v/>
      </c>
      <c r="H2382" s="94" t="str">
        <f>IF(E2382&lt;&gt;"",SUMIFS(JPK_KR!AM:AM,JPK_KR!W:W,F2382),"")</f>
        <v/>
      </c>
      <c r="K2382" s="94" t="str">
        <f>IF(I2382&lt;&gt;"",SUMIFS(JPK_KR!AJ:AJ,JPK_KR!W:W,J2382),"")</f>
        <v/>
      </c>
      <c r="L2382" s="94" t="str">
        <f>IF(I2382&lt;&gt;"",SUMIFS(JPK_KR!AK:AK,JPK_KR!W:W,J2382),"")</f>
        <v/>
      </c>
    </row>
    <row r="2383" spans="3:12" x14ac:dyDescent="0.3">
      <c r="C2383" s="94" t="str">
        <f>IF(A2383&lt;&gt;"",SUMIFS(JPK_KR!AL:AL,JPK_KR!W:W,B2383),"")</f>
        <v/>
      </c>
      <c r="D2383" s="94" t="str">
        <f>IF(A2383&lt;&gt;"",SUMIFS(JPK_KR!AM:AM,JPK_KR!W:W,B2383),"")</f>
        <v/>
      </c>
      <c r="G2383" s="94" t="str">
        <f>IF(E2383&lt;&gt;"",SUMIFS(JPK_KR!AL:AL,JPK_KR!W:W,F2383),"")</f>
        <v/>
      </c>
      <c r="H2383" s="94" t="str">
        <f>IF(E2383&lt;&gt;"",SUMIFS(JPK_KR!AM:AM,JPK_KR!W:W,F2383),"")</f>
        <v/>
      </c>
      <c r="K2383" s="94" t="str">
        <f>IF(I2383&lt;&gt;"",SUMIFS(JPK_KR!AJ:AJ,JPK_KR!W:W,J2383),"")</f>
        <v/>
      </c>
      <c r="L2383" s="94" t="str">
        <f>IF(I2383&lt;&gt;"",SUMIFS(JPK_KR!AK:AK,JPK_KR!W:W,J2383),"")</f>
        <v/>
      </c>
    </row>
    <row r="2384" spans="3:12" x14ac:dyDescent="0.3">
      <c r="C2384" s="94" t="str">
        <f>IF(A2384&lt;&gt;"",SUMIFS(JPK_KR!AL:AL,JPK_KR!W:W,B2384),"")</f>
        <v/>
      </c>
      <c r="D2384" s="94" t="str">
        <f>IF(A2384&lt;&gt;"",SUMIFS(JPK_KR!AM:AM,JPK_KR!W:W,B2384),"")</f>
        <v/>
      </c>
      <c r="G2384" s="94" t="str">
        <f>IF(E2384&lt;&gt;"",SUMIFS(JPK_KR!AL:AL,JPK_KR!W:W,F2384),"")</f>
        <v/>
      </c>
      <c r="H2384" s="94" t="str">
        <f>IF(E2384&lt;&gt;"",SUMIFS(JPK_KR!AM:AM,JPK_KR!W:W,F2384),"")</f>
        <v/>
      </c>
      <c r="K2384" s="94" t="str">
        <f>IF(I2384&lt;&gt;"",SUMIFS(JPK_KR!AJ:AJ,JPK_KR!W:W,J2384),"")</f>
        <v/>
      </c>
      <c r="L2384" s="94" t="str">
        <f>IF(I2384&lt;&gt;"",SUMIFS(JPK_KR!AK:AK,JPK_KR!W:W,J2384),"")</f>
        <v/>
      </c>
    </row>
    <row r="2385" spans="3:12" x14ac:dyDescent="0.3">
      <c r="C2385" s="94" t="str">
        <f>IF(A2385&lt;&gt;"",SUMIFS(JPK_KR!AL:AL,JPK_KR!W:W,B2385),"")</f>
        <v/>
      </c>
      <c r="D2385" s="94" t="str">
        <f>IF(A2385&lt;&gt;"",SUMIFS(JPK_KR!AM:AM,JPK_KR!W:W,B2385),"")</f>
        <v/>
      </c>
      <c r="G2385" s="94" t="str">
        <f>IF(E2385&lt;&gt;"",SUMIFS(JPK_KR!AL:AL,JPK_KR!W:W,F2385),"")</f>
        <v/>
      </c>
      <c r="H2385" s="94" t="str">
        <f>IF(E2385&lt;&gt;"",SUMIFS(JPK_KR!AM:AM,JPK_KR!W:W,F2385),"")</f>
        <v/>
      </c>
      <c r="K2385" s="94" t="str">
        <f>IF(I2385&lt;&gt;"",SUMIFS(JPK_KR!AJ:AJ,JPK_KR!W:W,J2385),"")</f>
        <v/>
      </c>
      <c r="L2385" s="94" t="str">
        <f>IF(I2385&lt;&gt;"",SUMIFS(JPK_KR!AK:AK,JPK_KR!W:W,J2385),"")</f>
        <v/>
      </c>
    </row>
    <row r="2386" spans="3:12" x14ac:dyDescent="0.3">
      <c r="C2386" s="94" t="str">
        <f>IF(A2386&lt;&gt;"",SUMIFS(JPK_KR!AL:AL,JPK_KR!W:W,B2386),"")</f>
        <v/>
      </c>
      <c r="D2386" s="94" t="str">
        <f>IF(A2386&lt;&gt;"",SUMIFS(JPK_KR!AM:AM,JPK_KR!W:W,B2386),"")</f>
        <v/>
      </c>
      <c r="G2386" s="94" t="str">
        <f>IF(E2386&lt;&gt;"",SUMIFS(JPK_KR!AL:AL,JPK_KR!W:W,F2386),"")</f>
        <v/>
      </c>
      <c r="H2386" s="94" t="str">
        <f>IF(E2386&lt;&gt;"",SUMIFS(JPK_KR!AM:AM,JPK_KR!W:W,F2386),"")</f>
        <v/>
      </c>
      <c r="K2386" s="94" t="str">
        <f>IF(I2386&lt;&gt;"",SUMIFS(JPK_KR!AJ:AJ,JPK_KR!W:W,J2386),"")</f>
        <v/>
      </c>
      <c r="L2386" s="94" t="str">
        <f>IF(I2386&lt;&gt;"",SUMIFS(JPK_KR!AK:AK,JPK_KR!W:W,J2386),"")</f>
        <v/>
      </c>
    </row>
    <row r="2387" spans="3:12" x14ac:dyDescent="0.3">
      <c r="C2387" s="94" t="str">
        <f>IF(A2387&lt;&gt;"",SUMIFS(JPK_KR!AL:AL,JPK_KR!W:W,B2387),"")</f>
        <v/>
      </c>
      <c r="D2387" s="94" t="str">
        <f>IF(A2387&lt;&gt;"",SUMIFS(JPK_KR!AM:AM,JPK_KR!W:W,B2387),"")</f>
        <v/>
      </c>
      <c r="G2387" s="94" t="str">
        <f>IF(E2387&lt;&gt;"",SUMIFS(JPK_KR!AL:AL,JPK_KR!W:W,F2387),"")</f>
        <v/>
      </c>
      <c r="H2387" s="94" t="str">
        <f>IF(E2387&lt;&gt;"",SUMIFS(JPK_KR!AM:AM,JPK_KR!W:W,F2387),"")</f>
        <v/>
      </c>
      <c r="K2387" s="94" t="str">
        <f>IF(I2387&lt;&gt;"",SUMIFS(JPK_KR!AJ:AJ,JPK_KR!W:W,J2387),"")</f>
        <v/>
      </c>
      <c r="L2387" s="94" t="str">
        <f>IF(I2387&lt;&gt;"",SUMIFS(JPK_KR!AK:AK,JPK_KR!W:W,J2387),"")</f>
        <v/>
      </c>
    </row>
    <row r="2388" spans="3:12" x14ac:dyDescent="0.3">
      <c r="C2388" s="94" t="str">
        <f>IF(A2388&lt;&gt;"",SUMIFS(JPK_KR!AL:AL,JPK_KR!W:W,B2388),"")</f>
        <v/>
      </c>
      <c r="D2388" s="94" t="str">
        <f>IF(A2388&lt;&gt;"",SUMIFS(JPK_KR!AM:AM,JPK_KR!W:W,B2388),"")</f>
        <v/>
      </c>
      <c r="G2388" s="94" t="str">
        <f>IF(E2388&lt;&gt;"",SUMIFS(JPK_KR!AL:AL,JPK_KR!W:W,F2388),"")</f>
        <v/>
      </c>
      <c r="H2388" s="94" t="str">
        <f>IF(E2388&lt;&gt;"",SUMIFS(JPK_KR!AM:AM,JPK_KR!W:W,F2388),"")</f>
        <v/>
      </c>
      <c r="K2388" s="94" t="str">
        <f>IF(I2388&lt;&gt;"",SUMIFS(JPK_KR!AJ:AJ,JPK_KR!W:W,J2388),"")</f>
        <v/>
      </c>
      <c r="L2388" s="94" t="str">
        <f>IF(I2388&lt;&gt;"",SUMIFS(JPK_KR!AK:AK,JPK_KR!W:W,J2388),"")</f>
        <v/>
      </c>
    </row>
    <row r="2389" spans="3:12" x14ac:dyDescent="0.3">
      <c r="C2389" s="94" t="str">
        <f>IF(A2389&lt;&gt;"",SUMIFS(JPK_KR!AL:AL,JPK_KR!W:W,B2389),"")</f>
        <v/>
      </c>
      <c r="D2389" s="94" t="str">
        <f>IF(A2389&lt;&gt;"",SUMIFS(JPK_KR!AM:AM,JPK_KR!W:W,B2389),"")</f>
        <v/>
      </c>
      <c r="G2389" s="94" t="str">
        <f>IF(E2389&lt;&gt;"",SUMIFS(JPK_KR!AL:AL,JPK_KR!W:W,F2389),"")</f>
        <v/>
      </c>
      <c r="H2389" s="94" t="str">
        <f>IF(E2389&lt;&gt;"",SUMIFS(JPK_KR!AM:AM,JPK_KR!W:W,F2389),"")</f>
        <v/>
      </c>
      <c r="K2389" s="94" t="str">
        <f>IF(I2389&lt;&gt;"",SUMIFS(JPK_KR!AJ:AJ,JPK_KR!W:W,J2389),"")</f>
        <v/>
      </c>
      <c r="L2389" s="94" t="str">
        <f>IF(I2389&lt;&gt;"",SUMIFS(JPK_KR!AK:AK,JPK_KR!W:W,J2389),"")</f>
        <v/>
      </c>
    </row>
    <row r="2390" spans="3:12" x14ac:dyDescent="0.3">
      <c r="C2390" s="94" t="str">
        <f>IF(A2390&lt;&gt;"",SUMIFS(JPK_KR!AL:AL,JPK_KR!W:W,B2390),"")</f>
        <v/>
      </c>
      <c r="D2390" s="94" t="str">
        <f>IF(A2390&lt;&gt;"",SUMIFS(JPK_KR!AM:AM,JPK_KR!W:W,B2390),"")</f>
        <v/>
      </c>
      <c r="G2390" s="94" t="str">
        <f>IF(E2390&lt;&gt;"",SUMIFS(JPK_KR!AL:AL,JPK_KR!W:W,F2390),"")</f>
        <v/>
      </c>
      <c r="H2390" s="94" t="str">
        <f>IF(E2390&lt;&gt;"",SUMIFS(JPK_KR!AM:AM,JPK_KR!W:W,F2390),"")</f>
        <v/>
      </c>
      <c r="K2390" s="94" t="str">
        <f>IF(I2390&lt;&gt;"",SUMIFS(JPK_KR!AJ:AJ,JPK_KR!W:W,J2390),"")</f>
        <v/>
      </c>
      <c r="L2390" s="94" t="str">
        <f>IF(I2390&lt;&gt;"",SUMIFS(JPK_KR!AK:AK,JPK_KR!W:W,J2390),"")</f>
        <v/>
      </c>
    </row>
    <row r="2391" spans="3:12" x14ac:dyDescent="0.3">
      <c r="C2391" s="94" t="str">
        <f>IF(A2391&lt;&gt;"",SUMIFS(JPK_KR!AL:AL,JPK_KR!W:W,B2391),"")</f>
        <v/>
      </c>
      <c r="D2391" s="94" t="str">
        <f>IF(A2391&lt;&gt;"",SUMIFS(JPK_KR!AM:AM,JPK_KR!W:W,B2391),"")</f>
        <v/>
      </c>
      <c r="G2391" s="94" t="str">
        <f>IF(E2391&lt;&gt;"",SUMIFS(JPK_KR!AL:AL,JPK_KR!W:W,F2391),"")</f>
        <v/>
      </c>
      <c r="H2391" s="94" t="str">
        <f>IF(E2391&lt;&gt;"",SUMIFS(JPK_KR!AM:AM,JPK_KR!W:W,F2391),"")</f>
        <v/>
      </c>
      <c r="K2391" s="94" t="str">
        <f>IF(I2391&lt;&gt;"",SUMIFS(JPK_KR!AJ:AJ,JPK_KR!W:W,J2391),"")</f>
        <v/>
      </c>
      <c r="L2391" s="94" t="str">
        <f>IF(I2391&lt;&gt;"",SUMIFS(JPK_KR!AK:AK,JPK_KR!W:W,J2391),"")</f>
        <v/>
      </c>
    </row>
    <row r="2392" spans="3:12" x14ac:dyDescent="0.3">
      <c r="C2392" s="94" t="str">
        <f>IF(A2392&lt;&gt;"",SUMIFS(JPK_KR!AL:AL,JPK_KR!W:W,B2392),"")</f>
        <v/>
      </c>
      <c r="D2392" s="94" t="str">
        <f>IF(A2392&lt;&gt;"",SUMIFS(JPK_KR!AM:AM,JPK_KR!W:W,B2392),"")</f>
        <v/>
      </c>
      <c r="G2392" s="94" t="str">
        <f>IF(E2392&lt;&gt;"",SUMIFS(JPK_KR!AL:AL,JPK_KR!W:W,F2392),"")</f>
        <v/>
      </c>
      <c r="H2392" s="94" t="str">
        <f>IF(E2392&lt;&gt;"",SUMIFS(JPK_KR!AM:AM,JPK_KR!W:W,F2392),"")</f>
        <v/>
      </c>
      <c r="K2392" s="94" t="str">
        <f>IF(I2392&lt;&gt;"",SUMIFS(JPK_KR!AJ:AJ,JPK_KR!W:W,J2392),"")</f>
        <v/>
      </c>
      <c r="L2392" s="94" t="str">
        <f>IF(I2392&lt;&gt;"",SUMIFS(JPK_KR!AK:AK,JPK_KR!W:W,J2392),"")</f>
        <v/>
      </c>
    </row>
    <row r="2393" spans="3:12" x14ac:dyDescent="0.3">
      <c r="C2393" s="94" t="str">
        <f>IF(A2393&lt;&gt;"",SUMIFS(JPK_KR!AL:AL,JPK_KR!W:W,B2393),"")</f>
        <v/>
      </c>
      <c r="D2393" s="94" t="str">
        <f>IF(A2393&lt;&gt;"",SUMIFS(JPK_KR!AM:AM,JPK_KR!W:W,B2393),"")</f>
        <v/>
      </c>
      <c r="G2393" s="94" t="str">
        <f>IF(E2393&lt;&gt;"",SUMIFS(JPK_KR!AL:AL,JPK_KR!W:W,F2393),"")</f>
        <v/>
      </c>
      <c r="H2393" s="94" t="str">
        <f>IF(E2393&lt;&gt;"",SUMIFS(JPK_KR!AM:AM,JPK_KR!W:W,F2393),"")</f>
        <v/>
      </c>
      <c r="K2393" s="94" t="str">
        <f>IF(I2393&lt;&gt;"",SUMIFS(JPK_KR!AJ:AJ,JPK_KR!W:W,J2393),"")</f>
        <v/>
      </c>
      <c r="L2393" s="94" t="str">
        <f>IF(I2393&lt;&gt;"",SUMIFS(JPK_KR!AK:AK,JPK_KR!W:W,J2393),"")</f>
        <v/>
      </c>
    </row>
    <row r="2394" spans="3:12" x14ac:dyDescent="0.3">
      <c r="C2394" s="94" t="str">
        <f>IF(A2394&lt;&gt;"",SUMIFS(JPK_KR!AL:AL,JPK_KR!W:W,B2394),"")</f>
        <v/>
      </c>
      <c r="D2394" s="94" t="str">
        <f>IF(A2394&lt;&gt;"",SUMIFS(JPK_KR!AM:AM,JPK_KR!W:W,B2394),"")</f>
        <v/>
      </c>
      <c r="G2394" s="94" t="str">
        <f>IF(E2394&lt;&gt;"",SUMIFS(JPK_KR!AL:AL,JPK_KR!W:W,F2394),"")</f>
        <v/>
      </c>
      <c r="H2394" s="94" t="str">
        <f>IF(E2394&lt;&gt;"",SUMIFS(JPK_KR!AM:AM,JPK_KR!W:W,F2394),"")</f>
        <v/>
      </c>
      <c r="K2394" s="94" t="str">
        <f>IF(I2394&lt;&gt;"",SUMIFS(JPK_KR!AJ:AJ,JPK_KR!W:W,J2394),"")</f>
        <v/>
      </c>
      <c r="L2394" s="94" t="str">
        <f>IF(I2394&lt;&gt;"",SUMIFS(JPK_KR!AK:AK,JPK_KR!W:W,J2394),"")</f>
        <v/>
      </c>
    </row>
    <row r="2395" spans="3:12" x14ac:dyDescent="0.3">
      <c r="C2395" s="94" t="str">
        <f>IF(A2395&lt;&gt;"",SUMIFS(JPK_KR!AL:AL,JPK_KR!W:W,B2395),"")</f>
        <v/>
      </c>
      <c r="D2395" s="94" t="str">
        <f>IF(A2395&lt;&gt;"",SUMIFS(JPK_KR!AM:AM,JPK_KR!W:W,B2395),"")</f>
        <v/>
      </c>
      <c r="G2395" s="94" t="str">
        <f>IF(E2395&lt;&gt;"",SUMIFS(JPK_KR!AL:AL,JPK_KR!W:W,F2395),"")</f>
        <v/>
      </c>
      <c r="H2395" s="94" t="str">
        <f>IF(E2395&lt;&gt;"",SUMIFS(JPK_KR!AM:AM,JPK_KR!W:W,F2395),"")</f>
        <v/>
      </c>
      <c r="K2395" s="94" t="str">
        <f>IF(I2395&lt;&gt;"",SUMIFS(JPK_KR!AJ:AJ,JPK_KR!W:W,J2395),"")</f>
        <v/>
      </c>
      <c r="L2395" s="94" t="str">
        <f>IF(I2395&lt;&gt;"",SUMIFS(JPK_KR!AK:AK,JPK_KR!W:W,J2395),"")</f>
        <v/>
      </c>
    </row>
    <row r="2396" spans="3:12" x14ac:dyDescent="0.3">
      <c r="C2396" s="94" t="str">
        <f>IF(A2396&lt;&gt;"",SUMIFS(JPK_KR!AL:AL,JPK_KR!W:W,B2396),"")</f>
        <v/>
      </c>
      <c r="D2396" s="94" t="str">
        <f>IF(A2396&lt;&gt;"",SUMIFS(JPK_KR!AM:AM,JPK_KR!W:W,B2396),"")</f>
        <v/>
      </c>
      <c r="G2396" s="94" t="str">
        <f>IF(E2396&lt;&gt;"",SUMIFS(JPK_KR!AL:AL,JPK_KR!W:W,F2396),"")</f>
        <v/>
      </c>
      <c r="H2396" s="94" t="str">
        <f>IF(E2396&lt;&gt;"",SUMIFS(JPK_KR!AM:AM,JPK_KR!W:W,F2396),"")</f>
        <v/>
      </c>
      <c r="K2396" s="94" t="str">
        <f>IF(I2396&lt;&gt;"",SUMIFS(JPK_KR!AJ:AJ,JPK_KR!W:W,J2396),"")</f>
        <v/>
      </c>
      <c r="L2396" s="94" t="str">
        <f>IF(I2396&lt;&gt;"",SUMIFS(JPK_KR!AK:AK,JPK_KR!W:W,J2396),"")</f>
        <v/>
      </c>
    </row>
    <row r="2397" spans="3:12" x14ac:dyDescent="0.3">
      <c r="C2397" s="94" t="str">
        <f>IF(A2397&lt;&gt;"",SUMIFS(JPK_KR!AL:AL,JPK_KR!W:W,B2397),"")</f>
        <v/>
      </c>
      <c r="D2397" s="94" t="str">
        <f>IF(A2397&lt;&gt;"",SUMIFS(JPK_KR!AM:AM,JPK_KR!W:W,B2397),"")</f>
        <v/>
      </c>
      <c r="G2397" s="94" t="str">
        <f>IF(E2397&lt;&gt;"",SUMIFS(JPK_KR!AL:AL,JPK_KR!W:W,F2397),"")</f>
        <v/>
      </c>
      <c r="H2397" s="94" t="str">
        <f>IF(E2397&lt;&gt;"",SUMIFS(JPK_KR!AM:AM,JPK_KR!W:W,F2397),"")</f>
        <v/>
      </c>
      <c r="K2397" s="94" t="str">
        <f>IF(I2397&lt;&gt;"",SUMIFS(JPK_KR!AJ:AJ,JPK_KR!W:W,J2397),"")</f>
        <v/>
      </c>
      <c r="L2397" s="94" t="str">
        <f>IF(I2397&lt;&gt;"",SUMIFS(JPK_KR!AK:AK,JPK_KR!W:W,J2397),"")</f>
        <v/>
      </c>
    </row>
    <row r="2398" spans="3:12" x14ac:dyDescent="0.3">
      <c r="C2398" s="94" t="str">
        <f>IF(A2398&lt;&gt;"",SUMIFS(JPK_KR!AL:AL,JPK_KR!W:W,B2398),"")</f>
        <v/>
      </c>
      <c r="D2398" s="94" t="str">
        <f>IF(A2398&lt;&gt;"",SUMIFS(JPK_KR!AM:AM,JPK_KR!W:W,B2398),"")</f>
        <v/>
      </c>
      <c r="G2398" s="94" t="str">
        <f>IF(E2398&lt;&gt;"",SUMIFS(JPK_KR!AL:AL,JPK_KR!W:W,F2398),"")</f>
        <v/>
      </c>
      <c r="H2398" s="94" t="str">
        <f>IF(E2398&lt;&gt;"",SUMIFS(JPK_KR!AM:AM,JPK_KR!W:W,F2398),"")</f>
        <v/>
      </c>
      <c r="K2398" s="94" t="str">
        <f>IF(I2398&lt;&gt;"",SUMIFS(JPK_KR!AJ:AJ,JPK_KR!W:W,J2398),"")</f>
        <v/>
      </c>
      <c r="L2398" s="94" t="str">
        <f>IF(I2398&lt;&gt;"",SUMIFS(JPK_KR!AK:AK,JPK_KR!W:W,J2398),"")</f>
        <v/>
      </c>
    </row>
    <row r="2399" spans="3:12" x14ac:dyDescent="0.3">
      <c r="C2399" s="94" t="str">
        <f>IF(A2399&lt;&gt;"",SUMIFS(JPK_KR!AL:AL,JPK_KR!W:W,B2399),"")</f>
        <v/>
      </c>
      <c r="D2399" s="94" t="str">
        <f>IF(A2399&lt;&gt;"",SUMIFS(JPK_KR!AM:AM,JPK_KR!W:W,B2399),"")</f>
        <v/>
      </c>
      <c r="G2399" s="94" t="str">
        <f>IF(E2399&lt;&gt;"",SUMIFS(JPK_KR!AL:AL,JPK_KR!W:W,F2399),"")</f>
        <v/>
      </c>
      <c r="H2399" s="94" t="str">
        <f>IF(E2399&lt;&gt;"",SUMIFS(JPK_KR!AM:AM,JPK_KR!W:W,F2399),"")</f>
        <v/>
      </c>
      <c r="K2399" s="94" t="str">
        <f>IF(I2399&lt;&gt;"",SUMIFS(JPK_KR!AJ:AJ,JPK_KR!W:W,J2399),"")</f>
        <v/>
      </c>
      <c r="L2399" s="94" t="str">
        <f>IF(I2399&lt;&gt;"",SUMIFS(JPK_KR!AK:AK,JPK_KR!W:W,J2399),"")</f>
        <v/>
      </c>
    </row>
    <row r="2400" spans="3:12" x14ac:dyDescent="0.3">
      <c r="C2400" s="94" t="str">
        <f>IF(A2400&lt;&gt;"",SUMIFS(JPK_KR!AL:AL,JPK_KR!W:W,B2400),"")</f>
        <v/>
      </c>
      <c r="D2400" s="94" t="str">
        <f>IF(A2400&lt;&gt;"",SUMIFS(JPK_KR!AM:AM,JPK_KR!W:W,B2400),"")</f>
        <v/>
      </c>
      <c r="G2400" s="94" t="str">
        <f>IF(E2400&lt;&gt;"",SUMIFS(JPK_KR!AL:AL,JPK_KR!W:W,F2400),"")</f>
        <v/>
      </c>
      <c r="H2400" s="94" t="str">
        <f>IF(E2400&lt;&gt;"",SUMIFS(JPK_KR!AM:AM,JPK_KR!W:W,F2400),"")</f>
        <v/>
      </c>
      <c r="K2400" s="94" t="str">
        <f>IF(I2400&lt;&gt;"",SUMIFS(JPK_KR!AJ:AJ,JPK_KR!W:W,J2400),"")</f>
        <v/>
      </c>
      <c r="L2400" s="94" t="str">
        <f>IF(I2400&lt;&gt;"",SUMIFS(JPK_KR!AK:AK,JPK_KR!W:W,J2400),"")</f>
        <v/>
      </c>
    </row>
    <row r="2401" spans="3:12" x14ac:dyDescent="0.3">
      <c r="C2401" s="94" t="str">
        <f>IF(A2401&lt;&gt;"",SUMIFS(JPK_KR!AL:AL,JPK_KR!W:W,B2401),"")</f>
        <v/>
      </c>
      <c r="D2401" s="94" t="str">
        <f>IF(A2401&lt;&gt;"",SUMIFS(JPK_KR!AM:AM,JPK_KR!W:W,B2401),"")</f>
        <v/>
      </c>
      <c r="G2401" s="94" t="str">
        <f>IF(E2401&lt;&gt;"",SUMIFS(JPK_KR!AL:AL,JPK_KR!W:W,F2401),"")</f>
        <v/>
      </c>
      <c r="H2401" s="94" t="str">
        <f>IF(E2401&lt;&gt;"",SUMIFS(JPK_KR!AM:AM,JPK_KR!W:W,F2401),"")</f>
        <v/>
      </c>
      <c r="K2401" s="94" t="str">
        <f>IF(I2401&lt;&gt;"",SUMIFS(JPK_KR!AJ:AJ,JPK_KR!W:W,J2401),"")</f>
        <v/>
      </c>
      <c r="L2401" s="94" t="str">
        <f>IF(I2401&lt;&gt;"",SUMIFS(JPK_KR!AK:AK,JPK_KR!W:W,J2401),"")</f>
        <v/>
      </c>
    </row>
    <row r="2402" spans="3:12" x14ac:dyDescent="0.3">
      <c r="C2402" s="94" t="str">
        <f>IF(A2402&lt;&gt;"",SUMIFS(JPK_KR!AL:AL,JPK_KR!W:W,B2402),"")</f>
        <v/>
      </c>
      <c r="D2402" s="94" t="str">
        <f>IF(A2402&lt;&gt;"",SUMIFS(JPK_KR!AM:AM,JPK_KR!W:W,B2402),"")</f>
        <v/>
      </c>
      <c r="G2402" s="94" t="str">
        <f>IF(E2402&lt;&gt;"",SUMIFS(JPK_KR!AL:AL,JPK_KR!W:W,F2402),"")</f>
        <v/>
      </c>
      <c r="H2402" s="94" t="str">
        <f>IF(E2402&lt;&gt;"",SUMIFS(JPK_KR!AM:AM,JPK_KR!W:W,F2402),"")</f>
        <v/>
      </c>
      <c r="K2402" s="94" t="str">
        <f>IF(I2402&lt;&gt;"",SUMIFS(JPK_KR!AJ:AJ,JPK_KR!W:W,J2402),"")</f>
        <v/>
      </c>
      <c r="L2402" s="94" t="str">
        <f>IF(I2402&lt;&gt;"",SUMIFS(JPK_KR!AK:AK,JPK_KR!W:W,J2402),"")</f>
        <v/>
      </c>
    </row>
    <row r="2403" spans="3:12" x14ac:dyDescent="0.3">
      <c r="C2403" s="94" t="str">
        <f>IF(A2403&lt;&gt;"",SUMIFS(JPK_KR!AL:AL,JPK_KR!W:W,B2403),"")</f>
        <v/>
      </c>
      <c r="D2403" s="94" t="str">
        <f>IF(A2403&lt;&gt;"",SUMIFS(JPK_KR!AM:AM,JPK_KR!W:W,B2403),"")</f>
        <v/>
      </c>
      <c r="G2403" s="94" t="str">
        <f>IF(E2403&lt;&gt;"",SUMIFS(JPK_KR!AL:AL,JPK_KR!W:W,F2403),"")</f>
        <v/>
      </c>
      <c r="H2403" s="94" t="str">
        <f>IF(E2403&lt;&gt;"",SUMIFS(JPK_KR!AM:AM,JPK_KR!W:W,F2403),"")</f>
        <v/>
      </c>
      <c r="K2403" s="94" t="str">
        <f>IF(I2403&lt;&gt;"",SUMIFS(JPK_KR!AJ:AJ,JPK_KR!W:W,J2403),"")</f>
        <v/>
      </c>
      <c r="L2403" s="94" t="str">
        <f>IF(I2403&lt;&gt;"",SUMIFS(JPK_KR!AK:AK,JPK_KR!W:W,J2403),"")</f>
        <v/>
      </c>
    </row>
    <row r="2404" spans="3:12" x14ac:dyDescent="0.3">
      <c r="C2404" s="94" t="str">
        <f>IF(A2404&lt;&gt;"",SUMIFS(JPK_KR!AL:AL,JPK_KR!W:W,B2404),"")</f>
        <v/>
      </c>
      <c r="D2404" s="94" t="str">
        <f>IF(A2404&lt;&gt;"",SUMIFS(JPK_KR!AM:AM,JPK_KR!W:W,B2404),"")</f>
        <v/>
      </c>
      <c r="G2404" s="94" t="str">
        <f>IF(E2404&lt;&gt;"",SUMIFS(JPK_KR!AL:AL,JPK_KR!W:W,F2404),"")</f>
        <v/>
      </c>
      <c r="H2404" s="94" t="str">
        <f>IF(E2404&lt;&gt;"",SUMIFS(JPK_KR!AM:AM,JPK_KR!W:W,F2404),"")</f>
        <v/>
      </c>
      <c r="K2404" s="94" t="str">
        <f>IF(I2404&lt;&gt;"",SUMIFS(JPK_KR!AJ:AJ,JPK_KR!W:W,J2404),"")</f>
        <v/>
      </c>
      <c r="L2404" s="94" t="str">
        <f>IF(I2404&lt;&gt;"",SUMIFS(JPK_KR!AK:AK,JPK_KR!W:W,J2404),"")</f>
        <v/>
      </c>
    </row>
    <row r="2405" spans="3:12" x14ac:dyDescent="0.3">
      <c r="C2405" s="94" t="str">
        <f>IF(A2405&lt;&gt;"",SUMIFS(JPK_KR!AL:AL,JPK_KR!W:W,B2405),"")</f>
        <v/>
      </c>
      <c r="D2405" s="94" t="str">
        <f>IF(A2405&lt;&gt;"",SUMIFS(JPK_KR!AM:AM,JPK_KR!W:W,B2405),"")</f>
        <v/>
      </c>
      <c r="G2405" s="94" t="str">
        <f>IF(E2405&lt;&gt;"",SUMIFS(JPK_KR!AL:AL,JPK_KR!W:W,F2405),"")</f>
        <v/>
      </c>
      <c r="H2405" s="94" t="str">
        <f>IF(E2405&lt;&gt;"",SUMIFS(JPK_KR!AM:AM,JPK_KR!W:W,F2405),"")</f>
        <v/>
      </c>
      <c r="K2405" s="94" t="str">
        <f>IF(I2405&lt;&gt;"",SUMIFS(JPK_KR!AJ:AJ,JPK_KR!W:W,J2405),"")</f>
        <v/>
      </c>
      <c r="L2405" s="94" t="str">
        <f>IF(I2405&lt;&gt;"",SUMIFS(JPK_KR!AK:AK,JPK_KR!W:W,J2405),"")</f>
        <v/>
      </c>
    </row>
    <row r="2406" spans="3:12" x14ac:dyDescent="0.3">
      <c r="C2406" s="94" t="str">
        <f>IF(A2406&lt;&gt;"",SUMIFS(JPK_KR!AL:AL,JPK_KR!W:W,B2406),"")</f>
        <v/>
      </c>
      <c r="D2406" s="94" t="str">
        <f>IF(A2406&lt;&gt;"",SUMIFS(JPK_KR!AM:AM,JPK_KR!W:W,B2406),"")</f>
        <v/>
      </c>
      <c r="G2406" s="94" t="str">
        <f>IF(E2406&lt;&gt;"",SUMIFS(JPK_KR!AL:AL,JPK_KR!W:W,F2406),"")</f>
        <v/>
      </c>
      <c r="H2406" s="94" t="str">
        <f>IF(E2406&lt;&gt;"",SUMIFS(JPK_KR!AM:AM,JPK_KR!W:W,F2406),"")</f>
        <v/>
      </c>
      <c r="K2406" s="94" t="str">
        <f>IF(I2406&lt;&gt;"",SUMIFS(JPK_KR!AJ:AJ,JPK_KR!W:W,J2406),"")</f>
        <v/>
      </c>
      <c r="L2406" s="94" t="str">
        <f>IF(I2406&lt;&gt;"",SUMIFS(JPK_KR!AK:AK,JPK_KR!W:W,J2406),"")</f>
        <v/>
      </c>
    </row>
    <row r="2407" spans="3:12" x14ac:dyDescent="0.3">
      <c r="C2407" s="94" t="str">
        <f>IF(A2407&lt;&gt;"",SUMIFS(JPK_KR!AL:AL,JPK_KR!W:W,B2407),"")</f>
        <v/>
      </c>
      <c r="D2407" s="94" t="str">
        <f>IF(A2407&lt;&gt;"",SUMIFS(JPK_KR!AM:AM,JPK_KR!W:W,B2407),"")</f>
        <v/>
      </c>
      <c r="G2407" s="94" t="str">
        <f>IF(E2407&lt;&gt;"",SUMIFS(JPK_KR!AL:AL,JPK_KR!W:W,F2407),"")</f>
        <v/>
      </c>
      <c r="H2407" s="94" t="str">
        <f>IF(E2407&lt;&gt;"",SUMIFS(JPK_KR!AM:AM,JPK_KR!W:W,F2407),"")</f>
        <v/>
      </c>
      <c r="K2407" s="94" t="str">
        <f>IF(I2407&lt;&gt;"",SUMIFS(JPK_KR!AJ:AJ,JPK_KR!W:W,J2407),"")</f>
        <v/>
      </c>
      <c r="L2407" s="94" t="str">
        <f>IF(I2407&lt;&gt;"",SUMIFS(JPK_KR!AK:AK,JPK_KR!W:W,J2407),"")</f>
        <v/>
      </c>
    </row>
    <row r="2408" spans="3:12" x14ac:dyDescent="0.3">
      <c r="C2408" s="94" t="str">
        <f>IF(A2408&lt;&gt;"",SUMIFS(JPK_KR!AL:AL,JPK_KR!W:W,B2408),"")</f>
        <v/>
      </c>
      <c r="D2408" s="94" t="str">
        <f>IF(A2408&lt;&gt;"",SUMIFS(JPK_KR!AM:AM,JPK_KR!W:W,B2408),"")</f>
        <v/>
      </c>
      <c r="G2408" s="94" t="str">
        <f>IF(E2408&lt;&gt;"",SUMIFS(JPK_KR!AL:AL,JPK_KR!W:W,F2408),"")</f>
        <v/>
      </c>
      <c r="H2408" s="94" t="str">
        <f>IF(E2408&lt;&gt;"",SUMIFS(JPK_KR!AM:AM,JPK_KR!W:W,F2408),"")</f>
        <v/>
      </c>
      <c r="K2408" s="94" t="str">
        <f>IF(I2408&lt;&gt;"",SUMIFS(JPK_KR!AJ:AJ,JPK_KR!W:W,J2408),"")</f>
        <v/>
      </c>
      <c r="L2408" s="94" t="str">
        <f>IF(I2408&lt;&gt;"",SUMIFS(JPK_KR!AK:AK,JPK_KR!W:W,J2408),"")</f>
        <v/>
      </c>
    </row>
    <row r="2409" spans="3:12" x14ac:dyDescent="0.3">
      <c r="C2409" s="94" t="str">
        <f>IF(A2409&lt;&gt;"",SUMIFS(JPK_KR!AL:AL,JPK_KR!W:W,B2409),"")</f>
        <v/>
      </c>
      <c r="D2409" s="94" t="str">
        <f>IF(A2409&lt;&gt;"",SUMIFS(JPK_KR!AM:AM,JPK_KR!W:W,B2409),"")</f>
        <v/>
      </c>
      <c r="G2409" s="94" t="str">
        <f>IF(E2409&lt;&gt;"",SUMIFS(JPK_KR!AL:AL,JPK_KR!W:W,F2409),"")</f>
        <v/>
      </c>
      <c r="H2409" s="94" t="str">
        <f>IF(E2409&lt;&gt;"",SUMIFS(JPK_KR!AM:AM,JPK_KR!W:W,F2409),"")</f>
        <v/>
      </c>
      <c r="K2409" s="94" t="str">
        <f>IF(I2409&lt;&gt;"",SUMIFS(JPK_KR!AJ:AJ,JPK_KR!W:W,J2409),"")</f>
        <v/>
      </c>
      <c r="L2409" s="94" t="str">
        <f>IF(I2409&lt;&gt;"",SUMIFS(JPK_KR!AK:AK,JPK_KR!W:W,J2409),"")</f>
        <v/>
      </c>
    </row>
    <row r="2410" spans="3:12" x14ac:dyDescent="0.3">
      <c r="C2410" s="94" t="str">
        <f>IF(A2410&lt;&gt;"",SUMIFS(JPK_KR!AL:AL,JPK_KR!W:W,B2410),"")</f>
        <v/>
      </c>
      <c r="D2410" s="94" t="str">
        <f>IF(A2410&lt;&gt;"",SUMIFS(JPK_KR!AM:AM,JPK_KR!W:W,B2410),"")</f>
        <v/>
      </c>
      <c r="G2410" s="94" t="str">
        <f>IF(E2410&lt;&gt;"",SUMIFS(JPK_KR!AL:AL,JPK_KR!W:W,F2410),"")</f>
        <v/>
      </c>
      <c r="H2410" s="94" t="str">
        <f>IF(E2410&lt;&gt;"",SUMIFS(JPK_KR!AM:AM,JPK_KR!W:W,F2410),"")</f>
        <v/>
      </c>
      <c r="K2410" s="94" t="str">
        <f>IF(I2410&lt;&gt;"",SUMIFS(JPK_KR!AJ:AJ,JPK_KR!W:W,J2410),"")</f>
        <v/>
      </c>
      <c r="L2410" s="94" t="str">
        <f>IF(I2410&lt;&gt;"",SUMIFS(JPK_KR!AK:AK,JPK_KR!W:W,J2410),"")</f>
        <v/>
      </c>
    </row>
    <row r="2411" spans="3:12" x14ac:dyDescent="0.3">
      <c r="C2411" s="94" t="str">
        <f>IF(A2411&lt;&gt;"",SUMIFS(JPK_KR!AL:AL,JPK_KR!W:W,B2411),"")</f>
        <v/>
      </c>
      <c r="D2411" s="94" t="str">
        <f>IF(A2411&lt;&gt;"",SUMIFS(JPK_KR!AM:AM,JPK_KR!W:W,B2411),"")</f>
        <v/>
      </c>
      <c r="G2411" s="94" t="str">
        <f>IF(E2411&lt;&gt;"",SUMIFS(JPK_KR!AL:AL,JPK_KR!W:W,F2411),"")</f>
        <v/>
      </c>
      <c r="H2411" s="94" t="str">
        <f>IF(E2411&lt;&gt;"",SUMIFS(JPK_KR!AM:AM,JPK_KR!W:W,F2411),"")</f>
        <v/>
      </c>
      <c r="K2411" s="94" t="str">
        <f>IF(I2411&lt;&gt;"",SUMIFS(JPK_KR!AJ:AJ,JPK_KR!W:W,J2411),"")</f>
        <v/>
      </c>
      <c r="L2411" s="94" t="str">
        <f>IF(I2411&lt;&gt;"",SUMIFS(JPK_KR!AK:AK,JPK_KR!W:W,J2411),"")</f>
        <v/>
      </c>
    </row>
    <row r="2412" spans="3:12" x14ac:dyDescent="0.3">
      <c r="C2412" s="94" t="str">
        <f>IF(A2412&lt;&gt;"",SUMIFS(JPK_KR!AL:AL,JPK_KR!W:W,B2412),"")</f>
        <v/>
      </c>
      <c r="D2412" s="94" t="str">
        <f>IF(A2412&lt;&gt;"",SUMIFS(JPK_KR!AM:AM,JPK_KR!W:W,B2412),"")</f>
        <v/>
      </c>
      <c r="G2412" s="94" t="str">
        <f>IF(E2412&lt;&gt;"",SUMIFS(JPK_KR!AL:AL,JPK_KR!W:W,F2412),"")</f>
        <v/>
      </c>
      <c r="H2412" s="94" t="str">
        <f>IF(E2412&lt;&gt;"",SUMIFS(JPK_KR!AM:AM,JPK_KR!W:W,F2412),"")</f>
        <v/>
      </c>
      <c r="K2412" s="94" t="str">
        <f>IF(I2412&lt;&gt;"",SUMIFS(JPK_KR!AJ:AJ,JPK_KR!W:W,J2412),"")</f>
        <v/>
      </c>
      <c r="L2412" s="94" t="str">
        <f>IF(I2412&lt;&gt;"",SUMIFS(JPK_KR!AK:AK,JPK_KR!W:W,J2412),"")</f>
        <v/>
      </c>
    </row>
    <row r="2413" spans="3:12" x14ac:dyDescent="0.3">
      <c r="C2413" s="94" t="str">
        <f>IF(A2413&lt;&gt;"",SUMIFS(JPK_KR!AL:AL,JPK_KR!W:W,B2413),"")</f>
        <v/>
      </c>
      <c r="D2413" s="94" t="str">
        <f>IF(A2413&lt;&gt;"",SUMIFS(JPK_KR!AM:AM,JPK_KR!W:W,B2413),"")</f>
        <v/>
      </c>
      <c r="G2413" s="94" t="str">
        <f>IF(E2413&lt;&gt;"",SUMIFS(JPK_KR!AL:AL,JPK_KR!W:W,F2413),"")</f>
        <v/>
      </c>
      <c r="H2413" s="94" t="str">
        <f>IF(E2413&lt;&gt;"",SUMIFS(JPK_KR!AM:AM,JPK_KR!W:W,F2413),"")</f>
        <v/>
      </c>
      <c r="K2413" s="94" t="str">
        <f>IF(I2413&lt;&gt;"",SUMIFS(JPK_KR!AJ:AJ,JPK_KR!W:W,J2413),"")</f>
        <v/>
      </c>
      <c r="L2413" s="94" t="str">
        <f>IF(I2413&lt;&gt;"",SUMIFS(JPK_KR!AK:AK,JPK_KR!W:W,J2413),"")</f>
        <v/>
      </c>
    </row>
    <row r="2414" spans="3:12" x14ac:dyDescent="0.3">
      <c r="C2414" s="94" t="str">
        <f>IF(A2414&lt;&gt;"",SUMIFS(JPK_KR!AL:AL,JPK_KR!W:W,B2414),"")</f>
        <v/>
      </c>
      <c r="D2414" s="94" t="str">
        <f>IF(A2414&lt;&gt;"",SUMIFS(JPK_KR!AM:AM,JPK_KR!W:W,B2414),"")</f>
        <v/>
      </c>
      <c r="G2414" s="94" t="str">
        <f>IF(E2414&lt;&gt;"",SUMIFS(JPK_KR!AL:AL,JPK_KR!W:W,F2414),"")</f>
        <v/>
      </c>
      <c r="H2414" s="94" t="str">
        <f>IF(E2414&lt;&gt;"",SUMIFS(JPK_KR!AM:AM,JPK_KR!W:W,F2414),"")</f>
        <v/>
      </c>
      <c r="K2414" s="94" t="str">
        <f>IF(I2414&lt;&gt;"",SUMIFS(JPK_KR!AJ:AJ,JPK_KR!W:W,J2414),"")</f>
        <v/>
      </c>
      <c r="L2414" s="94" t="str">
        <f>IF(I2414&lt;&gt;"",SUMIFS(JPK_KR!AK:AK,JPK_KR!W:W,J2414),"")</f>
        <v/>
      </c>
    </row>
    <row r="2415" spans="3:12" x14ac:dyDescent="0.3">
      <c r="C2415" s="94" t="str">
        <f>IF(A2415&lt;&gt;"",SUMIFS(JPK_KR!AL:AL,JPK_KR!W:W,B2415),"")</f>
        <v/>
      </c>
      <c r="D2415" s="94" t="str">
        <f>IF(A2415&lt;&gt;"",SUMIFS(JPK_KR!AM:AM,JPK_KR!W:W,B2415),"")</f>
        <v/>
      </c>
      <c r="G2415" s="94" t="str">
        <f>IF(E2415&lt;&gt;"",SUMIFS(JPK_KR!AL:AL,JPK_KR!W:W,F2415),"")</f>
        <v/>
      </c>
      <c r="H2415" s="94" t="str">
        <f>IF(E2415&lt;&gt;"",SUMIFS(JPK_KR!AM:AM,JPK_KR!W:W,F2415),"")</f>
        <v/>
      </c>
      <c r="K2415" s="94" t="str">
        <f>IF(I2415&lt;&gt;"",SUMIFS(JPK_KR!AJ:AJ,JPK_KR!W:W,J2415),"")</f>
        <v/>
      </c>
      <c r="L2415" s="94" t="str">
        <f>IF(I2415&lt;&gt;"",SUMIFS(JPK_KR!AK:AK,JPK_KR!W:W,J2415),"")</f>
        <v/>
      </c>
    </row>
    <row r="2416" spans="3:12" x14ac:dyDescent="0.3">
      <c r="C2416" s="94" t="str">
        <f>IF(A2416&lt;&gt;"",SUMIFS(JPK_KR!AL:AL,JPK_KR!W:W,B2416),"")</f>
        <v/>
      </c>
      <c r="D2416" s="94" t="str">
        <f>IF(A2416&lt;&gt;"",SUMIFS(JPK_KR!AM:AM,JPK_KR!W:W,B2416),"")</f>
        <v/>
      </c>
      <c r="G2416" s="94" t="str">
        <f>IF(E2416&lt;&gt;"",SUMIFS(JPK_KR!AL:AL,JPK_KR!W:W,F2416),"")</f>
        <v/>
      </c>
      <c r="H2416" s="94" t="str">
        <f>IF(E2416&lt;&gt;"",SUMIFS(JPK_KR!AM:AM,JPK_KR!W:W,F2416),"")</f>
        <v/>
      </c>
      <c r="K2416" s="94" t="str">
        <f>IF(I2416&lt;&gt;"",SUMIFS(JPK_KR!AJ:AJ,JPK_KR!W:W,J2416),"")</f>
        <v/>
      </c>
      <c r="L2416" s="94" t="str">
        <f>IF(I2416&lt;&gt;"",SUMIFS(JPK_KR!AK:AK,JPK_KR!W:W,J2416),"")</f>
        <v/>
      </c>
    </row>
    <row r="2417" spans="3:12" x14ac:dyDescent="0.3">
      <c r="C2417" s="94" t="str">
        <f>IF(A2417&lt;&gt;"",SUMIFS(JPK_KR!AL:AL,JPK_KR!W:W,B2417),"")</f>
        <v/>
      </c>
      <c r="D2417" s="94" t="str">
        <f>IF(A2417&lt;&gt;"",SUMIFS(JPK_KR!AM:AM,JPK_KR!W:W,B2417),"")</f>
        <v/>
      </c>
      <c r="G2417" s="94" t="str">
        <f>IF(E2417&lt;&gt;"",SUMIFS(JPK_KR!AL:AL,JPK_KR!W:W,F2417),"")</f>
        <v/>
      </c>
      <c r="H2417" s="94" t="str">
        <f>IF(E2417&lt;&gt;"",SUMIFS(JPK_KR!AM:AM,JPK_KR!W:W,F2417),"")</f>
        <v/>
      </c>
      <c r="K2417" s="94" t="str">
        <f>IF(I2417&lt;&gt;"",SUMIFS(JPK_KR!AJ:AJ,JPK_KR!W:W,J2417),"")</f>
        <v/>
      </c>
      <c r="L2417" s="94" t="str">
        <f>IF(I2417&lt;&gt;"",SUMIFS(JPK_KR!AK:AK,JPK_KR!W:W,J2417),"")</f>
        <v/>
      </c>
    </row>
    <row r="2418" spans="3:12" x14ac:dyDescent="0.3">
      <c r="C2418" s="94" t="str">
        <f>IF(A2418&lt;&gt;"",SUMIFS(JPK_KR!AL:AL,JPK_KR!W:W,B2418),"")</f>
        <v/>
      </c>
      <c r="D2418" s="94" t="str">
        <f>IF(A2418&lt;&gt;"",SUMIFS(JPK_KR!AM:AM,JPK_KR!W:W,B2418),"")</f>
        <v/>
      </c>
      <c r="G2418" s="94" t="str">
        <f>IF(E2418&lt;&gt;"",SUMIFS(JPK_KR!AL:AL,JPK_KR!W:W,F2418),"")</f>
        <v/>
      </c>
      <c r="H2418" s="94" t="str">
        <f>IF(E2418&lt;&gt;"",SUMIFS(JPK_KR!AM:AM,JPK_KR!W:W,F2418),"")</f>
        <v/>
      </c>
      <c r="K2418" s="94" t="str">
        <f>IF(I2418&lt;&gt;"",SUMIFS(JPK_KR!AJ:AJ,JPK_KR!W:W,J2418),"")</f>
        <v/>
      </c>
      <c r="L2418" s="94" t="str">
        <f>IF(I2418&lt;&gt;"",SUMIFS(JPK_KR!AK:AK,JPK_KR!W:W,J2418),"")</f>
        <v/>
      </c>
    </row>
    <row r="2419" spans="3:12" x14ac:dyDescent="0.3">
      <c r="C2419" s="94" t="str">
        <f>IF(A2419&lt;&gt;"",SUMIFS(JPK_KR!AL:AL,JPK_KR!W:W,B2419),"")</f>
        <v/>
      </c>
      <c r="D2419" s="94" t="str">
        <f>IF(A2419&lt;&gt;"",SUMIFS(JPK_KR!AM:AM,JPK_KR!W:W,B2419),"")</f>
        <v/>
      </c>
      <c r="G2419" s="94" t="str">
        <f>IF(E2419&lt;&gt;"",SUMIFS(JPK_KR!AL:AL,JPK_KR!W:W,F2419),"")</f>
        <v/>
      </c>
      <c r="H2419" s="94" t="str">
        <f>IF(E2419&lt;&gt;"",SUMIFS(JPK_KR!AM:AM,JPK_KR!W:W,F2419),"")</f>
        <v/>
      </c>
      <c r="K2419" s="94" t="str">
        <f>IF(I2419&lt;&gt;"",SUMIFS(JPK_KR!AJ:AJ,JPK_KR!W:W,J2419),"")</f>
        <v/>
      </c>
      <c r="L2419" s="94" t="str">
        <f>IF(I2419&lt;&gt;"",SUMIFS(JPK_KR!AK:AK,JPK_KR!W:W,J2419),"")</f>
        <v/>
      </c>
    </row>
    <row r="2420" spans="3:12" x14ac:dyDescent="0.3">
      <c r="C2420" s="94" t="str">
        <f>IF(A2420&lt;&gt;"",SUMIFS(JPK_KR!AL:AL,JPK_KR!W:W,B2420),"")</f>
        <v/>
      </c>
      <c r="D2420" s="94" t="str">
        <f>IF(A2420&lt;&gt;"",SUMIFS(JPK_KR!AM:AM,JPK_KR!W:W,B2420),"")</f>
        <v/>
      </c>
      <c r="G2420" s="94" t="str">
        <f>IF(E2420&lt;&gt;"",SUMIFS(JPK_KR!AL:AL,JPK_KR!W:W,F2420),"")</f>
        <v/>
      </c>
      <c r="H2420" s="94" t="str">
        <f>IF(E2420&lt;&gt;"",SUMIFS(JPK_KR!AM:AM,JPK_KR!W:W,F2420),"")</f>
        <v/>
      </c>
      <c r="K2420" s="94" t="str">
        <f>IF(I2420&lt;&gt;"",SUMIFS(JPK_KR!AJ:AJ,JPK_KR!W:W,J2420),"")</f>
        <v/>
      </c>
      <c r="L2420" s="94" t="str">
        <f>IF(I2420&lt;&gt;"",SUMIFS(JPK_KR!AK:AK,JPK_KR!W:W,J2420),"")</f>
        <v/>
      </c>
    </row>
    <row r="2421" spans="3:12" x14ac:dyDescent="0.3">
      <c r="C2421" s="94" t="str">
        <f>IF(A2421&lt;&gt;"",SUMIFS(JPK_KR!AL:AL,JPK_KR!W:W,B2421),"")</f>
        <v/>
      </c>
      <c r="D2421" s="94" t="str">
        <f>IF(A2421&lt;&gt;"",SUMIFS(JPK_KR!AM:AM,JPK_KR!W:W,B2421),"")</f>
        <v/>
      </c>
      <c r="G2421" s="94" t="str">
        <f>IF(E2421&lt;&gt;"",SUMIFS(JPK_KR!AL:AL,JPK_KR!W:W,F2421),"")</f>
        <v/>
      </c>
      <c r="H2421" s="94" t="str">
        <f>IF(E2421&lt;&gt;"",SUMIFS(JPK_KR!AM:AM,JPK_KR!W:W,F2421),"")</f>
        <v/>
      </c>
      <c r="K2421" s="94" t="str">
        <f>IF(I2421&lt;&gt;"",SUMIFS(JPK_KR!AJ:AJ,JPK_KR!W:W,J2421),"")</f>
        <v/>
      </c>
      <c r="L2421" s="94" t="str">
        <f>IF(I2421&lt;&gt;"",SUMIFS(JPK_KR!AK:AK,JPK_KR!W:W,J2421),"")</f>
        <v/>
      </c>
    </row>
    <row r="2422" spans="3:12" x14ac:dyDescent="0.3">
      <c r="C2422" s="94" t="str">
        <f>IF(A2422&lt;&gt;"",SUMIFS(JPK_KR!AL:AL,JPK_KR!W:W,B2422),"")</f>
        <v/>
      </c>
      <c r="D2422" s="94" t="str">
        <f>IF(A2422&lt;&gt;"",SUMIFS(JPK_KR!AM:AM,JPK_KR!W:W,B2422),"")</f>
        <v/>
      </c>
      <c r="G2422" s="94" t="str">
        <f>IF(E2422&lt;&gt;"",SUMIFS(JPK_KR!AL:AL,JPK_KR!W:W,F2422),"")</f>
        <v/>
      </c>
      <c r="H2422" s="94" t="str">
        <f>IF(E2422&lt;&gt;"",SUMIFS(JPK_KR!AM:AM,JPK_KR!W:W,F2422),"")</f>
        <v/>
      </c>
      <c r="K2422" s="94" t="str">
        <f>IF(I2422&lt;&gt;"",SUMIFS(JPK_KR!AJ:AJ,JPK_KR!W:W,J2422),"")</f>
        <v/>
      </c>
      <c r="L2422" s="94" t="str">
        <f>IF(I2422&lt;&gt;"",SUMIFS(JPK_KR!AK:AK,JPK_KR!W:W,J2422),"")</f>
        <v/>
      </c>
    </row>
    <row r="2423" spans="3:12" x14ac:dyDescent="0.3">
      <c r="C2423" s="94" t="str">
        <f>IF(A2423&lt;&gt;"",SUMIFS(JPK_KR!AL:AL,JPK_KR!W:W,B2423),"")</f>
        <v/>
      </c>
      <c r="D2423" s="94" t="str">
        <f>IF(A2423&lt;&gt;"",SUMIFS(JPK_KR!AM:AM,JPK_KR!W:W,B2423),"")</f>
        <v/>
      </c>
      <c r="G2423" s="94" t="str">
        <f>IF(E2423&lt;&gt;"",SUMIFS(JPK_KR!AL:AL,JPK_KR!W:W,F2423),"")</f>
        <v/>
      </c>
      <c r="H2423" s="94" t="str">
        <f>IF(E2423&lt;&gt;"",SUMIFS(JPK_KR!AM:AM,JPK_KR!W:W,F2423),"")</f>
        <v/>
      </c>
      <c r="K2423" s="94" t="str">
        <f>IF(I2423&lt;&gt;"",SUMIFS(JPK_KR!AJ:AJ,JPK_KR!W:W,J2423),"")</f>
        <v/>
      </c>
      <c r="L2423" s="94" t="str">
        <f>IF(I2423&lt;&gt;"",SUMIFS(JPK_KR!AK:AK,JPK_KR!W:W,J2423),"")</f>
        <v/>
      </c>
    </row>
    <row r="2424" spans="3:12" x14ac:dyDescent="0.3">
      <c r="C2424" s="94" t="str">
        <f>IF(A2424&lt;&gt;"",SUMIFS(JPK_KR!AL:AL,JPK_KR!W:W,B2424),"")</f>
        <v/>
      </c>
      <c r="D2424" s="94" t="str">
        <f>IF(A2424&lt;&gt;"",SUMIFS(JPK_KR!AM:AM,JPK_KR!W:W,B2424),"")</f>
        <v/>
      </c>
      <c r="G2424" s="94" t="str">
        <f>IF(E2424&lt;&gt;"",SUMIFS(JPK_KR!AL:AL,JPK_KR!W:W,F2424),"")</f>
        <v/>
      </c>
      <c r="H2424" s="94" t="str">
        <f>IF(E2424&lt;&gt;"",SUMIFS(JPK_KR!AM:AM,JPK_KR!W:W,F2424),"")</f>
        <v/>
      </c>
      <c r="K2424" s="94" t="str">
        <f>IF(I2424&lt;&gt;"",SUMIFS(JPK_KR!AJ:AJ,JPK_KR!W:W,J2424),"")</f>
        <v/>
      </c>
      <c r="L2424" s="94" t="str">
        <f>IF(I2424&lt;&gt;"",SUMIFS(JPK_KR!AK:AK,JPK_KR!W:W,J2424),"")</f>
        <v/>
      </c>
    </row>
    <row r="2425" spans="3:12" x14ac:dyDescent="0.3">
      <c r="C2425" s="94" t="str">
        <f>IF(A2425&lt;&gt;"",SUMIFS(JPK_KR!AL:AL,JPK_KR!W:W,B2425),"")</f>
        <v/>
      </c>
      <c r="D2425" s="94" t="str">
        <f>IF(A2425&lt;&gt;"",SUMIFS(JPK_KR!AM:AM,JPK_KR!W:W,B2425),"")</f>
        <v/>
      </c>
      <c r="G2425" s="94" t="str">
        <f>IF(E2425&lt;&gt;"",SUMIFS(JPK_KR!AL:AL,JPK_KR!W:W,F2425),"")</f>
        <v/>
      </c>
      <c r="H2425" s="94" t="str">
        <f>IF(E2425&lt;&gt;"",SUMIFS(JPK_KR!AM:AM,JPK_KR!W:W,F2425),"")</f>
        <v/>
      </c>
      <c r="K2425" s="94" t="str">
        <f>IF(I2425&lt;&gt;"",SUMIFS(JPK_KR!AJ:AJ,JPK_KR!W:W,J2425),"")</f>
        <v/>
      </c>
      <c r="L2425" s="94" t="str">
        <f>IF(I2425&lt;&gt;"",SUMIFS(JPK_KR!AK:AK,JPK_KR!W:W,J2425),"")</f>
        <v/>
      </c>
    </row>
    <row r="2426" spans="3:12" x14ac:dyDescent="0.3">
      <c r="C2426" s="94" t="str">
        <f>IF(A2426&lt;&gt;"",SUMIFS(JPK_KR!AL:AL,JPK_KR!W:W,B2426),"")</f>
        <v/>
      </c>
      <c r="D2426" s="94" t="str">
        <f>IF(A2426&lt;&gt;"",SUMIFS(JPK_KR!AM:AM,JPK_KR!W:W,B2426),"")</f>
        <v/>
      </c>
      <c r="G2426" s="94" t="str">
        <f>IF(E2426&lt;&gt;"",SUMIFS(JPK_KR!AL:AL,JPK_KR!W:W,F2426),"")</f>
        <v/>
      </c>
      <c r="H2426" s="94" t="str">
        <f>IF(E2426&lt;&gt;"",SUMIFS(JPK_KR!AM:AM,JPK_KR!W:W,F2426),"")</f>
        <v/>
      </c>
      <c r="K2426" s="94" t="str">
        <f>IF(I2426&lt;&gt;"",SUMIFS(JPK_KR!AJ:AJ,JPK_KR!W:W,J2426),"")</f>
        <v/>
      </c>
      <c r="L2426" s="94" t="str">
        <f>IF(I2426&lt;&gt;"",SUMIFS(JPK_KR!AK:AK,JPK_KR!W:W,J2426),"")</f>
        <v/>
      </c>
    </row>
    <row r="2427" spans="3:12" x14ac:dyDescent="0.3">
      <c r="C2427" s="94" t="str">
        <f>IF(A2427&lt;&gt;"",SUMIFS(JPK_KR!AL:AL,JPK_KR!W:W,B2427),"")</f>
        <v/>
      </c>
      <c r="D2427" s="94" t="str">
        <f>IF(A2427&lt;&gt;"",SUMIFS(JPK_KR!AM:AM,JPK_KR!W:W,B2427),"")</f>
        <v/>
      </c>
      <c r="G2427" s="94" t="str">
        <f>IF(E2427&lt;&gt;"",SUMIFS(JPK_KR!AL:AL,JPK_KR!W:W,F2427),"")</f>
        <v/>
      </c>
      <c r="H2427" s="94" t="str">
        <f>IF(E2427&lt;&gt;"",SUMIFS(JPK_KR!AM:AM,JPK_KR!W:W,F2427),"")</f>
        <v/>
      </c>
      <c r="K2427" s="94" t="str">
        <f>IF(I2427&lt;&gt;"",SUMIFS(JPK_KR!AJ:AJ,JPK_KR!W:W,J2427),"")</f>
        <v/>
      </c>
      <c r="L2427" s="94" t="str">
        <f>IF(I2427&lt;&gt;"",SUMIFS(JPK_KR!AK:AK,JPK_KR!W:W,J2427),"")</f>
        <v/>
      </c>
    </row>
    <row r="2428" spans="3:12" x14ac:dyDescent="0.3">
      <c r="C2428" s="94" t="str">
        <f>IF(A2428&lt;&gt;"",SUMIFS(JPK_KR!AL:AL,JPK_KR!W:W,B2428),"")</f>
        <v/>
      </c>
      <c r="D2428" s="94" t="str">
        <f>IF(A2428&lt;&gt;"",SUMIFS(JPK_KR!AM:AM,JPK_KR!W:W,B2428),"")</f>
        <v/>
      </c>
      <c r="G2428" s="94" t="str">
        <f>IF(E2428&lt;&gt;"",SUMIFS(JPK_KR!AL:AL,JPK_KR!W:W,F2428),"")</f>
        <v/>
      </c>
      <c r="H2428" s="94" t="str">
        <f>IF(E2428&lt;&gt;"",SUMIFS(JPK_KR!AM:AM,JPK_KR!W:W,F2428),"")</f>
        <v/>
      </c>
      <c r="K2428" s="94" t="str">
        <f>IF(I2428&lt;&gt;"",SUMIFS(JPK_KR!AJ:AJ,JPK_KR!W:W,J2428),"")</f>
        <v/>
      </c>
      <c r="L2428" s="94" t="str">
        <f>IF(I2428&lt;&gt;"",SUMIFS(JPK_KR!AK:AK,JPK_KR!W:W,J2428),"")</f>
        <v/>
      </c>
    </row>
    <row r="2429" spans="3:12" x14ac:dyDescent="0.3">
      <c r="C2429" s="94" t="str">
        <f>IF(A2429&lt;&gt;"",SUMIFS(JPK_KR!AL:AL,JPK_KR!W:W,B2429),"")</f>
        <v/>
      </c>
      <c r="D2429" s="94" t="str">
        <f>IF(A2429&lt;&gt;"",SUMIFS(JPK_KR!AM:AM,JPK_KR!W:W,B2429),"")</f>
        <v/>
      </c>
      <c r="G2429" s="94" t="str">
        <f>IF(E2429&lt;&gt;"",SUMIFS(JPK_KR!AL:AL,JPK_KR!W:W,F2429),"")</f>
        <v/>
      </c>
      <c r="H2429" s="94" t="str">
        <f>IF(E2429&lt;&gt;"",SUMIFS(JPK_KR!AM:AM,JPK_KR!W:W,F2429),"")</f>
        <v/>
      </c>
      <c r="K2429" s="94" t="str">
        <f>IF(I2429&lt;&gt;"",SUMIFS(JPK_KR!AJ:AJ,JPK_KR!W:W,J2429),"")</f>
        <v/>
      </c>
      <c r="L2429" s="94" t="str">
        <f>IF(I2429&lt;&gt;"",SUMIFS(JPK_KR!AK:AK,JPK_KR!W:W,J2429),"")</f>
        <v/>
      </c>
    </row>
    <row r="2430" spans="3:12" x14ac:dyDescent="0.3">
      <c r="C2430" s="94" t="str">
        <f>IF(A2430&lt;&gt;"",SUMIFS(JPK_KR!AL:AL,JPK_KR!W:W,B2430),"")</f>
        <v/>
      </c>
      <c r="D2430" s="94" t="str">
        <f>IF(A2430&lt;&gt;"",SUMIFS(JPK_KR!AM:AM,JPK_KR!W:W,B2430),"")</f>
        <v/>
      </c>
      <c r="G2430" s="94" t="str">
        <f>IF(E2430&lt;&gt;"",SUMIFS(JPK_KR!AL:AL,JPK_KR!W:W,F2430),"")</f>
        <v/>
      </c>
      <c r="H2430" s="94" t="str">
        <f>IF(E2430&lt;&gt;"",SUMIFS(JPK_KR!AM:AM,JPK_KR!W:W,F2430),"")</f>
        <v/>
      </c>
      <c r="K2430" s="94" t="str">
        <f>IF(I2430&lt;&gt;"",SUMIFS(JPK_KR!AJ:AJ,JPK_KR!W:W,J2430),"")</f>
        <v/>
      </c>
      <c r="L2430" s="94" t="str">
        <f>IF(I2430&lt;&gt;"",SUMIFS(JPK_KR!AK:AK,JPK_KR!W:W,J2430),"")</f>
        <v/>
      </c>
    </row>
    <row r="2431" spans="3:12" x14ac:dyDescent="0.3">
      <c r="C2431" s="94" t="str">
        <f>IF(A2431&lt;&gt;"",SUMIFS(JPK_KR!AL:AL,JPK_KR!W:W,B2431),"")</f>
        <v/>
      </c>
      <c r="D2431" s="94" t="str">
        <f>IF(A2431&lt;&gt;"",SUMIFS(JPK_KR!AM:AM,JPK_KR!W:W,B2431),"")</f>
        <v/>
      </c>
      <c r="G2431" s="94" t="str">
        <f>IF(E2431&lt;&gt;"",SUMIFS(JPK_KR!AL:AL,JPK_KR!W:W,F2431),"")</f>
        <v/>
      </c>
      <c r="H2431" s="94" t="str">
        <f>IF(E2431&lt;&gt;"",SUMIFS(JPK_KR!AM:AM,JPK_KR!W:W,F2431),"")</f>
        <v/>
      </c>
      <c r="K2431" s="94" t="str">
        <f>IF(I2431&lt;&gt;"",SUMIFS(JPK_KR!AJ:AJ,JPK_KR!W:W,J2431),"")</f>
        <v/>
      </c>
      <c r="L2431" s="94" t="str">
        <f>IF(I2431&lt;&gt;"",SUMIFS(JPK_KR!AK:AK,JPK_KR!W:W,J2431),"")</f>
        <v/>
      </c>
    </row>
    <row r="2432" spans="3:12" x14ac:dyDescent="0.3">
      <c r="C2432" s="94" t="str">
        <f>IF(A2432&lt;&gt;"",SUMIFS(JPK_KR!AL:AL,JPK_KR!W:W,B2432),"")</f>
        <v/>
      </c>
      <c r="D2432" s="94" t="str">
        <f>IF(A2432&lt;&gt;"",SUMIFS(JPK_KR!AM:AM,JPK_KR!W:W,B2432),"")</f>
        <v/>
      </c>
      <c r="G2432" s="94" t="str">
        <f>IF(E2432&lt;&gt;"",SUMIFS(JPK_KR!AL:AL,JPK_KR!W:W,F2432),"")</f>
        <v/>
      </c>
      <c r="H2432" s="94" t="str">
        <f>IF(E2432&lt;&gt;"",SUMIFS(JPK_KR!AM:AM,JPK_KR!W:W,F2432),"")</f>
        <v/>
      </c>
      <c r="K2432" s="94" t="str">
        <f>IF(I2432&lt;&gt;"",SUMIFS(JPK_KR!AJ:AJ,JPK_KR!W:W,J2432),"")</f>
        <v/>
      </c>
      <c r="L2432" s="94" t="str">
        <f>IF(I2432&lt;&gt;"",SUMIFS(JPK_KR!AK:AK,JPK_KR!W:W,J2432),"")</f>
        <v/>
      </c>
    </row>
    <row r="2433" spans="3:12" x14ac:dyDescent="0.3">
      <c r="C2433" s="94" t="str">
        <f>IF(A2433&lt;&gt;"",SUMIFS(JPK_KR!AL:AL,JPK_KR!W:W,B2433),"")</f>
        <v/>
      </c>
      <c r="D2433" s="94" t="str">
        <f>IF(A2433&lt;&gt;"",SUMIFS(JPK_KR!AM:AM,JPK_KR!W:W,B2433),"")</f>
        <v/>
      </c>
      <c r="G2433" s="94" t="str">
        <f>IF(E2433&lt;&gt;"",SUMIFS(JPK_KR!AL:AL,JPK_KR!W:W,F2433),"")</f>
        <v/>
      </c>
      <c r="H2433" s="94" t="str">
        <f>IF(E2433&lt;&gt;"",SUMIFS(JPK_KR!AM:AM,JPK_KR!W:W,F2433),"")</f>
        <v/>
      </c>
      <c r="K2433" s="94" t="str">
        <f>IF(I2433&lt;&gt;"",SUMIFS(JPK_KR!AJ:AJ,JPK_KR!W:W,J2433),"")</f>
        <v/>
      </c>
      <c r="L2433" s="94" t="str">
        <f>IF(I2433&lt;&gt;"",SUMIFS(JPK_KR!AK:AK,JPK_KR!W:W,J2433),"")</f>
        <v/>
      </c>
    </row>
    <row r="2434" spans="3:12" x14ac:dyDescent="0.3">
      <c r="C2434" s="94" t="str">
        <f>IF(A2434&lt;&gt;"",SUMIFS(JPK_KR!AL:AL,JPK_KR!W:W,B2434),"")</f>
        <v/>
      </c>
      <c r="D2434" s="94" t="str">
        <f>IF(A2434&lt;&gt;"",SUMIFS(JPK_KR!AM:AM,JPK_KR!W:W,B2434),"")</f>
        <v/>
      </c>
      <c r="G2434" s="94" t="str">
        <f>IF(E2434&lt;&gt;"",SUMIFS(JPK_KR!AL:AL,JPK_KR!W:W,F2434),"")</f>
        <v/>
      </c>
      <c r="H2434" s="94" t="str">
        <f>IF(E2434&lt;&gt;"",SUMIFS(JPK_KR!AM:AM,JPK_KR!W:W,F2434),"")</f>
        <v/>
      </c>
      <c r="K2434" s="94" t="str">
        <f>IF(I2434&lt;&gt;"",SUMIFS(JPK_KR!AJ:AJ,JPK_KR!W:W,J2434),"")</f>
        <v/>
      </c>
      <c r="L2434" s="94" t="str">
        <f>IF(I2434&lt;&gt;"",SUMIFS(JPK_KR!AK:AK,JPK_KR!W:W,J2434),"")</f>
        <v/>
      </c>
    </row>
    <row r="2435" spans="3:12" x14ac:dyDescent="0.3">
      <c r="C2435" s="94" t="str">
        <f>IF(A2435&lt;&gt;"",SUMIFS(JPK_KR!AL:AL,JPK_KR!W:W,B2435),"")</f>
        <v/>
      </c>
      <c r="D2435" s="94" t="str">
        <f>IF(A2435&lt;&gt;"",SUMIFS(JPK_KR!AM:AM,JPK_KR!W:W,B2435),"")</f>
        <v/>
      </c>
      <c r="G2435" s="94" t="str">
        <f>IF(E2435&lt;&gt;"",SUMIFS(JPK_KR!AL:AL,JPK_KR!W:W,F2435),"")</f>
        <v/>
      </c>
      <c r="H2435" s="94" t="str">
        <f>IF(E2435&lt;&gt;"",SUMIFS(JPK_KR!AM:AM,JPK_KR!W:W,F2435),"")</f>
        <v/>
      </c>
      <c r="K2435" s="94" t="str">
        <f>IF(I2435&lt;&gt;"",SUMIFS(JPK_KR!AJ:AJ,JPK_KR!W:W,J2435),"")</f>
        <v/>
      </c>
      <c r="L2435" s="94" t="str">
        <f>IF(I2435&lt;&gt;"",SUMIFS(JPK_KR!AK:AK,JPK_KR!W:W,J2435),"")</f>
        <v/>
      </c>
    </row>
    <row r="2436" spans="3:12" x14ac:dyDescent="0.3">
      <c r="C2436" s="94" t="str">
        <f>IF(A2436&lt;&gt;"",SUMIFS(JPK_KR!AL:AL,JPK_KR!W:W,B2436),"")</f>
        <v/>
      </c>
      <c r="D2436" s="94" t="str">
        <f>IF(A2436&lt;&gt;"",SUMIFS(JPK_KR!AM:AM,JPK_KR!W:W,B2436),"")</f>
        <v/>
      </c>
      <c r="G2436" s="94" t="str">
        <f>IF(E2436&lt;&gt;"",SUMIFS(JPK_KR!AL:AL,JPK_KR!W:W,F2436),"")</f>
        <v/>
      </c>
      <c r="H2436" s="94" t="str">
        <f>IF(E2436&lt;&gt;"",SUMIFS(JPK_KR!AM:AM,JPK_KR!W:W,F2436),"")</f>
        <v/>
      </c>
      <c r="K2436" s="94" t="str">
        <f>IF(I2436&lt;&gt;"",SUMIFS(JPK_KR!AJ:AJ,JPK_KR!W:W,J2436),"")</f>
        <v/>
      </c>
      <c r="L2436" s="94" t="str">
        <f>IF(I2436&lt;&gt;"",SUMIFS(JPK_KR!AK:AK,JPK_KR!W:W,J2436),"")</f>
        <v/>
      </c>
    </row>
    <row r="2437" spans="3:12" x14ac:dyDescent="0.3">
      <c r="C2437" s="94" t="str">
        <f>IF(A2437&lt;&gt;"",SUMIFS(JPK_KR!AL:AL,JPK_KR!W:W,B2437),"")</f>
        <v/>
      </c>
      <c r="D2437" s="94" t="str">
        <f>IF(A2437&lt;&gt;"",SUMIFS(JPK_KR!AM:AM,JPK_KR!W:W,B2437),"")</f>
        <v/>
      </c>
      <c r="G2437" s="94" t="str">
        <f>IF(E2437&lt;&gt;"",SUMIFS(JPK_KR!AL:AL,JPK_KR!W:W,F2437),"")</f>
        <v/>
      </c>
      <c r="H2437" s="94" t="str">
        <f>IF(E2437&lt;&gt;"",SUMIFS(JPK_KR!AM:AM,JPK_KR!W:W,F2437),"")</f>
        <v/>
      </c>
      <c r="K2437" s="94" t="str">
        <f>IF(I2437&lt;&gt;"",SUMIFS(JPK_KR!AJ:AJ,JPK_KR!W:W,J2437),"")</f>
        <v/>
      </c>
      <c r="L2437" s="94" t="str">
        <f>IF(I2437&lt;&gt;"",SUMIFS(JPK_KR!AK:AK,JPK_KR!W:W,J2437),"")</f>
        <v/>
      </c>
    </row>
    <row r="2438" spans="3:12" x14ac:dyDescent="0.3">
      <c r="C2438" s="94" t="str">
        <f>IF(A2438&lt;&gt;"",SUMIFS(JPK_KR!AL:AL,JPK_KR!W:W,B2438),"")</f>
        <v/>
      </c>
      <c r="D2438" s="94" t="str">
        <f>IF(A2438&lt;&gt;"",SUMIFS(JPK_KR!AM:AM,JPK_KR!W:W,B2438),"")</f>
        <v/>
      </c>
      <c r="G2438" s="94" t="str">
        <f>IF(E2438&lt;&gt;"",SUMIFS(JPK_KR!AL:AL,JPK_KR!W:W,F2438),"")</f>
        <v/>
      </c>
      <c r="H2438" s="94" t="str">
        <f>IF(E2438&lt;&gt;"",SUMIFS(JPK_KR!AM:AM,JPK_KR!W:W,F2438),"")</f>
        <v/>
      </c>
      <c r="K2438" s="94" t="str">
        <f>IF(I2438&lt;&gt;"",SUMIFS(JPK_KR!AJ:AJ,JPK_KR!W:W,J2438),"")</f>
        <v/>
      </c>
      <c r="L2438" s="94" t="str">
        <f>IF(I2438&lt;&gt;"",SUMIFS(JPK_KR!AK:AK,JPK_KR!W:W,J2438),"")</f>
        <v/>
      </c>
    </row>
    <row r="2439" spans="3:12" x14ac:dyDescent="0.3">
      <c r="C2439" s="94" t="str">
        <f>IF(A2439&lt;&gt;"",SUMIFS(JPK_KR!AL:AL,JPK_KR!W:W,B2439),"")</f>
        <v/>
      </c>
      <c r="D2439" s="94" t="str">
        <f>IF(A2439&lt;&gt;"",SUMIFS(JPK_KR!AM:AM,JPK_KR!W:W,B2439),"")</f>
        <v/>
      </c>
      <c r="G2439" s="94" t="str">
        <f>IF(E2439&lt;&gt;"",SUMIFS(JPK_KR!AL:AL,JPK_KR!W:W,F2439),"")</f>
        <v/>
      </c>
      <c r="H2439" s="94" t="str">
        <f>IF(E2439&lt;&gt;"",SUMIFS(JPK_KR!AM:AM,JPK_KR!W:W,F2439),"")</f>
        <v/>
      </c>
      <c r="K2439" s="94" t="str">
        <f>IF(I2439&lt;&gt;"",SUMIFS(JPK_KR!AJ:AJ,JPK_KR!W:W,J2439),"")</f>
        <v/>
      </c>
      <c r="L2439" s="94" t="str">
        <f>IF(I2439&lt;&gt;"",SUMIFS(JPK_KR!AK:AK,JPK_KR!W:W,J2439),"")</f>
        <v/>
      </c>
    </row>
    <row r="2440" spans="3:12" x14ac:dyDescent="0.3">
      <c r="C2440" s="94" t="str">
        <f>IF(A2440&lt;&gt;"",SUMIFS(JPK_KR!AL:AL,JPK_KR!W:W,B2440),"")</f>
        <v/>
      </c>
      <c r="D2440" s="94" t="str">
        <f>IF(A2440&lt;&gt;"",SUMIFS(JPK_KR!AM:AM,JPK_KR!W:W,B2440),"")</f>
        <v/>
      </c>
      <c r="G2440" s="94" t="str">
        <f>IF(E2440&lt;&gt;"",SUMIFS(JPK_KR!AL:AL,JPK_KR!W:W,F2440),"")</f>
        <v/>
      </c>
      <c r="H2440" s="94" t="str">
        <f>IF(E2440&lt;&gt;"",SUMIFS(JPK_KR!AM:AM,JPK_KR!W:W,F2440),"")</f>
        <v/>
      </c>
      <c r="K2440" s="94" t="str">
        <f>IF(I2440&lt;&gt;"",SUMIFS(JPK_KR!AJ:AJ,JPK_KR!W:W,J2440),"")</f>
        <v/>
      </c>
      <c r="L2440" s="94" t="str">
        <f>IF(I2440&lt;&gt;"",SUMIFS(JPK_KR!AK:AK,JPK_KR!W:W,J2440),"")</f>
        <v/>
      </c>
    </row>
    <row r="2441" spans="3:12" x14ac:dyDescent="0.3">
      <c r="C2441" s="94" t="str">
        <f>IF(A2441&lt;&gt;"",SUMIFS(JPK_KR!AL:AL,JPK_KR!W:W,B2441),"")</f>
        <v/>
      </c>
      <c r="D2441" s="94" t="str">
        <f>IF(A2441&lt;&gt;"",SUMIFS(JPK_KR!AM:AM,JPK_KR!W:W,B2441),"")</f>
        <v/>
      </c>
      <c r="G2441" s="94" t="str">
        <f>IF(E2441&lt;&gt;"",SUMIFS(JPK_KR!AL:AL,JPK_KR!W:W,F2441),"")</f>
        <v/>
      </c>
      <c r="H2441" s="94" t="str">
        <f>IF(E2441&lt;&gt;"",SUMIFS(JPK_KR!AM:AM,JPK_KR!W:W,F2441),"")</f>
        <v/>
      </c>
      <c r="K2441" s="94" t="str">
        <f>IF(I2441&lt;&gt;"",SUMIFS(JPK_KR!AJ:AJ,JPK_KR!W:W,J2441),"")</f>
        <v/>
      </c>
      <c r="L2441" s="94" t="str">
        <f>IF(I2441&lt;&gt;"",SUMIFS(JPK_KR!AK:AK,JPK_KR!W:W,J2441),"")</f>
        <v/>
      </c>
    </row>
    <row r="2442" spans="3:12" x14ac:dyDescent="0.3">
      <c r="C2442" s="94" t="str">
        <f>IF(A2442&lt;&gt;"",SUMIFS(JPK_KR!AL:AL,JPK_KR!W:W,B2442),"")</f>
        <v/>
      </c>
      <c r="D2442" s="94" t="str">
        <f>IF(A2442&lt;&gt;"",SUMIFS(JPK_KR!AM:AM,JPK_KR!W:W,B2442),"")</f>
        <v/>
      </c>
      <c r="G2442" s="94" t="str">
        <f>IF(E2442&lt;&gt;"",SUMIFS(JPK_KR!AL:AL,JPK_KR!W:W,F2442),"")</f>
        <v/>
      </c>
      <c r="H2442" s="94" t="str">
        <f>IF(E2442&lt;&gt;"",SUMIFS(JPK_KR!AM:AM,JPK_KR!W:W,F2442),"")</f>
        <v/>
      </c>
      <c r="K2442" s="94" t="str">
        <f>IF(I2442&lt;&gt;"",SUMIFS(JPK_KR!AJ:AJ,JPK_KR!W:W,J2442),"")</f>
        <v/>
      </c>
      <c r="L2442" s="94" t="str">
        <f>IF(I2442&lt;&gt;"",SUMIFS(JPK_KR!AK:AK,JPK_KR!W:W,J2442),"")</f>
        <v/>
      </c>
    </row>
    <row r="2443" spans="3:12" x14ac:dyDescent="0.3">
      <c r="C2443" s="94" t="str">
        <f>IF(A2443&lt;&gt;"",SUMIFS(JPK_KR!AL:AL,JPK_KR!W:W,B2443),"")</f>
        <v/>
      </c>
      <c r="D2443" s="94" t="str">
        <f>IF(A2443&lt;&gt;"",SUMIFS(JPK_KR!AM:AM,JPK_KR!W:W,B2443),"")</f>
        <v/>
      </c>
      <c r="G2443" s="94" t="str">
        <f>IF(E2443&lt;&gt;"",SUMIFS(JPK_KR!AL:AL,JPK_KR!W:W,F2443),"")</f>
        <v/>
      </c>
      <c r="H2443" s="94" t="str">
        <f>IF(E2443&lt;&gt;"",SUMIFS(JPK_KR!AM:AM,JPK_KR!W:W,F2443),"")</f>
        <v/>
      </c>
      <c r="K2443" s="94" t="str">
        <f>IF(I2443&lt;&gt;"",SUMIFS(JPK_KR!AJ:AJ,JPK_KR!W:W,J2443),"")</f>
        <v/>
      </c>
      <c r="L2443" s="94" t="str">
        <f>IF(I2443&lt;&gt;"",SUMIFS(JPK_KR!AK:AK,JPK_KR!W:W,J2443),"")</f>
        <v/>
      </c>
    </row>
    <row r="2444" spans="3:12" x14ac:dyDescent="0.3">
      <c r="C2444" s="94" t="str">
        <f>IF(A2444&lt;&gt;"",SUMIFS(JPK_KR!AL:AL,JPK_KR!W:W,B2444),"")</f>
        <v/>
      </c>
      <c r="D2444" s="94" t="str">
        <f>IF(A2444&lt;&gt;"",SUMIFS(JPK_KR!AM:AM,JPK_KR!W:W,B2444),"")</f>
        <v/>
      </c>
      <c r="G2444" s="94" t="str">
        <f>IF(E2444&lt;&gt;"",SUMIFS(JPK_KR!AL:AL,JPK_KR!W:W,F2444),"")</f>
        <v/>
      </c>
      <c r="H2444" s="94" t="str">
        <f>IF(E2444&lt;&gt;"",SUMIFS(JPK_KR!AM:AM,JPK_KR!W:W,F2444),"")</f>
        <v/>
      </c>
      <c r="K2444" s="94" t="str">
        <f>IF(I2444&lt;&gt;"",SUMIFS(JPK_KR!AJ:AJ,JPK_KR!W:W,J2444),"")</f>
        <v/>
      </c>
      <c r="L2444" s="94" t="str">
        <f>IF(I2444&lt;&gt;"",SUMIFS(JPK_KR!AK:AK,JPK_KR!W:W,J2444),"")</f>
        <v/>
      </c>
    </row>
    <row r="2445" spans="3:12" x14ac:dyDescent="0.3">
      <c r="C2445" s="94" t="str">
        <f>IF(A2445&lt;&gt;"",SUMIFS(JPK_KR!AL:AL,JPK_KR!W:W,B2445),"")</f>
        <v/>
      </c>
      <c r="D2445" s="94" t="str">
        <f>IF(A2445&lt;&gt;"",SUMIFS(JPK_KR!AM:AM,JPK_KR!W:W,B2445),"")</f>
        <v/>
      </c>
      <c r="G2445" s="94" t="str">
        <f>IF(E2445&lt;&gt;"",SUMIFS(JPK_KR!AL:AL,JPK_KR!W:W,F2445),"")</f>
        <v/>
      </c>
      <c r="H2445" s="94" t="str">
        <f>IF(E2445&lt;&gt;"",SUMIFS(JPK_KR!AM:AM,JPK_KR!W:W,F2445),"")</f>
        <v/>
      </c>
      <c r="K2445" s="94" t="str">
        <f>IF(I2445&lt;&gt;"",SUMIFS(JPK_KR!AJ:AJ,JPK_KR!W:W,J2445),"")</f>
        <v/>
      </c>
      <c r="L2445" s="94" t="str">
        <f>IF(I2445&lt;&gt;"",SUMIFS(JPK_KR!AK:AK,JPK_KR!W:W,J2445),"")</f>
        <v/>
      </c>
    </row>
    <row r="2446" spans="3:12" x14ac:dyDescent="0.3">
      <c r="C2446" s="94" t="str">
        <f>IF(A2446&lt;&gt;"",SUMIFS(JPK_KR!AL:AL,JPK_KR!W:W,B2446),"")</f>
        <v/>
      </c>
      <c r="D2446" s="94" t="str">
        <f>IF(A2446&lt;&gt;"",SUMIFS(JPK_KR!AM:AM,JPK_KR!W:W,B2446),"")</f>
        <v/>
      </c>
      <c r="G2446" s="94" t="str">
        <f>IF(E2446&lt;&gt;"",SUMIFS(JPK_KR!AL:AL,JPK_KR!W:W,F2446),"")</f>
        <v/>
      </c>
      <c r="H2446" s="94" t="str">
        <f>IF(E2446&lt;&gt;"",SUMIFS(JPK_KR!AM:AM,JPK_KR!W:W,F2446),"")</f>
        <v/>
      </c>
      <c r="K2446" s="94" t="str">
        <f>IF(I2446&lt;&gt;"",SUMIFS(JPK_KR!AJ:AJ,JPK_KR!W:W,J2446),"")</f>
        <v/>
      </c>
      <c r="L2446" s="94" t="str">
        <f>IF(I2446&lt;&gt;"",SUMIFS(JPK_KR!AK:AK,JPK_KR!W:W,J2446),"")</f>
        <v/>
      </c>
    </row>
    <row r="2447" spans="3:12" x14ac:dyDescent="0.3">
      <c r="C2447" s="94" t="str">
        <f>IF(A2447&lt;&gt;"",SUMIFS(JPK_KR!AL:AL,JPK_KR!W:W,B2447),"")</f>
        <v/>
      </c>
      <c r="D2447" s="94" t="str">
        <f>IF(A2447&lt;&gt;"",SUMIFS(JPK_KR!AM:AM,JPK_KR!W:W,B2447),"")</f>
        <v/>
      </c>
      <c r="G2447" s="94" t="str">
        <f>IF(E2447&lt;&gt;"",SUMIFS(JPK_KR!AL:AL,JPK_KR!W:W,F2447),"")</f>
        <v/>
      </c>
      <c r="H2447" s="94" t="str">
        <f>IF(E2447&lt;&gt;"",SUMIFS(JPK_KR!AM:AM,JPK_KR!W:W,F2447),"")</f>
        <v/>
      </c>
      <c r="K2447" s="94" t="str">
        <f>IF(I2447&lt;&gt;"",SUMIFS(JPK_KR!AJ:AJ,JPK_KR!W:W,J2447),"")</f>
        <v/>
      </c>
      <c r="L2447" s="94" t="str">
        <f>IF(I2447&lt;&gt;"",SUMIFS(JPK_KR!AK:AK,JPK_KR!W:W,J2447),"")</f>
        <v/>
      </c>
    </row>
    <row r="2448" spans="3:12" x14ac:dyDescent="0.3">
      <c r="C2448" s="94" t="str">
        <f>IF(A2448&lt;&gt;"",SUMIFS(JPK_KR!AL:AL,JPK_KR!W:W,B2448),"")</f>
        <v/>
      </c>
      <c r="D2448" s="94" t="str">
        <f>IF(A2448&lt;&gt;"",SUMIFS(JPK_KR!AM:AM,JPK_KR!W:W,B2448),"")</f>
        <v/>
      </c>
      <c r="G2448" s="94" t="str">
        <f>IF(E2448&lt;&gt;"",SUMIFS(JPK_KR!AL:AL,JPK_KR!W:W,F2448),"")</f>
        <v/>
      </c>
      <c r="H2448" s="94" t="str">
        <f>IF(E2448&lt;&gt;"",SUMIFS(JPK_KR!AM:AM,JPK_KR!W:W,F2448),"")</f>
        <v/>
      </c>
      <c r="K2448" s="94" t="str">
        <f>IF(I2448&lt;&gt;"",SUMIFS(JPK_KR!AJ:AJ,JPK_KR!W:W,J2448),"")</f>
        <v/>
      </c>
      <c r="L2448" s="94" t="str">
        <f>IF(I2448&lt;&gt;"",SUMIFS(JPK_KR!AK:AK,JPK_KR!W:W,J2448),"")</f>
        <v/>
      </c>
    </row>
    <row r="2449" spans="3:12" x14ac:dyDescent="0.3">
      <c r="C2449" s="94" t="str">
        <f>IF(A2449&lt;&gt;"",SUMIFS(JPK_KR!AL:AL,JPK_KR!W:W,B2449),"")</f>
        <v/>
      </c>
      <c r="D2449" s="94" t="str">
        <f>IF(A2449&lt;&gt;"",SUMIFS(JPK_KR!AM:AM,JPK_KR!W:W,B2449),"")</f>
        <v/>
      </c>
      <c r="G2449" s="94" t="str">
        <f>IF(E2449&lt;&gt;"",SUMIFS(JPK_KR!AL:AL,JPK_KR!W:W,F2449),"")</f>
        <v/>
      </c>
      <c r="H2449" s="94" t="str">
        <f>IF(E2449&lt;&gt;"",SUMIFS(JPK_KR!AM:AM,JPK_KR!W:W,F2449),"")</f>
        <v/>
      </c>
      <c r="K2449" s="94" t="str">
        <f>IF(I2449&lt;&gt;"",SUMIFS(JPK_KR!AJ:AJ,JPK_KR!W:W,J2449),"")</f>
        <v/>
      </c>
      <c r="L2449" s="94" t="str">
        <f>IF(I2449&lt;&gt;"",SUMIFS(JPK_KR!AK:AK,JPK_KR!W:W,J2449),"")</f>
        <v/>
      </c>
    </row>
    <row r="2450" spans="3:12" x14ac:dyDescent="0.3">
      <c r="C2450" s="94" t="str">
        <f>IF(A2450&lt;&gt;"",SUMIFS(JPK_KR!AL:AL,JPK_KR!W:W,B2450),"")</f>
        <v/>
      </c>
      <c r="D2450" s="94" t="str">
        <f>IF(A2450&lt;&gt;"",SUMIFS(JPK_KR!AM:AM,JPK_KR!W:W,B2450),"")</f>
        <v/>
      </c>
      <c r="G2450" s="94" t="str">
        <f>IF(E2450&lt;&gt;"",SUMIFS(JPK_KR!AL:AL,JPK_KR!W:W,F2450),"")</f>
        <v/>
      </c>
      <c r="H2450" s="94" t="str">
        <f>IF(E2450&lt;&gt;"",SUMIFS(JPK_KR!AM:AM,JPK_KR!W:W,F2450),"")</f>
        <v/>
      </c>
      <c r="K2450" s="94" t="str">
        <f>IF(I2450&lt;&gt;"",SUMIFS(JPK_KR!AJ:AJ,JPK_KR!W:W,J2450),"")</f>
        <v/>
      </c>
      <c r="L2450" s="94" t="str">
        <f>IF(I2450&lt;&gt;"",SUMIFS(JPK_KR!AK:AK,JPK_KR!W:W,J2450),"")</f>
        <v/>
      </c>
    </row>
    <row r="2451" spans="3:12" x14ac:dyDescent="0.3">
      <c r="C2451" s="94" t="str">
        <f>IF(A2451&lt;&gt;"",SUMIFS(JPK_KR!AL:AL,JPK_KR!W:W,B2451),"")</f>
        <v/>
      </c>
      <c r="D2451" s="94" t="str">
        <f>IF(A2451&lt;&gt;"",SUMIFS(JPK_KR!AM:AM,JPK_KR!W:W,B2451),"")</f>
        <v/>
      </c>
      <c r="G2451" s="94" t="str">
        <f>IF(E2451&lt;&gt;"",SUMIFS(JPK_KR!AL:AL,JPK_KR!W:W,F2451),"")</f>
        <v/>
      </c>
      <c r="H2451" s="94" t="str">
        <f>IF(E2451&lt;&gt;"",SUMIFS(JPK_KR!AM:AM,JPK_KR!W:W,F2451),"")</f>
        <v/>
      </c>
      <c r="K2451" s="94" t="str">
        <f>IF(I2451&lt;&gt;"",SUMIFS(JPK_KR!AJ:AJ,JPK_KR!W:W,J2451),"")</f>
        <v/>
      </c>
      <c r="L2451" s="94" t="str">
        <f>IF(I2451&lt;&gt;"",SUMIFS(JPK_KR!AK:AK,JPK_KR!W:W,J2451),"")</f>
        <v/>
      </c>
    </row>
    <row r="2452" spans="3:12" x14ac:dyDescent="0.3">
      <c r="C2452" s="94" t="str">
        <f>IF(A2452&lt;&gt;"",SUMIFS(JPK_KR!AL:AL,JPK_KR!W:W,B2452),"")</f>
        <v/>
      </c>
      <c r="D2452" s="94" t="str">
        <f>IF(A2452&lt;&gt;"",SUMIFS(JPK_KR!AM:AM,JPK_KR!W:W,B2452),"")</f>
        <v/>
      </c>
      <c r="G2452" s="94" t="str">
        <f>IF(E2452&lt;&gt;"",SUMIFS(JPK_KR!AL:AL,JPK_KR!W:W,F2452),"")</f>
        <v/>
      </c>
      <c r="H2452" s="94" t="str">
        <f>IF(E2452&lt;&gt;"",SUMIFS(JPK_KR!AM:AM,JPK_KR!W:W,F2452),"")</f>
        <v/>
      </c>
      <c r="K2452" s="94" t="str">
        <f>IF(I2452&lt;&gt;"",SUMIFS(JPK_KR!AJ:AJ,JPK_KR!W:W,J2452),"")</f>
        <v/>
      </c>
      <c r="L2452" s="94" t="str">
        <f>IF(I2452&lt;&gt;"",SUMIFS(JPK_KR!AK:AK,JPK_KR!W:W,J2452),"")</f>
        <v/>
      </c>
    </row>
    <row r="2453" spans="3:12" x14ac:dyDescent="0.3">
      <c r="C2453" s="94" t="str">
        <f>IF(A2453&lt;&gt;"",SUMIFS(JPK_KR!AL:AL,JPK_KR!W:W,B2453),"")</f>
        <v/>
      </c>
      <c r="D2453" s="94" t="str">
        <f>IF(A2453&lt;&gt;"",SUMIFS(JPK_KR!AM:AM,JPK_KR!W:W,B2453),"")</f>
        <v/>
      </c>
      <c r="G2453" s="94" t="str">
        <f>IF(E2453&lt;&gt;"",SUMIFS(JPK_KR!AL:AL,JPK_KR!W:W,F2453),"")</f>
        <v/>
      </c>
      <c r="H2453" s="94" t="str">
        <f>IF(E2453&lt;&gt;"",SUMIFS(JPK_KR!AM:AM,JPK_KR!W:W,F2453),"")</f>
        <v/>
      </c>
      <c r="K2453" s="94" t="str">
        <f>IF(I2453&lt;&gt;"",SUMIFS(JPK_KR!AJ:AJ,JPK_KR!W:W,J2453),"")</f>
        <v/>
      </c>
      <c r="L2453" s="94" t="str">
        <f>IF(I2453&lt;&gt;"",SUMIFS(JPK_KR!AK:AK,JPK_KR!W:W,J2453),"")</f>
        <v/>
      </c>
    </row>
    <row r="2454" spans="3:12" x14ac:dyDescent="0.3">
      <c r="C2454" s="94" t="str">
        <f>IF(A2454&lt;&gt;"",SUMIFS(JPK_KR!AL:AL,JPK_KR!W:W,B2454),"")</f>
        <v/>
      </c>
      <c r="D2454" s="94" t="str">
        <f>IF(A2454&lt;&gt;"",SUMIFS(JPK_KR!AM:AM,JPK_KR!W:W,B2454),"")</f>
        <v/>
      </c>
      <c r="G2454" s="94" t="str">
        <f>IF(E2454&lt;&gt;"",SUMIFS(JPK_KR!AL:AL,JPK_KR!W:W,F2454),"")</f>
        <v/>
      </c>
      <c r="H2454" s="94" t="str">
        <f>IF(E2454&lt;&gt;"",SUMIFS(JPK_KR!AM:AM,JPK_KR!W:W,F2454),"")</f>
        <v/>
      </c>
      <c r="K2454" s="94" t="str">
        <f>IF(I2454&lt;&gt;"",SUMIFS(JPK_KR!AJ:AJ,JPK_KR!W:W,J2454),"")</f>
        <v/>
      </c>
      <c r="L2454" s="94" t="str">
        <f>IF(I2454&lt;&gt;"",SUMIFS(JPK_KR!AK:AK,JPK_KR!W:W,J2454),"")</f>
        <v/>
      </c>
    </row>
    <row r="2455" spans="3:12" x14ac:dyDescent="0.3">
      <c r="C2455" s="94" t="str">
        <f>IF(A2455&lt;&gt;"",SUMIFS(JPK_KR!AL:AL,JPK_KR!W:W,B2455),"")</f>
        <v/>
      </c>
      <c r="D2455" s="94" t="str">
        <f>IF(A2455&lt;&gt;"",SUMIFS(JPK_KR!AM:AM,JPK_KR!W:W,B2455),"")</f>
        <v/>
      </c>
      <c r="G2455" s="94" t="str">
        <f>IF(E2455&lt;&gt;"",SUMIFS(JPK_KR!AL:AL,JPK_KR!W:W,F2455),"")</f>
        <v/>
      </c>
      <c r="H2455" s="94" t="str">
        <f>IF(E2455&lt;&gt;"",SUMIFS(JPK_KR!AM:AM,JPK_KR!W:W,F2455),"")</f>
        <v/>
      </c>
      <c r="K2455" s="94" t="str">
        <f>IF(I2455&lt;&gt;"",SUMIFS(JPK_KR!AJ:AJ,JPK_KR!W:W,J2455),"")</f>
        <v/>
      </c>
      <c r="L2455" s="94" t="str">
        <f>IF(I2455&lt;&gt;"",SUMIFS(JPK_KR!AK:AK,JPK_KR!W:W,J2455),"")</f>
        <v/>
      </c>
    </row>
    <row r="2456" spans="3:12" x14ac:dyDescent="0.3">
      <c r="C2456" s="94" t="str">
        <f>IF(A2456&lt;&gt;"",SUMIFS(JPK_KR!AL:AL,JPK_KR!W:W,B2456),"")</f>
        <v/>
      </c>
      <c r="D2456" s="94" t="str">
        <f>IF(A2456&lt;&gt;"",SUMIFS(JPK_KR!AM:AM,JPK_KR!W:W,B2456),"")</f>
        <v/>
      </c>
      <c r="G2456" s="94" t="str">
        <f>IF(E2456&lt;&gt;"",SUMIFS(JPK_KR!AL:AL,JPK_KR!W:W,F2456),"")</f>
        <v/>
      </c>
      <c r="H2456" s="94" t="str">
        <f>IF(E2456&lt;&gt;"",SUMIFS(JPK_KR!AM:AM,JPK_KR!W:W,F2456),"")</f>
        <v/>
      </c>
      <c r="K2456" s="94" t="str">
        <f>IF(I2456&lt;&gt;"",SUMIFS(JPK_KR!AJ:AJ,JPK_KR!W:W,J2456),"")</f>
        <v/>
      </c>
      <c r="L2456" s="94" t="str">
        <f>IF(I2456&lt;&gt;"",SUMIFS(JPK_KR!AK:AK,JPK_KR!W:W,J2456),"")</f>
        <v/>
      </c>
    </row>
    <row r="2457" spans="3:12" x14ac:dyDescent="0.3">
      <c r="C2457" s="94" t="str">
        <f>IF(A2457&lt;&gt;"",SUMIFS(JPK_KR!AL:AL,JPK_KR!W:W,B2457),"")</f>
        <v/>
      </c>
      <c r="D2457" s="94" t="str">
        <f>IF(A2457&lt;&gt;"",SUMIFS(JPK_KR!AM:AM,JPK_KR!W:W,B2457),"")</f>
        <v/>
      </c>
      <c r="G2457" s="94" t="str">
        <f>IF(E2457&lt;&gt;"",SUMIFS(JPK_KR!AL:AL,JPK_KR!W:W,F2457),"")</f>
        <v/>
      </c>
      <c r="H2457" s="94" t="str">
        <f>IF(E2457&lt;&gt;"",SUMIFS(JPK_KR!AM:AM,JPK_KR!W:W,F2457),"")</f>
        <v/>
      </c>
      <c r="K2457" s="94" t="str">
        <f>IF(I2457&lt;&gt;"",SUMIFS(JPK_KR!AJ:AJ,JPK_KR!W:W,J2457),"")</f>
        <v/>
      </c>
      <c r="L2457" s="94" t="str">
        <f>IF(I2457&lt;&gt;"",SUMIFS(JPK_KR!AK:AK,JPK_KR!W:W,J2457),"")</f>
        <v/>
      </c>
    </row>
    <row r="2458" spans="3:12" x14ac:dyDescent="0.3">
      <c r="C2458" s="94" t="str">
        <f>IF(A2458&lt;&gt;"",SUMIFS(JPK_KR!AL:AL,JPK_KR!W:W,B2458),"")</f>
        <v/>
      </c>
      <c r="D2458" s="94" t="str">
        <f>IF(A2458&lt;&gt;"",SUMIFS(JPK_KR!AM:AM,JPK_KR!W:W,B2458),"")</f>
        <v/>
      </c>
      <c r="G2458" s="94" t="str">
        <f>IF(E2458&lt;&gt;"",SUMIFS(JPK_KR!AL:AL,JPK_KR!W:W,F2458),"")</f>
        <v/>
      </c>
      <c r="H2458" s="94" t="str">
        <f>IF(E2458&lt;&gt;"",SUMIFS(JPK_KR!AM:AM,JPK_KR!W:W,F2458),"")</f>
        <v/>
      </c>
      <c r="K2458" s="94" t="str">
        <f>IF(I2458&lt;&gt;"",SUMIFS(JPK_KR!AJ:AJ,JPK_KR!W:W,J2458),"")</f>
        <v/>
      </c>
      <c r="L2458" s="94" t="str">
        <f>IF(I2458&lt;&gt;"",SUMIFS(JPK_KR!AK:AK,JPK_KR!W:W,J2458),"")</f>
        <v/>
      </c>
    </row>
    <row r="2459" spans="3:12" x14ac:dyDescent="0.3">
      <c r="C2459" s="94" t="str">
        <f>IF(A2459&lt;&gt;"",SUMIFS(JPK_KR!AL:AL,JPK_KR!W:W,B2459),"")</f>
        <v/>
      </c>
      <c r="D2459" s="94" t="str">
        <f>IF(A2459&lt;&gt;"",SUMIFS(JPK_KR!AM:AM,JPK_KR!W:W,B2459),"")</f>
        <v/>
      </c>
      <c r="G2459" s="94" t="str">
        <f>IF(E2459&lt;&gt;"",SUMIFS(JPK_KR!AL:AL,JPK_KR!W:W,F2459),"")</f>
        <v/>
      </c>
      <c r="H2459" s="94" t="str">
        <f>IF(E2459&lt;&gt;"",SUMIFS(JPK_KR!AM:AM,JPK_KR!W:W,F2459),"")</f>
        <v/>
      </c>
      <c r="K2459" s="94" t="str">
        <f>IF(I2459&lt;&gt;"",SUMIFS(JPK_KR!AJ:AJ,JPK_KR!W:W,J2459),"")</f>
        <v/>
      </c>
      <c r="L2459" s="94" t="str">
        <f>IF(I2459&lt;&gt;"",SUMIFS(JPK_KR!AK:AK,JPK_KR!W:W,J2459),"")</f>
        <v/>
      </c>
    </row>
    <row r="2460" spans="3:12" x14ac:dyDescent="0.3">
      <c r="C2460" s="94" t="str">
        <f>IF(A2460&lt;&gt;"",SUMIFS(JPK_KR!AL:AL,JPK_KR!W:W,B2460),"")</f>
        <v/>
      </c>
      <c r="D2460" s="94" t="str">
        <f>IF(A2460&lt;&gt;"",SUMIFS(JPK_KR!AM:AM,JPK_KR!W:W,B2460),"")</f>
        <v/>
      </c>
      <c r="G2460" s="94" t="str">
        <f>IF(E2460&lt;&gt;"",SUMIFS(JPK_KR!AL:AL,JPK_KR!W:W,F2460),"")</f>
        <v/>
      </c>
      <c r="H2460" s="94" t="str">
        <f>IF(E2460&lt;&gt;"",SUMIFS(JPK_KR!AM:AM,JPK_KR!W:W,F2460),"")</f>
        <v/>
      </c>
      <c r="K2460" s="94" t="str">
        <f>IF(I2460&lt;&gt;"",SUMIFS(JPK_KR!AJ:AJ,JPK_KR!W:W,J2460),"")</f>
        <v/>
      </c>
      <c r="L2460" s="94" t="str">
        <f>IF(I2460&lt;&gt;"",SUMIFS(JPK_KR!AK:AK,JPK_KR!W:W,J2460),"")</f>
        <v/>
      </c>
    </row>
    <row r="2461" spans="3:12" x14ac:dyDescent="0.3">
      <c r="C2461" s="94" t="str">
        <f>IF(A2461&lt;&gt;"",SUMIFS(JPK_KR!AL:AL,JPK_KR!W:W,B2461),"")</f>
        <v/>
      </c>
      <c r="D2461" s="94" t="str">
        <f>IF(A2461&lt;&gt;"",SUMIFS(JPK_KR!AM:AM,JPK_KR!W:W,B2461),"")</f>
        <v/>
      </c>
      <c r="G2461" s="94" t="str">
        <f>IF(E2461&lt;&gt;"",SUMIFS(JPK_KR!AL:AL,JPK_KR!W:W,F2461),"")</f>
        <v/>
      </c>
      <c r="H2461" s="94" t="str">
        <f>IF(E2461&lt;&gt;"",SUMIFS(JPK_KR!AM:AM,JPK_KR!W:W,F2461),"")</f>
        <v/>
      </c>
      <c r="K2461" s="94" t="str">
        <f>IF(I2461&lt;&gt;"",SUMIFS(JPK_KR!AJ:AJ,JPK_KR!W:W,J2461),"")</f>
        <v/>
      </c>
      <c r="L2461" s="94" t="str">
        <f>IF(I2461&lt;&gt;"",SUMIFS(JPK_KR!AK:AK,JPK_KR!W:W,J2461),"")</f>
        <v/>
      </c>
    </row>
    <row r="2462" spans="3:12" x14ac:dyDescent="0.3">
      <c r="C2462" s="94" t="str">
        <f>IF(A2462&lt;&gt;"",SUMIFS(JPK_KR!AL:AL,JPK_KR!W:W,B2462),"")</f>
        <v/>
      </c>
      <c r="D2462" s="94" t="str">
        <f>IF(A2462&lt;&gt;"",SUMIFS(JPK_KR!AM:AM,JPK_KR!W:W,B2462),"")</f>
        <v/>
      </c>
      <c r="G2462" s="94" t="str">
        <f>IF(E2462&lt;&gt;"",SUMIFS(JPK_KR!AL:AL,JPK_KR!W:W,F2462),"")</f>
        <v/>
      </c>
      <c r="H2462" s="94" t="str">
        <f>IF(E2462&lt;&gt;"",SUMIFS(JPK_KR!AM:AM,JPK_KR!W:W,F2462),"")</f>
        <v/>
      </c>
      <c r="K2462" s="94" t="str">
        <f>IF(I2462&lt;&gt;"",SUMIFS(JPK_KR!AJ:AJ,JPK_KR!W:W,J2462),"")</f>
        <v/>
      </c>
      <c r="L2462" s="94" t="str">
        <f>IF(I2462&lt;&gt;"",SUMIFS(JPK_KR!AK:AK,JPK_KR!W:W,J2462),"")</f>
        <v/>
      </c>
    </row>
    <row r="2463" spans="3:12" x14ac:dyDescent="0.3">
      <c r="C2463" s="94" t="str">
        <f>IF(A2463&lt;&gt;"",SUMIFS(JPK_KR!AL:AL,JPK_KR!W:W,B2463),"")</f>
        <v/>
      </c>
      <c r="D2463" s="94" t="str">
        <f>IF(A2463&lt;&gt;"",SUMIFS(JPK_KR!AM:AM,JPK_KR!W:W,B2463),"")</f>
        <v/>
      </c>
      <c r="G2463" s="94" t="str">
        <f>IF(E2463&lt;&gt;"",SUMIFS(JPK_KR!AL:AL,JPK_KR!W:W,F2463),"")</f>
        <v/>
      </c>
      <c r="H2463" s="94" t="str">
        <f>IF(E2463&lt;&gt;"",SUMIFS(JPK_KR!AM:AM,JPK_KR!W:W,F2463),"")</f>
        <v/>
      </c>
      <c r="K2463" s="94" t="str">
        <f>IF(I2463&lt;&gt;"",SUMIFS(JPK_KR!AJ:AJ,JPK_KR!W:W,J2463),"")</f>
        <v/>
      </c>
      <c r="L2463" s="94" t="str">
        <f>IF(I2463&lt;&gt;"",SUMIFS(JPK_KR!AK:AK,JPK_KR!W:W,J2463),"")</f>
        <v/>
      </c>
    </row>
    <row r="2464" spans="3:12" x14ac:dyDescent="0.3">
      <c r="C2464" s="94" t="str">
        <f>IF(A2464&lt;&gt;"",SUMIFS(JPK_KR!AL:AL,JPK_KR!W:W,B2464),"")</f>
        <v/>
      </c>
      <c r="D2464" s="94" t="str">
        <f>IF(A2464&lt;&gt;"",SUMIFS(JPK_KR!AM:AM,JPK_KR!W:W,B2464),"")</f>
        <v/>
      </c>
      <c r="G2464" s="94" t="str">
        <f>IF(E2464&lt;&gt;"",SUMIFS(JPK_KR!AL:AL,JPK_KR!W:W,F2464),"")</f>
        <v/>
      </c>
      <c r="H2464" s="94" t="str">
        <f>IF(E2464&lt;&gt;"",SUMIFS(JPK_KR!AM:AM,JPK_KR!W:W,F2464),"")</f>
        <v/>
      </c>
      <c r="K2464" s="94" t="str">
        <f>IF(I2464&lt;&gt;"",SUMIFS(JPK_KR!AJ:AJ,JPK_KR!W:W,J2464),"")</f>
        <v/>
      </c>
      <c r="L2464" s="94" t="str">
        <f>IF(I2464&lt;&gt;"",SUMIFS(JPK_KR!AK:AK,JPK_KR!W:W,J2464),"")</f>
        <v/>
      </c>
    </row>
    <row r="2465" spans="3:12" x14ac:dyDescent="0.3">
      <c r="C2465" s="94" t="str">
        <f>IF(A2465&lt;&gt;"",SUMIFS(JPK_KR!AL:AL,JPK_KR!W:W,B2465),"")</f>
        <v/>
      </c>
      <c r="D2465" s="94" t="str">
        <f>IF(A2465&lt;&gt;"",SUMIFS(JPK_KR!AM:AM,JPK_KR!W:W,B2465),"")</f>
        <v/>
      </c>
      <c r="G2465" s="94" t="str">
        <f>IF(E2465&lt;&gt;"",SUMIFS(JPK_KR!AL:AL,JPK_KR!W:W,F2465),"")</f>
        <v/>
      </c>
      <c r="H2465" s="94" t="str">
        <f>IF(E2465&lt;&gt;"",SUMIFS(JPK_KR!AM:AM,JPK_KR!W:W,F2465),"")</f>
        <v/>
      </c>
      <c r="K2465" s="94" t="str">
        <f>IF(I2465&lt;&gt;"",SUMIFS(JPK_KR!AJ:AJ,JPK_KR!W:W,J2465),"")</f>
        <v/>
      </c>
      <c r="L2465" s="94" t="str">
        <f>IF(I2465&lt;&gt;"",SUMIFS(JPK_KR!AK:AK,JPK_KR!W:W,J2465),"")</f>
        <v/>
      </c>
    </row>
    <row r="2466" spans="3:12" x14ac:dyDescent="0.3">
      <c r="C2466" s="94" t="str">
        <f>IF(A2466&lt;&gt;"",SUMIFS(JPK_KR!AL:AL,JPK_KR!W:W,B2466),"")</f>
        <v/>
      </c>
      <c r="D2466" s="94" t="str">
        <f>IF(A2466&lt;&gt;"",SUMIFS(JPK_KR!AM:AM,JPK_KR!W:W,B2466),"")</f>
        <v/>
      </c>
      <c r="G2466" s="94" t="str">
        <f>IF(E2466&lt;&gt;"",SUMIFS(JPK_KR!AL:AL,JPK_KR!W:W,F2466),"")</f>
        <v/>
      </c>
      <c r="H2466" s="94" t="str">
        <f>IF(E2466&lt;&gt;"",SUMIFS(JPK_KR!AM:AM,JPK_KR!W:W,F2466),"")</f>
        <v/>
      </c>
      <c r="K2466" s="94" t="str">
        <f>IF(I2466&lt;&gt;"",SUMIFS(JPK_KR!AJ:AJ,JPK_KR!W:W,J2466),"")</f>
        <v/>
      </c>
      <c r="L2466" s="94" t="str">
        <f>IF(I2466&lt;&gt;"",SUMIFS(JPK_KR!AK:AK,JPK_KR!W:W,J2466),"")</f>
        <v/>
      </c>
    </row>
    <row r="2467" spans="3:12" x14ac:dyDescent="0.3">
      <c r="C2467" s="94" t="str">
        <f>IF(A2467&lt;&gt;"",SUMIFS(JPK_KR!AL:AL,JPK_KR!W:W,B2467),"")</f>
        <v/>
      </c>
      <c r="D2467" s="94" t="str">
        <f>IF(A2467&lt;&gt;"",SUMIFS(JPK_KR!AM:AM,JPK_KR!W:W,B2467),"")</f>
        <v/>
      </c>
      <c r="G2467" s="94" t="str">
        <f>IF(E2467&lt;&gt;"",SUMIFS(JPK_KR!AL:AL,JPK_KR!W:W,F2467),"")</f>
        <v/>
      </c>
      <c r="H2467" s="94" t="str">
        <f>IF(E2467&lt;&gt;"",SUMIFS(JPK_KR!AM:AM,JPK_KR!W:W,F2467),"")</f>
        <v/>
      </c>
      <c r="K2467" s="94" t="str">
        <f>IF(I2467&lt;&gt;"",SUMIFS(JPK_KR!AJ:AJ,JPK_KR!W:W,J2467),"")</f>
        <v/>
      </c>
      <c r="L2467" s="94" t="str">
        <f>IF(I2467&lt;&gt;"",SUMIFS(JPK_KR!AK:AK,JPK_KR!W:W,J2467),"")</f>
        <v/>
      </c>
    </row>
    <row r="2468" spans="3:12" x14ac:dyDescent="0.3">
      <c r="C2468" s="94" t="str">
        <f>IF(A2468&lt;&gt;"",SUMIFS(JPK_KR!AL:AL,JPK_KR!W:W,B2468),"")</f>
        <v/>
      </c>
      <c r="D2468" s="94" t="str">
        <f>IF(A2468&lt;&gt;"",SUMIFS(JPK_KR!AM:AM,JPK_KR!W:W,B2468),"")</f>
        <v/>
      </c>
      <c r="G2468" s="94" t="str">
        <f>IF(E2468&lt;&gt;"",SUMIFS(JPK_KR!AL:AL,JPK_KR!W:W,F2468),"")</f>
        <v/>
      </c>
      <c r="H2468" s="94" t="str">
        <f>IF(E2468&lt;&gt;"",SUMIFS(JPK_KR!AM:AM,JPK_KR!W:W,F2468),"")</f>
        <v/>
      </c>
      <c r="K2468" s="94" t="str">
        <f>IF(I2468&lt;&gt;"",SUMIFS(JPK_KR!AJ:AJ,JPK_KR!W:W,J2468),"")</f>
        <v/>
      </c>
      <c r="L2468" s="94" t="str">
        <f>IF(I2468&lt;&gt;"",SUMIFS(JPK_KR!AK:AK,JPK_KR!W:W,J2468),"")</f>
        <v/>
      </c>
    </row>
    <row r="2469" spans="3:12" x14ac:dyDescent="0.3">
      <c r="C2469" s="94" t="str">
        <f>IF(A2469&lt;&gt;"",SUMIFS(JPK_KR!AL:AL,JPK_KR!W:W,B2469),"")</f>
        <v/>
      </c>
      <c r="D2469" s="94" t="str">
        <f>IF(A2469&lt;&gt;"",SUMIFS(JPK_KR!AM:AM,JPK_KR!W:W,B2469),"")</f>
        <v/>
      </c>
      <c r="G2469" s="94" t="str">
        <f>IF(E2469&lt;&gt;"",SUMIFS(JPK_KR!AL:AL,JPK_KR!W:W,F2469),"")</f>
        <v/>
      </c>
      <c r="H2469" s="94" t="str">
        <f>IF(E2469&lt;&gt;"",SUMIFS(JPK_KR!AM:AM,JPK_KR!W:W,F2469),"")</f>
        <v/>
      </c>
      <c r="K2469" s="94" t="str">
        <f>IF(I2469&lt;&gt;"",SUMIFS(JPK_KR!AJ:AJ,JPK_KR!W:W,J2469),"")</f>
        <v/>
      </c>
      <c r="L2469" s="94" t="str">
        <f>IF(I2469&lt;&gt;"",SUMIFS(JPK_KR!AK:AK,JPK_KR!W:W,J2469),"")</f>
        <v/>
      </c>
    </row>
    <row r="2470" spans="3:12" x14ac:dyDescent="0.3">
      <c r="C2470" s="94" t="str">
        <f>IF(A2470&lt;&gt;"",SUMIFS(JPK_KR!AL:AL,JPK_KR!W:W,B2470),"")</f>
        <v/>
      </c>
      <c r="D2470" s="94" t="str">
        <f>IF(A2470&lt;&gt;"",SUMIFS(JPK_KR!AM:AM,JPK_KR!W:W,B2470),"")</f>
        <v/>
      </c>
      <c r="G2470" s="94" t="str">
        <f>IF(E2470&lt;&gt;"",SUMIFS(JPK_KR!AL:AL,JPK_KR!W:W,F2470),"")</f>
        <v/>
      </c>
      <c r="H2470" s="94" t="str">
        <f>IF(E2470&lt;&gt;"",SUMIFS(JPK_KR!AM:AM,JPK_KR!W:W,F2470),"")</f>
        <v/>
      </c>
      <c r="K2470" s="94" t="str">
        <f>IF(I2470&lt;&gt;"",SUMIFS(JPK_KR!AJ:AJ,JPK_KR!W:W,J2470),"")</f>
        <v/>
      </c>
      <c r="L2470" s="94" t="str">
        <f>IF(I2470&lt;&gt;"",SUMIFS(JPK_KR!AK:AK,JPK_KR!W:W,J2470),"")</f>
        <v/>
      </c>
    </row>
    <row r="2471" spans="3:12" x14ac:dyDescent="0.3">
      <c r="C2471" s="94" t="str">
        <f>IF(A2471&lt;&gt;"",SUMIFS(JPK_KR!AL:AL,JPK_KR!W:W,B2471),"")</f>
        <v/>
      </c>
      <c r="D2471" s="94" t="str">
        <f>IF(A2471&lt;&gt;"",SUMIFS(JPK_KR!AM:AM,JPK_KR!W:W,B2471),"")</f>
        <v/>
      </c>
      <c r="G2471" s="94" t="str">
        <f>IF(E2471&lt;&gt;"",SUMIFS(JPK_KR!AL:AL,JPK_KR!W:W,F2471),"")</f>
        <v/>
      </c>
      <c r="H2471" s="94" t="str">
        <f>IF(E2471&lt;&gt;"",SUMIFS(JPK_KR!AM:AM,JPK_KR!W:W,F2471),"")</f>
        <v/>
      </c>
      <c r="K2471" s="94" t="str">
        <f>IF(I2471&lt;&gt;"",SUMIFS(JPK_KR!AJ:AJ,JPK_KR!W:W,J2471),"")</f>
        <v/>
      </c>
      <c r="L2471" s="94" t="str">
        <f>IF(I2471&lt;&gt;"",SUMIFS(JPK_KR!AK:AK,JPK_KR!W:W,J2471),"")</f>
        <v/>
      </c>
    </row>
    <row r="2472" spans="3:12" x14ac:dyDescent="0.3">
      <c r="C2472" s="94" t="str">
        <f>IF(A2472&lt;&gt;"",SUMIFS(JPK_KR!AL:AL,JPK_KR!W:W,B2472),"")</f>
        <v/>
      </c>
      <c r="D2472" s="94" t="str">
        <f>IF(A2472&lt;&gt;"",SUMIFS(JPK_KR!AM:AM,JPK_KR!W:W,B2472),"")</f>
        <v/>
      </c>
      <c r="G2472" s="94" t="str">
        <f>IF(E2472&lt;&gt;"",SUMIFS(JPK_KR!AL:AL,JPK_KR!W:W,F2472),"")</f>
        <v/>
      </c>
      <c r="H2472" s="94" t="str">
        <f>IF(E2472&lt;&gt;"",SUMIFS(JPK_KR!AM:AM,JPK_KR!W:W,F2472),"")</f>
        <v/>
      </c>
      <c r="K2472" s="94" t="str">
        <f>IF(I2472&lt;&gt;"",SUMIFS(JPK_KR!AJ:AJ,JPK_KR!W:W,J2472),"")</f>
        <v/>
      </c>
      <c r="L2472" s="94" t="str">
        <f>IF(I2472&lt;&gt;"",SUMIFS(JPK_KR!AK:AK,JPK_KR!W:W,J2472),"")</f>
        <v/>
      </c>
    </row>
    <row r="2473" spans="3:12" x14ac:dyDescent="0.3">
      <c r="C2473" s="94" t="str">
        <f>IF(A2473&lt;&gt;"",SUMIFS(JPK_KR!AL:AL,JPK_KR!W:W,B2473),"")</f>
        <v/>
      </c>
      <c r="D2473" s="94" t="str">
        <f>IF(A2473&lt;&gt;"",SUMIFS(JPK_KR!AM:AM,JPK_KR!W:W,B2473),"")</f>
        <v/>
      </c>
      <c r="G2473" s="94" t="str">
        <f>IF(E2473&lt;&gt;"",SUMIFS(JPK_KR!AL:AL,JPK_KR!W:W,F2473),"")</f>
        <v/>
      </c>
      <c r="H2473" s="94" t="str">
        <f>IF(E2473&lt;&gt;"",SUMIFS(JPK_KR!AM:AM,JPK_KR!W:W,F2473),"")</f>
        <v/>
      </c>
      <c r="K2473" s="94" t="str">
        <f>IF(I2473&lt;&gt;"",SUMIFS(JPK_KR!AJ:AJ,JPK_KR!W:W,J2473),"")</f>
        <v/>
      </c>
      <c r="L2473" s="94" t="str">
        <f>IF(I2473&lt;&gt;"",SUMIFS(JPK_KR!AK:AK,JPK_KR!W:W,J2473),"")</f>
        <v/>
      </c>
    </row>
    <row r="2474" spans="3:12" x14ac:dyDescent="0.3">
      <c r="C2474" s="94" t="str">
        <f>IF(A2474&lt;&gt;"",SUMIFS(JPK_KR!AL:AL,JPK_KR!W:W,B2474),"")</f>
        <v/>
      </c>
      <c r="D2474" s="94" t="str">
        <f>IF(A2474&lt;&gt;"",SUMIFS(JPK_KR!AM:AM,JPK_KR!W:W,B2474),"")</f>
        <v/>
      </c>
      <c r="G2474" s="94" t="str">
        <f>IF(E2474&lt;&gt;"",SUMIFS(JPK_KR!AL:AL,JPK_KR!W:W,F2474),"")</f>
        <v/>
      </c>
      <c r="H2474" s="94" t="str">
        <f>IF(E2474&lt;&gt;"",SUMIFS(JPK_KR!AM:AM,JPK_KR!W:W,F2474),"")</f>
        <v/>
      </c>
      <c r="K2474" s="94" t="str">
        <f>IF(I2474&lt;&gt;"",SUMIFS(JPK_KR!AJ:AJ,JPK_KR!W:W,J2474),"")</f>
        <v/>
      </c>
      <c r="L2474" s="94" t="str">
        <f>IF(I2474&lt;&gt;"",SUMIFS(JPK_KR!AK:AK,JPK_KR!W:W,J2474),"")</f>
        <v/>
      </c>
    </row>
    <row r="2475" spans="3:12" x14ac:dyDescent="0.3">
      <c r="C2475" s="94" t="str">
        <f>IF(A2475&lt;&gt;"",SUMIFS(JPK_KR!AL:AL,JPK_KR!W:W,B2475),"")</f>
        <v/>
      </c>
      <c r="D2475" s="94" t="str">
        <f>IF(A2475&lt;&gt;"",SUMIFS(JPK_KR!AM:AM,JPK_KR!W:W,B2475),"")</f>
        <v/>
      </c>
      <c r="G2475" s="94" t="str">
        <f>IF(E2475&lt;&gt;"",SUMIFS(JPK_KR!AL:AL,JPK_KR!W:W,F2475),"")</f>
        <v/>
      </c>
      <c r="H2475" s="94" t="str">
        <f>IF(E2475&lt;&gt;"",SUMIFS(JPK_KR!AM:AM,JPK_KR!W:W,F2475),"")</f>
        <v/>
      </c>
      <c r="K2475" s="94" t="str">
        <f>IF(I2475&lt;&gt;"",SUMIFS(JPK_KR!AJ:AJ,JPK_KR!W:W,J2475),"")</f>
        <v/>
      </c>
      <c r="L2475" s="94" t="str">
        <f>IF(I2475&lt;&gt;"",SUMIFS(JPK_KR!AK:AK,JPK_KR!W:W,J2475),"")</f>
        <v/>
      </c>
    </row>
    <row r="2476" spans="3:12" x14ac:dyDescent="0.3">
      <c r="C2476" s="94" t="str">
        <f>IF(A2476&lt;&gt;"",SUMIFS(JPK_KR!AL:AL,JPK_KR!W:W,B2476),"")</f>
        <v/>
      </c>
      <c r="D2476" s="94" t="str">
        <f>IF(A2476&lt;&gt;"",SUMIFS(JPK_KR!AM:AM,JPK_KR!W:W,B2476),"")</f>
        <v/>
      </c>
      <c r="G2476" s="94" t="str">
        <f>IF(E2476&lt;&gt;"",SUMIFS(JPK_KR!AL:AL,JPK_KR!W:W,F2476),"")</f>
        <v/>
      </c>
      <c r="H2476" s="94" t="str">
        <f>IF(E2476&lt;&gt;"",SUMIFS(JPK_KR!AM:AM,JPK_KR!W:W,F2476),"")</f>
        <v/>
      </c>
      <c r="K2476" s="94" t="str">
        <f>IF(I2476&lt;&gt;"",SUMIFS(JPK_KR!AJ:AJ,JPK_KR!W:W,J2476),"")</f>
        <v/>
      </c>
      <c r="L2476" s="94" t="str">
        <f>IF(I2476&lt;&gt;"",SUMIFS(JPK_KR!AK:AK,JPK_KR!W:W,J2476),"")</f>
        <v/>
      </c>
    </row>
    <row r="2477" spans="3:12" x14ac:dyDescent="0.3">
      <c r="C2477" s="94" t="str">
        <f>IF(A2477&lt;&gt;"",SUMIFS(JPK_KR!AL:AL,JPK_KR!W:W,B2477),"")</f>
        <v/>
      </c>
      <c r="D2477" s="94" t="str">
        <f>IF(A2477&lt;&gt;"",SUMIFS(JPK_KR!AM:AM,JPK_KR!W:W,B2477),"")</f>
        <v/>
      </c>
      <c r="G2477" s="94" t="str">
        <f>IF(E2477&lt;&gt;"",SUMIFS(JPK_KR!AL:AL,JPK_KR!W:W,F2477),"")</f>
        <v/>
      </c>
      <c r="H2477" s="94" t="str">
        <f>IF(E2477&lt;&gt;"",SUMIFS(JPK_KR!AM:AM,JPK_KR!W:W,F2477),"")</f>
        <v/>
      </c>
      <c r="K2477" s="94" t="str">
        <f>IF(I2477&lt;&gt;"",SUMIFS(JPK_KR!AJ:AJ,JPK_KR!W:W,J2477),"")</f>
        <v/>
      </c>
      <c r="L2477" s="94" t="str">
        <f>IF(I2477&lt;&gt;"",SUMIFS(JPK_KR!AK:AK,JPK_KR!W:W,J2477),"")</f>
        <v/>
      </c>
    </row>
    <row r="2478" spans="3:12" x14ac:dyDescent="0.3">
      <c r="C2478" s="94" t="str">
        <f>IF(A2478&lt;&gt;"",SUMIFS(JPK_KR!AL:AL,JPK_KR!W:W,B2478),"")</f>
        <v/>
      </c>
      <c r="D2478" s="94" t="str">
        <f>IF(A2478&lt;&gt;"",SUMIFS(JPK_KR!AM:AM,JPK_KR!W:W,B2478),"")</f>
        <v/>
      </c>
      <c r="G2478" s="94" t="str">
        <f>IF(E2478&lt;&gt;"",SUMIFS(JPK_KR!AL:AL,JPK_KR!W:W,F2478),"")</f>
        <v/>
      </c>
      <c r="H2478" s="94" t="str">
        <f>IF(E2478&lt;&gt;"",SUMIFS(JPK_KR!AM:AM,JPK_KR!W:W,F2478),"")</f>
        <v/>
      </c>
      <c r="K2478" s="94" t="str">
        <f>IF(I2478&lt;&gt;"",SUMIFS(JPK_KR!AJ:AJ,JPK_KR!W:W,J2478),"")</f>
        <v/>
      </c>
      <c r="L2478" s="94" t="str">
        <f>IF(I2478&lt;&gt;"",SUMIFS(JPK_KR!AK:AK,JPK_KR!W:W,J2478),"")</f>
        <v/>
      </c>
    </row>
    <row r="2479" spans="3:12" x14ac:dyDescent="0.3">
      <c r="C2479" s="94" t="str">
        <f>IF(A2479&lt;&gt;"",SUMIFS(JPK_KR!AL:AL,JPK_KR!W:W,B2479),"")</f>
        <v/>
      </c>
      <c r="D2479" s="94" t="str">
        <f>IF(A2479&lt;&gt;"",SUMIFS(JPK_KR!AM:AM,JPK_KR!W:W,B2479),"")</f>
        <v/>
      </c>
      <c r="G2479" s="94" t="str">
        <f>IF(E2479&lt;&gt;"",SUMIFS(JPK_KR!AL:AL,JPK_KR!W:W,F2479),"")</f>
        <v/>
      </c>
      <c r="H2479" s="94" t="str">
        <f>IF(E2479&lt;&gt;"",SUMIFS(JPK_KR!AM:AM,JPK_KR!W:W,F2479),"")</f>
        <v/>
      </c>
      <c r="K2479" s="94" t="str">
        <f>IF(I2479&lt;&gt;"",SUMIFS(JPK_KR!AJ:AJ,JPK_KR!W:W,J2479),"")</f>
        <v/>
      </c>
      <c r="L2479" s="94" t="str">
        <f>IF(I2479&lt;&gt;"",SUMIFS(JPK_KR!AK:AK,JPK_KR!W:W,J2479),"")</f>
        <v/>
      </c>
    </row>
    <row r="2480" spans="3:12" x14ac:dyDescent="0.3">
      <c r="C2480" s="94" t="str">
        <f>IF(A2480&lt;&gt;"",SUMIFS(JPK_KR!AL:AL,JPK_KR!W:W,B2480),"")</f>
        <v/>
      </c>
      <c r="D2480" s="94" t="str">
        <f>IF(A2480&lt;&gt;"",SUMIFS(JPK_KR!AM:AM,JPK_KR!W:W,B2480),"")</f>
        <v/>
      </c>
      <c r="G2480" s="94" t="str">
        <f>IF(E2480&lt;&gt;"",SUMIFS(JPK_KR!AL:AL,JPK_KR!W:W,F2480),"")</f>
        <v/>
      </c>
      <c r="H2480" s="94" t="str">
        <f>IF(E2480&lt;&gt;"",SUMIFS(JPK_KR!AM:AM,JPK_KR!W:W,F2480),"")</f>
        <v/>
      </c>
      <c r="K2480" s="94" t="str">
        <f>IF(I2480&lt;&gt;"",SUMIFS(JPK_KR!AJ:AJ,JPK_KR!W:W,J2480),"")</f>
        <v/>
      </c>
      <c r="L2480" s="94" t="str">
        <f>IF(I2480&lt;&gt;"",SUMIFS(JPK_KR!AK:AK,JPK_KR!W:W,J2480),"")</f>
        <v/>
      </c>
    </row>
    <row r="2481" spans="3:12" x14ac:dyDescent="0.3">
      <c r="C2481" s="94" t="str">
        <f>IF(A2481&lt;&gt;"",SUMIFS(JPK_KR!AL:AL,JPK_KR!W:W,B2481),"")</f>
        <v/>
      </c>
      <c r="D2481" s="94" t="str">
        <f>IF(A2481&lt;&gt;"",SUMIFS(JPK_KR!AM:AM,JPK_KR!W:W,B2481),"")</f>
        <v/>
      </c>
      <c r="G2481" s="94" t="str">
        <f>IF(E2481&lt;&gt;"",SUMIFS(JPK_KR!AL:AL,JPK_KR!W:W,F2481),"")</f>
        <v/>
      </c>
      <c r="H2481" s="94" t="str">
        <f>IF(E2481&lt;&gt;"",SUMIFS(JPK_KR!AM:AM,JPK_KR!W:W,F2481),"")</f>
        <v/>
      </c>
      <c r="K2481" s="94" t="str">
        <f>IF(I2481&lt;&gt;"",SUMIFS(JPK_KR!AJ:AJ,JPK_KR!W:W,J2481),"")</f>
        <v/>
      </c>
      <c r="L2481" s="94" t="str">
        <f>IF(I2481&lt;&gt;"",SUMIFS(JPK_KR!AK:AK,JPK_KR!W:W,J2481),"")</f>
        <v/>
      </c>
    </row>
    <row r="2482" spans="3:12" x14ac:dyDescent="0.3">
      <c r="C2482" s="94" t="str">
        <f>IF(A2482&lt;&gt;"",SUMIFS(JPK_KR!AL:AL,JPK_KR!W:W,B2482),"")</f>
        <v/>
      </c>
      <c r="D2482" s="94" t="str">
        <f>IF(A2482&lt;&gt;"",SUMIFS(JPK_KR!AM:AM,JPK_KR!W:W,B2482),"")</f>
        <v/>
      </c>
      <c r="G2482" s="94" t="str">
        <f>IF(E2482&lt;&gt;"",SUMIFS(JPK_KR!AL:AL,JPK_KR!W:W,F2482),"")</f>
        <v/>
      </c>
      <c r="H2482" s="94" t="str">
        <f>IF(E2482&lt;&gt;"",SUMIFS(JPK_KR!AM:AM,JPK_KR!W:W,F2482),"")</f>
        <v/>
      </c>
      <c r="K2482" s="94" t="str">
        <f>IF(I2482&lt;&gt;"",SUMIFS(JPK_KR!AJ:AJ,JPK_KR!W:W,J2482),"")</f>
        <v/>
      </c>
      <c r="L2482" s="94" t="str">
        <f>IF(I2482&lt;&gt;"",SUMIFS(JPK_KR!AK:AK,JPK_KR!W:W,J2482),"")</f>
        <v/>
      </c>
    </row>
    <row r="2483" spans="3:12" x14ac:dyDescent="0.3">
      <c r="C2483" s="94" t="str">
        <f>IF(A2483&lt;&gt;"",SUMIFS(JPK_KR!AL:AL,JPK_KR!W:W,B2483),"")</f>
        <v/>
      </c>
      <c r="D2483" s="94" t="str">
        <f>IF(A2483&lt;&gt;"",SUMIFS(JPK_KR!AM:AM,JPK_KR!W:W,B2483),"")</f>
        <v/>
      </c>
      <c r="G2483" s="94" t="str">
        <f>IF(E2483&lt;&gt;"",SUMIFS(JPK_KR!AL:AL,JPK_KR!W:W,F2483),"")</f>
        <v/>
      </c>
      <c r="H2483" s="94" t="str">
        <f>IF(E2483&lt;&gt;"",SUMIFS(JPK_KR!AM:AM,JPK_KR!W:W,F2483),"")</f>
        <v/>
      </c>
      <c r="K2483" s="94" t="str">
        <f>IF(I2483&lt;&gt;"",SUMIFS(JPK_KR!AJ:AJ,JPK_KR!W:W,J2483),"")</f>
        <v/>
      </c>
      <c r="L2483" s="94" t="str">
        <f>IF(I2483&lt;&gt;"",SUMIFS(JPK_KR!AK:AK,JPK_KR!W:W,J2483),"")</f>
        <v/>
      </c>
    </row>
    <row r="2484" spans="3:12" x14ac:dyDescent="0.3">
      <c r="C2484" s="94" t="str">
        <f>IF(A2484&lt;&gt;"",SUMIFS(JPK_KR!AL:AL,JPK_KR!W:W,B2484),"")</f>
        <v/>
      </c>
      <c r="D2484" s="94" t="str">
        <f>IF(A2484&lt;&gt;"",SUMIFS(JPK_KR!AM:AM,JPK_KR!W:W,B2484),"")</f>
        <v/>
      </c>
      <c r="G2484" s="94" t="str">
        <f>IF(E2484&lt;&gt;"",SUMIFS(JPK_KR!AL:AL,JPK_KR!W:W,F2484),"")</f>
        <v/>
      </c>
      <c r="H2484" s="94" t="str">
        <f>IF(E2484&lt;&gt;"",SUMIFS(JPK_KR!AM:AM,JPK_KR!W:W,F2484),"")</f>
        <v/>
      </c>
      <c r="K2484" s="94" t="str">
        <f>IF(I2484&lt;&gt;"",SUMIFS(JPK_KR!AJ:AJ,JPK_KR!W:W,J2484),"")</f>
        <v/>
      </c>
      <c r="L2484" s="94" t="str">
        <f>IF(I2484&lt;&gt;"",SUMIFS(JPK_KR!AK:AK,JPK_KR!W:W,J2484),"")</f>
        <v/>
      </c>
    </row>
    <row r="2485" spans="3:12" x14ac:dyDescent="0.3">
      <c r="C2485" s="94" t="str">
        <f>IF(A2485&lt;&gt;"",SUMIFS(JPK_KR!AL:AL,JPK_KR!W:W,B2485),"")</f>
        <v/>
      </c>
      <c r="D2485" s="94" t="str">
        <f>IF(A2485&lt;&gt;"",SUMIFS(JPK_KR!AM:AM,JPK_KR!W:W,B2485),"")</f>
        <v/>
      </c>
      <c r="G2485" s="94" t="str">
        <f>IF(E2485&lt;&gt;"",SUMIFS(JPK_KR!AL:AL,JPK_KR!W:W,F2485),"")</f>
        <v/>
      </c>
      <c r="H2485" s="94" t="str">
        <f>IF(E2485&lt;&gt;"",SUMIFS(JPK_KR!AM:AM,JPK_KR!W:W,F2485),"")</f>
        <v/>
      </c>
      <c r="K2485" s="94" t="str">
        <f>IF(I2485&lt;&gt;"",SUMIFS(JPK_KR!AJ:AJ,JPK_KR!W:W,J2485),"")</f>
        <v/>
      </c>
      <c r="L2485" s="94" t="str">
        <f>IF(I2485&lt;&gt;"",SUMIFS(JPK_KR!AK:AK,JPK_KR!W:W,J2485),"")</f>
        <v/>
      </c>
    </row>
    <row r="2486" spans="3:12" x14ac:dyDescent="0.3">
      <c r="C2486" s="94" t="str">
        <f>IF(A2486&lt;&gt;"",SUMIFS(JPK_KR!AL:AL,JPK_KR!W:W,B2486),"")</f>
        <v/>
      </c>
      <c r="D2486" s="94" t="str">
        <f>IF(A2486&lt;&gt;"",SUMIFS(JPK_KR!AM:AM,JPK_KR!W:W,B2486),"")</f>
        <v/>
      </c>
      <c r="G2486" s="94" t="str">
        <f>IF(E2486&lt;&gt;"",SUMIFS(JPK_KR!AL:AL,JPK_KR!W:W,F2486),"")</f>
        <v/>
      </c>
      <c r="H2486" s="94" t="str">
        <f>IF(E2486&lt;&gt;"",SUMIFS(JPK_KR!AM:AM,JPK_KR!W:W,F2486),"")</f>
        <v/>
      </c>
      <c r="K2486" s="94" t="str">
        <f>IF(I2486&lt;&gt;"",SUMIFS(JPK_KR!AJ:AJ,JPK_KR!W:W,J2486),"")</f>
        <v/>
      </c>
      <c r="L2486" s="94" t="str">
        <f>IF(I2486&lt;&gt;"",SUMIFS(JPK_KR!AK:AK,JPK_KR!W:W,J2486),"")</f>
        <v/>
      </c>
    </row>
    <row r="2487" spans="3:12" x14ac:dyDescent="0.3">
      <c r="C2487" s="94" t="str">
        <f>IF(A2487&lt;&gt;"",SUMIFS(JPK_KR!AL:AL,JPK_KR!W:W,B2487),"")</f>
        <v/>
      </c>
      <c r="D2487" s="94" t="str">
        <f>IF(A2487&lt;&gt;"",SUMIFS(JPK_KR!AM:AM,JPK_KR!W:W,B2487),"")</f>
        <v/>
      </c>
      <c r="G2487" s="94" t="str">
        <f>IF(E2487&lt;&gt;"",SUMIFS(JPK_KR!AL:AL,JPK_KR!W:W,F2487),"")</f>
        <v/>
      </c>
      <c r="H2487" s="94" t="str">
        <f>IF(E2487&lt;&gt;"",SUMIFS(JPK_KR!AM:AM,JPK_KR!W:W,F2487),"")</f>
        <v/>
      </c>
      <c r="K2487" s="94" t="str">
        <f>IF(I2487&lt;&gt;"",SUMIFS(JPK_KR!AJ:AJ,JPK_KR!W:W,J2487),"")</f>
        <v/>
      </c>
      <c r="L2487" s="94" t="str">
        <f>IF(I2487&lt;&gt;"",SUMIFS(JPK_KR!AK:AK,JPK_KR!W:W,J2487),"")</f>
        <v/>
      </c>
    </row>
    <row r="2488" spans="3:12" x14ac:dyDescent="0.3">
      <c r="C2488" s="94" t="str">
        <f>IF(A2488&lt;&gt;"",SUMIFS(JPK_KR!AL:AL,JPK_KR!W:W,B2488),"")</f>
        <v/>
      </c>
      <c r="D2488" s="94" t="str">
        <f>IF(A2488&lt;&gt;"",SUMIFS(JPK_KR!AM:AM,JPK_KR!W:W,B2488),"")</f>
        <v/>
      </c>
      <c r="G2488" s="94" t="str">
        <f>IF(E2488&lt;&gt;"",SUMIFS(JPK_KR!AL:AL,JPK_KR!W:W,F2488),"")</f>
        <v/>
      </c>
      <c r="H2488" s="94" t="str">
        <f>IF(E2488&lt;&gt;"",SUMIFS(JPK_KR!AM:AM,JPK_KR!W:W,F2488),"")</f>
        <v/>
      </c>
      <c r="K2488" s="94" t="str">
        <f>IF(I2488&lt;&gt;"",SUMIFS(JPK_KR!AJ:AJ,JPK_KR!W:W,J2488),"")</f>
        <v/>
      </c>
      <c r="L2488" s="94" t="str">
        <f>IF(I2488&lt;&gt;"",SUMIFS(JPK_KR!AK:AK,JPK_KR!W:W,J2488),"")</f>
        <v/>
      </c>
    </row>
    <row r="2489" spans="3:12" x14ac:dyDescent="0.3">
      <c r="C2489" s="94" t="str">
        <f>IF(A2489&lt;&gt;"",SUMIFS(JPK_KR!AL:AL,JPK_KR!W:W,B2489),"")</f>
        <v/>
      </c>
      <c r="D2489" s="94" t="str">
        <f>IF(A2489&lt;&gt;"",SUMIFS(JPK_KR!AM:AM,JPK_KR!W:W,B2489),"")</f>
        <v/>
      </c>
      <c r="G2489" s="94" t="str">
        <f>IF(E2489&lt;&gt;"",SUMIFS(JPK_KR!AL:AL,JPK_KR!W:W,F2489),"")</f>
        <v/>
      </c>
      <c r="H2489" s="94" t="str">
        <f>IF(E2489&lt;&gt;"",SUMIFS(JPK_KR!AM:AM,JPK_KR!W:W,F2489),"")</f>
        <v/>
      </c>
      <c r="K2489" s="94" t="str">
        <f>IF(I2489&lt;&gt;"",SUMIFS(JPK_KR!AJ:AJ,JPK_KR!W:W,J2489),"")</f>
        <v/>
      </c>
      <c r="L2489" s="94" t="str">
        <f>IF(I2489&lt;&gt;"",SUMIFS(JPK_KR!AK:AK,JPK_KR!W:W,J2489),"")</f>
        <v/>
      </c>
    </row>
    <row r="2490" spans="3:12" x14ac:dyDescent="0.3">
      <c r="C2490" s="94" t="str">
        <f>IF(A2490&lt;&gt;"",SUMIFS(JPK_KR!AL:AL,JPK_KR!W:W,B2490),"")</f>
        <v/>
      </c>
      <c r="D2490" s="94" t="str">
        <f>IF(A2490&lt;&gt;"",SUMIFS(JPK_KR!AM:AM,JPK_KR!W:W,B2490),"")</f>
        <v/>
      </c>
      <c r="G2490" s="94" t="str">
        <f>IF(E2490&lt;&gt;"",SUMIFS(JPK_KR!AL:AL,JPK_KR!W:W,F2490),"")</f>
        <v/>
      </c>
      <c r="H2490" s="94" t="str">
        <f>IF(E2490&lt;&gt;"",SUMIFS(JPK_KR!AM:AM,JPK_KR!W:W,F2490),"")</f>
        <v/>
      </c>
      <c r="K2490" s="94" t="str">
        <f>IF(I2490&lt;&gt;"",SUMIFS(JPK_KR!AJ:AJ,JPK_KR!W:W,J2490),"")</f>
        <v/>
      </c>
      <c r="L2490" s="94" t="str">
        <f>IF(I2490&lt;&gt;"",SUMIFS(JPK_KR!AK:AK,JPK_KR!W:W,J2490),"")</f>
        <v/>
      </c>
    </row>
    <row r="2491" spans="3:12" x14ac:dyDescent="0.3">
      <c r="C2491" s="94" t="str">
        <f>IF(A2491&lt;&gt;"",SUMIFS(JPK_KR!AL:AL,JPK_KR!W:W,B2491),"")</f>
        <v/>
      </c>
      <c r="D2491" s="94" t="str">
        <f>IF(A2491&lt;&gt;"",SUMIFS(JPK_KR!AM:AM,JPK_KR!W:W,B2491),"")</f>
        <v/>
      </c>
      <c r="G2491" s="94" t="str">
        <f>IF(E2491&lt;&gt;"",SUMIFS(JPK_KR!AL:AL,JPK_KR!W:W,F2491),"")</f>
        <v/>
      </c>
      <c r="H2491" s="94" t="str">
        <f>IF(E2491&lt;&gt;"",SUMIFS(JPK_KR!AM:AM,JPK_KR!W:W,F2491),"")</f>
        <v/>
      </c>
      <c r="K2491" s="94" t="str">
        <f>IF(I2491&lt;&gt;"",SUMIFS(JPK_KR!AJ:AJ,JPK_KR!W:W,J2491),"")</f>
        <v/>
      </c>
      <c r="L2491" s="94" t="str">
        <f>IF(I2491&lt;&gt;"",SUMIFS(JPK_KR!AK:AK,JPK_KR!W:W,J2491),"")</f>
        <v/>
      </c>
    </row>
    <row r="2492" spans="3:12" x14ac:dyDescent="0.3">
      <c r="C2492" s="94" t="str">
        <f>IF(A2492&lt;&gt;"",SUMIFS(JPK_KR!AL:AL,JPK_KR!W:W,B2492),"")</f>
        <v/>
      </c>
      <c r="D2492" s="94" t="str">
        <f>IF(A2492&lt;&gt;"",SUMIFS(JPK_KR!AM:AM,JPK_KR!W:W,B2492),"")</f>
        <v/>
      </c>
      <c r="G2492" s="94" t="str">
        <f>IF(E2492&lt;&gt;"",SUMIFS(JPK_KR!AL:AL,JPK_KR!W:W,F2492),"")</f>
        <v/>
      </c>
      <c r="H2492" s="94" t="str">
        <f>IF(E2492&lt;&gt;"",SUMIFS(JPK_KR!AM:AM,JPK_KR!W:W,F2492),"")</f>
        <v/>
      </c>
      <c r="K2492" s="94" t="str">
        <f>IF(I2492&lt;&gt;"",SUMIFS(JPK_KR!AJ:AJ,JPK_KR!W:W,J2492),"")</f>
        <v/>
      </c>
      <c r="L2492" s="94" t="str">
        <f>IF(I2492&lt;&gt;"",SUMIFS(JPK_KR!AK:AK,JPK_KR!W:W,J2492),"")</f>
        <v/>
      </c>
    </row>
    <row r="2493" spans="3:12" x14ac:dyDescent="0.3">
      <c r="C2493" s="94" t="str">
        <f>IF(A2493&lt;&gt;"",SUMIFS(JPK_KR!AL:AL,JPK_KR!W:W,B2493),"")</f>
        <v/>
      </c>
      <c r="D2493" s="94" t="str">
        <f>IF(A2493&lt;&gt;"",SUMIFS(JPK_KR!AM:AM,JPK_KR!W:W,B2493),"")</f>
        <v/>
      </c>
      <c r="G2493" s="94" t="str">
        <f>IF(E2493&lt;&gt;"",SUMIFS(JPK_KR!AL:AL,JPK_KR!W:W,F2493),"")</f>
        <v/>
      </c>
      <c r="H2493" s="94" t="str">
        <f>IF(E2493&lt;&gt;"",SUMIFS(JPK_KR!AM:AM,JPK_KR!W:W,F2493),"")</f>
        <v/>
      </c>
      <c r="K2493" s="94" t="str">
        <f>IF(I2493&lt;&gt;"",SUMIFS(JPK_KR!AJ:AJ,JPK_KR!W:W,J2493),"")</f>
        <v/>
      </c>
      <c r="L2493" s="94" t="str">
        <f>IF(I2493&lt;&gt;"",SUMIFS(JPK_KR!AK:AK,JPK_KR!W:W,J2493),"")</f>
        <v/>
      </c>
    </row>
    <row r="2494" spans="3:12" x14ac:dyDescent="0.3">
      <c r="C2494" s="94" t="str">
        <f>IF(A2494&lt;&gt;"",SUMIFS(JPK_KR!AL:AL,JPK_KR!W:W,B2494),"")</f>
        <v/>
      </c>
      <c r="D2494" s="94" t="str">
        <f>IF(A2494&lt;&gt;"",SUMIFS(JPK_KR!AM:AM,JPK_KR!W:W,B2494),"")</f>
        <v/>
      </c>
      <c r="G2494" s="94" t="str">
        <f>IF(E2494&lt;&gt;"",SUMIFS(JPK_KR!AL:AL,JPK_KR!W:W,F2494),"")</f>
        <v/>
      </c>
      <c r="H2494" s="94" t="str">
        <f>IF(E2494&lt;&gt;"",SUMIFS(JPK_KR!AM:AM,JPK_KR!W:W,F2494),"")</f>
        <v/>
      </c>
      <c r="K2494" s="94" t="str">
        <f>IF(I2494&lt;&gt;"",SUMIFS(JPK_KR!AJ:AJ,JPK_KR!W:W,J2494),"")</f>
        <v/>
      </c>
      <c r="L2494" s="94" t="str">
        <f>IF(I2494&lt;&gt;"",SUMIFS(JPK_KR!AK:AK,JPK_KR!W:W,J2494),"")</f>
        <v/>
      </c>
    </row>
    <row r="2495" spans="3:12" x14ac:dyDescent="0.3">
      <c r="C2495" s="94" t="str">
        <f>IF(A2495&lt;&gt;"",SUMIFS(JPK_KR!AL:AL,JPK_KR!W:W,B2495),"")</f>
        <v/>
      </c>
      <c r="D2495" s="94" t="str">
        <f>IF(A2495&lt;&gt;"",SUMIFS(JPK_KR!AM:AM,JPK_KR!W:W,B2495),"")</f>
        <v/>
      </c>
      <c r="G2495" s="94" t="str">
        <f>IF(E2495&lt;&gt;"",SUMIFS(JPK_KR!AL:AL,JPK_KR!W:W,F2495),"")</f>
        <v/>
      </c>
      <c r="H2495" s="94" t="str">
        <f>IF(E2495&lt;&gt;"",SUMIFS(JPK_KR!AM:AM,JPK_KR!W:W,F2495),"")</f>
        <v/>
      </c>
      <c r="K2495" s="94" t="str">
        <f>IF(I2495&lt;&gt;"",SUMIFS(JPK_KR!AJ:AJ,JPK_KR!W:W,J2495),"")</f>
        <v/>
      </c>
      <c r="L2495" s="94" t="str">
        <f>IF(I2495&lt;&gt;"",SUMIFS(JPK_KR!AK:AK,JPK_KR!W:W,J2495),"")</f>
        <v/>
      </c>
    </row>
    <row r="2496" spans="3:12" x14ac:dyDescent="0.3">
      <c r="C2496" s="94" t="str">
        <f>IF(A2496&lt;&gt;"",SUMIFS(JPK_KR!AL:AL,JPK_KR!W:W,B2496),"")</f>
        <v/>
      </c>
      <c r="D2496" s="94" t="str">
        <f>IF(A2496&lt;&gt;"",SUMIFS(JPK_KR!AM:AM,JPK_KR!W:W,B2496),"")</f>
        <v/>
      </c>
      <c r="G2496" s="94" t="str">
        <f>IF(E2496&lt;&gt;"",SUMIFS(JPK_KR!AL:AL,JPK_KR!W:W,F2496),"")</f>
        <v/>
      </c>
      <c r="H2496" s="94" t="str">
        <f>IF(E2496&lt;&gt;"",SUMIFS(JPK_KR!AM:AM,JPK_KR!W:W,F2496),"")</f>
        <v/>
      </c>
      <c r="K2496" s="94" t="str">
        <f>IF(I2496&lt;&gt;"",SUMIFS(JPK_KR!AJ:AJ,JPK_KR!W:W,J2496),"")</f>
        <v/>
      </c>
      <c r="L2496" s="94" t="str">
        <f>IF(I2496&lt;&gt;"",SUMIFS(JPK_KR!AK:AK,JPK_KR!W:W,J2496),"")</f>
        <v/>
      </c>
    </row>
    <row r="2497" spans="3:12" x14ac:dyDescent="0.3">
      <c r="C2497" s="94" t="str">
        <f>IF(A2497&lt;&gt;"",SUMIFS(JPK_KR!AL:AL,JPK_KR!W:W,B2497),"")</f>
        <v/>
      </c>
      <c r="D2497" s="94" t="str">
        <f>IF(A2497&lt;&gt;"",SUMIFS(JPK_KR!AM:AM,JPK_KR!W:W,B2497),"")</f>
        <v/>
      </c>
      <c r="G2497" s="94" t="str">
        <f>IF(E2497&lt;&gt;"",SUMIFS(JPK_KR!AL:AL,JPK_KR!W:W,F2497),"")</f>
        <v/>
      </c>
      <c r="H2497" s="94" t="str">
        <f>IF(E2497&lt;&gt;"",SUMIFS(JPK_KR!AM:AM,JPK_KR!W:W,F2497),"")</f>
        <v/>
      </c>
      <c r="K2497" s="94" t="str">
        <f>IF(I2497&lt;&gt;"",SUMIFS(JPK_KR!AJ:AJ,JPK_KR!W:W,J2497),"")</f>
        <v/>
      </c>
      <c r="L2497" s="94" t="str">
        <f>IF(I2497&lt;&gt;"",SUMIFS(JPK_KR!AK:AK,JPK_KR!W:W,J2497),"")</f>
        <v/>
      </c>
    </row>
    <row r="2498" spans="3:12" x14ac:dyDescent="0.3">
      <c r="C2498" s="94" t="str">
        <f>IF(A2498&lt;&gt;"",SUMIFS(JPK_KR!AL:AL,JPK_KR!W:W,B2498),"")</f>
        <v/>
      </c>
      <c r="D2498" s="94" t="str">
        <f>IF(A2498&lt;&gt;"",SUMIFS(JPK_KR!AM:AM,JPK_KR!W:W,B2498),"")</f>
        <v/>
      </c>
      <c r="G2498" s="94" t="str">
        <f>IF(E2498&lt;&gt;"",SUMIFS(JPK_KR!AL:AL,JPK_KR!W:W,F2498),"")</f>
        <v/>
      </c>
      <c r="H2498" s="94" t="str">
        <f>IF(E2498&lt;&gt;"",SUMIFS(JPK_KR!AM:AM,JPK_KR!W:W,F2498),"")</f>
        <v/>
      </c>
      <c r="K2498" s="94" t="str">
        <f>IF(I2498&lt;&gt;"",SUMIFS(JPK_KR!AJ:AJ,JPK_KR!W:W,J2498),"")</f>
        <v/>
      </c>
      <c r="L2498" s="94" t="str">
        <f>IF(I2498&lt;&gt;"",SUMIFS(JPK_KR!AK:AK,JPK_KR!W:W,J2498),"")</f>
        <v/>
      </c>
    </row>
    <row r="2499" spans="3:12" x14ac:dyDescent="0.3">
      <c r="C2499" s="94" t="str">
        <f>IF(A2499&lt;&gt;"",SUMIFS(JPK_KR!AL:AL,JPK_KR!W:W,B2499),"")</f>
        <v/>
      </c>
      <c r="D2499" s="94" t="str">
        <f>IF(A2499&lt;&gt;"",SUMIFS(JPK_KR!AM:AM,JPK_KR!W:W,B2499),"")</f>
        <v/>
      </c>
      <c r="G2499" s="94" t="str">
        <f>IF(E2499&lt;&gt;"",SUMIFS(JPK_KR!AL:AL,JPK_KR!W:W,F2499),"")</f>
        <v/>
      </c>
      <c r="H2499" s="94" t="str">
        <f>IF(E2499&lt;&gt;"",SUMIFS(JPK_KR!AM:AM,JPK_KR!W:W,F2499),"")</f>
        <v/>
      </c>
      <c r="K2499" s="94" t="str">
        <f>IF(I2499&lt;&gt;"",SUMIFS(JPK_KR!AJ:AJ,JPK_KR!W:W,J2499),"")</f>
        <v/>
      </c>
      <c r="L2499" s="94" t="str">
        <f>IF(I2499&lt;&gt;"",SUMIFS(JPK_KR!AK:AK,JPK_KR!W:W,J2499),"")</f>
        <v/>
      </c>
    </row>
    <row r="2500" spans="3:12" x14ac:dyDescent="0.3">
      <c r="C2500" s="94" t="str">
        <f>IF(A2500&lt;&gt;"",SUMIFS(JPK_KR!AL:AL,JPK_KR!W:W,B2500),"")</f>
        <v/>
      </c>
      <c r="D2500" s="94" t="str">
        <f>IF(A2500&lt;&gt;"",SUMIFS(JPK_KR!AM:AM,JPK_KR!W:W,B2500),"")</f>
        <v/>
      </c>
      <c r="G2500" s="94" t="str">
        <f>IF(E2500&lt;&gt;"",SUMIFS(JPK_KR!AL:AL,JPK_KR!W:W,F2500),"")</f>
        <v/>
      </c>
      <c r="H2500" s="94" t="str">
        <f>IF(E2500&lt;&gt;"",SUMIFS(JPK_KR!AM:AM,JPK_KR!W:W,F2500),"")</f>
        <v/>
      </c>
      <c r="K2500" s="94" t="str">
        <f>IF(I2500&lt;&gt;"",SUMIFS(JPK_KR!AJ:AJ,JPK_KR!W:W,J2500),"")</f>
        <v/>
      </c>
      <c r="L2500" s="94" t="str">
        <f>IF(I2500&lt;&gt;"",SUMIFS(JPK_KR!AK:AK,JPK_KR!W:W,J2500),"")</f>
        <v/>
      </c>
    </row>
  </sheetData>
  <mergeCells count="11">
    <mergeCell ref="A3:H3"/>
    <mergeCell ref="A5:D5"/>
    <mergeCell ref="E5:H5"/>
    <mergeCell ref="AZ3:BC3"/>
    <mergeCell ref="I3:L3"/>
    <mergeCell ref="I5:L5"/>
    <mergeCell ref="AR4:AS4"/>
    <mergeCell ref="AT4:AU4"/>
    <mergeCell ref="AV4:AW4"/>
    <mergeCell ref="AX4:AY4"/>
    <mergeCell ref="AR3:AY3"/>
  </mergeCells>
  <dataValidations count="4">
    <dataValidation type="list" allowBlank="1" showInputMessage="1" showErrorMessage="1" sqref="B1">
      <formula1>wersja</formula1>
    </dataValidation>
    <dataValidation type="list" allowBlank="1" showInputMessage="1" showErrorMessage="1" sqref="A6:A2500">
      <formula1>IF($B$1="Z1",$AR$5:$AR$66,IF($B$1="Z6",$AX$5:$AX$13,IF($B$1="Z4",$AT$5:$AT$10,$AV$5:$AV$23)))</formula1>
    </dataValidation>
    <dataValidation type="list" allowBlank="1" showInputMessage="1" showErrorMessage="1" sqref="E6:E2500">
      <formula1>IF($B$1="Z1",$AS$5:$AS$46,IF($B$1="Z6",$AY$5:$AY$12,IF($B$1="Z4",$AU$5:$AU$9,$AW$5:$AW$24)))</formula1>
    </dataValidation>
    <dataValidation type="list" allowBlank="1" showInputMessage="1" showErrorMessage="1" sqref="I6:I2500">
      <formula1>IF($B$1="Z1",$AZ$5:$AZ$51,IF($B$1="Z6",$BC$5:$BC$23,IF($B$1="Z4",$BA$5:$BA$17,$BB$5:$BB$39)))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00"/>
  <sheetViews>
    <sheetView workbookViewId="0">
      <selection activeCell="D10" sqref="D10"/>
    </sheetView>
  </sheetViews>
  <sheetFormatPr defaultRowHeight="14.5" x14ac:dyDescent="0.35"/>
  <cols>
    <col min="3" max="3" width="12.7265625" style="124" bestFit="1" customWidth="1"/>
    <col min="4" max="4" width="11.7265625" style="124" bestFit="1" customWidth="1"/>
    <col min="7" max="7" width="10.7265625" style="124" bestFit="1" customWidth="1"/>
    <col min="8" max="8" width="11.7265625" style="124" bestFit="1" customWidth="1"/>
    <col min="11" max="12" width="11.7265625" style="124" bestFit="1" customWidth="1"/>
  </cols>
  <sheetData>
    <row r="1" spans="1:12" x14ac:dyDescent="0.35">
      <c r="A1" t="str">
        <f>KOKPIT!A1</f>
        <v>wersja</v>
      </c>
      <c r="B1" t="str">
        <f>KOKPIT!B1</f>
        <v>Z1</v>
      </c>
      <c r="D1" s="124">
        <f>KOKPIT!D1</f>
        <v>0</v>
      </c>
      <c r="E1">
        <f>KOKPIT!E1</f>
        <v>0</v>
      </c>
    </row>
    <row r="3" spans="1:12" x14ac:dyDescent="0.35">
      <c r="A3" s="165" t="s">
        <v>337</v>
      </c>
      <c r="B3" s="165"/>
      <c r="C3" s="165"/>
      <c r="D3" s="165"/>
      <c r="E3" s="165"/>
      <c r="F3" s="165"/>
      <c r="G3" s="165"/>
      <c r="H3" s="166"/>
      <c r="I3" s="172" t="s">
        <v>466</v>
      </c>
      <c r="J3" s="173"/>
      <c r="K3" s="173"/>
      <c r="L3" s="173"/>
    </row>
    <row r="4" spans="1:12" ht="15" thickBot="1" x14ac:dyDescent="0.4">
      <c r="A4" s="61" t="s">
        <v>174</v>
      </c>
      <c r="B4" s="62" t="s">
        <v>338</v>
      </c>
      <c r="C4" s="63" t="s">
        <v>339</v>
      </c>
      <c r="D4" s="64" t="s">
        <v>340</v>
      </c>
      <c r="E4" s="65" t="s">
        <v>174</v>
      </c>
      <c r="F4" s="62" t="s">
        <v>338</v>
      </c>
      <c r="G4" s="63" t="s">
        <v>339</v>
      </c>
      <c r="H4" s="64" t="s">
        <v>340</v>
      </c>
      <c r="I4" s="95" t="s">
        <v>174</v>
      </c>
      <c r="J4" s="62" t="s">
        <v>338</v>
      </c>
      <c r="K4" s="63" t="s">
        <v>339</v>
      </c>
      <c r="L4" s="63" t="s">
        <v>340</v>
      </c>
    </row>
    <row r="5" spans="1:12" ht="15" thickBot="1" x14ac:dyDescent="0.4">
      <c r="A5" s="167" t="s">
        <v>341</v>
      </c>
      <c r="B5" s="168"/>
      <c r="C5" s="168"/>
      <c r="D5" s="169"/>
      <c r="E5" s="167" t="s">
        <v>342</v>
      </c>
      <c r="F5" s="168"/>
      <c r="G5" s="168"/>
      <c r="H5" s="169"/>
      <c r="I5" s="167" t="str">
        <f>RZiSZ1!C3</f>
        <v>wariant porównawczy</v>
      </c>
      <c r="J5" s="168"/>
      <c r="K5" s="168"/>
      <c r="L5" s="169"/>
    </row>
    <row r="6" spans="1:12" x14ac:dyDescent="0.35">
      <c r="A6" t="str">
        <f>IF(KOKPIT!A6&lt;&gt;"",KOKPIT!A6,"")</f>
        <v>AAII1e</v>
      </c>
      <c r="B6" t="str">
        <f>IF(KOKPIT!B6&lt;&gt;"",KOKPIT!B6,"")</f>
        <v>010-5</v>
      </c>
      <c r="C6" s="124">
        <f>IF(A6&lt;&gt;"",SUMIFS('JPK_KR-1'!AL:AL,'JPK_KR-1'!W:W,B6),"")</f>
        <v>77190.81</v>
      </c>
      <c r="D6" s="124">
        <f>IF(A6&lt;&gt;"",SUMIFS('JPK_KR-1'!AM:AM,'JPK_KR-1'!W:W,B6),"")</f>
        <v>0</v>
      </c>
      <c r="E6" t="str">
        <f>IF(KOKPIT!E6&lt;&gt;"",KOKPIT!E6,"")</f>
        <v>PAI</v>
      </c>
      <c r="F6" t="str">
        <f>IF(KOKPIT!F6&lt;&gt;"",KOKPIT!F6,"")</f>
        <v>801*</v>
      </c>
      <c r="G6" s="124">
        <f>IF(E6&lt;&gt;"",SUMIFS('JPK_KR-1'!AL:AL,'JPK_KR-1'!W:W,F6),"")</f>
        <v>0</v>
      </c>
      <c r="H6" s="124">
        <f>IF(E6&lt;&gt;"",SUMIFS('JPK_KR-1'!AM:AM,'JPK_KR-1'!W:W,F6),"")</f>
        <v>50000</v>
      </c>
      <c r="I6" t="str">
        <f>IF(KOKPIT!I6&lt;&gt;"",KOKPIT!I6,"")</f>
        <v>AI</v>
      </c>
      <c r="J6" t="str">
        <f>IF(KOKPIT!J6&lt;&gt;"",KOKPIT!J6,"")</f>
        <v>702*</v>
      </c>
      <c r="K6" s="124">
        <f>IF(I6&lt;&gt;"",SUMIFS('JPK_KR-1'!AJ:AJ,'JPK_KR-1'!W:W,J6),"")</f>
        <v>0</v>
      </c>
      <c r="L6" s="124">
        <f>IF(I6&lt;&gt;"",SUMIFS('JPK_KR-1'!AK:AK,'JPK_KR-1'!W:W,J6),"")</f>
        <v>199131.97</v>
      </c>
    </row>
    <row r="7" spans="1:12" x14ac:dyDescent="0.35">
      <c r="A7" t="str">
        <f>IF(KOKPIT!A7&lt;&gt;"",KOKPIT!A7,"")</f>
        <v>AAII1e</v>
      </c>
      <c r="B7" t="str">
        <f>IF(KOKPIT!B7&lt;&gt;"",KOKPIT!B7,"")</f>
        <v>070-5</v>
      </c>
      <c r="C7" s="124">
        <f>IF(A7&lt;&gt;"",SUMIFS('JPK_KR-1'!AL:AL,'JPK_KR-1'!W:W,B7),"")</f>
        <v>0</v>
      </c>
      <c r="D7" s="124">
        <f>IF(A7&lt;&gt;"",SUMIFS('JPK_KR-1'!AM:AM,'JPK_KR-1'!W:W,B7),"")</f>
        <v>9720</v>
      </c>
      <c r="E7" t="str">
        <f>IF(KOKPIT!E7&lt;&gt;"",KOKPIT!E7,"")</f>
        <v>PBIII3d1</v>
      </c>
      <c r="F7" t="str">
        <f>IF(KOKPIT!F7&lt;&gt;"",KOKPIT!F7,"")</f>
        <v>202*</v>
      </c>
      <c r="G7" s="124">
        <f>IF(E7&lt;&gt;"",SUMIFS('JPK_KR-1'!AL:AL,'JPK_KR-1'!W:W,F7),"")</f>
        <v>0</v>
      </c>
      <c r="H7" s="124">
        <f>IF(E7&lt;&gt;"",SUMIFS('JPK_KR-1'!AM:AM,'JPK_KR-1'!W:W,F7),"")</f>
        <v>174617</v>
      </c>
      <c r="I7" t="str">
        <f>IF(KOKPIT!I7&lt;&gt;"",KOKPIT!I7,"")</f>
        <v>BI</v>
      </c>
      <c r="J7" t="str">
        <f>IF(KOKPIT!J7&lt;&gt;"",KOKPIT!J7,"")</f>
        <v>401*</v>
      </c>
      <c r="K7" s="124">
        <f>IF(I7&lt;&gt;"",SUMIFS('JPK_KR-1'!AJ:AJ,'JPK_KR-1'!W:W,J7),"")</f>
        <v>7590</v>
      </c>
      <c r="L7" s="124">
        <f>IF(I7&lt;&gt;"",SUMIFS('JPK_KR-1'!AK:AK,'JPK_KR-1'!W:W,J7),"")</f>
        <v>0</v>
      </c>
    </row>
    <row r="8" spans="1:12" x14ac:dyDescent="0.35">
      <c r="A8" t="str">
        <f>IF(KOKPIT!A8&lt;&gt;"",KOKPIT!A8,"")</f>
        <v>ABII3a1</v>
      </c>
      <c r="B8" t="str">
        <f>IF(KOKPIT!B8&lt;&gt;"",KOKPIT!B8,"")</f>
        <v>201*</v>
      </c>
      <c r="C8" s="124">
        <f>IF(A8&lt;&gt;"",SUMIFS('JPK_KR-1'!AL:AL,'JPK_KR-1'!W:W,B8),"")</f>
        <v>242922</v>
      </c>
      <c r="D8" s="124">
        <f>IF(A8&lt;&gt;"",SUMIFS('JPK_KR-1'!AM:AM,'JPK_KR-1'!W:W,B8),"")</f>
        <v>0</v>
      </c>
      <c r="E8" t="str">
        <f>IF(KOKPIT!E8&lt;&gt;"",KOKPIT!E8,"")</f>
        <v>PBIII3g</v>
      </c>
      <c r="F8" t="str">
        <f>IF(KOKPIT!F8&lt;&gt;"",KOKPIT!F8,"")</f>
        <v>220*</v>
      </c>
      <c r="G8" s="124">
        <f>IF(E8&lt;&gt;"",SUMIFS('JPK_KR-1'!AL:AL,'JPK_KR-1'!W:W,F8),"")</f>
        <v>0</v>
      </c>
      <c r="H8" s="124">
        <f>IF(E8&lt;&gt;"",SUMIFS('JPK_KR-1'!AM:AM,'JPK_KR-1'!W:W,F8),"")</f>
        <v>23276.080000000002</v>
      </c>
      <c r="I8" t="str">
        <f>IF(KOKPIT!I8&lt;&gt;"",KOKPIT!I8,"")</f>
        <v>BII</v>
      </c>
      <c r="J8" t="str">
        <f>IF(KOKPIT!J8&lt;&gt;"",KOKPIT!J8,"")</f>
        <v>402*</v>
      </c>
      <c r="K8" s="124">
        <f>IF(I8&lt;&gt;"",SUMIFS('JPK_KR-1'!AJ:AJ,'JPK_KR-1'!W:W,J8),"")</f>
        <v>8992.17</v>
      </c>
      <c r="L8" s="124">
        <f>IF(I8&lt;&gt;"",SUMIFS('JPK_KR-1'!AK:AK,'JPK_KR-1'!W:W,J8),"")</f>
        <v>0</v>
      </c>
    </row>
    <row r="9" spans="1:12" x14ac:dyDescent="0.35">
      <c r="A9" t="str">
        <f>IF(KOKPIT!A9&lt;&gt;"",KOKPIT!A9,"")</f>
        <v>ABII</v>
      </c>
      <c r="B9" t="str">
        <f>IF(KOKPIT!B9&lt;&gt;"",KOKPIT!B9,"")</f>
        <v>200*</v>
      </c>
      <c r="C9" s="124">
        <f>IF(A9&lt;&gt;"",SUMIFS('JPK_KR-1'!AL:AL,'JPK_KR-1'!W:W,B9),"")</f>
        <v>0</v>
      </c>
      <c r="D9" s="124">
        <f>IF(A9&lt;&gt;"",SUMIFS('JPK_KR-1'!AM:AM,'JPK_KR-1'!W:W,B9),"")</f>
        <v>812</v>
      </c>
      <c r="E9" t="str">
        <f>IF(KOKPIT!E9&lt;&gt;"",KOKPIT!E9,"")</f>
        <v>PBIII3h</v>
      </c>
      <c r="F9" t="str">
        <f>IF(KOKPIT!F9&lt;&gt;"",KOKPIT!F9,"")</f>
        <v>230*</v>
      </c>
      <c r="G9" s="124">
        <f>IF(E9&lt;&gt;"",SUMIFS('JPK_KR-1'!AL:AL,'JPK_KR-1'!W:W,F9),"")</f>
        <v>0</v>
      </c>
      <c r="H9" s="124">
        <f>IF(E9&lt;&gt;"",SUMIFS('JPK_KR-1'!AM:AM,'JPK_KR-1'!W:W,F9),"")</f>
        <v>26695.41</v>
      </c>
      <c r="I9" t="str">
        <f>IF(KOKPIT!I9&lt;&gt;"",KOKPIT!I9,"")</f>
        <v>BIII</v>
      </c>
      <c r="J9" t="str">
        <f>IF(KOKPIT!J9&lt;&gt;"",KOKPIT!J9,"")</f>
        <v>403*</v>
      </c>
      <c r="K9" s="124">
        <f>IF(I9&lt;&gt;"",SUMIFS('JPK_KR-1'!AJ:AJ,'JPK_KR-1'!W:W,J9),"")</f>
        <v>17941.84</v>
      </c>
      <c r="L9" s="124">
        <f>IF(I9&lt;&gt;"",SUMIFS('JPK_KR-1'!AK:AK,'JPK_KR-1'!W:W,J9),"")</f>
        <v>0</v>
      </c>
    </row>
    <row r="10" spans="1:12" x14ac:dyDescent="0.35">
      <c r="A10" t="str">
        <f>IF(KOKPIT!A10&lt;&gt;"",KOKPIT!A10,"")</f>
        <v>ABIII1c1</v>
      </c>
      <c r="B10" t="str">
        <f>IF(KOKPIT!B10&lt;&gt;"",KOKPIT!B10,"")</f>
        <v>130*</v>
      </c>
      <c r="C10" s="124">
        <f>IF(A10&lt;&gt;"",SUMIFS('JPK_KR-1'!AL:AL,'JPK_KR-1'!W:W,B10),"")</f>
        <v>0</v>
      </c>
      <c r="D10" s="124">
        <f>IF(A10&lt;&gt;"",SUMIFS('JPK_KR-1'!AM:AM,'JPK_KR-1'!W:W,B10),"")</f>
        <v>9496.75</v>
      </c>
      <c r="E10" t="str">
        <f>IF(KOKPIT!E10&lt;&gt;"",KOKPIT!E10,"")</f>
        <v>PBIII3g</v>
      </c>
      <c r="F10" t="str">
        <f>IF(KOKPIT!F10&lt;&gt;"",KOKPIT!F10,"")</f>
        <v>221*</v>
      </c>
      <c r="G10" s="124">
        <f>IF(E10&lt;&gt;"",SUMIFS('JPK_KR-1'!AL:AL,'JPK_KR-1'!W:W,F10),"")</f>
        <v>31210.54</v>
      </c>
      <c r="H10" s="124">
        <f>IF(E10&lt;&gt;"",SUMIFS('JPK_KR-1'!AM:AM,'JPK_KR-1'!W:W,F10),"")</f>
        <v>38003.370000000003</v>
      </c>
      <c r="I10" t="str">
        <f>IF(KOKPIT!I10&lt;&gt;"",KOKPIT!I10,"")</f>
        <v>BV</v>
      </c>
      <c r="J10" t="str">
        <f>IF(KOKPIT!J10&lt;&gt;"",KOKPIT!J10,"")</f>
        <v>405*</v>
      </c>
      <c r="K10" s="124">
        <f>IF(I10&lt;&gt;"",SUMIFS('JPK_KR-1'!AJ:AJ,'JPK_KR-1'!W:W,J10),"")</f>
        <v>75730</v>
      </c>
      <c r="L10" s="124">
        <f>IF(I10&lt;&gt;"",SUMIFS('JPK_KR-1'!AK:AK,'JPK_KR-1'!W:W,J10),"")</f>
        <v>0</v>
      </c>
    </row>
    <row r="11" spans="1:12" x14ac:dyDescent="0.35">
      <c r="A11" t="str">
        <f>IF(KOKPIT!A11&lt;&gt;"",KOKPIT!A11,"")</f>
        <v>ABIII1c1</v>
      </c>
      <c r="B11" t="str">
        <f>IF(KOKPIT!B11&lt;&gt;"",KOKPIT!B11,"")</f>
        <v>133*</v>
      </c>
      <c r="C11" s="124">
        <f>IF(A11&lt;&gt;"",SUMIFS('JPK_KR-1'!AL:AL,'JPK_KR-1'!W:W,B11),"")</f>
        <v>8775.9699999999993</v>
      </c>
      <c r="D11" s="124">
        <f>IF(A11&lt;&gt;"",SUMIFS('JPK_KR-1'!AM:AM,'JPK_KR-1'!W:W,B11),"")</f>
        <v>0</v>
      </c>
      <c r="E11" t="str">
        <f>IF(KOKPIT!E11&lt;&gt;"",KOKPIT!E11,"")</f>
        <v>PAIV</v>
      </c>
      <c r="F11" t="str">
        <f>IF(KOKPIT!F11&lt;&gt;"",KOKPIT!F11,"")</f>
        <v>860*</v>
      </c>
      <c r="G11" s="124">
        <f>IF(E11&lt;&gt;"",SUMIFS('JPK_KR-1'!AL:AL,'JPK_KR-1'!W:W,F11),"")</f>
        <v>0</v>
      </c>
      <c r="H11" s="124">
        <f>IF(E11&lt;&gt;"",SUMIFS('JPK_KR-1'!AM:AM,'JPK_KR-1'!W:W,F11),"")</f>
        <v>0</v>
      </c>
      <c r="I11" t="str">
        <f>IF(KOKPIT!I11&lt;&gt;"",KOKPIT!I11,"")</f>
        <v>AII</v>
      </c>
      <c r="J11" t="str">
        <f>IF(KOKPIT!J11&lt;&gt;"",KOKPIT!J11,"")</f>
        <v>490*</v>
      </c>
      <c r="K11" s="124">
        <f>IF(I11&lt;&gt;"",SUMIFS('JPK_KR-1'!AJ:AJ,'JPK_KR-1'!W:W,J11),"")</f>
        <v>0</v>
      </c>
      <c r="L11" s="124">
        <f>IF(I11&lt;&gt;"",SUMIFS('JPK_KR-1'!AK:AK,'JPK_KR-1'!W:W,J11),"")</f>
        <v>110254.01</v>
      </c>
    </row>
    <row r="12" spans="1:12" x14ac:dyDescent="0.35">
      <c r="A12" t="str">
        <f>IF(KOKPIT!A12&lt;&gt;"",KOKPIT!A12,"")</f>
        <v>ABI1</v>
      </c>
      <c r="B12" t="str">
        <f>IF(KOKPIT!B12&lt;&gt;"",KOKPIT!B12,"")</f>
        <v>310*</v>
      </c>
      <c r="C12" s="124">
        <f>IF(A12&lt;&gt;"",SUMIFS('JPK_KR-1'!AL:AL,'JPK_KR-1'!W:W,B12),"")</f>
        <v>5121.25</v>
      </c>
      <c r="D12" s="124">
        <f>IF(A12&lt;&gt;"",SUMIFS('JPK_KR-1'!AM:AM,'JPK_KR-1'!W:W,B12),"")</f>
        <v>0</v>
      </c>
      <c r="E12" t="str">
        <f>IF(KOKPIT!E12&lt;&gt;"",KOKPIT!E12,"")</f>
        <v>PAII</v>
      </c>
      <c r="F12" t="str">
        <f>IF(KOKPIT!F12&lt;&gt;"",KOKPIT!F12,"")</f>
        <v>805*</v>
      </c>
      <c r="G12" s="124">
        <f>IF(E12&lt;&gt;"",SUMIFS('JPK_KR-1'!AL:AL,'JPK_KR-1'!W:W,F12),"")</f>
        <v>0</v>
      </c>
      <c r="H12" s="124">
        <f>IF(E12&lt;&gt;"",SUMIFS('JPK_KR-1'!AM:AM,'JPK_KR-1'!W:W,F12),"")</f>
        <v>34220.9</v>
      </c>
      <c r="I12" t="str">
        <f>IF(KOKPIT!I12&lt;&gt;"",KOKPIT!I12,"")</f>
        <v>AII</v>
      </c>
      <c r="J12" t="str">
        <f>IF(KOKPIT!J12&lt;&gt;"",KOKPIT!J12,"")</f>
        <v>501*</v>
      </c>
      <c r="K12" s="124">
        <f>IF(I12&lt;&gt;"",SUMIFS('JPK_KR-1'!AJ:AJ,'JPK_KR-1'!W:W,J12),"")</f>
        <v>2125.86</v>
      </c>
      <c r="L12" s="124">
        <f>IF(I12&lt;&gt;"",SUMIFS('JPK_KR-1'!AK:AK,'JPK_KR-1'!W:W,J12),"")</f>
        <v>0</v>
      </c>
    </row>
    <row r="13" spans="1:12" x14ac:dyDescent="0.35">
      <c r="A13" t="str">
        <f>IF(KOKPIT!A13&lt;&gt;"",KOKPIT!A13,"")</f>
        <v>ABII3a1</v>
      </c>
      <c r="B13" t="str">
        <f>IF(KOKPIT!B13&lt;&gt;"",KOKPIT!B13,"")</f>
        <v>203*</v>
      </c>
      <c r="C13" s="124">
        <f>IF(A13&lt;&gt;"",SUMIFS('JPK_KR-1'!AL:AL,'JPK_KR-1'!W:W,B13),"")</f>
        <v>27639.23</v>
      </c>
      <c r="D13" s="124">
        <f>IF(A13&lt;&gt;"",SUMIFS('JPK_KR-1'!AM:AM,'JPK_KR-1'!W:W,B13),"")</f>
        <v>0</v>
      </c>
      <c r="E13" t="str">
        <f>IF(KOKPIT!E13&lt;&gt;"",KOKPIT!E13,"")</f>
        <v>PBIII3d1</v>
      </c>
      <c r="F13" t="str">
        <f>IF(KOKPIT!F13&lt;&gt;"",KOKPIT!F13,"")</f>
        <v>204*</v>
      </c>
      <c r="G13" s="124">
        <f>IF(E13&lt;&gt;"",SUMIFS('JPK_KR-1'!AL:AL,'JPK_KR-1'!W:W,F13),"")</f>
        <v>0</v>
      </c>
      <c r="H13" s="124">
        <f>IF(E13&lt;&gt;"",SUMIFS('JPK_KR-1'!AM:AM,'JPK_KR-1'!W:W,F13),"")</f>
        <v>8264.94</v>
      </c>
      <c r="I13" t="str">
        <f>IF(KOKPIT!I13&lt;&gt;"",KOKPIT!I13,"")</f>
        <v>AIV</v>
      </c>
      <c r="J13" t="str">
        <f>IF(KOKPIT!J13&lt;&gt;"",KOKPIT!J13,"")</f>
        <v>731*</v>
      </c>
      <c r="K13" s="124">
        <f>IF(I13&lt;&gt;"",SUMIFS('JPK_KR-1'!AJ:AJ,'JPK_KR-1'!W:W,J13),"")</f>
        <v>0</v>
      </c>
      <c r="L13" s="124">
        <f>IF(I13&lt;&gt;"",SUMIFS('JPK_KR-1'!AK:AK,'JPK_KR-1'!W:W,J13),"")</f>
        <v>1733.48</v>
      </c>
    </row>
    <row r="14" spans="1:12" x14ac:dyDescent="0.35">
      <c r="A14" t="str">
        <f>IF(KOKPIT!A14&lt;&gt;"",KOKPIT!A14,"")</f>
        <v>ABIV</v>
      </c>
      <c r="B14" t="str">
        <f>IF(KOKPIT!B14&lt;&gt;"",KOKPIT!B14,"")</f>
        <v>641-2</v>
      </c>
      <c r="C14" s="124">
        <f>IF(A14&lt;&gt;"",SUMIFS('JPK_KR-1'!AL:AL,'JPK_KR-1'!W:W,B14),"")</f>
        <v>2400</v>
      </c>
      <c r="D14" s="124">
        <f>IF(A14&lt;&gt;"",SUMIFS('JPK_KR-1'!AM:AM,'JPK_KR-1'!W:W,B14),"")</f>
        <v>0</v>
      </c>
      <c r="E14" t="str">
        <f>IF(KOKPIT!E14&lt;&gt;"",KOKPIT!E14,"")</f>
        <v>PBIII3d1</v>
      </c>
      <c r="F14" t="str">
        <f>IF(KOKPIT!F14&lt;&gt;"",KOKPIT!F14,"")</f>
        <v>200*</v>
      </c>
      <c r="G14" s="124">
        <f>IF(E14&lt;&gt;"",SUMIFS('JPK_KR-1'!AL:AL,'JPK_KR-1'!W:W,F14),"")</f>
        <v>0</v>
      </c>
      <c r="H14" s="124">
        <f>IF(E14&lt;&gt;"",SUMIFS('JPK_KR-1'!AM:AM,'JPK_KR-1'!W:W,F14),"")</f>
        <v>812</v>
      </c>
      <c r="I14" t="str">
        <f>IF(KOKPIT!I14&lt;&gt;"",KOKPIT!I14,"")</f>
        <v>AI</v>
      </c>
      <c r="J14" t="str">
        <f>IF(KOKPIT!J14&lt;&gt;"",KOKPIT!J14,"")</f>
        <v>703*</v>
      </c>
      <c r="K14" s="124">
        <f>IF(I14&lt;&gt;"",SUMIFS('JPK_KR-1'!AJ:AJ,'JPK_KR-1'!W:W,J14),"")</f>
        <v>0</v>
      </c>
      <c r="L14" s="124">
        <f>IF(I14&lt;&gt;"",SUMIFS('JPK_KR-1'!AK:AK,'JPK_KR-1'!W:W,J14),"")</f>
        <v>1980</v>
      </c>
    </row>
    <row r="15" spans="1:12" x14ac:dyDescent="0.35">
      <c r="A15" t="str">
        <f>IF(KOKPIT!A15&lt;&gt;"",KOKPIT!A15,"")</f>
        <v>AAI3</v>
      </c>
      <c r="B15" t="str">
        <f>IF(KOKPIT!B15&lt;&gt;"",KOKPIT!B15,"")</f>
        <v>020-3</v>
      </c>
      <c r="C15" s="124">
        <f>IF(A15&lt;&gt;"",SUMIFS('JPK_KR-1'!AL:AL,'JPK_KR-1'!W:W,B15),"")</f>
        <v>8500</v>
      </c>
      <c r="D15" s="124">
        <f>IF(A15&lt;&gt;"",SUMIFS('JPK_KR-1'!AM:AM,'JPK_KR-1'!W:W,B15),"")</f>
        <v>0</v>
      </c>
      <c r="E15" t="str">
        <f>IF(KOKPIT!E15&lt;&gt;"",KOKPIT!E15,"")</f>
        <v/>
      </c>
      <c r="F15" t="str">
        <f>IF(KOKPIT!F15&lt;&gt;"",KOKPIT!F15,"")</f>
        <v/>
      </c>
      <c r="G15" s="124" t="str">
        <f>IF(E15&lt;&gt;"",SUMIFS('JPK_KR-1'!AL:AL,'JPK_KR-1'!W:W,F15),"")</f>
        <v/>
      </c>
      <c r="H15" s="124" t="str">
        <f>IF(E15&lt;&gt;"",SUMIFS('JPK_KR-1'!AM:AM,'JPK_KR-1'!W:W,F15),"")</f>
        <v/>
      </c>
      <c r="I15" t="str">
        <f>IF(KOKPIT!I15&lt;&gt;"",KOKPIT!I15,"")</f>
        <v>AIV</v>
      </c>
      <c r="J15" t="str">
        <f>IF(KOKPIT!J15&lt;&gt;"",KOKPIT!J15,"")</f>
        <v>732*</v>
      </c>
      <c r="K15" s="124">
        <f>IF(I15&lt;&gt;"",SUMIFS('JPK_KR-1'!AJ:AJ,'JPK_KR-1'!W:W,J15),"")</f>
        <v>0</v>
      </c>
      <c r="L15" s="124">
        <f>IF(I15&lt;&gt;"",SUMIFS('JPK_KR-1'!AK:AK,'JPK_KR-1'!W:W,J15),"")</f>
        <v>14089.49</v>
      </c>
    </row>
    <row r="16" spans="1:12" x14ac:dyDescent="0.35">
      <c r="A16" t="str">
        <f>IF(KOKPIT!A16&lt;&gt;"",KOKPIT!A16,"")</f>
        <v>AAI3</v>
      </c>
      <c r="B16" t="str">
        <f>IF(KOKPIT!B16&lt;&gt;"",KOKPIT!B16,"")</f>
        <v>075-3</v>
      </c>
      <c r="C16" s="124">
        <f>IF(A16&lt;&gt;"",SUMIFS('JPK_KR-1'!AL:AL,'JPK_KR-1'!W:W,B16),"")</f>
        <v>0</v>
      </c>
      <c r="D16" s="124">
        <f>IF(A16&lt;&gt;"",SUMIFS('JPK_KR-1'!AM:AM,'JPK_KR-1'!W:W,B16),"")</f>
        <v>4250</v>
      </c>
      <c r="E16" t="str">
        <f>IF(KOKPIT!E16&lt;&gt;"",KOKPIT!E16,"")</f>
        <v/>
      </c>
      <c r="F16" t="str">
        <f>IF(KOKPIT!F16&lt;&gt;"",KOKPIT!F16,"")</f>
        <v/>
      </c>
      <c r="G16" s="124" t="str">
        <f>IF(E16&lt;&gt;"",SUMIFS('JPK_KR-1'!AL:AL,'JPK_KR-1'!W:W,F16),"")</f>
        <v/>
      </c>
      <c r="H16" s="124" t="str">
        <f>IF(E16&lt;&gt;"",SUMIFS('JPK_KR-1'!AM:AM,'JPK_KR-1'!W:W,F16),"")</f>
        <v/>
      </c>
      <c r="I16" t="str">
        <f>IF(KOKPIT!I16&lt;&gt;"",KOKPIT!I16,"")</f>
        <v>AII</v>
      </c>
      <c r="J16" t="str">
        <f>IF(KOKPIT!J16&lt;&gt;"",KOKPIT!J16,"")</f>
        <v>530*</v>
      </c>
      <c r="K16" s="124">
        <f>IF(I16&lt;&gt;"",SUMIFS('JPK_KR-1'!AJ:AJ,'JPK_KR-1'!W:W,J16),"")</f>
        <v>12601.63</v>
      </c>
      <c r="L16" s="124">
        <f>IF(I16&lt;&gt;"",SUMIFS('JPK_KR-1'!AK:AK,'JPK_KR-1'!W:W,J16),"")</f>
        <v>0</v>
      </c>
    </row>
    <row r="17" spans="1:12" x14ac:dyDescent="0.35">
      <c r="A17" t="str">
        <f>IF(KOKPIT!A17&lt;&gt;"",KOKPIT!A17,"")</f>
        <v>AAII1c</v>
      </c>
      <c r="B17" t="str">
        <f>IF(KOKPIT!B17&lt;&gt;"",KOKPIT!B17,"")</f>
        <v>010-3</v>
      </c>
      <c r="C17" s="124">
        <f>IF(A17&lt;&gt;"",SUMIFS('JPK_KR-1'!AL:AL,'JPK_KR-1'!W:W,B17),"")</f>
        <v>17900</v>
      </c>
      <c r="D17" s="124">
        <f>IF(A17&lt;&gt;"",SUMIFS('JPK_KR-1'!AM:AM,'JPK_KR-1'!W:W,B17),"")</f>
        <v>0</v>
      </c>
      <c r="E17" t="str">
        <f>IF(KOKPIT!E17&lt;&gt;"",KOKPIT!E17,"")</f>
        <v/>
      </c>
      <c r="F17" t="str">
        <f>IF(KOKPIT!F17&lt;&gt;"",KOKPIT!F17,"")</f>
        <v/>
      </c>
      <c r="G17" s="124" t="str">
        <f>IF(E17&lt;&gt;"",SUMIFS('JPK_KR-1'!AL:AL,'JPK_KR-1'!W:W,F17),"")</f>
        <v/>
      </c>
      <c r="H17" s="124" t="str">
        <f>IF(E17&lt;&gt;"",SUMIFS('JPK_KR-1'!AM:AM,'JPK_KR-1'!W:W,F17),"")</f>
        <v/>
      </c>
      <c r="I17" t="str">
        <f>IF(KOKPIT!I17&lt;&gt;"",KOKPIT!I17,"")</f>
        <v>AII</v>
      </c>
      <c r="J17" t="str">
        <f>IF(KOKPIT!J17&lt;&gt;"",KOKPIT!J17,"")</f>
        <v>550*</v>
      </c>
      <c r="K17" s="124">
        <f>IF(I17&lt;&gt;"",SUMIFS('JPK_KR-1'!AJ:AJ,'JPK_KR-1'!W:W,J17),"")</f>
        <v>95514.52</v>
      </c>
      <c r="L17" s="124">
        <f>IF(I17&lt;&gt;"",SUMIFS('JPK_KR-1'!AK:AK,'JPK_KR-1'!W:W,J17),"")</f>
        <v>0</v>
      </c>
    </row>
    <row r="18" spans="1:12" x14ac:dyDescent="0.35">
      <c r="A18" t="str">
        <f>IF(KOKPIT!A18&lt;&gt;"",KOKPIT!A18,"")</f>
        <v>AAII1c</v>
      </c>
      <c r="B18" t="str">
        <f>IF(KOKPIT!B18&lt;&gt;"",KOKPIT!B18,"")</f>
        <v>070-3</v>
      </c>
      <c r="C18" s="124">
        <f>IF(A18&lt;&gt;"",SUMIFS('JPK_KR-1'!AL:AL,'JPK_KR-1'!W:W,B18),"")</f>
        <v>0</v>
      </c>
      <c r="D18" s="124">
        <f>IF(A18&lt;&gt;"",SUMIFS('JPK_KR-1'!AM:AM,'JPK_KR-1'!W:W,B18),"")</f>
        <v>13570</v>
      </c>
      <c r="E18" t="str">
        <f>IF(KOKPIT!E18&lt;&gt;"",KOKPIT!E18,"")</f>
        <v/>
      </c>
      <c r="F18" t="str">
        <f>IF(KOKPIT!F18&lt;&gt;"",KOKPIT!F18,"")</f>
        <v/>
      </c>
      <c r="G18" s="124" t="str">
        <f>IF(E18&lt;&gt;"",SUMIFS('JPK_KR-1'!AL:AL,'JPK_KR-1'!W:W,F18),"")</f>
        <v/>
      </c>
      <c r="H18" s="124" t="str">
        <f>IF(E18&lt;&gt;"",SUMIFS('JPK_KR-1'!AM:AM,'JPK_KR-1'!W:W,F18),"")</f>
        <v/>
      </c>
      <c r="I18" t="str">
        <f>IF(KOKPIT!I18&lt;&gt;"",KOKPIT!I18,"")</f>
        <v>DIII</v>
      </c>
      <c r="J18" t="str">
        <f>IF(KOKPIT!J18&lt;&gt;"",KOKPIT!J18,"")</f>
        <v>763*</v>
      </c>
      <c r="K18" s="124">
        <f>IF(I18&lt;&gt;"",SUMIFS('JPK_KR-1'!AJ:AJ,'JPK_KR-1'!W:W,J18),"")</f>
        <v>0</v>
      </c>
      <c r="L18" s="124">
        <f>IF(I18&lt;&gt;"",SUMIFS('JPK_KR-1'!AK:AK,'JPK_KR-1'!W:W,J18),"")</f>
        <v>6500.02</v>
      </c>
    </row>
    <row r="19" spans="1:12" x14ac:dyDescent="0.35">
      <c r="A19" t="str">
        <f>IF(KOKPIT!A19&lt;&gt;"",KOKPIT!A19,"")</f>
        <v>AAII1d</v>
      </c>
      <c r="B19" t="str">
        <f>IF(KOKPIT!B19&lt;&gt;"",KOKPIT!B19,"")</f>
        <v>010-4</v>
      </c>
      <c r="C19" s="124">
        <f>IF(A19&lt;&gt;"",SUMIFS('JPK_KR-1'!AL:AL,'JPK_KR-1'!W:W,B19),"")</f>
        <v>93500</v>
      </c>
      <c r="D19" s="124">
        <f>IF(A19&lt;&gt;"",SUMIFS('JPK_KR-1'!AM:AM,'JPK_KR-1'!W:W,B19),"")</f>
        <v>0</v>
      </c>
      <c r="E19" t="str">
        <f>IF(KOKPIT!E19&lt;&gt;"",KOKPIT!E19,"")</f>
        <v/>
      </c>
      <c r="F19" t="str">
        <f>IF(KOKPIT!F19&lt;&gt;"",KOKPIT!F19,"")</f>
        <v/>
      </c>
      <c r="G19" s="124" t="str">
        <f>IF(E19&lt;&gt;"",SUMIFS('JPK_KR-1'!AL:AL,'JPK_KR-1'!W:W,F19),"")</f>
        <v/>
      </c>
      <c r="H19" s="124" t="str">
        <f>IF(E19&lt;&gt;"",SUMIFS('JPK_KR-1'!AM:AM,'JPK_KR-1'!W:W,F19),"")</f>
        <v/>
      </c>
      <c r="I19" t="str">
        <f>IF(KOKPIT!I19&lt;&gt;"",KOKPIT!I19,"")</f>
        <v>EIII</v>
      </c>
      <c r="J19" t="str">
        <f>IF(KOKPIT!J19&lt;&gt;"",KOKPIT!J19,"")</f>
        <v>764*</v>
      </c>
      <c r="K19" s="124">
        <f>IF(I19&lt;&gt;"",SUMIFS('JPK_KR-1'!AJ:AJ,'JPK_KR-1'!W:W,J19),"")</f>
        <v>0.32</v>
      </c>
      <c r="L19" s="124">
        <f>IF(I19&lt;&gt;"",SUMIFS('JPK_KR-1'!AK:AK,'JPK_KR-1'!W:W,J19),"")</f>
        <v>0</v>
      </c>
    </row>
    <row r="20" spans="1:12" x14ac:dyDescent="0.35">
      <c r="A20" t="str">
        <f>IF(KOKPIT!A20&lt;&gt;"",KOKPIT!A20,"")</f>
        <v>AAII1d</v>
      </c>
      <c r="B20" t="str">
        <f>IF(KOKPIT!B20&lt;&gt;"",KOKPIT!B20,"")</f>
        <v>070-4</v>
      </c>
      <c r="C20" s="124">
        <f>IF(A20&lt;&gt;"",SUMIFS('JPK_KR-1'!AL:AL,'JPK_KR-1'!W:W,B20),"")</f>
        <v>0</v>
      </c>
      <c r="D20" s="124">
        <f>IF(A20&lt;&gt;"",SUMIFS('JPK_KR-1'!AM:AM,'JPK_KR-1'!W:W,B20),"")</f>
        <v>16190</v>
      </c>
      <c r="E20" t="str">
        <f>IF(KOKPIT!E20&lt;&gt;"",KOKPIT!E20,"")</f>
        <v/>
      </c>
      <c r="F20" t="str">
        <f>IF(KOKPIT!F20&lt;&gt;"",KOKPIT!F20,"")</f>
        <v/>
      </c>
      <c r="G20" s="124" t="str">
        <f>IF(E20&lt;&gt;"",SUMIFS('JPK_KR-1'!AL:AL,'JPK_KR-1'!W:W,F20),"")</f>
        <v/>
      </c>
      <c r="H20" s="124" t="str">
        <f>IF(E20&lt;&gt;"",SUMIFS('JPK_KR-1'!AM:AM,'JPK_KR-1'!W:W,F20),"")</f>
        <v/>
      </c>
      <c r="I20" t="str">
        <f>IF(KOKPIT!I20&lt;&gt;"",KOKPIT!I20,"")</f>
        <v>EIII</v>
      </c>
      <c r="J20" t="str">
        <f>IF(KOKPIT!J20&lt;&gt;"",KOKPIT!J20,"")</f>
        <v>713*</v>
      </c>
      <c r="K20" s="124">
        <f>IF(I20&lt;&gt;"",SUMIFS('JPK_KR-1'!AJ:AJ,'JPK_KR-1'!W:W,J20),"")</f>
        <v>800</v>
      </c>
      <c r="L20" s="124">
        <f>IF(I20&lt;&gt;"",SUMIFS('JPK_KR-1'!AK:AK,'JPK_KR-1'!W:W,J20),"")</f>
        <v>0</v>
      </c>
    </row>
    <row r="21" spans="1:12" x14ac:dyDescent="0.35">
      <c r="A21" t="str">
        <f>IF(KOKPIT!A21&lt;&gt;"",KOKPIT!A21,"")</f>
        <v>ABI4</v>
      </c>
      <c r="B21" t="str">
        <f>IF(KOKPIT!B21&lt;&gt;"",KOKPIT!B21,"")</f>
        <v>330*</v>
      </c>
      <c r="C21" s="124">
        <f>IF(A21&lt;&gt;"",SUMIFS('JPK_KR-1'!AL:AL,'JPK_KR-1'!W:W,B21),"")</f>
        <v>1266.8599999999999</v>
      </c>
      <c r="D21" s="124">
        <f>IF(A21&lt;&gt;"",SUMIFS('JPK_KR-1'!AM:AM,'JPK_KR-1'!W:W,B21),"")</f>
        <v>0</v>
      </c>
      <c r="E21" t="str">
        <f>IF(KOKPIT!E21&lt;&gt;"",KOKPIT!E21,"")</f>
        <v/>
      </c>
      <c r="F21" t="str">
        <f>IF(KOKPIT!F21&lt;&gt;"",KOKPIT!F21,"")</f>
        <v/>
      </c>
      <c r="G21" s="124" t="str">
        <f>IF(E21&lt;&gt;"",SUMIFS('JPK_KR-1'!AL:AL,'JPK_KR-1'!W:W,F21),"")</f>
        <v/>
      </c>
      <c r="H21" s="124" t="str">
        <f>IF(E21&lt;&gt;"",SUMIFS('JPK_KR-1'!AM:AM,'JPK_KR-1'!W:W,F21),"")</f>
        <v/>
      </c>
      <c r="I21" t="str">
        <f>IF(KOKPIT!I21&lt;&gt;"",KOKPIT!I21,"")</f>
        <v>HIVi</v>
      </c>
      <c r="J21" t="str">
        <f>IF(KOKPIT!J21&lt;&gt;"",KOKPIT!J21,"")</f>
        <v>755*</v>
      </c>
      <c r="K21" s="124">
        <f>IF(I21&lt;&gt;"",SUMIFS('JPK_KR-1'!AJ:AJ,'JPK_KR-1'!W:W,J21),"")</f>
        <v>49.4</v>
      </c>
      <c r="L21" s="124">
        <f>IF(I21&lt;&gt;"",SUMIFS('JPK_KR-1'!AK:AK,'JPK_KR-1'!W:W,J21),"")</f>
        <v>34.270000000000003</v>
      </c>
    </row>
    <row r="22" spans="1:12" x14ac:dyDescent="0.35">
      <c r="A22" t="str">
        <f>IF(KOKPIT!A22&lt;&gt;"",KOKPIT!A22,"")</f>
        <v>AAV2</v>
      </c>
      <c r="B22" t="str">
        <f>IF(KOKPIT!B22&lt;&gt;"",KOKPIT!B22,"")</f>
        <v>660*</v>
      </c>
      <c r="C22" s="124">
        <f>IF(A22&lt;&gt;"",SUMIFS('JPK_KR-1'!AL:AL,'JPK_KR-1'!W:W,B22),"")</f>
        <v>12</v>
      </c>
      <c r="D22" s="124">
        <f>IF(A22&lt;&gt;"",SUMIFS('JPK_KR-1'!AM:AM,'JPK_KR-1'!W:W,B22),"")</f>
        <v>0</v>
      </c>
      <c r="E22" t="str">
        <f>IF(KOKPIT!E22&lt;&gt;"",KOKPIT!E22,"")</f>
        <v/>
      </c>
      <c r="F22" t="str">
        <f>IF(KOKPIT!F22&lt;&gt;"",KOKPIT!F22,"")</f>
        <v/>
      </c>
      <c r="G22" s="124" t="str">
        <f>IF(E22&lt;&gt;"",SUMIFS('JPK_KR-1'!AL:AL,'JPK_KR-1'!W:W,F22),"")</f>
        <v/>
      </c>
      <c r="H22" s="124" t="str">
        <f>IF(E22&lt;&gt;"",SUMIFS('JPK_KR-1'!AM:AM,'JPK_KR-1'!W:W,F22),"")</f>
        <v/>
      </c>
      <c r="I22" t="str">
        <f>IF(KOKPIT!I22&lt;&gt;"",KOKPIT!I22,"")</f>
        <v/>
      </c>
      <c r="J22" t="str">
        <f>IF(KOKPIT!J22&lt;&gt;"",KOKPIT!J22,"")</f>
        <v/>
      </c>
      <c r="K22" s="124" t="str">
        <f>IF(I22&lt;&gt;"",SUMIFS('JPK_KR-1'!AJ:AJ,'JPK_KR-1'!W:W,J22),"")</f>
        <v/>
      </c>
      <c r="L22" s="124" t="str">
        <f>IF(I22&lt;&gt;"",SUMIFS('JPK_KR-1'!AK:AK,'JPK_KR-1'!W:W,J22),"")</f>
        <v/>
      </c>
    </row>
    <row r="23" spans="1:12" x14ac:dyDescent="0.35">
      <c r="A23" t="str">
        <f>IF(KOKPIT!A23&lt;&gt;"",KOKPIT!A23,"")</f>
        <v>ABII3b</v>
      </c>
      <c r="B23" t="str">
        <f>IF(KOKPIT!B23&lt;&gt;"",KOKPIT!B23,"")</f>
        <v>221*</v>
      </c>
      <c r="C23" s="124">
        <f>IF(A23&lt;&gt;"",SUMIFS('JPK_KR-1'!AL:AL,'JPK_KR-1'!W:W,B23),"")</f>
        <v>31210.54</v>
      </c>
      <c r="D23" s="124">
        <f>IF(A23&lt;&gt;"",SUMIFS('JPK_KR-1'!AM:AM,'JPK_KR-1'!W:W,B23),"")</f>
        <v>38003.370000000003</v>
      </c>
      <c r="E23" t="str">
        <f>IF(KOKPIT!E23&lt;&gt;"",KOKPIT!E23,"")</f>
        <v/>
      </c>
      <c r="F23" t="str">
        <f>IF(KOKPIT!F23&lt;&gt;"",KOKPIT!F23,"")</f>
        <v/>
      </c>
      <c r="G23" s="124" t="str">
        <f>IF(E23&lt;&gt;"",SUMIFS('JPK_KR-1'!AL:AL,'JPK_KR-1'!W:W,F23),"")</f>
        <v/>
      </c>
      <c r="H23" s="124" t="str">
        <f>IF(E23&lt;&gt;"",SUMIFS('JPK_KR-1'!AM:AM,'JPK_KR-1'!W:W,F23),"")</f>
        <v/>
      </c>
      <c r="I23" t="str">
        <f>IF(KOKPIT!I23&lt;&gt;"",KOKPIT!I23,"")</f>
        <v/>
      </c>
      <c r="J23" t="str">
        <f>IF(KOKPIT!J23&lt;&gt;"",KOKPIT!J23,"")</f>
        <v/>
      </c>
      <c r="K23" s="124" t="str">
        <f>IF(I23&lt;&gt;"",SUMIFS('JPK_KR-1'!AJ:AJ,'JPK_KR-1'!W:W,J23),"")</f>
        <v/>
      </c>
      <c r="L23" s="124" t="str">
        <f>IF(I23&lt;&gt;"",SUMIFS('JPK_KR-1'!AK:AK,'JPK_KR-1'!W:W,J23),"")</f>
        <v/>
      </c>
    </row>
    <row r="24" spans="1:12" x14ac:dyDescent="0.35">
      <c r="A24" t="str">
        <f>IF(KOKPIT!A24&lt;&gt;"",KOKPIT!A24,"")</f>
        <v>ABII3c</v>
      </c>
      <c r="B24" t="str">
        <f>IF(KOKPIT!B24&lt;&gt;"",KOKPIT!B24,"")</f>
        <v>234*</v>
      </c>
      <c r="C24" s="124">
        <f>IF(A24&lt;&gt;"",SUMIFS('JPK_KR-1'!AL:AL,'JPK_KR-1'!W:W,B24),"")</f>
        <v>263</v>
      </c>
      <c r="D24" s="124">
        <f>IF(A24&lt;&gt;"",SUMIFS('JPK_KR-1'!AM:AM,'JPK_KR-1'!W:W,B24),"")</f>
        <v>0</v>
      </c>
      <c r="E24" t="str">
        <f>IF(KOKPIT!E24&lt;&gt;"",KOKPIT!E24,"")</f>
        <v/>
      </c>
      <c r="F24" t="str">
        <f>IF(KOKPIT!F24&lt;&gt;"",KOKPIT!F24,"")</f>
        <v/>
      </c>
      <c r="G24" s="124" t="str">
        <f>IF(E24&lt;&gt;"",SUMIFS('JPK_KR-1'!AL:AL,'JPK_KR-1'!W:W,F24),"")</f>
        <v/>
      </c>
      <c r="H24" s="124" t="str">
        <f>IF(E24&lt;&gt;"",SUMIFS('JPK_KR-1'!AM:AM,'JPK_KR-1'!W:W,F24),"")</f>
        <v/>
      </c>
      <c r="I24" t="str">
        <f>IF(KOKPIT!I24&lt;&gt;"",KOKPIT!I24,"")</f>
        <v/>
      </c>
      <c r="J24" t="str">
        <f>IF(KOKPIT!J24&lt;&gt;"",KOKPIT!J24,"")</f>
        <v/>
      </c>
      <c r="K24" s="124" t="str">
        <f>IF(I24&lt;&gt;"",SUMIFS('JPK_KR-1'!AJ:AJ,'JPK_KR-1'!W:W,J24),"")</f>
        <v/>
      </c>
      <c r="L24" s="124" t="str">
        <f>IF(I24&lt;&gt;"",SUMIFS('JPK_KR-1'!AK:AK,'JPK_KR-1'!W:W,J24),"")</f>
        <v/>
      </c>
    </row>
    <row r="25" spans="1:12" x14ac:dyDescent="0.35">
      <c r="A25" t="str">
        <f>IF(KOKPIT!A25&lt;&gt;"",KOKPIT!A25,"")</f>
        <v>ABIII1c1</v>
      </c>
      <c r="B25" t="str">
        <f>IF(KOKPIT!B25&lt;&gt;"",KOKPIT!B25,"")</f>
        <v>100*</v>
      </c>
      <c r="C25" s="124">
        <f>IF(A25&lt;&gt;"",SUMIFS('JPK_KR-1'!AL:AL,'JPK_KR-1'!W:W,B25),"")</f>
        <v>505.9</v>
      </c>
      <c r="D25" s="124">
        <f>IF(A25&lt;&gt;"",SUMIFS('JPK_KR-1'!AM:AM,'JPK_KR-1'!W:W,B25),"")</f>
        <v>0</v>
      </c>
      <c r="E25" t="str">
        <f>IF(KOKPIT!E25&lt;&gt;"",KOKPIT!E25,"")</f>
        <v/>
      </c>
      <c r="F25" t="str">
        <f>IF(KOKPIT!F25&lt;&gt;"",KOKPIT!F25,"")</f>
        <v/>
      </c>
      <c r="G25" s="124" t="str">
        <f>IF(E25&lt;&gt;"",SUMIFS('JPK_KR-1'!AL:AL,'JPK_KR-1'!W:W,F25),"")</f>
        <v/>
      </c>
      <c r="H25" s="124" t="str">
        <f>IF(E25&lt;&gt;"",SUMIFS('JPK_KR-1'!AM:AM,'JPK_KR-1'!W:W,F25),"")</f>
        <v/>
      </c>
      <c r="I25" t="str">
        <f>IF(KOKPIT!I25&lt;&gt;"",KOKPIT!I25,"")</f>
        <v/>
      </c>
      <c r="J25" t="str">
        <f>IF(KOKPIT!J25&lt;&gt;"",KOKPIT!J25,"")</f>
        <v/>
      </c>
      <c r="K25" s="124" t="str">
        <f>IF(I25&lt;&gt;"",SUMIFS('JPK_KR-1'!AJ:AJ,'JPK_KR-1'!W:W,J25),"")</f>
        <v/>
      </c>
      <c r="L25" s="124" t="str">
        <f>IF(I25&lt;&gt;"",SUMIFS('JPK_KR-1'!AK:AK,'JPK_KR-1'!W:W,J25),"")</f>
        <v/>
      </c>
    </row>
    <row r="26" spans="1:12" x14ac:dyDescent="0.35">
      <c r="A26" t="str">
        <f>IF(KOKPIT!A26&lt;&gt;"",KOKPIT!A26,"")</f>
        <v>ABIII1c1</v>
      </c>
      <c r="B26" t="str">
        <f>IF(KOKPIT!B26&lt;&gt;"",KOKPIT!B26,"")</f>
        <v>132*</v>
      </c>
      <c r="C26" s="124">
        <f>IF(A26&lt;&gt;"",SUMIFS('JPK_KR-1'!AL:AL,'JPK_KR-1'!W:W,B26),"")</f>
        <v>4286.3900000000003</v>
      </c>
      <c r="D26" s="124">
        <f>IF(A26&lt;&gt;"",SUMIFS('JPK_KR-1'!AM:AM,'JPK_KR-1'!W:W,B26),"")</f>
        <v>0</v>
      </c>
      <c r="E26" t="str">
        <f>IF(KOKPIT!E26&lt;&gt;"",KOKPIT!E26,"")</f>
        <v/>
      </c>
      <c r="F26" t="str">
        <f>IF(KOKPIT!F26&lt;&gt;"",KOKPIT!F26,"")</f>
        <v/>
      </c>
      <c r="G26" s="124" t="str">
        <f>IF(E26&lt;&gt;"",SUMIFS('JPK_KR-1'!AL:AL,'JPK_KR-1'!W:W,F26),"")</f>
        <v/>
      </c>
      <c r="H26" s="124" t="str">
        <f>IF(E26&lt;&gt;"",SUMIFS('JPK_KR-1'!AM:AM,'JPK_KR-1'!W:W,F26),"")</f>
        <v/>
      </c>
      <c r="I26" t="str">
        <f>IF(KOKPIT!I26&lt;&gt;"",KOKPIT!I26,"")</f>
        <v/>
      </c>
      <c r="J26" t="str">
        <f>IF(KOKPIT!J26&lt;&gt;"",KOKPIT!J26,"")</f>
        <v/>
      </c>
      <c r="K26" s="124" t="str">
        <f>IF(I26&lt;&gt;"",SUMIFS('JPK_KR-1'!AJ:AJ,'JPK_KR-1'!W:W,J26),"")</f>
        <v/>
      </c>
      <c r="L26" s="124" t="str">
        <f>IF(I26&lt;&gt;"",SUMIFS('JPK_KR-1'!AK:AK,'JPK_KR-1'!W:W,J26),"")</f>
        <v/>
      </c>
    </row>
    <row r="27" spans="1:12" x14ac:dyDescent="0.35">
      <c r="A27" t="str">
        <f>IF(KOKPIT!A27&lt;&gt;"",KOKPIT!A27,"")</f>
        <v/>
      </c>
      <c r="B27" t="str">
        <f>IF(KOKPIT!B27&lt;&gt;"",KOKPIT!B27,"")</f>
        <v/>
      </c>
      <c r="C27" s="124" t="str">
        <f>IF(A27&lt;&gt;"",SUMIFS('JPK_KR-1'!AL:AL,'JPK_KR-1'!W:W,B27),"")</f>
        <v/>
      </c>
      <c r="D27" s="124" t="str">
        <f>IF(A27&lt;&gt;"",SUMIFS('JPK_KR-1'!AM:AM,'JPK_KR-1'!W:W,B27),"")</f>
        <v/>
      </c>
      <c r="E27" t="str">
        <f>IF(KOKPIT!E27&lt;&gt;"",KOKPIT!E27,"")</f>
        <v/>
      </c>
      <c r="F27" t="str">
        <f>IF(KOKPIT!F27&lt;&gt;"",KOKPIT!F27,"")</f>
        <v/>
      </c>
      <c r="G27" s="124" t="str">
        <f>IF(E27&lt;&gt;"",SUMIFS('JPK_KR-1'!AL:AL,'JPK_KR-1'!W:W,F27),"")</f>
        <v/>
      </c>
      <c r="H27" s="124" t="str">
        <f>IF(E27&lt;&gt;"",SUMIFS('JPK_KR-1'!AM:AM,'JPK_KR-1'!W:W,F27),"")</f>
        <v/>
      </c>
      <c r="I27" t="str">
        <f>IF(KOKPIT!I27&lt;&gt;"",KOKPIT!I27,"")</f>
        <v/>
      </c>
      <c r="J27" t="str">
        <f>IF(KOKPIT!J27&lt;&gt;"",KOKPIT!J27,"")</f>
        <v/>
      </c>
      <c r="K27" s="124" t="str">
        <f>IF(I27&lt;&gt;"",SUMIFS('JPK_KR-1'!AJ:AJ,'JPK_KR-1'!W:W,J27),"")</f>
        <v/>
      </c>
      <c r="L27" s="124" t="str">
        <f>IF(I27&lt;&gt;"",SUMIFS('JPK_KR-1'!AK:AK,'JPK_KR-1'!W:W,J27),"")</f>
        <v/>
      </c>
    </row>
    <row r="28" spans="1:12" x14ac:dyDescent="0.35">
      <c r="A28" t="str">
        <f>IF(KOKPIT!A28&lt;&gt;"",KOKPIT!A28,"")</f>
        <v/>
      </c>
      <c r="B28" t="str">
        <f>IF(KOKPIT!B28&lt;&gt;"",KOKPIT!B28,"")</f>
        <v/>
      </c>
      <c r="C28" s="124" t="str">
        <f>IF(A28&lt;&gt;"",SUMIFS('JPK_KR-1'!AL:AL,'JPK_KR-1'!W:W,B28),"")</f>
        <v/>
      </c>
      <c r="D28" s="124" t="str">
        <f>IF(A28&lt;&gt;"",SUMIFS('JPK_KR-1'!AM:AM,'JPK_KR-1'!W:W,B28),"")</f>
        <v/>
      </c>
      <c r="E28" t="str">
        <f>IF(KOKPIT!E28&lt;&gt;"",KOKPIT!E28,"")</f>
        <v/>
      </c>
      <c r="F28" t="str">
        <f>IF(KOKPIT!F28&lt;&gt;"",KOKPIT!F28,"")</f>
        <v/>
      </c>
      <c r="G28" s="124" t="str">
        <f>IF(E28&lt;&gt;"",SUMIFS('JPK_KR-1'!AL:AL,'JPK_KR-1'!W:W,F28),"")</f>
        <v/>
      </c>
      <c r="H28" s="124" t="str">
        <f>IF(E28&lt;&gt;"",SUMIFS('JPK_KR-1'!AM:AM,'JPK_KR-1'!W:W,F28),"")</f>
        <v/>
      </c>
      <c r="I28" t="str">
        <f>IF(KOKPIT!I28&lt;&gt;"",KOKPIT!I28,"")</f>
        <v/>
      </c>
      <c r="J28" t="str">
        <f>IF(KOKPIT!J28&lt;&gt;"",KOKPIT!J28,"")</f>
        <v/>
      </c>
      <c r="K28" s="124" t="str">
        <f>IF(I28&lt;&gt;"",SUMIFS('JPK_KR-1'!AJ:AJ,'JPK_KR-1'!W:W,J28),"")</f>
        <v/>
      </c>
      <c r="L28" s="124" t="str">
        <f>IF(I28&lt;&gt;"",SUMIFS('JPK_KR-1'!AK:AK,'JPK_KR-1'!W:W,J28),"")</f>
        <v/>
      </c>
    </row>
    <row r="29" spans="1:12" x14ac:dyDescent="0.35">
      <c r="A29" t="str">
        <f>IF(KOKPIT!A29&lt;&gt;"",KOKPIT!A29,"")</f>
        <v/>
      </c>
      <c r="B29" t="str">
        <f>IF(KOKPIT!B29&lt;&gt;"",KOKPIT!B29,"")</f>
        <v/>
      </c>
      <c r="C29" s="124" t="str">
        <f>IF(A29&lt;&gt;"",SUMIFS('JPK_KR-1'!AL:AL,'JPK_KR-1'!W:W,B29),"")</f>
        <v/>
      </c>
      <c r="D29" s="124" t="str">
        <f>IF(A29&lt;&gt;"",SUMIFS('JPK_KR-1'!AM:AM,'JPK_KR-1'!W:W,B29),"")</f>
        <v/>
      </c>
      <c r="E29" t="str">
        <f>IF(KOKPIT!E29&lt;&gt;"",KOKPIT!E29,"")</f>
        <v/>
      </c>
      <c r="F29" t="str">
        <f>IF(KOKPIT!F29&lt;&gt;"",KOKPIT!F29,"")</f>
        <v/>
      </c>
      <c r="G29" s="124" t="str">
        <f>IF(E29&lt;&gt;"",SUMIFS('JPK_KR-1'!AL:AL,'JPK_KR-1'!W:W,F29),"")</f>
        <v/>
      </c>
      <c r="H29" s="124" t="str">
        <f>IF(E29&lt;&gt;"",SUMIFS('JPK_KR-1'!AM:AM,'JPK_KR-1'!W:W,F29),"")</f>
        <v/>
      </c>
      <c r="I29" t="str">
        <f>IF(KOKPIT!I29&lt;&gt;"",KOKPIT!I29,"")</f>
        <v/>
      </c>
      <c r="J29" t="str">
        <f>IF(KOKPIT!J29&lt;&gt;"",KOKPIT!J29,"")</f>
        <v/>
      </c>
      <c r="K29" s="124" t="str">
        <f>IF(I29&lt;&gt;"",SUMIFS('JPK_KR-1'!AJ:AJ,'JPK_KR-1'!W:W,J29),"")</f>
        <v/>
      </c>
      <c r="L29" s="124" t="str">
        <f>IF(I29&lt;&gt;"",SUMIFS('JPK_KR-1'!AK:AK,'JPK_KR-1'!W:W,J29),"")</f>
        <v/>
      </c>
    </row>
    <row r="30" spans="1:12" x14ac:dyDescent="0.35">
      <c r="A30" t="str">
        <f>IF(KOKPIT!A30&lt;&gt;"",KOKPIT!A30,"")</f>
        <v/>
      </c>
      <c r="B30" t="str">
        <f>IF(KOKPIT!B30&lt;&gt;"",KOKPIT!B30,"")</f>
        <v/>
      </c>
      <c r="C30" s="124" t="str">
        <f>IF(A30&lt;&gt;"",SUMIFS('JPK_KR-1'!AL:AL,'JPK_KR-1'!W:W,B30),"")</f>
        <v/>
      </c>
      <c r="D30" s="124" t="str">
        <f>IF(A30&lt;&gt;"",SUMIFS('JPK_KR-1'!AM:AM,'JPK_KR-1'!W:W,B30),"")</f>
        <v/>
      </c>
      <c r="E30" t="str">
        <f>IF(KOKPIT!E30&lt;&gt;"",KOKPIT!E30,"")</f>
        <v/>
      </c>
      <c r="F30" t="str">
        <f>IF(KOKPIT!F30&lt;&gt;"",KOKPIT!F30,"")</f>
        <v/>
      </c>
      <c r="G30" s="124" t="str">
        <f>IF(E30&lt;&gt;"",SUMIFS('JPK_KR-1'!AL:AL,'JPK_KR-1'!W:W,F30),"")</f>
        <v/>
      </c>
      <c r="H30" s="124" t="str">
        <f>IF(E30&lt;&gt;"",SUMIFS('JPK_KR-1'!AM:AM,'JPK_KR-1'!W:W,F30),"")</f>
        <v/>
      </c>
      <c r="I30" t="str">
        <f>IF(KOKPIT!I30&lt;&gt;"",KOKPIT!I30,"")</f>
        <v/>
      </c>
      <c r="J30" t="str">
        <f>IF(KOKPIT!J30&lt;&gt;"",KOKPIT!J30,"")</f>
        <v/>
      </c>
      <c r="K30" s="124" t="str">
        <f>IF(I30&lt;&gt;"",SUMIFS('JPK_KR-1'!AJ:AJ,'JPK_KR-1'!W:W,J30),"")</f>
        <v/>
      </c>
      <c r="L30" s="124" t="str">
        <f>IF(I30&lt;&gt;"",SUMIFS('JPK_KR-1'!AK:AK,'JPK_KR-1'!W:W,J30),"")</f>
        <v/>
      </c>
    </row>
    <row r="31" spans="1:12" x14ac:dyDescent="0.35">
      <c r="A31" t="str">
        <f>IF(KOKPIT!A31&lt;&gt;"",KOKPIT!A31,"")</f>
        <v/>
      </c>
      <c r="B31" t="str">
        <f>IF(KOKPIT!B31&lt;&gt;"",KOKPIT!B31,"")</f>
        <v/>
      </c>
      <c r="C31" s="124" t="str">
        <f>IF(A31&lt;&gt;"",SUMIFS('JPK_KR-1'!AL:AL,'JPK_KR-1'!W:W,B31),"")</f>
        <v/>
      </c>
      <c r="D31" s="124" t="str">
        <f>IF(A31&lt;&gt;"",SUMIFS('JPK_KR-1'!AM:AM,'JPK_KR-1'!W:W,B31),"")</f>
        <v/>
      </c>
      <c r="E31" t="str">
        <f>IF(KOKPIT!E31&lt;&gt;"",KOKPIT!E31,"")</f>
        <v/>
      </c>
      <c r="F31" t="str">
        <f>IF(KOKPIT!F31&lt;&gt;"",KOKPIT!F31,"")</f>
        <v/>
      </c>
      <c r="G31" s="124" t="str">
        <f>IF(E31&lt;&gt;"",SUMIFS('JPK_KR-1'!AL:AL,'JPK_KR-1'!W:W,F31),"")</f>
        <v/>
      </c>
      <c r="H31" s="124" t="str">
        <f>IF(E31&lt;&gt;"",SUMIFS('JPK_KR-1'!AM:AM,'JPK_KR-1'!W:W,F31),"")</f>
        <v/>
      </c>
      <c r="I31" t="str">
        <f>IF(KOKPIT!I31&lt;&gt;"",KOKPIT!I31,"")</f>
        <v/>
      </c>
      <c r="J31" t="str">
        <f>IF(KOKPIT!J31&lt;&gt;"",KOKPIT!J31,"")</f>
        <v/>
      </c>
      <c r="K31" s="124" t="str">
        <f>IF(I31&lt;&gt;"",SUMIFS('JPK_KR-1'!AJ:AJ,'JPK_KR-1'!W:W,J31),"")</f>
        <v/>
      </c>
      <c r="L31" s="124" t="str">
        <f>IF(I31&lt;&gt;"",SUMIFS('JPK_KR-1'!AK:AK,'JPK_KR-1'!W:W,J31),"")</f>
        <v/>
      </c>
    </row>
    <row r="32" spans="1:12" x14ac:dyDescent="0.35">
      <c r="A32" t="str">
        <f>IF(KOKPIT!A32&lt;&gt;"",KOKPIT!A32,"")</f>
        <v/>
      </c>
      <c r="B32" t="str">
        <f>IF(KOKPIT!B32&lt;&gt;"",KOKPIT!B32,"")</f>
        <v/>
      </c>
      <c r="C32" s="124" t="str">
        <f>IF(A32&lt;&gt;"",SUMIFS('JPK_KR-1'!AL:AL,'JPK_KR-1'!W:W,B32),"")</f>
        <v/>
      </c>
      <c r="D32" s="124" t="str">
        <f>IF(A32&lt;&gt;"",SUMIFS('JPK_KR-1'!AM:AM,'JPK_KR-1'!W:W,B32),"")</f>
        <v/>
      </c>
      <c r="E32" t="str">
        <f>IF(KOKPIT!E32&lt;&gt;"",KOKPIT!E32,"")</f>
        <v/>
      </c>
      <c r="F32" t="str">
        <f>IF(KOKPIT!F32&lt;&gt;"",KOKPIT!F32,"")</f>
        <v/>
      </c>
      <c r="G32" s="124" t="str">
        <f>IF(E32&lt;&gt;"",SUMIFS('JPK_KR-1'!AL:AL,'JPK_KR-1'!W:W,F32),"")</f>
        <v/>
      </c>
      <c r="H32" s="124" t="str">
        <f>IF(E32&lt;&gt;"",SUMIFS('JPK_KR-1'!AM:AM,'JPK_KR-1'!W:W,F32),"")</f>
        <v/>
      </c>
      <c r="I32" t="str">
        <f>IF(KOKPIT!I32&lt;&gt;"",KOKPIT!I32,"")</f>
        <v/>
      </c>
      <c r="J32" t="str">
        <f>IF(KOKPIT!J32&lt;&gt;"",KOKPIT!J32,"")</f>
        <v/>
      </c>
      <c r="K32" s="124" t="str">
        <f>IF(I32&lt;&gt;"",SUMIFS('JPK_KR-1'!AJ:AJ,'JPK_KR-1'!W:W,J32),"")</f>
        <v/>
      </c>
      <c r="L32" s="124" t="str">
        <f>IF(I32&lt;&gt;"",SUMIFS('JPK_KR-1'!AK:AK,'JPK_KR-1'!W:W,J32),"")</f>
        <v/>
      </c>
    </row>
    <row r="33" spans="1:12" x14ac:dyDescent="0.35">
      <c r="A33" t="str">
        <f>IF(KOKPIT!A33&lt;&gt;"",KOKPIT!A33,"")</f>
        <v/>
      </c>
      <c r="B33" t="str">
        <f>IF(KOKPIT!B33&lt;&gt;"",KOKPIT!B33,"")</f>
        <v/>
      </c>
      <c r="C33" s="124" t="str">
        <f>IF(A33&lt;&gt;"",SUMIFS('JPK_KR-1'!AL:AL,'JPK_KR-1'!W:W,B33),"")</f>
        <v/>
      </c>
      <c r="D33" s="124" t="str">
        <f>IF(A33&lt;&gt;"",SUMIFS('JPK_KR-1'!AM:AM,'JPK_KR-1'!W:W,B33),"")</f>
        <v/>
      </c>
      <c r="E33" t="str">
        <f>IF(KOKPIT!E33&lt;&gt;"",KOKPIT!E33,"")</f>
        <v/>
      </c>
      <c r="F33" t="str">
        <f>IF(KOKPIT!F33&lt;&gt;"",KOKPIT!F33,"")</f>
        <v/>
      </c>
      <c r="G33" s="124" t="str">
        <f>IF(E33&lt;&gt;"",SUMIFS('JPK_KR-1'!AL:AL,'JPK_KR-1'!W:W,F33),"")</f>
        <v/>
      </c>
      <c r="H33" s="124" t="str">
        <f>IF(E33&lt;&gt;"",SUMIFS('JPK_KR-1'!AM:AM,'JPK_KR-1'!W:W,F33),"")</f>
        <v/>
      </c>
      <c r="I33" t="str">
        <f>IF(KOKPIT!I33&lt;&gt;"",KOKPIT!I33,"")</f>
        <v/>
      </c>
      <c r="J33" t="str">
        <f>IF(KOKPIT!J33&lt;&gt;"",KOKPIT!J33,"")</f>
        <v/>
      </c>
      <c r="K33" s="124" t="str">
        <f>IF(I33&lt;&gt;"",SUMIFS('JPK_KR-1'!AJ:AJ,'JPK_KR-1'!W:W,J33),"")</f>
        <v/>
      </c>
      <c r="L33" s="124" t="str">
        <f>IF(I33&lt;&gt;"",SUMIFS('JPK_KR-1'!AK:AK,'JPK_KR-1'!W:W,J33),"")</f>
        <v/>
      </c>
    </row>
    <row r="34" spans="1:12" x14ac:dyDescent="0.35">
      <c r="A34" t="str">
        <f>IF(KOKPIT!A34&lt;&gt;"",KOKPIT!A34,"")</f>
        <v/>
      </c>
      <c r="B34" t="str">
        <f>IF(KOKPIT!B34&lt;&gt;"",KOKPIT!B34,"")</f>
        <v/>
      </c>
      <c r="C34" s="124" t="str">
        <f>IF(A34&lt;&gt;"",SUMIFS('JPK_KR-1'!AL:AL,'JPK_KR-1'!W:W,B34),"")</f>
        <v/>
      </c>
      <c r="D34" s="124" t="str">
        <f>IF(A34&lt;&gt;"",SUMIFS('JPK_KR-1'!AM:AM,'JPK_KR-1'!W:W,B34),"")</f>
        <v/>
      </c>
      <c r="E34" t="str">
        <f>IF(KOKPIT!E34&lt;&gt;"",KOKPIT!E34,"")</f>
        <v/>
      </c>
      <c r="F34" t="str">
        <f>IF(KOKPIT!F34&lt;&gt;"",KOKPIT!F34,"")</f>
        <v/>
      </c>
      <c r="G34" s="124" t="str">
        <f>IF(E34&lt;&gt;"",SUMIFS('JPK_KR-1'!AL:AL,'JPK_KR-1'!W:W,F34),"")</f>
        <v/>
      </c>
      <c r="H34" s="124" t="str">
        <f>IF(E34&lt;&gt;"",SUMIFS('JPK_KR-1'!AM:AM,'JPK_KR-1'!W:W,F34),"")</f>
        <v/>
      </c>
      <c r="I34" t="str">
        <f>IF(KOKPIT!I34&lt;&gt;"",KOKPIT!I34,"")</f>
        <v/>
      </c>
      <c r="J34" t="str">
        <f>IF(KOKPIT!J34&lt;&gt;"",KOKPIT!J34,"")</f>
        <v/>
      </c>
      <c r="K34" s="124" t="str">
        <f>IF(I34&lt;&gt;"",SUMIFS('JPK_KR-1'!AJ:AJ,'JPK_KR-1'!W:W,J34),"")</f>
        <v/>
      </c>
      <c r="L34" s="124" t="str">
        <f>IF(I34&lt;&gt;"",SUMIFS('JPK_KR-1'!AK:AK,'JPK_KR-1'!W:W,J34),"")</f>
        <v/>
      </c>
    </row>
    <row r="35" spans="1:12" x14ac:dyDescent="0.35">
      <c r="A35" t="str">
        <f>IF(KOKPIT!A35&lt;&gt;"",KOKPIT!A35,"")</f>
        <v/>
      </c>
      <c r="B35" t="str">
        <f>IF(KOKPIT!B35&lt;&gt;"",KOKPIT!B35,"")</f>
        <v/>
      </c>
      <c r="C35" s="124" t="str">
        <f>IF(A35&lt;&gt;"",SUMIFS('JPK_KR-1'!AL:AL,'JPK_KR-1'!W:W,B35),"")</f>
        <v/>
      </c>
      <c r="D35" s="124" t="str">
        <f>IF(A35&lt;&gt;"",SUMIFS('JPK_KR-1'!AM:AM,'JPK_KR-1'!W:W,B35),"")</f>
        <v/>
      </c>
      <c r="E35" t="str">
        <f>IF(KOKPIT!E35&lt;&gt;"",KOKPIT!E35,"")</f>
        <v/>
      </c>
      <c r="F35" t="str">
        <f>IF(KOKPIT!F35&lt;&gt;"",KOKPIT!F35,"")</f>
        <v/>
      </c>
      <c r="G35" s="124" t="str">
        <f>IF(E35&lt;&gt;"",SUMIFS('JPK_KR-1'!AL:AL,'JPK_KR-1'!W:W,F35),"")</f>
        <v/>
      </c>
      <c r="H35" s="124" t="str">
        <f>IF(E35&lt;&gt;"",SUMIFS('JPK_KR-1'!AM:AM,'JPK_KR-1'!W:W,F35),"")</f>
        <v/>
      </c>
      <c r="I35" t="str">
        <f>IF(KOKPIT!I35&lt;&gt;"",KOKPIT!I35,"")</f>
        <v/>
      </c>
      <c r="J35" t="str">
        <f>IF(KOKPIT!J35&lt;&gt;"",KOKPIT!J35,"")</f>
        <v/>
      </c>
      <c r="K35" s="124" t="str">
        <f>IF(I35&lt;&gt;"",SUMIFS('JPK_KR-1'!AJ:AJ,'JPK_KR-1'!W:W,J35),"")</f>
        <v/>
      </c>
      <c r="L35" s="124" t="str">
        <f>IF(I35&lt;&gt;"",SUMIFS('JPK_KR-1'!AK:AK,'JPK_KR-1'!W:W,J35),"")</f>
        <v/>
      </c>
    </row>
    <row r="36" spans="1:12" x14ac:dyDescent="0.35">
      <c r="A36" t="str">
        <f>IF(KOKPIT!A36&lt;&gt;"",KOKPIT!A36,"")</f>
        <v/>
      </c>
      <c r="B36" t="str">
        <f>IF(KOKPIT!B36&lt;&gt;"",KOKPIT!B36,"")</f>
        <v/>
      </c>
      <c r="C36" s="124" t="str">
        <f>IF(A36&lt;&gt;"",SUMIFS('JPK_KR-1'!AL:AL,'JPK_KR-1'!W:W,B36),"")</f>
        <v/>
      </c>
      <c r="D36" s="124" t="str">
        <f>IF(A36&lt;&gt;"",SUMIFS('JPK_KR-1'!AM:AM,'JPK_KR-1'!W:W,B36),"")</f>
        <v/>
      </c>
      <c r="E36" t="str">
        <f>IF(KOKPIT!E36&lt;&gt;"",KOKPIT!E36,"")</f>
        <v/>
      </c>
      <c r="F36" t="str">
        <f>IF(KOKPIT!F36&lt;&gt;"",KOKPIT!F36,"")</f>
        <v/>
      </c>
      <c r="G36" s="124" t="str">
        <f>IF(E36&lt;&gt;"",SUMIFS('JPK_KR-1'!AL:AL,'JPK_KR-1'!W:W,F36),"")</f>
        <v/>
      </c>
      <c r="H36" s="124" t="str">
        <f>IF(E36&lt;&gt;"",SUMIFS('JPK_KR-1'!AM:AM,'JPK_KR-1'!W:W,F36),"")</f>
        <v/>
      </c>
      <c r="I36" t="str">
        <f>IF(KOKPIT!I36&lt;&gt;"",KOKPIT!I36,"")</f>
        <v/>
      </c>
      <c r="J36" t="str">
        <f>IF(KOKPIT!J36&lt;&gt;"",KOKPIT!J36,"")</f>
        <v/>
      </c>
      <c r="K36" s="124" t="str">
        <f>IF(I36&lt;&gt;"",SUMIFS('JPK_KR-1'!AJ:AJ,'JPK_KR-1'!W:W,J36),"")</f>
        <v/>
      </c>
      <c r="L36" s="124" t="str">
        <f>IF(I36&lt;&gt;"",SUMIFS('JPK_KR-1'!AK:AK,'JPK_KR-1'!W:W,J36),"")</f>
        <v/>
      </c>
    </row>
    <row r="37" spans="1:12" x14ac:dyDescent="0.35">
      <c r="A37" t="str">
        <f>IF(KOKPIT!A37&lt;&gt;"",KOKPIT!A37,"")</f>
        <v/>
      </c>
      <c r="B37" t="str">
        <f>IF(KOKPIT!B37&lt;&gt;"",KOKPIT!B37,"")</f>
        <v/>
      </c>
      <c r="C37" s="124" t="str">
        <f>IF(A37&lt;&gt;"",SUMIFS('JPK_KR-1'!AL:AL,'JPK_KR-1'!W:W,B37),"")</f>
        <v/>
      </c>
      <c r="D37" s="124" t="str">
        <f>IF(A37&lt;&gt;"",SUMIFS('JPK_KR-1'!AM:AM,'JPK_KR-1'!W:W,B37),"")</f>
        <v/>
      </c>
      <c r="E37" t="str">
        <f>IF(KOKPIT!E37&lt;&gt;"",KOKPIT!E37,"")</f>
        <v/>
      </c>
      <c r="F37" t="str">
        <f>IF(KOKPIT!F37&lt;&gt;"",KOKPIT!F37,"")</f>
        <v/>
      </c>
      <c r="G37" s="124" t="str">
        <f>IF(E37&lt;&gt;"",SUMIFS('JPK_KR-1'!AL:AL,'JPK_KR-1'!W:W,F37),"")</f>
        <v/>
      </c>
      <c r="H37" s="124" t="str">
        <f>IF(E37&lt;&gt;"",SUMIFS('JPK_KR-1'!AM:AM,'JPK_KR-1'!W:W,F37),"")</f>
        <v/>
      </c>
      <c r="I37" t="str">
        <f>IF(KOKPIT!I37&lt;&gt;"",KOKPIT!I37,"")</f>
        <v/>
      </c>
      <c r="J37" t="str">
        <f>IF(KOKPIT!J37&lt;&gt;"",KOKPIT!J37,"")</f>
        <v/>
      </c>
      <c r="K37" s="124" t="str">
        <f>IF(I37&lt;&gt;"",SUMIFS('JPK_KR-1'!AJ:AJ,'JPK_KR-1'!W:W,J37),"")</f>
        <v/>
      </c>
      <c r="L37" s="124" t="str">
        <f>IF(I37&lt;&gt;"",SUMIFS('JPK_KR-1'!AK:AK,'JPK_KR-1'!W:W,J37),"")</f>
        <v/>
      </c>
    </row>
    <row r="38" spans="1:12" x14ac:dyDescent="0.35">
      <c r="A38" t="str">
        <f>IF(KOKPIT!A38&lt;&gt;"",KOKPIT!A38,"")</f>
        <v/>
      </c>
      <c r="B38" t="str">
        <f>IF(KOKPIT!B38&lt;&gt;"",KOKPIT!B38,"")</f>
        <v/>
      </c>
      <c r="C38" s="124" t="str">
        <f>IF(A38&lt;&gt;"",SUMIFS('JPK_KR-1'!AL:AL,'JPK_KR-1'!W:W,B38),"")</f>
        <v/>
      </c>
      <c r="D38" s="124" t="str">
        <f>IF(A38&lt;&gt;"",SUMIFS('JPK_KR-1'!AM:AM,'JPK_KR-1'!W:W,B38),"")</f>
        <v/>
      </c>
      <c r="E38" t="str">
        <f>IF(KOKPIT!E38&lt;&gt;"",KOKPIT!E38,"")</f>
        <v/>
      </c>
      <c r="F38" t="str">
        <f>IF(KOKPIT!F38&lt;&gt;"",KOKPIT!F38,"")</f>
        <v/>
      </c>
      <c r="G38" s="124" t="str">
        <f>IF(E38&lt;&gt;"",SUMIFS('JPK_KR-1'!AL:AL,'JPK_KR-1'!W:W,F38),"")</f>
        <v/>
      </c>
      <c r="H38" s="124" t="str">
        <f>IF(E38&lt;&gt;"",SUMIFS('JPK_KR-1'!AM:AM,'JPK_KR-1'!W:W,F38),"")</f>
        <v/>
      </c>
      <c r="I38" t="str">
        <f>IF(KOKPIT!I38&lt;&gt;"",KOKPIT!I38,"")</f>
        <v/>
      </c>
      <c r="J38" t="str">
        <f>IF(KOKPIT!J38&lt;&gt;"",KOKPIT!J38,"")</f>
        <v/>
      </c>
      <c r="K38" s="124" t="str">
        <f>IF(I38&lt;&gt;"",SUMIFS('JPK_KR-1'!AJ:AJ,'JPK_KR-1'!W:W,J38),"")</f>
        <v/>
      </c>
      <c r="L38" s="124" t="str">
        <f>IF(I38&lt;&gt;"",SUMIFS('JPK_KR-1'!AK:AK,'JPK_KR-1'!W:W,J38),"")</f>
        <v/>
      </c>
    </row>
    <row r="39" spans="1:12" x14ac:dyDescent="0.35">
      <c r="A39" t="str">
        <f>IF(KOKPIT!A39&lt;&gt;"",KOKPIT!A39,"")</f>
        <v/>
      </c>
      <c r="B39" t="str">
        <f>IF(KOKPIT!B39&lt;&gt;"",KOKPIT!B39,"")</f>
        <v/>
      </c>
      <c r="C39" s="124" t="str">
        <f>IF(A39&lt;&gt;"",SUMIFS('JPK_KR-1'!AL:AL,'JPK_KR-1'!W:W,B39),"")</f>
        <v/>
      </c>
      <c r="D39" s="124" t="str">
        <f>IF(A39&lt;&gt;"",SUMIFS('JPK_KR-1'!AM:AM,'JPK_KR-1'!W:W,B39),"")</f>
        <v/>
      </c>
      <c r="E39" t="str">
        <f>IF(KOKPIT!E39&lt;&gt;"",KOKPIT!E39,"")</f>
        <v/>
      </c>
      <c r="F39" t="str">
        <f>IF(KOKPIT!F39&lt;&gt;"",KOKPIT!F39,"")</f>
        <v/>
      </c>
      <c r="G39" s="124" t="str">
        <f>IF(E39&lt;&gt;"",SUMIFS('JPK_KR-1'!AL:AL,'JPK_KR-1'!W:W,F39),"")</f>
        <v/>
      </c>
      <c r="H39" s="124" t="str">
        <f>IF(E39&lt;&gt;"",SUMIFS('JPK_KR-1'!AM:AM,'JPK_KR-1'!W:W,F39),"")</f>
        <v/>
      </c>
      <c r="I39" t="str">
        <f>IF(KOKPIT!I39&lt;&gt;"",KOKPIT!I39,"")</f>
        <v/>
      </c>
      <c r="J39" t="str">
        <f>IF(KOKPIT!J39&lt;&gt;"",KOKPIT!J39,"")</f>
        <v/>
      </c>
      <c r="K39" s="124" t="str">
        <f>IF(I39&lt;&gt;"",SUMIFS('JPK_KR-1'!AJ:AJ,'JPK_KR-1'!W:W,J39),"")</f>
        <v/>
      </c>
      <c r="L39" s="124" t="str">
        <f>IF(I39&lt;&gt;"",SUMIFS('JPK_KR-1'!AK:AK,'JPK_KR-1'!W:W,J39),"")</f>
        <v/>
      </c>
    </row>
    <row r="40" spans="1:12" x14ac:dyDescent="0.35">
      <c r="A40" t="str">
        <f>IF(KOKPIT!A40&lt;&gt;"",KOKPIT!A40,"")</f>
        <v/>
      </c>
      <c r="B40" t="str">
        <f>IF(KOKPIT!B40&lt;&gt;"",KOKPIT!B40,"")</f>
        <v/>
      </c>
      <c r="C40" s="124" t="str">
        <f>IF(A40&lt;&gt;"",SUMIFS('JPK_KR-1'!AL:AL,'JPK_KR-1'!W:W,B40),"")</f>
        <v/>
      </c>
      <c r="D40" s="124" t="str">
        <f>IF(A40&lt;&gt;"",SUMIFS('JPK_KR-1'!AM:AM,'JPK_KR-1'!W:W,B40),"")</f>
        <v/>
      </c>
      <c r="E40" t="str">
        <f>IF(KOKPIT!E40&lt;&gt;"",KOKPIT!E40,"")</f>
        <v/>
      </c>
      <c r="F40" t="str">
        <f>IF(KOKPIT!F40&lt;&gt;"",KOKPIT!F40,"")</f>
        <v/>
      </c>
      <c r="G40" s="124" t="str">
        <f>IF(E40&lt;&gt;"",SUMIFS('JPK_KR-1'!AL:AL,'JPK_KR-1'!W:W,F40),"")</f>
        <v/>
      </c>
      <c r="H40" s="124" t="str">
        <f>IF(E40&lt;&gt;"",SUMIFS('JPK_KR-1'!AM:AM,'JPK_KR-1'!W:W,F40),"")</f>
        <v/>
      </c>
      <c r="I40" t="str">
        <f>IF(KOKPIT!I40&lt;&gt;"",KOKPIT!I40,"")</f>
        <v/>
      </c>
      <c r="J40" t="str">
        <f>IF(KOKPIT!J40&lt;&gt;"",KOKPIT!J40,"")</f>
        <v/>
      </c>
      <c r="K40" s="124" t="str">
        <f>IF(I40&lt;&gt;"",SUMIFS('JPK_KR-1'!AJ:AJ,'JPK_KR-1'!W:W,J40),"")</f>
        <v/>
      </c>
      <c r="L40" s="124" t="str">
        <f>IF(I40&lt;&gt;"",SUMIFS('JPK_KR-1'!AK:AK,'JPK_KR-1'!W:W,J40),"")</f>
        <v/>
      </c>
    </row>
    <row r="41" spans="1:12" x14ac:dyDescent="0.35">
      <c r="A41" t="str">
        <f>IF(KOKPIT!A41&lt;&gt;"",KOKPIT!A41,"")</f>
        <v/>
      </c>
      <c r="B41" t="str">
        <f>IF(KOKPIT!B41&lt;&gt;"",KOKPIT!B41,"")</f>
        <v/>
      </c>
      <c r="C41" s="124" t="str">
        <f>IF(A41&lt;&gt;"",SUMIFS('JPK_KR-1'!AL:AL,'JPK_KR-1'!W:W,B41),"")</f>
        <v/>
      </c>
      <c r="D41" s="124" t="str">
        <f>IF(A41&lt;&gt;"",SUMIFS('JPK_KR-1'!AM:AM,'JPK_KR-1'!W:W,B41),"")</f>
        <v/>
      </c>
      <c r="E41" t="str">
        <f>IF(KOKPIT!E41&lt;&gt;"",KOKPIT!E41,"")</f>
        <v/>
      </c>
      <c r="F41" t="str">
        <f>IF(KOKPIT!F41&lt;&gt;"",KOKPIT!F41,"")</f>
        <v/>
      </c>
      <c r="G41" s="124" t="str">
        <f>IF(E41&lt;&gt;"",SUMIFS('JPK_KR-1'!AL:AL,'JPK_KR-1'!W:W,F41),"")</f>
        <v/>
      </c>
      <c r="H41" s="124" t="str">
        <f>IF(E41&lt;&gt;"",SUMIFS('JPK_KR-1'!AM:AM,'JPK_KR-1'!W:W,F41),"")</f>
        <v/>
      </c>
      <c r="I41" t="str">
        <f>IF(KOKPIT!I41&lt;&gt;"",KOKPIT!I41,"")</f>
        <v/>
      </c>
      <c r="J41" t="str">
        <f>IF(KOKPIT!J41&lt;&gt;"",KOKPIT!J41,"")</f>
        <v/>
      </c>
      <c r="K41" s="124" t="str">
        <f>IF(I41&lt;&gt;"",SUMIFS('JPK_KR-1'!AJ:AJ,'JPK_KR-1'!W:W,J41),"")</f>
        <v/>
      </c>
      <c r="L41" s="124" t="str">
        <f>IF(I41&lt;&gt;"",SUMIFS('JPK_KR-1'!AK:AK,'JPK_KR-1'!W:W,J41),"")</f>
        <v/>
      </c>
    </row>
    <row r="42" spans="1:12" x14ac:dyDescent="0.35">
      <c r="A42" t="str">
        <f>IF(KOKPIT!A42&lt;&gt;"",KOKPIT!A42,"")</f>
        <v/>
      </c>
      <c r="B42" t="str">
        <f>IF(KOKPIT!B42&lt;&gt;"",KOKPIT!B42,"")</f>
        <v/>
      </c>
      <c r="C42" s="124" t="str">
        <f>IF(A42&lt;&gt;"",SUMIFS('JPK_KR-1'!AL:AL,'JPK_KR-1'!W:W,B42),"")</f>
        <v/>
      </c>
      <c r="D42" s="124" t="str">
        <f>IF(A42&lt;&gt;"",SUMIFS('JPK_KR-1'!AM:AM,'JPK_KR-1'!W:W,B42),"")</f>
        <v/>
      </c>
      <c r="E42" t="str">
        <f>IF(KOKPIT!E42&lt;&gt;"",KOKPIT!E42,"")</f>
        <v/>
      </c>
      <c r="F42" t="str">
        <f>IF(KOKPIT!F42&lt;&gt;"",KOKPIT!F42,"")</f>
        <v/>
      </c>
      <c r="G42" s="124" t="str">
        <f>IF(E42&lt;&gt;"",SUMIFS('JPK_KR-1'!AL:AL,'JPK_KR-1'!W:W,F42),"")</f>
        <v/>
      </c>
      <c r="H42" s="124" t="str">
        <f>IF(E42&lt;&gt;"",SUMIFS('JPK_KR-1'!AM:AM,'JPK_KR-1'!W:W,F42),"")</f>
        <v/>
      </c>
      <c r="I42" t="str">
        <f>IF(KOKPIT!I42&lt;&gt;"",KOKPIT!I42,"")</f>
        <v/>
      </c>
      <c r="J42" t="str">
        <f>IF(KOKPIT!J42&lt;&gt;"",KOKPIT!J42,"")</f>
        <v/>
      </c>
      <c r="K42" s="124" t="str">
        <f>IF(I42&lt;&gt;"",SUMIFS('JPK_KR-1'!AJ:AJ,'JPK_KR-1'!W:W,J42),"")</f>
        <v/>
      </c>
      <c r="L42" s="124" t="str">
        <f>IF(I42&lt;&gt;"",SUMIFS('JPK_KR-1'!AK:AK,'JPK_KR-1'!W:W,J42),"")</f>
        <v/>
      </c>
    </row>
    <row r="43" spans="1:12" x14ac:dyDescent="0.35">
      <c r="A43" t="str">
        <f>IF(KOKPIT!A43&lt;&gt;"",KOKPIT!A43,"")</f>
        <v/>
      </c>
      <c r="B43" t="str">
        <f>IF(KOKPIT!B43&lt;&gt;"",KOKPIT!B43,"")</f>
        <v/>
      </c>
      <c r="C43" s="124" t="str">
        <f>IF(A43&lt;&gt;"",SUMIFS('JPK_KR-1'!AL:AL,'JPK_KR-1'!W:W,B43),"")</f>
        <v/>
      </c>
      <c r="D43" s="124" t="str">
        <f>IF(A43&lt;&gt;"",SUMIFS('JPK_KR-1'!AM:AM,'JPK_KR-1'!W:W,B43),"")</f>
        <v/>
      </c>
      <c r="E43" t="str">
        <f>IF(KOKPIT!E43&lt;&gt;"",KOKPIT!E43,"")</f>
        <v/>
      </c>
      <c r="F43" t="str">
        <f>IF(KOKPIT!F43&lt;&gt;"",KOKPIT!F43,"")</f>
        <v/>
      </c>
      <c r="G43" s="124" t="str">
        <f>IF(E43&lt;&gt;"",SUMIFS('JPK_KR-1'!AL:AL,'JPK_KR-1'!W:W,F43),"")</f>
        <v/>
      </c>
      <c r="H43" s="124" t="str">
        <f>IF(E43&lt;&gt;"",SUMIFS('JPK_KR-1'!AM:AM,'JPK_KR-1'!W:W,F43),"")</f>
        <v/>
      </c>
      <c r="I43" t="str">
        <f>IF(KOKPIT!I43&lt;&gt;"",KOKPIT!I43,"")</f>
        <v/>
      </c>
      <c r="J43" t="str">
        <f>IF(KOKPIT!J43&lt;&gt;"",KOKPIT!J43,"")</f>
        <v/>
      </c>
      <c r="K43" s="124" t="str">
        <f>IF(I43&lt;&gt;"",SUMIFS('JPK_KR-1'!AJ:AJ,'JPK_KR-1'!W:W,J43),"")</f>
        <v/>
      </c>
      <c r="L43" s="124" t="str">
        <f>IF(I43&lt;&gt;"",SUMIFS('JPK_KR-1'!AK:AK,'JPK_KR-1'!W:W,J43),"")</f>
        <v/>
      </c>
    </row>
    <row r="44" spans="1:12" x14ac:dyDescent="0.35">
      <c r="A44" t="str">
        <f>IF(KOKPIT!A44&lt;&gt;"",KOKPIT!A44,"")</f>
        <v/>
      </c>
      <c r="B44" t="str">
        <f>IF(KOKPIT!B44&lt;&gt;"",KOKPIT!B44,"")</f>
        <v/>
      </c>
      <c r="C44" s="124" t="str">
        <f>IF(A44&lt;&gt;"",SUMIFS('JPK_KR-1'!AL:AL,'JPK_KR-1'!W:W,B44),"")</f>
        <v/>
      </c>
      <c r="D44" s="124" t="str">
        <f>IF(A44&lt;&gt;"",SUMIFS('JPK_KR-1'!AM:AM,'JPK_KR-1'!W:W,B44),"")</f>
        <v/>
      </c>
      <c r="E44" t="str">
        <f>IF(KOKPIT!E44&lt;&gt;"",KOKPIT!E44,"")</f>
        <v/>
      </c>
      <c r="F44" t="str">
        <f>IF(KOKPIT!F44&lt;&gt;"",KOKPIT!F44,"")</f>
        <v/>
      </c>
      <c r="G44" s="124" t="str">
        <f>IF(E44&lt;&gt;"",SUMIFS('JPK_KR-1'!AL:AL,'JPK_KR-1'!W:W,F44),"")</f>
        <v/>
      </c>
      <c r="H44" s="124" t="str">
        <f>IF(E44&lt;&gt;"",SUMIFS('JPK_KR-1'!AM:AM,'JPK_KR-1'!W:W,F44),"")</f>
        <v/>
      </c>
      <c r="I44" t="str">
        <f>IF(KOKPIT!I44&lt;&gt;"",KOKPIT!I44,"")</f>
        <v/>
      </c>
      <c r="J44" t="str">
        <f>IF(KOKPIT!J44&lt;&gt;"",KOKPIT!J44,"")</f>
        <v/>
      </c>
      <c r="K44" s="124" t="str">
        <f>IF(I44&lt;&gt;"",SUMIFS('JPK_KR-1'!AJ:AJ,'JPK_KR-1'!W:W,J44),"")</f>
        <v/>
      </c>
      <c r="L44" s="124" t="str">
        <f>IF(I44&lt;&gt;"",SUMIFS('JPK_KR-1'!AK:AK,'JPK_KR-1'!W:W,J44),"")</f>
        <v/>
      </c>
    </row>
    <row r="45" spans="1:12" x14ac:dyDescent="0.35">
      <c r="A45" t="str">
        <f>IF(KOKPIT!A45&lt;&gt;"",KOKPIT!A45,"")</f>
        <v/>
      </c>
      <c r="B45" t="str">
        <f>IF(KOKPIT!B45&lt;&gt;"",KOKPIT!B45,"")</f>
        <v/>
      </c>
      <c r="C45" s="124" t="str">
        <f>IF(A45&lt;&gt;"",SUMIFS('JPK_KR-1'!AL:AL,'JPK_KR-1'!W:W,B45),"")</f>
        <v/>
      </c>
      <c r="D45" s="124" t="str">
        <f>IF(A45&lt;&gt;"",SUMIFS('JPK_KR-1'!AM:AM,'JPK_KR-1'!W:W,B45),"")</f>
        <v/>
      </c>
      <c r="E45" t="str">
        <f>IF(KOKPIT!E45&lt;&gt;"",KOKPIT!E45,"")</f>
        <v/>
      </c>
      <c r="F45" t="str">
        <f>IF(KOKPIT!F45&lt;&gt;"",KOKPIT!F45,"")</f>
        <v/>
      </c>
      <c r="G45" s="124" t="str">
        <f>IF(E45&lt;&gt;"",SUMIFS('JPK_KR-1'!AL:AL,'JPK_KR-1'!W:W,F45),"")</f>
        <v/>
      </c>
      <c r="H45" s="124" t="str">
        <f>IF(E45&lt;&gt;"",SUMIFS('JPK_KR-1'!AM:AM,'JPK_KR-1'!W:W,F45),"")</f>
        <v/>
      </c>
      <c r="I45" t="str">
        <f>IF(KOKPIT!I45&lt;&gt;"",KOKPIT!I45,"")</f>
        <v/>
      </c>
      <c r="J45" t="str">
        <f>IF(KOKPIT!J45&lt;&gt;"",KOKPIT!J45,"")</f>
        <v/>
      </c>
      <c r="K45" s="124" t="str">
        <f>IF(I45&lt;&gt;"",SUMIFS('JPK_KR-1'!AJ:AJ,'JPK_KR-1'!W:W,J45),"")</f>
        <v/>
      </c>
      <c r="L45" s="124" t="str">
        <f>IF(I45&lt;&gt;"",SUMIFS('JPK_KR-1'!AK:AK,'JPK_KR-1'!W:W,J45),"")</f>
        <v/>
      </c>
    </row>
    <row r="46" spans="1:12" x14ac:dyDescent="0.35">
      <c r="A46" t="str">
        <f>IF(KOKPIT!A46&lt;&gt;"",KOKPIT!A46,"")</f>
        <v/>
      </c>
      <c r="B46" t="str">
        <f>IF(KOKPIT!B46&lt;&gt;"",KOKPIT!B46,"")</f>
        <v/>
      </c>
      <c r="C46" s="124" t="str">
        <f>IF(A46&lt;&gt;"",SUMIFS('JPK_KR-1'!AL:AL,'JPK_KR-1'!W:W,B46),"")</f>
        <v/>
      </c>
      <c r="D46" s="124" t="str">
        <f>IF(A46&lt;&gt;"",SUMIFS('JPK_KR-1'!AM:AM,'JPK_KR-1'!W:W,B46),"")</f>
        <v/>
      </c>
      <c r="E46" t="str">
        <f>IF(KOKPIT!E46&lt;&gt;"",KOKPIT!E46,"")</f>
        <v/>
      </c>
      <c r="F46" t="str">
        <f>IF(KOKPIT!F46&lt;&gt;"",KOKPIT!F46,"")</f>
        <v/>
      </c>
      <c r="G46" s="124" t="str">
        <f>IF(E46&lt;&gt;"",SUMIFS('JPK_KR-1'!AL:AL,'JPK_KR-1'!W:W,F46),"")</f>
        <v/>
      </c>
      <c r="H46" s="124" t="str">
        <f>IF(E46&lt;&gt;"",SUMIFS('JPK_KR-1'!AM:AM,'JPK_KR-1'!W:W,F46),"")</f>
        <v/>
      </c>
      <c r="I46" t="str">
        <f>IF(KOKPIT!I46&lt;&gt;"",KOKPIT!I46,"")</f>
        <v/>
      </c>
      <c r="J46" t="str">
        <f>IF(KOKPIT!J46&lt;&gt;"",KOKPIT!J46,"")</f>
        <v/>
      </c>
      <c r="K46" s="124" t="str">
        <f>IF(I46&lt;&gt;"",SUMIFS('JPK_KR-1'!AJ:AJ,'JPK_KR-1'!W:W,J46),"")</f>
        <v/>
      </c>
      <c r="L46" s="124" t="str">
        <f>IF(I46&lt;&gt;"",SUMIFS('JPK_KR-1'!AK:AK,'JPK_KR-1'!W:W,J46),"")</f>
        <v/>
      </c>
    </row>
    <row r="47" spans="1:12" x14ac:dyDescent="0.35">
      <c r="A47" t="str">
        <f>IF(KOKPIT!A47&lt;&gt;"",KOKPIT!A47,"")</f>
        <v/>
      </c>
      <c r="B47" t="str">
        <f>IF(KOKPIT!B47&lt;&gt;"",KOKPIT!B47,"")</f>
        <v/>
      </c>
      <c r="C47" s="124" t="str">
        <f>IF(A47&lt;&gt;"",SUMIFS('JPK_KR-1'!AL:AL,'JPK_KR-1'!W:W,B47),"")</f>
        <v/>
      </c>
      <c r="D47" s="124" t="str">
        <f>IF(A47&lt;&gt;"",SUMIFS('JPK_KR-1'!AM:AM,'JPK_KR-1'!W:W,B47),"")</f>
        <v/>
      </c>
      <c r="E47" t="str">
        <f>IF(KOKPIT!E47&lt;&gt;"",KOKPIT!E47,"")</f>
        <v/>
      </c>
      <c r="F47" t="str">
        <f>IF(KOKPIT!F47&lt;&gt;"",KOKPIT!F47,"")</f>
        <v/>
      </c>
      <c r="G47" s="124" t="str">
        <f>IF(E47&lt;&gt;"",SUMIFS('JPK_KR-1'!AL:AL,'JPK_KR-1'!W:W,F47),"")</f>
        <v/>
      </c>
      <c r="H47" s="124" t="str">
        <f>IF(E47&lt;&gt;"",SUMIFS('JPK_KR-1'!AM:AM,'JPK_KR-1'!W:W,F47),"")</f>
        <v/>
      </c>
      <c r="I47" t="str">
        <f>IF(KOKPIT!I47&lt;&gt;"",KOKPIT!I47,"")</f>
        <v/>
      </c>
      <c r="J47" t="str">
        <f>IF(KOKPIT!J47&lt;&gt;"",KOKPIT!J47,"")</f>
        <v/>
      </c>
      <c r="K47" s="124" t="str">
        <f>IF(I47&lt;&gt;"",SUMIFS('JPK_KR-1'!AJ:AJ,'JPK_KR-1'!W:W,J47),"")</f>
        <v/>
      </c>
      <c r="L47" s="124" t="str">
        <f>IF(I47&lt;&gt;"",SUMIFS('JPK_KR-1'!AK:AK,'JPK_KR-1'!W:W,J47),"")</f>
        <v/>
      </c>
    </row>
    <row r="48" spans="1:12" x14ac:dyDescent="0.35">
      <c r="A48" t="str">
        <f>IF(KOKPIT!A48&lt;&gt;"",KOKPIT!A48,"")</f>
        <v/>
      </c>
      <c r="B48" t="str">
        <f>IF(KOKPIT!B48&lt;&gt;"",KOKPIT!B48,"")</f>
        <v/>
      </c>
      <c r="C48" s="124" t="str">
        <f>IF(A48&lt;&gt;"",SUMIFS('JPK_KR-1'!AL:AL,'JPK_KR-1'!W:W,B48),"")</f>
        <v/>
      </c>
      <c r="D48" s="124" t="str">
        <f>IF(A48&lt;&gt;"",SUMIFS('JPK_KR-1'!AM:AM,'JPK_KR-1'!W:W,B48),"")</f>
        <v/>
      </c>
      <c r="E48" t="str">
        <f>IF(KOKPIT!E48&lt;&gt;"",KOKPIT!E48,"")</f>
        <v/>
      </c>
      <c r="F48" t="str">
        <f>IF(KOKPIT!F48&lt;&gt;"",KOKPIT!F48,"")</f>
        <v/>
      </c>
      <c r="G48" s="124" t="str">
        <f>IF(E48&lt;&gt;"",SUMIFS('JPK_KR-1'!AL:AL,'JPK_KR-1'!W:W,F48),"")</f>
        <v/>
      </c>
      <c r="H48" s="124" t="str">
        <f>IF(E48&lt;&gt;"",SUMIFS('JPK_KR-1'!AM:AM,'JPK_KR-1'!W:W,F48),"")</f>
        <v/>
      </c>
      <c r="I48" t="str">
        <f>IF(KOKPIT!I48&lt;&gt;"",KOKPIT!I48,"")</f>
        <v/>
      </c>
      <c r="J48" t="str">
        <f>IF(KOKPIT!J48&lt;&gt;"",KOKPIT!J48,"")</f>
        <v/>
      </c>
      <c r="K48" s="124" t="str">
        <f>IF(I48&lt;&gt;"",SUMIFS('JPK_KR-1'!AJ:AJ,'JPK_KR-1'!W:W,J48),"")</f>
        <v/>
      </c>
      <c r="L48" s="124" t="str">
        <f>IF(I48&lt;&gt;"",SUMIFS('JPK_KR-1'!AK:AK,'JPK_KR-1'!W:W,J48),"")</f>
        <v/>
      </c>
    </row>
    <row r="49" spans="1:12" x14ac:dyDescent="0.35">
      <c r="A49" t="str">
        <f>IF(KOKPIT!A49&lt;&gt;"",KOKPIT!A49,"")</f>
        <v/>
      </c>
      <c r="B49" t="str">
        <f>IF(KOKPIT!B49&lt;&gt;"",KOKPIT!B49,"")</f>
        <v/>
      </c>
      <c r="C49" s="124" t="str">
        <f>IF(A49&lt;&gt;"",SUMIFS('JPK_KR-1'!AL:AL,'JPK_KR-1'!W:W,B49),"")</f>
        <v/>
      </c>
      <c r="D49" s="124" t="str">
        <f>IF(A49&lt;&gt;"",SUMIFS('JPK_KR-1'!AM:AM,'JPK_KR-1'!W:W,B49),"")</f>
        <v/>
      </c>
      <c r="E49" t="str">
        <f>IF(KOKPIT!E49&lt;&gt;"",KOKPIT!E49,"")</f>
        <v/>
      </c>
      <c r="F49" t="str">
        <f>IF(KOKPIT!F49&lt;&gt;"",KOKPIT!F49,"")</f>
        <v/>
      </c>
      <c r="G49" s="124" t="str">
        <f>IF(E49&lt;&gt;"",SUMIFS('JPK_KR-1'!AL:AL,'JPK_KR-1'!W:W,F49),"")</f>
        <v/>
      </c>
      <c r="H49" s="124" t="str">
        <f>IF(E49&lt;&gt;"",SUMIFS('JPK_KR-1'!AM:AM,'JPK_KR-1'!W:W,F49),"")</f>
        <v/>
      </c>
      <c r="I49" t="str">
        <f>IF(KOKPIT!I49&lt;&gt;"",KOKPIT!I49,"")</f>
        <v/>
      </c>
      <c r="J49" t="str">
        <f>IF(KOKPIT!J49&lt;&gt;"",KOKPIT!J49,"")</f>
        <v/>
      </c>
      <c r="K49" s="124" t="str">
        <f>IF(I49&lt;&gt;"",SUMIFS('JPK_KR-1'!AJ:AJ,'JPK_KR-1'!W:W,J49),"")</f>
        <v/>
      </c>
      <c r="L49" s="124" t="str">
        <f>IF(I49&lt;&gt;"",SUMIFS('JPK_KR-1'!AK:AK,'JPK_KR-1'!W:W,J49),"")</f>
        <v/>
      </c>
    </row>
    <row r="50" spans="1:12" x14ac:dyDescent="0.35">
      <c r="A50" t="str">
        <f>IF(KOKPIT!A50&lt;&gt;"",KOKPIT!A50,"")</f>
        <v/>
      </c>
      <c r="B50" t="str">
        <f>IF(KOKPIT!B50&lt;&gt;"",KOKPIT!B50,"")</f>
        <v/>
      </c>
      <c r="C50" s="124" t="str">
        <f>IF(A50&lt;&gt;"",SUMIFS('JPK_KR-1'!AL:AL,'JPK_KR-1'!W:W,B50),"")</f>
        <v/>
      </c>
      <c r="D50" s="124" t="str">
        <f>IF(A50&lt;&gt;"",SUMIFS('JPK_KR-1'!AM:AM,'JPK_KR-1'!W:W,B50),"")</f>
        <v/>
      </c>
      <c r="E50" t="str">
        <f>IF(KOKPIT!E50&lt;&gt;"",KOKPIT!E50,"")</f>
        <v/>
      </c>
      <c r="F50" t="str">
        <f>IF(KOKPIT!F50&lt;&gt;"",KOKPIT!F50,"")</f>
        <v/>
      </c>
      <c r="G50" s="124" t="str">
        <f>IF(E50&lt;&gt;"",SUMIFS('JPK_KR-1'!AL:AL,'JPK_KR-1'!W:W,F50),"")</f>
        <v/>
      </c>
      <c r="H50" s="124" t="str">
        <f>IF(E50&lt;&gt;"",SUMIFS('JPK_KR-1'!AM:AM,'JPK_KR-1'!W:W,F50),"")</f>
        <v/>
      </c>
      <c r="I50" t="str">
        <f>IF(KOKPIT!I50&lt;&gt;"",KOKPIT!I50,"")</f>
        <v/>
      </c>
      <c r="J50" t="str">
        <f>IF(KOKPIT!J50&lt;&gt;"",KOKPIT!J50,"")</f>
        <v/>
      </c>
      <c r="K50" s="124" t="str">
        <f>IF(I50&lt;&gt;"",SUMIFS('JPK_KR-1'!AJ:AJ,'JPK_KR-1'!W:W,J50),"")</f>
        <v/>
      </c>
      <c r="L50" s="124" t="str">
        <f>IF(I50&lt;&gt;"",SUMIFS('JPK_KR-1'!AK:AK,'JPK_KR-1'!W:W,J50),"")</f>
        <v/>
      </c>
    </row>
    <row r="51" spans="1:12" x14ac:dyDescent="0.35">
      <c r="A51" t="str">
        <f>IF(KOKPIT!A51&lt;&gt;"",KOKPIT!A51,"")</f>
        <v/>
      </c>
      <c r="B51" t="str">
        <f>IF(KOKPIT!B51&lt;&gt;"",KOKPIT!B51,"")</f>
        <v/>
      </c>
      <c r="C51" s="124" t="str">
        <f>IF(A51&lt;&gt;"",SUMIFS('JPK_KR-1'!AL:AL,'JPK_KR-1'!W:W,B51),"")</f>
        <v/>
      </c>
      <c r="D51" s="124" t="str">
        <f>IF(A51&lt;&gt;"",SUMIFS('JPK_KR-1'!AM:AM,'JPK_KR-1'!W:W,B51),"")</f>
        <v/>
      </c>
      <c r="E51" t="str">
        <f>IF(KOKPIT!E51&lt;&gt;"",KOKPIT!E51,"")</f>
        <v/>
      </c>
      <c r="F51" t="str">
        <f>IF(KOKPIT!F51&lt;&gt;"",KOKPIT!F51,"")</f>
        <v/>
      </c>
      <c r="G51" s="124" t="str">
        <f>IF(E51&lt;&gt;"",SUMIFS('JPK_KR-1'!AL:AL,'JPK_KR-1'!W:W,F51),"")</f>
        <v/>
      </c>
      <c r="H51" s="124" t="str">
        <f>IF(E51&lt;&gt;"",SUMIFS('JPK_KR-1'!AM:AM,'JPK_KR-1'!W:W,F51),"")</f>
        <v/>
      </c>
      <c r="I51" t="str">
        <f>IF(KOKPIT!I51&lt;&gt;"",KOKPIT!I51,"")</f>
        <v/>
      </c>
      <c r="J51" t="str">
        <f>IF(KOKPIT!J51&lt;&gt;"",KOKPIT!J51,"")</f>
        <v/>
      </c>
      <c r="K51" s="124" t="str">
        <f>IF(I51&lt;&gt;"",SUMIFS('JPK_KR-1'!AJ:AJ,'JPK_KR-1'!W:W,J51),"")</f>
        <v/>
      </c>
      <c r="L51" s="124" t="str">
        <f>IF(I51&lt;&gt;"",SUMIFS('JPK_KR-1'!AK:AK,'JPK_KR-1'!W:W,J51),"")</f>
        <v/>
      </c>
    </row>
    <row r="52" spans="1:12" x14ac:dyDescent="0.35">
      <c r="A52" t="str">
        <f>IF(KOKPIT!A52&lt;&gt;"",KOKPIT!A52,"")</f>
        <v/>
      </c>
      <c r="B52" t="str">
        <f>IF(KOKPIT!B52&lt;&gt;"",KOKPIT!B52,"")</f>
        <v/>
      </c>
      <c r="C52" s="124" t="str">
        <f>IF(A52&lt;&gt;"",SUMIFS('JPK_KR-1'!AL:AL,'JPK_KR-1'!W:W,B52),"")</f>
        <v/>
      </c>
      <c r="D52" s="124" t="str">
        <f>IF(A52&lt;&gt;"",SUMIFS('JPK_KR-1'!AM:AM,'JPK_KR-1'!W:W,B52),"")</f>
        <v/>
      </c>
      <c r="E52" t="str">
        <f>IF(KOKPIT!E52&lt;&gt;"",KOKPIT!E52,"")</f>
        <v/>
      </c>
      <c r="F52" t="str">
        <f>IF(KOKPIT!F52&lt;&gt;"",KOKPIT!F52,"")</f>
        <v/>
      </c>
      <c r="G52" s="124" t="str">
        <f>IF(E52&lt;&gt;"",SUMIFS('JPK_KR-1'!AL:AL,'JPK_KR-1'!W:W,F52),"")</f>
        <v/>
      </c>
      <c r="H52" s="124" t="str">
        <f>IF(E52&lt;&gt;"",SUMIFS('JPK_KR-1'!AM:AM,'JPK_KR-1'!W:W,F52),"")</f>
        <v/>
      </c>
      <c r="I52" t="str">
        <f>IF(KOKPIT!I52&lt;&gt;"",KOKPIT!I52,"")</f>
        <v/>
      </c>
      <c r="J52" t="str">
        <f>IF(KOKPIT!J52&lt;&gt;"",KOKPIT!J52,"")</f>
        <v/>
      </c>
      <c r="K52" s="124" t="str">
        <f>IF(I52&lt;&gt;"",SUMIFS('JPK_KR-1'!AJ:AJ,'JPK_KR-1'!W:W,J52),"")</f>
        <v/>
      </c>
      <c r="L52" s="124" t="str">
        <f>IF(I52&lt;&gt;"",SUMIFS('JPK_KR-1'!AK:AK,'JPK_KR-1'!W:W,J52),"")</f>
        <v/>
      </c>
    </row>
    <row r="53" spans="1:12" x14ac:dyDescent="0.35">
      <c r="A53" t="str">
        <f>IF(KOKPIT!A53&lt;&gt;"",KOKPIT!A53,"")</f>
        <v/>
      </c>
      <c r="B53" t="str">
        <f>IF(KOKPIT!B53&lt;&gt;"",KOKPIT!B53,"")</f>
        <v/>
      </c>
      <c r="C53" s="124" t="str">
        <f>IF(A53&lt;&gt;"",SUMIFS('JPK_KR-1'!AL:AL,'JPK_KR-1'!W:W,B53),"")</f>
        <v/>
      </c>
      <c r="D53" s="124" t="str">
        <f>IF(A53&lt;&gt;"",SUMIFS('JPK_KR-1'!AM:AM,'JPK_KR-1'!W:W,B53),"")</f>
        <v/>
      </c>
      <c r="E53" t="str">
        <f>IF(KOKPIT!E53&lt;&gt;"",KOKPIT!E53,"")</f>
        <v/>
      </c>
      <c r="F53" t="str">
        <f>IF(KOKPIT!F53&lt;&gt;"",KOKPIT!F53,"")</f>
        <v/>
      </c>
      <c r="G53" s="124" t="str">
        <f>IF(E53&lt;&gt;"",SUMIFS('JPK_KR-1'!AL:AL,'JPK_KR-1'!W:W,F53),"")</f>
        <v/>
      </c>
      <c r="H53" s="124" t="str">
        <f>IF(E53&lt;&gt;"",SUMIFS('JPK_KR-1'!AM:AM,'JPK_KR-1'!W:W,F53),"")</f>
        <v/>
      </c>
      <c r="I53" t="str">
        <f>IF(KOKPIT!I53&lt;&gt;"",KOKPIT!I53,"")</f>
        <v/>
      </c>
      <c r="J53" t="str">
        <f>IF(KOKPIT!J53&lt;&gt;"",KOKPIT!J53,"")</f>
        <v/>
      </c>
      <c r="K53" s="124" t="str">
        <f>IF(I53&lt;&gt;"",SUMIFS('JPK_KR-1'!AJ:AJ,'JPK_KR-1'!W:W,J53),"")</f>
        <v/>
      </c>
      <c r="L53" s="124" t="str">
        <f>IF(I53&lt;&gt;"",SUMIFS('JPK_KR-1'!AK:AK,'JPK_KR-1'!W:W,J53),"")</f>
        <v/>
      </c>
    </row>
    <row r="54" spans="1:12" x14ac:dyDescent="0.35">
      <c r="A54" t="str">
        <f>IF(KOKPIT!A54&lt;&gt;"",KOKPIT!A54,"")</f>
        <v/>
      </c>
      <c r="B54" t="str">
        <f>IF(KOKPIT!B54&lt;&gt;"",KOKPIT!B54,"")</f>
        <v/>
      </c>
      <c r="C54" s="124" t="str">
        <f>IF(A54&lt;&gt;"",SUMIFS('JPK_KR-1'!AL:AL,'JPK_KR-1'!W:W,B54),"")</f>
        <v/>
      </c>
      <c r="D54" s="124" t="str">
        <f>IF(A54&lt;&gt;"",SUMIFS('JPK_KR-1'!AM:AM,'JPK_KR-1'!W:W,B54),"")</f>
        <v/>
      </c>
      <c r="E54" t="str">
        <f>IF(KOKPIT!E54&lt;&gt;"",KOKPIT!E54,"")</f>
        <v/>
      </c>
      <c r="F54" t="str">
        <f>IF(KOKPIT!F54&lt;&gt;"",KOKPIT!F54,"")</f>
        <v/>
      </c>
      <c r="G54" s="124" t="str">
        <f>IF(E54&lt;&gt;"",SUMIFS('JPK_KR-1'!AL:AL,'JPK_KR-1'!W:W,F54),"")</f>
        <v/>
      </c>
      <c r="H54" s="124" t="str">
        <f>IF(E54&lt;&gt;"",SUMIFS('JPK_KR-1'!AM:AM,'JPK_KR-1'!W:W,F54),"")</f>
        <v/>
      </c>
      <c r="I54" t="str">
        <f>IF(KOKPIT!I54&lt;&gt;"",KOKPIT!I54,"")</f>
        <v/>
      </c>
      <c r="J54" t="str">
        <f>IF(KOKPIT!J54&lt;&gt;"",KOKPIT!J54,"")</f>
        <v/>
      </c>
      <c r="K54" s="124" t="str">
        <f>IF(I54&lt;&gt;"",SUMIFS('JPK_KR-1'!AJ:AJ,'JPK_KR-1'!W:W,J54),"")</f>
        <v/>
      </c>
      <c r="L54" s="124" t="str">
        <f>IF(I54&lt;&gt;"",SUMIFS('JPK_KR-1'!AK:AK,'JPK_KR-1'!W:W,J54),"")</f>
        <v/>
      </c>
    </row>
    <row r="55" spans="1:12" x14ac:dyDescent="0.35">
      <c r="A55" t="str">
        <f>IF(KOKPIT!A55&lt;&gt;"",KOKPIT!A55,"")</f>
        <v/>
      </c>
      <c r="B55" t="str">
        <f>IF(KOKPIT!B55&lt;&gt;"",KOKPIT!B55,"")</f>
        <v/>
      </c>
      <c r="C55" s="124" t="str">
        <f>IF(A55&lt;&gt;"",SUMIFS('JPK_KR-1'!AL:AL,'JPK_KR-1'!W:W,B55),"")</f>
        <v/>
      </c>
      <c r="D55" s="124" t="str">
        <f>IF(A55&lt;&gt;"",SUMIFS('JPK_KR-1'!AM:AM,'JPK_KR-1'!W:W,B55),"")</f>
        <v/>
      </c>
      <c r="E55" t="str">
        <f>IF(KOKPIT!E55&lt;&gt;"",KOKPIT!E55,"")</f>
        <v/>
      </c>
      <c r="F55" t="str">
        <f>IF(KOKPIT!F55&lt;&gt;"",KOKPIT!F55,"")</f>
        <v/>
      </c>
      <c r="G55" s="124" t="str">
        <f>IF(E55&lt;&gt;"",SUMIFS('JPK_KR-1'!AL:AL,'JPK_KR-1'!W:W,F55),"")</f>
        <v/>
      </c>
      <c r="H55" s="124" t="str">
        <f>IF(E55&lt;&gt;"",SUMIFS('JPK_KR-1'!AM:AM,'JPK_KR-1'!W:W,F55),"")</f>
        <v/>
      </c>
      <c r="I55" t="str">
        <f>IF(KOKPIT!I55&lt;&gt;"",KOKPIT!I55,"")</f>
        <v/>
      </c>
      <c r="J55" t="str">
        <f>IF(KOKPIT!J55&lt;&gt;"",KOKPIT!J55,"")</f>
        <v/>
      </c>
      <c r="K55" s="124" t="str">
        <f>IF(I55&lt;&gt;"",SUMIFS('JPK_KR-1'!AJ:AJ,'JPK_KR-1'!W:W,J55),"")</f>
        <v/>
      </c>
      <c r="L55" s="124" t="str">
        <f>IF(I55&lt;&gt;"",SUMIFS('JPK_KR-1'!AK:AK,'JPK_KR-1'!W:W,J55),"")</f>
        <v/>
      </c>
    </row>
    <row r="56" spans="1:12" x14ac:dyDescent="0.35">
      <c r="A56" t="str">
        <f>IF(KOKPIT!A56&lt;&gt;"",KOKPIT!A56,"")</f>
        <v/>
      </c>
      <c r="B56" t="str">
        <f>IF(KOKPIT!B56&lt;&gt;"",KOKPIT!B56,"")</f>
        <v/>
      </c>
      <c r="C56" s="124" t="str">
        <f>IF(A56&lt;&gt;"",SUMIFS('JPK_KR-1'!AL:AL,'JPK_KR-1'!W:W,B56),"")</f>
        <v/>
      </c>
      <c r="D56" s="124" t="str">
        <f>IF(A56&lt;&gt;"",SUMIFS('JPK_KR-1'!AM:AM,'JPK_KR-1'!W:W,B56),"")</f>
        <v/>
      </c>
      <c r="E56" t="str">
        <f>IF(KOKPIT!E56&lt;&gt;"",KOKPIT!E56,"")</f>
        <v/>
      </c>
      <c r="F56" t="str">
        <f>IF(KOKPIT!F56&lt;&gt;"",KOKPIT!F56,"")</f>
        <v/>
      </c>
      <c r="G56" s="124" t="str">
        <f>IF(E56&lt;&gt;"",SUMIFS('JPK_KR-1'!AL:AL,'JPK_KR-1'!W:W,F56),"")</f>
        <v/>
      </c>
      <c r="H56" s="124" t="str">
        <f>IF(E56&lt;&gt;"",SUMIFS('JPK_KR-1'!AM:AM,'JPK_KR-1'!W:W,F56),"")</f>
        <v/>
      </c>
      <c r="I56" t="str">
        <f>IF(KOKPIT!I56&lt;&gt;"",KOKPIT!I56,"")</f>
        <v/>
      </c>
      <c r="J56" t="str">
        <f>IF(KOKPIT!J56&lt;&gt;"",KOKPIT!J56,"")</f>
        <v/>
      </c>
      <c r="K56" s="124" t="str">
        <f>IF(I56&lt;&gt;"",SUMIFS('JPK_KR-1'!AJ:AJ,'JPK_KR-1'!W:W,J56),"")</f>
        <v/>
      </c>
      <c r="L56" s="124" t="str">
        <f>IF(I56&lt;&gt;"",SUMIFS('JPK_KR-1'!AK:AK,'JPK_KR-1'!W:W,J56),"")</f>
        <v/>
      </c>
    </row>
    <row r="57" spans="1:12" x14ac:dyDescent="0.35">
      <c r="A57" t="str">
        <f>IF(KOKPIT!A57&lt;&gt;"",KOKPIT!A57,"")</f>
        <v/>
      </c>
      <c r="B57" t="str">
        <f>IF(KOKPIT!B57&lt;&gt;"",KOKPIT!B57,"")</f>
        <v/>
      </c>
      <c r="C57" s="124" t="str">
        <f>IF(A57&lt;&gt;"",SUMIFS('JPK_KR-1'!AL:AL,'JPK_KR-1'!W:W,B57),"")</f>
        <v/>
      </c>
      <c r="D57" s="124" t="str">
        <f>IF(A57&lt;&gt;"",SUMIFS('JPK_KR-1'!AM:AM,'JPK_KR-1'!W:W,B57),"")</f>
        <v/>
      </c>
      <c r="E57" t="str">
        <f>IF(KOKPIT!E57&lt;&gt;"",KOKPIT!E57,"")</f>
        <v/>
      </c>
      <c r="F57" t="str">
        <f>IF(KOKPIT!F57&lt;&gt;"",KOKPIT!F57,"")</f>
        <v/>
      </c>
      <c r="G57" s="124" t="str">
        <f>IF(E57&lt;&gt;"",SUMIFS('JPK_KR-1'!AL:AL,'JPK_KR-1'!W:W,F57),"")</f>
        <v/>
      </c>
      <c r="H57" s="124" t="str">
        <f>IF(E57&lt;&gt;"",SUMIFS('JPK_KR-1'!AM:AM,'JPK_KR-1'!W:W,F57),"")</f>
        <v/>
      </c>
      <c r="I57" t="str">
        <f>IF(KOKPIT!I57&lt;&gt;"",KOKPIT!I57,"")</f>
        <v/>
      </c>
      <c r="J57" t="str">
        <f>IF(KOKPIT!J57&lt;&gt;"",KOKPIT!J57,"")</f>
        <v/>
      </c>
      <c r="K57" s="124" t="str">
        <f>IF(I57&lt;&gt;"",SUMIFS('JPK_KR-1'!AJ:AJ,'JPK_KR-1'!W:W,J57),"")</f>
        <v/>
      </c>
      <c r="L57" s="124" t="str">
        <f>IF(I57&lt;&gt;"",SUMIFS('JPK_KR-1'!AK:AK,'JPK_KR-1'!W:W,J57),"")</f>
        <v/>
      </c>
    </row>
    <row r="58" spans="1:12" x14ac:dyDescent="0.35">
      <c r="A58" t="str">
        <f>IF(KOKPIT!A58&lt;&gt;"",KOKPIT!A58,"")</f>
        <v/>
      </c>
      <c r="B58" t="str">
        <f>IF(KOKPIT!B58&lt;&gt;"",KOKPIT!B58,"")</f>
        <v/>
      </c>
      <c r="C58" s="124" t="str">
        <f>IF(A58&lt;&gt;"",SUMIFS('JPK_KR-1'!AL:AL,'JPK_KR-1'!W:W,B58),"")</f>
        <v/>
      </c>
      <c r="D58" s="124" t="str">
        <f>IF(A58&lt;&gt;"",SUMIFS('JPK_KR-1'!AM:AM,'JPK_KR-1'!W:W,B58),"")</f>
        <v/>
      </c>
      <c r="E58" t="str">
        <f>IF(KOKPIT!E58&lt;&gt;"",KOKPIT!E58,"")</f>
        <v/>
      </c>
      <c r="F58" t="str">
        <f>IF(KOKPIT!F58&lt;&gt;"",KOKPIT!F58,"")</f>
        <v/>
      </c>
      <c r="G58" s="124" t="str">
        <f>IF(E58&lt;&gt;"",SUMIFS('JPK_KR-1'!AL:AL,'JPK_KR-1'!W:W,F58),"")</f>
        <v/>
      </c>
      <c r="H58" s="124" t="str">
        <f>IF(E58&lt;&gt;"",SUMIFS('JPK_KR-1'!AM:AM,'JPK_KR-1'!W:W,F58),"")</f>
        <v/>
      </c>
      <c r="I58" t="str">
        <f>IF(KOKPIT!I58&lt;&gt;"",KOKPIT!I58,"")</f>
        <v/>
      </c>
      <c r="J58" t="str">
        <f>IF(KOKPIT!J58&lt;&gt;"",KOKPIT!J58,"")</f>
        <v/>
      </c>
      <c r="K58" s="124" t="str">
        <f>IF(I58&lt;&gt;"",SUMIFS('JPK_KR-1'!AJ:AJ,'JPK_KR-1'!W:W,J58),"")</f>
        <v/>
      </c>
      <c r="L58" s="124" t="str">
        <f>IF(I58&lt;&gt;"",SUMIFS('JPK_KR-1'!AK:AK,'JPK_KR-1'!W:W,J58),"")</f>
        <v/>
      </c>
    </row>
    <row r="59" spans="1:12" x14ac:dyDescent="0.35">
      <c r="A59" t="str">
        <f>IF(KOKPIT!A59&lt;&gt;"",KOKPIT!A59,"")</f>
        <v/>
      </c>
      <c r="B59" t="str">
        <f>IF(KOKPIT!B59&lt;&gt;"",KOKPIT!B59,"")</f>
        <v/>
      </c>
      <c r="C59" s="124" t="str">
        <f>IF(A59&lt;&gt;"",SUMIFS('JPK_KR-1'!AL:AL,'JPK_KR-1'!W:W,B59),"")</f>
        <v/>
      </c>
      <c r="D59" s="124" t="str">
        <f>IF(A59&lt;&gt;"",SUMIFS('JPK_KR-1'!AM:AM,'JPK_KR-1'!W:W,B59),"")</f>
        <v/>
      </c>
      <c r="E59" t="str">
        <f>IF(KOKPIT!E59&lt;&gt;"",KOKPIT!E59,"")</f>
        <v/>
      </c>
      <c r="F59" t="str">
        <f>IF(KOKPIT!F59&lt;&gt;"",KOKPIT!F59,"")</f>
        <v/>
      </c>
      <c r="G59" s="124" t="str">
        <f>IF(E59&lt;&gt;"",SUMIFS('JPK_KR-1'!AL:AL,'JPK_KR-1'!W:W,F59),"")</f>
        <v/>
      </c>
      <c r="H59" s="124" t="str">
        <f>IF(E59&lt;&gt;"",SUMIFS('JPK_KR-1'!AM:AM,'JPK_KR-1'!W:W,F59),"")</f>
        <v/>
      </c>
      <c r="I59" t="str">
        <f>IF(KOKPIT!I59&lt;&gt;"",KOKPIT!I59,"")</f>
        <v/>
      </c>
      <c r="J59" t="str">
        <f>IF(KOKPIT!J59&lt;&gt;"",KOKPIT!J59,"")</f>
        <v/>
      </c>
      <c r="K59" s="124" t="str">
        <f>IF(I59&lt;&gt;"",SUMIFS('JPK_KR-1'!AJ:AJ,'JPK_KR-1'!W:W,J59),"")</f>
        <v/>
      </c>
      <c r="L59" s="124" t="str">
        <f>IF(I59&lt;&gt;"",SUMIFS('JPK_KR-1'!AK:AK,'JPK_KR-1'!W:W,J59),"")</f>
        <v/>
      </c>
    </row>
    <row r="60" spans="1:12" x14ac:dyDescent="0.35">
      <c r="A60" t="str">
        <f>IF(KOKPIT!A60&lt;&gt;"",KOKPIT!A60,"")</f>
        <v/>
      </c>
      <c r="B60" t="str">
        <f>IF(KOKPIT!B60&lt;&gt;"",KOKPIT!B60,"")</f>
        <v/>
      </c>
      <c r="C60" s="124" t="str">
        <f>IF(A60&lt;&gt;"",SUMIFS('JPK_KR-1'!AL:AL,'JPK_KR-1'!W:W,B60),"")</f>
        <v/>
      </c>
      <c r="D60" s="124" t="str">
        <f>IF(A60&lt;&gt;"",SUMIFS('JPK_KR-1'!AM:AM,'JPK_KR-1'!W:W,B60),"")</f>
        <v/>
      </c>
      <c r="E60" t="str">
        <f>IF(KOKPIT!E60&lt;&gt;"",KOKPIT!E60,"")</f>
        <v/>
      </c>
      <c r="F60" t="str">
        <f>IF(KOKPIT!F60&lt;&gt;"",KOKPIT!F60,"")</f>
        <v/>
      </c>
      <c r="G60" s="124" t="str">
        <f>IF(E60&lt;&gt;"",SUMIFS('JPK_KR-1'!AL:AL,'JPK_KR-1'!W:W,F60),"")</f>
        <v/>
      </c>
      <c r="H60" s="124" t="str">
        <f>IF(E60&lt;&gt;"",SUMIFS('JPK_KR-1'!AM:AM,'JPK_KR-1'!W:W,F60),"")</f>
        <v/>
      </c>
      <c r="I60" t="str">
        <f>IF(KOKPIT!I60&lt;&gt;"",KOKPIT!I60,"")</f>
        <v/>
      </c>
      <c r="J60" t="str">
        <f>IF(KOKPIT!J60&lt;&gt;"",KOKPIT!J60,"")</f>
        <v/>
      </c>
      <c r="K60" s="124" t="str">
        <f>IF(I60&lt;&gt;"",SUMIFS('JPK_KR-1'!AJ:AJ,'JPK_KR-1'!W:W,J60),"")</f>
        <v/>
      </c>
      <c r="L60" s="124" t="str">
        <f>IF(I60&lt;&gt;"",SUMIFS('JPK_KR-1'!AK:AK,'JPK_KR-1'!W:W,J60),"")</f>
        <v/>
      </c>
    </row>
    <row r="61" spans="1:12" x14ac:dyDescent="0.35">
      <c r="A61" t="str">
        <f>IF(KOKPIT!A61&lt;&gt;"",KOKPIT!A61,"")</f>
        <v/>
      </c>
      <c r="B61" t="str">
        <f>IF(KOKPIT!B61&lt;&gt;"",KOKPIT!B61,"")</f>
        <v/>
      </c>
      <c r="C61" s="124" t="str">
        <f>IF(A61&lt;&gt;"",SUMIFS('JPK_KR-1'!AL:AL,'JPK_KR-1'!W:W,B61),"")</f>
        <v/>
      </c>
      <c r="D61" s="124" t="str">
        <f>IF(A61&lt;&gt;"",SUMIFS('JPK_KR-1'!AM:AM,'JPK_KR-1'!W:W,B61),"")</f>
        <v/>
      </c>
      <c r="E61" t="str">
        <f>IF(KOKPIT!E61&lt;&gt;"",KOKPIT!E61,"")</f>
        <v/>
      </c>
      <c r="F61" t="str">
        <f>IF(KOKPIT!F61&lt;&gt;"",KOKPIT!F61,"")</f>
        <v/>
      </c>
      <c r="G61" s="124" t="str">
        <f>IF(E61&lt;&gt;"",SUMIFS('JPK_KR-1'!AL:AL,'JPK_KR-1'!W:W,F61),"")</f>
        <v/>
      </c>
      <c r="H61" s="124" t="str">
        <f>IF(E61&lt;&gt;"",SUMIFS('JPK_KR-1'!AM:AM,'JPK_KR-1'!W:W,F61),"")</f>
        <v/>
      </c>
      <c r="I61" t="str">
        <f>IF(KOKPIT!I61&lt;&gt;"",KOKPIT!I61,"")</f>
        <v/>
      </c>
      <c r="J61" t="str">
        <f>IF(KOKPIT!J61&lt;&gt;"",KOKPIT!J61,"")</f>
        <v/>
      </c>
      <c r="K61" s="124" t="str">
        <f>IF(I61&lt;&gt;"",SUMIFS('JPK_KR-1'!AJ:AJ,'JPK_KR-1'!W:W,J61),"")</f>
        <v/>
      </c>
      <c r="L61" s="124" t="str">
        <f>IF(I61&lt;&gt;"",SUMIFS('JPK_KR-1'!AK:AK,'JPK_KR-1'!W:W,J61),"")</f>
        <v/>
      </c>
    </row>
    <row r="62" spans="1:12" x14ac:dyDescent="0.35">
      <c r="A62" t="str">
        <f>IF(KOKPIT!A62&lt;&gt;"",KOKPIT!A62,"")</f>
        <v/>
      </c>
      <c r="B62" t="str">
        <f>IF(KOKPIT!B62&lt;&gt;"",KOKPIT!B62,"")</f>
        <v/>
      </c>
      <c r="C62" s="124" t="str">
        <f>IF(A62&lt;&gt;"",SUMIFS('JPK_KR-1'!AL:AL,'JPK_KR-1'!W:W,B62),"")</f>
        <v/>
      </c>
      <c r="D62" s="124" t="str">
        <f>IF(A62&lt;&gt;"",SUMIFS('JPK_KR-1'!AM:AM,'JPK_KR-1'!W:W,B62),"")</f>
        <v/>
      </c>
      <c r="E62" t="str">
        <f>IF(KOKPIT!E62&lt;&gt;"",KOKPIT!E62,"")</f>
        <v/>
      </c>
      <c r="F62" t="str">
        <f>IF(KOKPIT!F62&lt;&gt;"",KOKPIT!F62,"")</f>
        <v/>
      </c>
      <c r="G62" s="124" t="str">
        <f>IF(E62&lt;&gt;"",SUMIFS('JPK_KR-1'!AL:AL,'JPK_KR-1'!W:W,F62),"")</f>
        <v/>
      </c>
      <c r="H62" s="124" t="str">
        <f>IF(E62&lt;&gt;"",SUMIFS('JPK_KR-1'!AM:AM,'JPK_KR-1'!W:W,F62),"")</f>
        <v/>
      </c>
      <c r="I62" t="str">
        <f>IF(KOKPIT!I62&lt;&gt;"",KOKPIT!I62,"")</f>
        <v/>
      </c>
      <c r="J62" t="str">
        <f>IF(KOKPIT!J62&lt;&gt;"",KOKPIT!J62,"")</f>
        <v/>
      </c>
      <c r="K62" s="124" t="str">
        <f>IF(I62&lt;&gt;"",SUMIFS('JPK_KR-1'!AJ:AJ,'JPK_KR-1'!W:W,J62),"")</f>
        <v/>
      </c>
      <c r="L62" s="124" t="str">
        <f>IF(I62&lt;&gt;"",SUMIFS('JPK_KR-1'!AK:AK,'JPK_KR-1'!W:W,J62),"")</f>
        <v/>
      </c>
    </row>
    <row r="63" spans="1:12" x14ac:dyDescent="0.35">
      <c r="A63" t="str">
        <f>IF(KOKPIT!A63&lt;&gt;"",KOKPIT!A63,"")</f>
        <v/>
      </c>
      <c r="B63" t="str">
        <f>IF(KOKPIT!B63&lt;&gt;"",KOKPIT!B63,"")</f>
        <v/>
      </c>
      <c r="C63" s="124" t="str">
        <f>IF(A63&lt;&gt;"",SUMIFS('JPK_KR-1'!AL:AL,'JPK_KR-1'!W:W,B63),"")</f>
        <v/>
      </c>
      <c r="D63" s="124" t="str">
        <f>IF(A63&lt;&gt;"",SUMIFS('JPK_KR-1'!AM:AM,'JPK_KR-1'!W:W,B63),"")</f>
        <v/>
      </c>
      <c r="E63" t="str">
        <f>IF(KOKPIT!E63&lt;&gt;"",KOKPIT!E63,"")</f>
        <v/>
      </c>
      <c r="F63" t="str">
        <f>IF(KOKPIT!F63&lt;&gt;"",KOKPIT!F63,"")</f>
        <v/>
      </c>
      <c r="G63" s="124" t="str">
        <f>IF(E63&lt;&gt;"",SUMIFS('JPK_KR-1'!AL:AL,'JPK_KR-1'!W:W,F63),"")</f>
        <v/>
      </c>
      <c r="H63" s="124" t="str">
        <f>IF(E63&lt;&gt;"",SUMIFS('JPK_KR-1'!AM:AM,'JPK_KR-1'!W:W,F63),"")</f>
        <v/>
      </c>
      <c r="I63" t="str">
        <f>IF(KOKPIT!I63&lt;&gt;"",KOKPIT!I63,"")</f>
        <v/>
      </c>
      <c r="J63" t="str">
        <f>IF(KOKPIT!J63&lt;&gt;"",KOKPIT!J63,"")</f>
        <v/>
      </c>
      <c r="K63" s="124" t="str">
        <f>IF(I63&lt;&gt;"",SUMIFS('JPK_KR-1'!AJ:AJ,'JPK_KR-1'!W:W,J63),"")</f>
        <v/>
      </c>
      <c r="L63" s="124" t="str">
        <f>IF(I63&lt;&gt;"",SUMIFS('JPK_KR-1'!AK:AK,'JPK_KR-1'!W:W,J63),"")</f>
        <v/>
      </c>
    </row>
    <row r="64" spans="1:12" x14ac:dyDescent="0.35">
      <c r="A64" t="str">
        <f>IF(KOKPIT!A64&lt;&gt;"",KOKPIT!A64,"")</f>
        <v/>
      </c>
      <c r="B64" t="str">
        <f>IF(KOKPIT!B64&lt;&gt;"",KOKPIT!B64,"")</f>
        <v/>
      </c>
      <c r="C64" s="124" t="str">
        <f>IF(A64&lt;&gt;"",SUMIFS('JPK_KR-1'!AL:AL,'JPK_KR-1'!W:W,B64),"")</f>
        <v/>
      </c>
      <c r="D64" s="124" t="str">
        <f>IF(A64&lt;&gt;"",SUMIFS('JPK_KR-1'!AM:AM,'JPK_KR-1'!W:W,B64),"")</f>
        <v/>
      </c>
      <c r="E64" t="str">
        <f>IF(KOKPIT!E64&lt;&gt;"",KOKPIT!E64,"")</f>
        <v/>
      </c>
      <c r="F64" t="str">
        <f>IF(KOKPIT!F64&lt;&gt;"",KOKPIT!F64,"")</f>
        <v/>
      </c>
      <c r="G64" s="124" t="str">
        <f>IF(E64&lt;&gt;"",SUMIFS('JPK_KR-1'!AL:AL,'JPK_KR-1'!W:W,F64),"")</f>
        <v/>
      </c>
      <c r="H64" s="124" t="str">
        <f>IF(E64&lt;&gt;"",SUMIFS('JPK_KR-1'!AM:AM,'JPK_KR-1'!W:W,F64),"")</f>
        <v/>
      </c>
      <c r="I64" t="str">
        <f>IF(KOKPIT!I64&lt;&gt;"",KOKPIT!I64,"")</f>
        <v/>
      </c>
      <c r="J64" t="str">
        <f>IF(KOKPIT!J64&lt;&gt;"",KOKPIT!J64,"")</f>
        <v/>
      </c>
      <c r="K64" s="124" t="str">
        <f>IF(I64&lt;&gt;"",SUMIFS('JPK_KR-1'!AJ:AJ,'JPK_KR-1'!W:W,J64),"")</f>
        <v/>
      </c>
      <c r="L64" s="124" t="str">
        <f>IF(I64&lt;&gt;"",SUMIFS('JPK_KR-1'!AK:AK,'JPK_KR-1'!W:W,J64),"")</f>
        <v/>
      </c>
    </row>
    <row r="65" spans="1:12" x14ac:dyDescent="0.35">
      <c r="A65" t="str">
        <f>IF(KOKPIT!A65&lt;&gt;"",KOKPIT!A65,"")</f>
        <v/>
      </c>
      <c r="B65" t="str">
        <f>IF(KOKPIT!B65&lt;&gt;"",KOKPIT!B65,"")</f>
        <v/>
      </c>
      <c r="C65" s="124" t="str">
        <f>IF(A65&lt;&gt;"",SUMIFS('JPK_KR-1'!AL:AL,'JPK_KR-1'!W:W,B65),"")</f>
        <v/>
      </c>
      <c r="D65" s="124" t="str">
        <f>IF(A65&lt;&gt;"",SUMIFS('JPK_KR-1'!AM:AM,'JPK_KR-1'!W:W,B65),"")</f>
        <v/>
      </c>
      <c r="E65" t="str">
        <f>IF(KOKPIT!E65&lt;&gt;"",KOKPIT!E65,"")</f>
        <v/>
      </c>
      <c r="F65" t="str">
        <f>IF(KOKPIT!F65&lt;&gt;"",KOKPIT!F65,"")</f>
        <v/>
      </c>
      <c r="G65" s="124" t="str">
        <f>IF(E65&lt;&gt;"",SUMIFS('JPK_KR-1'!AL:AL,'JPK_KR-1'!W:W,F65),"")</f>
        <v/>
      </c>
      <c r="H65" s="124" t="str">
        <f>IF(E65&lt;&gt;"",SUMIFS('JPK_KR-1'!AM:AM,'JPK_KR-1'!W:W,F65),"")</f>
        <v/>
      </c>
      <c r="I65" t="str">
        <f>IF(KOKPIT!I65&lt;&gt;"",KOKPIT!I65,"")</f>
        <v/>
      </c>
      <c r="J65" t="str">
        <f>IF(KOKPIT!J65&lt;&gt;"",KOKPIT!J65,"")</f>
        <v/>
      </c>
      <c r="K65" s="124" t="str">
        <f>IF(I65&lt;&gt;"",SUMIFS('JPK_KR-1'!AJ:AJ,'JPK_KR-1'!W:W,J65),"")</f>
        <v/>
      </c>
      <c r="L65" s="124" t="str">
        <f>IF(I65&lt;&gt;"",SUMIFS('JPK_KR-1'!AK:AK,'JPK_KR-1'!W:W,J65),"")</f>
        <v/>
      </c>
    </row>
    <row r="66" spans="1:12" x14ac:dyDescent="0.35">
      <c r="A66" t="str">
        <f>IF(KOKPIT!A66&lt;&gt;"",KOKPIT!A66,"")</f>
        <v/>
      </c>
      <c r="B66" t="str">
        <f>IF(KOKPIT!B66&lt;&gt;"",KOKPIT!B66,"")</f>
        <v/>
      </c>
      <c r="C66" s="124" t="str">
        <f>IF(A66&lt;&gt;"",SUMIFS('JPK_KR-1'!AL:AL,'JPK_KR-1'!W:W,B66),"")</f>
        <v/>
      </c>
      <c r="D66" s="124" t="str">
        <f>IF(A66&lt;&gt;"",SUMIFS('JPK_KR-1'!AM:AM,'JPK_KR-1'!W:W,B66),"")</f>
        <v/>
      </c>
      <c r="E66" t="str">
        <f>IF(KOKPIT!E66&lt;&gt;"",KOKPIT!E66,"")</f>
        <v/>
      </c>
      <c r="F66" t="str">
        <f>IF(KOKPIT!F66&lt;&gt;"",KOKPIT!F66,"")</f>
        <v/>
      </c>
      <c r="G66" s="124" t="str">
        <f>IF(E66&lt;&gt;"",SUMIFS('JPK_KR-1'!AL:AL,'JPK_KR-1'!W:W,F66),"")</f>
        <v/>
      </c>
      <c r="H66" s="124" t="str">
        <f>IF(E66&lt;&gt;"",SUMIFS('JPK_KR-1'!AM:AM,'JPK_KR-1'!W:W,F66),"")</f>
        <v/>
      </c>
      <c r="I66" t="str">
        <f>IF(KOKPIT!I66&lt;&gt;"",KOKPIT!I66,"")</f>
        <v/>
      </c>
      <c r="J66" t="str">
        <f>IF(KOKPIT!J66&lt;&gt;"",KOKPIT!J66,"")</f>
        <v/>
      </c>
      <c r="K66" s="124" t="str">
        <f>IF(I66&lt;&gt;"",SUMIFS('JPK_KR-1'!AJ:AJ,'JPK_KR-1'!W:W,J66),"")</f>
        <v/>
      </c>
      <c r="L66" s="124" t="str">
        <f>IF(I66&lt;&gt;"",SUMIFS('JPK_KR-1'!AK:AK,'JPK_KR-1'!W:W,J66),"")</f>
        <v/>
      </c>
    </row>
    <row r="67" spans="1:12" x14ac:dyDescent="0.35">
      <c r="A67" t="str">
        <f>IF(KOKPIT!A67&lt;&gt;"",KOKPIT!A67,"")</f>
        <v/>
      </c>
      <c r="B67" t="str">
        <f>IF(KOKPIT!B67&lt;&gt;"",KOKPIT!B67,"")</f>
        <v/>
      </c>
      <c r="C67" s="124" t="str">
        <f>IF(A67&lt;&gt;"",SUMIFS('JPK_KR-1'!AL:AL,'JPK_KR-1'!W:W,B67),"")</f>
        <v/>
      </c>
      <c r="D67" s="124" t="str">
        <f>IF(A67&lt;&gt;"",SUMIFS('JPK_KR-1'!AM:AM,'JPK_KR-1'!W:W,B67),"")</f>
        <v/>
      </c>
      <c r="E67" t="str">
        <f>IF(KOKPIT!E67&lt;&gt;"",KOKPIT!E67,"")</f>
        <v/>
      </c>
      <c r="F67" t="str">
        <f>IF(KOKPIT!F67&lt;&gt;"",KOKPIT!F67,"")</f>
        <v/>
      </c>
      <c r="G67" s="124" t="str">
        <f>IF(E67&lt;&gt;"",SUMIFS('JPK_KR-1'!AL:AL,'JPK_KR-1'!W:W,F67),"")</f>
        <v/>
      </c>
      <c r="H67" s="124" t="str">
        <f>IF(E67&lt;&gt;"",SUMIFS('JPK_KR-1'!AM:AM,'JPK_KR-1'!W:W,F67),"")</f>
        <v/>
      </c>
      <c r="I67" t="str">
        <f>IF(KOKPIT!I67&lt;&gt;"",KOKPIT!I67,"")</f>
        <v/>
      </c>
      <c r="J67" t="str">
        <f>IF(KOKPIT!J67&lt;&gt;"",KOKPIT!J67,"")</f>
        <v/>
      </c>
      <c r="K67" s="124" t="str">
        <f>IF(I67&lt;&gt;"",SUMIFS('JPK_KR-1'!AJ:AJ,'JPK_KR-1'!W:W,J67),"")</f>
        <v/>
      </c>
      <c r="L67" s="124" t="str">
        <f>IF(I67&lt;&gt;"",SUMIFS('JPK_KR-1'!AK:AK,'JPK_KR-1'!W:W,J67),"")</f>
        <v/>
      </c>
    </row>
    <row r="68" spans="1:12" x14ac:dyDescent="0.35">
      <c r="A68" t="str">
        <f>IF(KOKPIT!A68&lt;&gt;"",KOKPIT!A68,"")</f>
        <v/>
      </c>
      <c r="B68" t="str">
        <f>IF(KOKPIT!B68&lt;&gt;"",KOKPIT!B68,"")</f>
        <v/>
      </c>
      <c r="C68" s="124" t="str">
        <f>IF(A68&lt;&gt;"",SUMIFS('JPK_KR-1'!AL:AL,'JPK_KR-1'!W:W,B68),"")</f>
        <v/>
      </c>
      <c r="D68" s="124" t="str">
        <f>IF(A68&lt;&gt;"",SUMIFS('JPK_KR-1'!AM:AM,'JPK_KR-1'!W:W,B68),"")</f>
        <v/>
      </c>
      <c r="E68" t="str">
        <f>IF(KOKPIT!E68&lt;&gt;"",KOKPIT!E68,"")</f>
        <v/>
      </c>
      <c r="F68" t="str">
        <f>IF(KOKPIT!F68&lt;&gt;"",KOKPIT!F68,"")</f>
        <v/>
      </c>
      <c r="G68" s="124" t="str">
        <f>IF(E68&lt;&gt;"",SUMIFS('JPK_KR-1'!AL:AL,'JPK_KR-1'!W:W,F68),"")</f>
        <v/>
      </c>
      <c r="H68" s="124" t="str">
        <f>IF(E68&lt;&gt;"",SUMIFS('JPK_KR-1'!AM:AM,'JPK_KR-1'!W:W,F68),"")</f>
        <v/>
      </c>
      <c r="I68" t="str">
        <f>IF(KOKPIT!I68&lt;&gt;"",KOKPIT!I68,"")</f>
        <v/>
      </c>
      <c r="J68" t="str">
        <f>IF(KOKPIT!J68&lt;&gt;"",KOKPIT!J68,"")</f>
        <v/>
      </c>
      <c r="K68" s="124" t="str">
        <f>IF(I68&lt;&gt;"",SUMIFS('JPK_KR-1'!AJ:AJ,'JPK_KR-1'!W:W,J68),"")</f>
        <v/>
      </c>
      <c r="L68" s="124" t="str">
        <f>IF(I68&lt;&gt;"",SUMIFS('JPK_KR-1'!AK:AK,'JPK_KR-1'!W:W,J68),"")</f>
        <v/>
      </c>
    </row>
    <row r="69" spans="1:12" x14ac:dyDescent="0.35">
      <c r="A69" t="str">
        <f>IF(KOKPIT!A69&lt;&gt;"",KOKPIT!A69,"")</f>
        <v/>
      </c>
      <c r="B69" t="str">
        <f>IF(KOKPIT!B69&lt;&gt;"",KOKPIT!B69,"")</f>
        <v/>
      </c>
      <c r="C69" s="124" t="str">
        <f>IF(A69&lt;&gt;"",SUMIFS('JPK_KR-1'!AL:AL,'JPK_KR-1'!W:W,B69),"")</f>
        <v/>
      </c>
      <c r="D69" s="124" t="str">
        <f>IF(A69&lt;&gt;"",SUMIFS('JPK_KR-1'!AM:AM,'JPK_KR-1'!W:W,B69),"")</f>
        <v/>
      </c>
      <c r="E69" t="str">
        <f>IF(KOKPIT!E69&lt;&gt;"",KOKPIT!E69,"")</f>
        <v/>
      </c>
      <c r="F69" t="str">
        <f>IF(KOKPIT!F69&lt;&gt;"",KOKPIT!F69,"")</f>
        <v/>
      </c>
      <c r="G69" s="124" t="str">
        <f>IF(E69&lt;&gt;"",SUMIFS('JPK_KR-1'!AL:AL,'JPK_KR-1'!W:W,F69),"")</f>
        <v/>
      </c>
      <c r="H69" s="124" t="str">
        <f>IF(E69&lt;&gt;"",SUMIFS('JPK_KR-1'!AM:AM,'JPK_KR-1'!W:W,F69),"")</f>
        <v/>
      </c>
      <c r="I69" t="str">
        <f>IF(KOKPIT!I69&lt;&gt;"",KOKPIT!I69,"")</f>
        <v/>
      </c>
      <c r="J69" t="str">
        <f>IF(KOKPIT!J69&lt;&gt;"",KOKPIT!J69,"")</f>
        <v/>
      </c>
      <c r="K69" s="124" t="str">
        <f>IF(I69&lt;&gt;"",SUMIFS('JPK_KR-1'!AJ:AJ,'JPK_KR-1'!W:W,J69),"")</f>
        <v/>
      </c>
      <c r="L69" s="124" t="str">
        <f>IF(I69&lt;&gt;"",SUMIFS('JPK_KR-1'!AK:AK,'JPK_KR-1'!W:W,J69),"")</f>
        <v/>
      </c>
    </row>
    <row r="70" spans="1:12" x14ac:dyDescent="0.35">
      <c r="A70" t="str">
        <f>IF(KOKPIT!A70&lt;&gt;"",KOKPIT!A70,"")</f>
        <v/>
      </c>
      <c r="B70" t="str">
        <f>IF(KOKPIT!B70&lt;&gt;"",KOKPIT!B70,"")</f>
        <v/>
      </c>
      <c r="C70" s="124" t="str">
        <f>IF(A70&lt;&gt;"",SUMIFS('JPK_KR-1'!AL:AL,'JPK_KR-1'!W:W,B70),"")</f>
        <v/>
      </c>
      <c r="D70" s="124" t="str">
        <f>IF(A70&lt;&gt;"",SUMIFS('JPK_KR-1'!AM:AM,'JPK_KR-1'!W:W,B70),"")</f>
        <v/>
      </c>
      <c r="E70" t="str">
        <f>IF(KOKPIT!E70&lt;&gt;"",KOKPIT!E70,"")</f>
        <v/>
      </c>
      <c r="F70" t="str">
        <f>IF(KOKPIT!F70&lt;&gt;"",KOKPIT!F70,"")</f>
        <v/>
      </c>
      <c r="G70" s="124" t="str">
        <f>IF(E70&lt;&gt;"",SUMIFS('JPK_KR-1'!AL:AL,'JPK_KR-1'!W:W,F70),"")</f>
        <v/>
      </c>
      <c r="H70" s="124" t="str">
        <f>IF(E70&lt;&gt;"",SUMIFS('JPK_KR-1'!AM:AM,'JPK_KR-1'!W:W,F70),"")</f>
        <v/>
      </c>
      <c r="I70" t="str">
        <f>IF(KOKPIT!I70&lt;&gt;"",KOKPIT!I70,"")</f>
        <v/>
      </c>
      <c r="J70" t="str">
        <f>IF(KOKPIT!J70&lt;&gt;"",KOKPIT!J70,"")</f>
        <v/>
      </c>
      <c r="K70" s="124" t="str">
        <f>IF(I70&lt;&gt;"",SUMIFS('JPK_KR-1'!AJ:AJ,'JPK_KR-1'!W:W,J70),"")</f>
        <v/>
      </c>
      <c r="L70" s="124" t="str">
        <f>IF(I70&lt;&gt;"",SUMIFS('JPK_KR-1'!AK:AK,'JPK_KR-1'!W:W,J70),"")</f>
        <v/>
      </c>
    </row>
    <row r="71" spans="1:12" x14ac:dyDescent="0.35">
      <c r="A71" t="str">
        <f>IF(KOKPIT!A71&lt;&gt;"",KOKPIT!A71,"")</f>
        <v/>
      </c>
      <c r="B71" t="str">
        <f>IF(KOKPIT!B71&lt;&gt;"",KOKPIT!B71,"")</f>
        <v/>
      </c>
      <c r="C71" s="124" t="str">
        <f>IF(A71&lt;&gt;"",SUMIFS('JPK_KR-1'!AL:AL,'JPK_KR-1'!W:W,B71),"")</f>
        <v/>
      </c>
      <c r="D71" s="124" t="str">
        <f>IF(A71&lt;&gt;"",SUMIFS('JPK_KR-1'!AM:AM,'JPK_KR-1'!W:W,B71),"")</f>
        <v/>
      </c>
      <c r="E71" t="str">
        <f>IF(KOKPIT!E71&lt;&gt;"",KOKPIT!E71,"")</f>
        <v/>
      </c>
      <c r="F71" t="str">
        <f>IF(KOKPIT!F71&lt;&gt;"",KOKPIT!F71,"")</f>
        <v/>
      </c>
      <c r="G71" s="124" t="str">
        <f>IF(E71&lt;&gt;"",SUMIFS('JPK_KR-1'!AL:AL,'JPK_KR-1'!W:W,F71),"")</f>
        <v/>
      </c>
      <c r="H71" s="124" t="str">
        <f>IF(E71&lt;&gt;"",SUMIFS('JPK_KR-1'!AM:AM,'JPK_KR-1'!W:W,F71),"")</f>
        <v/>
      </c>
      <c r="I71" t="str">
        <f>IF(KOKPIT!I71&lt;&gt;"",KOKPIT!I71,"")</f>
        <v/>
      </c>
      <c r="J71" t="str">
        <f>IF(KOKPIT!J71&lt;&gt;"",KOKPIT!J71,"")</f>
        <v/>
      </c>
      <c r="K71" s="124" t="str">
        <f>IF(I71&lt;&gt;"",SUMIFS('JPK_KR-1'!AJ:AJ,'JPK_KR-1'!W:W,J71),"")</f>
        <v/>
      </c>
      <c r="L71" s="124" t="str">
        <f>IF(I71&lt;&gt;"",SUMIFS('JPK_KR-1'!AK:AK,'JPK_KR-1'!W:W,J71),"")</f>
        <v/>
      </c>
    </row>
    <row r="72" spans="1:12" x14ac:dyDescent="0.35">
      <c r="A72" t="str">
        <f>IF(KOKPIT!A72&lt;&gt;"",KOKPIT!A72,"")</f>
        <v/>
      </c>
      <c r="B72" t="str">
        <f>IF(KOKPIT!B72&lt;&gt;"",KOKPIT!B72,"")</f>
        <v/>
      </c>
      <c r="C72" s="124" t="str">
        <f>IF(A72&lt;&gt;"",SUMIFS('JPK_KR-1'!AL:AL,'JPK_KR-1'!W:W,B72),"")</f>
        <v/>
      </c>
      <c r="D72" s="124" t="str">
        <f>IF(A72&lt;&gt;"",SUMIFS('JPK_KR-1'!AM:AM,'JPK_KR-1'!W:W,B72),"")</f>
        <v/>
      </c>
      <c r="E72" t="str">
        <f>IF(KOKPIT!E72&lt;&gt;"",KOKPIT!E72,"")</f>
        <v/>
      </c>
      <c r="F72" t="str">
        <f>IF(KOKPIT!F72&lt;&gt;"",KOKPIT!F72,"")</f>
        <v/>
      </c>
      <c r="G72" s="124" t="str">
        <f>IF(E72&lt;&gt;"",SUMIFS('JPK_KR-1'!AL:AL,'JPK_KR-1'!W:W,F72),"")</f>
        <v/>
      </c>
      <c r="H72" s="124" t="str">
        <f>IF(E72&lt;&gt;"",SUMIFS('JPK_KR-1'!AM:AM,'JPK_KR-1'!W:W,F72),"")</f>
        <v/>
      </c>
      <c r="I72" t="str">
        <f>IF(KOKPIT!I72&lt;&gt;"",KOKPIT!I72,"")</f>
        <v/>
      </c>
      <c r="J72" t="str">
        <f>IF(KOKPIT!J72&lt;&gt;"",KOKPIT!J72,"")</f>
        <v/>
      </c>
      <c r="K72" s="124" t="str">
        <f>IF(I72&lt;&gt;"",SUMIFS('JPK_KR-1'!AJ:AJ,'JPK_KR-1'!W:W,J72),"")</f>
        <v/>
      </c>
      <c r="L72" s="124" t="str">
        <f>IF(I72&lt;&gt;"",SUMIFS('JPK_KR-1'!AK:AK,'JPK_KR-1'!W:W,J72),"")</f>
        <v/>
      </c>
    </row>
    <row r="73" spans="1:12" x14ac:dyDescent="0.35">
      <c r="A73" t="str">
        <f>IF(KOKPIT!A73&lt;&gt;"",KOKPIT!A73,"")</f>
        <v/>
      </c>
      <c r="B73" t="str">
        <f>IF(KOKPIT!B73&lt;&gt;"",KOKPIT!B73,"")</f>
        <v/>
      </c>
      <c r="C73" s="124" t="str">
        <f>IF(A73&lt;&gt;"",SUMIFS('JPK_KR-1'!AL:AL,'JPK_KR-1'!W:W,B73),"")</f>
        <v/>
      </c>
      <c r="D73" s="124" t="str">
        <f>IF(A73&lt;&gt;"",SUMIFS('JPK_KR-1'!AM:AM,'JPK_KR-1'!W:W,B73),"")</f>
        <v/>
      </c>
      <c r="E73" t="str">
        <f>IF(KOKPIT!E73&lt;&gt;"",KOKPIT!E73,"")</f>
        <v/>
      </c>
      <c r="F73" t="str">
        <f>IF(KOKPIT!F73&lt;&gt;"",KOKPIT!F73,"")</f>
        <v/>
      </c>
      <c r="G73" s="124" t="str">
        <f>IF(E73&lt;&gt;"",SUMIFS('JPK_KR-1'!AL:AL,'JPK_KR-1'!W:W,F73),"")</f>
        <v/>
      </c>
      <c r="H73" s="124" t="str">
        <f>IF(E73&lt;&gt;"",SUMIFS('JPK_KR-1'!AM:AM,'JPK_KR-1'!W:W,F73),"")</f>
        <v/>
      </c>
      <c r="I73" t="str">
        <f>IF(KOKPIT!I73&lt;&gt;"",KOKPIT!I73,"")</f>
        <v/>
      </c>
      <c r="J73" t="str">
        <f>IF(KOKPIT!J73&lt;&gt;"",KOKPIT!J73,"")</f>
        <v/>
      </c>
      <c r="K73" s="124" t="str">
        <f>IF(I73&lt;&gt;"",SUMIFS('JPK_KR-1'!AJ:AJ,'JPK_KR-1'!W:W,J73),"")</f>
        <v/>
      </c>
      <c r="L73" s="124" t="str">
        <f>IF(I73&lt;&gt;"",SUMIFS('JPK_KR-1'!AK:AK,'JPK_KR-1'!W:W,J73),"")</f>
        <v/>
      </c>
    </row>
    <row r="74" spans="1:12" x14ac:dyDescent="0.35">
      <c r="A74" t="str">
        <f>IF(KOKPIT!A74&lt;&gt;"",KOKPIT!A74,"")</f>
        <v/>
      </c>
      <c r="B74" t="str">
        <f>IF(KOKPIT!B74&lt;&gt;"",KOKPIT!B74,"")</f>
        <v/>
      </c>
      <c r="C74" s="124" t="str">
        <f>IF(A74&lt;&gt;"",SUMIFS('JPK_KR-1'!AL:AL,'JPK_KR-1'!W:W,B74),"")</f>
        <v/>
      </c>
      <c r="D74" s="124" t="str">
        <f>IF(A74&lt;&gt;"",SUMIFS('JPK_KR-1'!AM:AM,'JPK_KR-1'!W:W,B74),"")</f>
        <v/>
      </c>
      <c r="E74" t="str">
        <f>IF(KOKPIT!E74&lt;&gt;"",KOKPIT!E74,"")</f>
        <v/>
      </c>
      <c r="F74" t="str">
        <f>IF(KOKPIT!F74&lt;&gt;"",KOKPIT!F74,"")</f>
        <v/>
      </c>
      <c r="G74" s="124" t="str">
        <f>IF(E74&lt;&gt;"",SUMIFS('JPK_KR-1'!AL:AL,'JPK_KR-1'!W:W,F74),"")</f>
        <v/>
      </c>
      <c r="H74" s="124" t="str">
        <f>IF(E74&lt;&gt;"",SUMIFS('JPK_KR-1'!AM:AM,'JPK_KR-1'!W:W,F74),"")</f>
        <v/>
      </c>
      <c r="I74" t="str">
        <f>IF(KOKPIT!I74&lt;&gt;"",KOKPIT!I74,"")</f>
        <v/>
      </c>
      <c r="J74" t="str">
        <f>IF(KOKPIT!J74&lt;&gt;"",KOKPIT!J74,"")</f>
        <v/>
      </c>
      <c r="K74" s="124" t="str">
        <f>IF(I74&lt;&gt;"",SUMIFS('JPK_KR-1'!AJ:AJ,'JPK_KR-1'!W:W,J74),"")</f>
        <v/>
      </c>
      <c r="L74" s="124" t="str">
        <f>IF(I74&lt;&gt;"",SUMIFS('JPK_KR-1'!AK:AK,'JPK_KR-1'!W:W,J74),"")</f>
        <v/>
      </c>
    </row>
    <row r="75" spans="1:12" x14ac:dyDescent="0.35">
      <c r="A75" t="str">
        <f>IF(KOKPIT!A75&lt;&gt;"",KOKPIT!A75,"")</f>
        <v/>
      </c>
      <c r="B75" t="str">
        <f>IF(KOKPIT!B75&lt;&gt;"",KOKPIT!B75,"")</f>
        <v/>
      </c>
      <c r="C75" s="124" t="str">
        <f>IF(A75&lt;&gt;"",SUMIFS('JPK_KR-1'!AL:AL,'JPK_KR-1'!W:W,B75),"")</f>
        <v/>
      </c>
      <c r="D75" s="124" t="str">
        <f>IF(A75&lt;&gt;"",SUMIFS('JPK_KR-1'!AM:AM,'JPK_KR-1'!W:W,B75),"")</f>
        <v/>
      </c>
      <c r="E75" t="str">
        <f>IF(KOKPIT!E75&lt;&gt;"",KOKPIT!E75,"")</f>
        <v/>
      </c>
      <c r="F75" t="str">
        <f>IF(KOKPIT!F75&lt;&gt;"",KOKPIT!F75,"")</f>
        <v/>
      </c>
      <c r="G75" s="124" t="str">
        <f>IF(E75&lt;&gt;"",SUMIFS('JPK_KR-1'!AL:AL,'JPK_KR-1'!W:W,F75),"")</f>
        <v/>
      </c>
      <c r="H75" s="124" t="str">
        <f>IF(E75&lt;&gt;"",SUMIFS('JPK_KR-1'!AM:AM,'JPK_KR-1'!W:W,F75),"")</f>
        <v/>
      </c>
      <c r="I75" t="str">
        <f>IF(KOKPIT!I75&lt;&gt;"",KOKPIT!I75,"")</f>
        <v/>
      </c>
      <c r="J75" t="str">
        <f>IF(KOKPIT!J75&lt;&gt;"",KOKPIT!J75,"")</f>
        <v/>
      </c>
      <c r="K75" s="124" t="str">
        <f>IF(I75&lt;&gt;"",SUMIFS('JPK_KR-1'!AJ:AJ,'JPK_KR-1'!W:W,J75),"")</f>
        <v/>
      </c>
      <c r="L75" s="124" t="str">
        <f>IF(I75&lt;&gt;"",SUMIFS('JPK_KR-1'!AK:AK,'JPK_KR-1'!W:W,J75),"")</f>
        <v/>
      </c>
    </row>
    <row r="76" spans="1:12" x14ac:dyDescent="0.35">
      <c r="A76" t="str">
        <f>IF(KOKPIT!A76&lt;&gt;"",KOKPIT!A76,"")</f>
        <v/>
      </c>
      <c r="B76" t="str">
        <f>IF(KOKPIT!B76&lt;&gt;"",KOKPIT!B76,"")</f>
        <v/>
      </c>
      <c r="C76" s="124" t="str">
        <f>IF(A76&lt;&gt;"",SUMIFS('JPK_KR-1'!AL:AL,'JPK_KR-1'!W:W,B76),"")</f>
        <v/>
      </c>
      <c r="D76" s="124" t="str">
        <f>IF(A76&lt;&gt;"",SUMIFS('JPK_KR-1'!AM:AM,'JPK_KR-1'!W:W,B76),"")</f>
        <v/>
      </c>
      <c r="E76" t="str">
        <f>IF(KOKPIT!E76&lt;&gt;"",KOKPIT!E76,"")</f>
        <v/>
      </c>
      <c r="F76" t="str">
        <f>IF(KOKPIT!F76&lt;&gt;"",KOKPIT!F76,"")</f>
        <v/>
      </c>
      <c r="G76" s="124" t="str">
        <f>IF(E76&lt;&gt;"",SUMIFS('JPK_KR-1'!AL:AL,'JPK_KR-1'!W:W,F76),"")</f>
        <v/>
      </c>
      <c r="H76" s="124" t="str">
        <f>IF(E76&lt;&gt;"",SUMIFS('JPK_KR-1'!AM:AM,'JPK_KR-1'!W:W,F76),"")</f>
        <v/>
      </c>
      <c r="I76" t="str">
        <f>IF(KOKPIT!I76&lt;&gt;"",KOKPIT!I76,"")</f>
        <v/>
      </c>
      <c r="J76" t="str">
        <f>IF(KOKPIT!J76&lt;&gt;"",KOKPIT!J76,"")</f>
        <v/>
      </c>
      <c r="K76" s="124" t="str">
        <f>IF(I76&lt;&gt;"",SUMIFS('JPK_KR-1'!AJ:AJ,'JPK_KR-1'!W:W,J76),"")</f>
        <v/>
      </c>
      <c r="L76" s="124" t="str">
        <f>IF(I76&lt;&gt;"",SUMIFS('JPK_KR-1'!AK:AK,'JPK_KR-1'!W:W,J76),"")</f>
        <v/>
      </c>
    </row>
    <row r="77" spans="1:12" x14ac:dyDescent="0.35">
      <c r="A77" t="str">
        <f>IF(KOKPIT!A77&lt;&gt;"",KOKPIT!A77,"")</f>
        <v/>
      </c>
      <c r="B77" t="str">
        <f>IF(KOKPIT!B77&lt;&gt;"",KOKPIT!B77,"")</f>
        <v/>
      </c>
      <c r="C77" s="124" t="str">
        <f>IF(A77&lt;&gt;"",SUMIFS('JPK_KR-1'!AL:AL,'JPK_KR-1'!W:W,B77),"")</f>
        <v/>
      </c>
      <c r="D77" s="124" t="str">
        <f>IF(A77&lt;&gt;"",SUMIFS('JPK_KR-1'!AM:AM,'JPK_KR-1'!W:W,B77),"")</f>
        <v/>
      </c>
      <c r="E77" t="str">
        <f>IF(KOKPIT!E77&lt;&gt;"",KOKPIT!E77,"")</f>
        <v/>
      </c>
      <c r="F77" t="str">
        <f>IF(KOKPIT!F77&lt;&gt;"",KOKPIT!F77,"")</f>
        <v/>
      </c>
      <c r="G77" s="124" t="str">
        <f>IF(E77&lt;&gt;"",SUMIFS('JPK_KR-1'!AL:AL,'JPK_KR-1'!W:W,F77),"")</f>
        <v/>
      </c>
      <c r="H77" s="124" t="str">
        <f>IF(E77&lt;&gt;"",SUMIFS('JPK_KR-1'!AM:AM,'JPK_KR-1'!W:W,F77),"")</f>
        <v/>
      </c>
      <c r="I77" t="str">
        <f>IF(KOKPIT!I77&lt;&gt;"",KOKPIT!I77,"")</f>
        <v/>
      </c>
      <c r="J77" t="str">
        <f>IF(KOKPIT!J77&lt;&gt;"",KOKPIT!J77,"")</f>
        <v/>
      </c>
      <c r="K77" s="124" t="str">
        <f>IF(I77&lt;&gt;"",SUMIFS('JPK_KR-1'!AJ:AJ,'JPK_KR-1'!W:W,J77),"")</f>
        <v/>
      </c>
      <c r="L77" s="124" t="str">
        <f>IF(I77&lt;&gt;"",SUMIFS('JPK_KR-1'!AK:AK,'JPK_KR-1'!W:W,J77),"")</f>
        <v/>
      </c>
    </row>
    <row r="78" spans="1:12" x14ac:dyDescent="0.35">
      <c r="A78" t="str">
        <f>IF(KOKPIT!A78&lt;&gt;"",KOKPIT!A78,"")</f>
        <v/>
      </c>
      <c r="B78" t="str">
        <f>IF(KOKPIT!B78&lt;&gt;"",KOKPIT!B78,"")</f>
        <v/>
      </c>
      <c r="C78" s="124" t="str">
        <f>IF(A78&lt;&gt;"",SUMIFS('JPK_KR-1'!AL:AL,'JPK_KR-1'!W:W,B78),"")</f>
        <v/>
      </c>
      <c r="D78" s="124" t="str">
        <f>IF(A78&lt;&gt;"",SUMIFS('JPK_KR-1'!AM:AM,'JPK_KR-1'!W:W,B78),"")</f>
        <v/>
      </c>
      <c r="E78" t="str">
        <f>IF(KOKPIT!E78&lt;&gt;"",KOKPIT!E78,"")</f>
        <v/>
      </c>
      <c r="F78" t="str">
        <f>IF(KOKPIT!F78&lt;&gt;"",KOKPIT!F78,"")</f>
        <v/>
      </c>
      <c r="G78" s="124" t="str">
        <f>IF(E78&lt;&gt;"",SUMIFS('JPK_KR-1'!AL:AL,'JPK_KR-1'!W:W,F78),"")</f>
        <v/>
      </c>
      <c r="H78" s="124" t="str">
        <f>IF(E78&lt;&gt;"",SUMIFS('JPK_KR-1'!AM:AM,'JPK_KR-1'!W:W,F78),"")</f>
        <v/>
      </c>
      <c r="I78" t="str">
        <f>IF(KOKPIT!I78&lt;&gt;"",KOKPIT!I78,"")</f>
        <v/>
      </c>
      <c r="J78" t="str">
        <f>IF(KOKPIT!J78&lt;&gt;"",KOKPIT!J78,"")</f>
        <v/>
      </c>
      <c r="K78" s="124" t="str">
        <f>IF(I78&lt;&gt;"",SUMIFS('JPK_KR-1'!AJ:AJ,'JPK_KR-1'!W:W,J78),"")</f>
        <v/>
      </c>
      <c r="L78" s="124" t="str">
        <f>IF(I78&lt;&gt;"",SUMIFS('JPK_KR-1'!AK:AK,'JPK_KR-1'!W:W,J78),"")</f>
        <v/>
      </c>
    </row>
    <row r="79" spans="1:12" x14ac:dyDescent="0.35">
      <c r="A79" t="str">
        <f>IF(KOKPIT!A79&lt;&gt;"",KOKPIT!A79,"")</f>
        <v/>
      </c>
      <c r="B79" t="str">
        <f>IF(KOKPIT!B79&lt;&gt;"",KOKPIT!B79,"")</f>
        <v/>
      </c>
      <c r="C79" s="124" t="str">
        <f>IF(A79&lt;&gt;"",SUMIFS('JPK_KR-1'!AL:AL,'JPK_KR-1'!W:W,B79),"")</f>
        <v/>
      </c>
      <c r="D79" s="124" t="str">
        <f>IF(A79&lt;&gt;"",SUMIFS('JPK_KR-1'!AM:AM,'JPK_KR-1'!W:W,B79),"")</f>
        <v/>
      </c>
      <c r="E79" t="str">
        <f>IF(KOKPIT!E79&lt;&gt;"",KOKPIT!E79,"")</f>
        <v/>
      </c>
      <c r="F79" t="str">
        <f>IF(KOKPIT!F79&lt;&gt;"",KOKPIT!F79,"")</f>
        <v/>
      </c>
      <c r="G79" s="124" t="str">
        <f>IF(E79&lt;&gt;"",SUMIFS('JPK_KR-1'!AL:AL,'JPK_KR-1'!W:W,F79),"")</f>
        <v/>
      </c>
      <c r="H79" s="124" t="str">
        <f>IF(E79&lt;&gt;"",SUMIFS('JPK_KR-1'!AM:AM,'JPK_KR-1'!W:W,F79),"")</f>
        <v/>
      </c>
      <c r="I79" t="str">
        <f>IF(KOKPIT!I79&lt;&gt;"",KOKPIT!I79,"")</f>
        <v/>
      </c>
      <c r="J79" t="str">
        <f>IF(KOKPIT!J79&lt;&gt;"",KOKPIT!J79,"")</f>
        <v/>
      </c>
      <c r="K79" s="124" t="str">
        <f>IF(I79&lt;&gt;"",SUMIFS('JPK_KR-1'!AJ:AJ,'JPK_KR-1'!W:W,J79),"")</f>
        <v/>
      </c>
      <c r="L79" s="124" t="str">
        <f>IF(I79&lt;&gt;"",SUMIFS('JPK_KR-1'!AK:AK,'JPK_KR-1'!W:W,J79),"")</f>
        <v/>
      </c>
    </row>
    <row r="80" spans="1:12" x14ac:dyDescent="0.35">
      <c r="A80" t="str">
        <f>IF(KOKPIT!A80&lt;&gt;"",KOKPIT!A80,"")</f>
        <v/>
      </c>
      <c r="B80" t="str">
        <f>IF(KOKPIT!B80&lt;&gt;"",KOKPIT!B80,"")</f>
        <v/>
      </c>
      <c r="C80" s="124" t="str">
        <f>IF(A80&lt;&gt;"",SUMIFS('JPK_KR-1'!AL:AL,'JPK_KR-1'!W:W,B80),"")</f>
        <v/>
      </c>
      <c r="D80" s="124" t="str">
        <f>IF(A80&lt;&gt;"",SUMIFS('JPK_KR-1'!AM:AM,'JPK_KR-1'!W:W,B80),"")</f>
        <v/>
      </c>
      <c r="E80" t="str">
        <f>IF(KOKPIT!E80&lt;&gt;"",KOKPIT!E80,"")</f>
        <v/>
      </c>
      <c r="F80" t="str">
        <f>IF(KOKPIT!F80&lt;&gt;"",KOKPIT!F80,"")</f>
        <v/>
      </c>
      <c r="G80" s="124" t="str">
        <f>IF(E80&lt;&gt;"",SUMIFS('JPK_KR-1'!AL:AL,'JPK_KR-1'!W:W,F80),"")</f>
        <v/>
      </c>
      <c r="H80" s="124" t="str">
        <f>IF(E80&lt;&gt;"",SUMIFS('JPK_KR-1'!AM:AM,'JPK_KR-1'!W:W,F80),"")</f>
        <v/>
      </c>
      <c r="I80" t="str">
        <f>IF(KOKPIT!I80&lt;&gt;"",KOKPIT!I80,"")</f>
        <v/>
      </c>
      <c r="J80" t="str">
        <f>IF(KOKPIT!J80&lt;&gt;"",KOKPIT!J80,"")</f>
        <v/>
      </c>
      <c r="K80" s="124" t="str">
        <f>IF(I80&lt;&gt;"",SUMIFS('JPK_KR-1'!AJ:AJ,'JPK_KR-1'!W:W,J80),"")</f>
        <v/>
      </c>
      <c r="L80" s="124" t="str">
        <f>IF(I80&lt;&gt;"",SUMIFS('JPK_KR-1'!AK:AK,'JPK_KR-1'!W:W,J80),"")</f>
        <v/>
      </c>
    </row>
    <row r="81" spans="1:12" x14ac:dyDescent="0.35">
      <c r="A81" t="str">
        <f>IF(KOKPIT!A81&lt;&gt;"",KOKPIT!A81,"")</f>
        <v/>
      </c>
      <c r="B81" t="str">
        <f>IF(KOKPIT!B81&lt;&gt;"",KOKPIT!B81,"")</f>
        <v/>
      </c>
      <c r="C81" s="124" t="str">
        <f>IF(A81&lt;&gt;"",SUMIFS('JPK_KR-1'!AL:AL,'JPK_KR-1'!W:W,B81),"")</f>
        <v/>
      </c>
      <c r="D81" s="124" t="str">
        <f>IF(A81&lt;&gt;"",SUMIFS('JPK_KR-1'!AM:AM,'JPK_KR-1'!W:W,B81),"")</f>
        <v/>
      </c>
      <c r="E81" t="str">
        <f>IF(KOKPIT!E81&lt;&gt;"",KOKPIT!E81,"")</f>
        <v/>
      </c>
      <c r="F81" t="str">
        <f>IF(KOKPIT!F81&lt;&gt;"",KOKPIT!F81,"")</f>
        <v/>
      </c>
      <c r="G81" s="124" t="str">
        <f>IF(E81&lt;&gt;"",SUMIFS('JPK_KR-1'!AL:AL,'JPK_KR-1'!W:W,F81),"")</f>
        <v/>
      </c>
      <c r="H81" s="124" t="str">
        <f>IF(E81&lt;&gt;"",SUMIFS('JPK_KR-1'!AM:AM,'JPK_KR-1'!W:W,F81),"")</f>
        <v/>
      </c>
      <c r="I81" t="str">
        <f>IF(KOKPIT!I81&lt;&gt;"",KOKPIT!I81,"")</f>
        <v/>
      </c>
      <c r="J81" t="str">
        <f>IF(KOKPIT!J81&lt;&gt;"",KOKPIT!J81,"")</f>
        <v/>
      </c>
      <c r="K81" s="124" t="str">
        <f>IF(I81&lt;&gt;"",SUMIFS('JPK_KR-1'!AJ:AJ,'JPK_KR-1'!W:W,J81),"")</f>
        <v/>
      </c>
      <c r="L81" s="124" t="str">
        <f>IF(I81&lt;&gt;"",SUMIFS('JPK_KR-1'!AK:AK,'JPK_KR-1'!W:W,J81),"")</f>
        <v/>
      </c>
    </row>
    <row r="82" spans="1:12" x14ac:dyDescent="0.35">
      <c r="A82" t="str">
        <f>IF(KOKPIT!A82&lt;&gt;"",KOKPIT!A82,"")</f>
        <v/>
      </c>
      <c r="B82" t="str">
        <f>IF(KOKPIT!B82&lt;&gt;"",KOKPIT!B82,"")</f>
        <v/>
      </c>
      <c r="C82" s="124" t="str">
        <f>IF(A82&lt;&gt;"",SUMIFS('JPK_KR-1'!AL:AL,'JPK_KR-1'!W:W,B82),"")</f>
        <v/>
      </c>
      <c r="D82" s="124" t="str">
        <f>IF(A82&lt;&gt;"",SUMIFS('JPK_KR-1'!AM:AM,'JPK_KR-1'!W:W,B82),"")</f>
        <v/>
      </c>
      <c r="E82" t="str">
        <f>IF(KOKPIT!E82&lt;&gt;"",KOKPIT!E82,"")</f>
        <v/>
      </c>
      <c r="F82" t="str">
        <f>IF(KOKPIT!F82&lt;&gt;"",KOKPIT!F82,"")</f>
        <v/>
      </c>
      <c r="G82" s="124" t="str">
        <f>IF(E82&lt;&gt;"",SUMIFS('JPK_KR-1'!AL:AL,'JPK_KR-1'!W:W,F82),"")</f>
        <v/>
      </c>
      <c r="H82" s="124" t="str">
        <f>IF(E82&lt;&gt;"",SUMIFS('JPK_KR-1'!AM:AM,'JPK_KR-1'!W:W,F82),"")</f>
        <v/>
      </c>
      <c r="I82" t="str">
        <f>IF(KOKPIT!I82&lt;&gt;"",KOKPIT!I82,"")</f>
        <v/>
      </c>
      <c r="J82" t="str">
        <f>IF(KOKPIT!J82&lt;&gt;"",KOKPIT!J82,"")</f>
        <v/>
      </c>
      <c r="K82" s="124" t="str">
        <f>IF(I82&lt;&gt;"",SUMIFS('JPK_KR-1'!AJ:AJ,'JPK_KR-1'!W:W,J82),"")</f>
        <v/>
      </c>
      <c r="L82" s="124" t="str">
        <f>IF(I82&lt;&gt;"",SUMIFS('JPK_KR-1'!AK:AK,'JPK_KR-1'!W:W,J82),"")</f>
        <v/>
      </c>
    </row>
    <row r="83" spans="1:12" x14ac:dyDescent="0.35">
      <c r="A83" t="str">
        <f>IF(KOKPIT!A83&lt;&gt;"",KOKPIT!A83,"")</f>
        <v/>
      </c>
      <c r="B83" t="str">
        <f>IF(KOKPIT!B83&lt;&gt;"",KOKPIT!B83,"")</f>
        <v/>
      </c>
      <c r="C83" s="124" t="str">
        <f>IF(A83&lt;&gt;"",SUMIFS('JPK_KR-1'!AL:AL,'JPK_KR-1'!W:W,B83),"")</f>
        <v/>
      </c>
      <c r="D83" s="124" t="str">
        <f>IF(A83&lt;&gt;"",SUMIFS('JPK_KR-1'!AM:AM,'JPK_KR-1'!W:W,B83),"")</f>
        <v/>
      </c>
      <c r="E83" t="str">
        <f>IF(KOKPIT!E83&lt;&gt;"",KOKPIT!E83,"")</f>
        <v/>
      </c>
      <c r="F83" t="str">
        <f>IF(KOKPIT!F83&lt;&gt;"",KOKPIT!F83,"")</f>
        <v/>
      </c>
      <c r="G83" s="124" t="str">
        <f>IF(E83&lt;&gt;"",SUMIFS('JPK_KR-1'!AL:AL,'JPK_KR-1'!W:W,F83),"")</f>
        <v/>
      </c>
      <c r="H83" s="124" t="str">
        <f>IF(E83&lt;&gt;"",SUMIFS('JPK_KR-1'!AM:AM,'JPK_KR-1'!W:W,F83),"")</f>
        <v/>
      </c>
      <c r="I83" t="str">
        <f>IF(KOKPIT!I83&lt;&gt;"",KOKPIT!I83,"")</f>
        <v/>
      </c>
      <c r="J83" t="str">
        <f>IF(KOKPIT!J83&lt;&gt;"",KOKPIT!J83,"")</f>
        <v/>
      </c>
      <c r="K83" s="124" t="str">
        <f>IF(I83&lt;&gt;"",SUMIFS('JPK_KR-1'!AJ:AJ,'JPK_KR-1'!W:W,J83),"")</f>
        <v/>
      </c>
      <c r="L83" s="124" t="str">
        <f>IF(I83&lt;&gt;"",SUMIFS('JPK_KR-1'!AK:AK,'JPK_KR-1'!W:W,J83),"")</f>
        <v/>
      </c>
    </row>
    <row r="84" spans="1:12" x14ac:dyDescent="0.35">
      <c r="A84" t="str">
        <f>IF(KOKPIT!A84&lt;&gt;"",KOKPIT!A84,"")</f>
        <v/>
      </c>
      <c r="B84" t="str">
        <f>IF(KOKPIT!B84&lt;&gt;"",KOKPIT!B84,"")</f>
        <v/>
      </c>
      <c r="C84" s="124" t="str">
        <f>IF(A84&lt;&gt;"",SUMIFS('JPK_KR-1'!AL:AL,'JPK_KR-1'!W:W,B84),"")</f>
        <v/>
      </c>
      <c r="D84" s="124" t="str">
        <f>IF(A84&lt;&gt;"",SUMIFS('JPK_KR-1'!AM:AM,'JPK_KR-1'!W:W,B84),"")</f>
        <v/>
      </c>
      <c r="E84" t="str">
        <f>IF(KOKPIT!E84&lt;&gt;"",KOKPIT!E84,"")</f>
        <v/>
      </c>
      <c r="F84" t="str">
        <f>IF(KOKPIT!F84&lt;&gt;"",KOKPIT!F84,"")</f>
        <v/>
      </c>
      <c r="G84" s="124" t="str">
        <f>IF(E84&lt;&gt;"",SUMIFS('JPK_KR-1'!AL:AL,'JPK_KR-1'!W:W,F84),"")</f>
        <v/>
      </c>
      <c r="H84" s="124" t="str">
        <f>IF(E84&lt;&gt;"",SUMIFS('JPK_KR-1'!AM:AM,'JPK_KR-1'!W:W,F84),"")</f>
        <v/>
      </c>
      <c r="I84" t="str">
        <f>IF(KOKPIT!I84&lt;&gt;"",KOKPIT!I84,"")</f>
        <v/>
      </c>
      <c r="J84" t="str">
        <f>IF(KOKPIT!J84&lt;&gt;"",KOKPIT!J84,"")</f>
        <v/>
      </c>
      <c r="K84" s="124" t="str">
        <f>IF(I84&lt;&gt;"",SUMIFS('JPK_KR-1'!AJ:AJ,'JPK_KR-1'!W:W,J84),"")</f>
        <v/>
      </c>
      <c r="L84" s="124" t="str">
        <f>IF(I84&lt;&gt;"",SUMIFS('JPK_KR-1'!AK:AK,'JPK_KR-1'!W:W,J84),"")</f>
        <v/>
      </c>
    </row>
    <row r="85" spans="1:12" x14ac:dyDescent="0.35">
      <c r="A85" t="str">
        <f>IF(KOKPIT!A85&lt;&gt;"",KOKPIT!A85,"")</f>
        <v/>
      </c>
      <c r="B85" t="str">
        <f>IF(KOKPIT!B85&lt;&gt;"",KOKPIT!B85,"")</f>
        <v/>
      </c>
      <c r="C85" s="124" t="str">
        <f>IF(A85&lt;&gt;"",SUMIFS('JPK_KR-1'!AL:AL,'JPK_KR-1'!W:W,B85),"")</f>
        <v/>
      </c>
      <c r="D85" s="124" t="str">
        <f>IF(A85&lt;&gt;"",SUMIFS('JPK_KR-1'!AM:AM,'JPK_KR-1'!W:W,B85),"")</f>
        <v/>
      </c>
      <c r="E85" t="str">
        <f>IF(KOKPIT!E85&lt;&gt;"",KOKPIT!E85,"")</f>
        <v/>
      </c>
      <c r="F85" t="str">
        <f>IF(KOKPIT!F85&lt;&gt;"",KOKPIT!F85,"")</f>
        <v/>
      </c>
      <c r="G85" s="124" t="str">
        <f>IF(E85&lt;&gt;"",SUMIFS('JPK_KR-1'!AL:AL,'JPK_KR-1'!W:W,F85),"")</f>
        <v/>
      </c>
      <c r="H85" s="124" t="str">
        <f>IF(E85&lt;&gt;"",SUMIFS('JPK_KR-1'!AM:AM,'JPK_KR-1'!W:W,F85),"")</f>
        <v/>
      </c>
      <c r="I85" t="str">
        <f>IF(KOKPIT!I85&lt;&gt;"",KOKPIT!I85,"")</f>
        <v/>
      </c>
      <c r="J85" t="str">
        <f>IF(KOKPIT!J85&lt;&gt;"",KOKPIT!J85,"")</f>
        <v/>
      </c>
      <c r="K85" s="124" t="str">
        <f>IF(I85&lt;&gt;"",SUMIFS('JPK_KR-1'!AJ:AJ,'JPK_KR-1'!W:W,J85),"")</f>
        <v/>
      </c>
      <c r="L85" s="124" t="str">
        <f>IF(I85&lt;&gt;"",SUMIFS('JPK_KR-1'!AK:AK,'JPK_KR-1'!W:W,J85),"")</f>
        <v/>
      </c>
    </row>
    <row r="86" spans="1:12" x14ac:dyDescent="0.35">
      <c r="A86" t="str">
        <f>IF(KOKPIT!A86&lt;&gt;"",KOKPIT!A86,"")</f>
        <v/>
      </c>
      <c r="B86" t="str">
        <f>IF(KOKPIT!B86&lt;&gt;"",KOKPIT!B86,"")</f>
        <v/>
      </c>
      <c r="C86" s="124" t="str">
        <f>IF(A86&lt;&gt;"",SUMIFS('JPK_KR-1'!AL:AL,'JPK_KR-1'!W:W,B86),"")</f>
        <v/>
      </c>
      <c r="D86" s="124" t="str">
        <f>IF(A86&lt;&gt;"",SUMIFS('JPK_KR-1'!AM:AM,'JPK_KR-1'!W:W,B86),"")</f>
        <v/>
      </c>
      <c r="E86" t="str">
        <f>IF(KOKPIT!E86&lt;&gt;"",KOKPIT!E86,"")</f>
        <v/>
      </c>
      <c r="F86" t="str">
        <f>IF(KOKPIT!F86&lt;&gt;"",KOKPIT!F86,"")</f>
        <v/>
      </c>
      <c r="G86" s="124" t="str">
        <f>IF(E86&lt;&gt;"",SUMIFS('JPK_KR-1'!AL:AL,'JPK_KR-1'!W:W,F86),"")</f>
        <v/>
      </c>
      <c r="H86" s="124" t="str">
        <f>IF(E86&lt;&gt;"",SUMIFS('JPK_KR-1'!AM:AM,'JPK_KR-1'!W:W,F86),"")</f>
        <v/>
      </c>
      <c r="I86" t="str">
        <f>IF(KOKPIT!I86&lt;&gt;"",KOKPIT!I86,"")</f>
        <v/>
      </c>
      <c r="J86" t="str">
        <f>IF(KOKPIT!J86&lt;&gt;"",KOKPIT!J86,"")</f>
        <v/>
      </c>
      <c r="K86" s="124" t="str">
        <f>IF(I86&lt;&gt;"",SUMIFS('JPK_KR-1'!AJ:AJ,'JPK_KR-1'!W:W,J86),"")</f>
        <v/>
      </c>
      <c r="L86" s="124" t="str">
        <f>IF(I86&lt;&gt;"",SUMIFS('JPK_KR-1'!AK:AK,'JPK_KR-1'!W:W,J86),"")</f>
        <v/>
      </c>
    </row>
    <row r="87" spans="1:12" x14ac:dyDescent="0.35">
      <c r="A87" t="str">
        <f>IF(KOKPIT!A87&lt;&gt;"",KOKPIT!A87,"")</f>
        <v/>
      </c>
      <c r="B87" t="str">
        <f>IF(KOKPIT!B87&lt;&gt;"",KOKPIT!B87,"")</f>
        <v/>
      </c>
      <c r="C87" s="124" t="str">
        <f>IF(A87&lt;&gt;"",SUMIFS('JPK_KR-1'!AL:AL,'JPK_KR-1'!W:W,B87),"")</f>
        <v/>
      </c>
      <c r="D87" s="124" t="str">
        <f>IF(A87&lt;&gt;"",SUMIFS('JPK_KR-1'!AM:AM,'JPK_KR-1'!W:W,B87),"")</f>
        <v/>
      </c>
      <c r="E87" t="str">
        <f>IF(KOKPIT!E87&lt;&gt;"",KOKPIT!E87,"")</f>
        <v/>
      </c>
      <c r="F87" t="str">
        <f>IF(KOKPIT!F87&lt;&gt;"",KOKPIT!F87,"")</f>
        <v/>
      </c>
      <c r="G87" s="124" t="str">
        <f>IF(E87&lt;&gt;"",SUMIFS('JPK_KR-1'!AL:AL,'JPK_KR-1'!W:W,F87),"")</f>
        <v/>
      </c>
      <c r="H87" s="124" t="str">
        <f>IF(E87&lt;&gt;"",SUMIFS('JPK_KR-1'!AM:AM,'JPK_KR-1'!W:W,F87),"")</f>
        <v/>
      </c>
      <c r="I87" t="str">
        <f>IF(KOKPIT!I87&lt;&gt;"",KOKPIT!I87,"")</f>
        <v/>
      </c>
      <c r="J87" t="str">
        <f>IF(KOKPIT!J87&lt;&gt;"",KOKPIT!J87,"")</f>
        <v/>
      </c>
      <c r="K87" s="124" t="str">
        <f>IF(I87&lt;&gt;"",SUMIFS('JPK_KR-1'!AJ:AJ,'JPK_KR-1'!W:W,J87),"")</f>
        <v/>
      </c>
      <c r="L87" s="124" t="str">
        <f>IF(I87&lt;&gt;"",SUMIFS('JPK_KR-1'!AK:AK,'JPK_KR-1'!W:W,J87),"")</f>
        <v/>
      </c>
    </row>
    <row r="88" spans="1:12" x14ac:dyDescent="0.35">
      <c r="A88" t="str">
        <f>IF(KOKPIT!A88&lt;&gt;"",KOKPIT!A88,"")</f>
        <v/>
      </c>
      <c r="B88" t="str">
        <f>IF(KOKPIT!B88&lt;&gt;"",KOKPIT!B88,"")</f>
        <v/>
      </c>
      <c r="C88" s="124" t="str">
        <f>IF(A88&lt;&gt;"",SUMIFS('JPK_KR-1'!AL:AL,'JPK_KR-1'!W:W,B88),"")</f>
        <v/>
      </c>
      <c r="D88" s="124" t="str">
        <f>IF(A88&lt;&gt;"",SUMIFS('JPK_KR-1'!AM:AM,'JPK_KR-1'!W:W,B88),"")</f>
        <v/>
      </c>
      <c r="E88" t="str">
        <f>IF(KOKPIT!E88&lt;&gt;"",KOKPIT!E88,"")</f>
        <v/>
      </c>
      <c r="F88" t="str">
        <f>IF(KOKPIT!F88&lt;&gt;"",KOKPIT!F88,"")</f>
        <v/>
      </c>
      <c r="G88" s="124" t="str">
        <f>IF(E88&lt;&gt;"",SUMIFS('JPK_KR-1'!AL:AL,'JPK_KR-1'!W:W,F88),"")</f>
        <v/>
      </c>
      <c r="H88" s="124" t="str">
        <f>IF(E88&lt;&gt;"",SUMIFS('JPK_KR-1'!AM:AM,'JPK_KR-1'!W:W,F88),"")</f>
        <v/>
      </c>
      <c r="I88" t="str">
        <f>IF(KOKPIT!I88&lt;&gt;"",KOKPIT!I88,"")</f>
        <v/>
      </c>
      <c r="J88" t="str">
        <f>IF(KOKPIT!J88&lt;&gt;"",KOKPIT!J88,"")</f>
        <v/>
      </c>
      <c r="K88" s="124" t="str">
        <f>IF(I88&lt;&gt;"",SUMIFS('JPK_KR-1'!AJ:AJ,'JPK_KR-1'!W:W,J88),"")</f>
        <v/>
      </c>
      <c r="L88" s="124" t="str">
        <f>IF(I88&lt;&gt;"",SUMIFS('JPK_KR-1'!AK:AK,'JPK_KR-1'!W:W,J88),"")</f>
        <v/>
      </c>
    </row>
    <row r="89" spans="1:12" x14ac:dyDescent="0.35">
      <c r="A89" t="str">
        <f>IF(KOKPIT!A89&lt;&gt;"",KOKPIT!A89,"")</f>
        <v/>
      </c>
      <c r="B89" t="str">
        <f>IF(KOKPIT!B89&lt;&gt;"",KOKPIT!B89,"")</f>
        <v/>
      </c>
      <c r="C89" s="124" t="str">
        <f>IF(A89&lt;&gt;"",SUMIFS('JPK_KR-1'!AL:AL,'JPK_KR-1'!W:W,B89),"")</f>
        <v/>
      </c>
      <c r="D89" s="124" t="str">
        <f>IF(A89&lt;&gt;"",SUMIFS('JPK_KR-1'!AM:AM,'JPK_KR-1'!W:W,B89),"")</f>
        <v/>
      </c>
      <c r="E89" t="str">
        <f>IF(KOKPIT!E89&lt;&gt;"",KOKPIT!E89,"")</f>
        <v/>
      </c>
      <c r="F89" t="str">
        <f>IF(KOKPIT!F89&lt;&gt;"",KOKPIT!F89,"")</f>
        <v/>
      </c>
      <c r="G89" s="124" t="str">
        <f>IF(E89&lt;&gt;"",SUMIFS('JPK_KR-1'!AL:AL,'JPK_KR-1'!W:W,F89),"")</f>
        <v/>
      </c>
      <c r="H89" s="124" t="str">
        <f>IF(E89&lt;&gt;"",SUMIFS('JPK_KR-1'!AM:AM,'JPK_KR-1'!W:W,F89),"")</f>
        <v/>
      </c>
      <c r="I89" t="str">
        <f>IF(KOKPIT!I89&lt;&gt;"",KOKPIT!I89,"")</f>
        <v/>
      </c>
      <c r="J89" t="str">
        <f>IF(KOKPIT!J89&lt;&gt;"",KOKPIT!J89,"")</f>
        <v/>
      </c>
      <c r="K89" s="124" t="str">
        <f>IF(I89&lt;&gt;"",SUMIFS('JPK_KR-1'!AJ:AJ,'JPK_KR-1'!W:W,J89),"")</f>
        <v/>
      </c>
      <c r="L89" s="124" t="str">
        <f>IF(I89&lt;&gt;"",SUMIFS('JPK_KR-1'!AK:AK,'JPK_KR-1'!W:W,J89),"")</f>
        <v/>
      </c>
    </row>
    <row r="90" spans="1:12" x14ac:dyDescent="0.35">
      <c r="A90" t="str">
        <f>IF(KOKPIT!A90&lt;&gt;"",KOKPIT!A90,"")</f>
        <v/>
      </c>
      <c r="B90" t="str">
        <f>IF(KOKPIT!B90&lt;&gt;"",KOKPIT!B90,"")</f>
        <v/>
      </c>
      <c r="C90" s="124" t="str">
        <f>IF(A90&lt;&gt;"",SUMIFS('JPK_KR-1'!AL:AL,'JPK_KR-1'!W:W,B90),"")</f>
        <v/>
      </c>
      <c r="D90" s="124" t="str">
        <f>IF(A90&lt;&gt;"",SUMIFS('JPK_KR-1'!AM:AM,'JPK_KR-1'!W:W,B90),"")</f>
        <v/>
      </c>
      <c r="E90" t="str">
        <f>IF(KOKPIT!E90&lt;&gt;"",KOKPIT!E90,"")</f>
        <v/>
      </c>
      <c r="F90" t="str">
        <f>IF(KOKPIT!F90&lt;&gt;"",KOKPIT!F90,"")</f>
        <v/>
      </c>
      <c r="G90" s="124" t="str">
        <f>IF(E90&lt;&gt;"",SUMIFS('JPK_KR-1'!AL:AL,'JPK_KR-1'!W:W,F90),"")</f>
        <v/>
      </c>
      <c r="H90" s="124" t="str">
        <f>IF(E90&lt;&gt;"",SUMIFS('JPK_KR-1'!AM:AM,'JPK_KR-1'!W:W,F90),"")</f>
        <v/>
      </c>
      <c r="I90" t="str">
        <f>IF(KOKPIT!I90&lt;&gt;"",KOKPIT!I90,"")</f>
        <v/>
      </c>
      <c r="J90" t="str">
        <f>IF(KOKPIT!J90&lt;&gt;"",KOKPIT!J90,"")</f>
        <v/>
      </c>
      <c r="K90" s="124" t="str">
        <f>IF(I90&lt;&gt;"",SUMIFS('JPK_KR-1'!AJ:AJ,'JPK_KR-1'!W:W,J90),"")</f>
        <v/>
      </c>
      <c r="L90" s="124" t="str">
        <f>IF(I90&lt;&gt;"",SUMIFS('JPK_KR-1'!AK:AK,'JPK_KR-1'!W:W,J90),"")</f>
        <v/>
      </c>
    </row>
    <row r="91" spans="1:12" x14ac:dyDescent="0.35">
      <c r="A91" t="str">
        <f>IF(KOKPIT!A91&lt;&gt;"",KOKPIT!A91,"")</f>
        <v/>
      </c>
      <c r="B91" t="str">
        <f>IF(KOKPIT!B91&lt;&gt;"",KOKPIT!B91,"")</f>
        <v/>
      </c>
      <c r="C91" s="124" t="str">
        <f>IF(A91&lt;&gt;"",SUMIFS('JPK_KR-1'!AL:AL,'JPK_KR-1'!W:W,B91),"")</f>
        <v/>
      </c>
      <c r="D91" s="124" t="str">
        <f>IF(A91&lt;&gt;"",SUMIFS('JPK_KR-1'!AM:AM,'JPK_KR-1'!W:W,B91),"")</f>
        <v/>
      </c>
      <c r="E91" t="str">
        <f>IF(KOKPIT!E91&lt;&gt;"",KOKPIT!E91,"")</f>
        <v/>
      </c>
      <c r="F91" t="str">
        <f>IF(KOKPIT!F91&lt;&gt;"",KOKPIT!F91,"")</f>
        <v/>
      </c>
      <c r="G91" s="124" t="str">
        <f>IF(E91&lt;&gt;"",SUMIFS('JPK_KR-1'!AL:AL,'JPK_KR-1'!W:W,F91),"")</f>
        <v/>
      </c>
      <c r="H91" s="124" t="str">
        <f>IF(E91&lt;&gt;"",SUMIFS('JPK_KR-1'!AM:AM,'JPK_KR-1'!W:W,F91),"")</f>
        <v/>
      </c>
      <c r="I91" t="str">
        <f>IF(KOKPIT!I91&lt;&gt;"",KOKPIT!I91,"")</f>
        <v/>
      </c>
      <c r="J91" t="str">
        <f>IF(KOKPIT!J91&lt;&gt;"",KOKPIT!J91,"")</f>
        <v/>
      </c>
      <c r="K91" s="124" t="str">
        <f>IF(I91&lt;&gt;"",SUMIFS('JPK_KR-1'!AJ:AJ,'JPK_KR-1'!W:W,J91),"")</f>
        <v/>
      </c>
      <c r="L91" s="124" t="str">
        <f>IF(I91&lt;&gt;"",SUMIFS('JPK_KR-1'!AK:AK,'JPK_KR-1'!W:W,J91),"")</f>
        <v/>
      </c>
    </row>
    <row r="92" spans="1:12" x14ac:dyDescent="0.35">
      <c r="A92" t="str">
        <f>IF(KOKPIT!A92&lt;&gt;"",KOKPIT!A92,"")</f>
        <v/>
      </c>
      <c r="B92" t="str">
        <f>IF(KOKPIT!B92&lt;&gt;"",KOKPIT!B92,"")</f>
        <v/>
      </c>
      <c r="C92" s="124" t="str">
        <f>IF(A92&lt;&gt;"",SUMIFS('JPK_KR-1'!AL:AL,'JPK_KR-1'!W:W,B92),"")</f>
        <v/>
      </c>
      <c r="D92" s="124" t="str">
        <f>IF(A92&lt;&gt;"",SUMIFS('JPK_KR-1'!AM:AM,'JPK_KR-1'!W:W,B92),"")</f>
        <v/>
      </c>
      <c r="E92" t="str">
        <f>IF(KOKPIT!E92&lt;&gt;"",KOKPIT!E92,"")</f>
        <v/>
      </c>
      <c r="F92" t="str">
        <f>IF(KOKPIT!F92&lt;&gt;"",KOKPIT!F92,"")</f>
        <v/>
      </c>
      <c r="G92" s="124" t="str">
        <f>IF(E92&lt;&gt;"",SUMIFS('JPK_KR-1'!AL:AL,'JPK_KR-1'!W:W,F92),"")</f>
        <v/>
      </c>
      <c r="H92" s="124" t="str">
        <f>IF(E92&lt;&gt;"",SUMIFS('JPK_KR-1'!AM:AM,'JPK_KR-1'!W:W,F92),"")</f>
        <v/>
      </c>
      <c r="I92" t="str">
        <f>IF(KOKPIT!I92&lt;&gt;"",KOKPIT!I92,"")</f>
        <v/>
      </c>
      <c r="J92" t="str">
        <f>IF(KOKPIT!J92&lt;&gt;"",KOKPIT!J92,"")</f>
        <v/>
      </c>
      <c r="K92" s="124" t="str">
        <f>IF(I92&lt;&gt;"",SUMIFS('JPK_KR-1'!AJ:AJ,'JPK_KR-1'!W:W,J92),"")</f>
        <v/>
      </c>
      <c r="L92" s="124" t="str">
        <f>IF(I92&lt;&gt;"",SUMIFS('JPK_KR-1'!AK:AK,'JPK_KR-1'!W:W,J92),"")</f>
        <v/>
      </c>
    </row>
    <row r="93" spans="1:12" x14ac:dyDescent="0.35">
      <c r="A93" t="str">
        <f>IF(KOKPIT!A93&lt;&gt;"",KOKPIT!A93,"")</f>
        <v/>
      </c>
      <c r="B93" t="str">
        <f>IF(KOKPIT!B93&lt;&gt;"",KOKPIT!B93,"")</f>
        <v/>
      </c>
      <c r="C93" s="124" t="str">
        <f>IF(A93&lt;&gt;"",SUMIFS('JPK_KR-1'!AL:AL,'JPK_KR-1'!W:W,B93),"")</f>
        <v/>
      </c>
      <c r="D93" s="124" t="str">
        <f>IF(A93&lt;&gt;"",SUMIFS('JPK_KR-1'!AM:AM,'JPK_KR-1'!W:W,B93),"")</f>
        <v/>
      </c>
      <c r="E93" t="str">
        <f>IF(KOKPIT!E93&lt;&gt;"",KOKPIT!E93,"")</f>
        <v/>
      </c>
      <c r="F93" t="str">
        <f>IF(KOKPIT!F93&lt;&gt;"",KOKPIT!F93,"")</f>
        <v/>
      </c>
      <c r="G93" s="124" t="str">
        <f>IF(E93&lt;&gt;"",SUMIFS('JPK_KR-1'!AL:AL,'JPK_KR-1'!W:W,F93),"")</f>
        <v/>
      </c>
      <c r="H93" s="124" t="str">
        <f>IF(E93&lt;&gt;"",SUMIFS('JPK_KR-1'!AM:AM,'JPK_KR-1'!W:W,F93),"")</f>
        <v/>
      </c>
      <c r="I93" t="str">
        <f>IF(KOKPIT!I93&lt;&gt;"",KOKPIT!I93,"")</f>
        <v/>
      </c>
      <c r="J93" t="str">
        <f>IF(KOKPIT!J93&lt;&gt;"",KOKPIT!J93,"")</f>
        <v/>
      </c>
      <c r="K93" s="124" t="str">
        <f>IF(I93&lt;&gt;"",SUMIFS('JPK_KR-1'!AJ:AJ,'JPK_KR-1'!W:W,J93),"")</f>
        <v/>
      </c>
      <c r="L93" s="124" t="str">
        <f>IF(I93&lt;&gt;"",SUMIFS('JPK_KR-1'!AK:AK,'JPK_KR-1'!W:W,J93),"")</f>
        <v/>
      </c>
    </row>
    <row r="94" spans="1:12" x14ac:dyDescent="0.35">
      <c r="A94" t="str">
        <f>IF(KOKPIT!A94&lt;&gt;"",KOKPIT!A94,"")</f>
        <v/>
      </c>
      <c r="B94" t="str">
        <f>IF(KOKPIT!B94&lt;&gt;"",KOKPIT!B94,"")</f>
        <v/>
      </c>
      <c r="C94" s="124" t="str">
        <f>IF(A94&lt;&gt;"",SUMIFS('JPK_KR-1'!AL:AL,'JPK_KR-1'!W:W,B94),"")</f>
        <v/>
      </c>
      <c r="D94" s="124" t="str">
        <f>IF(A94&lt;&gt;"",SUMIFS('JPK_KR-1'!AM:AM,'JPK_KR-1'!W:W,B94),"")</f>
        <v/>
      </c>
      <c r="E94" t="str">
        <f>IF(KOKPIT!E94&lt;&gt;"",KOKPIT!E94,"")</f>
        <v/>
      </c>
      <c r="F94" t="str">
        <f>IF(KOKPIT!F94&lt;&gt;"",KOKPIT!F94,"")</f>
        <v/>
      </c>
      <c r="G94" s="124" t="str">
        <f>IF(E94&lt;&gt;"",SUMIFS('JPK_KR-1'!AL:AL,'JPK_KR-1'!W:W,F94),"")</f>
        <v/>
      </c>
      <c r="H94" s="124" t="str">
        <f>IF(E94&lt;&gt;"",SUMIFS('JPK_KR-1'!AM:AM,'JPK_KR-1'!W:W,F94),"")</f>
        <v/>
      </c>
      <c r="I94" t="str">
        <f>IF(KOKPIT!I94&lt;&gt;"",KOKPIT!I94,"")</f>
        <v/>
      </c>
      <c r="J94" t="str">
        <f>IF(KOKPIT!J94&lt;&gt;"",KOKPIT!J94,"")</f>
        <v/>
      </c>
      <c r="K94" s="124" t="str">
        <f>IF(I94&lt;&gt;"",SUMIFS('JPK_KR-1'!AJ:AJ,'JPK_KR-1'!W:W,J94),"")</f>
        <v/>
      </c>
      <c r="L94" s="124" t="str">
        <f>IF(I94&lt;&gt;"",SUMIFS('JPK_KR-1'!AK:AK,'JPK_KR-1'!W:W,J94),"")</f>
        <v/>
      </c>
    </row>
    <row r="95" spans="1:12" x14ac:dyDescent="0.35">
      <c r="A95" t="str">
        <f>IF(KOKPIT!A95&lt;&gt;"",KOKPIT!A95,"")</f>
        <v/>
      </c>
      <c r="B95" t="str">
        <f>IF(KOKPIT!B95&lt;&gt;"",KOKPIT!B95,"")</f>
        <v/>
      </c>
      <c r="C95" s="124" t="str">
        <f>IF(A95&lt;&gt;"",SUMIFS('JPK_KR-1'!AL:AL,'JPK_KR-1'!W:W,B95),"")</f>
        <v/>
      </c>
      <c r="D95" s="124" t="str">
        <f>IF(A95&lt;&gt;"",SUMIFS('JPK_KR-1'!AM:AM,'JPK_KR-1'!W:W,B95),"")</f>
        <v/>
      </c>
      <c r="E95" t="str">
        <f>IF(KOKPIT!E95&lt;&gt;"",KOKPIT!E95,"")</f>
        <v/>
      </c>
      <c r="F95" t="str">
        <f>IF(KOKPIT!F95&lt;&gt;"",KOKPIT!F95,"")</f>
        <v/>
      </c>
      <c r="G95" s="124" t="str">
        <f>IF(E95&lt;&gt;"",SUMIFS('JPK_KR-1'!AL:AL,'JPK_KR-1'!W:W,F95),"")</f>
        <v/>
      </c>
      <c r="H95" s="124" t="str">
        <f>IF(E95&lt;&gt;"",SUMIFS('JPK_KR-1'!AM:AM,'JPK_KR-1'!W:W,F95),"")</f>
        <v/>
      </c>
      <c r="I95" t="str">
        <f>IF(KOKPIT!I95&lt;&gt;"",KOKPIT!I95,"")</f>
        <v/>
      </c>
      <c r="J95" t="str">
        <f>IF(KOKPIT!J95&lt;&gt;"",KOKPIT!J95,"")</f>
        <v/>
      </c>
      <c r="K95" s="124" t="str">
        <f>IF(I95&lt;&gt;"",SUMIFS('JPK_KR-1'!AJ:AJ,'JPK_KR-1'!W:W,J95),"")</f>
        <v/>
      </c>
      <c r="L95" s="124" t="str">
        <f>IF(I95&lt;&gt;"",SUMIFS('JPK_KR-1'!AK:AK,'JPK_KR-1'!W:W,J95),"")</f>
        <v/>
      </c>
    </row>
    <row r="96" spans="1:12" x14ac:dyDescent="0.35">
      <c r="A96" t="str">
        <f>IF(KOKPIT!A96&lt;&gt;"",KOKPIT!A96,"")</f>
        <v/>
      </c>
      <c r="B96" t="str">
        <f>IF(KOKPIT!B96&lt;&gt;"",KOKPIT!B96,"")</f>
        <v/>
      </c>
      <c r="C96" s="124" t="str">
        <f>IF(A96&lt;&gt;"",SUMIFS('JPK_KR-1'!AL:AL,'JPK_KR-1'!W:W,B96),"")</f>
        <v/>
      </c>
      <c r="D96" s="124" t="str">
        <f>IF(A96&lt;&gt;"",SUMIFS('JPK_KR-1'!AM:AM,'JPK_KR-1'!W:W,B96),"")</f>
        <v/>
      </c>
      <c r="E96" t="str">
        <f>IF(KOKPIT!E96&lt;&gt;"",KOKPIT!E96,"")</f>
        <v/>
      </c>
      <c r="F96" t="str">
        <f>IF(KOKPIT!F96&lt;&gt;"",KOKPIT!F96,"")</f>
        <v/>
      </c>
      <c r="G96" s="124" t="str">
        <f>IF(E96&lt;&gt;"",SUMIFS('JPK_KR-1'!AL:AL,'JPK_KR-1'!W:W,F96),"")</f>
        <v/>
      </c>
      <c r="H96" s="124" t="str">
        <f>IF(E96&lt;&gt;"",SUMIFS('JPK_KR-1'!AM:AM,'JPK_KR-1'!W:W,F96),"")</f>
        <v/>
      </c>
      <c r="I96" t="str">
        <f>IF(KOKPIT!I96&lt;&gt;"",KOKPIT!I96,"")</f>
        <v/>
      </c>
      <c r="J96" t="str">
        <f>IF(KOKPIT!J96&lt;&gt;"",KOKPIT!J96,"")</f>
        <v/>
      </c>
      <c r="K96" s="124" t="str">
        <f>IF(I96&lt;&gt;"",SUMIFS('JPK_KR-1'!AJ:AJ,'JPK_KR-1'!W:W,J96),"")</f>
        <v/>
      </c>
      <c r="L96" s="124" t="str">
        <f>IF(I96&lt;&gt;"",SUMIFS('JPK_KR-1'!AK:AK,'JPK_KR-1'!W:W,J96),"")</f>
        <v/>
      </c>
    </row>
    <row r="97" spans="1:12" x14ac:dyDescent="0.35">
      <c r="A97" t="str">
        <f>IF(KOKPIT!A97&lt;&gt;"",KOKPIT!A97,"")</f>
        <v/>
      </c>
      <c r="B97" t="str">
        <f>IF(KOKPIT!B97&lt;&gt;"",KOKPIT!B97,"")</f>
        <v/>
      </c>
      <c r="C97" s="124" t="str">
        <f>IF(A97&lt;&gt;"",SUMIFS('JPK_KR-1'!AL:AL,'JPK_KR-1'!W:W,B97),"")</f>
        <v/>
      </c>
      <c r="D97" s="124" t="str">
        <f>IF(A97&lt;&gt;"",SUMIFS('JPK_KR-1'!AM:AM,'JPK_KR-1'!W:W,B97),"")</f>
        <v/>
      </c>
      <c r="E97" t="str">
        <f>IF(KOKPIT!E97&lt;&gt;"",KOKPIT!E97,"")</f>
        <v/>
      </c>
      <c r="F97" t="str">
        <f>IF(KOKPIT!F97&lt;&gt;"",KOKPIT!F97,"")</f>
        <v/>
      </c>
      <c r="G97" s="124" t="str">
        <f>IF(E97&lt;&gt;"",SUMIFS('JPK_KR-1'!AL:AL,'JPK_KR-1'!W:W,F97),"")</f>
        <v/>
      </c>
      <c r="H97" s="124" t="str">
        <f>IF(E97&lt;&gt;"",SUMIFS('JPK_KR-1'!AM:AM,'JPK_KR-1'!W:W,F97),"")</f>
        <v/>
      </c>
      <c r="I97" t="str">
        <f>IF(KOKPIT!I97&lt;&gt;"",KOKPIT!I97,"")</f>
        <v/>
      </c>
      <c r="J97" t="str">
        <f>IF(KOKPIT!J97&lt;&gt;"",KOKPIT!J97,"")</f>
        <v/>
      </c>
      <c r="K97" s="124" t="str">
        <f>IF(I97&lt;&gt;"",SUMIFS('JPK_KR-1'!AJ:AJ,'JPK_KR-1'!W:W,J97),"")</f>
        <v/>
      </c>
      <c r="L97" s="124" t="str">
        <f>IF(I97&lt;&gt;"",SUMIFS('JPK_KR-1'!AK:AK,'JPK_KR-1'!W:W,J97),"")</f>
        <v/>
      </c>
    </row>
    <row r="98" spans="1:12" x14ac:dyDescent="0.35">
      <c r="A98" t="str">
        <f>IF(KOKPIT!A98&lt;&gt;"",KOKPIT!A98,"")</f>
        <v/>
      </c>
      <c r="B98" t="str">
        <f>IF(KOKPIT!B98&lt;&gt;"",KOKPIT!B98,"")</f>
        <v/>
      </c>
      <c r="C98" s="124" t="str">
        <f>IF(A98&lt;&gt;"",SUMIFS('JPK_KR-1'!AL:AL,'JPK_KR-1'!W:W,B98),"")</f>
        <v/>
      </c>
      <c r="D98" s="124" t="str">
        <f>IF(A98&lt;&gt;"",SUMIFS('JPK_KR-1'!AM:AM,'JPK_KR-1'!W:W,B98),"")</f>
        <v/>
      </c>
      <c r="E98" t="str">
        <f>IF(KOKPIT!E98&lt;&gt;"",KOKPIT!E98,"")</f>
        <v/>
      </c>
      <c r="F98" t="str">
        <f>IF(KOKPIT!F98&lt;&gt;"",KOKPIT!F98,"")</f>
        <v/>
      </c>
      <c r="G98" s="124" t="str">
        <f>IF(E98&lt;&gt;"",SUMIFS('JPK_KR-1'!AL:AL,'JPK_KR-1'!W:W,F98),"")</f>
        <v/>
      </c>
      <c r="H98" s="124" t="str">
        <f>IF(E98&lt;&gt;"",SUMIFS('JPK_KR-1'!AM:AM,'JPK_KR-1'!W:W,F98),"")</f>
        <v/>
      </c>
      <c r="I98" t="str">
        <f>IF(KOKPIT!I98&lt;&gt;"",KOKPIT!I98,"")</f>
        <v/>
      </c>
      <c r="J98" t="str">
        <f>IF(KOKPIT!J98&lt;&gt;"",KOKPIT!J98,"")</f>
        <v/>
      </c>
      <c r="K98" s="124" t="str">
        <f>IF(I98&lt;&gt;"",SUMIFS('JPK_KR-1'!AJ:AJ,'JPK_KR-1'!W:W,J98),"")</f>
        <v/>
      </c>
      <c r="L98" s="124" t="str">
        <f>IF(I98&lt;&gt;"",SUMIFS('JPK_KR-1'!AK:AK,'JPK_KR-1'!W:W,J98),"")</f>
        <v/>
      </c>
    </row>
    <row r="99" spans="1:12" x14ac:dyDescent="0.35">
      <c r="A99" t="str">
        <f>IF(KOKPIT!A99&lt;&gt;"",KOKPIT!A99,"")</f>
        <v/>
      </c>
      <c r="B99" t="str">
        <f>IF(KOKPIT!B99&lt;&gt;"",KOKPIT!B99,"")</f>
        <v/>
      </c>
      <c r="C99" s="124" t="str">
        <f>IF(A99&lt;&gt;"",SUMIFS('JPK_KR-1'!AL:AL,'JPK_KR-1'!W:W,B99),"")</f>
        <v/>
      </c>
      <c r="D99" s="124" t="str">
        <f>IF(A99&lt;&gt;"",SUMIFS('JPK_KR-1'!AM:AM,'JPK_KR-1'!W:W,B99),"")</f>
        <v/>
      </c>
      <c r="E99" t="str">
        <f>IF(KOKPIT!E99&lt;&gt;"",KOKPIT!E99,"")</f>
        <v/>
      </c>
      <c r="F99" t="str">
        <f>IF(KOKPIT!F99&lt;&gt;"",KOKPIT!F99,"")</f>
        <v/>
      </c>
      <c r="G99" s="124" t="str">
        <f>IF(E99&lt;&gt;"",SUMIFS('JPK_KR-1'!AL:AL,'JPK_KR-1'!W:W,F99),"")</f>
        <v/>
      </c>
      <c r="H99" s="124" t="str">
        <f>IF(E99&lt;&gt;"",SUMIFS('JPK_KR-1'!AM:AM,'JPK_KR-1'!W:W,F99),"")</f>
        <v/>
      </c>
      <c r="I99" t="str">
        <f>IF(KOKPIT!I99&lt;&gt;"",KOKPIT!I99,"")</f>
        <v/>
      </c>
      <c r="J99" t="str">
        <f>IF(KOKPIT!J99&lt;&gt;"",KOKPIT!J99,"")</f>
        <v/>
      </c>
      <c r="K99" s="124" t="str">
        <f>IF(I99&lt;&gt;"",SUMIFS('JPK_KR-1'!AJ:AJ,'JPK_KR-1'!W:W,J99),"")</f>
        <v/>
      </c>
      <c r="L99" s="124" t="str">
        <f>IF(I99&lt;&gt;"",SUMIFS('JPK_KR-1'!AK:AK,'JPK_KR-1'!W:W,J99),"")</f>
        <v/>
      </c>
    </row>
    <row r="100" spans="1:12" x14ac:dyDescent="0.35">
      <c r="A100" t="str">
        <f>IF(KOKPIT!A100&lt;&gt;"",KOKPIT!A100,"")</f>
        <v/>
      </c>
      <c r="B100" t="str">
        <f>IF(KOKPIT!B100&lt;&gt;"",KOKPIT!B100,"")</f>
        <v/>
      </c>
      <c r="C100" s="124" t="str">
        <f>IF(A100&lt;&gt;"",SUMIFS('JPK_KR-1'!AL:AL,'JPK_KR-1'!W:W,B100),"")</f>
        <v/>
      </c>
      <c r="D100" s="124" t="str">
        <f>IF(A100&lt;&gt;"",SUMIFS('JPK_KR-1'!AM:AM,'JPK_KR-1'!W:W,B100),"")</f>
        <v/>
      </c>
      <c r="E100" t="str">
        <f>IF(KOKPIT!E100&lt;&gt;"",KOKPIT!E100,"")</f>
        <v/>
      </c>
      <c r="F100" t="str">
        <f>IF(KOKPIT!F100&lt;&gt;"",KOKPIT!F100,"")</f>
        <v/>
      </c>
      <c r="G100" s="124" t="str">
        <f>IF(E100&lt;&gt;"",SUMIFS('JPK_KR-1'!AL:AL,'JPK_KR-1'!W:W,F100),"")</f>
        <v/>
      </c>
      <c r="H100" s="124" t="str">
        <f>IF(E100&lt;&gt;"",SUMIFS('JPK_KR-1'!AM:AM,'JPK_KR-1'!W:W,F100),"")</f>
        <v/>
      </c>
      <c r="I100" t="str">
        <f>IF(KOKPIT!I100&lt;&gt;"",KOKPIT!I100,"")</f>
        <v/>
      </c>
      <c r="J100" t="str">
        <f>IF(KOKPIT!J100&lt;&gt;"",KOKPIT!J100,"")</f>
        <v/>
      </c>
      <c r="K100" s="124" t="str">
        <f>IF(I100&lt;&gt;"",SUMIFS('JPK_KR-1'!AJ:AJ,'JPK_KR-1'!W:W,J100),"")</f>
        <v/>
      </c>
      <c r="L100" s="124" t="str">
        <f>IF(I100&lt;&gt;"",SUMIFS('JPK_KR-1'!AK:AK,'JPK_KR-1'!W:W,J100),"")</f>
        <v/>
      </c>
    </row>
    <row r="101" spans="1:12" x14ac:dyDescent="0.35">
      <c r="A101" t="str">
        <f>IF(KOKPIT!A101&lt;&gt;"",KOKPIT!A101,"")</f>
        <v/>
      </c>
      <c r="B101" t="str">
        <f>IF(KOKPIT!B101&lt;&gt;"",KOKPIT!B101,"")</f>
        <v/>
      </c>
      <c r="C101" s="124" t="str">
        <f>IF(A101&lt;&gt;"",SUMIFS('JPK_KR-1'!AL:AL,'JPK_KR-1'!W:W,B101),"")</f>
        <v/>
      </c>
      <c r="D101" s="124" t="str">
        <f>IF(A101&lt;&gt;"",SUMIFS('JPK_KR-1'!AM:AM,'JPK_KR-1'!W:W,B101),"")</f>
        <v/>
      </c>
      <c r="E101" t="str">
        <f>IF(KOKPIT!E101&lt;&gt;"",KOKPIT!E101,"")</f>
        <v/>
      </c>
      <c r="F101" t="str">
        <f>IF(KOKPIT!F101&lt;&gt;"",KOKPIT!F101,"")</f>
        <v/>
      </c>
      <c r="G101" s="124" t="str">
        <f>IF(E101&lt;&gt;"",SUMIFS('JPK_KR-1'!AL:AL,'JPK_KR-1'!W:W,F101),"")</f>
        <v/>
      </c>
      <c r="H101" s="124" t="str">
        <f>IF(E101&lt;&gt;"",SUMIFS('JPK_KR-1'!AM:AM,'JPK_KR-1'!W:W,F101),"")</f>
        <v/>
      </c>
      <c r="I101" t="str">
        <f>IF(KOKPIT!I101&lt;&gt;"",KOKPIT!I101,"")</f>
        <v/>
      </c>
      <c r="J101" t="str">
        <f>IF(KOKPIT!J101&lt;&gt;"",KOKPIT!J101,"")</f>
        <v/>
      </c>
      <c r="K101" s="124" t="str">
        <f>IF(I101&lt;&gt;"",SUMIFS('JPK_KR-1'!AJ:AJ,'JPK_KR-1'!W:W,J101),"")</f>
        <v/>
      </c>
      <c r="L101" s="124" t="str">
        <f>IF(I101&lt;&gt;"",SUMIFS('JPK_KR-1'!AK:AK,'JPK_KR-1'!W:W,J101),"")</f>
        <v/>
      </c>
    </row>
    <row r="102" spans="1:12" x14ac:dyDescent="0.35">
      <c r="A102" t="str">
        <f>IF(KOKPIT!A102&lt;&gt;"",KOKPIT!A102,"")</f>
        <v/>
      </c>
      <c r="B102" t="str">
        <f>IF(KOKPIT!B102&lt;&gt;"",KOKPIT!B102,"")</f>
        <v/>
      </c>
      <c r="C102" s="124" t="str">
        <f>IF(A102&lt;&gt;"",SUMIFS('JPK_KR-1'!AL:AL,'JPK_KR-1'!W:W,B102),"")</f>
        <v/>
      </c>
      <c r="D102" s="124" t="str">
        <f>IF(A102&lt;&gt;"",SUMIFS('JPK_KR-1'!AM:AM,'JPK_KR-1'!W:W,B102),"")</f>
        <v/>
      </c>
      <c r="E102" t="str">
        <f>IF(KOKPIT!E102&lt;&gt;"",KOKPIT!E102,"")</f>
        <v/>
      </c>
      <c r="F102" t="str">
        <f>IF(KOKPIT!F102&lt;&gt;"",KOKPIT!F102,"")</f>
        <v/>
      </c>
      <c r="G102" s="124" t="str">
        <f>IF(E102&lt;&gt;"",SUMIFS('JPK_KR-1'!AL:AL,'JPK_KR-1'!W:W,F102),"")</f>
        <v/>
      </c>
      <c r="H102" s="124" t="str">
        <f>IF(E102&lt;&gt;"",SUMIFS('JPK_KR-1'!AM:AM,'JPK_KR-1'!W:W,F102),"")</f>
        <v/>
      </c>
      <c r="I102" t="str">
        <f>IF(KOKPIT!I102&lt;&gt;"",KOKPIT!I102,"")</f>
        <v/>
      </c>
      <c r="J102" t="str">
        <f>IF(KOKPIT!J102&lt;&gt;"",KOKPIT!J102,"")</f>
        <v/>
      </c>
      <c r="K102" s="124" t="str">
        <f>IF(I102&lt;&gt;"",SUMIFS('JPK_KR-1'!AJ:AJ,'JPK_KR-1'!W:W,J102),"")</f>
        <v/>
      </c>
      <c r="L102" s="124" t="str">
        <f>IF(I102&lt;&gt;"",SUMIFS('JPK_KR-1'!AK:AK,'JPK_KR-1'!W:W,J102),"")</f>
        <v/>
      </c>
    </row>
    <row r="103" spans="1:12" x14ac:dyDescent="0.35">
      <c r="A103" t="str">
        <f>IF(KOKPIT!A103&lt;&gt;"",KOKPIT!A103,"")</f>
        <v/>
      </c>
      <c r="B103" t="str">
        <f>IF(KOKPIT!B103&lt;&gt;"",KOKPIT!B103,"")</f>
        <v/>
      </c>
      <c r="C103" s="124" t="str">
        <f>IF(A103&lt;&gt;"",SUMIFS('JPK_KR-1'!AL:AL,'JPK_KR-1'!W:W,B103),"")</f>
        <v/>
      </c>
      <c r="D103" s="124" t="str">
        <f>IF(A103&lt;&gt;"",SUMIFS('JPK_KR-1'!AM:AM,'JPK_KR-1'!W:W,B103),"")</f>
        <v/>
      </c>
      <c r="E103" t="str">
        <f>IF(KOKPIT!E103&lt;&gt;"",KOKPIT!E103,"")</f>
        <v/>
      </c>
      <c r="F103" t="str">
        <f>IF(KOKPIT!F103&lt;&gt;"",KOKPIT!F103,"")</f>
        <v/>
      </c>
      <c r="G103" s="124" t="str">
        <f>IF(E103&lt;&gt;"",SUMIFS('JPK_KR-1'!AL:AL,'JPK_KR-1'!W:W,F103),"")</f>
        <v/>
      </c>
      <c r="H103" s="124" t="str">
        <f>IF(E103&lt;&gt;"",SUMIFS('JPK_KR-1'!AM:AM,'JPK_KR-1'!W:W,F103),"")</f>
        <v/>
      </c>
      <c r="I103" t="str">
        <f>IF(KOKPIT!I103&lt;&gt;"",KOKPIT!I103,"")</f>
        <v/>
      </c>
      <c r="J103" t="str">
        <f>IF(KOKPIT!J103&lt;&gt;"",KOKPIT!J103,"")</f>
        <v/>
      </c>
      <c r="K103" s="124" t="str">
        <f>IF(I103&lt;&gt;"",SUMIFS('JPK_KR-1'!AJ:AJ,'JPK_KR-1'!W:W,J103),"")</f>
        <v/>
      </c>
      <c r="L103" s="124" t="str">
        <f>IF(I103&lt;&gt;"",SUMIFS('JPK_KR-1'!AK:AK,'JPK_KR-1'!W:W,J103),"")</f>
        <v/>
      </c>
    </row>
    <row r="104" spans="1:12" x14ac:dyDescent="0.35">
      <c r="A104" t="str">
        <f>IF(KOKPIT!A104&lt;&gt;"",KOKPIT!A104,"")</f>
        <v/>
      </c>
      <c r="B104" t="str">
        <f>IF(KOKPIT!B104&lt;&gt;"",KOKPIT!B104,"")</f>
        <v/>
      </c>
      <c r="C104" s="124" t="str">
        <f>IF(A104&lt;&gt;"",SUMIFS('JPK_KR-1'!AL:AL,'JPK_KR-1'!W:W,B104),"")</f>
        <v/>
      </c>
      <c r="D104" s="124" t="str">
        <f>IF(A104&lt;&gt;"",SUMIFS('JPK_KR-1'!AM:AM,'JPK_KR-1'!W:W,B104),"")</f>
        <v/>
      </c>
      <c r="E104" t="str">
        <f>IF(KOKPIT!E104&lt;&gt;"",KOKPIT!E104,"")</f>
        <v/>
      </c>
      <c r="F104" t="str">
        <f>IF(KOKPIT!F104&lt;&gt;"",KOKPIT!F104,"")</f>
        <v/>
      </c>
      <c r="G104" s="124" t="str">
        <f>IF(E104&lt;&gt;"",SUMIFS('JPK_KR-1'!AL:AL,'JPK_KR-1'!W:W,F104),"")</f>
        <v/>
      </c>
      <c r="H104" s="124" t="str">
        <f>IF(E104&lt;&gt;"",SUMIFS('JPK_KR-1'!AM:AM,'JPK_KR-1'!W:W,F104),"")</f>
        <v/>
      </c>
      <c r="I104" t="str">
        <f>IF(KOKPIT!I104&lt;&gt;"",KOKPIT!I104,"")</f>
        <v/>
      </c>
      <c r="J104" t="str">
        <f>IF(KOKPIT!J104&lt;&gt;"",KOKPIT!J104,"")</f>
        <v/>
      </c>
      <c r="K104" s="124" t="str">
        <f>IF(I104&lt;&gt;"",SUMIFS('JPK_KR-1'!AJ:AJ,'JPK_KR-1'!W:W,J104),"")</f>
        <v/>
      </c>
      <c r="L104" s="124" t="str">
        <f>IF(I104&lt;&gt;"",SUMIFS('JPK_KR-1'!AK:AK,'JPK_KR-1'!W:W,J104),"")</f>
        <v/>
      </c>
    </row>
    <row r="105" spans="1:12" x14ac:dyDescent="0.35">
      <c r="A105" t="str">
        <f>IF(KOKPIT!A105&lt;&gt;"",KOKPIT!A105,"")</f>
        <v/>
      </c>
      <c r="B105" t="str">
        <f>IF(KOKPIT!B105&lt;&gt;"",KOKPIT!B105,"")</f>
        <v/>
      </c>
      <c r="C105" s="124" t="str">
        <f>IF(A105&lt;&gt;"",SUMIFS('JPK_KR-1'!AL:AL,'JPK_KR-1'!W:W,B105),"")</f>
        <v/>
      </c>
      <c r="D105" s="124" t="str">
        <f>IF(A105&lt;&gt;"",SUMIFS('JPK_KR-1'!AM:AM,'JPK_KR-1'!W:W,B105),"")</f>
        <v/>
      </c>
      <c r="E105" t="str">
        <f>IF(KOKPIT!E105&lt;&gt;"",KOKPIT!E105,"")</f>
        <v/>
      </c>
      <c r="F105" t="str">
        <f>IF(KOKPIT!F105&lt;&gt;"",KOKPIT!F105,"")</f>
        <v/>
      </c>
      <c r="G105" s="124" t="str">
        <f>IF(E105&lt;&gt;"",SUMIFS('JPK_KR-1'!AL:AL,'JPK_KR-1'!W:W,F105),"")</f>
        <v/>
      </c>
      <c r="H105" s="124" t="str">
        <f>IF(E105&lt;&gt;"",SUMIFS('JPK_KR-1'!AM:AM,'JPK_KR-1'!W:W,F105),"")</f>
        <v/>
      </c>
      <c r="I105" t="str">
        <f>IF(KOKPIT!I105&lt;&gt;"",KOKPIT!I105,"")</f>
        <v/>
      </c>
      <c r="J105" t="str">
        <f>IF(KOKPIT!J105&lt;&gt;"",KOKPIT!J105,"")</f>
        <v/>
      </c>
      <c r="K105" s="124" t="str">
        <f>IF(I105&lt;&gt;"",SUMIFS('JPK_KR-1'!AJ:AJ,'JPK_KR-1'!W:W,J105),"")</f>
        <v/>
      </c>
      <c r="L105" s="124" t="str">
        <f>IF(I105&lt;&gt;"",SUMIFS('JPK_KR-1'!AK:AK,'JPK_KR-1'!W:W,J105),"")</f>
        <v/>
      </c>
    </row>
    <row r="106" spans="1:12" x14ac:dyDescent="0.35">
      <c r="A106" t="str">
        <f>IF(KOKPIT!A106&lt;&gt;"",KOKPIT!A106,"")</f>
        <v/>
      </c>
      <c r="B106" t="str">
        <f>IF(KOKPIT!B106&lt;&gt;"",KOKPIT!B106,"")</f>
        <v/>
      </c>
      <c r="C106" s="124" t="str">
        <f>IF(A106&lt;&gt;"",SUMIFS('JPK_KR-1'!AL:AL,'JPK_KR-1'!W:W,B106),"")</f>
        <v/>
      </c>
      <c r="D106" s="124" t="str">
        <f>IF(A106&lt;&gt;"",SUMIFS('JPK_KR-1'!AM:AM,'JPK_KR-1'!W:W,B106),"")</f>
        <v/>
      </c>
      <c r="E106" t="str">
        <f>IF(KOKPIT!E106&lt;&gt;"",KOKPIT!E106,"")</f>
        <v/>
      </c>
      <c r="F106" t="str">
        <f>IF(KOKPIT!F106&lt;&gt;"",KOKPIT!F106,"")</f>
        <v/>
      </c>
      <c r="G106" s="124" t="str">
        <f>IF(E106&lt;&gt;"",SUMIFS('JPK_KR-1'!AL:AL,'JPK_KR-1'!W:W,F106),"")</f>
        <v/>
      </c>
      <c r="H106" s="124" t="str">
        <f>IF(E106&lt;&gt;"",SUMIFS('JPK_KR-1'!AM:AM,'JPK_KR-1'!W:W,F106),"")</f>
        <v/>
      </c>
      <c r="I106" t="str">
        <f>IF(KOKPIT!I106&lt;&gt;"",KOKPIT!I106,"")</f>
        <v/>
      </c>
      <c r="J106" t="str">
        <f>IF(KOKPIT!J106&lt;&gt;"",KOKPIT!J106,"")</f>
        <v/>
      </c>
      <c r="K106" s="124" t="str">
        <f>IF(I106&lt;&gt;"",SUMIFS('JPK_KR-1'!AJ:AJ,'JPK_KR-1'!W:W,J106),"")</f>
        <v/>
      </c>
      <c r="L106" s="124" t="str">
        <f>IF(I106&lt;&gt;"",SUMIFS('JPK_KR-1'!AK:AK,'JPK_KR-1'!W:W,J106),"")</f>
        <v/>
      </c>
    </row>
    <row r="107" spans="1:12" x14ac:dyDescent="0.35">
      <c r="A107" t="str">
        <f>IF(KOKPIT!A107&lt;&gt;"",KOKPIT!A107,"")</f>
        <v/>
      </c>
      <c r="B107" t="str">
        <f>IF(KOKPIT!B107&lt;&gt;"",KOKPIT!B107,"")</f>
        <v/>
      </c>
      <c r="C107" s="124" t="str">
        <f>IF(A107&lt;&gt;"",SUMIFS('JPK_KR-1'!AL:AL,'JPK_KR-1'!W:W,B107),"")</f>
        <v/>
      </c>
      <c r="D107" s="124" t="str">
        <f>IF(A107&lt;&gt;"",SUMIFS('JPK_KR-1'!AM:AM,'JPK_KR-1'!W:W,B107),"")</f>
        <v/>
      </c>
      <c r="E107" t="str">
        <f>IF(KOKPIT!E107&lt;&gt;"",KOKPIT!E107,"")</f>
        <v/>
      </c>
      <c r="F107" t="str">
        <f>IF(KOKPIT!F107&lt;&gt;"",KOKPIT!F107,"")</f>
        <v/>
      </c>
      <c r="G107" s="124" t="str">
        <f>IF(E107&lt;&gt;"",SUMIFS('JPK_KR-1'!AL:AL,'JPK_KR-1'!W:W,F107),"")</f>
        <v/>
      </c>
      <c r="H107" s="124" t="str">
        <f>IF(E107&lt;&gt;"",SUMIFS('JPK_KR-1'!AM:AM,'JPK_KR-1'!W:W,F107),"")</f>
        <v/>
      </c>
      <c r="I107" t="str">
        <f>IF(KOKPIT!I107&lt;&gt;"",KOKPIT!I107,"")</f>
        <v/>
      </c>
      <c r="J107" t="str">
        <f>IF(KOKPIT!J107&lt;&gt;"",KOKPIT!J107,"")</f>
        <v/>
      </c>
      <c r="K107" s="124" t="str">
        <f>IF(I107&lt;&gt;"",SUMIFS('JPK_KR-1'!AJ:AJ,'JPK_KR-1'!W:W,J107),"")</f>
        <v/>
      </c>
      <c r="L107" s="124" t="str">
        <f>IF(I107&lt;&gt;"",SUMIFS('JPK_KR-1'!AK:AK,'JPK_KR-1'!W:W,J107),"")</f>
        <v/>
      </c>
    </row>
    <row r="108" spans="1:12" x14ac:dyDescent="0.35">
      <c r="A108" t="str">
        <f>IF(KOKPIT!A108&lt;&gt;"",KOKPIT!A108,"")</f>
        <v/>
      </c>
      <c r="B108" t="str">
        <f>IF(KOKPIT!B108&lt;&gt;"",KOKPIT!B108,"")</f>
        <v/>
      </c>
      <c r="C108" s="124" t="str">
        <f>IF(A108&lt;&gt;"",SUMIFS('JPK_KR-1'!AL:AL,'JPK_KR-1'!W:W,B108),"")</f>
        <v/>
      </c>
      <c r="D108" s="124" t="str">
        <f>IF(A108&lt;&gt;"",SUMIFS('JPK_KR-1'!AM:AM,'JPK_KR-1'!W:W,B108),"")</f>
        <v/>
      </c>
      <c r="E108" t="str">
        <f>IF(KOKPIT!E108&lt;&gt;"",KOKPIT!E108,"")</f>
        <v/>
      </c>
      <c r="F108" t="str">
        <f>IF(KOKPIT!F108&lt;&gt;"",KOKPIT!F108,"")</f>
        <v/>
      </c>
      <c r="G108" s="124" t="str">
        <f>IF(E108&lt;&gt;"",SUMIFS('JPK_KR-1'!AL:AL,'JPK_KR-1'!W:W,F108),"")</f>
        <v/>
      </c>
      <c r="H108" s="124" t="str">
        <f>IF(E108&lt;&gt;"",SUMIFS('JPK_KR-1'!AM:AM,'JPK_KR-1'!W:W,F108),"")</f>
        <v/>
      </c>
      <c r="I108" t="str">
        <f>IF(KOKPIT!I108&lt;&gt;"",KOKPIT!I108,"")</f>
        <v/>
      </c>
      <c r="J108" t="str">
        <f>IF(KOKPIT!J108&lt;&gt;"",KOKPIT!J108,"")</f>
        <v/>
      </c>
      <c r="K108" s="124" t="str">
        <f>IF(I108&lt;&gt;"",SUMIFS('JPK_KR-1'!AJ:AJ,'JPK_KR-1'!W:W,J108),"")</f>
        <v/>
      </c>
      <c r="L108" s="124" t="str">
        <f>IF(I108&lt;&gt;"",SUMIFS('JPK_KR-1'!AK:AK,'JPK_KR-1'!W:W,J108),"")</f>
        <v/>
      </c>
    </row>
    <row r="109" spans="1:12" x14ac:dyDescent="0.35">
      <c r="A109" t="str">
        <f>IF(KOKPIT!A109&lt;&gt;"",KOKPIT!A109,"")</f>
        <v/>
      </c>
      <c r="B109" t="str">
        <f>IF(KOKPIT!B109&lt;&gt;"",KOKPIT!B109,"")</f>
        <v/>
      </c>
      <c r="C109" s="124" t="str">
        <f>IF(A109&lt;&gt;"",SUMIFS('JPK_KR-1'!AL:AL,'JPK_KR-1'!W:W,B109),"")</f>
        <v/>
      </c>
      <c r="D109" s="124" t="str">
        <f>IF(A109&lt;&gt;"",SUMIFS('JPK_KR-1'!AM:AM,'JPK_KR-1'!W:W,B109),"")</f>
        <v/>
      </c>
      <c r="E109" t="str">
        <f>IF(KOKPIT!E109&lt;&gt;"",KOKPIT!E109,"")</f>
        <v/>
      </c>
      <c r="F109" t="str">
        <f>IF(KOKPIT!F109&lt;&gt;"",KOKPIT!F109,"")</f>
        <v/>
      </c>
      <c r="G109" s="124" t="str">
        <f>IF(E109&lt;&gt;"",SUMIFS('JPK_KR-1'!AL:AL,'JPK_KR-1'!W:W,F109),"")</f>
        <v/>
      </c>
      <c r="H109" s="124" t="str">
        <f>IF(E109&lt;&gt;"",SUMIFS('JPK_KR-1'!AM:AM,'JPK_KR-1'!W:W,F109),"")</f>
        <v/>
      </c>
      <c r="I109" t="str">
        <f>IF(KOKPIT!I109&lt;&gt;"",KOKPIT!I109,"")</f>
        <v/>
      </c>
      <c r="J109" t="str">
        <f>IF(KOKPIT!J109&lt;&gt;"",KOKPIT!J109,"")</f>
        <v/>
      </c>
      <c r="K109" s="124" t="str">
        <f>IF(I109&lt;&gt;"",SUMIFS('JPK_KR-1'!AJ:AJ,'JPK_KR-1'!W:W,J109),"")</f>
        <v/>
      </c>
      <c r="L109" s="124" t="str">
        <f>IF(I109&lt;&gt;"",SUMIFS('JPK_KR-1'!AK:AK,'JPK_KR-1'!W:W,J109),"")</f>
        <v/>
      </c>
    </row>
    <row r="110" spans="1:12" x14ac:dyDescent="0.35">
      <c r="A110" t="str">
        <f>IF(KOKPIT!A110&lt;&gt;"",KOKPIT!A110,"")</f>
        <v/>
      </c>
      <c r="B110" t="str">
        <f>IF(KOKPIT!B110&lt;&gt;"",KOKPIT!B110,"")</f>
        <v/>
      </c>
      <c r="C110" s="124" t="str">
        <f>IF(A110&lt;&gt;"",SUMIFS('JPK_KR-1'!AL:AL,'JPK_KR-1'!W:W,B110),"")</f>
        <v/>
      </c>
      <c r="D110" s="124" t="str">
        <f>IF(A110&lt;&gt;"",SUMIFS('JPK_KR-1'!AM:AM,'JPK_KR-1'!W:W,B110),"")</f>
        <v/>
      </c>
      <c r="E110" t="str">
        <f>IF(KOKPIT!E110&lt;&gt;"",KOKPIT!E110,"")</f>
        <v/>
      </c>
      <c r="F110" t="str">
        <f>IF(KOKPIT!F110&lt;&gt;"",KOKPIT!F110,"")</f>
        <v/>
      </c>
      <c r="G110" s="124" t="str">
        <f>IF(E110&lt;&gt;"",SUMIFS('JPK_KR-1'!AL:AL,'JPK_KR-1'!W:W,F110),"")</f>
        <v/>
      </c>
      <c r="H110" s="124" t="str">
        <f>IF(E110&lt;&gt;"",SUMIFS('JPK_KR-1'!AM:AM,'JPK_KR-1'!W:W,F110),"")</f>
        <v/>
      </c>
      <c r="I110" t="str">
        <f>IF(KOKPIT!I110&lt;&gt;"",KOKPIT!I110,"")</f>
        <v/>
      </c>
      <c r="J110" t="str">
        <f>IF(KOKPIT!J110&lt;&gt;"",KOKPIT!J110,"")</f>
        <v/>
      </c>
      <c r="K110" s="124" t="str">
        <f>IF(I110&lt;&gt;"",SUMIFS('JPK_KR-1'!AJ:AJ,'JPK_KR-1'!W:W,J110),"")</f>
        <v/>
      </c>
      <c r="L110" s="124" t="str">
        <f>IF(I110&lt;&gt;"",SUMIFS('JPK_KR-1'!AK:AK,'JPK_KR-1'!W:W,J110),"")</f>
        <v/>
      </c>
    </row>
    <row r="111" spans="1:12" x14ac:dyDescent="0.35">
      <c r="A111" t="str">
        <f>IF(KOKPIT!A111&lt;&gt;"",KOKPIT!A111,"")</f>
        <v/>
      </c>
      <c r="B111" t="str">
        <f>IF(KOKPIT!B111&lt;&gt;"",KOKPIT!B111,"")</f>
        <v/>
      </c>
      <c r="C111" s="124" t="str">
        <f>IF(A111&lt;&gt;"",SUMIFS('JPK_KR-1'!AL:AL,'JPK_KR-1'!W:W,B111),"")</f>
        <v/>
      </c>
      <c r="D111" s="124" t="str">
        <f>IF(A111&lt;&gt;"",SUMIFS('JPK_KR-1'!AM:AM,'JPK_KR-1'!W:W,B111),"")</f>
        <v/>
      </c>
      <c r="E111" t="str">
        <f>IF(KOKPIT!E111&lt;&gt;"",KOKPIT!E111,"")</f>
        <v/>
      </c>
      <c r="F111" t="str">
        <f>IF(KOKPIT!F111&lt;&gt;"",KOKPIT!F111,"")</f>
        <v/>
      </c>
      <c r="G111" s="124" t="str">
        <f>IF(E111&lt;&gt;"",SUMIFS('JPK_KR-1'!AL:AL,'JPK_KR-1'!W:W,F111),"")</f>
        <v/>
      </c>
      <c r="H111" s="124" t="str">
        <f>IF(E111&lt;&gt;"",SUMIFS('JPK_KR-1'!AM:AM,'JPK_KR-1'!W:W,F111),"")</f>
        <v/>
      </c>
      <c r="I111" t="str">
        <f>IF(KOKPIT!I111&lt;&gt;"",KOKPIT!I111,"")</f>
        <v/>
      </c>
      <c r="J111" t="str">
        <f>IF(KOKPIT!J111&lt;&gt;"",KOKPIT!J111,"")</f>
        <v/>
      </c>
      <c r="K111" s="124" t="str">
        <f>IF(I111&lt;&gt;"",SUMIFS('JPK_KR-1'!AJ:AJ,'JPK_KR-1'!W:W,J111),"")</f>
        <v/>
      </c>
      <c r="L111" s="124" t="str">
        <f>IF(I111&lt;&gt;"",SUMIFS('JPK_KR-1'!AK:AK,'JPK_KR-1'!W:W,J111),"")</f>
        <v/>
      </c>
    </row>
    <row r="112" spans="1:12" x14ac:dyDescent="0.35">
      <c r="A112" t="str">
        <f>IF(KOKPIT!A112&lt;&gt;"",KOKPIT!A112,"")</f>
        <v/>
      </c>
      <c r="B112" t="str">
        <f>IF(KOKPIT!B112&lt;&gt;"",KOKPIT!B112,"")</f>
        <v/>
      </c>
      <c r="C112" s="124" t="str">
        <f>IF(A112&lt;&gt;"",SUMIFS('JPK_KR-1'!AL:AL,'JPK_KR-1'!W:W,B112),"")</f>
        <v/>
      </c>
      <c r="D112" s="124" t="str">
        <f>IF(A112&lt;&gt;"",SUMIFS('JPK_KR-1'!AM:AM,'JPK_KR-1'!W:W,B112),"")</f>
        <v/>
      </c>
      <c r="E112" t="str">
        <f>IF(KOKPIT!E112&lt;&gt;"",KOKPIT!E112,"")</f>
        <v/>
      </c>
      <c r="F112" t="str">
        <f>IF(KOKPIT!F112&lt;&gt;"",KOKPIT!F112,"")</f>
        <v/>
      </c>
      <c r="G112" s="124" t="str">
        <f>IF(E112&lt;&gt;"",SUMIFS('JPK_KR-1'!AL:AL,'JPK_KR-1'!W:W,F112),"")</f>
        <v/>
      </c>
      <c r="H112" s="124" t="str">
        <f>IF(E112&lt;&gt;"",SUMIFS('JPK_KR-1'!AM:AM,'JPK_KR-1'!W:W,F112),"")</f>
        <v/>
      </c>
      <c r="I112" t="str">
        <f>IF(KOKPIT!I112&lt;&gt;"",KOKPIT!I112,"")</f>
        <v/>
      </c>
      <c r="J112" t="str">
        <f>IF(KOKPIT!J112&lt;&gt;"",KOKPIT!J112,"")</f>
        <v/>
      </c>
      <c r="K112" s="124" t="str">
        <f>IF(I112&lt;&gt;"",SUMIFS('JPK_KR-1'!AJ:AJ,'JPK_KR-1'!W:W,J112),"")</f>
        <v/>
      </c>
      <c r="L112" s="124" t="str">
        <f>IF(I112&lt;&gt;"",SUMIFS('JPK_KR-1'!AK:AK,'JPK_KR-1'!W:W,J112),"")</f>
        <v/>
      </c>
    </row>
    <row r="113" spans="1:12" x14ac:dyDescent="0.35">
      <c r="A113" t="str">
        <f>IF(KOKPIT!A113&lt;&gt;"",KOKPIT!A113,"")</f>
        <v/>
      </c>
      <c r="B113" t="str">
        <f>IF(KOKPIT!B113&lt;&gt;"",KOKPIT!B113,"")</f>
        <v/>
      </c>
      <c r="C113" s="124" t="str">
        <f>IF(A113&lt;&gt;"",SUMIFS('JPK_KR-1'!AL:AL,'JPK_KR-1'!W:W,B113),"")</f>
        <v/>
      </c>
      <c r="D113" s="124" t="str">
        <f>IF(A113&lt;&gt;"",SUMIFS('JPK_KR-1'!AM:AM,'JPK_KR-1'!W:W,B113),"")</f>
        <v/>
      </c>
      <c r="E113" t="str">
        <f>IF(KOKPIT!E113&lt;&gt;"",KOKPIT!E113,"")</f>
        <v/>
      </c>
      <c r="F113" t="str">
        <f>IF(KOKPIT!F113&lt;&gt;"",KOKPIT!F113,"")</f>
        <v/>
      </c>
      <c r="G113" s="124" t="str">
        <f>IF(E113&lt;&gt;"",SUMIFS('JPK_KR-1'!AL:AL,'JPK_KR-1'!W:W,F113),"")</f>
        <v/>
      </c>
      <c r="H113" s="124" t="str">
        <f>IF(E113&lt;&gt;"",SUMIFS('JPK_KR-1'!AM:AM,'JPK_KR-1'!W:W,F113),"")</f>
        <v/>
      </c>
      <c r="I113" t="str">
        <f>IF(KOKPIT!I113&lt;&gt;"",KOKPIT!I113,"")</f>
        <v/>
      </c>
      <c r="J113" t="str">
        <f>IF(KOKPIT!J113&lt;&gt;"",KOKPIT!J113,"")</f>
        <v/>
      </c>
      <c r="K113" s="124" t="str">
        <f>IF(I113&lt;&gt;"",SUMIFS('JPK_KR-1'!AJ:AJ,'JPK_KR-1'!W:W,J113),"")</f>
        <v/>
      </c>
      <c r="L113" s="124" t="str">
        <f>IF(I113&lt;&gt;"",SUMIFS('JPK_KR-1'!AK:AK,'JPK_KR-1'!W:W,J113),"")</f>
        <v/>
      </c>
    </row>
    <row r="114" spans="1:12" x14ac:dyDescent="0.35">
      <c r="A114" t="str">
        <f>IF(KOKPIT!A114&lt;&gt;"",KOKPIT!A114,"")</f>
        <v/>
      </c>
      <c r="B114" t="str">
        <f>IF(KOKPIT!B114&lt;&gt;"",KOKPIT!B114,"")</f>
        <v/>
      </c>
      <c r="C114" s="124" t="str">
        <f>IF(A114&lt;&gt;"",SUMIFS('JPK_KR-1'!AL:AL,'JPK_KR-1'!W:W,B114),"")</f>
        <v/>
      </c>
      <c r="D114" s="124" t="str">
        <f>IF(A114&lt;&gt;"",SUMIFS('JPK_KR-1'!AM:AM,'JPK_KR-1'!W:W,B114),"")</f>
        <v/>
      </c>
      <c r="E114" t="str">
        <f>IF(KOKPIT!E114&lt;&gt;"",KOKPIT!E114,"")</f>
        <v/>
      </c>
      <c r="F114" t="str">
        <f>IF(KOKPIT!F114&lt;&gt;"",KOKPIT!F114,"")</f>
        <v/>
      </c>
      <c r="G114" s="124" t="str">
        <f>IF(E114&lt;&gt;"",SUMIFS('JPK_KR-1'!AL:AL,'JPK_KR-1'!W:W,F114),"")</f>
        <v/>
      </c>
      <c r="H114" s="124" t="str">
        <f>IF(E114&lt;&gt;"",SUMIFS('JPK_KR-1'!AM:AM,'JPK_KR-1'!W:W,F114),"")</f>
        <v/>
      </c>
      <c r="I114" t="str">
        <f>IF(KOKPIT!I114&lt;&gt;"",KOKPIT!I114,"")</f>
        <v/>
      </c>
      <c r="J114" t="str">
        <f>IF(KOKPIT!J114&lt;&gt;"",KOKPIT!J114,"")</f>
        <v/>
      </c>
      <c r="K114" s="124" t="str">
        <f>IF(I114&lt;&gt;"",SUMIFS('JPK_KR-1'!AJ:AJ,'JPK_KR-1'!W:W,J114),"")</f>
        <v/>
      </c>
      <c r="L114" s="124" t="str">
        <f>IF(I114&lt;&gt;"",SUMIFS('JPK_KR-1'!AK:AK,'JPK_KR-1'!W:W,J114),"")</f>
        <v/>
      </c>
    </row>
    <row r="115" spans="1:12" x14ac:dyDescent="0.35">
      <c r="A115" t="str">
        <f>IF(KOKPIT!A115&lt;&gt;"",KOKPIT!A115,"")</f>
        <v/>
      </c>
      <c r="B115" t="str">
        <f>IF(KOKPIT!B115&lt;&gt;"",KOKPIT!B115,"")</f>
        <v/>
      </c>
      <c r="C115" s="124" t="str">
        <f>IF(A115&lt;&gt;"",SUMIFS('JPK_KR-1'!AL:AL,'JPK_KR-1'!W:W,B115),"")</f>
        <v/>
      </c>
      <c r="D115" s="124" t="str">
        <f>IF(A115&lt;&gt;"",SUMIFS('JPK_KR-1'!AM:AM,'JPK_KR-1'!W:W,B115),"")</f>
        <v/>
      </c>
      <c r="E115" t="str">
        <f>IF(KOKPIT!E115&lt;&gt;"",KOKPIT!E115,"")</f>
        <v/>
      </c>
      <c r="F115" t="str">
        <f>IF(KOKPIT!F115&lt;&gt;"",KOKPIT!F115,"")</f>
        <v/>
      </c>
      <c r="G115" s="124" t="str">
        <f>IF(E115&lt;&gt;"",SUMIFS('JPK_KR-1'!AL:AL,'JPK_KR-1'!W:W,F115),"")</f>
        <v/>
      </c>
      <c r="H115" s="124" t="str">
        <f>IF(E115&lt;&gt;"",SUMIFS('JPK_KR-1'!AM:AM,'JPK_KR-1'!W:W,F115),"")</f>
        <v/>
      </c>
      <c r="I115" t="str">
        <f>IF(KOKPIT!I115&lt;&gt;"",KOKPIT!I115,"")</f>
        <v/>
      </c>
      <c r="J115" t="str">
        <f>IF(KOKPIT!J115&lt;&gt;"",KOKPIT!J115,"")</f>
        <v/>
      </c>
      <c r="K115" s="124" t="str">
        <f>IF(I115&lt;&gt;"",SUMIFS('JPK_KR-1'!AJ:AJ,'JPK_KR-1'!W:W,J115),"")</f>
        <v/>
      </c>
      <c r="L115" s="124" t="str">
        <f>IF(I115&lt;&gt;"",SUMIFS('JPK_KR-1'!AK:AK,'JPK_KR-1'!W:W,J115),"")</f>
        <v/>
      </c>
    </row>
    <row r="116" spans="1:12" x14ac:dyDescent="0.35">
      <c r="A116" t="str">
        <f>IF(KOKPIT!A116&lt;&gt;"",KOKPIT!A116,"")</f>
        <v/>
      </c>
      <c r="B116" t="str">
        <f>IF(KOKPIT!B116&lt;&gt;"",KOKPIT!B116,"")</f>
        <v/>
      </c>
      <c r="C116" s="124" t="str">
        <f>IF(A116&lt;&gt;"",SUMIFS('JPK_KR-1'!AL:AL,'JPK_KR-1'!W:W,B116),"")</f>
        <v/>
      </c>
      <c r="D116" s="124" t="str">
        <f>IF(A116&lt;&gt;"",SUMIFS('JPK_KR-1'!AM:AM,'JPK_KR-1'!W:W,B116),"")</f>
        <v/>
      </c>
      <c r="E116" t="str">
        <f>IF(KOKPIT!E116&lt;&gt;"",KOKPIT!E116,"")</f>
        <v/>
      </c>
      <c r="F116" t="str">
        <f>IF(KOKPIT!F116&lt;&gt;"",KOKPIT!F116,"")</f>
        <v/>
      </c>
      <c r="G116" s="124" t="str">
        <f>IF(E116&lt;&gt;"",SUMIFS('JPK_KR-1'!AL:AL,'JPK_KR-1'!W:W,F116),"")</f>
        <v/>
      </c>
      <c r="H116" s="124" t="str">
        <f>IF(E116&lt;&gt;"",SUMIFS('JPK_KR-1'!AM:AM,'JPK_KR-1'!W:W,F116),"")</f>
        <v/>
      </c>
      <c r="I116" t="str">
        <f>IF(KOKPIT!I116&lt;&gt;"",KOKPIT!I116,"")</f>
        <v/>
      </c>
      <c r="J116" t="str">
        <f>IF(KOKPIT!J116&lt;&gt;"",KOKPIT!J116,"")</f>
        <v/>
      </c>
      <c r="K116" s="124" t="str">
        <f>IF(I116&lt;&gt;"",SUMIFS('JPK_KR-1'!AJ:AJ,'JPK_KR-1'!W:W,J116),"")</f>
        <v/>
      </c>
      <c r="L116" s="124" t="str">
        <f>IF(I116&lt;&gt;"",SUMIFS('JPK_KR-1'!AK:AK,'JPK_KR-1'!W:W,J116),"")</f>
        <v/>
      </c>
    </row>
    <row r="117" spans="1:12" x14ac:dyDescent="0.35">
      <c r="A117" t="str">
        <f>IF(KOKPIT!A117&lt;&gt;"",KOKPIT!A117,"")</f>
        <v/>
      </c>
      <c r="B117" t="str">
        <f>IF(KOKPIT!B117&lt;&gt;"",KOKPIT!B117,"")</f>
        <v/>
      </c>
      <c r="C117" s="124" t="str">
        <f>IF(A117&lt;&gt;"",SUMIFS('JPK_KR-1'!AL:AL,'JPK_KR-1'!W:W,B117),"")</f>
        <v/>
      </c>
      <c r="D117" s="124" t="str">
        <f>IF(A117&lt;&gt;"",SUMIFS('JPK_KR-1'!AM:AM,'JPK_KR-1'!W:W,B117),"")</f>
        <v/>
      </c>
      <c r="E117" t="str">
        <f>IF(KOKPIT!E117&lt;&gt;"",KOKPIT!E117,"")</f>
        <v/>
      </c>
      <c r="F117" t="str">
        <f>IF(KOKPIT!F117&lt;&gt;"",KOKPIT!F117,"")</f>
        <v/>
      </c>
      <c r="G117" s="124" t="str">
        <f>IF(E117&lt;&gt;"",SUMIFS('JPK_KR-1'!AL:AL,'JPK_KR-1'!W:W,F117),"")</f>
        <v/>
      </c>
      <c r="H117" s="124" t="str">
        <f>IF(E117&lt;&gt;"",SUMIFS('JPK_KR-1'!AM:AM,'JPK_KR-1'!W:W,F117),"")</f>
        <v/>
      </c>
      <c r="I117" t="str">
        <f>IF(KOKPIT!I117&lt;&gt;"",KOKPIT!I117,"")</f>
        <v/>
      </c>
      <c r="J117" t="str">
        <f>IF(KOKPIT!J117&lt;&gt;"",KOKPIT!J117,"")</f>
        <v/>
      </c>
      <c r="K117" s="124" t="str">
        <f>IF(I117&lt;&gt;"",SUMIFS('JPK_KR-1'!AJ:AJ,'JPK_KR-1'!W:W,J117),"")</f>
        <v/>
      </c>
      <c r="L117" s="124" t="str">
        <f>IF(I117&lt;&gt;"",SUMIFS('JPK_KR-1'!AK:AK,'JPK_KR-1'!W:W,J117),"")</f>
        <v/>
      </c>
    </row>
    <row r="118" spans="1:12" x14ac:dyDescent="0.35">
      <c r="A118" t="str">
        <f>IF(KOKPIT!A118&lt;&gt;"",KOKPIT!A118,"")</f>
        <v/>
      </c>
      <c r="B118" t="str">
        <f>IF(KOKPIT!B118&lt;&gt;"",KOKPIT!B118,"")</f>
        <v/>
      </c>
      <c r="C118" s="124" t="str">
        <f>IF(A118&lt;&gt;"",SUMIFS('JPK_KR-1'!AL:AL,'JPK_KR-1'!W:W,B118),"")</f>
        <v/>
      </c>
      <c r="D118" s="124" t="str">
        <f>IF(A118&lt;&gt;"",SUMIFS('JPK_KR-1'!AM:AM,'JPK_KR-1'!W:W,B118),"")</f>
        <v/>
      </c>
      <c r="E118" t="str">
        <f>IF(KOKPIT!E118&lt;&gt;"",KOKPIT!E118,"")</f>
        <v/>
      </c>
      <c r="F118" t="str">
        <f>IF(KOKPIT!F118&lt;&gt;"",KOKPIT!F118,"")</f>
        <v/>
      </c>
      <c r="G118" s="124" t="str">
        <f>IF(E118&lt;&gt;"",SUMIFS('JPK_KR-1'!AL:AL,'JPK_KR-1'!W:W,F118),"")</f>
        <v/>
      </c>
      <c r="H118" s="124" t="str">
        <f>IF(E118&lt;&gt;"",SUMIFS('JPK_KR-1'!AM:AM,'JPK_KR-1'!W:W,F118),"")</f>
        <v/>
      </c>
      <c r="I118" t="str">
        <f>IF(KOKPIT!I118&lt;&gt;"",KOKPIT!I118,"")</f>
        <v/>
      </c>
      <c r="J118" t="str">
        <f>IF(KOKPIT!J118&lt;&gt;"",KOKPIT!J118,"")</f>
        <v/>
      </c>
      <c r="K118" s="124" t="str">
        <f>IF(I118&lt;&gt;"",SUMIFS('JPK_KR-1'!AJ:AJ,'JPK_KR-1'!W:W,J118),"")</f>
        <v/>
      </c>
      <c r="L118" s="124" t="str">
        <f>IF(I118&lt;&gt;"",SUMIFS('JPK_KR-1'!AK:AK,'JPK_KR-1'!W:W,J118),"")</f>
        <v/>
      </c>
    </row>
    <row r="119" spans="1:12" x14ac:dyDescent="0.35">
      <c r="A119" t="str">
        <f>IF(KOKPIT!A119&lt;&gt;"",KOKPIT!A119,"")</f>
        <v/>
      </c>
      <c r="B119" t="str">
        <f>IF(KOKPIT!B119&lt;&gt;"",KOKPIT!B119,"")</f>
        <v/>
      </c>
      <c r="C119" s="124" t="str">
        <f>IF(A119&lt;&gt;"",SUMIFS('JPK_KR-1'!AL:AL,'JPK_KR-1'!W:W,B119),"")</f>
        <v/>
      </c>
      <c r="D119" s="124" t="str">
        <f>IF(A119&lt;&gt;"",SUMIFS('JPK_KR-1'!AM:AM,'JPK_KR-1'!W:W,B119),"")</f>
        <v/>
      </c>
      <c r="E119" t="str">
        <f>IF(KOKPIT!E119&lt;&gt;"",KOKPIT!E119,"")</f>
        <v/>
      </c>
      <c r="F119" t="str">
        <f>IF(KOKPIT!F119&lt;&gt;"",KOKPIT!F119,"")</f>
        <v/>
      </c>
      <c r="G119" s="124" t="str">
        <f>IF(E119&lt;&gt;"",SUMIFS('JPK_KR-1'!AL:AL,'JPK_KR-1'!W:W,F119),"")</f>
        <v/>
      </c>
      <c r="H119" s="124" t="str">
        <f>IF(E119&lt;&gt;"",SUMIFS('JPK_KR-1'!AM:AM,'JPK_KR-1'!W:W,F119),"")</f>
        <v/>
      </c>
      <c r="I119" t="str">
        <f>IF(KOKPIT!I119&lt;&gt;"",KOKPIT!I119,"")</f>
        <v/>
      </c>
      <c r="J119" t="str">
        <f>IF(KOKPIT!J119&lt;&gt;"",KOKPIT!J119,"")</f>
        <v/>
      </c>
      <c r="K119" s="124" t="str">
        <f>IF(I119&lt;&gt;"",SUMIFS('JPK_KR-1'!AJ:AJ,'JPK_KR-1'!W:W,J119),"")</f>
        <v/>
      </c>
      <c r="L119" s="124" t="str">
        <f>IF(I119&lt;&gt;"",SUMIFS('JPK_KR-1'!AK:AK,'JPK_KR-1'!W:W,J119),"")</f>
        <v/>
      </c>
    </row>
    <row r="120" spans="1:12" x14ac:dyDescent="0.35">
      <c r="A120" t="str">
        <f>IF(KOKPIT!A120&lt;&gt;"",KOKPIT!A120,"")</f>
        <v/>
      </c>
      <c r="B120" t="str">
        <f>IF(KOKPIT!B120&lt;&gt;"",KOKPIT!B120,"")</f>
        <v/>
      </c>
      <c r="C120" s="124" t="str">
        <f>IF(A120&lt;&gt;"",SUMIFS('JPK_KR-1'!AL:AL,'JPK_KR-1'!W:W,B120),"")</f>
        <v/>
      </c>
      <c r="D120" s="124" t="str">
        <f>IF(A120&lt;&gt;"",SUMIFS('JPK_KR-1'!AM:AM,'JPK_KR-1'!W:W,B120),"")</f>
        <v/>
      </c>
      <c r="E120" t="str">
        <f>IF(KOKPIT!E120&lt;&gt;"",KOKPIT!E120,"")</f>
        <v/>
      </c>
      <c r="F120" t="str">
        <f>IF(KOKPIT!F120&lt;&gt;"",KOKPIT!F120,"")</f>
        <v/>
      </c>
      <c r="G120" s="124" t="str">
        <f>IF(E120&lt;&gt;"",SUMIFS('JPK_KR-1'!AL:AL,'JPK_KR-1'!W:W,F120),"")</f>
        <v/>
      </c>
      <c r="H120" s="124" t="str">
        <f>IF(E120&lt;&gt;"",SUMIFS('JPK_KR-1'!AM:AM,'JPK_KR-1'!W:W,F120),"")</f>
        <v/>
      </c>
      <c r="I120" t="str">
        <f>IF(KOKPIT!I120&lt;&gt;"",KOKPIT!I120,"")</f>
        <v/>
      </c>
      <c r="J120" t="str">
        <f>IF(KOKPIT!J120&lt;&gt;"",KOKPIT!J120,"")</f>
        <v/>
      </c>
      <c r="K120" s="124" t="str">
        <f>IF(I120&lt;&gt;"",SUMIFS('JPK_KR-1'!AJ:AJ,'JPK_KR-1'!W:W,J120),"")</f>
        <v/>
      </c>
      <c r="L120" s="124" t="str">
        <f>IF(I120&lt;&gt;"",SUMIFS('JPK_KR-1'!AK:AK,'JPK_KR-1'!W:W,J120),"")</f>
        <v/>
      </c>
    </row>
    <row r="121" spans="1:12" x14ac:dyDescent="0.35">
      <c r="A121" t="str">
        <f>IF(KOKPIT!A121&lt;&gt;"",KOKPIT!A121,"")</f>
        <v/>
      </c>
      <c r="B121" t="str">
        <f>IF(KOKPIT!B121&lt;&gt;"",KOKPIT!B121,"")</f>
        <v/>
      </c>
      <c r="C121" s="124" t="str">
        <f>IF(A121&lt;&gt;"",SUMIFS('JPK_KR-1'!AL:AL,'JPK_KR-1'!W:W,B121),"")</f>
        <v/>
      </c>
      <c r="D121" s="124" t="str">
        <f>IF(A121&lt;&gt;"",SUMIFS('JPK_KR-1'!AM:AM,'JPK_KR-1'!W:W,B121),"")</f>
        <v/>
      </c>
      <c r="E121" t="str">
        <f>IF(KOKPIT!E121&lt;&gt;"",KOKPIT!E121,"")</f>
        <v/>
      </c>
      <c r="F121" t="str">
        <f>IF(KOKPIT!F121&lt;&gt;"",KOKPIT!F121,"")</f>
        <v/>
      </c>
      <c r="G121" s="124" t="str">
        <f>IF(E121&lt;&gt;"",SUMIFS('JPK_KR-1'!AL:AL,'JPK_KR-1'!W:W,F121),"")</f>
        <v/>
      </c>
      <c r="H121" s="124" t="str">
        <f>IF(E121&lt;&gt;"",SUMIFS('JPK_KR-1'!AM:AM,'JPK_KR-1'!W:W,F121),"")</f>
        <v/>
      </c>
      <c r="I121" t="str">
        <f>IF(KOKPIT!I121&lt;&gt;"",KOKPIT!I121,"")</f>
        <v/>
      </c>
      <c r="J121" t="str">
        <f>IF(KOKPIT!J121&lt;&gt;"",KOKPIT!J121,"")</f>
        <v/>
      </c>
      <c r="K121" s="124" t="str">
        <f>IF(I121&lt;&gt;"",SUMIFS('JPK_KR-1'!AJ:AJ,'JPK_KR-1'!W:W,J121),"")</f>
        <v/>
      </c>
      <c r="L121" s="124" t="str">
        <f>IF(I121&lt;&gt;"",SUMIFS('JPK_KR-1'!AK:AK,'JPK_KR-1'!W:W,J121),"")</f>
        <v/>
      </c>
    </row>
    <row r="122" spans="1:12" x14ac:dyDescent="0.35">
      <c r="A122" t="str">
        <f>IF(KOKPIT!A122&lt;&gt;"",KOKPIT!A122,"")</f>
        <v/>
      </c>
      <c r="B122" t="str">
        <f>IF(KOKPIT!B122&lt;&gt;"",KOKPIT!B122,"")</f>
        <v/>
      </c>
      <c r="C122" s="124" t="str">
        <f>IF(A122&lt;&gt;"",SUMIFS('JPK_KR-1'!AL:AL,'JPK_KR-1'!W:W,B122),"")</f>
        <v/>
      </c>
      <c r="D122" s="124" t="str">
        <f>IF(A122&lt;&gt;"",SUMIFS('JPK_KR-1'!AM:AM,'JPK_KR-1'!W:W,B122),"")</f>
        <v/>
      </c>
      <c r="E122" t="str">
        <f>IF(KOKPIT!E122&lt;&gt;"",KOKPIT!E122,"")</f>
        <v/>
      </c>
      <c r="F122" t="str">
        <f>IF(KOKPIT!F122&lt;&gt;"",KOKPIT!F122,"")</f>
        <v/>
      </c>
      <c r="G122" s="124" t="str">
        <f>IF(E122&lt;&gt;"",SUMIFS('JPK_KR-1'!AL:AL,'JPK_KR-1'!W:W,F122),"")</f>
        <v/>
      </c>
      <c r="H122" s="124" t="str">
        <f>IF(E122&lt;&gt;"",SUMIFS('JPK_KR-1'!AM:AM,'JPK_KR-1'!W:W,F122),"")</f>
        <v/>
      </c>
      <c r="I122" t="str">
        <f>IF(KOKPIT!I122&lt;&gt;"",KOKPIT!I122,"")</f>
        <v/>
      </c>
      <c r="J122" t="str">
        <f>IF(KOKPIT!J122&lt;&gt;"",KOKPIT!J122,"")</f>
        <v/>
      </c>
      <c r="K122" s="124" t="str">
        <f>IF(I122&lt;&gt;"",SUMIFS('JPK_KR-1'!AJ:AJ,'JPK_KR-1'!W:W,J122),"")</f>
        <v/>
      </c>
      <c r="L122" s="124" t="str">
        <f>IF(I122&lt;&gt;"",SUMIFS('JPK_KR-1'!AK:AK,'JPK_KR-1'!W:W,J122),"")</f>
        <v/>
      </c>
    </row>
    <row r="123" spans="1:12" x14ac:dyDescent="0.35">
      <c r="A123" t="str">
        <f>IF(KOKPIT!A123&lt;&gt;"",KOKPIT!A123,"")</f>
        <v/>
      </c>
      <c r="B123" t="str">
        <f>IF(KOKPIT!B123&lt;&gt;"",KOKPIT!B123,"")</f>
        <v/>
      </c>
      <c r="C123" s="124" t="str">
        <f>IF(A123&lt;&gt;"",SUMIFS('JPK_KR-1'!AL:AL,'JPK_KR-1'!W:W,B123),"")</f>
        <v/>
      </c>
      <c r="D123" s="124" t="str">
        <f>IF(A123&lt;&gt;"",SUMIFS('JPK_KR-1'!AM:AM,'JPK_KR-1'!W:W,B123),"")</f>
        <v/>
      </c>
      <c r="E123" t="str">
        <f>IF(KOKPIT!E123&lt;&gt;"",KOKPIT!E123,"")</f>
        <v/>
      </c>
      <c r="F123" t="str">
        <f>IF(KOKPIT!F123&lt;&gt;"",KOKPIT!F123,"")</f>
        <v/>
      </c>
      <c r="G123" s="124" t="str">
        <f>IF(E123&lt;&gt;"",SUMIFS('JPK_KR-1'!AL:AL,'JPK_KR-1'!W:W,F123),"")</f>
        <v/>
      </c>
      <c r="H123" s="124" t="str">
        <f>IF(E123&lt;&gt;"",SUMIFS('JPK_KR-1'!AM:AM,'JPK_KR-1'!W:W,F123),"")</f>
        <v/>
      </c>
      <c r="I123" t="str">
        <f>IF(KOKPIT!I123&lt;&gt;"",KOKPIT!I123,"")</f>
        <v/>
      </c>
      <c r="J123" t="str">
        <f>IF(KOKPIT!J123&lt;&gt;"",KOKPIT!J123,"")</f>
        <v/>
      </c>
      <c r="K123" s="124" t="str">
        <f>IF(I123&lt;&gt;"",SUMIFS('JPK_KR-1'!AJ:AJ,'JPK_KR-1'!W:W,J123),"")</f>
        <v/>
      </c>
      <c r="L123" s="124" t="str">
        <f>IF(I123&lt;&gt;"",SUMIFS('JPK_KR-1'!AK:AK,'JPK_KR-1'!W:W,J123),"")</f>
        <v/>
      </c>
    </row>
    <row r="124" spans="1:12" x14ac:dyDescent="0.35">
      <c r="A124" t="str">
        <f>IF(KOKPIT!A124&lt;&gt;"",KOKPIT!A124,"")</f>
        <v/>
      </c>
      <c r="B124" t="str">
        <f>IF(KOKPIT!B124&lt;&gt;"",KOKPIT!B124,"")</f>
        <v/>
      </c>
      <c r="C124" s="124" t="str">
        <f>IF(A124&lt;&gt;"",SUMIFS('JPK_KR-1'!AL:AL,'JPK_KR-1'!W:W,B124),"")</f>
        <v/>
      </c>
      <c r="D124" s="124" t="str">
        <f>IF(A124&lt;&gt;"",SUMIFS('JPK_KR-1'!AM:AM,'JPK_KR-1'!W:W,B124),"")</f>
        <v/>
      </c>
      <c r="E124" t="str">
        <f>IF(KOKPIT!E124&lt;&gt;"",KOKPIT!E124,"")</f>
        <v/>
      </c>
      <c r="F124" t="str">
        <f>IF(KOKPIT!F124&lt;&gt;"",KOKPIT!F124,"")</f>
        <v/>
      </c>
      <c r="G124" s="124" t="str">
        <f>IF(E124&lt;&gt;"",SUMIFS('JPK_KR-1'!AL:AL,'JPK_KR-1'!W:W,F124),"")</f>
        <v/>
      </c>
      <c r="H124" s="124" t="str">
        <f>IF(E124&lt;&gt;"",SUMIFS('JPK_KR-1'!AM:AM,'JPK_KR-1'!W:W,F124),"")</f>
        <v/>
      </c>
      <c r="I124" t="str">
        <f>IF(KOKPIT!I124&lt;&gt;"",KOKPIT!I124,"")</f>
        <v/>
      </c>
      <c r="J124" t="str">
        <f>IF(KOKPIT!J124&lt;&gt;"",KOKPIT!J124,"")</f>
        <v/>
      </c>
      <c r="K124" s="124" t="str">
        <f>IF(I124&lt;&gt;"",SUMIFS('JPK_KR-1'!AJ:AJ,'JPK_KR-1'!W:W,J124),"")</f>
        <v/>
      </c>
      <c r="L124" s="124" t="str">
        <f>IF(I124&lt;&gt;"",SUMIFS('JPK_KR-1'!AK:AK,'JPK_KR-1'!W:W,J124),"")</f>
        <v/>
      </c>
    </row>
    <row r="125" spans="1:12" x14ac:dyDescent="0.35">
      <c r="A125" t="str">
        <f>IF(KOKPIT!A125&lt;&gt;"",KOKPIT!A125,"")</f>
        <v/>
      </c>
      <c r="B125" t="str">
        <f>IF(KOKPIT!B125&lt;&gt;"",KOKPIT!B125,"")</f>
        <v/>
      </c>
      <c r="C125" s="124" t="str">
        <f>IF(A125&lt;&gt;"",SUMIFS('JPK_KR-1'!AL:AL,'JPK_KR-1'!W:W,B125),"")</f>
        <v/>
      </c>
      <c r="D125" s="124" t="str">
        <f>IF(A125&lt;&gt;"",SUMIFS('JPK_KR-1'!AM:AM,'JPK_KR-1'!W:W,B125),"")</f>
        <v/>
      </c>
      <c r="E125" t="str">
        <f>IF(KOKPIT!E125&lt;&gt;"",KOKPIT!E125,"")</f>
        <v/>
      </c>
      <c r="F125" t="str">
        <f>IF(KOKPIT!F125&lt;&gt;"",KOKPIT!F125,"")</f>
        <v/>
      </c>
      <c r="G125" s="124" t="str">
        <f>IF(E125&lt;&gt;"",SUMIFS('JPK_KR-1'!AL:AL,'JPK_KR-1'!W:W,F125),"")</f>
        <v/>
      </c>
      <c r="H125" s="124" t="str">
        <f>IF(E125&lt;&gt;"",SUMIFS('JPK_KR-1'!AM:AM,'JPK_KR-1'!W:W,F125),"")</f>
        <v/>
      </c>
      <c r="I125" t="str">
        <f>IF(KOKPIT!I125&lt;&gt;"",KOKPIT!I125,"")</f>
        <v/>
      </c>
      <c r="J125" t="str">
        <f>IF(KOKPIT!J125&lt;&gt;"",KOKPIT!J125,"")</f>
        <v/>
      </c>
      <c r="K125" s="124" t="str">
        <f>IF(I125&lt;&gt;"",SUMIFS('JPK_KR-1'!AJ:AJ,'JPK_KR-1'!W:W,J125),"")</f>
        <v/>
      </c>
      <c r="L125" s="124" t="str">
        <f>IF(I125&lt;&gt;"",SUMIFS('JPK_KR-1'!AK:AK,'JPK_KR-1'!W:W,J125),"")</f>
        <v/>
      </c>
    </row>
    <row r="126" spans="1:12" x14ac:dyDescent="0.35">
      <c r="A126" t="str">
        <f>IF(KOKPIT!A126&lt;&gt;"",KOKPIT!A126,"")</f>
        <v/>
      </c>
      <c r="B126" t="str">
        <f>IF(KOKPIT!B126&lt;&gt;"",KOKPIT!B126,"")</f>
        <v/>
      </c>
      <c r="C126" s="124" t="str">
        <f>IF(A126&lt;&gt;"",SUMIFS('JPK_KR-1'!AL:AL,'JPK_KR-1'!W:W,B126),"")</f>
        <v/>
      </c>
      <c r="D126" s="124" t="str">
        <f>IF(A126&lt;&gt;"",SUMIFS('JPK_KR-1'!AM:AM,'JPK_KR-1'!W:W,B126),"")</f>
        <v/>
      </c>
      <c r="E126" t="str">
        <f>IF(KOKPIT!E126&lt;&gt;"",KOKPIT!E126,"")</f>
        <v/>
      </c>
      <c r="F126" t="str">
        <f>IF(KOKPIT!F126&lt;&gt;"",KOKPIT!F126,"")</f>
        <v/>
      </c>
      <c r="G126" s="124" t="str">
        <f>IF(E126&lt;&gt;"",SUMIFS('JPK_KR-1'!AL:AL,'JPK_KR-1'!W:W,F126),"")</f>
        <v/>
      </c>
      <c r="H126" s="124" t="str">
        <f>IF(E126&lt;&gt;"",SUMIFS('JPK_KR-1'!AM:AM,'JPK_KR-1'!W:W,F126),"")</f>
        <v/>
      </c>
      <c r="I126" t="str">
        <f>IF(KOKPIT!I126&lt;&gt;"",KOKPIT!I126,"")</f>
        <v/>
      </c>
      <c r="J126" t="str">
        <f>IF(KOKPIT!J126&lt;&gt;"",KOKPIT!J126,"")</f>
        <v/>
      </c>
      <c r="K126" s="124" t="str">
        <f>IF(I126&lt;&gt;"",SUMIFS('JPK_KR-1'!AJ:AJ,'JPK_KR-1'!W:W,J126),"")</f>
        <v/>
      </c>
      <c r="L126" s="124" t="str">
        <f>IF(I126&lt;&gt;"",SUMIFS('JPK_KR-1'!AK:AK,'JPK_KR-1'!W:W,J126),"")</f>
        <v/>
      </c>
    </row>
    <row r="127" spans="1:12" x14ac:dyDescent="0.35">
      <c r="A127" t="str">
        <f>IF(KOKPIT!A127&lt;&gt;"",KOKPIT!A127,"")</f>
        <v/>
      </c>
      <c r="B127" t="str">
        <f>IF(KOKPIT!B127&lt;&gt;"",KOKPIT!B127,"")</f>
        <v/>
      </c>
      <c r="C127" s="124" t="str">
        <f>IF(A127&lt;&gt;"",SUMIFS('JPK_KR-1'!AL:AL,'JPK_KR-1'!W:W,B127),"")</f>
        <v/>
      </c>
      <c r="D127" s="124" t="str">
        <f>IF(A127&lt;&gt;"",SUMIFS('JPK_KR-1'!AM:AM,'JPK_KR-1'!W:W,B127),"")</f>
        <v/>
      </c>
      <c r="E127" t="str">
        <f>IF(KOKPIT!E127&lt;&gt;"",KOKPIT!E127,"")</f>
        <v/>
      </c>
      <c r="F127" t="str">
        <f>IF(KOKPIT!F127&lt;&gt;"",KOKPIT!F127,"")</f>
        <v/>
      </c>
      <c r="G127" s="124" t="str">
        <f>IF(E127&lt;&gt;"",SUMIFS('JPK_KR-1'!AL:AL,'JPK_KR-1'!W:W,F127),"")</f>
        <v/>
      </c>
      <c r="H127" s="124" t="str">
        <f>IF(E127&lt;&gt;"",SUMIFS('JPK_KR-1'!AM:AM,'JPK_KR-1'!W:W,F127),"")</f>
        <v/>
      </c>
      <c r="I127" t="str">
        <f>IF(KOKPIT!I127&lt;&gt;"",KOKPIT!I127,"")</f>
        <v/>
      </c>
      <c r="J127" t="str">
        <f>IF(KOKPIT!J127&lt;&gt;"",KOKPIT!J127,"")</f>
        <v/>
      </c>
      <c r="K127" s="124" t="str">
        <f>IF(I127&lt;&gt;"",SUMIFS('JPK_KR-1'!AJ:AJ,'JPK_KR-1'!W:W,J127),"")</f>
        <v/>
      </c>
      <c r="L127" s="124" t="str">
        <f>IF(I127&lt;&gt;"",SUMIFS('JPK_KR-1'!AK:AK,'JPK_KR-1'!W:W,J127),"")</f>
        <v/>
      </c>
    </row>
    <row r="128" spans="1:12" x14ac:dyDescent="0.35">
      <c r="A128" t="str">
        <f>IF(KOKPIT!A128&lt;&gt;"",KOKPIT!A128,"")</f>
        <v/>
      </c>
      <c r="B128" t="str">
        <f>IF(KOKPIT!B128&lt;&gt;"",KOKPIT!B128,"")</f>
        <v/>
      </c>
      <c r="C128" s="124" t="str">
        <f>IF(A128&lt;&gt;"",SUMIFS('JPK_KR-1'!AL:AL,'JPK_KR-1'!W:W,B128),"")</f>
        <v/>
      </c>
      <c r="D128" s="124" t="str">
        <f>IF(A128&lt;&gt;"",SUMIFS('JPK_KR-1'!AM:AM,'JPK_KR-1'!W:W,B128),"")</f>
        <v/>
      </c>
      <c r="E128" t="str">
        <f>IF(KOKPIT!E128&lt;&gt;"",KOKPIT!E128,"")</f>
        <v/>
      </c>
      <c r="F128" t="str">
        <f>IF(KOKPIT!F128&lt;&gt;"",KOKPIT!F128,"")</f>
        <v/>
      </c>
      <c r="G128" s="124" t="str">
        <f>IF(E128&lt;&gt;"",SUMIFS('JPK_KR-1'!AL:AL,'JPK_KR-1'!W:W,F128),"")</f>
        <v/>
      </c>
      <c r="H128" s="124" t="str">
        <f>IF(E128&lt;&gt;"",SUMIFS('JPK_KR-1'!AM:AM,'JPK_KR-1'!W:W,F128),"")</f>
        <v/>
      </c>
      <c r="I128" t="str">
        <f>IF(KOKPIT!I128&lt;&gt;"",KOKPIT!I128,"")</f>
        <v/>
      </c>
      <c r="J128" t="str">
        <f>IF(KOKPIT!J128&lt;&gt;"",KOKPIT!J128,"")</f>
        <v/>
      </c>
      <c r="K128" s="124" t="str">
        <f>IF(I128&lt;&gt;"",SUMIFS('JPK_KR-1'!AJ:AJ,'JPK_KR-1'!W:W,J128),"")</f>
        <v/>
      </c>
      <c r="L128" s="124" t="str">
        <f>IF(I128&lt;&gt;"",SUMIFS('JPK_KR-1'!AK:AK,'JPK_KR-1'!W:W,J128),"")</f>
        <v/>
      </c>
    </row>
    <row r="129" spans="1:12" x14ac:dyDescent="0.35">
      <c r="A129" t="str">
        <f>IF(KOKPIT!A129&lt;&gt;"",KOKPIT!A129,"")</f>
        <v/>
      </c>
      <c r="B129" t="str">
        <f>IF(KOKPIT!B129&lt;&gt;"",KOKPIT!B129,"")</f>
        <v/>
      </c>
      <c r="C129" s="124" t="str">
        <f>IF(A129&lt;&gt;"",SUMIFS('JPK_KR-1'!AL:AL,'JPK_KR-1'!W:W,B129),"")</f>
        <v/>
      </c>
      <c r="D129" s="124" t="str">
        <f>IF(A129&lt;&gt;"",SUMIFS('JPK_KR-1'!AM:AM,'JPK_KR-1'!W:W,B129),"")</f>
        <v/>
      </c>
      <c r="E129" t="str">
        <f>IF(KOKPIT!E129&lt;&gt;"",KOKPIT!E129,"")</f>
        <v/>
      </c>
      <c r="F129" t="str">
        <f>IF(KOKPIT!F129&lt;&gt;"",KOKPIT!F129,"")</f>
        <v/>
      </c>
      <c r="G129" s="124" t="str">
        <f>IF(E129&lt;&gt;"",SUMIFS('JPK_KR-1'!AL:AL,'JPK_KR-1'!W:W,F129),"")</f>
        <v/>
      </c>
      <c r="H129" s="124" t="str">
        <f>IF(E129&lt;&gt;"",SUMIFS('JPK_KR-1'!AM:AM,'JPK_KR-1'!W:W,F129),"")</f>
        <v/>
      </c>
      <c r="I129" t="str">
        <f>IF(KOKPIT!I129&lt;&gt;"",KOKPIT!I129,"")</f>
        <v/>
      </c>
      <c r="J129" t="str">
        <f>IF(KOKPIT!J129&lt;&gt;"",KOKPIT!J129,"")</f>
        <v/>
      </c>
      <c r="K129" s="124" t="str">
        <f>IF(I129&lt;&gt;"",SUMIFS('JPK_KR-1'!AJ:AJ,'JPK_KR-1'!W:W,J129),"")</f>
        <v/>
      </c>
      <c r="L129" s="124" t="str">
        <f>IF(I129&lt;&gt;"",SUMIFS('JPK_KR-1'!AK:AK,'JPK_KR-1'!W:W,J129),"")</f>
        <v/>
      </c>
    </row>
    <row r="130" spans="1:12" x14ac:dyDescent="0.35">
      <c r="A130" t="str">
        <f>IF(KOKPIT!A130&lt;&gt;"",KOKPIT!A130,"")</f>
        <v/>
      </c>
      <c r="B130" t="str">
        <f>IF(KOKPIT!B130&lt;&gt;"",KOKPIT!B130,"")</f>
        <v/>
      </c>
      <c r="C130" s="124" t="str">
        <f>IF(A130&lt;&gt;"",SUMIFS('JPK_KR-1'!AL:AL,'JPK_KR-1'!W:W,B130),"")</f>
        <v/>
      </c>
      <c r="D130" s="124" t="str">
        <f>IF(A130&lt;&gt;"",SUMIFS('JPK_KR-1'!AM:AM,'JPK_KR-1'!W:W,B130),"")</f>
        <v/>
      </c>
      <c r="E130" t="str">
        <f>IF(KOKPIT!E130&lt;&gt;"",KOKPIT!E130,"")</f>
        <v/>
      </c>
      <c r="F130" t="str">
        <f>IF(KOKPIT!F130&lt;&gt;"",KOKPIT!F130,"")</f>
        <v/>
      </c>
      <c r="G130" s="124" t="str">
        <f>IF(E130&lt;&gt;"",SUMIFS('JPK_KR-1'!AL:AL,'JPK_KR-1'!W:W,F130),"")</f>
        <v/>
      </c>
      <c r="H130" s="124" t="str">
        <f>IF(E130&lt;&gt;"",SUMIFS('JPK_KR-1'!AM:AM,'JPK_KR-1'!W:W,F130),"")</f>
        <v/>
      </c>
      <c r="I130" t="str">
        <f>IF(KOKPIT!I130&lt;&gt;"",KOKPIT!I130,"")</f>
        <v/>
      </c>
      <c r="J130" t="str">
        <f>IF(KOKPIT!J130&lt;&gt;"",KOKPIT!J130,"")</f>
        <v/>
      </c>
      <c r="K130" s="124" t="str">
        <f>IF(I130&lt;&gt;"",SUMIFS('JPK_KR-1'!AJ:AJ,'JPK_KR-1'!W:W,J130),"")</f>
        <v/>
      </c>
      <c r="L130" s="124" t="str">
        <f>IF(I130&lt;&gt;"",SUMIFS('JPK_KR-1'!AK:AK,'JPK_KR-1'!W:W,J130),"")</f>
        <v/>
      </c>
    </row>
    <row r="131" spans="1:12" x14ac:dyDescent="0.35">
      <c r="A131" t="str">
        <f>IF(KOKPIT!A131&lt;&gt;"",KOKPIT!A131,"")</f>
        <v/>
      </c>
      <c r="B131" t="str">
        <f>IF(KOKPIT!B131&lt;&gt;"",KOKPIT!B131,"")</f>
        <v/>
      </c>
      <c r="C131" s="124" t="str">
        <f>IF(A131&lt;&gt;"",SUMIFS('JPK_KR-1'!AL:AL,'JPK_KR-1'!W:W,B131),"")</f>
        <v/>
      </c>
      <c r="D131" s="124" t="str">
        <f>IF(A131&lt;&gt;"",SUMIFS('JPK_KR-1'!AM:AM,'JPK_KR-1'!W:W,B131),"")</f>
        <v/>
      </c>
      <c r="E131" t="str">
        <f>IF(KOKPIT!E131&lt;&gt;"",KOKPIT!E131,"")</f>
        <v/>
      </c>
      <c r="F131" t="str">
        <f>IF(KOKPIT!F131&lt;&gt;"",KOKPIT!F131,"")</f>
        <v/>
      </c>
      <c r="G131" s="124" t="str">
        <f>IF(E131&lt;&gt;"",SUMIFS('JPK_KR-1'!AL:AL,'JPK_KR-1'!W:W,F131),"")</f>
        <v/>
      </c>
      <c r="H131" s="124" t="str">
        <f>IF(E131&lt;&gt;"",SUMIFS('JPK_KR-1'!AM:AM,'JPK_KR-1'!W:W,F131),"")</f>
        <v/>
      </c>
      <c r="I131" t="str">
        <f>IF(KOKPIT!I131&lt;&gt;"",KOKPIT!I131,"")</f>
        <v/>
      </c>
      <c r="J131" t="str">
        <f>IF(KOKPIT!J131&lt;&gt;"",KOKPIT!J131,"")</f>
        <v/>
      </c>
      <c r="K131" s="124" t="str">
        <f>IF(I131&lt;&gt;"",SUMIFS('JPK_KR-1'!AJ:AJ,'JPK_KR-1'!W:W,J131),"")</f>
        <v/>
      </c>
      <c r="L131" s="124" t="str">
        <f>IF(I131&lt;&gt;"",SUMIFS('JPK_KR-1'!AK:AK,'JPK_KR-1'!W:W,J131),"")</f>
        <v/>
      </c>
    </row>
    <row r="132" spans="1:12" x14ac:dyDescent="0.35">
      <c r="A132" t="str">
        <f>IF(KOKPIT!A132&lt;&gt;"",KOKPIT!A132,"")</f>
        <v/>
      </c>
      <c r="B132" t="str">
        <f>IF(KOKPIT!B132&lt;&gt;"",KOKPIT!B132,"")</f>
        <v/>
      </c>
      <c r="C132" s="124" t="str">
        <f>IF(A132&lt;&gt;"",SUMIFS('JPK_KR-1'!AL:AL,'JPK_KR-1'!W:W,B132),"")</f>
        <v/>
      </c>
      <c r="D132" s="124" t="str">
        <f>IF(A132&lt;&gt;"",SUMIFS('JPK_KR-1'!AM:AM,'JPK_KR-1'!W:W,B132),"")</f>
        <v/>
      </c>
      <c r="E132" t="str">
        <f>IF(KOKPIT!E132&lt;&gt;"",KOKPIT!E132,"")</f>
        <v/>
      </c>
      <c r="F132" t="str">
        <f>IF(KOKPIT!F132&lt;&gt;"",KOKPIT!F132,"")</f>
        <v/>
      </c>
      <c r="G132" s="124" t="str">
        <f>IF(E132&lt;&gt;"",SUMIFS('JPK_KR-1'!AL:AL,'JPK_KR-1'!W:W,F132),"")</f>
        <v/>
      </c>
      <c r="H132" s="124" t="str">
        <f>IF(E132&lt;&gt;"",SUMIFS('JPK_KR-1'!AM:AM,'JPK_KR-1'!W:W,F132),"")</f>
        <v/>
      </c>
      <c r="I132" t="str">
        <f>IF(KOKPIT!I132&lt;&gt;"",KOKPIT!I132,"")</f>
        <v/>
      </c>
      <c r="J132" t="str">
        <f>IF(KOKPIT!J132&lt;&gt;"",KOKPIT!J132,"")</f>
        <v/>
      </c>
      <c r="K132" s="124" t="str">
        <f>IF(I132&lt;&gt;"",SUMIFS('JPK_KR-1'!AJ:AJ,'JPK_KR-1'!W:W,J132),"")</f>
        <v/>
      </c>
      <c r="L132" s="124" t="str">
        <f>IF(I132&lt;&gt;"",SUMIFS('JPK_KR-1'!AK:AK,'JPK_KR-1'!W:W,J132),"")</f>
        <v/>
      </c>
    </row>
    <row r="133" spans="1:12" x14ac:dyDescent="0.35">
      <c r="A133" t="str">
        <f>IF(KOKPIT!A133&lt;&gt;"",KOKPIT!A133,"")</f>
        <v/>
      </c>
      <c r="B133" t="str">
        <f>IF(KOKPIT!B133&lt;&gt;"",KOKPIT!B133,"")</f>
        <v/>
      </c>
      <c r="C133" s="124" t="str">
        <f>IF(A133&lt;&gt;"",SUMIFS('JPK_KR-1'!AL:AL,'JPK_KR-1'!W:W,B133),"")</f>
        <v/>
      </c>
      <c r="D133" s="124" t="str">
        <f>IF(A133&lt;&gt;"",SUMIFS('JPK_KR-1'!AM:AM,'JPK_KR-1'!W:W,B133),"")</f>
        <v/>
      </c>
      <c r="E133" t="str">
        <f>IF(KOKPIT!E133&lt;&gt;"",KOKPIT!E133,"")</f>
        <v/>
      </c>
      <c r="F133" t="str">
        <f>IF(KOKPIT!F133&lt;&gt;"",KOKPIT!F133,"")</f>
        <v/>
      </c>
      <c r="G133" s="124" t="str">
        <f>IF(E133&lt;&gt;"",SUMIFS('JPK_KR-1'!AL:AL,'JPK_KR-1'!W:W,F133),"")</f>
        <v/>
      </c>
      <c r="H133" s="124" t="str">
        <f>IF(E133&lt;&gt;"",SUMIFS('JPK_KR-1'!AM:AM,'JPK_KR-1'!W:W,F133),"")</f>
        <v/>
      </c>
      <c r="I133" t="str">
        <f>IF(KOKPIT!I133&lt;&gt;"",KOKPIT!I133,"")</f>
        <v/>
      </c>
      <c r="J133" t="str">
        <f>IF(KOKPIT!J133&lt;&gt;"",KOKPIT!J133,"")</f>
        <v/>
      </c>
      <c r="K133" s="124" t="str">
        <f>IF(I133&lt;&gt;"",SUMIFS('JPK_KR-1'!AJ:AJ,'JPK_KR-1'!W:W,J133),"")</f>
        <v/>
      </c>
      <c r="L133" s="124" t="str">
        <f>IF(I133&lt;&gt;"",SUMIFS('JPK_KR-1'!AK:AK,'JPK_KR-1'!W:W,J133),"")</f>
        <v/>
      </c>
    </row>
    <row r="134" spans="1:12" x14ac:dyDescent="0.35">
      <c r="A134" t="str">
        <f>IF(KOKPIT!A134&lt;&gt;"",KOKPIT!A134,"")</f>
        <v/>
      </c>
      <c r="B134" t="str">
        <f>IF(KOKPIT!B134&lt;&gt;"",KOKPIT!B134,"")</f>
        <v/>
      </c>
      <c r="C134" s="124" t="str">
        <f>IF(A134&lt;&gt;"",SUMIFS('JPK_KR-1'!AL:AL,'JPK_KR-1'!W:W,B134),"")</f>
        <v/>
      </c>
      <c r="D134" s="124" t="str">
        <f>IF(A134&lt;&gt;"",SUMIFS('JPK_KR-1'!AM:AM,'JPK_KR-1'!W:W,B134),"")</f>
        <v/>
      </c>
      <c r="E134" t="str">
        <f>IF(KOKPIT!E134&lt;&gt;"",KOKPIT!E134,"")</f>
        <v/>
      </c>
      <c r="F134" t="str">
        <f>IF(KOKPIT!F134&lt;&gt;"",KOKPIT!F134,"")</f>
        <v/>
      </c>
      <c r="G134" s="124" t="str">
        <f>IF(E134&lt;&gt;"",SUMIFS('JPK_KR-1'!AL:AL,'JPK_KR-1'!W:W,F134),"")</f>
        <v/>
      </c>
      <c r="H134" s="124" t="str">
        <f>IF(E134&lt;&gt;"",SUMIFS('JPK_KR-1'!AM:AM,'JPK_KR-1'!W:W,F134),"")</f>
        <v/>
      </c>
      <c r="I134" t="str">
        <f>IF(KOKPIT!I134&lt;&gt;"",KOKPIT!I134,"")</f>
        <v/>
      </c>
      <c r="J134" t="str">
        <f>IF(KOKPIT!J134&lt;&gt;"",KOKPIT!J134,"")</f>
        <v/>
      </c>
      <c r="K134" s="124" t="str">
        <f>IF(I134&lt;&gt;"",SUMIFS('JPK_KR-1'!AJ:AJ,'JPK_KR-1'!W:W,J134),"")</f>
        <v/>
      </c>
      <c r="L134" s="124" t="str">
        <f>IF(I134&lt;&gt;"",SUMIFS('JPK_KR-1'!AK:AK,'JPK_KR-1'!W:W,J134),"")</f>
        <v/>
      </c>
    </row>
    <row r="135" spans="1:12" x14ac:dyDescent="0.35">
      <c r="A135" t="str">
        <f>IF(KOKPIT!A135&lt;&gt;"",KOKPIT!A135,"")</f>
        <v/>
      </c>
      <c r="B135" t="str">
        <f>IF(KOKPIT!B135&lt;&gt;"",KOKPIT!B135,"")</f>
        <v/>
      </c>
      <c r="C135" s="124" t="str">
        <f>IF(A135&lt;&gt;"",SUMIFS('JPK_KR-1'!AL:AL,'JPK_KR-1'!W:W,B135),"")</f>
        <v/>
      </c>
      <c r="D135" s="124" t="str">
        <f>IF(A135&lt;&gt;"",SUMIFS('JPK_KR-1'!AM:AM,'JPK_KR-1'!W:W,B135),"")</f>
        <v/>
      </c>
      <c r="E135" t="str">
        <f>IF(KOKPIT!E135&lt;&gt;"",KOKPIT!E135,"")</f>
        <v/>
      </c>
      <c r="F135" t="str">
        <f>IF(KOKPIT!F135&lt;&gt;"",KOKPIT!F135,"")</f>
        <v/>
      </c>
      <c r="G135" s="124" t="str">
        <f>IF(E135&lt;&gt;"",SUMIFS('JPK_KR-1'!AL:AL,'JPK_KR-1'!W:W,F135),"")</f>
        <v/>
      </c>
      <c r="H135" s="124" t="str">
        <f>IF(E135&lt;&gt;"",SUMIFS('JPK_KR-1'!AM:AM,'JPK_KR-1'!W:W,F135),"")</f>
        <v/>
      </c>
      <c r="I135" t="str">
        <f>IF(KOKPIT!I135&lt;&gt;"",KOKPIT!I135,"")</f>
        <v/>
      </c>
      <c r="J135" t="str">
        <f>IF(KOKPIT!J135&lt;&gt;"",KOKPIT!J135,"")</f>
        <v/>
      </c>
      <c r="K135" s="124" t="str">
        <f>IF(I135&lt;&gt;"",SUMIFS('JPK_KR-1'!AJ:AJ,'JPK_KR-1'!W:W,J135),"")</f>
        <v/>
      </c>
      <c r="L135" s="124" t="str">
        <f>IF(I135&lt;&gt;"",SUMIFS('JPK_KR-1'!AK:AK,'JPK_KR-1'!W:W,J135),"")</f>
        <v/>
      </c>
    </row>
    <row r="136" spans="1:12" x14ac:dyDescent="0.35">
      <c r="A136" t="str">
        <f>IF(KOKPIT!A136&lt;&gt;"",KOKPIT!A136,"")</f>
        <v/>
      </c>
      <c r="B136" t="str">
        <f>IF(KOKPIT!B136&lt;&gt;"",KOKPIT!B136,"")</f>
        <v/>
      </c>
      <c r="C136" s="124" t="str">
        <f>IF(A136&lt;&gt;"",SUMIFS('JPK_KR-1'!AL:AL,'JPK_KR-1'!W:W,B136),"")</f>
        <v/>
      </c>
      <c r="D136" s="124" t="str">
        <f>IF(A136&lt;&gt;"",SUMIFS('JPK_KR-1'!AM:AM,'JPK_KR-1'!W:W,B136),"")</f>
        <v/>
      </c>
      <c r="E136" t="str">
        <f>IF(KOKPIT!E136&lt;&gt;"",KOKPIT!E136,"")</f>
        <v/>
      </c>
      <c r="F136" t="str">
        <f>IF(KOKPIT!F136&lt;&gt;"",KOKPIT!F136,"")</f>
        <v/>
      </c>
      <c r="G136" s="124" t="str">
        <f>IF(E136&lt;&gt;"",SUMIFS('JPK_KR-1'!AL:AL,'JPK_KR-1'!W:W,F136),"")</f>
        <v/>
      </c>
      <c r="H136" s="124" t="str">
        <f>IF(E136&lt;&gt;"",SUMIFS('JPK_KR-1'!AM:AM,'JPK_KR-1'!W:W,F136),"")</f>
        <v/>
      </c>
      <c r="I136" t="str">
        <f>IF(KOKPIT!I136&lt;&gt;"",KOKPIT!I136,"")</f>
        <v/>
      </c>
      <c r="J136" t="str">
        <f>IF(KOKPIT!J136&lt;&gt;"",KOKPIT!J136,"")</f>
        <v/>
      </c>
      <c r="K136" s="124" t="str">
        <f>IF(I136&lt;&gt;"",SUMIFS('JPK_KR-1'!AJ:AJ,'JPK_KR-1'!W:W,J136),"")</f>
        <v/>
      </c>
      <c r="L136" s="124" t="str">
        <f>IF(I136&lt;&gt;"",SUMIFS('JPK_KR-1'!AK:AK,'JPK_KR-1'!W:W,J136),"")</f>
        <v/>
      </c>
    </row>
    <row r="137" spans="1:12" x14ac:dyDescent="0.35">
      <c r="A137" t="str">
        <f>IF(KOKPIT!A137&lt;&gt;"",KOKPIT!A137,"")</f>
        <v/>
      </c>
      <c r="B137" t="str">
        <f>IF(KOKPIT!B137&lt;&gt;"",KOKPIT!B137,"")</f>
        <v/>
      </c>
      <c r="C137" s="124" t="str">
        <f>IF(A137&lt;&gt;"",SUMIFS('JPK_KR-1'!AL:AL,'JPK_KR-1'!W:W,B137),"")</f>
        <v/>
      </c>
      <c r="D137" s="124" t="str">
        <f>IF(A137&lt;&gt;"",SUMIFS('JPK_KR-1'!AM:AM,'JPK_KR-1'!W:W,B137),"")</f>
        <v/>
      </c>
      <c r="E137" t="str">
        <f>IF(KOKPIT!E137&lt;&gt;"",KOKPIT!E137,"")</f>
        <v/>
      </c>
      <c r="F137" t="str">
        <f>IF(KOKPIT!F137&lt;&gt;"",KOKPIT!F137,"")</f>
        <v/>
      </c>
      <c r="G137" s="124" t="str">
        <f>IF(E137&lt;&gt;"",SUMIFS('JPK_KR-1'!AL:AL,'JPK_KR-1'!W:W,F137),"")</f>
        <v/>
      </c>
      <c r="H137" s="124" t="str">
        <f>IF(E137&lt;&gt;"",SUMIFS('JPK_KR-1'!AM:AM,'JPK_KR-1'!W:W,F137),"")</f>
        <v/>
      </c>
      <c r="I137" t="str">
        <f>IF(KOKPIT!I137&lt;&gt;"",KOKPIT!I137,"")</f>
        <v/>
      </c>
      <c r="J137" t="str">
        <f>IF(KOKPIT!J137&lt;&gt;"",KOKPIT!J137,"")</f>
        <v/>
      </c>
      <c r="K137" s="124" t="str">
        <f>IF(I137&lt;&gt;"",SUMIFS('JPK_KR-1'!AJ:AJ,'JPK_KR-1'!W:W,J137),"")</f>
        <v/>
      </c>
      <c r="L137" s="124" t="str">
        <f>IF(I137&lt;&gt;"",SUMIFS('JPK_KR-1'!AK:AK,'JPK_KR-1'!W:W,J137),"")</f>
        <v/>
      </c>
    </row>
    <row r="138" spans="1:12" x14ac:dyDescent="0.35">
      <c r="A138" t="str">
        <f>IF(KOKPIT!A138&lt;&gt;"",KOKPIT!A138,"")</f>
        <v/>
      </c>
      <c r="B138" t="str">
        <f>IF(KOKPIT!B138&lt;&gt;"",KOKPIT!B138,"")</f>
        <v/>
      </c>
      <c r="C138" s="124" t="str">
        <f>IF(A138&lt;&gt;"",SUMIFS('JPK_KR-1'!AL:AL,'JPK_KR-1'!W:W,B138),"")</f>
        <v/>
      </c>
      <c r="D138" s="124" t="str">
        <f>IF(A138&lt;&gt;"",SUMIFS('JPK_KR-1'!AM:AM,'JPK_KR-1'!W:W,B138),"")</f>
        <v/>
      </c>
      <c r="E138" t="str">
        <f>IF(KOKPIT!E138&lt;&gt;"",KOKPIT!E138,"")</f>
        <v/>
      </c>
      <c r="F138" t="str">
        <f>IF(KOKPIT!F138&lt;&gt;"",KOKPIT!F138,"")</f>
        <v/>
      </c>
      <c r="G138" s="124" t="str">
        <f>IF(E138&lt;&gt;"",SUMIFS('JPK_KR-1'!AL:AL,'JPK_KR-1'!W:W,F138),"")</f>
        <v/>
      </c>
      <c r="H138" s="124" t="str">
        <f>IF(E138&lt;&gt;"",SUMIFS('JPK_KR-1'!AM:AM,'JPK_KR-1'!W:W,F138),"")</f>
        <v/>
      </c>
      <c r="I138" t="str">
        <f>IF(KOKPIT!I138&lt;&gt;"",KOKPIT!I138,"")</f>
        <v/>
      </c>
      <c r="J138" t="str">
        <f>IF(KOKPIT!J138&lt;&gt;"",KOKPIT!J138,"")</f>
        <v/>
      </c>
      <c r="K138" s="124" t="str">
        <f>IF(I138&lt;&gt;"",SUMIFS('JPK_KR-1'!AJ:AJ,'JPK_KR-1'!W:W,J138),"")</f>
        <v/>
      </c>
      <c r="L138" s="124" t="str">
        <f>IF(I138&lt;&gt;"",SUMIFS('JPK_KR-1'!AK:AK,'JPK_KR-1'!W:W,J138),"")</f>
        <v/>
      </c>
    </row>
    <row r="139" spans="1:12" x14ac:dyDescent="0.35">
      <c r="A139" t="str">
        <f>IF(KOKPIT!A139&lt;&gt;"",KOKPIT!A139,"")</f>
        <v/>
      </c>
      <c r="B139" t="str">
        <f>IF(KOKPIT!B139&lt;&gt;"",KOKPIT!B139,"")</f>
        <v/>
      </c>
      <c r="C139" s="124" t="str">
        <f>IF(A139&lt;&gt;"",SUMIFS('JPK_KR-1'!AL:AL,'JPK_KR-1'!W:W,B139),"")</f>
        <v/>
      </c>
      <c r="D139" s="124" t="str">
        <f>IF(A139&lt;&gt;"",SUMIFS('JPK_KR-1'!AM:AM,'JPK_KR-1'!W:W,B139),"")</f>
        <v/>
      </c>
      <c r="E139" t="str">
        <f>IF(KOKPIT!E139&lt;&gt;"",KOKPIT!E139,"")</f>
        <v/>
      </c>
      <c r="F139" t="str">
        <f>IF(KOKPIT!F139&lt;&gt;"",KOKPIT!F139,"")</f>
        <v/>
      </c>
      <c r="G139" s="124" t="str">
        <f>IF(E139&lt;&gt;"",SUMIFS('JPK_KR-1'!AL:AL,'JPK_KR-1'!W:W,F139),"")</f>
        <v/>
      </c>
      <c r="H139" s="124" t="str">
        <f>IF(E139&lt;&gt;"",SUMIFS('JPK_KR-1'!AM:AM,'JPK_KR-1'!W:W,F139),"")</f>
        <v/>
      </c>
      <c r="I139" t="str">
        <f>IF(KOKPIT!I139&lt;&gt;"",KOKPIT!I139,"")</f>
        <v/>
      </c>
      <c r="J139" t="str">
        <f>IF(KOKPIT!J139&lt;&gt;"",KOKPIT!J139,"")</f>
        <v/>
      </c>
      <c r="K139" s="124" t="str">
        <f>IF(I139&lt;&gt;"",SUMIFS('JPK_KR-1'!AJ:AJ,'JPK_KR-1'!W:W,J139),"")</f>
        <v/>
      </c>
      <c r="L139" s="124" t="str">
        <f>IF(I139&lt;&gt;"",SUMIFS('JPK_KR-1'!AK:AK,'JPK_KR-1'!W:W,J139),"")</f>
        <v/>
      </c>
    </row>
    <row r="140" spans="1:12" x14ac:dyDescent="0.35">
      <c r="A140" t="str">
        <f>IF(KOKPIT!A140&lt;&gt;"",KOKPIT!A140,"")</f>
        <v/>
      </c>
      <c r="B140" t="str">
        <f>IF(KOKPIT!B140&lt;&gt;"",KOKPIT!B140,"")</f>
        <v/>
      </c>
      <c r="C140" s="124" t="str">
        <f>IF(A140&lt;&gt;"",SUMIFS('JPK_KR-1'!AL:AL,'JPK_KR-1'!W:W,B140),"")</f>
        <v/>
      </c>
      <c r="D140" s="124" t="str">
        <f>IF(A140&lt;&gt;"",SUMIFS('JPK_KR-1'!AM:AM,'JPK_KR-1'!W:W,B140),"")</f>
        <v/>
      </c>
      <c r="E140" t="str">
        <f>IF(KOKPIT!E140&lt;&gt;"",KOKPIT!E140,"")</f>
        <v/>
      </c>
      <c r="F140" t="str">
        <f>IF(KOKPIT!F140&lt;&gt;"",KOKPIT!F140,"")</f>
        <v/>
      </c>
      <c r="G140" s="124" t="str">
        <f>IF(E140&lt;&gt;"",SUMIFS('JPK_KR-1'!AL:AL,'JPK_KR-1'!W:W,F140),"")</f>
        <v/>
      </c>
      <c r="H140" s="124" t="str">
        <f>IF(E140&lt;&gt;"",SUMIFS('JPK_KR-1'!AM:AM,'JPK_KR-1'!W:W,F140),"")</f>
        <v/>
      </c>
      <c r="I140" t="str">
        <f>IF(KOKPIT!I140&lt;&gt;"",KOKPIT!I140,"")</f>
        <v/>
      </c>
      <c r="J140" t="str">
        <f>IF(KOKPIT!J140&lt;&gt;"",KOKPIT!J140,"")</f>
        <v/>
      </c>
      <c r="K140" s="124" t="str">
        <f>IF(I140&lt;&gt;"",SUMIFS('JPK_KR-1'!AJ:AJ,'JPK_KR-1'!W:W,J140),"")</f>
        <v/>
      </c>
      <c r="L140" s="124" t="str">
        <f>IF(I140&lt;&gt;"",SUMIFS('JPK_KR-1'!AK:AK,'JPK_KR-1'!W:W,J140),"")</f>
        <v/>
      </c>
    </row>
    <row r="141" spans="1:12" x14ac:dyDescent="0.35">
      <c r="A141" t="str">
        <f>IF(KOKPIT!A141&lt;&gt;"",KOKPIT!A141,"")</f>
        <v/>
      </c>
      <c r="B141" t="str">
        <f>IF(KOKPIT!B141&lt;&gt;"",KOKPIT!B141,"")</f>
        <v/>
      </c>
      <c r="C141" s="124" t="str">
        <f>IF(A141&lt;&gt;"",SUMIFS('JPK_KR-1'!AL:AL,'JPK_KR-1'!W:W,B141),"")</f>
        <v/>
      </c>
      <c r="D141" s="124" t="str">
        <f>IF(A141&lt;&gt;"",SUMIFS('JPK_KR-1'!AM:AM,'JPK_KR-1'!W:W,B141),"")</f>
        <v/>
      </c>
      <c r="E141" t="str">
        <f>IF(KOKPIT!E141&lt;&gt;"",KOKPIT!E141,"")</f>
        <v/>
      </c>
      <c r="F141" t="str">
        <f>IF(KOKPIT!F141&lt;&gt;"",KOKPIT!F141,"")</f>
        <v/>
      </c>
      <c r="G141" s="124" t="str">
        <f>IF(E141&lt;&gt;"",SUMIFS('JPK_KR-1'!AL:AL,'JPK_KR-1'!W:W,F141),"")</f>
        <v/>
      </c>
      <c r="H141" s="124" t="str">
        <f>IF(E141&lt;&gt;"",SUMIFS('JPK_KR-1'!AM:AM,'JPK_KR-1'!W:W,F141),"")</f>
        <v/>
      </c>
      <c r="I141" t="str">
        <f>IF(KOKPIT!I141&lt;&gt;"",KOKPIT!I141,"")</f>
        <v/>
      </c>
      <c r="J141" t="str">
        <f>IF(KOKPIT!J141&lt;&gt;"",KOKPIT!J141,"")</f>
        <v/>
      </c>
      <c r="K141" s="124" t="str">
        <f>IF(I141&lt;&gt;"",SUMIFS('JPK_KR-1'!AJ:AJ,'JPK_KR-1'!W:W,J141),"")</f>
        <v/>
      </c>
      <c r="L141" s="124" t="str">
        <f>IF(I141&lt;&gt;"",SUMIFS('JPK_KR-1'!AK:AK,'JPK_KR-1'!W:W,J141),"")</f>
        <v/>
      </c>
    </row>
    <row r="142" spans="1:12" x14ac:dyDescent="0.35">
      <c r="A142" t="str">
        <f>IF(KOKPIT!A142&lt;&gt;"",KOKPIT!A142,"")</f>
        <v/>
      </c>
      <c r="B142" t="str">
        <f>IF(KOKPIT!B142&lt;&gt;"",KOKPIT!B142,"")</f>
        <v/>
      </c>
      <c r="C142" s="124" t="str">
        <f>IF(A142&lt;&gt;"",SUMIFS('JPK_KR-1'!AL:AL,'JPK_KR-1'!W:W,B142),"")</f>
        <v/>
      </c>
      <c r="D142" s="124" t="str">
        <f>IF(A142&lt;&gt;"",SUMIFS('JPK_KR-1'!AM:AM,'JPK_KR-1'!W:W,B142),"")</f>
        <v/>
      </c>
      <c r="E142" t="str">
        <f>IF(KOKPIT!E142&lt;&gt;"",KOKPIT!E142,"")</f>
        <v/>
      </c>
      <c r="F142" t="str">
        <f>IF(KOKPIT!F142&lt;&gt;"",KOKPIT!F142,"")</f>
        <v/>
      </c>
      <c r="G142" s="124" t="str">
        <f>IF(E142&lt;&gt;"",SUMIFS('JPK_KR-1'!AL:AL,'JPK_KR-1'!W:W,F142),"")</f>
        <v/>
      </c>
      <c r="H142" s="124" t="str">
        <f>IF(E142&lt;&gt;"",SUMIFS('JPK_KR-1'!AM:AM,'JPK_KR-1'!W:W,F142),"")</f>
        <v/>
      </c>
      <c r="I142" t="str">
        <f>IF(KOKPIT!I142&lt;&gt;"",KOKPIT!I142,"")</f>
        <v/>
      </c>
      <c r="J142" t="str">
        <f>IF(KOKPIT!J142&lt;&gt;"",KOKPIT!J142,"")</f>
        <v/>
      </c>
      <c r="K142" s="124" t="str">
        <f>IF(I142&lt;&gt;"",SUMIFS('JPK_KR-1'!AJ:AJ,'JPK_KR-1'!W:W,J142),"")</f>
        <v/>
      </c>
      <c r="L142" s="124" t="str">
        <f>IF(I142&lt;&gt;"",SUMIFS('JPK_KR-1'!AK:AK,'JPK_KR-1'!W:W,J142),"")</f>
        <v/>
      </c>
    </row>
    <row r="143" spans="1:12" x14ac:dyDescent="0.35">
      <c r="A143" t="str">
        <f>IF(KOKPIT!A143&lt;&gt;"",KOKPIT!A143,"")</f>
        <v/>
      </c>
      <c r="B143" t="str">
        <f>IF(KOKPIT!B143&lt;&gt;"",KOKPIT!B143,"")</f>
        <v/>
      </c>
      <c r="C143" s="124" t="str">
        <f>IF(A143&lt;&gt;"",SUMIFS('JPK_KR-1'!AL:AL,'JPK_KR-1'!W:W,B143),"")</f>
        <v/>
      </c>
      <c r="D143" s="124" t="str">
        <f>IF(A143&lt;&gt;"",SUMIFS('JPK_KR-1'!AM:AM,'JPK_KR-1'!W:W,B143),"")</f>
        <v/>
      </c>
      <c r="E143" t="str">
        <f>IF(KOKPIT!E143&lt;&gt;"",KOKPIT!E143,"")</f>
        <v/>
      </c>
      <c r="F143" t="str">
        <f>IF(KOKPIT!F143&lt;&gt;"",KOKPIT!F143,"")</f>
        <v/>
      </c>
      <c r="G143" s="124" t="str">
        <f>IF(E143&lt;&gt;"",SUMIFS('JPK_KR-1'!AL:AL,'JPK_KR-1'!W:W,F143),"")</f>
        <v/>
      </c>
      <c r="H143" s="124" t="str">
        <f>IF(E143&lt;&gt;"",SUMIFS('JPK_KR-1'!AM:AM,'JPK_KR-1'!W:W,F143),"")</f>
        <v/>
      </c>
      <c r="I143" t="str">
        <f>IF(KOKPIT!I143&lt;&gt;"",KOKPIT!I143,"")</f>
        <v/>
      </c>
      <c r="J143" t="str">
        <f>IF(KOKPIT!J143&lt;&gt;"",KOKPIT!J143,"")</f>
        <v/>
      </c>
      <c r="K143" s="124" t="str">
        <f>IF(I143&lt;&gt;"",SUMIFS('JPK_KR-1'!AJ:AJ,'JPK_KR-1'!W:W,J143),"")</f>
        <v/>
      </c>
      <c r="L143" s="124" t="str">
        <f>IF(I143&lt;&gt;"",SUMIFS('JPK_KR-1'!AK:AK,'JPK_KR-1'!W:W,J143),"")</f>
        <v/>
      </c>
    </row>
    <row r="144" spans="1:12" x14ac:dyDescent="0.35">
      <c r="A144" t="str">
        <f>IF(KOKPIT!A144&lt;&gt;"",KOKPIT!A144,"")</f>
        <v/>
      </c>
      <c r="B144" t="str">
        <f>IF(KOKPIT!B144&lt;&gt;"",KOKPIT!B144,"")</f>
        <v/>
      </c>
      <c r="C144" s="124" t="str">
        <f>IF(A144&lt;&gt;"",SUMIFS('JPK_KR-1'!AL:AL,'JPK_KR-1'!W:W,B144),"")</f>
        <v/>
      </c>
      <c r="D144" s="124" t="str">
        <f>IF(A144&lt;&gt;"",SUMIFS('JPK_KR-1'!AM:AM,'JPK_KR-1'!W:W,B144),"")</f>
        <v/>
      </c>
      <c r="E144" t="str">
        <f>IF(KOKPIT!E144&lt;&gt;"",KOKPIT!E144,"")</f>
        <v/>
      </c>
      <c r="F144" t="str">
        <f>IF(KOKPIT!F144&lt;&gt;"",KOKPIT!F144,"")</f>
        <v/>
      </c>
      <c r="G144" s="124" t="str">
        <f>IF(E144&lt;&gt;"",SUMIFS('JPK_KR-1'!AL:AL,'JPK_KR-1'!W:W,F144),"")</f>
        <v/>
      </c>
      <c r="H144" s="124" t="str">
        <f>IF(E144&lt;&gt;"",SUMIFS('JPK_KR-1'!AM:AM,'JPK_KR-1'!W:W,F144),"")</f>
        <v/>
      </c>
      <c r="I144" t="str">
        <f>IF(KOKPIT!I144&lt;&gt;"",KOKPIT!I144,"")</f>
        <v/>
      </c>
      <c r="J144" t="str">
        <f>IF(KOKPIT!J144&lt;&gt;"",KOKPIT!J144,"")</f>
        <v/>
      </c>
      <c r="K144" s="124" t="str">
        <f>IF(I144&lt;&gt;"",SUMIFS('JPK_KR-1'!AJ:AJ,'JPK_KR-1'!W:W,J144),"")</f>
        <v/>
      </c>
      <c r="L144" s="124" t="str">
        <f>IF(I144&lt;&gt;"",SUMIFS('JPK_KR-1'!AK:AK,'JPK_KR-1'!W:W,J144),"")</f>
        <v/>
      </c>
    </row>
    <row r="145" spans="1:12" x14ac:dyDescent="0.35">
      <c r="A145" t="str">
        <f>IF(KOKPIT!A145&lt;&gt;"",KOKPIT!A145,"")</f>
        <v/>
      </c>
      <c r="B145" t="str">
        <f>IF(KOKPIT!B145&lt;&gt;"",KOKPIT!B145,"")</f>
        <v/>
      </c>
      <c r="C145" s="124" t="str">
        <f>IF(A145&lt;&gt;"",SUMIFS('JPK_KR-1'!AL:AL,'JPK_KR-1'!W:W,B145),"")</f>
        <v/>
      </c>
      <c r="D145" s="124" t="str">
        <f>IF(A145&lt;&gt;"",SUMIFS('JPK_KR-1'!AM:AM,'JPK_KR-1'!W:W,B145),"")</f>
        <v/>
      </c>
      <c r="E145" t="str">
        <f>IF(KOKPIT!E145&lt;&gt;"",KOKPIT!E145,"")</f>
        <v/>
      </c>
      <c r="F145" t="str">
        <f>IF(KOKPIT!F145&lt;&gt;"",KOKPIT!F145,"")</f>
        <v/>
      </c>
      <c r="G145" s="124" t="str">
        <f>IF(E145&lt;&gt;"",SUMIFS('JPK_KR-1'!AL:AL,'JPK_KR-1'!W:W,F145),"")</f>
        <v/>
      </c>
      <c r="H145" s="124" t="str">
        <f>IF(E145&lt;&gt;"",SUMIFS('JPK_KR-1'!AM:AM,'JPK_KR-1'!W:W,F145),"")</f>
        <v/>
      </c>
      <c r="I145" t="str">
        <f>IF(KOKPIT!I145&lt;&gt;"",KOKPIT!I145,"")</f>
        <v/>
      </c>
      <c r="J145" t="str">
        <f>IF(KOKPIT!J145&lt;&gt;"",KOKPIT!J145,"")</f>
        <v/>
      </c>
      <c r="K145" s="124" t="str">
        <f>IF(I145&lt;&gt;"",SUMIFS('JPK_KR-1'!AJ:AJ,'JPK_KR-1'!W:W,J145),"")</f>
        <v/>
      </c>
      <c r="L145" s="124" t="str">
        <f>IF(I145&lt;&gt;"",SUMIFS('JPK_KR-1'!AK:AK,'JPK_KR-1'!W:W,J145),"")</f>
        <v/>
      </c>
    </row>
    <row r="146" spans="1:12" x14ac:dyDescent="0.35">
      <c r="A146" t="str">
        <f>IF(KOKPIT!A146&lt;&gt;"",KOKPIT!A146,"")</f>
        <v/>
      </c>
      <c r="B146" t="str">
        <f>IF(KOKPIT!B146&lt;&gt;"",KOKPIT!B146,"")</f>
        <v/>
      </c>
      <c r="C146" s="124" t="str">
        <f>IF(A146&lt;&gt;"",SUMIFS('JPK_KR-1'!AL:AL,'JPK_KR-1'!W:W,B146),"")</f>
        <v/>
      </c>
      <c r="D146" s="124" t="str">
        <f>IF(A146&lt;&gt;"",SUMIFS('JPK_KR-1'!AM:AM,'JPK_KR-1'!W:W,B146),"")</f>
        <v/>
      </c>
      <c r="E146" t="str">
        <f>IF(KOKPIT!E146&lt;&gt;"",KOKPIT!E146,"")</f>
        <v/>
      </c>
      <c r="F146" t="str">
        <f>IF(KOKPIT!F146&lt;&gt;"",KOKPIT!F146,"")</f>
        <v/>
      </c>
      <c r="G146" s="124" t="str">
        <f>IF(E146&lt;&gt;"",SUMIFS('JPK_KR-1'!AL:AL,'JPK_KR-1'!W:W,F146),"")</f>
        <v/>
      </c>
      <c r="H146" s="124" t="str">
        <f>IF(E146&lt;&gt;"",SUMIFS('JPK_KR-1'!AM:AM,'JPK_KR-1'!W:W,F146),"")</f>
        <v/>
      </c>
      <c r="I146" t="str">
        <f>IF(KOKPIT!I146&lt;&gt;"",KOKPIT!I146,"")</f>
        <v/>
      </c>
      <c r="J146" t="str">
        <f>IF(KOKPIT!J146&lt;&gt;"",KOKPIT!J146,"")</f>
        <v/>
      </c>
      <c r="K146" s="124" t="str">
        <f>IF(I146&lt;&gt;"",SUMIFS('JPK_KR-1'!AJ:AJ,'JPK_KR-1'!W:W,J146),"")</f>
        <v/>
      </c>
      <c r="L146" s="124" t="str">
        <f>IF(I146&lt;&gt;"",SUMIFS('JPK_KR-1'!AK:AK,'JPK_KR-1'!W:W,J146),"")</f>
        <v/>
      </c>
    </row>
    <row r="147" spans="1:12" x14ac:dyDescent="0.35">
      <c r="A147" t="str">
        <f>IF(KOKPIT!A147&lt;&gt;"",KOKPIT!A147,"")</f>
        <v/>
      </c>
      <c r="B147" t="str">
        <f>IF(KOKPIT!B147&lt;&gt;"",KOKPIT!B147,"")</f>
        <v/>
      </c>
      <c r="C147" s="124" t="str">
        <f>IF(A147&lt;&gt;"",SUMIFS('JPK_KR-1'!AL:AL,'JPK_KR-1'!W:W,B147),"")</f>
        <v/>
      </c>
      <c r="D147" s="124" t="str">
        <f>IF(A147&lt;&gt;"",SUMIFS('JPK_KR-1'!AM:AM,'JPK_KR-1'!W:W,B147),"")</f>
        <v/>
      </c>
      <c r="E147" t="str">
        <f>IF(KOKPIT!E147&lt;&gt;"",KOKPIT!E147,"")</f>
        <v/>
      </c>
      <c r="F147" t="str">
        <f>IF(KOKPIT!F147&lt;&gt;"",KOKPIT!F147,"")</f>
        <v/>
      </c>
      <c r="G147" s="124" t="str">
        <f>IF(E147&lt;&gt;"",SUMIFS('JPK_KR-1'!AL:AL,'JPK_KR-1'!W:W,F147),"")</f>
        <v/>
      </c>
      <c r="H147" s="124" t="str">
        <f>IF(E147&lt;&gt;"",SUMIFS('JPK_KR-1'!AM:AM,'JPK_KR-1'!W:W,F147),"")</f>
        <v/>
      </c>
      <c r="I147" t="str">
        <f>IF(KOKPIT!I147&lt;&gt;"",KOKPIT!I147,"")</f>
        <v/>
      </c>
      <c r="J147" t="str">
        <f>IF(KOKPIT!J147&lt;&gt;"",KOKPIT!J147,"")</f>
        <v/>
      </c>
      <c r="K147" s="124" t="str">
        <f>IF(I147&lt;&gt;"",SUMIFS('JPK_KR-1'!AJ:AJ,'JPK_KR-1'!W:W,J147),"")</f>
        <v/>
      </c>
      <c r="L147" s="124" t="str">
        <f>IF(I147&lt;&gt;"",SUMIFS('JPK_KR-1'!AK:AK,'JPK_KR-1'!W:W,J147),"")</f>
        <v/>
      </c>
    </row>
    <row r="148" spans="1:12" x14ac:dyDescent="0.35">
      <c r="A148" t="str">
        <f>IF(KOKPIT!A148&lt;&gt;"",KOKPIT!A148,"")</f>
        <v/>
      </c>
      <c r="B148" t="str">
        <f>IF(KOKPIT!B148&lt;&gt;"",KOKPIT!B148,"")</f>
        <v/>
      </c>
      <c r="C148" s="124" t="str">
        <f>IF(A148&lt;&gt;"",SUMIFS('JPK_KR-1'!AL:AL,'JPK_KR-1'!W:W,B148),"")</f>
        <v/>
      </c>
      <c r="D148" s="124" t="str">
        <f>IF(A148&lt;&gt;"",SUMIFS('JPK_KR-1'!AM:AM,'JPK_KR-1'!W:W,B148),"")</f>
        <v/>
      </c>
      <c r="E148" t="str">
        <f>IF(KOKPIT!E148&lt;&gt;"",KOKPIT!E148,"")</f>
        <v/>
      </c>
      <c r="F148" t="str">
        <f>IF(KOKPIT!F148&lt;&gt;"",KOKPIT!F148,"")</f>
        <v/>
      </c>
      <c r="G148" s="124" t="str">
        <f>IF(E148&lt;&gt;"",SUMIFS('JPK_KR-1'!AL:AL,'JPK_KR-1'!W:W,F148),"")</f>
        <v/>
      </c>
      <c r="H148" s="124" t="str">
        <f>IF(E148&lt;&gt;"",SUMIFS('JPK_KR-1'!AM:AM,'JPK_KR-1'!W:W,F148),"")</f>
        <v/>
      </c>
      <c r="I148" t="str">
        <f>IF(KOKPIT!I148&lt;&gt;"",KOKPIT!I148,"")</f>
        <v/>
      </c>
      <c r="J148" t="str">
        <f>IF(KOKPIT!J148&lt;&gt;"",KOKPIT!J148,"")</f>
        <v/>
      </c>
      <c r="K148" s="124" t="str">
        <f>IF(I148&lt;&gt;"",SUMIFS('JPK_KR-1'!AJ:AJ,'JPK_KR-1'!W:W,J148),"")</f>
        <v/>
      </c>
      <c r="L148" s="124" t="str">
        <f>IF(I148&lt;&gt;"",SUMIFS('JPK_KR-1'!AK:AK,'JPK_KR-1'!W:W,J148),"")</f>
        <v/>
      </c>
    </row>
    <row r="149" spans="1:12" x14ac:dyDescent="0.35">
      <c r="A149" t="str">
        <f>IF(KOKPIT!A149&lt;&gt;"",KOKPIT!A149,"")</f>
        <v/>
      </c>
      <c r="B149" t="str">
        <f>IF(KOKPIT!B149&lt;&gt;"",KOKPIT!B149,"")</f>
        <v/>
      </c>
      <c r="C149" s="124" t="str">
        <f>IF(A149&lt;&gt;"",SUMIFS('JPK_KR-1'!AL:AL,'JPK_KR-1'!W:W,B149),"")</f>
        <v/>
      </c>
      <c r="D149" s="124" t="str">
        <f>IF(A149&lt;&gt;"",SUMIFS('JPK_KR-1'!AM:AM,'JPK_KR-1'!W:W,B149),"")</f>
        <v/>
      </c>
      <c r="E149" t="str">
        <f>IF(KOKPIT!E149&lt;&gt;"",KOKPIT!E149,"")</f>
        <v/>
      </c>
      <c r="F149" t="str">
        <f>IF(KOKPIT!F149&lt;&gt;"",KOKPIT!F149,"")</f>
        <v/>
      </c>
      <c r="G149" s="124" t="str">
        <f>IF(E149&lt;&gt;"",SUMIFS('JPK_KR-1'!AL:AL,'JPK_KR-1'!W:W,F149),"")</f>
        <v/>
      </c>
      <c r="H149" s="124" t="str">
        <f>IF(E149&lt;&gt;"",SUMIFS('JPK_KR-1'!AM:AM,'JPK_KR-1'!W:W,F149),"")</f>
        <v/>
      </c>
      <c r="I149" t="str">
        <f>IF(KOKPIT!I149&lt;&gt;"",KOKPIT!I149,"")</f>
        <v/>
      </c>
      <c r="J149" t="str">
        <f>IF(KOKPIT!J149&lt;&gt;"",KOKPIT!J149,"")</f>
        <v/>
      </c>
      <c r="K149" s="124" t="str">
        <f>IF(I149&lt;&gt;"",SUMIFS('JPK_KR-1'!AJ:AJ,'JPK_KR-1'!W:W,J149),"")</f>
        <v/>
      </c>
      <c r="L149" s="124" t="str">
        <f>IF(I149&lt;&gt;"",SUMIFS('JPK_KR-1'!AK:AK,'JPK_KR-1'!W:W,J149),"")</f>
        <v/>
      </c>
    </row>
    <row r="150" spans="1:12" x14ac:dyDescent="0.35">
      <c r="A150" t="str">
        <f>IF(KOKPIT!A150&lt;&gt;"",KOKPIT!A150,"")</f>
        <v/>
      </c>
      <c r="B150" t="str">
        <f>IF(KOKPIT!B150&lt;&gt;"",KOKPIT!B150,"")</f>
        <v/>
      </c>
      <c r="C150" s="124" t="str">
        <f>IF(A150&lt;&gt;"",SUMIFS('JPK_KR-1'!AL:AL,'JPK_KR-1'!W:W,B150),"")</f>
        <v/>
      </c>
      <c r="D150" s="124" t="str">
        <f>IF(A150&lt;&gt;"",SUMIFS('JPK_KR-1'!AM:AM,'JPK_KR-1'!W:W,B150),"")</f>
        <v/>
      </c>
      <c r="E150" t="str">
        <f>IF(KOKPIT!E150&lt;&gt;"",KOKPIT!E150,"")</f>
        <v/>
      </c>
      <c r="F150" t="str">
        <f>IF(KOKPIT!F150&lt;&gt;"",KOKPIT!F150,"")</f>
        <v/>
      </c>
      <c r="G150" s="124" t="str">
        <f>IF(E150&lt;&gt;"",SUMIFS('JPK_KR-1'!AL:AL,'JPK_KR-1'!W:W,F150),"")</f>
        <v/>
      </c>
      <c r="H150" s="124" t="str">
        <f>IF(E150&lt;&gt;"",SUMIFS('JPK_KR-1'!AM:AM,'JPK_KR-1'!W:W,F150),"")</f>
        <v/>
      </c>
      <c r="I150" t="str">
        <f>IF(KOKPIT!I150&lt;&gt;"",KOKPIT!I150,"")</f>
        <v/>
      </c>
      <c r="J150" t="str">
        <f>IF(KOKPIT!J150&lt;&gt;"",KOKPIT!J150,"")</f>
        <v/>
      </c>
      <c r="K150" s="124" t="str">
        <f>IF(I150&lt;&gt;"",SUMIFS('JPK_KR-1'!AJ:AJ,'JPK_KR-1'!W:W,J150),"")</f>
        <v/>
      </c>
      <c r="L150" s="124" t="str">
        <f>IF(I150&lt;&gt;"",SUMIFS('JPK_KR-1'!AK:AK,'JPK_KR-1'!W:W,J150),"")</f>
        <v/>
      </c>
    </row>
    <row r="151" spans="1:12" x14ac:dyDescent="0.35">
      <c r="A151" t="str">
        <f>IF(KOKPIT!A151&lt;&gt;"",KOKPIT!A151,"")</f>
        <v/>
      </c>
      <c r="B151" t="str">
        <f>IF(KOKPIT!B151&lt;&gt;"",KOKPIT!B151,"")</f>
        <v/>
      </c>
      <c r="C151" s="124" t="str">
        <f>IF(A151&lt;&gt;"",SUMIFS('JPK_KR-1'!AL:AL,'JPK_KR-1'!W:W,B151),"")</f>
        <v/>
      </c>
      <c r="D151" s="124" t="str">
        <f>IF(A151&lt;&gt;"",SUMIFS('JPK_KR-1'!AM:AM,'JPK_KR-1'!W:W,B151),"")</f>
        <v/>
      </c>
      <c r="E151" t="str">
        <f>IF(KOKPIT!E151&lt;&gt;"",KOKPIT!E151,"")</f>
        <v/>
      </c>
      <c r="F151" t="str">
        <f>IF(KOKPIT!F151&lt;&gt;"",KOKPIT!F151,"")</f>
        <v/>
      </c>
      <c r="G151" s="124" t="str">
        <f>IF(E151&lt;&gt;"",SUMIFS('JPK_KR-1'!AL:AL,'JPK_KR-1'!W:W,F151),"")</f>
        <v/>
      </c>
      <c r="H151" s="124" t="str">
        <f>IF(E151&lt;&gt;"",SUMIFS('JPK_KR-1'!AM:AM,'JPK_KR-1'!W:W,F151),"")</f>
        <v/>
      </c>
      <c r="I151" t="str">
        <f>IF(KOKPIT!I151&lt;&gt;"",KOKPIT!I151,"")</f>
        <v/>
      </c>
      <c r="J151" t="str">
        <f>IF(KOKPIT!J151&lt;&gt;"",KOKPIT!J151,"")</f>
        <v/>
      </c>
      <c r="K151" s="124" t="str">
        <f>IF(I151&lt;&gt;"",SUMIFS('JPK_KR-1'!AJ:AJ,'JPK_KR-1'!W:W,J151),"")</f>
        <v/>
      </c>
      <c r="L151" s="124" t="str">
        <f>IF(I151&lt;&gt;"",SUMIFS('JPK_KR-1'!AK:AK,'JPK_KR-1'!W:W,J151),"")</f>
        <v/>
      </c>
    </row>
    <row r="152" spans="1:12" x14ac:dyDescent="0.35">
      <c r="A152" t="str">
        <f>IF(KOKPIT!A152&lt;&gt;"",KOKPIT!A152,"")</f>
        <v/>
      </c>
      <c r="B152" t="str">
        <f>IF(KOKPIT!B152&lt;&gt;"",KOKPIT!B152,"")</f>
        <v/>
      </c>
      <c r="C152" s="124" t="str">
        <f>IF(A152&lt;&gt;"",SUMIFS('JPK_KR-1'!AL:AL,'JPK_KR-1'!W:W,B152),"")</f>
        <v/>
      </c>
      <c r="D152" s="124" t="str">
        <f>IF(A152&lt;&gt;"",SUMIFS('JPK_KR-1'!AM:AM,'JPK_KR-1'!W:W,B152),"")</f>
        <v/>
      </c>
      <c r="E152" t="str">
        <f>IF(KOKPIT!E152&lt;&gt;"",KOKPIT!E152,"")</f>
        <v/>
      </c>
      <c r="F152" t="str">
        <f>IF(KOKPIT!F152&lt;&gt;"",KOKPIT!F152,"")</f>
        <v/>
      </c>
      <c r="G152" s="124" t="str">
        <f>IF(E152&lt;&gt;"",SUMIFS('JPK_KR-1'!AL:AL,'JPK_KR-1'!W:W,F152),"")</f>
        <v/>
      </c>
      <c r="H152" s="124" t="str">
        <f>IF(E152&lt;&gt;"",SUMIFS('JPK_KR-1'!AM:AM,'JPK_KR-1'!W:W,F152),"")</f>
        <v/>
      </c>
      <c r="I152" t="str">
        <f>IF(KOKPIT!I152&lt;&gt;"",KOKPIT!I152,"")</f>
        <v/>
      </c>
      <c r="J152" t="str">
        <f>IF(KOKPIT!J152&lt;&gt;"",KOKPIT!J152,"")</f>
        <v/>
      </c>
      <c r="K152" s="124" t="str">
        <f>IF(I152&lt;&gt;"",SUMIFS('JPK_KR-1'!AJ:AJ,'JPK_KR-1'!W:W,J152),"")</f>
        <v/>
      </c>
      <c r="L152" s="124" t="str">
        <f>IF(I152&lt;&gt;"",SUMIFS('JPK_KR-1'!AK:AK,'JPK_KR-1'!W:W,J152),"")</f>
        <v/>
      </c>
    </row>
    <row r="153" spans="1:12" x14ac:dyDescent="0.35">
      <c r="A153" t="str">
        <f>IF(KOKPIT!A153&lt;&gt;"",KOKPIT!A153,"")</f>
        <v/>
      </c>
      <c r="B153" t="str">
        <f>IF(KOKPIT!B153&lt;&gt;"",KOKPIT!B153,"")</f>
        <v/>
      </c>
      <c r="C153" s="124" t="str">
        <f>IF(A153&lt;&gt;"",SUMIFS('JPK_KR-1'!AL:AL,'JPK_KR-1'!W:W,B153),"")</f>
        <v/>
      </c>
      <c r="D153" s="124" t="str">
        <f>IF(A153&lt;&gt;"",SUMIFS('JPK_KR-1'!AM:AM,'JPK_KR-1'!W:W,B153),"")</f>
        <v/>
      </c>
      <c r="E153" t="str">
        <f>IF(KOKPIT!E153&lt;&gt;"",KOKPIT!E153,"")</f>
        <v/>
      </c>
      <c r="F153" t="str">
        <f>IF(KOKPIT!F153&lt;&gt;"",KOKPIT!F153,"")</f>
        <v/>
      </c>
      <c r="G153" s="124" t="str">
        <f>IF(E153&lt;&gt;"",SUMIFS('JPK_KR-1'!AL:AL,'JPK_KR-1'!W:W,F153),"")</f>
        <v/>
      </c>
      <c r="H153" s="124" t="str">
        <f>IF(E153&lt;&gt;"",SUMIFS('JPK_KR-1'!AM:AM,'JPK_KR-1'!W:W,F153),"")</f>
        <v/>
      </c>
      <c r="I153" t="str">
        <f>IF(KOKPIT!I153&lt;&gt;"",KOKPIT!I153,"")</f>
        <v/>
      </c>
      <c r="J153" t="str">
        <f>IF(KOKPIT!J153&lt;&gt;"",KOKPIT!J153,"")</f>
        <v/>
      </c>
      <c r="K153" s="124" t="str">
        <f>IF(I153&lt;&gt;"",SUMIFS('JPK_KR-1'!AJ:AJ,'JPK_KR-1'!W:W,J153),"")</f>
        <v/>
      </c>
      <c r="L153" s="124" t="str">
        <f>IF(I153&lt;&gt;"",SUMIFS('JPK_KR-1'!AK:AK,'JPK_KR-1'!W:W,J153),"")</f>
        <v/>
      </c>
    </row>
    <row r="154" spans="1:12" x14ac:dyDescent="0.35">
      <c r="A154" t="str">
        <f>IF(KOKPIT!A154&lt;&gt;"",KOKPIT!A154,"")</f>
        <v/>
      </c>
      <c r="B154" t="str">
        <f>IF(KOKPIT!B154&lt;&gt;"",KOKPIT!B154,"")</f>
        <v/>
      </c>
      <c r="C154" s="124" t="str">
        <f>IF(A154&lt;&gt;"",SUMIFS('JPK_KR-1'!AL:AL,'JPK_KR-1'!W:W,B154),"")</f>
        <v/>
      </c>
      <c r="D154" s="124" t="str">
        <f>IF(A154&lt;&gt;"",SUMIFS('JPK_KR-1'!AM:AM,'JPK_KR-1'!W:W,B154),"")</f>
        <v/>
      </c>
      <c r="E154" t="str">
        <f>IF(KOKPIT!E154&lt;&gt;"",KOKPIT!E154,"")</f>
        <v/>
      </c>
      <c r="F154" t="str">
        <f>IF(KOKPIT!F154&lt;&gt;"",KOKPIT!F154,"")</f>
        <v/>
      </c>
      <c r="G154" s="124" t="str">
        <f>IF(E154&lt;&gt;"",SUMIFS('JPK_KR-1'!AL:AL,'JPK_KR-1'!W:W,F154),"")</f>
        <v/>
      </c>
      <c r="H154" s="124" t="str">
        <f>IF(E154&lt;&gt;"",SUMIFS('JPK_KR-1'!AM:AM,'JPK_KR-1'!W:W,F154),"")</f>
        <v/>
      </c>
      <c r="I154" t="str">
        <f>IF(KOKPIT!I154&lt;&gt;"",KOKPIT!I154,"")</f>
        <v/>
      </c>
      <c r="J154" t="str">
        <f>IF(KOKPIT!J154&lt;&gt;"",KOKPIT!J154,"")</f>
        <v/>
      </c>
      <c r="K154" s="124" t="str">
        <f>IF(I154&lt;&gt;"",SUMIFS('JPK_KR-1'!AJ:AJ,'JPK_KR-1'!W:W,J154),"")</f>
        <v/>
      </c>
      <c r="L154" s="124" t="str">
        <f>IF(I154&lt;&gt;"",SUMIFS('JPK_KR-1'!AK:AK,'JPK_KR-1'!W:W,J154),"")</f>
        <v/>
      </c>
    </row>
    <row r="155" spans="1:12" x14ac:dyDescent="0.35">
      <c r="A155" t="str">
        <f>IF(KOKPIT!A155&lt;&gt;"",KOKPIT!A155,"")</f>
        <v/>
      </c>
      <c r="B155" t="str">
        <f>IF(KOKPIT!B155&lt;&gt;"",KOKPIT!B155,"")</f>
        <v/>
      </c>
      <c r="C155" s="124" t="str">
        <f>IF(A155&lt;&gt;"",SUMIFS('JPK_KR-1'!AL:AL,'JPK_KR-1'!W:W,B155),"")</f>
        <v/>
      </c>
      <c r="D155" s="124" t="str">
        <f>IF(A155&lt;&gt;"",SUMIFS('JPK_KR-1'!AM:AM,'JPK_KR-1'!W:W,B155),"")</f>
        <v/>
      </c>
      <c r="E155" t="str">
        <f>IF(KOKPIT!E155&lt;&gt;"",KOKPIT!E155,"")</f>
        <v/>
      </c>
      <c r="F155" t="str">
        <f>IF(KOKPIT!F155&lt;&gt;"",KOKPIT!F155,"")</f>
        <v/>
      </c>
      <c r="G155" s="124" t="str">
        <f>IF(E155&lt;&gt;"",SUMIFS('JPK_KR-1'!AL:AL,'JPK_KR-1'!W:W,F155),"")</f>
        <v/>
      </c>
      <c r="H155" s="124" t="str">
        <f>IF(E155&lt;&gt;"",SUMIFS('JPK_KR-1'!AM:AM,'JPK_KR-1'!W:W,F155),"")</f>
        <v/>
      </c>
      <c r="I155" t="str">
        <f>IF(KOKPIT!I155&lt;&gt;"",KOKPIT!I155,"")</f>
        <v/>
      </c>
      <c r="J155" t="str">
        <f>IF(KOKPIT!J155&lt;&gt;"",KOKPIT!J155,"")</f>
        <v/>
      </c>
      <c r="K155" s="124" t="str">
        <f>IF(I155&lt;&gt;"",SUMIFS('JPK_KR-1'!AJ:AJ,'JPK_KR-1'!W:W,J155),"")</f>
        <v/>
      </c>
      <c r="L155" s="124" t="str">
        <f>IF(I155&lt;&gt;"",SUMIFS('JPK_KR-1'!AK:AK,'JPK_KR-1'!W:W,J155),"")</f>
        <v/>
      </c>
    </row>
    <row r="156" spans="1:12" x14ac:dyDescent="0.35">
      <c r="A156" t="str">
        <f>IF(KOKPIT!A156&lt;&gt;"",KOKPIT!A156,"")</f>
        <v/>
      </c>
      <c r="B156" t="str">
        <f>IF(KOKPIT!B156&lt;&gt;"",KOKPIT!B156,"")</f>
        <v/>
      </c>
      <c r="C156" s="124" t="str">
        <f>IF(A156&lt;&gt;"",SUMIFS('JPK_KR-1'!AL:AL,'JPK_KR-1'!W:W,B156),"")</f>
        <v/>
      </c>
      <c r="D156" s="124" t="str">
        <f>IF(A156&lt;&gt;"",SUMIFS('JPK_KR-1'!AM:AM,'JPK_KR-1'!W:W,B156),"")</f>
        <v/>
      </c>
      <c r="E156" t="str">
        <f>IF(KOKPIT!E156&lt;&gt;"",KOKPIT!E156,"")</f>
        <v/>
      </c>
      <c r="F156" t="str">
        <f>IF(KOKPIT!F156&lt;&gt;"",KOKPIT!F156,"")</f>
        <v/>
      </c>
      <c r="G156" s="124" t="str">
        <f>IF(E156&lt;&gt;"",SUMIFS('JPK_KR-1'!AL:AL,'JPK_KR-1'!W:W,F156),"")</f>
        <v/>
      </c>
      <c r="H156" s="124" t="str">
        <f>IF(E156&lt;&gt;"",SUMIFS('JPK_KR-1'!AM:AM,'JPK_KR-1'!W:W,F156),"")</f>
        <v/>
      </c>
      <c r="I156" t="str">
        <f>IF(KOKPIT!I156&lt;&gt;"",KOKPIT!I156,"")</f>
        <v/>
      </c>
      <c r="J156" t="str">
        <f>IF(KOKPIT!J156&lt;&gt;"",KOKPIT!J156,"")</f>
        <v/>
      </c>
      <c r="K156" s="124" t="str">
        <f>IF(I156&lt;&gt;"",SUMIFS('JPK_KR-1'!AJ:AJ,'JPK_KR-1'!W:W,J156),"")</f>
        <v/>
      </c>
      <c r="L156" s="124" t="str">
        <f>IF(I156&lt;&gt;"",SUMIFS('JPK_KR-1'!AK:AK,'JPK_KR-1'!W:W,J156),"")</f>
        <v/>
      </c>
    </row>
    <row r="157" spans="1:12" x14ac:dyDescent="0.35">
      <c r="A157" t="str">
        <f>IF(KOKPIT!A157&lt;&gt;"",KOKPIT!A157,"")</f>
        <v/>
      </c>
      <c r="B157" t="str">
        <f>IF(KOKPIT!B157&lt;&gt;"",KOKPIT!B157,"")</f>
        <v/>
      </c>
      <c r="C157" s="124" t="str">
        <f>IF(A157&lt;&gt;"",SUMIFS('JPK_KR-1'!AL:AL,'JPK_KR-1'!W:W,B157),"")</f>
        <v/>
      </c>
      <c r="D157" s="124" t="str">
        <f>IF(A157&lt;&gt;"",SUMIFS('JPK_KR-1'!AM:AM,'JPK_KR-1'!W:W,B157),"")</f>
        <v/>
      </c>
      <c r="E157" t="str">
        <f>IF(KOKPIT!E157&lt;&gt;"",KOKPIT!E157,"")</f>
        <v/>
      </c>
      <c r="F157" t="str">
        <f>IF(KOKPIT!F157&lt;&gt;"",KOKPIT!F157,"")</f>
        <v/>
      </c>
      <c r="G157" s="124" t="str">
        <f>IF(E157&lt;&gt;"",SUMIFS('JPK_KR-1'!AL:AL,'JPK_KR-1'!W:W,F157),"")</f>
        <v/>
      </c>
      <c r="H157" s="124" t="str">
        <f>IF(E157&lt;&gt;"",SUMIFS('JPK_KR-1'!AM:AM,'JPK_KR-1'!W:W,F157),"")</f>
        <v/>
      </c>
      <c r="I157" t="str">
        <f>IF(KOKPIT!I157&lt;&gt;"",KOKPIT!I157,"")</f>
        <v/>
      </c>
      <c r="J157" t="str">
        <f>IF(KOKPIT!J157&lt;&gt;"",KOKPIT!J157,"")</f>
        <v/>
      </c>
      <c r="K157" s="124" t="str">
        <f>IF(I157&lt;&gt;"",SUMIFS('JPK_KR-1'!AJ:AJ,'JPK_KR-1'!W:W,J157),"")</f>
        <v/>
      </c>
      <c r="L157" s="124" t="str">
        <f>IF(I157&lt;&gt;"",SUMIFS('JPK_KR-1'!AK:AK,'JPK_KR-1'!W:W,J157),"")</f>
        <v/>
      </c>
    </row>
    <row r="158" spans="1:12" x14ac:dyDescent="0.35">
      <c r="A158" t="str">
        <f>IF(KOKPIT!A158&lt;&gt;"",KOKPIT!A158,"")</f>
        <v/>
      </c>
      <c r="B158" t="str">
        <f>IF(KOKPIT!B158&lt;&gt;"",KOKPIT!B158,"")</f>
        <v/>
      </c>
      <c r="C158" s="124" t="str">
        <f>IF(A158&lt;&gt;"",SUMIFS('JPK_KR-1'!AL:AL,'JPK_KR-1'!W:W,B158),"")</f>
        <v/>
      </c>
      <c r="D158" s="124" t="str">
        <f>IF(A158&lt;&gt;"",SUMIFS('JPK_KR-1'!AM:AM,'JPK_KR-1'!W:W,B158),"")</f>
        <v/>
      </c>
      <c r="E158" t="str">
        <f>IF(KOKPIT!E158&lt;&gt;"",KOKPIT!E158,"")</f>
        <v/>
      </c>
      <c r="F158" t="str">
        <f>IF(KOKPIT!F158&lt;&gt;"",KOKPIT!F158,"")</f>
        <v/>
      </c>
      <c r="G158" s="124" t="str">
        <f>IF(E158&lt;&gt;"",SUMIFS('JPK_KR-1'!AL:AL,'JPK_KR-1'!W:W,F158),"")</f>
        <v/>
      </c>
      <c r="H158" s="124" t="str">
        <f>IF(E158&lt;&gt;"",SUMIFS('JPK_KR-1'!AM:AM,'JPK_KR-1'!W:W,F158),"")</f>
        <v/>
      </c>
      <c r="I158" t="str">
        <f>IF(KOKPIT!I158&lt;&gt;"",KOKPIT!I158,"")</f>
        <v/>
      </c>
      <c r="J158" t="str">
        <f>IF(KOKPIT!J158&lt;&gt;"",KOKPIT!J158,"")</f>
        <v/>
      </c>
      <c r="K158" s="124" t="str">
        <f>IF(I158&lt;&gt;"",SUMIFS('JPK_KR-1'!AJ:AJ,'JPK_KR-1'!W:W,J158),"")</f>
        <v/>
      </c>
      <c r="L158" s="124" t="str">
        <f>IF(I158&lt;&gt;"",SUMIFS('JPK_KR-1'!AK:AK,'JPK_KR-1'!W:W,J158),"")</f>
        <v/>
      </c>
    </row>
    <row r="159" spans="1:12" x14ac:dyDescent="0.35">
      <c r="A159" t="str">
        <f>IF(KOKPIT!A159&lt;&gt;"",KOKPIT!A159,"")</f>
        <v/>
      </c>
      <c r="B159" t="str">
        <f>IF(KOKPIT!B159&lt;&gt;"",KOKPIT!B159,"")</f>
        <v/>
      </c>
      <c r="C159" s="124" t="str">
        <f>IF(A159&lt;&gt;"",SUMIFS('JPK_KR-1'!AL:AL,'JPK_KR-1'!W:W,B159),"")</f>
        <v/>
      </c>
      <c r="D159" s="124" t="str">
        <f>IF(A159&lt;&gt;"",SUMIFS('JPK_KR-1'!AM:AM,'JPK_KR-1'!W:W,B159),"")</f>
        <v/>
      </c>
      <c r="E159" t="str">
        <f>IF(KOKPIT!E159&lt;&gt;"",KOKPIT!E159,"")</f>
        <v/>
      </c>
      <c r="F159" t="str">
        <f>IF(KOKPIT!F159&lt;&gt;"",KOKPIT!F159,"")</f>
        <v/>
      </c>
      <c r="G159" s="124" t="str">
        <f>IF(E159&lt;&gt;"",SUMIFS('JPK_KR-1'!AL:AL,'JPK_KR-1'!W:W,F159),"")</f>
        <v/>
      </c>
      <c r="H159" s="124" t="str">
        <f>IF(E159&lt;&gt;"",SUMIFS('JPK_KR-1'!AM:AM,'JPK_KR-1'!W:W,F159),"")</f>
        <v/>
      </c>
      <c r="I159" t="str">
        <f>IF(KOKPIT!I159&lt;&gt;"",KOKPIT!I159,"")</f>
        <v/>
      </c>
      <c r="J159" t="str">
        <f>IF(KOKPIT!J159&lt;&gt;"",KOKPIT!J159,"")</f>
        <v/>
      </c>
      <c r="K159" s="124" t="str">
        <f>IF(I159&lt;&gt;"",SUMIFS('JPK_KR-1'!AJ:AJ,'JPK_KR-1'!W:W,J159),"")</f>
        <v/>
      </c>
      <c r="L159" s="124" t="str">
        <f>IF(I159&lt;&gt;"",SUMIFS('JPK_KR-1'!AK:AK,'JPK_KR-1'!W:W,J159),"")</f>
        <v/>
      </c>
    </row>
    <row r="160" spans="1:12" x14ac:dyDescent="0.35">
      <c r="A160" t="str">
        <f>IF(KOKPIT!A160&lt;&gt;"",KOKPIT!A160,"")</f>
        <v/>
      </c>
      <c r="B160" t="str">
        <f>IF(KOKPIT!B160&lt;&gt;"",KOKPIT!B160,"")</f>
        <v/>
      </c>
      <c r="C160" s="124" t="str">
        <f>IF(A160&lt;&gt;"",SUMIFS('JPK_KR-1'!AL:AL,'JPK_KR-1'!W:W,B160),"")</f>
        <v/>
      </c>
      <c r="D160" s="124" t="str">
        <f>IF(A160&lt;&gt;"",SUMIFS('JPK_KR-1'!AM:AM,'JPK_KR-1'!W:W,B160),"")</f>
        <v/>
      </c>
      <c r="E160" t="str">
        <f>IF(KOKPIT!E160&lt;&gt;"",KOKPIT!E160,"")</f>
        <v/>
      </c>
      <c r="F160" t="str">
        <f>IF(KOKPIT!F160&lt;&gt;"",KOKPIT!F160,"")</f>
        <v/>
      </c>
      <c r="G160" s="124" t="str">
        <f>IF(E160&lt;&gt;"",SUMIFS('JPK_KR-1'!AL:AL,'JPK_KR-1'!W:W,F160),"")</f>
        <v/>
      </c>
      <c r="H160" s="124" t="str">
        <f>IF(E160&lt;&gt;"",SUMIFS('JPK_KR-1'!AM:AM,'JPK_KR-1'!W:W,F160),"")</f>
        <v/>
      </c>
      <c r="I160" t="str">
        <f>IF(KOKPIT!I160&lt;&gt;"",KOKPIT!I160,"")</f>
        <v/>
      </c>
      <c r="J160" t="str">
        <f>IF(KOKPIT!J160&lt;&gt;"",KOKPIT!J160,"")</f>
        <v/>
      </c>
      <c r="K160" s="124" t="str">
        <f>IF(I160&lt;&gt;"",SUMIFS('JPK_KR-1'!AJ:AJ,'JPK_KR-1'!W:W,J160),"")</f>
        <v/>
      </c>
      <c r="L160" s="124" t="str">
        <f>IF(I160&lt;&gt;"",SUMIFS('JPK_KR-1'!AK:AK,'JPK_KR-1'!W:W,J160),"")</f>
        <v/>
      </c>
    </row>
    <row r="161" spans="1:12" x14ac:dyDescent="0.35">
      <c r="A161" t="str">
        <f>IF(KOKPIT!A161&lt;&gt;"",KOKPIT!A161,"")</f>
        <v/>
      </c>
      <c r="B161" t="str">
        <f>IF(KOKPIT!B161&lt;&gt;"",KOKPIT!B161,"")</f>
        <v/>
      </c>
      <c r="C161" s="124" t="str">
        <f>IF(A161&lt;&gt;"",SUMIFS('JPK_KR-1'!AL:AL,'JPK_KR-1'!W:W,B161),"")</f>
        <v/>
      </c>
      <c r="D161" s="124" t="str">
        <f>IF(A161&lt;&gt;"",SUMIFS('JPK_KR-1'!AM:AM,'JPK_KR-1'!W:W,B161),"")</f>
        <v/>
      </c>
      <c r="E161" t="str">
        <f>IF(KOKPIT!E161&lt;&gt;"",KOKPIT!E161,"")</f>
        <v/>
      </c>
      <c r="F161" t="str">
        <f>IF(KOKPIT!F161&lt;&gt;"",KOKPIT!F161,"")</f>
        <v/>
      </c>
      <c r="G161" s="124" t="str">
        <f>IF(E161&lt;&gt;"",SUMIFS('JPK_KR-1'!AL:AL,'JPK_KR-1'!W:W,F161),"")</f>
        <v/>
      </c>
      <c r="H161" s="124" t="str">
        <f>IF(E161&lt;&gt;"",SUMIFS('JPK_KR-1'!AM:AM,'JPK_KR-1'!W:W,F161),"")</f>
        <v/>
      </c>
      <c r="I161" t="str">
        <f>IF(KOKPIT!I161&lt;&gt;"",KOKPIT!I161,"")</f>
        <v/>
      </c>
      <c r="J161" t="str">
        <f>IF(KOKPIT!J161&lt;&gt;"",KOKPIT!J161,"")</f>
        <v/>
      </c>
      <c r="K161" s="124" t="str">
        <f>IF(I161&lt;&gt;"",SUMIFS('JPK_KR-1'!AJ:AJ,'JPK_KR-1'!W:W,J161),"")</f>
        <v/>
      </c>
      <c r="L161" s="124" t="str">
        <f>IF(I161&lt;&gt;"",SUMIFS('JPK_KR-1'!AK:AK,'JPK_KR-1'!W:W,J161),"")</f>
        <v/>
      </c>
    </row>
    <row r="162" spans="1:12" x14ac:dyDescent="0.35">
      <c r="A162" t="str">
        <f>IF(KOKPIT!A162&lt;&gt;"",KOKPIT!A162,"")</f>
        <v/>
      </c>
      <c r="B162" t="str">
        <f>IF(KOKPIT!B162&lt;&gt;"",KOKPIT!B162,"")</f>
        <v/>
      </c>
      <c r="C162" s="124" t="str">
        <f>IF(A162&lt;&gt;"",SUMIFS('JPK_KR-1'!AL:AL,'JPK_KR-1'!W:W,B162),"")</f>
        <v/>
      </c>
      <c r="D162" s="124" t="str">
        <f>IF(A162&lt;&gt;"",SUMIFS('JPK_KR-1'!AM:AM,'JPK_KR-1'!W:W,B162),"")</f>
        <v/>
      </c>
      <c r="E162" t="str">
        <f>IF(KOKPIT!E162&lt;&gt;"",KOKPIT!E162,"")</f>
        <v/>
      </c>
      <c r="F162" t="str">
        <f>IF(KOKPIT!F162&lt;&gt;"",KOKPIT!F162,"")</f>
        <v/>
      </c>
      <c r="G162" s="124" t="str">
        <f>IF(E162&lt;&gt;"",SUMIFS('JPK_KR-1'!AL:AL,'JPK_KR-1'!W:W,F162),"")</f>
        <v/>
      </c>
      <c r="H162" s="124" t="str">
        <f>IF(E162&lt;&gt;"",SUMIFS('JPK_KR-1'!AM:AM,'JPK_KR-1'!W:W,F162),"")</f>
        <v/>
      </c>
      <c r="I162" t="str">
        <f>IF(KOKPIT!I162&lt;&gt;"",KOKPIT!I162,"")</f>
        <v/>
      </c>
      <c r="J162" t="str">
        <f>IF(KOKPIT!J162&lt;&gt;"",KOKPIT!J162,"")</f>
        <v/>
      </c>
      <c r="K162" s="124" t="str">
        <f>IF(I162&lt;&gt;"",SUMIFS('JPK_KR-1'!AJ:AJ,'JPK_KR-1'!W:W,J162),"")</f>
        <v/>
      </c>
      <c r="L162" s="124" t="str">
        <f>IF(I162&lt;&gt;"",SUMIFS('JPK_KR-1'!AK:AK,'JPK_KR-1'!W:W,J162),"")</f>
        <v/>
      </c>
    </row>
    <row r="163" spans="1:12" x14ac:dyDescent="0.35">
      <c r="A163" t="str">
        <f>IF(KOKPIT!A163&lt;&gt;"",KOKPIT!A163,"")</f>
        <v/>
      </c>
      <c r="B163" t="str">
        <f>IF(KOKPIT!B163&lt;&gt;"",KOKPIT!B163,"")</f>
        <v/>
      </c>
      <c r="C163" s="124" t="str">
        <f>IF(A163&lt;&gt;"",SUMIFS('JPK_KR-1'!AL:AL,'JPK_KR-1'!W:W,B163),"")</f>
        <v/>
      </c>
      <c r="D163" s="124" t="str">
        <f>IF(A163&lt;&gt;"",SUMIFS('JPK_KR-1'!AM:AM,'JPK_KR-1'!W:W,B163),"")</f>
        <v/>
      </c>
      <c r="E163" t="str">
        <f>IF(KOKPIT!E163&lt;&gt;"",KOKPIT!E163,"")</f>
        <v/>
      </c>
      <c r="F163" t="str">
        <f>IF(KOKPIT!F163&lt;&gt;"",KOKPIT!F163,"")</f>
        <v/>
      </c>
      <c r="G163" s="124" t="str">
        <f>IF(E163&lt;&gt;"",SUMIFS('JPK_KR-1'!AL:AL,'JPK_KR-1'!W:W,F163),"")</f>
        <v/>
      </c>
      <c r="H163" s="124" t="str">
        <f>IF(E163&lt;&gt;"",SUMIFS('JPK_KR-1'!AM:AM,'JPK_KR-1'!W:W,F163),"")</f>
        <v/>
      </c>
      <c r="I163" t="str">
        <f>IF(KOKPIT!I163&lt;&gt;"",KOKPIT!I163,"")</f>
        <v/>
      </c>
      <c r="J163" t="str">
        <f>IF(KOKPIT!J163&lt;&gt;"",KOKPIT!J163,"")</f>
        <v/>
      </c>
      <c r="K163" s="124" t="str">
        <f>IF(I163&lt;&gt;"",SUMIFS('JPK_KR-1'!AJ:AJ,'JPK_KR-1'!W:W,J163),"")</f>
        <v/>
      </c>
      <c r="L163" s="124" t="str">
        <f>IF(I163&lt;&gt;"",SUMIFS('JPK_KR-1'!AK:AK,'JPK_KR-1'!W:W,J163),"")</f>
        <v/>
      </c>
    </row>
    <row r="164" spans="1:12" x14ac:dyDescent="0.35">
      <c r="A164" t="str">
        <f>IF(KOKPIT!A164&lt;&gt;"",KOKPIT!A164,"")</f>
        <v/>
      </c>
      <c r="B164" t="str">
        <f>IF(KOKPIT!B164&lt;&gt;"",KOKPIT!B164,"")</f>
        <v/>
      </c>
      <c r="C164" s="124" t="str">
        <f>IF(A164&lt;&gt;"",SUMIFS('JPK_KR-1'!AL:AL,'JPK_KR-1'!W:W,B164),"")</f>
        <v/>
      </c>
      <c r="D164" s="124" t="str">
        <f>IF(A164&lt;&gt;"",SUMIFS('JPK_KR-1'!AM:AM,'JPK_KR-1'!W:W,B164),"")</f>
        <v/>
      </c>
      <c r="E164" t="str">
        <f>IF(KOKPIT!E164&lt;&gt;"",KOKPIT!E164,"")</f>
        <v/>
      </c>
      <c r="F164" t="str">
        <f>IF(KOKPIT!F164&lt;&gt;"",KOKPIT!F164,"")</f>
        <v/>
      </c>
      <c r="G164" s="124" t="str">
        <f>IF(E164&lt;&gt;"",SUMIFS('JPK_KR-1'!AL:AL,'JPK_KR-1'!W:W,F164),"")</f>
        <v/>
      </c>
      <c r="H164" s="124" t="str">
        <f>IF(E164&lt;&gt;"",SUMIFS('JPK_KR-1'!AM:AM,'JPK_KR-1'!W:W,F164),"")</f>
        <v/>
      </c>
      <c r="I164" t="str">
        <f>IF(KOKPIT!I164&lt;&gt;"",KOKPIT!I164,"")</f>
        <v/>
      </c>
      <c r="J164" t="str">
        <f>IF(KOKPIT!J164&lt;&gt;"",KOKPIT!J164,"")</f>
        <v/>
      </c>
      <c r="K164" s="124" t="str">
        <f>IF(I164&lt;&gt;"",SUMIFS('JPK_KR-1'!AJ:AJ,'JPK_KR-1'!W:W,J164),"")</f>
        <v/>
      </c>
      <c r="L164" s="124" t="str">
        <f>IF(I164&lt;&gt;"",SUMIFS('JPK_KR-1'!AK:AK,'JPK_KR-1'!W:W,J164),"")</f>
        <v/>
      </c>
    </row>
    <row r="165" spans="1:12" x14ac:dyDescent="0.35">
      <c r="A165" t="str">
        <f>IF(KOKPIT!A165&lt;&gt;"",KOKPIT!A165,"")</f>
        <v/>
      </c>
      <c r="B165" t="str">
        <f>IF(KOKPIT!B165&lt;&gt;"",KOKPIT!B165,"")</f>
        <v/>
      </c>
      <c r="C165" s="124" t="str">
        <f>IF(A165&lt;&gt;"",SUMIFS('JPK_KR-1'!AL:AL,'JPK_KR-1'!W:W,B165),"")</f>
        <v/>
      </c>
      <c r="D165" s="124" t="str">
        <f>IF(A165&lt;&gt;"",SUMIFS('JPK_KR-1'!AM:AM,'JPK_KR-1'!W:W,B165),"")</f>
        <v/>
      </c>
      <c r="E165" t="str">
        <f>IF(KOKPIT!E165&lt;&gt;"",KOKPIT!E165,"")</f>
        <v/>
      </c>
      <c r="F165" t="str">
        <f>IF(KOKPIT!F165&lt;&gt;"",KOKPIT!F165,"")</f>
        <v/>
      </c>
      <c r="G165" s="124" t="str">
        <f>IF(E165&lt;&gt;"",SUMIFS('JPK_KR-1'!AL:AL,'JPK_KR-1'!W:W,F165),"")</f>
        <v/>
      </c>
      <c r="H165" s="124" t="str">
        <f>IF(E165&lt;&gt;"",SUMIFS('JPK_KR-1'!AM:AM,'JPK_KR-1'!W:W,F165),"")</f>
        <v/>
      </c>
      <c r="I165" t="str">
        <f>IF(KOKPIT!I165&lt;&gt;"",KOKPIT!I165,"")</f>
        <v/>
      </c>
      <c r="J165" t="str">
        <f>IF(KOKPIT!J165&lt;&gt;"",KOKPIT!J165,"")</f>
        <v/>
      </c>
      <c r="K165" s="124" t="str">
        <f>IF(I165&lt;&gt;"",SUMIFS('JPK_KR-1'!AJ:AJ,'JPK_KR-1'!W:W,J165),"")</f>
        <v/>
      </c>
      <c r="L165" s="124" t="str">
        <f>IF(I165&lt;&gt;"",SUMIFS('JPK_KR-1'!AK:AK,'JPK_KR-1'!W:W,J165),"")</f>
        <v/>
      </c>
    </row>
    <row r="166" spans="1:12" x14ac:dyDescent="0.35">
      <c r="A166" t="str">
        <f>IF(KOKPIT!A166&lt;&gt;"",KOKPIT!A166,"")</f>
        <v/>
      </c>
      <c r="B166" t="str">
        <f>IF(KOKPIT!B166&lt;&gt;"",KOKPIT!B166,"")</f>
        <v/>
      </c>
      <c r="C166" s="124" t="str">
        <f>IF(A166&lt;&gt;"",SUMIFS('JPK_KR-1'!AL:AL,'JPK_KR-1'!W:W,B166),"")</f>
        <v/>
      </c>
      <c r="D166" s="124" t="str">
        <f>IF(A166&lt;&gt;"",SUMIFS('JPK_KR-1'!AM:AM,'JPK_KR-1'!W:W,B166),"")</f>
        <v/>
      </c>
      <c r="E166" t="str">
        <f>IF(KOKPIT!E166&lt;&gt;"",KOKPIT!E166,"")</f>
        <v/>
      </c>
      <c r="F166" t="str">
        <f>IF(KOKPIT!F166&lt;&gt;"",KOKPIT!F166,"")</f>
        <v/>
      </c>
      <c r="G166" s="124" t="str">
        <f>IF(E166&lt;&gt;"",SUMIFS('JPK_KR-1'!AL:AL,'JPK_KR-1'!W:W,F166),"")</f>
        <v/>
      </c>
      <c r="H166" s="124" t="str">
        <f>IF(E166&lt;&gt;"",SUMIFS('JPK_KR-1'!AM:AM,'JPK_KR-1'!W:W,F166),"")</f>
        <v/>
      </c>
      <c r="I166" t="str">
        <f>IF(KOKPIT!I166&lt;&gt;"",KOKPIT!I166,"")</f>
        <v/>
      </c>
      <c r="J166" t="str">
        <f>IF(KOKPIT!J166&lt;&gt;"",KOKPIT!J166,"")</f>
        <v/>
      </c>
      <c r="K166" s="124" t="str">
        <f>IF(I166&lt;&gt;"",SUMIFS('JPK_KR-1'!AJ:AJ,'JPK_KR-1'!W:W,J166),"")</f>
        <v/>
      </c>
      <c r="L166" s="124" t="str">
        <f>IF(I166&lt;&gt;"",SUMIFS('JPK_KR-1'!AK:AK,'JPK_KR-1'!W:W,J166),"")</f>
        <v/>
      </c>
    </row>
    <row r="167" spans="1:12" x14ac:dyDescent="0.35">
      <c r="A167" t="str">
        <f>IF(KOKPIT!A167&lt;&gt;"",KOKPIT!A167,"")</f>
        <v/>
      </c>
      <c r="B167" t="str">
        <f>IF(KOKPIT!B167&lt;&gt;"",KOKPIT!B167,"")</f>
        <v/>
      </c>
      <c r="C167" s="124" t="str">
        <f>IF(A167&lt;&gt;"",SUMIFS('JPK_KR-1'!AL:AL,'JPK_KR-1'!W:W,B167),"")</f>
        <v/>
      </c>
      <c r="D167" s="124" t="str">
        <f>IF(A167&lt;&gt;"",SUMIFS('JPK_KR-1'!AM:AM,'JPK_KR-1'!W:W,B167),"")</f>
        <v/>
      </c>
      <c r="E167" t="str">
        <f>IF(KOKPIT!E167&lt;&gt;"",KOKPIT!E167,"")</f>
        <v/>
      </c>
      <c r="F167" t="str">
        <f>IF(KOKPIT!F167&lt;&gt;"",KOKPIT!F167,"")</f>
        <v/>
      </c>
      <c r="G167" s="124" t="str">
        <f>IF(E167&lt;&gt;"",SUMIFS('JPK_KR-1'!AL:AL,'JPK_KR-1'!W:W,F167),"")</f>
        <v/>
      </c>
      <c r="H167" s="124" t="str">
        <f>IF(E167&lt;&gt;"",SUMIFS('JPK_KR-1'!AM:AM,'JPK_KR-1'!W:W,F167),"")</f>
        <v/>
      </c>
      <c r="I167" t="str">
        <f>IF(KOKPIT!I167&lt;&gt;"",KOKPIT!I167,"")</f>
        <v/>
      </c>
      <c r="J167" t="str">
        <f>IF(KOKPIT!J167&lt;&gt;"",KOKPIT!J167,"")</f>
        <v/>
      </c>
      <c r="K167" s="124" t="str">
        <f>IF(I167&lt;&gt;"",SUMIFS('JPK_KR-1'!AJ:AJ,'JPK_KR-1'!W:W,J167),"")</f>
        <v/>
      </c>
      <c r="L167" s="124" t="str">
        <f>IF(I167&lt;&gt;"",SUMIFS('JPK_KR-1'!AK:AK,'JPK_KR-1'!W:W,J167),"")</f>
        <v/>
      </c>
    </row>
    <row r="168" spans="1:12" x14ac:dyDescent="0.35">
      <c r="A168" t="str">
        <f>IF(KOKPIT!A168&lt;&gt;"",KOKPIT!A168,"")</f>
        <v/>
      </c>
      <c r="B168" t="str">
        <f>IF(KOKPIT!B168&lt;&gt;"",KOKPIT!B168,"")</f>
        <v/>
      </c>
      <c r="C168" s="124" t="str">
        <f>IF(A168&lt;&gt;"",SUMIFS('JPK_KR-1'!AL:AL,'JPK_KR-1'!W:W,B168),"")</f>
        <v/>
      </c>
      <c r="D168" s="124" t="str">
        <f>IF(A168&lt;&gt;"",SUMIFS('JPK_KR-1'!AM:AM,'JPK_KR-1'!W:W,B168),"")</f>
        <v/>
      </c>
      <c r="E168" t="str">
        <f>IF(KOKPIT!E168&lt;&gt;"",KOKPIT!E168,"")</f>
        <v/>
      </c>
      <c r="F168" t="str">
        <f>IF(KOKPIT!F168&lt;&gt;"",KOKPIT!F168,"")</f>
        <v/>
      </c>
      <c r="G168" s="124" t="str">
        <f>IF(E168&lt;&gt;"",SUMIFS('JPK_KR-1'!AL:AL,'JPK_KR-1'!W:W,F168),"")</f>
        <v/>
      </c>
      <c r="H168" s="124" t="str">
        <f>IF(E168&lt;&gt;"",SUMIFS('JPK_KR-1'!AM:AM,'JPK_KR-1'!W:W,F168),"")</f>
        <v/>
      </c>
      <c r="I168" t="str">
        <f>IF(KOKPIT!I168&lt;&gt;"",KOKPIT!I168,"")</f>
        <v/>
      </c>
      <c r="J168" t="str">
        <f>IF(KOKPIT!J168&lt;&gt;"",KOKPIT!J168,"")</f>
        <v/>
      </c>
      <c r="K168" s="124" t="str">
        <f>IF(I168&lt;&gt;"",SUMIFS('JPK_KR-1'!AJ:AJ,'JPK_KR-1'!W:W,J168),"")</f>
        <v/>
      </c>
      <c r="L168" s="124" t="str">
        <f>IF(I168&lt;&gt;"",SUMIFS('JPK_KR-1'!AK:AK,'JPK_KR-1'!W:W,J168),"")</f>
        <v/>
      </c>
    </row>
    <row r="169" spans="1:12" x14ac:dyDescent="0.35">
      <c r="A169" t="str">
        <f>IF(KOKPIT!A169&lt;&gt;"",KOKPIT!A169,"")</f>
        <v/>
      </c>
      <c r="B169" t="str">
        <f>IF(KOKPIT!B169&lt;&gt;"",KOKPIT!B169,"")</f>
        <v/>
      </c>
      <c r="C169" s="124" t="str">
        <f>IF(A169&lt;&gt;"",SUMIFS('JPK_KR-1'!AL:AL,'JPK_KR-1'!W:W,B169),"")</f>
        <v/>
      </c>
      <c r="D169" s="124" t="str">
        <f>IF(A169&lt;&gt;"",SUMIFS('JPK_KR-1'!AM:AM,'JPK_KR-1'!W:W,B169),"")</f>
        <v/>
      </c>
      <c r="E169" t="str">
        <f>IF(KOKPIT!E169&lt;&gt;"",KOKPIT!E169,"")</f>
        <v/>
      </c>
      <c r="F169" t="str">
        <f>IF(KOKPIT!F169&lt;&gt;"",KOKPIT!F169,"")</f>
        <v/>
      </c>
      <c r="G169" s="124" t="str">
        <f>IF(E169&lt;&gt;"",SUMIFS('JPK_KR-1'!AL:AL,'JPK_KR-1'!W:W,F169),"")</f>
        <v/>
      </c>
      <c r="H169" s="124" t="str">
        <f>IF(E169&lt;&gt;"",SUMIFS('JPK_KR-1'!AM:AM,'JPK_KR-1'!W:W,F169),"")</f>
        <v/>
      </c>
      <c r="I169" t="str">
        <f>IF(KOKPIT!I169&lt;&gt;"",KOKPIT!I169,"")</f>
        <v/>
      </c>
      <c r="J169" t="str">
        <f>IF(KOKPIT!J169&lt;&gt;"",KOKPIT!J169,"")</f>
        <v/>
      </c>
      <c r="K169" s="124" t="str">
        <f>IF(I169&lt;&gt;"",SUMIFS('JPK_KR-1'!AJ:AJ,'JPK_KR-1'!W:W,J169),"")</f>
        <v/>
      </c>
      <c r="L169" s="124" t="str">
        <f>IF(I169&lt;&gt;"",SUMIFS('JPK_KR-1'!AK:AK,'JPK_KR-1'!W:W,J169),"")</f>
        <v/>
      </c>
    </row>
    <row r="170" spans="1:12" x14ac:dyDescent="0.35">
      <c r="A170" t="str">
        <f>IF(KOKPIT!A170&lt;&gt;"",KOKPIT!A170,"")</f>
        <v/>
      </c>
      <c r="B170" t="str">
        <f>IF(KOKPIT!B170&lt;&gt;"",KOKPIT!B170,"")</f>
        <v/>
      </c>
      <c r="C170" s="124" t="str">
        <f>IF(A170&lt;&gt;"",SUMIFS('JPK_KR-1'!AL:AL,'JPK_KR-1'!W:W,B170),"")</f>
        <v/>
      </c>
      <c r="D170" s="124" t="str">
        <f>IF(A170&lt;&gt;"",SUMIFS('JPK_KR-1'!AM:AM,'JPK_KR-1'!W:W,B170),"")</f>
        <v/>
      </c>
      <c r="E170" t="str">
        <f>IF(KOKPIT!E170&lt;&gt;"",KOKPIT!E170,"")</f>
        <v/>
      </c>
      <c r="F170" t="str">
        <f>IF(KOKPIT!F170&lt;&gt;"",KOKPIT!F170,"")</f>
        <v/>
      </c>
      <c r="G170" s="124" t="str">
        <f>IF(E170&lt;&gt;"",SUMIFS('JPK_KR-1'!AL:AL,'JPK_KR-1'!W:W,F170),"")</f>
        <v/>
      </c>
      <c r="H170" s="124" t="str">
        <f>IF(E170&lt;&gt;"",SUMIFS('JPK_KR-1'!AM:AM,'JPK_KR-1'!W:W,F170),"")</f>
        <v/>
      </c>
      <c r="I170" t="str">
        <f>IF(KOKPIT!I170&lt;&gt;"",KOKPIT!I170,"")</f>
        <v/>
      </c>
      <c r="J170" t="str">
        <f>IF(KOKPIT!J170&lt;&gt;"",KOKPIT!J170,"")</f>
        <v/>
      </c>
      <c r="K170" s="124" t="str">
        <f>IF(I170&lt;&gt;"",SUMIFS('JPK_KR-1'!AJ:AJ,'JPK_KR-1'!W:W,J170),"")</f>
        <v/>
      </c>
      <c r="L170" s="124" t="str">
        <f>IF(I170&lt;&gt;"",SUMIFS('JPK_KR-1'!AK:AK,'JPK_KR-1'!W:W,J170),"")</f>
        <v/>
      </c>
    </row>
    <row r="171" spans="1:12" x14ac:dyDescent="0.35">
      <c r="A171" t="str">
        <f>IF(KOKPIT!A171&lt;&gt;"",KOKPIT!A171,"")</f>
        <v/>
      </c>
      <c r="B171" t="str">
        <f>IF(KOKPIT!B171&lt;&gt;"",KOKPIT!B171,"")</f>
        <v/>
      </c>
      <c r="C171" s="124" t="str">
        <f>IF(A171&lt;&gt;"",SUMIFS('JPK_KR-1'!AL:AL,'JPK_KR-1'!W:W,B171),"")</f>
        <v/>
      </c>
      <c r="D171" s="124" t="str">
        <f>IF(A171&lt;&gt;"",SUMIFS('JPK_KR-1'!AM:AM,'JPK_KR-1'!W:W,B171),"")</f>
        <v/>
      </c>
      <c r="E171" t="str">
        <f>IF(KOKPIT!E171&lt;&gt;"",KOKPIT!E171,"")</f>
        <v/>
      </c>
      <c r="F171" t="str">
        <f>IF(KOKPIT!F171&lt;&gt;"",KOKPIT!F171,"")</f>
        <v/>
      </c>
      <c r="G171" s="124" t="str">
        <f>IF(E171&lt;&gt;"",SUMIFS('JPK_KR-1'!AL:AL,'JPK_KR-1'!W:W,F171),"")</f>
        <v/>
      </c>
      <c r="H171" s="124" t="str">
        <f>IF(E171&lt;&gt;"",SUMIFS('JPK_KR-1'!AM:AM,'JPK_KR-1'!W:W,F171),"")</f>
        <v/>
      </c>
      <c r="I171" t="str">
        <f>IF(KOKPIT!I171&lt;&gt;"",KOKPIT!I171,"")</f>
        <v/>
      </c>
      <c r="J171" t="str">
        <f>IF(KOKPIT!J171&lt;&gt;"",KOKPIT!J171,"")</f>
        <v/>
      </c>
      <c r="K171" s="124" t="str">
        <f>IF(I171&lt;&gt;"",SUMIFS('JPK_KR-1'!AJ:AJ,'JPK_KR-1'!W:W,J171),"")</f>
        <v/>
      </c>
      <c r="L171" s="124" t="str">
        <f>IF(I171&lt;&gt;"",SUMIFS('JPK_KR-1'!AK:AK,'JPK_KR-1'!W:W,J171),"")</f>
        <v/>
      </c>
    </row>
    <row r="172" spans="1:12" x14ac:dyDescent="0.35">
      <c r="A172" t="str">
        <f>IF(KOKPIT!A172&lt;&gt;"",KOKPIT!A172,"")</f>
        <v/>
      </c>
      <c r="B172" t="str">
        <f>IF(KOKPIT!B172&lt;&gt;"",KOKPIT!B172,"")</f>
        <v/>
      </c>
      <c r="C172" s="124" t="str">
        <f>IF(A172&lt;&gt;"",SUMIFS('JPK_KR-1'!AL:AL,'JPK_KR-1'!W:W,B172),"")</f>
        <v/>
      </c>
      <c r="D172" s="124" t="str">
        <f>IF(A172&lt;&gt;"",SUMIFS('JPK_KR-1'!AM:AM,'JPK_KR-1'!W:W,B172),"")</f>
        <v/>
      </c>
      <c r="E172" t="str">
        <f>IF(KOKPIT!E172&lt;&gt;"",KOKPIT!E172,"")</f>
        <v/>
      </c>
      <c r="F172" t="str">
        <f>IF(KOKPIT!F172&lt;&gt;"",KOKPIT!F172,"")</f>
        <v/>
      </c>
      <c r="G172" s="124" t="str">
        <f>IF(E172&lt;&gt;"",SUMIFS('JPK_KR-1'!AL:AL,'JPK_KR-1'!W:W,F172),"")</f>
        <v/>
      </c>
      <c r="H172" s="124" t="str">
        <f>IF(E172&lt;&gt;"",SUMIFS('JPK_KR-1'!AM:AM,'JPK_KR-1'!W:W,F172),"")</f>
        <v/>
      </c>
      <c r="I172" t="str">
        <f>IF(KOKPIT!I172&lt;&gt;"",KOKPIT!I172,"")</f>
        <v/>
      </c>
      <c r="J172" t="str">
        <f>IF(KOKPIT!J172&lt;&gt;"",KOKPIT!J172,"")</f>
        <v/>
      </c>
      <c r="K172" s="124" t="str">
        <f>IF(I172&lt;&gt;"",SUMIFS('JPK_KR-1'!AJ:AJ,'JPK_KR-1'!W:W,J172),"")</f>
        <v/>
      </c>
      <c r="L172" s="124" t="str">
        <f>IF(I172&lt;&gt;"",SUMIFS('JPK_KR-1'!AK:AK,'JPK_KR-1'!W:W,J172),"")</f>
        <v/>
      </c>
    </row>
    <row r="173" spans="1:12" x14ac:dyDescent="0.35">
      <c r="A173" t="str">
        <f>IF(KOKPIT!A173&lt;&gt;"",KOKPIT!A173,"")</f>
        <v/>
      </c>
      <c r="B173" t="str">
        <f>IF(KOKPIT!B173&lt;&gt;"",KOKPIT!B173,"")</f>
        <v/>
      </c>
      <c r="C173" s="124" t="str">
        <f>IF(A173&lt;&gt;"",SUMIFS('JPK_KR-1'!AL:AL,'JPK_KR-1'!W:W,B173),"")</f>
        <v/>
      </c>
      <c r="D173" s="124" t="str">
        <f>IF(A173&lt;&gt;"",SUMIFS('JPK_KR-1'!AM:AM,'JPK_KR-1'!W:W,B173),"")</f>
        <v/>
      </c>
      <c r="E173" t="str">
        <f>IF(KOKPIT!E173&lt;&gt;"",KOKPIT!E173,"")</f>
        <v/>
      </c>
      <c r="F173" t="str">
        <f>IF(KOKPIT!F173&lt;&gt;"",KOKPIT!F173,"")</f>
        <v/>
      </c>
      <c r="G173" s="124" t="str">
        <f>IF(E173&lt;&gt;"",SUMIFS('JPK_KR-1'!AL:AL,'JPK_KR-1'!W:W,F173),"")</f>
        <v/>
      </c>
      <c r="H173" s="124" t="str">
        <f>IF(E173&lt;&gt;"",SUMIFS('JPK_KR-1'!AM:AM,'JPK_KR-1'!W:W,F173),"")</f>
        <v/>
      </c>
      <c r="I173" t="str">
        <f>IF(KOKPIT!I173&lt;&gt;"",KOKPIT!I173,"")</f>
        <v/>
      </c>
      <c r="J173" t="str">
        <f>IF(KOKPIT!J173&lt;&gt;"",KOKPIT!J173,"")</f>
        <v/>
      </c>
      <c r="K173" s="124" t="str">
        <f>IF(I173&lt;&gt;"",SUMIFS('JPK_KR-1'!AJ:AJ,'JPK_KR-1'!W:W,J173),"")</f>
        <v/>
      </c>
      <c r="L173" s="124" t="str">
        <f>IF(I173&lt;&gt;"",SUMIFS('JPK_KR-1'!AK:AK,'JPK_KR-1'!W:W,J173),"")</f>
        <v/>
      </c>
    </row>
    <row r="174" spans="1:12" x14ac:dyDescent="0.35">
      <c r="A174" t="str">
        <f>IF(KOKPIT!A174&lt;&gt;"",KOKPIT!A174,"")</f>
        <v/>
      </c>
      <c r="B174" t="str">
        <f>IF(KOKPIT!B174&lt;&gt;"",KOKPIT!B174,"")</f>
        <v/>
      </c>
      <c r="C174" s="124" t="str">
        <f>IF(A174&lt;&gt;"",SUMIFS('JPK_KR-1'!AL:AL,'JPK_KR-1'!W:W,B174),"")</f>
        <v/>
      </c>
      <c r="D174" s="124" t="str">
        <f>IF(A174&lt;&gt;"",SUMIFS('JPK_KR-1'!AM:AM,'JPK_KR-1'!W:W,B174),"")</f>
        <v/>
      </c>
      <c r="E174" t="str">
        <f>IF(KOKPIT!E174&lt;&gt;"",KOKPIT!E174,"")</f>
        <v/>
      </c>
      <c r="F174" t="str">
        <f>IF(KOKPIT!F174&lt;&gt;"",KOKPIT!F174,"")</f>
        <v/>
      </c>
      <c r="G174" s="124" t="str">
        <f>IF(E174&lt;&gt;"",SUMIFS('JPK_KR-1'!AL:AL,'JPK_KR-1'!W:W,F174),"")</f>
        <v/>
      </c>
      <c r="H174" s="124" t="str">
        <f>IF(E174&lt;&gt;"",SUMIFS('JPK_KR-1'!AM:AM,'JPK_KR-1'!W:W,F174),"")</f>
        <v/>
      </c>
      <c r="I174" t="str">
        <f>IF(KOKPIT!I174&lt;&gt;"",KOKPIT!I174,"")</f>
        <v/>
      </c>
      <c r="J174" t="str">
        <f>IF(KOKPIT!J174&lt;&gt;"",KOKPIT!J174,"")</f>
        <v/>
      </c>
      <c r="K174" s="124" t="str">
        <f>IF(I174&lt;&gt;"",SUMIFS('JPK_KR-1'!AJ:AJ,'JPK_KR-1'!W:W,J174),"")</f>
        <v/>
      </c>
      <c r="L174" s="124" t="str">
        <f>IF(I174&lt;&gt;"",SUMIFS('JPK_KR-1'!AK:AK,'JPK_KR-1'!W:W,J174),"")</f>
        <v/>
      </c>
    </row>
    <row r="175" spans="1:12" x14ac:dyDescent="0.35">
      <c r="A175" t="str">
        <f>IF(KOKPIT!A175&lt;&gt;"",KOKPIT!A175,"")</f>
        <v/>
      </c>
      <c r="B175" t="str">
        <f>IF(KOKPIT!B175&lt;&gt;"",KOKPIT!B175,"")</f>
        <v/>
      </c>
      <c r="C175" s="124" t="str">
        <f>IF(A175&lt;&gt;"",SUMIFS('JPK_KR-1'!AL:AL,'JPK_KR-1'!W:W,B175),"")</f>
        <v/>
      </c>
      <c r="D175" s="124" t="str">
        <f>IF(A175&lt;&gt;"",SUMIFS('JPK_KR-1'!AM:AM,'JPK_KR-1'!W:W,B175),"")</f>
        <v/>
      </c>
      <c r="E175" t="str">
        <f>IF(KOKPIT!E175&lt;&gt;"",KOKPIT!E175,"")</f>
        <v/>
      </c>
      <c r="F175" t="str">
        <f>IF(KOKPIT!F175&lt;&gt;"",KOKPIT!F175,"")</f>
        <v/>
      </c>
      <c r="G175" s="124" t="str">
        <f>IF(E175&lt;&gt;"",SUMIFS('JPK_KR-1'!AL:AL,'JPK_KR-1'!W:W,F175),"")</f>
        <v/>
      </c>
      <c r="H175" s="124" t="str">
        <f>IF(E175&lt;&gt;"",SUMIFS('JPK_KR-1'!AM:AM,'JPK_KR-1'!W:W,F175),"")</f>
        <v/>
      </c>
      <c r="I175" t="str">
        <f>IF(KOKPIT!I175&lt;&gt;"",KOKPIT!I175,"")</f>
        <v/>
      </c>
      <c r="J175" t="str">
        <f>IF(KOKPIT!J175&lt;&gt;"",KOKPIT!J175,"")</f>
        <v/>
      </c>
      <c r="K175" s="124" t="str">
        <f>IF(I175&lt;&gt;"",SUMIFS('JPK_KR-1'!AJ:AJ,'JPK_KR-1'!W:W,J175),"")</f>
        <v/>
      </c>
      <c r="L175" s="124" t="str">
        <f>IF(I175&lt;&gt;"",SUMIFS('JPK_KR-1'!AK:AK,'JPK_KR-1'!W:W,J175),"")</f>
        <v/>
      </c>
    </row>
    <row r="176" spans="1:12" x14ac:dyDescent="0.35">
      <c r="A176" t="str">
        <f>IF(KOKPIT!A176&lt;&gt;"",KOKPIT!A176,"")</f>
        <v/>
      </c>
      <c r="B176" t="str">
        <f>IF(KOKPIT!B176&lt;&gt;"",KOKPIT!B176,"")</f>
        <v/>
      </c>
      <c r="C176" s="124" t="str">
        <f>IF(A176&lt;&gt;"",SUMIFS('JPK_KR-1'!AL:AL,'JPK_KR-1'!W:W,B176),"")</f>
        <v/>
      </c>
      <c r="D176" s="124" t="str">
        <f>IF(A176&lt;&gt;"",SUMIFS('JPK_KR-1'!AM:AM,'JPK_KR-1'!W:W,B176),"")</f>
        <v/>
      </c>
      <c r="E176" t="str">
        <f>IF(KOKPIT!E176&lt;&gt;"",KOKPIT!E176,"")</f>
        <v/>
      </c>
      <c r="F176" t="str">
        <f>IF(KOKPIT!F176&lt;&gt;"",KOKPIT!F176,"")</f>
        <v/>
      </c>
      <c r="G176" s="124" t="str">
        <f>IF(E176&lt;&gt;"",SUMIFS('JPK_KR-1'!AL:AL,'JPK_KR-1'!W:W,F176),"")</f>
        <v/>
      </c>
      <c r="H176" s="124" t="str">
        <f>IF(E176&lt;&gt;"",SUMIFS('JPK_KR-1'!AM:AM,'JPK_KR-1'!W:W,F176),"")</f>
        <v/>
      </c>
      <c r="I176" t="str">
        <f>IF(KOKPIT!I176&lt;&gt;"",KOKPIT!I176,"")</f>
        <v/>
      </c>
      <c r="J176" t="str">
        <f>IF(KOKPIT!J176&lt;&gt;"",KOKPIT!J176,"")</f>
        <v/>
      </c>
      <c r="K176" s="124" t="str">
        <f>IF(I176&lt;&gt;"",SUMIFS('JPK_KR-1'!AJ:AJ,'JPK_KR-1'!W:W,J176),"")</f>
        <v/>
      </c>
      <c r="L176" s="124" t="str">
        <f>IF(I176&lt;&gt;"",SUMIFS('JPK_KR-1'!AK:AK,'JPK_KR-1'!W:W,J176),"")</f>
        <v/>
      </c>
    </row>
    <row r="177" spans="1:12" x14ac:dyDescent="0.35">
      <c r="A177" t="str">
        <f>IF(KOKPIT!A177&lt;&gt;"",KOKPIT!A177,"")</f>
        <v/>
      </c>
      <c r="B177" t="str">
        <f>IF(KOKPIT!B177&lt;&gt;"",KOKPIT!B177,"")</f>
        <v/>
      </c>
      <c r="C177" s="124" t="str">
        <f>IF(A177&lt;&gt;"",SUMIFS('JPK_KR-1'!AL:AL,'JPK_KR-1'!W:W,B177),"")</f>
        <v/>
      </c>
      <c r="D177" s="124" t="str">
        <f>IF(A177&lt;&gt;"",SUMIFS('JPK_KR-1'!AM:AM,'JPK_KR-1'!W:W,B177),"")</f>
        <v/>
      </c>
      <c r="E177" t="str">
        <f>IF(KOKPIT!E177&lt;&gt;"",KOKPIT!E177,"")</f>
        <v/>
      </c>
      <c r="F177" t="str">
        <f>IF(KOKPIT!F177&lt;&gt;"",KOKPIT!F177,"")</f>
        <v/>
      </c>
      <c r="G177" s="124" t="str">
        <f>IF(E177&lt;&gt;"",SUMIFS('JPK_KR-1'!AL:AL,'JPK_KR-1'!W:W,F177),"")</f>
        <v/>
      </c>
      <c r="H177" s="124" t="str">
        <f>IF(E177&lt;&gt;"",SUMIFS('JPK_KR-1'!AM:AM,'JPK_KR-1'!W:W,F177),"")</f>
        <v/>
      </c>
      <c r="I177" t="str">
        <f>IF(KOKPIT!I177&lt;&gt;"",KOKPIT!I177,"")</f>
        <v/>
      </c>
      <c r="J177" t="str">
        <f>IF(KOKPIT!J177&lt;&gt;"",KOKPIT!J177,"")</f>
        <v/>
      </c>
      <c r="K177" s="124" t="str">
        <f>IF(I177&lt;&gt;"",SUMIFS('JPK_KR-1'!AJ:AJ,'JPK_KR-1'!W:W,J177),"")</f>
        <v/>
      </c>
      <c r="L177" s="124" t="str">
        <f>IF(I177&lt;&gt;"",SUMIFS('JPK_KR-1'!AK:AK,'JPK_KR-1'!W:W,J177),"")</f>
        <v/>
      </c>
    </row>
    <row r="178" spans="1:12" x14ac:dyDescent="0.35">
      <c r="A178" t="str">
        <f>IF(KOKPIT!A178&lt;&gt;"",KOKPIT!A178,"")</f>
        <v/>
      </c>
      <c r="B178" t="str">
        <f>IF(KOKPIT!B178&lt;&gt;"",KOKPIT!B178,"")</f>
        <v/>
      </c>
      <c r="C178" s="124" t="str">
        <f>IF(A178&lt;&gt;"",SUMIFS('JPK_KR-1'!AL:AL,'JPK_KR-1'!W:W,B178),"")</f>
        <v/>
      </c>
      <c r="D178" s="124" t="str">
        <f>IF(A178&lt;&gt;"",SUMIFS('JPK_KR-1'!AM:AM,'JPK_KR-1'!W:W,B178),"")</f>
        <v/>
      </c>
      <c r="E178" t="str">
        <f>IF(KOKPIT!E178&lt;&gt;"",KOKPIT!E178,"")</f>
        <v/>
      </c>
      <c r="F178" t="str">
        <f>IF(KOKPIT!F178&lt;&gt;"",KOKPIT!F178,"")</f>
        <v/>
      </c>
      <c r="G178" s="124" t="str">
        <f>IF(E178&lt;&gt;"",SUMIFS('JPK_KR-1'!AL:AL,'JPK_KR-1'!W:W,F178),"")</f>
        <v/>
      </c>
      <c r="H178" s="124" t="str">
        <f>IF(E178&lt;&gt;"",SUMIFS('JPK_KR-1'!AM:AM,'JPK_KR-1'!W:W,F178),"")</f>
        <v/>
      </c>
      <c r="I178" t="str">
        <f>IF(KOKPIT!I178&lt;&gt;"",KOKPIT!I178,"")</f>
        <v/>
      </c>
      <c r="J178" t="str">
        <f>IF(KOKPIT!J178&lt;&gt;"",KOKPIT!J178,"")</f>
        <v/>
      </c>
      <c r="K178" s="124" t="str">
        <f>IF(I178&lt;&gt;"",SUMIFS('JPK_KR-1'!AJ:AJ,'JPK_KR-1'!W:W,J178),"")</f>
        <v/>
      </c>
      <c r="L178" s="124" t="str">
        <f>IF(I178&lt;&gt;"",SUMIFS('JPK_KR-1'!AK:AK,'JPK_KR-1'!W:W,J178),"")</f>
        <v/>
      </c>
    </row>
    <row r="179" spans="1:12" x14ac:dyDescent="0.35">
      <c r="A179" t="str">
        <f>IF(KOKPIT!A179&lt;&gt;"",KOKPIT!A179,"")</f>
        <v/>
      </c>
      <c r="B179" t="str">
        <f>IF(KOKPIT!B179&lt;&gt;"",KOKPIT!B179,"")</f>
        <v/>
      </c>
      <c r="C179" s="124" t="str">
        <f>IF(A179&lt;&gt;"",SUMIFS('JPK_KR-1'!AL:AL,'JPK_KR-1'!W:W,B179),"")</f>
        <v/>
      </c>
      <c r="D179" s="124" t="str">
        <f>IF(A179&lt;&gt;"",SUMIFS('JPK_KR-1'!AM:AM,'JPK_KR-1'!W:W,B179),"")</f>
        <v/>
      </c>
      <c r="E179" t="str">
        <f>IF(KOKPIT!E179&lt;&gt;"",KOKPIT!E179,"")</f>
        <v/>
      </c>
      <c r="F179" t="str">
        <f>IF(KOKPIT!F179&lt;&gt;"",KOKPIT!F179,"")</f>
        <v/>
      </c>
      <c r="G179" s="124" t="str">
        <f>IF(E179&lt;&gt;"",SUMIFS('JPK_KR-1'!AL:AL,'JPK_KR-1'!W:W,F179),"")</f>
        <v/>
      </c>
      <c r="H179" s="124" t="str">
        <f>IF(E179&lt;&gt;"",SUMIFS('JPK_KR-1'!AM:AM,'JPK_KR-1'!W:W,F179),"")</f>
        <v/>
      </c>
      <c r="I179" t="str">
        <f>IF(KOKPIT!I179&lt;&gt;"",KOKPIT!I179,"")</f>
        <v/>
      </c>
      <c r="J179" t="str">
        <f>IF(KOKPIT!J179&lt;&gt;"",KOKPIT!J179,"")</f>
        <v/>
      </c>
      <c r="K179" s="124" t="str">
        <f>IF(I179&lt;&gt;"",SUMIFS('JPK_KR-1'!AJ:AJ,'JPK_KR-1'!W:W,J179),"")</f>
        <v/>
      </c>
      <c r="L179" s="124" t="str">
        <f>IF(I179&lt;&gt;"",SUMIFS('JPK_KR-1'!AK:AK,'JPK_KR-1'!W:W,J179),"")</f>
        <v/>
      </c>
    </row>
    <row r="180" spans="1:12" x14ac:dyDescent="0.35">
      <c r="A180" t="str">
        <f>IF(KOKPIT!A180&lt;&gt;"",KOKPIT!A180,"")</f>
        <v/>
      </c>
      <c r="B180" t="str">
        <f>IF(KOKPIT!B180&lt;&gt;"",KOKPIT!B180,"")</f>
        <v/>
      </c>
      <c r="C180" s="124" t="str">
        <f>IF(A180&lt;&gt;"",SUMIFS('JPK_KR-1'!AL:AL,'JPK_KR-1'!W:W,B180),"")</f>
        <v/>
      </c>
      <c r="D180" s="124" t="str">
        <f>IF(A180&lt;&gt;"",SUMIFS('JPK_KR-1'!AM:AM,'JPK_KR-1'!W:W,B180),"")</f>
        <v/>
      </c>
      <c r="E180" t="str">
        <f>IF(KOKPIT!E180&lt;&gt;"",KOKPIT!E180,"")</f>
        <v/>
      </c>
      <c r="F180" t="str">
        <f>IF(KOKPIT!F180&lt;&gt;"",KOKPIT!F180,"")</f>
        <v/>
      </c>
      <c r="G180" s="124" t="str">
        <f>IF(E180&lt;&gt;"",SUMIFS('JPK_KR-1'!AL:AL,'JPK_KR-1'!W:W,F180),"")</f>
        <v/>
      </c>
      <c r="H180" s="124" t="str">
        <f>IF(E180&lt;&gt;"",SUMIFS('JPK_KR-1'!AM:AM,'JPK_KR-1'!W:W,F180),"")</f>
        <v/>
      </c>
      <c r="I180" t="str">
        <f>IF(KOKPIT!I180&lt;&gt;"",KOKPIT!I180,"")</f>
        <v/>
      </c>
      <c r="J180" t="str">
        <f>IF(KOKPIT!J180&lt;&gt;"",KOKPIT!J180,"")</f>
        <v/>
      </c>
      <c r="K180" s="124" t="str">
        <f>IF(I180&lt;&gt;"",SUMIFS('JPK_KR-1'!AJ:AJ,'JPK_KR-1'!W:W,J180),"")</f>
        <v/>
      </c>
      <c r="L180" s="124" t="str">
        <f>IF(I180&lt;&gt;"",SUMIFS('JPK_KR-1'!AK:AK,'JPK_KR-1'!W:W,J180),"")</f>
        <v/>
      </c>
    </row>
    <row r="181" spans="1:12" x14ac:dyDescent="0.35">
      <c r="A181" t="str">
        <f>IF(KOKPIT!A181&lt;&gt;"",KOKPIT!A181,"")</f>
        <v/>
      </c>
      <c r="B181" t="str">
        <f>IF(KOKPIT!B181&lt;&gt;"",KOKPIT!B181,"")</f>
        <v/>
      </c>
      <c r="C181" s="124" t="str">
        <f>IF(A181&lt;&gt;"",SUMIFS('JPK_KR-1'!AL:AL,'JPK_KR-1'!W:W,B181),"")</f>
        <v/>
      </c>
      <c r="D181" s="124" t="str">
        <f>IF(A181&lt;&gt;"",SUMIFS('JPK_KR-1'!AM:AM,'JPK_KR-1'!W:W,B181),"")</f>
        <v/>
      </c>
      <c r="E181" t="str">
        <f>IF(KOKPIT!E181&lt;&gt;"",KOKPIT!E181,"")</f>
        <v/>
      </c>
      <c r="F181" t="str">
        <f>IF(KOKPIT!F181&lt;&gt;"",KOKPIT!F181,"")</f>
        <v/>
      </c>
      <c r="G181" s="124" t="str">
        <f>IF(E181&lt;&gt;"",SUMIFS('JPK_KR-1'!AL:AL,'JPK_KR-1'!W:W,F181),"")</f>
        <v/>
      </c>
      <c r="H181" s="124" t="str">
        <f>IF(E181&lt;&gt;"",SUMIFS('JPK_KR-1'!AM:AM,'JPK_KR-1'!W:W,F181),"")</f>
        <v/>
      </c>
      <c r="I181" t="str">
        <f>IF(KOKPIT!I181&lt;&gt;"",KOKPIT!I181,"")</f>
        <v/>
      </c>
      <c r="J181" t="str">
        <f>IF(KOKPIT!J181&lt;&gt;"",KOKPIT!J181,"")</f>
        <v/>
      </c>
      <c r="K181" s="124" t="str">
        <f>IF(I181&lt;&gt;"",SUMIFS('JPK_KR-1'!AJ:AJ,'JPK_KR-1'!W:W,J181),"")</f>
        <v/>
      </c>
      <c r="L181" s="124" t="str">
        <f>IF(I181&lt;&gt;"",SUMIFS('JPK_KR-1'!AK:AK,'JPK_KR-1'!W:W,J181),"")</f>
        <v/>
      </c>
    </row>
    <row r="182" spans="1:12" x14ac:dyDescent="0.35">
      <c r="A182" t="str">
        <f>IF(KOKPIT!A182&lt;&gt;"",KOKPIT!A182,"")</f>
        <v/>
      </c>
      <c r="B182" t="str">
        <f>IF(KOKPIT!B182&lt;&gt;"",KOKPIT!B182,"")</f>
        <v/>
      </c>
      <c r="C182" s="124" t="str">
        <f>IF(A182&lt;&gt;"",SUMIFS('JPK_KR-1'!AL:AL,'JPK_KR-1'!W:W,B182),"")</f>
        <v/>
      </c>
      <c r="D182" s="124" t="str">
        <f>IF(A182&lt;&gt;"",SUMIFS('JPK_KR-1'!AM:AM,'JPK_KR-1'!W:W,B182),"")</f>
        <v/>
      </c>
      <c r="E182" t="str">
        <f>IF(KOKPIT!E182&lt;&gt;"",KOKPIT!E182,"")</f>
        <v/>
      </c>
      <c r="F182" t="str">
        <f>IF(KOKPIT!F182&lt;&gt;"",KOKPIT!F182,"")</f>
        <v/>
      </c>
      <c r="G182" s="124" t="str">
        <f>IF(E182&lt;&gt;"",SUMIFS('JPK_KR-1'!AL:AL,'JPK_KR-1'!W:W,F182),"")</f>
        <v/>
      </c>
      <c r="H182" s="124" t="str">
        <f>IF(E182&lt;&gt;"",SUMIFS('JPK_KR-1'!AM:AM,'JPK_KR-1'!W:W,F182),"")</f>
        <v/>
      </c>
      <c r="I182" t="str">
        <f>IF(KOKPIT!I182&lt;&gt;"",KOKPIT!I182,"")</f>
        <v/>
      </c>
      <c r="J182" t="str">
        <f>IF(KOKPIT!J182&lt;&gt;"",KOKPIT!J182,"")</f>
        <v/>
      </c>
      <c r="K182" s="124" t="str">
        <f>IF(I182&lt;&gt;"",SUMIFS('JPK_KR-1'!AJ:AJ,'JPK_KR-1'!W:W,J182),"")</f>
        <v/>
      </c>
      <c r="L182" s="124" t="str">
        <f>IF(I182&lt;&gt;"",SUMIFS('JPK_KR-1'!AK:AK,'JPK_KR-1'!W:W,J182),"")</f>
        <v/>
      </c>
    </row>
    <row r="183" spans="1:12" x14ac:dyDescent="0.35">
      <c r="A183" t="str">
        <f>IF(KOKPIT!A183&lt;&gt;"",KOKPIT!A183,"")</f>
        <v/>
      </c>
      <c r="B183" t="str">
        <f>IF(KOKPIT!B183&lt;&gt;"",KOKPIT!B183,"")</f>
        <v/>
      </c>
      <c r="C183" s="124" t="str">
        <f>IF(A183&lt;&gt;"",SUMIFS('JPK_KR-1'!AL:AL,'JPK_KR-1'!W:W,B183),"")</f>
        <v/>
      </c>
      <c r="D183" s="124" t="str">
        <f>IF(A183&lt;&gt;"",SUMIFS('JPK_KR-1'!AM:AM,'JPK_KR-1'!W:W,B183),"")</f>
        <v/>
      </c>
      <c r="E183" t="str">
        <f>IF(KOKPIT!E183&lt;&gt;"",KOKPIT!E183,"")</f>
        <v/>
      </c>
      <c r="F183" t="str">
        <f>IF(KOKPIT!F183&lt;&gt;"",KOKPIT!F183,"")</f>
        <v/>
      </c>
      <c r="G183" s="124" t="str">
        <f>IF(E183&lt;&gt;"",SUMIFS('JPK_KR-1'!AL:AL,'JPK_KR-1'!W:W,F183),"")</f>
        <v/>
      </c>
      <c r="H183" s="124" t="str">
        <f>IF(E183&lt;&gt;"",SUMIFS('JPK_KR-1'!AM:AM,'JPK_KR-1'!W:W,F183),"")</f>
        <v/>
      </c>
      <c r="I183" t="str">
        <f>IF(KOKPIT!I183&lt;&gt;"",KOKPIT!I183,"")</f>
        <v/>
      </c>
      <c r="J183" t="str">
        <f>IF(KOKPIT!J183&lt;&gt;"",KOKPIT!J183,"")</f>
        <v/>
      </c>
      <c r="K183" s="124" t="str">
        <f>IF(I183&lt;&gt;"",SUMIFS('JPK_KR-1'!AJ:AJ,'JPK_KR-1'!W:W,J183),"")</f>
        <v/>
      </c>
      <c r="L183" s="124" t="str">
        <f>IF(I183&lt;&gt;"",SUMIFS('JPK_KR-1'!AK:AK,'JPK_KR-1'!W:W,J183),"")</f>
        <v/>
      </c>
    </row>
    <row r="184" spans="1:12" x14ac:dyDescent="0.35">
      <c r="A184" t="str">
        <f>IF(KOKPIT!A184&lt;&gt;"",KOKPIT!A184,"")</f>
        <v/>
      </c>
      <c r="B184" t="str">
        <f>IF(KOKPIT!B184&lt;&gt;"",KOKPIT!B184,"")</f>
        <v/>
      </c>
      <c r="C184" s="124" t="str">
        <f>IF(A184&lt;&gt;"",SUMIFS('JPK_KR-1'!AL:AL,'JPK_KR-1'!W:W,B184),"")</f>
        <v/>
      </c>
      <c r="D184" s="124" t="str">
        <f>IF(A184&lt;&gt;"",SUMIFS('JPK_KR-1'!AM:AM,'JPK_KR-1'!W:W,B184),"")</f>
        <v/>
      </c>
      <c r="E184" t="str">
        <f>IF(KOKPIT!E184&lt;&gt;"",KOKPIT!E184,"")</f>
        <v/>
      </c>
      <c r="F184" t="str">
        <f>IF(KOKPIT!F184&lt;&gt;"",KOKPIT!F184,"")</f>
        <v/>
      </c>
      <c r="G184" s="124" t="str">
        <f>IF(E184&lt;&gt;"",SUMIFS('JPK_KR-1'!AL:AL,'JPK_KR-1'!W:W,F184),"")</f>
        <v/>
      </c>
      <c r="H184" s="124" t="str">
        <f>IF(E184&lt;&gt;"",SUMIFS('JPK_KR-1'!AM:AM,'JPK_KR-1'!W:W,F184),"")</f>
        <v/>
      </c>
      <c r="I184" t="str">
        <f>IF(KOKPIT!I184&lt;&gt;"",KOKPIT!I184,"")</f>
        <v/>
      </c>
      <c r="J184" t="str">
        <f>IF(KOKPIT!J184&lt;&gt;"",KOKPIT!J184,"")</f>
        <v/>
      </c>
      <c r="K184" s="124" t="str">
        <f>IF(I184&lt;&gt;"",SUMIFS('JPK_KR-1'!AJ:AJ,'JPK_KR-1'!W:W,J184),"")</f>
        <v/>
      </c>
      <c r="L184" s="124" t="str">
        <f>IF(I184&lt;&gt;"",SUMIFS('JPK_KR-1'!AK:AK,'JPK_KR-1'!W:W,J184),"")</f>
        <v/>
      </c>
    </row>
    <row r="185" spans="1:12" x14ac:dyDescent="0.35">
      <c r="A185" t="str">
        <f>IF(KOKPIT!A185&lt;&gt;"",KOKPIT!A185,"")</f>
        <v/>
      </c>
      <c r="B185" t="str">
        <f>IF(KOKPIT!B185&lt;&gt;"",KOKPIT!B185,"")</f>
        <v/>
      </c>
      <c r="C185" s="124" t="str">
        <f>IF(A185&lt;&gt;"",SUMIFS('JPK_KR-1'!AL:AL,'JPK_KR-1'!W:W,B185),"")</f>
        <v/>
      </c>
      <c r="D185" s="124" t="str">
        <f>IF(A185&lt;&gt;"",SUMIFS('JPK_KR-1'!AM:AM,'JPK_KR-1'!W:W,B185),"")</f>
        <v/>
      </c>
      <c r="E185" t="str">
        <f>IF(KOKPIT!E185&lt;&gt;"",KOKPIT!E185,"")</f>
        <v/>
      </c>
      <c r="F185" t="str">
        <f>IF(KOKPIT!F185&lt;&gt;"",KOKPIT!F185,"")</f>
        <v/>
      </c>
      <c r="G185" s="124" t="str">
        <f>IF(E185&lt;&gt;"",SUMIFS('JPK_KR-1'!AL:AL,'JPK_KR-1'!W:W,F185),"")</f>
        <v/>
      </c>
      <c r="H185" s="124" t="str">
        <f>IF(E185&lt;&gt;"",SUMIFS('JPK_KR-1'!AM:AM,'JPK_KR-1'!W:W,F185),"")</f>
        <v/>
      </c>
      <c r="I185" t="str">
        <f>IF(KOKPIT!I185&lt;&gt;"",KOKPIT!I185,"")</f>
        <v/>
      </c>
      <c r="J185" t="str">
        <f>IF(KOKPIT!J185&lt;&gt;"",KOKPIT!J185,"")</f>
        <v/>
      </c>
      <c r="K185" s="124" t="str">
        <f>IF(I185&lt;&gt;"",SUMIFS('JPK_KR-1'!AJ:AJ,'JPK_KR-1'!W:W,J185),"")</f>
        <v/>
      </c>
      <c r="L185" s="124" t="str">
        <f>IF(I185&lt;&gt;"",SUMIFS('JPK_KR-1'!AK:AK,'JPK_KR-1'!W:W,J185),"")</f>
        <v/>
      </c>
    </row>
    <row r="186" spans="1:12" x14ac:dyDescent="0.35">
      <c r="A186" t="str">
        <f>IF(KOKPIT!A186&lt;&gt;"",KOKPIT!A186,"")</f>
        <v/>
      </c>
      <c r="B186" t="str">
        <f>IF(KOKPIT!B186&lt;&gt;"",KOKPIT!B186,"")</f>
        <v/>
      </c>
      <c r="C186" s="124" t="str">
        <f>IF(A186&lt;&gt;"",SUMIFS('JPK_KR-1'!AL:AL,'JPK_KR-1'!W:W,B186),"")</f>
        <v/>
      </c>
      <c r="D186" s="124" t="str">
        <f>IF(A186&lt;&gt;"",SUMIFS('JPK_KR-1'!AM:AM,'JPK_KR-1'!W:W,B186),"")</f>
        <v/>
      </c>
      <c r="E186" t="str">
        <f>IF(KOKPIT!E186&lt;&gt;"",KOKPIT!E186,"")</f>
        <v/>
      </c>
      <c r="F186" t="str">
        <f>IF(KOKPIT!F186&lt;&gt;"",KOKPIT!F186,"")</f>
        <v/>
      </c>
      <c r="G186" s="124" t="str">
        <f>IF(E186&lt;&gt;"",SUMIFS('JPK_KR-1'!AL:AL,'JPK_KR-1'!W:W,F186),"")</f>
        <v/>
      </c>
      <c r="H186" s="124" t="str">
        <f>IF(E186&lt;&gt;"",SUMIFS('JPK_KR-1'!AM:AM,'JPK_KR-1'!W:W,F186),"")</f>
        <v/>
      </c>
      <c r="I186" t="str">
        <f>IF(KOKPIT!I186&lt;&gt;"",KOKPIT!I186,"")</f>
        <v/>
      </c>
      <c r="J186" t="str">
        <f>IF(KOKPIT!J186&lt;&gt;"",KOKPIT!J186,"")</f>
        <v/>
      </c>
      <c r="K186" s="124" t="str">
        <f>IF(I186&lt;&gt;"",SUMIFS('JPK_KR-1'!AJ:AJ,'JPK_KR-1'!W:W,J186),"")</f>
        <v/>
      </c>
      <c r="L186" s="124" t="str">
        <f>IF(I186&lt;&gt;"",SUMIFS('JPK_KR-1'!AK:AK,'JPK_KR-1'!W:W,J186),"")</f>
        <v/>
      </c>
    </row>
    <row r="187" spans="1:12" x14ac:dyDescent="0.35">
      <c r="A187" t="str">
        <f>IF(KOKPIT!A187&lt;&gt;"",KOKPIT!A187,"")</f>
        <v/>
      </c>
      <c r="B187" t="str">
        <f>IF(KOKPIT!B187&lt;&gt;"",KOKPIT!B187,"")</f>
        <v/>
      </c>
      <c r="C187" s="124" t="str">
        <f>IF(A187&lt;&gt;"",SUMIFS('JPK_KR-1'!AL:AL,'JPK_KR-1'!W:W,B187),"")</f>
        <v/>
      </c>
      <c r="D187" s="124" t="str">
        <f>IF(A187&lt;&gt;"",SUMIFS('JPK_KR-1'!AM:AM,'JPK_KR-1'!W:W,B187),"")</f>
        <v/>
      </c>
      <c r="E187" t="str">
        <f>IF(KOKPIT!E187&lt;&gt;"",KOKPIT!E187,"")</f>
        <v/>
      </c>
      <c r="F187" t="str">
        <f>IF(KOKPIT!F187&lt;&gt;"",KOKPIT!F187,"")</f>
        <v/>
      </c>
      <c r="G187" s="124" t="str">
        <f>IF(E187&lt;&gt;"",SUMIFS('JPK_KR-1'!AL:AL,'JPK_KR-1'!W:W,F187),"")</f>
        <v/>
      </c>
      <c r="H187" s="124" t="str">
        <f>IF(E187&lt;&gt;"",SUMIFS('JPK_KR-1'!AM:AM,'JPK_KR-1'!W:W,F187),"")</f>
        <v/>
      </c>
      <c r="I187" t="str">
        <f>IF(KOKPIT!I187&lt;&gt;"",KOKPIT!I187,"")</f>
        <v/>
      </c>
      <c r="J187" t="str">
        <f>IF(KOKPIT!J187&lt;&gt;"",KOKPIT!J187,"")</f>
        <v/>
      </c>
      <c r="K187" s="124" t="str">
        <f>IF(I187&lt;&gt;"",SUMIFS('JPK_KR-1'!AJ:AJ,'JPK_KR-1'!W:W,J187),"")</f>
        <v/>
      </c>
      <c r="L187" s="124" t="str">
        <f>IF(I187&lt;&gt;"",SUMIFS('JPK_KR-1'!AK:AK,'JPK_KR-1'!W:W,J187),"")</f>
        <v/>
      </c>
    </row>
    <row r="188" spans="1:12" x14ac:dyDescent="0.35">
      <c r="A188" t="str">
        <f>IF(KOKPIT!A188&lt;&gt;"",KOKPIT!A188,"")</f>
        <v/>
      </c>
      <c r="B188" t="str">
        <f>IF(KOKPIT!B188&lt;&gt;"",KOKPIT!B188,"")</f>
        <v/>
      </c>
      <c r="C188" s="124" t="str">
        <f>IF(A188&lt;&gt;"",SUMIFS('JPK_KR-1'!AL:AL,'JPK_KR-1'!W:W,B188),"")</f>
        <v/>
      </c>
      <c r="D188" s="124" t="str">
        <f>IF(A188&lt;&gt;"",SUMIFS('JPK_KR-1'!AM:AM,'JPK_KR-1'!W:W,B188),"")</f>
        <v/>
      </c>
      <c r="E188" t="str">
        <f>IF(KOKPIT!E188&lt;&gt;"",KOKPIT!E188,"")</f>
        <v/>
      </c>
      <c r="F188" t="str">
        <f>IF(KOKPIT!F188&lt;&gt;"",KOKPIT!F188,"")</f>
        <v/>
      </c>
      <c r="G188" s="124" t="str">
        <f>IF(E188&lt;&gt;"",SUMIFS('JPK_KR-1'!AL:AL,'JPK_KR-1'!W:W,F188),"")</f>
        <v/>
      </c>
      <c r="H188" s="124" t="str">
        <f>IF(E188&lt;&gt;"",SUMIFS('JPK_KR-1'!AM:AM,'JPK_KR-1'!W:W,F188),"")</f>
        <v/>
      </c>
      <c r="I188" t="str">
        <f>IF(KOKPIT!I188&lt;&gt;"",KOKPIT!I188,"")</f>
        <v/>
      </c>
      <c r="J188" t="str">
        <f>IF(KOKPIT!J188&lt;&gt;"",KOKPIT!J188,"")</f>
        <v/>
      </c>
      <c r="K188" s="124" t="str">
        <f>IF(I188&lt;&gt;"",SUMIFS('JPK_KR-1'!AJ:AJ,'JPK_KR-1'!W:W,J188),"")</f>
        <v/>
      </c>
      <c r="L188" s="124" t="str">
        <f>IF(I188&lt;&gt;"",SUMIFS('JPK_KR-1'!AK:AK,'JPK_KR-1'!W:W,J188),"")</f>
        <v/>
      </c>
    </row>
    <row r="189" spans="1:12" x14ac:dyDescent="0.35">
      <c r="A189" t="str">
        <f>IF(KOKPIT!A189&lt;&gt;"",KOKPIT!A189,"")</f>
        <v/>
      </c>
      <c r="B189" t="str">
        <f>IF(KOKPIT!B189&lt;&gt;"",KOKPIT!B189,"")</f>
        <v/>
      </c>
      <c r="C189" s="124" t="str">
        <f>IF(A189&lt;&gt;"",SUMIFS('JPK_KR-1'!AL:AL,'JPK_KR-1'!W:W,B189),"")</f>
        <v/>
      </c>
      <c r="D189" s="124" t="str">
        <f>IF(A189&lt;&gt;"",SUMIFS('JPK_KR-1'!AM:AM,'JPK_KR-1'!W:W,B189),"")</f>
        <v/>
      </c>
      <c r="E189" t="str">
        <f>IF(KOKPIT!E189&lt;&gt;"",KOKPIT!E189,"")</f>
        <v/>
      </c>
      <c r="F189" t="str">
        <f>IF(KOKPIT!F189&lt;&gt;"",KOKPIT!F189,"")</f>
        <v/>
      </c>
      <c r="G189" s="124" t="str">
        <f>IF(E189&lt;&gt;"",SUMIFS('JPK_KR-1'!AL:AL,'JPK_KR-1'!W:W,F189),"")</f>
        <v/>
      </c>
      <c r="H189" s="124" t="str">
        <f>IF(E189&lt;&gt;"",SUMIFS('JPK_KR-1'!AM:AM,'JPK_KR-1'!W:W,F189),"")</f>
        <v/>
      </c>
      <c r="I189" t="str">
        <f>IF(KOKPIT!I189&lt;&gt;"",KOKPIT!I189,"")</f>
        <v/>
      </c>
      <c r="J189" t="str">
        <f>IF(KOKPIT!J189&lt;&gt;"",KOKPIT!J189,"")</f>
        <v/>
      </c>
      <c r="K189" s="124" t="str">
        <f>IF(I189&lt;&gt;"",SUMIFS('JPK_KR-1'!AJ:AJ,'JPK_KR-1'!W:W,J189),"")</f>
        <v/>
      </c>
      <c r="L189" s="124" t="str">
        <f>IF(I189&lt;&gt;"",SUMIFS('JPK_KR-1'!AK:AK,'JPK_KR-1'!W:W,J189),"")</f>
        <v/>
      </c>
    </row>
    <row r="190" spans="1:12" x14ac:dyDescent="0.35">
      <c r="A190" t="str">
        <f>IF(KOKPIT!A190&lt;&gt;"",KOKPIT!A190,"")</f>
        <v/>
      </c>
      <c r="B190" t="str">
        <f>IF(KOKPIT!B190&lt;&gt;"",KOKPIT!B190,"")</f>
        <v/>
      </c>
      <c r="C190" s="124" t="str">
        <f>IF(A190&lt;&gt;"",SUMIFS('JPK_KR-1'!AL:AL,'JPK_KR-1'!W:W,B190),"")</f>
        <v/>
      </c>
      <c r="D190" s="124" t="str">
        <f>IF(A190&lt;&gt;"",SUMIFS('JPK_KR-1'!AM:AM,'JPK_KR-1'!W:W,B190),"")</f>
        <v/>
      </c>
      <c r="E190" t="str">
        <f>IF(KOKPIT!E190&lt;&gt;"",KOKPIT!E190,"")</f>
        <v/>
      </c>
      <c r="F190" t="str">
        <f>IF(KOKPIT!F190&lt;&gt;"",KOKPIT!F190,"")</f>
        <v/>
      </c>
      <c r="G190" s="124" t="str">
        <f>IF(E190&lt;&gt;"",SUMIFS('JPK_KR-1'!AL:AL,'JPK_KR-1'!W:W,F190),"")</f>
        <v/>
      </c>
      <c r="H190" s="124" t="str">
        <f>IF(E190&lt;&gt;"",SUMIFS('JPK_KR-1'!AM:AM,'JPK_KR-1'!W:W,F190),"")</f>
        <v/>
      </c>
      <c r="I190" t="str">
        <f>IF(KOKPIT!I190&lt;&gt;"",KOKPIT!I190,"")</f>
        <v/>
      </c>
      <c r="J190" t="str">
        <f>IF(KOKPIT!J190&lt;&gt;"",KOKPIT!J190,"")</f>
        <v/>
      </c>
      <c r="K190" s="124" t="str">
        <f>IF(I190&lt;&gt;"",SUMIFS('JPK_KR-1'!AJ:AJ,'JPK_KR-1'!W:W,J190),"")</f>
        <v/>
      </c>
      <c r="L190" s="124" t="str">
        <f>IF(I190&lt;&gt;"",SUMIFS('JPK_KR-1'!AK:AK,'JPK_KR-1'!W:W,J190),"")</f>
        <v/>
      </c>
    </row>
    <row r="191" spans="1:12" x14ac:dyDescent="0.35">
      <c r="A191" t="str">
        <f>IF(KOKPIT!A191&lt;&gt;"",KOKPIT!A191,"")</f>
        <v/>
      </c>
      <c r="B191" t="str">
        <f>IF(KOKPIT!B191&lt;&gt;"",KOKPIT!B191,"")</f>
        <v/>
      </c>
      <c r="C191" s="124" t="str">
        <f>IF(A191&lt;&gt;"",SUMIFS('JPK_KR-1'!AL:AL,'JPK_KR-1'!W:W,B191),"")</f>
        <v/>
      </c>
      <c r="D191" s="124" t="str">
        <f>IF(A191&lt;&gt;"",SUMIFS('JPK_KR-1'!AM:AM,'JPK_KR-1'!W:W,B191),"")</f>
        <v/>
      </c>
      <c r="E191" t="str">
        <f>IF(KOKPIT!E191&lt;&gt;"",KOKPIT!E191,"")</f>
        <v/>
      </c>
      <c r="F191" t="str">
        <f>IF(KOKPIT!F191&lt;&gt;"",KOKPIT!F191,"")</f>
        <v/>
      </c>
      <c r="G191" s="124" t="str">
        <f>IF(E191&lt;&gt;"",SUMIFS('JPK_KR-1'!AL:AL,'JPK_KR-1'!W:W,F191),"")</f>
        <v/>
      </c>
      <c r="H191" s="124" t="str">
        <f>IF(E191&lt;&gt;"",SUMIFS('JPK_KR-1'!AM:AM,'JPK_KR-1'!W:W,F191),"")</f>
        <v/>
      </c>
      <c r="I191" t="str">
        <f>IF(KOKPIT!I191&lt;&gt;"",KOKPIT!I191,"")</f>
        <v/>
      </c>
      <c r="J191" t="str">
        <f>IF(KOKPIT!J191&lt;&gt;"",KOKPIT!J191,"")</f>
        <v/>
      </c>
      <c r="K191" s="124" t="str">
        <f>IF(I191&lt;&gt;"",SUMIFS('JPK_KR-1'!AJ:AJ,'JPK_KR-1'!W:W,J191),"")</f>
        <v/>
      </c>
      <c r="L191" s="124" t="str">
        <f>IF(I191&lt;&gt;"",SUMIFS('JPK_KR-1'!AK:AK,'JPK_KR-1'!W:W,J191),"")</f>
        <v/>
      </c>
    </row>
    <row r="192" spans="1:12" x14ac:dyDescent="0.35">
      <c r="A192" t="str">
        <f>IF(KOKPIT!A192&lt;&gt;"",KOKPIT!A192,"")</f>
        <v/>
      </c>
      <c r="B192" t="str">
        <f>IF(KOKPIT!B192&lt;&gt;"",KOKPIT!B192,"")</f>
        <v/>
      </c>
      <c r="C192" s="124" t="str">
        <f>IF(A192&lt;&gt;"",SUMIFS('JPK_KR-1'!AL:AL,'JPK_KR-1'!W:W,B192),"")</f>
        <v/>
      </c>
      <c r="D192" s="124" t="str">
        <f>IF(A192&lt;&gt;"",SUMIFS('JPK_KR-1'!AM:AM,'JPK_KR-1'!W:W,B192),"")</f>
        <v/>
      </c>
      <c r="E192" t="str">
        <f>IF(KOKPIT!E192&lt;&gt;"",KOKPIT!E192,"")</f>
        <v/>
      </c>
      <c r="F192" t="str">
        <f>IF(KOKPIT!F192&lt;&gt;"",KOKPIT!F192,"")</f>
        <v/>
      </c>
      <c r="G192" s="124" t="str">
        <f>IF(E192&lt;&gt;"",SUMIFS('JPK_KR-1'!AL:AL,'JPK_KR-1'!W:W,F192),"")</f>
        <v/>
      </c>
      <c r="H192" s="124" t="str">
        <f>IF(E192&lt;&gt;"",SUMIFS('JPK_KR-1'!AM:AM,'JPK_KR-1'!W:W,F192),"")</f>
        <v/>
      </c>
      <c r="I192" t="str">
        <f>IF(KOKPIT!I192&lt;&gt;"",KOKPIT!I192,"")</f>
        <v/>
      </c>
      <c r="J192" t="str">
        <f>IF(KOKPIT!J192&lt;&gt;"",KOKPIT!J192,"")</f>
        <v/>
      </c>
      <c r="K192" s="124" t="str">
        <f>IF(I192&lt;&gt;"",SUMIFS('JPK_KR-1'!AJ:AJ,'JPK_KR-1'!W:W,J192),"")</f>
        <v/>
      </c>
      <c r="L192" s="124" t="str">
        <f>IF(I192&lt;&gt;"",SUMIFS('JPK_KR-1'!AK:AK,'JPK_KR-1'!W:W,J192),"")</f>
        <v/>
      </c>
    </row>
    <row r="193" spans="1:12" x14ac:dyDescent="0.35">
      <c r="A193" t="str">
        <f>IF(KOKPIT!A193&lt;&gt;"",KOKPIT!A193,"")</f>
        <v/>
      </c>
      <c r="B193" t="str">
        <f>IF(KOKPIT!B193&lt;&gt;"",KOKPIT!B193,"")</f>
        <v/>
      </c>
      <c r="C193" s="124" t="str">
        <f>IF(A193&lt;&gt;"",SUMIFS('JPK_KR-1'!AL:AL,'JPK_KR-1'!W:W,B193),"")</f>
        <v/>
      </c>
      <c r="D193" s="124" t="str">
        <f>IF(A193&lt;&gt;"",SUMIFS('JPK_KR-1'!AM:AM,'JPK_KR-1'!W:W,B193),"")</f>
        <v/>
      </c>
      <c r="E193" t="str">
        <f>IF(KOKPIT!E193&lt;&gt;"",KOKPIT!E193,"")</f>
        <v/>
      </c>
      <c r="F193" t="str">
        <f>IF(KOKPIT!F193&lt;&gt;"",KOKPIT!F193,"")</f>
        <v/>
      </c>
      <c r="G193" s="124" t="str">
        <f>IF(E193&lt;&gt;"",SUMIFS('JPK_KR-1'!AL:AL,'JPK_KR-1'!W:W,F193),"")</f>
        <v/>
      </c>
      <c r="H193" s="124" t="str">
        <f>IF(E193&lt;&gt;"",SUMIFS('JPK_KR-1'!AM:AM,'JPK_KR-1'!W:W,F193),"")</f>
        <v/>
      </c>
      <c r="I193" t="str">
        <f>IF(KOKPIT!I193&lt;&gt;"",KOKPIT!I193,"")</f>
        <v/>
      </c>
      <c r="J193" t="str">
        <f>IF(KOKPIT!J193&lt;&gt;"",KOKPIT!J193,"")</f>
        <v/>
      </c>
      <c r="K193" s="124" t="str">
        <f>IF(I193&lt;&gt;"",SUMIFS('JPK_KR-1'!AJ:AJ,'JPK_KR-1'!W:W,J193),"")</f>
        <v/>
      </c>
      <c r="L193" s="124" t="str">
        <f>IF(I193&lt;&gt;"",SUMIFS('JPK_KR-1'!AK:AK,'JPK_KR-1'!W:W,J193),"")</f>
        <v/>
      </c>
    </row>
    <row r="194" spans="1:12" x14ac:dyDescent="0.35">
      <c r="A194" t="str">
        <f>IF(KOKPIT!A194&lt;&gt;"",KOKPIT!A194,"")</f>
        <v/>
      </c>
      <c r="B194" t="str">
        <f>IF(KOKPIT!B194&lt;&gt;"",KOKPIT!B194,"")</f>
        <v/>
      </c>
      <c r="C194" s="124" t="str">
        <f>IF(A194&lt;&gt;"",SUMIFS('JPK_KR-1'!AL:AL,'JPK_KR-1'!W:W,B194),"")</f>
        <v/>
      </c>
      <c r="D194" s="124" t="str">
        <f>IF(A194&lt;&gt;"",SUMIFS('JPK_KR-1'!AM:AM,'JPK_KR-1'!W:W,B194),"")</f>
        <v/>
      </c>
      <c r="E194" t="str">
        <f>IF(KOKPIT!E194&lt;&gt;"",KOKPIT!E194,"")</f>
        <v/>
      </c>
      <c r="F194" t="str">
        <f>IF(KOKPIT!F194&lt;&gt;"",KOKPIT!F194,"")</f>
        <v/>
      </c>
      <c r="G194" s="124" t="str">
        <f>IF(E194&lt;&gt;"",SUMIFS('JPK_KR-1'!AL:AL,'JPK_KR-1'!W:W,F194),"")</f>
        <v/>
      </c>
      <c r="H194" s="124" t="str">
        <f>IF(E194&lt;&gt;"",SUMIFS('JPK_KR-1'!AM:AM,'JPK_KR-1'!W:W,F194),"")</f>
        <v/>
      </c>
      <c r="I194" t="str">
        <f>IF(KOKPIT!I194&lt;&gt;"",KOKPIT!I194,"")</f>
        <v/>
      </c>
      <c r="J194" t="str">
        <f>IF(KOKPIT!J194&lt;&gt;"",KOKPIT!J194,"")</f>
        <v/>
      </c>
      <c r="K194" s="124" t="str">
        <f>IF(I194&lt;&gt;"",SUMIFS('JPK_KR-1'!AJ:AJ,'JPK_KR-1'!W:W,J194),"")</f>
        <v/>
      </c>
      <c r="L194" s="124" t="str">
        <f>IF(I194&lt;&gt;"",SUMIFS('JPK_KR-1'!AK:AK,'JPK_KR-1'!W:W,J194),"")</f>
        <v/>
      </c>
    </row>
    <row r="195" spans="1:12" x14ac:dyDescent="0.35">
      <c r="A195" t="str">
        <f>IF(KOKPIT!A195&lt;&gt;"",KOKPIT!A195,"")</f>
        <v/>
      </c>
      <c r="B195" t="str">
        <f>IF(KOKPIT!B195&lt;&gt;"",KOKPIT!B195,"")</f>
        <v/>
      </c>
      <c r="C195" s="124" t="str">
        <f>IF(A195&lt;&gt;"",SUMIFS('JPK_KR-1'!AL:AL,'JPK_KR-1'!W:W,B195),"")</f>
        <v/>
      </c>
      <c r="D195" s="124" t="str">
        <f>IF(A195&lt;&gt;"",SUMIFS('JPK_KR-1'!AM:AM,'JPK_KR-1'!W:W,B195),"")</f>
        <v/>
      </c>
      <c r="E195" t="str">
        <f>IF(KOKPIT!E195&lt;&gt;"",KOKPIT!E195,"")</f>
        <v/>
      </c>
      <c r="F195" t="str">
        <f>IF(KOKPIT!F195&lt;&gt;"",KOKPIT!F195,"")</f>
        <v/>
      </c>
      <c r="G195" s="124" t="str">
        <f>IF(E195&lt;&gt;"",SUMIFS('JPK_KR-1'!AL:AL,'JPK_KR-1'!W:W,F195),"")</f>
        <v/>
      </c>
      <c r="H195" s="124" t="str">
        <f>IF(E195&lt;&gt;"",SUMIFS('JPK_KR-1'!AM:AM,'JPK_KR-1'!W:W,F195),"")</f>
        <v/>
      </c>
      <c r="I195" t="str">
        <f>IF(KOKPIT!I195&lt;&gt;"",KOKPIT!I195,"")</f>
        <v/>
      </c>
      <c r="J195" t="str">
        <f>IF(KOKPIT!J195&lt;&gt;"",KOKPIT!J195,"")</f>
        <v/>
      </c>
      <c r="K195" s="124" t="str">
        <f>IF(I195&lt;&gt;"",SUMIFS('JPK_KR-1'!AJ:AJ,'JPK_KR-1'!W:W,J195),"")</f>
        <v/>
      </c>
      <c r="L195" s="124" t="str">
        <f>IF(I195&lt;&gt;"",SUMIFS('JPK_KR-1'!AK:AK,'JPK_KR-1'!W:W,J195),"")</f>
        <v/>
      </c>
    </row>
    <row r="196" spans="1:12" x14ac:dyDescent="0.35">
      <c r="A196" t="str">
        <f>IF(KOKPIT!A196&lt;&gt;"",KOKPIT!A196,"")</f>
        <v/>
      </c>
      <c r="B196" t="str">
        <f>IF(KOKPIT!B196&lt;&gt;"",KOKPIT!B196,"")</f>
        <v/>
      </c>
      <c r="C196" s="124" t="str">
        <f>IF(A196&lt;&gt;"",SUMIFS('JPK_KR-1'!AL:AL,'JPK_KR-1'!W:W,B196),"")</f>
        <v/>
      </c>
      <c r="D196" s="124" t="str">
        <f>IF(A196&lt;&gt;"",SUMIFS('JPK_KR-1'!AM:AM,'JPK_KR-1'!W:W,B196),"")</f>
        <v/>
      </c>
      <c r="E196" t="str">
        <f>IF(KOKPIT!E196&lt;&gt;"",KOKPIT!E196,"")</f>
        <v/>
      </c>
      <c r="F196" t="str">
        <f>IF(KOKPIT!F196&lt;&gt;"",KOKPIT!F196,"")</f>
        <v/>
      </c>
      <c r="G196" s="124" t="str">
        <f>IF(E196&lt;&gt;"",SUMIFS('JPK_KR-1'!AL:AL,'JPK_KR-1'!W:W,F196),"")</f>
        <v/>
      </c>
      <c r="H196" s="124" t="str">
        <f>IF(E196&lt;&gt;"",SUMIFS('JPK_KR-1'!AM:AM,'JPK_KR-1'!W:W,F196),"")</f>
        <v/>
      </c>
      <c r="I196" t="str">
        <f>IF(KOKPIT!I196&lt;&gt;"",KOKPIT!I196,"")</f>
        <v/>
      </c>
      <c r="J196" t="str">
        <f>IF(KOKPIT!J196&lt;&gt;"",KOKPIT!J196,"")</f>
        <v/>
      </c>
      <c r="K196" s="124" t="str">
        <f>IF(I196&lt;&gt;"",SUMIFS('JPK_KR-1'!AJ:AJ,'JPK_KR-1'!W:W,J196),"")</f>
        <v/>
      </c>
      <c r="L196" s="124" t="str">
        <f>IF(I196&lt;&gt;"",SUMIFS('JPK_KR-1'!AK:AK,'JPK_KR-1'!W:W,J196),"")</f>
        <v/>
      </c>
    </row>
    <row r="197" spans="1:12" x14ac:dyDescent="0.35">
      <c r="A197" t="str">
        <f>IF(KOKPIT!A197&lt;&gt;"",KOKPIT!A197,"")</f>
        <v/>
      </c>
      <c r="B197" t="str">
        <f>IF(KOKPIT!B197&lt;&gt;"",KOKPIT!B197,"")</f>
        <v/>
      </c>
      <c r="C197" s="124" t="str">
        <f>IF(A197&lt;&gt;"",SUMIFS('JPK_KR-1'!AL:AL,'JPK_KR-1'!W:W,B197),"")</f>
        <v/>
      </c>
      <c r="D197" s="124" t="str">
        <f>IF(A197&lt;&gt;"",SUMIFS('JPK_KR-1'!AM:AM,'JPK_KR-1'!W:W,B197),"")</f>
        <v/>
      </c>
      <c r="E197" t="str">
        <f>IF(KOKPIT!E197&lt;&gt;"",KOKPIT!E197,"")</f>
        <v/>
      </c>
      <c r="F197" t="str">
        <f>IF(KOKPIT!F197&lt;&gt;"",KOKPIT!F197,"")</f>
        <v/>
      </c>
      <c r="G197" s="124" t="str">
        <f>IF(E197&lt;&gt;"",SUMIFS('JPK_KR-1'!AL:AL,'JPK_KR-1'!W:W,F197),"")</f>
        <v/>
      </c>
      <c r="H197" s="124" t="str">
        <f>IF(E197&lt;&gt;"",SUMIFS('JPK_KR-1'!AM:AM,'JPK_KR-1'!W:W,F197),"")</f>
        <v/>
      </c>
      <c r="I197" t="str">
        <f>IF(KOKPIT!I197&lt;&gt;"",KOKPIT!I197,"")</f>
        <v/>
      </c>
      <c r="J197" t="str">
        <f>IF(KOKPIT!J197&lt;&gt;"",KOKPIT!J197,"")</f>
        <v/>
      </c>
      <c r="K197" s="124" t="str">
        <f>IF(I197&lt;&gt;"",SUMIFS('JPK_KR-1'!AJ:AJ,'JPK_KR-1'!W:W,J197),"")</f>
        <v/>
      </c>
      <c r="L197" s="124" t="str">
        <f>IF(I197&lt;&gt;"",SUMIFS('JPK_KR-1'!AK:AK,'JPK_KR-1'!W:W,J197),"")</f>
        <v/>
      </c>
    </row>
    <row r="198" spans="1:12" x14ac:dyDescent="0.35">
      <c r="A198" t="str">
        <f>IF(KOKPIT!A198&lt;&gt;"",KOKPIT!A198,"")</f>
        <v/>
      </c>
      <c r="B198" t="str">
        <f>IF(KOKPIT!B198&lt;&gt;"",KOKPIT!B198,"")</f>
        <v/>
      </c>
      <c r="C198" s="124" t="str">
        <f>IF(A198&lt;&gt;"",SUMIFS('JPK_KR-1'!AL:AL,'JPK_KR-1'!W:W,B198),"")</f>
        <v/>
      </c>
      <c r="D198" s="124" t="str">
        <f>IF(A198&lt;&gt;"",SUMIFS('JPK_KR-1'!AM:AM,'JPK_KR-1'!W:W,B198),"")</f>
        <v/>
      </c>
      <c r="E198" t="str">
        <f>IF(KOKPIT!E198&lt;&gt;"",KOKPIT!E198,"")</f>
        <v/>
      </c>
      <c r="F198" t="str">
        <f>IF(KOKPIT!F198&lt;&gt;"",KOKPIT!F198,"")</f>
        <v/>
      </c>
      <c r="G198" s="124" t="str">
        <f>IF(E198&lt;&gt;"",SUMIFS('JPK_KR-1'!AL:AL,'JPK_KR-1'!W:W,F198),"")</f>
        <v/>
      </c>
      <c r="H198" s="124" t="str">
        <f>IF(E198&lt;&gt;"",SUMIFS('JPK_KR-1'!AM:AM,'JPK_KR-1'!W:W,F198),"")</f>
        <v/>
      </c>
      <c r="I198" t="str">
        <f>IF(KOKPIT!I198&lt;&gt;"",KOKPIT!I198,"")</f>
        <v/>
      </c>
      <c r="J198" t="str">
        <f>IF(KOKPIT!J198&lt;&gt;"",KOKPIT!J198,"")</f>
        <v/>
      </c>
      <c r="K198" s="124" t="str">
        <f>IF(I198&lt;&gt;"",SUMIFS('JPK_KR-1'!AJ:AJ,'JPK_KR-1'!W:W,J198),"")</f>
        <v/>
      </c>
      <c r="L198" s="124" t="str">
        <f>IF(I198&lt;&gt;"",SUMIFS('JPK_KR-1'!AK:AK,'JPK_KR-1'!W:W,J198),"")</f>
        <v/>
      </c>
    </row>
    <row r="199" spans="1:12" x14ac:dyDescent="0.35">
      <c r="A199" t="str">
        <f>IF(KOKPIT!A199&lt;&gt;"",KOKPIT!A199,"")</f>
        <v/>
      </c>
      <c r="B199" t="str">
        <f>IF(KOKPIT!B199&lt;&gt;"",KOKPIT!B199,"")</f>
        <v/>
      </c>
      <c r="C199" s="124" t="str">
        <f>IF(A199&lt;&gt;"",SUMIFS('JPK_KR-1'!AL:AL,'JPK_KR-1'!W:W,B199),"")</f>
        <v/>
      </c>
      <c r="D199" s="124" t="str">
        <f>IF(A199&lt;&gt;"",SUMIFS('JPK_KR-1'!AM:AM,'JPK_KR-1'!W:W,B199),"")</f>
        <v/>
      </c>
      <c r="E199" t="str">
        <f>IF(KOKPIT!E199&lt;&gt;"",KOKPIT!E199,"")</f>
        <v/>
      </c>
      <c r="F199" t="str">
        <f>IF(KOKPIT!F199&lt;&gt;"",KOKPIT!F199,"")</f>
        <v/>
      </c>
      <c r="G199" s="124" t="str">
        <f>IF(E199&lt;&gt;"",SUMIFS('JPK_KR-1'!AL:AL,'JPK_KR-1'!W:W,F199),"")</f>
        <v/>
      </c>
      <c r="H199" s="124" t="str">
        <f>IF(E199&lt;&gt;"",SUMIFS('JPK_KR-1'!AM:AM,'JPK_KR-1'!W:W,F199),"")</f>
        <v/>
      </c>
      <c r="I199" t="str">
        <f>IF(KOKPIT!I199&lt;&gt;"",KOKPIT!I199,"")</f>
        <v/>
      </c>
      <c r="J199" t="str">
        <f>IF(KOKPIT!J199&lt;&gt;"",KOKPIT!J199,"")</f>
        <v/>
      </c>
      <c r="K199" s="124" t="str">
        <f>IF(I199&lt;&gt;"",SUMIFS('JPK_KR-1'!AJ:AJ,'JPK_KR-1'!W:W,J199),"")</f>
        <v/>
      </c>
      <c r="L199" s="124" t="str">
        <f>IF(I199&lt;&gt;"",SUMIFS('JPK_KR-1'!AK:AK,'JPK_KR-1'!W:W,J199),"")</f>
        <v/>
      </c>
    </row>
    <row r="200" spans="1:12" x14ac:dyDescent="0.35">
      <c r="A200" t="str">
        <f>IF(KOKPIT!A200&lt;&gt;"",KOKPIT!A200,"")</f>
        <v/>
      </c>
      <c r="B200" t="str">
        <f>IF(KOKPIT!B200&lt;&gt;"",KOKPIT!B200,"")</f>
        <v/>
      </c>
      <c r="C200" s="124" t="str">
        <f>IF(A200&lt;&gt;"",SUMIFS('JPK_KR-1'!AL:AL,'JPK_KR-1'!W:W,B200),"")</f>
        <v/>
      </c>
      <c r="D200" s="124" t="str">
        <f>IF(A200&lt;&gt;"",SUMIFS('JPK_KR-1'!AM:AM,'JPK_KR-1'!W:W,B200),"")</f>
        <v/>
      </c>
      <c r="E200" t="str">
        <f>IF(KOKPIT!E200&lt;&gt;"",KOKPIT!E200,"")</f>
        <v/>
      </c>
      <c r="F200" t="str">
        <f>IF(KOKPIT!F200&lt;&gt;"",KOKPIT!F200,"")</f>
        <v/>
      </c>
      <c r="G200" s="124" t="str">
        <f>IF(E200&lt;&gt;"",SUMIFS('JPK_KR-1'!AL:AL,'JPK_KR-1'!W:W,F200),"")</f>
        <v/>
      </c>
      <c r="H200" s="124" t="str">
        <f>IF(E200&lt;&gt;"",SUMIFS('JPK_KR-1'!AM:AM,'JPK_KR-1'!W:W,F200),"")</f>
        <v/>
      </c>
      <c r="I200" t="str">
        <f>IF(KOKPIT!I200&lt;&gt;"",KOKPIT!I200,"")</f>
        <v/>
      </c>
      <c r="J200" t="str">
        <f>IF(KOKPIT!J200&lt;&gt;"",KOKPIT!J200,"")</f>
        <v/>
      </c>
      <c r="K200" s="124" t="str">
        <f>IF(I200&lt;&gt;"",SUMIFS('JPK_KR-1'!AJ:AJ,'JPK_KR-1'!W:W,J200),"")</f>
        <v/>
      </c>
      <c r="L200" s="124" t="str">
        <f>IF(I200&lt;&gt;"",SUMIFS('JPK_KR-1'!AK:AK,'JPK_KR-1'!W:W,J200),"")</f>
        <v/>
      </c>
    </row>
    <row r="201" spans="1:12" x14ac:dyDescent="0.35">
      <c r="A201" t="str">
        <f>IF(KOKPIT!A201&lt;&gt;"",KOKPIT!A201,"")</f>
        <v/>
      </c>
      <c r="B201" t="str">
        <f>IF(KOKPIT!B201&lt;&gt;"",KOKPIT!B201,"")</f>
        <v/>
      </c>
      <c r="C201" s="124" t="str">
        <f>IF(A201&lt;&gt;"",SUMIFS('JPK_KR-1'!AL:AL,'JPK_KR-1'!W:W,B201),"")</f>
        <v/>
      </c>
      <c r="D201" s="124" t="str">
        <f>IF(A201&lt;&gt;"",SUMIFS('JPK_KR-1'!AM:AM,'JPK_KR-1'!W:W,B201),"")</f>
        <v/>
      </c>
      <c r="E201" t="str">
        <f>IF(KOKPIT!E201&lt;&gt;"",KOKPIT!E201,"")</f>
        <v/>
      </c>
      <c r="F201" t="str">
        <f>IF(KOKPIT!F201&lt;&gt;"",KOKPIT!F201,"")</f>
        <v/>
      </c>
      <c r="G201" s="124" t="str">
        <f>IF(E201&lt;&gt;"",SUMIFS('JPK_KR-1'!AL:AL,'JPK_KR-1'!W:W,F201),"")</f>
        <v/>
      </c>
      <c r="H201" s="124" t="str">
        <f>IF(E201&lt;&gt;"",SUMIFS('JPK_KR-1'!AM:AM,'JPK_KR-1'!W:W,F201),"")</f>
        <v/>
      </c>
      <c r="I201" t="str">
        <f>IF(KOKPIT!I201&lt;&gt;"",KOKPIT!I201,"")</f>
        <v/>
      </c>
      <c r="J201" t="str">
        <f>IF(KOKPIT!J201&lt;&gt;"",KOKPIT!J201,"")</f>
        <v/>
      </c>
      <c r="K201" s="124" t="str">
        <f>IF(I201&lt;&gt;"",SUMIFS('JPK_KR-1'!AJ:AJ,'JPK_KR-1'!W:W,J201),"")</f>
        <v/>
      </c>
      <c r="L201" s="124" t="str">
        <f>IF(I201&lt;&gt;"",SUMIFS('JPK_KR-1'!AK:AK,'JPK_KR-1'!W:W,J201),"")</f>
        <v/>
      </c>
    </row>
    <row r="202" spans="1:12" x14ac:dyDescent="0.35">
      <c r="A202" t="str">
        <f>IF(KOKPIT!A202&lt;&gt;"",KOKPIT!A202,"")</f>
        <v/>
      </c>
      <c r="B202" t="str">
        <f>IF(KOKPIT!B202&lt;&gt;"",KOKPIT!B202,"")</f>
        <v/>
      </c>
      <c r="C202" s="124" t="str">
        <f>IF(A202&lt;&gt;"",SUMIFS('JPK_KR-1'!AL:AL,'JPK_KR-1'!W:W,B202),"")</f>
        <v/>
      </c>
      <c r="D202" s="124" t="str">
        <f>IF(A202&lt;&gt;"",SUMIFS('JPK_KR-1'!AM:AM,'JPK_KR-1'!W:W,B202),"")</f>
        <v/>
      </c>
      <c r="E202" t="str">
        <f>IF(KOKPIT!E202&lt;&gt;"",KOKPIT!E202,"")</f>
        <v/>
      </c>
      <c r="F202" t="str">
        <f>IF(KOKPIT!F202&lt;&gt;"",KOKPIT!F202,"")</f>
        <v/>
      </c>
      <c r="G202" s="124" t="str">
        <f>IF(E202&lt;&gt;"",SUMIFS('JPK_KR-1'!AL:AL,'JPK_KR-1'!W:W,F202),"")</f>
        <v/>
      </c>
      <c r="H202" s="124" t="str">
        <f>IF(E202&lt;&gt;"",SUMIFS('JPK_KR-1'!AM:AM,'JPK_KR-1'!W:W,F202),"")</f>
        <v/>
      </c>
      <c r="I202" t="str">
        <f>IF(KOKPIT!I202&lt;&gt;"",KOKPIT!I202,"")</f>
        <v/>
      </c>
      <c r="J202" t="str">
        <f>IF(KOKPIT!J202&lt;&gt;"",KOKPIT!J202,"")</f>
        <v/>
      </c>
      <c r="K202" s="124" t="str">
        <f>IF(I202&lt;&gt;"",SUMIFS('JPK_KR-1'!AJ:AJ,'JPK_KR-1'!W:W,J202),"")</f>
        <v/>
      </c>
      <c r="L202" s="124" t="str">
        <f>IF(I202&lt;&gt;"",SUMIFS('JPK_KR-1'!AK:AK,'JPK_KR-1'!W:W,J202),"")</f>
        <v/>
      </c>
    </row>
    <row r="203" spans="1:12" x14ac:dyDescent="0.35">
      <c r="A203" t="str">
        <f>IF(KOKPIT!A203&lt;&gt;"",KOKPIT!A203,"")</f>
        <v/>
      </c>
      <c r="B203" t="str">
        <f>IF(KOKPIT!B203&lt;&gt;"",KOKPIT!B203,"")</f>
        <v/>
      </c>
      <c r="C203" s="124" t="str">
        <f>IF(A203&lt;&gt;"",SUMIFS('JPK_KR-1'!AL:AL,'JPK_KR-1'!W:W,B203),"")</f>
        <v/>
      </c>
      <c r="D203" s="124" t="str">
        <f>IF(A203&lt;&gt;"",SUMIFS('JPK_KR-1'!AM:AM,'JPK_KR-1'!W:W,B203),"")</f>
        <v/>
      </c>
      <c r="E203" t="str">
        <f>IF(KOKPIT!E203&lt;&gt;"",KOKPIT!E203,"")</f>
        <v/>
      </c>
      <c r="F203" t="str">
        <f>IF(KOKPIT!F203&lt;&gt;"",KOKPIT!F203,"")</f>
        <v/>
      </c>
      <c r="G203" s="124" t="str">
        <f>IF(E203&lt;&gt;"",SUMIFS('JPK_KR-1'!AL:AL,'JPK_KR-1'!W:W,F203),"")</f>
        <v/>
      </c>
      <c r="H203" s="124" t="str">
        <f>IF(E203&lt;&gt;"",SUMIFS('JPK_KR-1'!AM:AM,'JPK_KR-1'!W:W,F203),"")</f>
        <v/>
      </c>
      <c r="I203" t="str">
        <f>IF(KOKPIT!I203&lt;&gt;"",KOKPIT!I203,"")</f>
        <v/>
      </c>
      <c r="J203" t="str">
        <f>IF(KOKPIT!J203&lt;&gt;"",KOKPIT!J203,"")</f>
        <v/>
      </c>
      <c r="K203" s="124" t="str">
        <f>IF(I203&lt;&gt;"",SUMIFS('JPK_KR-1'!AJ:AJ,'JPK_KR-1'!W:W,J203),"")</f>
        <v/>
      </c>
      <c r="L203" s="124" t="str">
        <f>IF(I203&lt;&gt;"",SUMIFS('JPK_KR-1'!AK:AK,'JPK_KR-1'!W:W,J203),"")</f>
        <v/>
      </c>
    </row>
    <row r="204" spans="1:12" x14ac:dyDescent="0.35">
      <c r="A204" t="str">
        <f>IF(KOKPIT!A204&lt;&gt;"",KOKPIT!A204,"")</f>
        <v/>
      </c>
      <c r="B204" t="str">
        <f>IF(KOKPIT!B204&lt;&gt;"",KOKPIT!B204,"")</f>
        <v/>
      </c>
      <c r="C204" s="124" t="str">
        <f>IF(A204&lt;&gt;"",SUMIFS('JPK_KR-1'!AL:AL,'JPK_KR-1'!W:W,B204),"")</f>
        <v/>
      </c>
      <c r="D204" s="124" t="str">
        <f>IF(A204&lt;&gt;"",SUMIFS('JPK_KR-1'!AM:AM,'JPK_KR-1'!W:W,B204),"")</f>
        <v/>
      </c>
      <c r="E204" t="str">
        <f>IF(KOKPIT!E204&lt;&gt;"",KOKPIT!E204,"")</f>
        <v/>
      </c>
      <c r="F204" t="str">
        <f>IF(KOKPIT!F204&lt;&gt;"",KOKPIT!F204,"")</f>
        <v/>
      </c>
      <c r="G204" s="124" t="str">
        <f>IF(E204&lt;&gt;"",SUMIFS('JPK_KR-1'!AL:AL,'JPK_KR-1'!W:W,F204),"")</f>
        <v/>
      </c>
      <c r="H204" s="124" t="str">
        <f>IF(E204&lt;&gt;"",SUMIFS('JPK_KR-1'!AM:AM,'JPK_KR-1'!W:W,F204),"")</f>
        <v/>
      </c>
      <c r="I204" t="str">
        <f>IF(KOKPIT!I204&lt;&gt;"",KOKPIT!I204,"")</f>
        <v/>
      </c>
      <c r="J204" t="str">
        <f>IF(KOKPIT!J204&lt;&gt;"",KOKPIT!J204,"")</f>
        <v/>
      </c>
      <c r="K204" s="124" t="str">
        <f>IF(I204&lt;&gt;"",SUMIFS('JPK_KR-1'!AJ:AJ,'JPK_KR-1'!W:W,J204),"")</f>
        <v/>
      </c>
      <c r="L204" s="124" t="str">
        <f>IF(I204&lt;&gt;"",SUMIFS('JPK_KR-1'!AK:AK,'JPK_KR-1'!W:W,J204),"")</f>
        <v/>
      </c>
    </row>
    <row r="205" spans="1:12" x14ac:dyDescent="0.35">
      <c r="A205" t="str">
        <f>IF(KOKPIT!A205&lt;&gt;"",KOKPIT!A205,"")</f>
        <v/>
      </c>
      <c r="B205" t="str">
        <f>IF(KOKPIT!B205&lt;&gt;"",KOKPIT!B205,"")</f>
        <v/>
      </c>
      <c r="C205" s="124" t="str">
        <f>IF(A205&lt;&gt;"",SUMIFS('JPK_KR-1'!AL:AL,'JPK_KR-1'!W:W,B205),"")</f>
        <v/>
      </c>
      <c r="D205" s="124" t="str">
        <f>IF(A205&lt;&gt;"",SUMIFS('JPK_KR-1'!AM:AM,'JPK_KR-1'!W:W,B205),"")</f>
        <v/>
      </c>
      <c r="E205" t="str">
        <f>IF(KOKPIT!E205&lt;&gt;"",KOKPIT!E205,"")</f>
        <v/>
      </c>
      <c r="F205" t="str">
        <f>IF(KOKPIT!F205&lt;&gt;"",KOKPIT!F205,"")</f>
        <v/>
      </c>
      <c r="G205" s="124" t="str">
        <f>IF(E205&lt;&gt;"",SUMIFS('JPK_KR-1'!AL:AL,'JPK_KR-1'!W:W,F205),"")</f>
        <v/>
      </c>
      <c r="H205" s="124" t="str">
        <f>IF(E205&lt;&gt;"",SUMIFS('JPK_KR-1'!AM:AM,'JPK_KR-1'!W:W,F205),"")</f>
        <v/>
      </c>
      <c r="I205" t="str">
        <f>IF(KOKPIT!I205&lt;&gt;"",KOKPIT!I205,"")</f>
        <v/>
      </c>
      <c r="J205" t="str">
        <f>IF(KOKPIT!J205&lt;&gt;"",KOKPIT!J205,"")</f>
        <v/>
      </c>
      <c r="K205" s="124" t="str">
        <f>IF(I205&lt;&gt;"",SUMIFS('JPK_KR-1'!AJ:AJ,'JPK_KR-1'!W:W,J205),"")</f>
        <v/>
      </c>
      <c r="L205" s="124" t="str">
        <f>IF(I205&lt;&gt;"",SUMIFS('JPK_KR-1'!AK:AK,'JPK_KR-1'!W:W,J205),"")</f>
        <v/>
      </c>
    </row>
    <row r="206" spans="1:12" x14ac:dyDescent="0.35">
      <c r="A206" t="str">
        <f>IF(KOKPIT!A206&lt;&gt;"",KOKPIT!A206,"")</f>
        <v/>
      </c>
      <c r="B206" t="str">
        <f>IF(KOKPIT!B206&lt;&gt;"",KOKPIT!B206,"")</f>
        <v/>
      </c>
      <c r="C206" s="124" t="str">
        <f>IF(A206&lt;&gt;"",SUMIFS('JPK_KR-1'!AL:AL,'JPK_KR-1'!W:W,B206),"")</f>
        <v/>
      </c>
      <c r="D206" s="124" t="str">
        <f>IF(A206&lt;&gt;"",SUMIFS('JPK_KR-1'!AM:AM,'JPK_KR-1'!W:W,B206),"")</f>
        <v/>
      </c>
      <c r="E206" t="str">
        <f>IF(KOKPIT!E206&lt;&gt;"",KOKPIT!E206,"")</f>
        <v/>
      </c>
      <c r="F206" t="str">
        <f>IF(KOKPIT!F206&lt;&gt;"",KOKPIT!F206,"")</f>
        <v/>
      </c>
      <c r="G206" s="124" t="str">
        <f>IF(E206&lt;&gt;"",SUMIFS('JPK_KR-1'!AL:AL,'JPK_KR-1'!W:W,F206),"")</f>
        <v/>
      </c>
      <c r="H206" s="124" t="str">
        <f>IF(E206&lt;&gt;"",SUMIFS('JPK_KR-1'!AM:AM,'JPK_KR-1'!W:W,F206),"")</f>
        <v/>
      </c>
      <c r="I206" t="str">
        <f>IF(KOKPIT!I206&lt;&gt;"",KOKPIT!I206,"")</f>
        <v/>
      </c>
      <c r="J206" t="str">
        <f>IF(KOKPIT!J206&lt;&gt;"",KOKPIT!J206,"")</f>
        <v/>
      </c>
      <c r="K206" s="124" t="str">
        <f>IF(I206&lt;&gt;"",SUMIFS('JPK_KR-1'!AJ:AJ,'JPK_KR-1'!W:W,J206),"")</f>
        <v/>
      </c>
      <c r="L206" s="124" t="str">
        <f>IF(I206&lt;&gt;"",SUMIFS('JPK_KR-1'!AK:AK,'JPK_KR-1'!W:W,J206),"")</f>
        <v/>
      </c>
    </row>
    <row r="207" spans="1:12" x14ac:dyDescent="0.35">
      <c r="A207" t="str">
        <f>IF(KOKPIT!A207&lt;&gt;"",KOKPIT!A207,"")</f>
        <v/>
      </c>
      <c r="B207" t="str">
        <f>IF(KOKPIT!B207&lt;&gt;"",KOKPIT!B207,"")</f>
        <v/>
      </c>
      <c r="C207" s="124" t="str">
        <f>IF(A207&lt;&gt;"",SUMIFS('JPK_KR-1'!AL:AL,'JPK_KR-1'!W:W,B207),"")</f>
        <v/>
      </c>
      <c r="D207" s="124" t="str">
        <f>IF(A207&lt;&gt;"",SUMIFS('JPK_KR-1'!AM:AM,'JPK_KR-1'!W:W,B207),"")</f>
        <v/>
      </c>
      <c r="E207" t="str">
        <f>IF(KOKPIT!E207&lt;&gt;"",KOKPIT!E207,"")</f>
        <v/>
      </c>
      <c r="F207" t="str">
        <f>IF(KOKPIT!F207&lt;&gt;"",KOKPIT!F207,"")</f>
        <v/>
      </c>
      <c r="G207" s="124" t="str">
        <f>IF(E207&lt;&gt;"",SUMIFS('JPK_KR-1'!AL:AL,'JPK_KR-1'!W:W,F207),"")</f>
        <v/>
      </c>
      <c r="H207" s="124" t="str">
        <f>IF(E207&lt;&gt;"",SUMIFS('JPK_KR-1'!AM:AM,'JPK_KR-1'!W:W,F207),"")</f>
        <v/>
      </c>
      <c r="I207" t="str">
        <f>IF(KOKPIT!I207&lt;&gt;"",KOKPIT!I207,"")</f>
        <v/>
      </c>
      <c r="J207" t="str">
        <f>IF(KOKPIT!J207&lt;&gt;"",KOKPIT!J207,"")</f>
        <v/>
      </c>
      <c r="K207" s="124" t="str">
        <f>IF(I207&lt;&gt;"",SUMIFS('JPK_KR-1'!AJ:AJ,'JPK_KR-1'!W:W,J207),"")</f>
        <v/>
      </c>
      <c r="L207" s="124" t="str">
        <f>IF(I207&lt;&gt;"",SUMIFS('JPK_KR-1'!AK:AK,'JPK_KR-1'!W:W,J207),"")</f>
        <v/>
      </c>
    </row>
    <row r="208" spans="1:12" x14ac:dyDescent="0.35">
      <c r="A208" t="str">
        <f>IF(KOKPIT!A208&lt;&gt;"",KOKPIT!A208,"")</f>
        <v/>
      </c>
      <c r="B208" t="str">
        <f>IF(KOKPIT!B208&lt;&gt;"",KOKPIT!B208,"")</f>
        <v/>
      </c>
      <c r="C208" s="124" t="str">
        <f>IF(A208&lt;&gt;"",SUMIFS('JPK_KR-1'!AL:AL,'JPK_KR-1'!W:W,B208),"")</f>
        <v/>
      </c>
      <c r="D208" s="124" t="str">
        <f>IF(A208&lt;&gt;"",SUMIFS('JPK_KR-1'!AM:AM,'JPK_KR-1'!W:W,B208),"")</f>
        <v/>
      </c>
      <c r="E208" t="str">
        <f>IF(KOKPIT!E208&lt;&gt;"",KOKPIT!E208,"")</f>
        <v/>
      </c>
      <c r="F208" t="str">
        <f>IF(KOKPIT!F208&lt;&gt;"",KOKPIT!F208,"")</f>
        <v/>
      </c>
      <c r="G208" s="124" t="str">
        <f>IF(E208&lt;&gt;"",SUMIFS('JPK_KR-1'!AL:AL,'JPK_KR-1'!W:W,F208),"")</f>
        <v/>
      </c>
      <c r="H208" s="124" t="str">
        <f>IF(E208&lt;&gt;"",SUMIFS('JPK_KR-1'!AM:AM,'JPK_KR-1'!W:W,F208),"")</f>
        <v/>
      </c>
      <c r="I208" t="str">
        <f>IF(KOKPIT!I208&lt;&gt;"",KOKPIT!I208,"")</f>
        <v/>
      </c>
      <c r="J208" t="str">
        <f>IF(KOKPIT!J208&lt;&gt;"",KOKPIT!J208,"")</f>
        <v/>
      </c>
      <c r="K208" s="124" t="str">
        <f>IF(I208&lt;&gt;"",SUMIFS('JPK_KR-1'!AJ:AJ,'JPK_KR-1'!W:W,J208),"")</f>
        <v/>
      </c>
      <c r="L208" s="124" t="str">
        <f>IF(I208&lt;&gt;"",SUMIFS('JPK_KR-1'!AK:AK,'JPK_KR-1'!W:W,J208),"")</f>
        <v/>
      </c>
    </row>
    <row r="209" spans="1:12" x14ac:dyDescent="0.35">
      <c r="A209" t="str">
        <f>IF(KOKPIT!A209&lt;&gt;"",KOKPIT!A209,"")</f>
        <v/>
      </c>
      <c r="B209" t="str">
        <f>IF(KOKPIT!B209&lt;&gt;"",KOKPIT!B209,"")</f>
        <v/>
      </c>
      <c r="C209" s="124" t="str">
        <f>IF(A209&lt;&gt;"",SUMIFS('JPK_KR-1'!AL:AL,'JPK_KR-1'!W:W,B209),"")</f>
        <v/>
      </c>
      <c r="D209" s="124" t="str">
        <f>IF(A209&lt;&gt;"",SUMIFS('JPK_KR-1'!AM:AM,'JPK_KR-1'!W:W,B209),"")</f>
        <v/>
      </c>
      <c r="E209" t="str">
        <f>IF(KOKPIT!E209&lt;&gt;"",KOKPIT!E209,"")</f>
        <v/>
      </c>
      <c r="F209" t="str">
        <f>IF(KOKPIT!F209&lt;&gt;"",KOKPIT!F209,"")</f>
        <v/>
      </c>
      <c r="G209" s="124" t="str">
        <f>IF(E209&lt;&gt;"",SUMIFS('JPK_KR-1'!AL:AL,'JPK_KR-1'!W:W,F209),"")</f>
        <v/>
      </c>
      <c r="H209" s="124" t="str">
        <f>IF(E209&lt;&gt;"",SUMIFS('JPK_KR-1'!AM:AM,'JPK_KR-1'!W:W,F209),"")</f>
        <v/>
      </c>
      <c r="I209" t="str">
        <f>IF(KOKPIT!I209&lt;&gt;"",KOKPIT!I209,"")</f>
        <v/>
      </c>
      <c r="J209" t="str">
        <f>IF(KOKPIT!J209&lt;&gt;"",KOKPIT!J209,"")</f>
        <v/>
      </c>
      <c r="K209" s="124" t="str">
        <f>IF(I209&lt;&gt;"",SUMIFS('JPK_KR-1'!AJ:AJ,'JPK_KR-1'!W:W,J209),"")</f>
        <v/>
      </c>
      <c r="L209" s="124" t="str">
        <f>IF(I209&lt;&gt;"",SUMIFS('JPK_KR-1'!AK:AK,'JPK_KR-1'!W:W,J209),"")</f>
        <v/>
      </c>
    </row>
    <row r="210" spans="1:12" x14ac:dyDescent="0.35">
      <c r="A210" t="str">
        <f>IF(KOKPIT!A210&lt;&gt;"",KOKPIT!A210,"")</f>
        <v/>
      </c>
      <c r="B210" t="str">
        <f>IF(KOKPIT!B210&lt;&gt;"",KOKPIT!B210,"")</f>
        <v/>
      </c>
      <c r="C210" s="124" t="str">
        <f>IF(A210&lt;&gt;"",SUMIFS('JPK_KR-1'!AL:AL,'JPK_KR-1'!W:W,B210),"")</f>
        <v/>
      </c>
      <c r="D210" s="124" t="str">
        <f>IF(A210&lt;&gt;"",SUMIFS('JPK_KR-1'!AM:AM,'JPK_KR-1'!W:W,B210),"")</f>
        <v/>
      </c>
      <c r="E210" t="str">
        <f>IF(KOKPIT!E210&lt;&gt;"",KOKPIT!E210,"")</f>
        <v/>
      </c>
      <c r="F210" t="str">
        <f>IF(KOKPIT!F210&lt;&gt;"",KOKPIT!F210,"")</f>
        <v/>
      </c>
      <c r="G210" s="124" t="str">
        <f>IF(E210&lt;&gt;"",SUMIFS('JPK_KR-1'!AL:AL,'JPK_KR-1'!W:W,F210),"")</f>
        <v/>
      </c>
      <c r="H210" s="124" t="str">
        <f>IF(E210&lt;&gt;"",SUMIFS('JPK_KR-1'!AM:AM,'JPK_KR-1'!W:W,F210),"")</f>
        <v/>
      </c>
      <c r="I210" t="str">
        <f>IF(KOKPIT!I210&lt;&gt;"",KOKPIT!I210,"")</f>
        <v/>
      </c>
      <c r="J210" t="str">
        <f>IF(KOKPIT!J210&lt;&gt;"",KOKPIT!J210,"")</f>
        <v/>
      </c>
      <c r="K210" s="124" t="str">
        <f>IF(I210&lt;&gt;"",SUMIFS('JPK_KR-1'!AJ:AJ,'JPK_KR-1'!W:W,J210),"")</f>
        <v/>
      </c>
      <c r="L210" s="124" t="str">
        <f>IF(I210&lt;&gt;"",SUMIFS('JPK_KR-1'!AK:AK,'JPK_KR-1'!W:W,J210),"")</f>
        <v/>
      </c>
    </row>
    <row r="211" spans="1:12" x14ac:dyDescent="0.35">
      <c r="A211" t="str">
        <f>IF(KOKPIT!A211&lt;&gt;"",KOKPIT!A211,"")</f>
        <v/>
      </c>
      <c r="B211" t="str">
        <f>IF(KOKPIT!B211&lt;&gt;"",KOKPIT!B211,"")</f>
        <v/>
      </c>
      <c r="C211" s="124" t="str">
        <f>IF(A211&lt;&gt;"",SUMIFS('JPK_KR-1'!AL:AL,'JPK_KR-1'!W:W,B211),"")</f>
        <v/>
      </c>
      <c r="D211" s="124" t="str">
        <f>IF(A211&lt;&gt;"",SUMIFS('JPK_KR-1'!AM:AM,'JPK_KR-1'!W:W,B211),"")</f>
        <v/>
      </c>
      <c r="E211" t="str">
        <f>IF(KOKPIT!E211&lt;&gt;"",KOKPIT!E211,"")</f>
        <v/>
      </c>
      <c r="F211" t="str">
        <f>IF(KOKPIT!F211&lt;&gt;"",KOKPIT!F211,"")</f>
        <v/>
      </c>
      <c r="G211" s="124" t="str">
        <f>IF(E211&lt;&gt;"",SUMIFS('JPK_KR-1'!AL:AL,'JPK_KR-1'!W:W,F211),"")</f>
        <v/>
      </c>
      <c r="H211" s="124" t="str">
        <f>IF(E211&lt;&gt;"",SUMIFS('JPK_KR-1'!AM:AM,'JPK_KR-1'!W:W,F211),"")</f>
        <v/>
      </c>
      <c r="I211" t="str">
        <f>IF(KOKPIT!I211&lt;&gt;"",KOKPIT!I211,"")</f>
        <v/>
      </c>
      <c r="J211" t="str">
        <f>IF(KOKPIT!J211&lt;&gt;"",KOKPIT!J211,"")</f>
        <v/>
      </c>
      <c r="K211" s="124" t="str">
        <f>IF(I211&lt;&gt;"",SUMIFS('JPK_KR-1'!AJ:AJ,'JPK_KR-1'!W:W,J211),"")</f>
        <v/>
      </c>
      <c r="L211" s="124" t="str">
        <f>IF(I211&lt;&gt;"",SUMIFS('JPK_KR-1'!AK:AK,'JPK_KR-1'!W:W,J211),"")</f>
        <v/>
      </c>
    </row>
    <row r="212" spans="1:12" x14ac:dyDescent="0.35">
      <c r="A212" t="str">
        <f>IF(KOKPIT!A212&lt;&gt;"",KOKPIT!A212,"")</f>
        <v/>
      </c>
      <c r="B212" t="str">
        <f>IF(KOKPIT!B212&lt;&gt;"",KOKPIT!B212,"")</f>
        <v/>
      </c>
      <c r="C212" s="124" t="str">
        <f>IF(A212&lt;&gt;"",SUMIFS('JPK_KR-1'!AL:AL,'JPK_KR-1'!W:W,B212),"")</f>
        <v/>
      </c>
      <c r="D212" s="124" t="str">
        <f>IF(A212&lt;&gt;"",SUMIFS('JPK_KR-1'!AM:AM,'JPK_KR-1'!W:W,B212),"")</f>
        <v/>
      </c>
      <c r="E212" t="str">
        <f>IF(KOKPIT!E212&lt;&gt;"",KOKPIT!E212,"")</f>
        <v/>
      </c>
      <c r="F212" t="str">
        <f>IF(KOKPIT!F212&lt;&gt;"",KOKPIT!F212,"")</f>
        <v/>
      </c>
      <c r="G212" s="124" t="str">
        <f>IF(E212&lt;&gt;"",SUMIFS('JPK_KR-1'!AL:AL,'JPK_KR-1'!W:W,F212),"")</f>
        <v/>
      </c>
      <c r="H212" s="124" t="str">
        <f>IF(E212&lt;&gt;"",SUMIFS('JPK_KR-1'!AM:AM,'JPK_KR-1'!W:W,F212),"")</f>
        <v/>
      </c>
      <c r="I212" t="str">
        <f>IF(KOKPIT!I212&lt;&gt;"",KOKPIT!I212,"")</f>
        <v/>
      </c>
      <c r="J212" t="str">
        <f>IF(KOKPIT!J212&lt;&gt;"",KOKPIT!J212,"")</f>
        <v/>
      </c>
      <c r="K212" s="124" t="str">
        <f>IF(I212&lt;&gt;"",SUMIFS('JPK_KR-1'!AJ:AJ,'JPK_KR-1'!W:W,J212),"")</f>
        <v/>
      </c>
      <c r="L212" s="124" t="str">
        <f>IF(I212&lt;&gt;"",SUMIFS('JPK_KR-1'!AK:AK,'JPK_KR-1'!W:W,J212),"")</f>
        <v/>
      </c>
    </row>
    <row r="213" spans="1:12" x14ac:dyDescent="0.35">
      <c r="A213" t="str">
        <f>IF(KOKPIT!A213&lt;&gt;"",KOKPIT!A213,"")</f>
        <v/>
      </c>
      <c r="B213" t="str">
        <f>IF(KOKPIT!B213&lt;&gt;"",KOKPIT!B213,"")</f>
        <v/>
      </c>
      <c r="C213" s="124" t="str">
        <f>IF(A213&lt;&gt;"",SUMIFS('JPK_KR-1'!AL:AL,'JPK_KR-1'!W:W,B213),"")</f>
        <v/>
      </c>
      <c r="D213" s="124" t="str">
        <f>IF(A213&lt;&gt;"",SUMIFS('JPK_KR-1'!AM:AM,'JPK_KR-1'!W:W,B213),"")</f>
        <v/>
      </c>
      <c r="E213" t="str">
        <f>IF(KOKPIT!E213&lt;&gt;"",KOKPIT!E213,"")</f>
        <v/>
      </c>
      <c r="F213" t="str">
        <f>IF(KOKPIT!F213&lt;&gt;"",KOKPIT!F213,"")</f>
        <v/>
      </c>
      <c r="G213" s="124" t="str">
        <f>IF(E213&lt;&gt;"",SUMIFS('JPK_KR-1'!AL:AL,'JPK_KR-1'!W:W,F213),"")</f>
        <v/>
      </c>
      <c r="H213" s="124" t="str">
        <f>IF(E213&lt;&gt;"",SUMIFS('JPK_KR-1'!AM:AM,'JPK_KR-1'!W:W,F213),"")</f>
        <v/>
      </c>
      <c r="I213" t="str">
        <f>IF(KOKPIT!I213&lt;&gt;"",KOKPIT!I213,"")</f>
        <v/>
      </c>
      <c r="J213" t="str">
        <f>IF(KOKPIT!J213&lt;&gt;"",KOKPIT!J213,"")</f>
        <v/>
      </c>
      <c r="K213" s="124" t="str">
        <f>IF(I213&lt;&gt;"",SUMIFS('JPK_KR-1'!AJ:AJ,'JPK_KR-1'!W:W,J213),"")</f>
        <v/>
      </c>
      <c r="L213" s="124" t="str">
        <f>IF(I213&lt;&gt;"",SUMIFS('JPK_KR-1'!AK:AK,'JPK_KR-1'!W:W,J213),"")</f>
        <v/>
      </c>
    </row>
    <row r="214" spans="1:12" x14ac:dyDescent="0.35">
      <c r="A214" t="str">
        <f>IF(KOKPIT!A214&lt;&gt;"",KOKPIT!A214,"")</f>
        <v/>
      </c>
      <c r="B214" t="str">
        <f>IF(KOKPIT!B214&lt;&gt;"",KOKPIT!B214,"")</f>
        <v/>
      </c>
      <c r="C214" s="124" t="str">
        <f>IF(A214&lt;&gt;"",SUMIFS('JPK_KR-1'!AL:AL,'JPK_KR-1'!W:W,B214),"")</f>
        <v/>
      </c>
      <c r="D214" s="124" t="str">
        <f>IF(A214&lt;&gt;"",SUMIFS('JPK_KR-1'!AM:AM,'JPK_KR-1'!W:W,B214),"")</f>
        <v/>
      </c>
      <c r="E214" t="str">
        <f>IF(KOKPIT!E214&lt;&gt;"",KOKPIT!E214,"")</f>
        <v/>
      </c>
      <c r="F214" t="str">
        <f>IF(KOKPIT!F214&lt;&gt;"",KOKPIT!F214,"")</f>
        <v/>
      </c>
      <c r="G214" s="124" t="str">
        <f>IF(E214&lt;&gt;"",SUMIFS('JPK_KR-1'!AL:AL,'JPK_KR-1'!W:W,F214),"")</f>
        <v/>
      </c>
      <c r="H214" s="124" t="str">
        <f>IF(E214&lt;&gt;"",SUMIFS('JPK_KR-1'!AM:AM,'JPK_KR-1'!W:W,F214),"")</f>
        <v/>
      </c>
      <c r="I214" t="str">
        <f>IF(KOKPIT!I214&lt;&gt;"",KOKPIT!I214,"")</f>
        <v/>
      </c>
      <c r="J214" t="str">
        <f>IF(KOKPIT!J214&lt;&gt;"",KOKPIT!J214,"")</f>
        <v/>
      </c>
      <c r="K214" s="124" t="str">
        <f>IF(I214&lt;&gt;"",SUMIFS('JPK_KR-1'!AJ:AJ,'JPK_KR-1'!W:W,J214),"")</f>
        <v/>
      </c>
      <c r="L214" s="124" t="str">
        <f>IF(I214&lt;&gt;"",SUMIFS('JPK_KR-1'!AK:AK,'JPK_KR-1'!W:W,J214),"")</f>
        <v/>
      </c>
    </row>
    <row r="215" spans="1:12" x14ac:dyDescent="0.35">
      <c r="A215" t="str">
        <f>IF(KOKPIT!A215&lt;&gt;"",KOKPIT!A215,"")</f>
        <v/>
      </c>
      <c r="B215" t="str">
        <f>IF(KOKPIT!B215&lt;&gt;"",KOKPIT!B215,"")</f>
        <v/>
      </c>
      <c r="C215" s="124" t="str">
        <f>IF(A215&lt;&gt;"",SUMIFS('JPK_KR-1'!AL:AL,'JPK_KR-1'!W:W,B215),"")</f>
        <v/>
      </c>
      <c r="D215" s="124" t="str">
        <f>IF(A215&lt;&gt;"",SUMIFS('JPK_KR-1'!AM:AM,'JPK_KR-1'!W:W,B215),"")</f>
        <v/>
      </c>
      <c r="E215" t="str">
        <f>IF(KOKPIT!E215&lt;&gt;"",KOKPIT!E215,"")</f>
        <v/>
      </c>
      <c r="F215" t="str">
        <f>IF(KOKPIT!F215&lt;&gt;"",KOKPIT!F215,"")</f>
        <v/>
      </c>
      <c r="G215" s="124" t="str">
        <f>IF(E215&lt;&gt;"",SUMIFS('JPK_KR-1'!AL:AL,'JPK_KR-1'!W:W,F215),"")</f>
        <v/>
      </c>
      <c r="H215" s="124" t="str">
        <f>IF(E215&lt;&gt;"",SUMIFS('JPK_KR-1'!AM:AM,'JPK_KR-1'!W:W,F215),"")</f>
        <v/>
      </c>
      <c r="I215" t="str">
        <f>IF(KOKPIT!I215&lt;&gt;"",KOKPIT!I215,"")</f>
        <v/>
      </c>
      <c r="J215" t="str">
        <f>IF(KOKPIT!J215&lt;&gt;"",KOKPIT!J215,"")</f>
        <v/>
      </c>
      <c r="K215" s="124" t="str">
        <f>IF(I215&lt;&gt;"",SUMIFS('JPK_KR-1'!AJ:AJ,'JPK_KR-1'!W:W,J215),"")</f>
        <v/>
      </c>
      <c r="L215" s="124" t="str">
        <f>IF(I215&lt;&gt;"",SUMIFS('JPK_KR-1'!AK:AK,'JPK_KR-1'!W:W,J215),"")</f>
        <v/>
      </c>
    </row>
    <row r="216" spans="1:12" x14ac:dyDescent="0.35">
      <c r="A216" t="str">
        <f>IF(KOKPIT!A216&lt;&gt;"",KOKPIT!A216,"")</f>
        <v/>
      </c>
      <c r="B216" t="str">
        <f>IF(KOKPIT!B216&lt;&gt;"",KOKPIT!B216,"")</f>
        <v/>
      </c>
      <c r="C216" s="124" t="str">
        <f>IF(A216&lt;&gt;"",SUMIFS('JPK_KR-1'!AL:AL,'JPK_KR-1'!W:W,B216),"")</f>
        <v/>
      </c>
      <c r="D216" s="124" t="str">
        <f>IF(A216&lt;&gt;"",SUMIFS('JPK_KR-1'!AM:AM,'JPK_KR-1'!W:W,B216),"")</f>
        <v/>
      </c>
      <c r="E216" t="str">
        <f>IF(KOKPIT!E216&lt;&gt;"",KOKPIT!E216,"")</f>
        <v/>
      </c>
      <c r="F216" t="str">
        <f>IF(KOKPIT!F216&lt;&gt;"",KOKPIT!F216,"")</f>
        <v/>
      </c>
      <c r="G216" s="124" t="str">
        <f>IF(E216&lt;&gt;"",SUMIFS('JPK_KR-1'!AL:AL,'JPK_KR-1'!W:W,F216),"")</f>
        <v/>
      </c>
      <c r="H216" s="124" t="str">
        <f>IF(E216&lt;&gt;"",SUMIFS('JPK_KR-1'!AM:AM,'JPK_KR-1'!W:W,F216),"")</f>
        <v/>
      </c>
      <c r="I216" t="str">
        <f>IF(KOKPIT!I216&lt;&gt;"",KOKPIT!I216,"")</f>
        <v/>
      </c>
      <c r="J216" t="str">
        <f>IF(KOKPIT!J216&lt;&gt;"",KOKPIT!J216,"")</f>
        <v/>
      </c>
      <c r="K216" s="124" t="str">
        <f>IF(I216&lt;&gt;"",SUMIFS('JPK_KR-1'!AJ:AJ,'JPK_KR-1'!W:W,J216),"")</f>
        <v/>
      </c>
      <c r="L216" s="124" t="str">
        <f>IF(I216&lt;&gt;"",SUMIFS('JPK_KR-1'!AK:AK,'JPK_KR-1'!W:W,J216),"")</f>
        <v/>
      </c>
    </row>
    <row r="217" spans="1:12" x14ac:dyDescent="0.35">
      <c r="A217" t="str">
        <f>IF(KOKPIT!A217&lt;&gt;"",KOKPIT!A217,"")</f>
        <v/>
      </c>
      <c r="B217" t="str">
        <f>IF(KOKPIT!B217&lt;&gt;"",KOKPIT!B217,"")</f>
        <v/>
      </c>
      <c r="C217" s="124" t="str">
        <f>IF(A217&lt;&gt;"",SUMIFS('JPK_KR-1'!AL:AL,'JPK_KR-1'!W:W,B217),"")</f>
        <v/>
      </c>
      <c r="D217" s="124" t="str">
        <f>IF(A217&lt;&gt;"",SUMIFS('JPK_KR-1'!AM:AM,'JPK_KR-1'!W:W,B217),"")</f>
        <v/>
      </c>
      <c r="E217" t="str">
        <f>IF(KOKPIT!E217&lt;&gt;"",KOKPIT!E217,"")</f>
        <v/>
      </c>
      <c r="F217" t="str">
        <f>IF(KOKPIT!F217&lt;&gt;"",KOKPIT!F217,"")</f>
        <v/>
      </c>
      <c r="G217" s="124" t="str">
        <f>IF(E217&lt;&gt;"",SUMIFS('JPK_KR-1'!AL:AL,'JPK_KR-1'!W:W,F217),"")</f>
        <v/>
      </c>
      <c r="H217" s="124" t="str">
        <f>IF(E217&lt;&gt;"",SUMIFS('JPK_KR-1'!AM:AM,'JPK_KR-1'!W:W,F217),"")</f>
        <v/>
      </c>
      <c r="I217" t="str">
        <f>IF(KOKPIT!I217&lt;&gt;"",KOKPIT!I217,"")</f>
        <v/>
      </c>
      <c r="J217" t="str">
        <f>IF(KOKPIT!J217&lt;&gt;"",KOKPIT!J217,"")</f>
        <v/>
      </c>
      <c r="K217" s="124" t="str">
        <f>IF(I217&lt;&gt;"",SUMIFS('JPK_KR-1'!AJ:AJ,'JPK_KR-1'!W:W,J217),"")</f>
        <v/>
      </c>
      <c r="L217" s="124" t="str">
        <f>IF(I217&lt;&gt;"",SUMIFS('JPK_KR-1'!AK:AK,'JPK_KR-1'!W:W,J217),"")</f>
        <v/>
      </c>
    </row>
    <row r="218" spans="1:12" x14ac:dyDescent="0.35">
      <c r="A218" t="str">
        <f>IF(KOKPIT!A218&lt;&gt;"",KOKPIT!A218,"")</f>
        <v/>
      </c>
      <c r="B218" t="str">
        <f>IF(KOKPIT!B218&lt;&gt;"",KOKPIT!B218,"")</f>
        <v/>
      </c>
      <c r="C218" s="124" t="str">
        <f>IF(A218&lt;&gt;"",SUMIFS('JPK_KR-1'!AL:AL,'JPK_KR-1'!W:W,B218),"")</f>
        <v/>
      </c>
      <c r="D218" s="124" t="str">
        <f>IF(A218&lt;&gt;"",SUMIFS('JPK_KR-1'!AM:AM,'JPK_KR-1'!W:W,B218),"")</f>
        <v/>
      </c>
      <c r="E218" t="str">
        <f>IF(KOKPIT!E218&lt;&gt;"",KOKPIT!E218,"")</f>
        <v/>
      </c>
      <c r="F218" t="str">
        <f>IF(KOKPIT!F218&lt;&gt;"",KOKPIT!F218,"")</f>
        <v/>
      </c>
      <c r="G218" s="124" t="str">
        <f>IF(E218&lt;&gt;"",SUMIFS('JPK_KR-1'!AL:AL,'JPK_KR-1'!W:W,F218),"")</f>
        <v/>
      </c>
      <c r="H218" s="124" t="str">
        <f>IF(E218&lt;&gt;"",SUMIFS('JPK_KR-1'!AM:AM,'JPK_KR-1'!W:W,F218),"")</f>
        <v/>
      </c>
      <c r="I218" t="str">
        <f>IF(KOKPIT!I218&lt;&gt;"",KOKPIT!I218,"")</f>
        <v/>
      </c>
      <c r="J218" t="str">
        <f>IF(KOKPIT!J218&lt;&gt;"",KOKPIT!J218,"")</f>
        <v/>
      </c>
      <c r="K218" s="124" t="str">
        <f>IF(I218&lt;&gt;"",SUMIFS('JPK_KR-1'!AJ:AJ,'JPK_KR-1'!W:W,J218),"")</f>
        <v/>
      </c>
      <c r="L218" s="124" t="str">
        <f>IF(I218&lt;&gt;"",SUMIFS('JPK_KR-1'!AK:AK,'JPK_KR-1'!W:W,J218),"")</f>
        <v/>
      </c>
    </row>
    <row r="219" spans="1:12" x14ac:dyDescent="0.35">
      <c r="A219" t="str">
        <f>IF(KOKPIT!A219&lt;&gt;"",KOKPIT!A219,"")</f>
        <v/>
      </c>
      <c r="B219" t="str">
        <f>IF(KOKPIT!B219&lt;&gt;"",KOKPIT!B219,"")</f>
        <v/>
      </c>
      <c r="C219" s="124" t="str">
        <f>IF(A219&lt;&gt;"",SUMIFS('JPK_KR-1'!AL:AL,'JPK_KR-1'!W:W,B219),"")</f>
        <v/>
      </c>
      <c r="D219" s="124" t="str">
        <f>IF(A219&lt;&gt;"",SUMIFS('JPK_KR-1'!AM:AM,'JPK_KR-1'!W:W,B219),"")</f>
        <v/>
      </c>
      <c r="E219" t="str">
        <f>IF(KOKPIT!E219&lt;&gt;"",KOKPIT!E219,"")</f>
        <v/>
      </c>
      <c r="F219" t="str">
        <f>IF(KOKPIT!F219&lt;&gt;"",KOKPIT!F219,"")</f>
        <v/>
      </c>
      <c r="G219" s="124" t="str">
        <f>IF(E219&lt;&gt;"",SUMIFS('JPK_KR-1'!AL:AL,'JPK_KR-1'!W:W,F219),"")</f>
        <v/>
      </c>
      <c r="H219" s="124" t="str">
        <f>IF(E219&lt;&gt;"",SUMIFS('JPK_KR-1'!AM:AM,'JPK_KR-1'!W:W,F219),"")</f>
        <v/>
      </c>
      <c r="I219" t="str">
        <f>IF(KOKPIT!I219&lt;&gt;"",KOKPIT!I219,"")</f>
        <v/>
      </c>
      <c r="J219" t="str">
        <f>IF(KOKPIT!J219&lt;&gt;"",KOKPIT!J219,"")</f>
        <v/>
      </c>
      <c r="K219" s="124" t="str">
        <f>IF(I219&lt;&gt;"",SUMIFS('JPK_KR-1'!AJ:AJ,'JPK_KR-1'!W:W,J219),"")</f>
        <v/>
      </c>
      <c r="L219" s="124" t="str">
        <f>IF(I219&lt;&gt;"",SUMIFS('JPK_KR-1'!AK:AK,'JPK_KR-1'!W:W,J219),"")</f>
        <v/>
      </c>
    </row>
    <row r="220" spans="1:12" x14ac:dyDescent="0.35">
      <c r="A220" t="str">
        <f>IF(KOKPIT!A220&lt;&gt;"",KOKPIT!A220,"")</f>
        <v/>
      </c>
      <c r="B220" t="str">
        <f>IF(KOKPIT!B220&lt;&gt;"",KOKPIT!B220,"")</f>
        <v/>
      </c>
      <c r="C220" s="124" t="str">
        <f>IF(A220&lt;&gt;"",SUMIFS('JPK_KR-1'!AL:AL,'JPK_KR-1'!W:W,B220),"")</f>
        <v/>
      </c>
      <c r="D220" s="124" t="str">
        <f>IF(A220&lt;&gt;"",SUMIFS('JPK_KR-1'!AM:AM,'JPK_KR-1'!W:W,B220),"")</f>
        <v/>
      </c>
      <c r="E220" t="str">
        <f>IF(KOKPIT!E220&lt;&gt;"",KOKPIT!E220,"")</f>
        <v/>
      </c>
      <c r="F220" t="str">
        <f>IF(KOKPIT!F220&lt;&gt;"",KOKPIT!F220,"")</f>
        <v/>
      </c>
      <c r="G220" s="124" t="str">
        <f>IF(E220&lt;&gt;"",SUMIFS('JPK_KR-1'!AL:AL,'JPK_KR-1'!W:W,F220),"")</f>
        <v/>
      </c>
      <c r="H220" s="124" t="str">
        <f>IF(E220&lt;&gt;"",SUMIFS('JPK_KR-1'!AM:AM,'JPK_KR-1'!W:W,F220),"")</f>
        <v/>
      </c>
      <c r="I220" t="str">
        <f>IF(KOKPIT!I220&lt;&gt;"",KOKPIT!I220,"")</f>
        <v/>
      </c>
      <c r="J220" t="str">
        <f>IF(KOKPIT!J220&lt;&gt;"",KOKPIT!J220,"")</f>
        <v/>
      </c>
      <c r="K220" s="124" t="str">
        <f>IF(I220&lt;&gt;"",SUMIFS('JPK_KR-1'!AJ:AJ,'JPK_KR-1'!W:W,J220),"")</f>
        <v/>
      </c>
      <c r="L220" s="124" t="str">
        <f>IF(I220&lt;&gt;"",SUMIFS('JPK_KR-1'!AK:AK,'JPK_KR-1'!W:W,J220),"")</f>
        <v/>
      </c>
    </row>
    <row r="221" spans="1:12" x14ac:dyDescent="0.35">
      <c r="A221" t="str">
        <f>IF(KOKPIT!A221&lt;&gt;"",KOKPIT!A221,"")</f>
        <v/>
      </c>
      <c r="B221" t="str">
        <f>IF(KOKPIT!B221&lt;&gt;"",KOKPIT!B221,"")</f>
        <v/>
      </c>
      <c r="C221" s="124" t="str">
        <f>IF(A221&lt;&gt;"",SUMIFS('JPK_KR-1'!AL:AL,'JPK_KR-1'!W:W,B221),"")</f>
        <v/>
      </c>
      <c r="D221" s="124" t="str">
        <f>IF(A221&lt;&gt;"",SUMIFS('JPK_KR-1'!AM:AM,'JPK_KR-1'!W:W,B221),"")</f>
        <v/>
      </c>
      <c r="E221" t="str">
        <f>IF(KOKPIT!E221&lt;&gt;"",KOKPIT!E221,"")</f>
        <v/>
      </c>
      <c r="F221" t="str">
        <f>IF(KOKPIT!F221&lt;&gt;"",KOKPIT!F221,"")</f>
        <v/>
      </c>
      <c r="G221" s="124" t="str">
        <f>IF(E221&lt;&gt;"",SUMIFS('JPK_KR-1'!AL:AL,'JPK_KR-1'!W:W,F221),"")</f>
        <v/>
      </c>
      <c r="H221" s="124" t="str">
        <f>IF(E221&lt;&gt;"",SUMIFS('JPK_KR-1'!AM:AM,'JPK_KR-1'!W:W,F221),"")</f>
        <v/>
      </c>
      <c r="I221" t="str">
        <f>IF(KOKPIT!I221&lt;&gt;"",KOKPIT!I221,"")</f>
        <v/>
      </c>
      <c r="J221" t="str">
        <f>IF(KOKPIT!J221&lt;&gt;"",KOKPIT!J221,"")</f>
        <v/>
      </c>
      <c r="K221" s="124" t="str">
        <f>IF(I221&lt;&gt;"",SUMIFS('JPK_KR-1'!AJ:AJ,'JPK_KR-1'!W:W,J221),"")</f>
        <v/>
      </c>
      <c r="L221" s="124" t="str">
        <f>IF(I221&lt;&gt;"",SUMIFS('JPK_KR-1'!AK:AK,'JPK_KR-1'!W:W,J221),"")</f>
        <v/>
      </c>
    </row>
    <row r="222" spans="1:12" x14ac:dyDescent="0.35">
      <c r="A222" t="str">
        <f>IF(KOKPIT!A222&lt;&gt;"",KOKPIT!A222,"")</f>
        <v/>
      </c>
      <c r="B222" t="str">
        <f>IF(KOKPIT!B222&lt;&gt;"",KOKPIT!B222,"")</f>
        <v/>
      </c>
      <c r="C222" s="124" t="str">
        <f>IF(A222&lt;&gt;"",SUMIFS('JPK_KR-1'!AL:AL,'JPK_KR-1'!W:W,B222),"")</f>
        <v/>
      </c>
      <c r="D222" s="124" t="str">
        <f>IF(A222&lt;&gt;"",SUMIFS('JPK_KR-1'!AM:AM,'JPK_KR-1'!W:W,B222),"")</f>
        <v/>
      </c>
      <c r="E222" t="str">
        <f>IF(KOKPIT!E222&lt;&gt;"",KOKPIT!E222,"")</f>
        <v/>
      </c>
      <c r="F222" t="str">
        <f>IF(KOKPIT!F222&lt;&gt;"",KOKPIT!F222,"")</f>
        <v/>
      </c>
      <c r="G222" s="124" t="str">
        <f>IF(E222&lt;&gt;"",SUMIFS('JPK_KR-1'!AL:AL,'JPK_KR-1'!W:W,F222),"")</f>
        <v/>
      </c>
      <c r="H222" s="124" t="str">
        <f>IF(E222&lt;&gt;"",SUMIFS('JPK_KR-1'!AM:AM,'JPK_KR-1'!W:W,F222),"")</f>
        <v/>
      </c>
      <c r="I222" t="str">
        <f>IF(KOKPIT!I222&lt;&gt;"",KOKPIT!I222,"")</f>
        <v/>
      </c>
      <c r="J222" t="str">
        <f>IF(KOKPIT!J222&lt;&gt;"",KOKPIT!J222,"")</f>
        <v/>
      </c>
      <c r="K222" s="124" t="str">
        <f>IF(I222&lt;&gt;"",SUMIFS('JPK_KR-1'!AJ:AJ,'JPK_KR-1'!W:W,J222),"")</f>
        <v/>
      </c>
      <c r="L222" s="124" t="str">
        <f>IF(I222&lt;&gt;"",SUMIFS('JPK_KR-1'!AK:AK,'JPK_KR-1'!W:W,J222),"")</f>
        <v/>
      </c>
    </row>
    <row r="223" spans="1:12" x14ac:dyDescent="0.35">
      <c r="A223" t="str">
        <f>IF(KOKPIT!A223&lt;&gt;"",KOKPIT!A223,"")</f>
        <v/>
      </c>
      <c r="B223" t="str">
        <f>IF(KOKPIT!B223&lt;&gt;"",KOKPIT!B223,"")</f>
        <v/>
      </c>
      <c r="C223" s="124" t="str">
        <f>IF(A223&lt;&gt;"",SUMIFS('JPK_KR-1'!AL:AL,'JPK_KR-1'!W:W,B223),"")</f>
        <v/>
      </c>
      <c r="D223" s="124" t="str">
        <f>IF(A223&lt;&gt;"",SUMIFS('JPK_KR-1'!AM:AM,'JPK_KR-1'!W:W,B223),"")</f>
        <v/>
      </c>
      <c r="E223" t="str">
        <f>IF(KOKPIT!E223&lt;&gt;"",KOKPIT!E223,"")</f>
        <v/>
      </c>
      <c r="F223" t="str">
        <f>IF(KOKPIT!F223&lt;&gt;"",KOKPIT!F223,"")</f>
        <v/>
      </c>
      <c r="G223" s="124" t="str">
        <f>IF(E223&lt;&gt;"",SUMIFS('JPK_KR-1'!AL:AL,'JPK_KR-1'!W:W,F223),"")</f>
        <v/>
      </c>
      <c r="H223" s="124" t="str">
        <f>IF(E223&lt;&gt;"",SUMIFS('JPK_KR-1'!AM:AM,'JPK_KR-1'!W:W,F223),"")</f>
        <v/>
      </c>
      <c r="I223" t="str">
        <f>IF(KOKPIT!I223&lt;&gt;"",KOKPIT!I223,"")</f>
        <v/>
      </c>
      <c r="J223" t="str">
        <f>IF(KOKPIT!J223&lt;&gt;"",KOKPIT!J223,"")</f>
        <v/>
      </c>
      <c r="K223" s="124" t="str">
        <f>IF(I223&lt;&gt;"",SUMIFS('JPK_KR-1'!AJ:AJ,'JPK_KR-1'!W:W,J223),"")</f>
        <v/>
      </c>
      <c r="L223" s="124" t="str">
        <f>IF(I223&lt;&gt;"",SUMIFS('JPK_KR-1'!AK:AK,'JPK_KR-1'!W:W,J223),"")</f>
        <v/>
      </c>
    </row>
    <row r="224" spans="1:12" x14ac:dyDescent="0.35">
      <c r="A224" t="str">
        <f>IF(KOKPIT!A224&lt;&gt;"",KOKPIT!A224,"")</f>
        <v/>
      </c>
      <c r="B224" t="str">
        <f>IF(KOKPIT!B224&lt;&gt;"",KOKPIT!B224,"")</f>
        <v/>
      </c>
      <c r="C224" s="124" t="str">
        <f>IF(A224&lt;&gt;"",SUMIFS('JPK_KR-1'!AL:AL,'JPK_KR-1'!W:W,B224),"")</f>
        <v/>
      </c>
      <c r="D224" s="124" t="str">
        <f>IF(A224&lt;&gt;"",SUMIFS('JPK_KR-1'!AM:AM,'JPK_KR-1'!W:W,B224),"")</f>
        <v/>
      </c>
      <c r="E224" t="str">
        <f>IF(KOKPIT!E224&lt;&gt;"",KOKPIT!E224,"")</f>
        <v/>
      </c>
      <c r="F224" t="str">
        <f>IF(KOKPIT!F224&lt;&gt;"",KOKPIT!F224,"")</f>
        <v/>
      </c>
      <c r="G224" s="124" t="str">
        <f>IF(E224&lt;&gt;"",SUMIFS('JPK_KR-1'!AL:AL,'JPK_KR-1'!W:W,F224),"")</f>
        <v/>
      </c>
      <c r="H224" s="124" t="str">
        <f>IF(E224&lt;&gt;"",SUMIFS('JPK_KR-1'!AM:AM,'JPK_KR-1'!W:W,F224),"")</f>
        <v/>
      </c>
      <c r="I224" t="str">
        <f>IF(KOKPIT!I224&lt;&gt;"",KOKPIT!I224,"")</f>
        <v/>
      </c>
      <c r="J224" t="str">
        <f>IF(KOKPIT!J224&lt;&gt;"",KOKPIT!J224,"")</f>
        <v/>
      </c>
      <c r="K224" s="124" t="str">
        <f>IF(I224&lt;&gt;"",SUMIFS('JPK_KR-1'!AJ:AJ,'JPK_KR-1'!W:W,J224),"")</f>
        <v/>
      </c>
      <c r="L224" s="124" t="str">
        <f>IF(I224&lt;&gt;"",SUMIFS('JPK_KR-1'!AK:AK,'JPK_KR-1'!W:W,J224),"")</f>
        <v/>
      </c>
    </row>
    <row r="225" spans="1:12" x14ac:dyDescent="0.35">
      <c r="A225" t="str">
        <f>IF(KOKPIT!A225&lt;&gt;"",KOKPIT!A225,"")</f>
        <v/>
      </c>
      <c r="B225" t="str">
        <f>IF(KOKPIT!B225&lt;&gt;"",KOKPIT!B225,"")</f>
        <v/>
      </c>
      <c r="C225" s="124" t="str">
        <f>IF(A225&lt;&gt;"",SUMIFS('JPK_KR-1'!AL:AL,'JPK_KR-1'!W:W,B225),"")</f>
        <v/>
      </c>
      <c r="D225" s="124" t="str">
        <f>IF(A225&lt;&gt;"",SUMIFS('JPK_KR-1'!AM:AM,'JPK_KR-1'!W:W,B225),"")</f>
        <v/>
      </c>
      <c r="E225" t="str">
        <f>IF(KOKPIT!E225&lt;&gt;"",KOKPIT!E225,"")</f>
        <v/>
      </c>
      <c r="F225" t="str">
        <f>IF(KOKPIT!F225&lt;&gt;"",KOKPIT!F225,"")</f>
        <v/>
      </c>
      <c r="G225" s="124" t="str">
        <f>IF(E225&lt;&gt;"",SUMIFS('JPK_KR-1'!AL:AL,'JPK_KR-1'!W:W,F225),"")</f>
        <v/>
      </c>
      <c r="H225" s="124" t="str">
        <f>IF(E225&lt;&gt;"",SUMIFS('JPK_KR-1'!AM:AM,'JPK_KR-1'!W:W,F225),"")</f>
        <v/>
      </c>
      <c r="I225" t="str">
        <f>IF(KOKPIT!I225&lt;&gt;"",KOKPIT!I225,"")</f>
        <v/>
      </c>
      <c r="J225" t="str">
        <f>IF(KOKPIT!J225&lt;&gt;"",KOKPIT!J225,"")</f>
        <v/>
      </c>
      <c r="K225" s="124" t="str">
        <f>IF(I225&lt;&gt;"",SUMIFS('JPK_KR-1'!AJ:AJ,'JPK_KR-1'!W:W,J225),"")</f>
        <v/>
      </c>
      <c r="L225" s="124" t="str">
        <f>IF(I225&lt;&gt;"",SUMIFS('JPK_KR-1'!AK:AK,'JPK_KR-1'!W:W,J225),"")</f>
        <v/>
      </c>
    </row>
    <row r="226" spans="1:12" x14ac:dyDescent="0.35">
      <c r="A226" t="str">
        <f>IF(KOKPIT!A226&lt;&gt;"",KOKPIT!A226,"")</f>
        <v/>
      </c>
      <c r="B226" t="str">
        <f>IF(KOKPIT!B226&lt;&gt;"",KOKPIT!B226,"")</f>
        <v/>
      </c>
      <c r="C226" s="124" t="str">
        <f>IF(A226&lt;&gt;"",SUMIFS('JPK_KR-1'!AL:AL,'JPK_KR-1'!W:W,B226),"")</f>
        <v/>
      </c>
      <c r="D226" s="124" t="str">
        <f>IF(A226&lt;&gt;"",SUMIFS('JPK_KR-1'!AM:AM,'JPK_KR-1'!W:W,B226),"")</f>
        <v/>
      </c>
      <c r="E226" t="str">
        <f>IF(KOKPIT!E226&lt;&gt;"",KOKPIT!E226,"")</f>
        <v/>
      </c>
      <c r="F226" t="str">
        <f>IF(KOKPIT!F226&lt;&gt;"",KOKPIT!F226,"")</f>
        <v/>
      </c>
      <c r="G226" s="124" t="str">
        <f>IF(E226&lt;&gt;"",SUMIFS('JPK_KR-1'!AL:AL,'JPK_KR-1'!W:W,F226),"")</f>
        <v/>
      </c>
      <c r="H226" s="124" t="str">
        <f>IF(E226&lt;&gt;"",SUMIFS('JPK_KR-1'!AM:AM,'JPK_KR-1'!W:W,F226),"")</f>
        <v/>
      </c>
      <c r="I226" t="str">
        <f>IF(KOKPIT!I226&lt;&gt;"",KOKPIT!I226,"")</f>
        <v/>
      </c>
      <c r="J226" t="str">
        <f>IF(KOKPIT!J226&lt;&gt;"",KOKPIT!J226,"")</f>
        <v/>
      </c>
      <c r="K226" s="124" t="str">
        <f>IF(I226&lt;&gt;"",SUMIFS('JPK_KR-1'!AJ:AJ,'JPK_KR-1'!W:W,J226),"")</f>
        <v/>
      </c>
      <c r="L226" s="124" t="str">
        <f>IF(I226&lt;&gt;"",SUMIFS('JPK_KR-1'!AK:AK,'JPK_KR-1'!W:W,J226),"")</f>
        <v/>
      </c>
    </row>
    <row r="227" spans="1:12" x14ac:dyDescent="0.35">
      <c r="A227" t="str">
        <f>IF(KOKPIT!A227&lt;&gt;"",KOKPIT!A227,"")</f>
        <v/>
      </c>
      <c r="B227" t="str">
        <f>IF(KOKPIT!B227&lt;&gt;"",KOKPIT!B227,"")</f>
        <v/>
      </c>
      <c r="C227" s="124" t="str">
        <f>IF(A227&lt;&gt;"",SUMIFS('JPK_KR-1'!AL:AL,'JPK_KR-1'!W:W,B227),"")</f>
        <v/>
      </c>
      <c r="D227" s="124" t="str">
        <f>IF(A227&lt;&gt;"",SUMIFS('JPK_KR-1'!AM:AM,'JPK_KR-1'!W:W,B227),"")</f>
        <v/>
      </c>
      <c r="E227" t="str">
        <f>IF(KOKPIT!E227&lt;&gt;"",KOKPIT!E227,"")</f>
        <v/>
      </c>
      <c r="F227" t="str">
        <f>IF(KOKPIT!F227&lt;&gt;"",KOKPIT!F227,"")</f>
        <v/>
      </c>
      <c r="G227" s="124" t="str">
        <f>IF(E227&lt;&gt;"",SUMIFS('JPK_KR-1'!AL:AL,'JPK_KR-1'!W:W,F227),"")</f>
        <v/>
      </c>
      <c r="H227" s="124" t="str">
        <f>IF(E227&lt;&gt;"",SUMIFS('JPK_KR-1'!AM:AM,'JPK_KR-1'!W:W,F227),"")</f>
        <v/>
      </c>
      <c r="I227" t="str">
        <f>IF(KOKPIT!I227&lt;&gt;"",KOKPIT!I227,"")</f>
        <v/>
      </c>
      <c r="J227" t="str">
        <f>IF(KOKPIT!J227&lt;&gt;"",KOKPIT!J227,"")</f>
        <v/>
      </c>
      <c r="K227" s="124" t="str">
        <f>IF(I227&lt;&gt;"",SUMIFS('JPK_KR-1'!AJ:AJ,'JPK_KR-1'!W:W,J227),"")</f>
        <v/>
      </c>
      <c r="L227" s="124" t="str">
        <f>IF(I227&lt;&gt;"",SUMIFS('JPK_KR-1'!AK:AK,'JPK_KR-1'!W:W,J227),"")</f>
        <v/>
      </c>
    </row>
    <row r="228" spans="1:12" x14ac:dyDescent="0.35">
      <c r="A228" t="str">
        <f>IF(KOKPIT!A228&lt;&gt;"",KOKPIT!A228,"")</f>
        <v/>
      </c>
      <c r="B228" t="str">
        <f>IF(KOKPIT!B228&lt;&gt;"",KOKPIT!B228,"")</f>
        <v/>
      </c>
      <c r="C228" s="124" t="str">
        <f>IF(A228&lt;&gt;"",SUMIFS('JPK_KR-1'!AL:AL,'JPK_KR-1'!W:W,B228),"")</f>
        <v/>
      </c>
      <c r="D228" s="124" t="str">
        <f>IF(A228&lt;&gt;"",SUMIFS('JPK_KR-1'!AM:AM,'JPK_KR-1'!W:W,B228),"")</f>
        <v/>
      </c>
      <c r="E228" t="str">
        <f>IF(KOKPIT!E228&lt;&gt;"",KOKPIT!E228,"")</f>
        <v/>
      </c>
      <c r="F228" t="str">
        <f>IF(KOKPIT!F228&lt;&gt;"",KOKPIT!F228,"")</f>
        <v/>
      </c>
      <c r="G228" s="124" t="str">
        <f>IF(E228&lt;&gt;"",SUMIFS('JPK_KR-1'!AL:AL,'JPK_KR-1'!W:W,F228),"")</f>
        <v/>
      </c>
      <c r="H228" s="124" t="str">
        <f>IF(E228&lt;&gt;"",SUMIFS('JPK_KR-1'!AM:AM,'JPK_KR-1'!W:W,F228),"")</f>
        <v/>
      </c>
      <c r="I228" t="str">
        <f>IF(KOKPIT!I228&lt;&gt;"",KOKPIT!I228,"")</f>
        <v/>
      </c>
      <c r="J228" t="str">
        <f>IF(KOKPIT!J228&lt;&gt;"",KOKPIT!J228,"")</f>
        <v/>
      </c>
      <c r="K228" s="124" t="str">
        <f>IF(I228&lt;&gt;"",SUMIFS('JPK_KR-1'!AJ:AJ,'JPK_KR-1'!W:W,J228),"")</f>
        <v/>
      </c>
      <c r="L228" s="124" t="str">
        <f>IF(I228&lt;&gt;"",SUMIFS('JPK_KR-1'!AK:AK,'JPK_KR-1'!W:W,J228),"")</f>
        <v/>
      </c>
    </row>
    <row r="229" spans="1:12" x14ac:dyDescent="0.35">
      <c r="A229" t="str">
        <f>IF(KOKPIT!A229&lt;&gt;"",KOKPIT!A229,"")</f>
        <v/>
      </c>
      <c r="B229" t="str">
        <f>IF(KOKPIT!B229&lt;&gt;"",KOKPIT!B229,"")</f>
        <v/>
      </c>
      <c r="C229" s="124" t="str">
        <f>IF(A229&lt;&gt;"",SUMIFS('JPK_KR-1'!AL:AL,'JPK_KR-1'!W:W,B229),"")</f>
        <v/>
      </c>
      <c r="D229" s="124" t="str">
        <f>IF(A229&lt;&gt;"",SUMIFS('JPK_KR-1'!AM:AM,'JPK_KR-1'!W:W,B229),"")</f>
        <v/>
      </c>
      <c r="E229" t="str">
        <f>IF(KOKPIT!E229&lt;&gt;"",KOKPIT!E229,"")</f>
        <v/>
      </c>
      <c r="F229" t="str">
        <f>IF(KOKPIT!F229&lt;&gt;"",KOKPIT!F229,"")</f>
        <v/>
      </c>
      <c r="G229" s="124" t="str">
        <f>IF(E229&lt;&gt;"",SUMIFS('JPK_KR-1'!AL:AL,'JPK_KR-1'!W:W,F229),"")</f>
        <v/>
      </c>
      <c r="H229" s="124" t="str">
        <f>IF(E229&lt;&gt;"",SUMIFS('JPK_KR-1'!AM:AM,'JPK_KR-1'!W:W,F229),"")</f>
        <v/>
      </c>
      <c r="I229" t="str">
        <f>IF(KOKPIT!I229&lt;&gt;"",KOKPIT!I229,"")</f>
        <v/>
      </c>
      <c r="J229" t="str">
        <f>IF(KOKPIT!J229&lt;&gt;"",KOKPIT!J229,"")</f>
        <v/>
      </c>
      <c r="K229" s="124" t="str">
        <f>IF(I229&lt;&gt;"",SUMIFS('JPK_KR-1'!AJ:AJ,'JPK_KR-1'!W:W,J229),"")</f>
        <v/>
      </c>
      <c r="L229" s="124" t="str">
        <f>IF(I229&lt;&gt;"",SUMIFS('JPK_KR-1'!AK:AK,'JPK_KR-1'!W:W,J229),"")</f>
        <v/>
      </c>
    </row>
    <row r="230" spans="1:12" x14ac:dyDescent="0.35">
      <c r="A230" t="str">
        <f>IF(KOKPIT!A230&lt;&gt;"",KOKPIT!A230,"")</f>
        <v/>
      </c>
      <c r="B230" t="str">
        <f>IF(KOKPIT!B230&lt;&gt;"",KOKPIT!B230,"")</f>
        <v/>
      </c>
      <c r="C230" s="124" t="str">
        <f>IF(A230&lt;&gt;"",SUMIFS('JPK_KR-1'!AL:AL,'JPK_KR-1'!W:W,B230),"")</f>
        <v/>
      </c>
      <c r="D230" s="124" t="str">
        <f>IF(A230&lt;&gt;"",SUMIFS('JPK_KR-1'!AM:AM,'JPK_KR-1'!W:W,B230),"")</f>
        <v/>
      </c>
      <c r="E230" t="str">
        <f>IF(KOKPIT!E230&lt;&gt;"",KOKPIT!E230,"")</f>
        <v/>
      </c>
      <c r="F230" t="str">
        <f>IF(KOKPIT!F230&lt;&gt;"",KOKPIT!F230,"")</f>
        <v/>
      </c>
      <c r="G230" s="124" t="str">
        <f>IF(E230&lt;&gt;"",SUMIFS('JPK_KR-1'!AL:AL,'JPK_KR-1'!W:W,F230),"")</f>
        <v/>
      </c>
      <c r="H230" s="124" t="str">
        <f>IF(E230&lt;&gt;"",SUMIFS('JPK_KR-1'!AM:AM,'JPK_KR-1'!W:W,F230),"")</f>
        <v/>
      </c>
      <c r="I230" t="str">
        <f>IF(KOKPIT!I230&lt;&gt;"",KOKPIT!I230,"")</f>
        <v/>
      </c>
      <c r="J230" t="str">
        <f>IF(KOKPIT!J230&lt;&gt;"",KOKPIT!J230,"")</f>
        <v/>
      </c>
      <c r="K230" s="124" t="str">
        <f>IF(I230&lt;&gt;"",SUMIFS('JPK_KR-1'!AJ:AJ,'JPK_KR-1'!W:W,J230),"")</f>
        <v/>
      </c>
      <c r="L230" s="124" t="str">
        <f>IF(I230&lt;&gt;"",SUMIFS('JPK_KR-1'!AK:AK,'JPK_KR-1'!W:W,J230),"")</f>
        <v/>
      </c>
    </row>
    <row r="231" spans="1:12" x14ac:dyDescent="0.35">
      <c r="A231" t="str">
        <f>IF(KOKPIT!A231&lt;&gt;"",KOKPIT!A231,"")</f>
        <v/>
      </c>
      <c r="B231" t="str">
        <f>IF(KOKPIT!B231&lt;&gt;"",KOKPIT!B231,"")</f>
        <v/>
      </c>
      <c r="C231" s="124" t="str">
        <f>IF(A231&lt;&gt;"",SUMIFS('JPK_KR-1'!AL:AL,'JPK_KR-1'!W:W,B231),"")</f>
        <v/>
      </c>
      <c r="D231" s="124" t="str">
        <f>IF(A231&lt;&gt;"",SUMIFS('JPK_KR-1'!AM:AM,'JPK_KR-1'!W:W,B231),"")</f>
        <v/>
      </c>
      <c r="E231" t="str">
        <f>IF(KOKPIT!E231&lt;&gt;"",KOKPIT!E231,"")</f>
        <v/>
      </c>
      <c r="F231" t="str">
        <f>IF(KOKPIT!F231&lt;&gt;"",KOKPIT!F231,"")</f>
        <v/>
      </c>
      <c r="G231" s="124" t="str">
        <f>IF(E231&lt;&gt;"",SUMIFS('JPK_KR-1'!AL:AL,'JPK_KR-1'!W:W,F231),"")</f>
        <v/>
      </c>
      <c r="H231" s="124" t="str">
        <f>IF(E231&lt;&gt;"",SUMIFS('JPK_KR-1'!AM:AM,'JPK_KR-1'!W:W,F231),"")</f>
        <v/>
      </c>
      <c r="I231" t="str">
        <f>IF(KOKPIT!I231&lt;&gt;"",KOKPIT!I231,"")</f>
        <v/>
      </c>
      <c r="J231" t="str">
        <f>IF(KOKPIT!J231&lt;&gt;"",KOKPIT!J231,"")</f>
        <v/>
      </c>
      <c r="K231" s="124" t="str">
        <f>IF(I231&lt;&gt;"",SUMIFS('JPK_KR-1'!AJ:AJ,'JPK_KR-1'!W:W,J231),"")</f>
        <v/>
      </c>
      <c r="L231" s="124" t="str">
        <f>IF(I231&lt;&gt;"",SUMIFS('JPK_KR-1'!AK:AK,'JPK_KR-1'!W:W,J231),"")</f>
        <v/>
      </c>
    </row>
    <row r="232" spans="1:12" x14ac:dyDescent="0.35">
      <c r="A232" t="str">
        <f>IF(KOKPIT!A232&lt;&gt;"",KOKPIT!A232,"")</f>
        <v/>
      </c>
      <c r="B232" t="str">
        <f>IF(KOKPIT!B232&lt;&gt;"",KOKPIT!B232,"")</f>
        <v/>
      </c>
      <c r="C232" s="124" t="str">
        <f>IF(A232&lt;&gt;"",SUMIFS('JPK_KR-1'!AL:AL,'JPK_KR-1'!W:W,B232),"")</f>
        <v/>
      </c>
      <c r="D232" s="124" t="str">
        <f>IF(A232&lt;&gt;"",SUMIFS('JPK_KR-1'!AM:AM,'JPK_KR-1'!W:W,B232),"")</f>
        <v/>
      </c>
      <c r="E232" t="str">
        <f>IF(KOKPIT!E232&lt;&gt;"",KOKPIT!E232,"")</f>
        <v/>
      </c>
      <c r="F232" t="str">
        <f>IF(KOKPIT!F232&lt;&gt;"",KOKPIT!F232,"")</f>
        <v/>
      </c>
      <c r="G232" s="124" t="str">
        <f>IF(E232&lt;&gt;"",SUMIFS('JPK_KR-1'!AL:AL,'JPK_KR-1'!W:W,F232),"")</f>
        <v/>
      </c>
      <c r="H232" s="124" t="str">
        <f>IF(E232&lt;&gt;"",SUMIFS('JPK_KR-1'!AM:AM,'JPK_KR-1'!W:W,F232),"")</f>
        <v/>
      </c>
      <c r="I232" t="str">
        <f>IF(KOKPIT!I232&lt;&gt;"",KOKPIT!I232,"")</f>
        <v/>
      </c>
      <c r="J232" t="str">
        <f>IF(KOKPIT!J232&lt;&gt;"",KOKPIT!J232,"")</f>
        <v/>
      </c>
      <c r="K232" s="124" t="str">
        <f>IF(I232&lt;&gt;"",SUMIFS('JPK_KR-1'!AJ:AJ,'JPK_KR-1'!W:W,J232),"")</f>
        <v/>
      </c>
      <c r="L232" s="124" t="str">
        <f>IF(I232&lt;&gt;"",SUMIFS('JPK_KR-1'!AK:AK,'JPK_KR-1'!W:W,J232),"")</f>
        <v/>
      </c>
    </row>
    <row r="233" spans="1:12" x14ac:dyDescent="0.35">
      <c r="A233" t="str">
        <f>IF(KOKPIT!A233&lt;&gt;"",KOKPIT!A233,"")</f>
        <v/>
      </c>
      <c r="B233" t="str">
        <f>IF(KOKPIT!B233&lt;&gt;"",KOKPIT!B233,"")</f>
        <v/>
      </c>
      <c r="C233" s="124" t="str">
        <f>IF(A233&lt;&gt;"",SUMIFS('JPK_KR-1'!AL:AL,'JPK_KR-1'!W:W,B233),"")</f>
        <v/>
      </c>
      <c r="D233" s="124" t="str">
        <f>IF(A233&lt;&gt;"",SUMIFS('JPK_KR-1'!AM:AM,'JPK_KR-1'!W:W,B233),"")</f>
        <v/>
      </c>
      <c r="E233" t="str">
        <f>IF(KOKPIT!E233&lt;&gt;"",KOKPIT!E233,"")</f>
        <v/>
      </c>
      <c r="F233" t="str">
        <f>IF(KOKPIT!F233&lt;&gt;"",KOKPIT!F233,"")</f>
        <v/>
      </c>
      <c r="G233" s="124" t="str">
        <f>IF(E233&lt;&gt;"",SUMIFS('JPK_KR-1'!AL:AL,'JPK_KR-1'!W:W,F233),"")</f>
        <v/>
      </c>
      <c r="H233" s="124" t="str">
        <f>IF(E233&lt;&gt;"",SUMIFS('JPK_KR-1'!AM:AM,'JPK_KR-1'!W:W,F233),"")</f>
        <v/>
      </c>
      <c r="I233" t="str">
        <f>IF(KOKPIT!I233&lt;&gt;"",KOKPIT!I233,"")</f>
        <v/>
      </c>
      <c r="J233" t="str">
        <f>IF(KOKPIT!J233&lt;&gt;"",KOKPIT!J233,"")</f>
        <v/>
      </c>
      <c r="K233" s="124" t="str">
        <f>IF(I233&lt;&gt;"",SUMIFS('JPK_KR-1'!AJ:AJ,'JPK_KR-1'!W:W,J233),"")</f>
        <v/>
      </c>
      <c r="L233" s="124" t="str">
        <f>IF(I233&lt;&gt;"",SUMIFS('JPK_KR-1'!AK:AK,'JPK_KR-1'!W:W,J233),"")</f>
        <v/>
      </c>
    </row>
    <row r="234" spans="1:12" x14ac:dyDescent="0.35">
      <c r="A234" t="str">
        <f>IF(KOKPIT!A234&lt;&gt;"",KOKPIT!A234,"")</f>
        <v/>
      </c>
      <c r="B234" t="str">
        <f>IF(KOKPIT!B234&lt;&gt;"",KOKPIT!B234,"")</f>
        <v/>
      </c>
      <c r="C234" s="124" t="str">
        <f>IF(A234&lt;&gt;"",SUMIFS('JPK_KR-1'!AL:AL,'JPK_KR-1'!W:W,B234),"")</f>
        <v/>
      </c>
      <c r="D234" s="124" t="str">
        <f>IF(A234&lt;&gt;"",SUMIFS('JPK_KR-1'!AM:AM,'JPK_KR-1'!W:W,B234),"")</f>
        <v/>
      </c>
      <c r="E234" t="str">
        <f>IF(KOKPIT!E234&lt;&gt;"",KOKPIT!E234,"")</f>
        <v/>
      </c>
      <c r="F234" t="str">
        <f>IF(KOKPIT!F234&lt;&gt;"",KOKPIT!F234,"")</f>
        <v/>
      </c>
      <c r="G234" s="124" t="str">
        <f>IF(E234&lt;&gt;"",SUMIFS('JPK_KR-1'!AL:AL,'JPK_KR-1'!W:W,F234),"")</f>
        <v/>
      </c>
      <c r="H234" s="124" t="str">
        <f>IF(E234&lt;&gt;"",SUMIFS('JPK_KR-1'!AM:AM,'JPK_KR-1'!W:W,F234),"")</f>
        <v/>
      </c>
      <c r="I234" t="str">
        <f>IF(KOKPIT!I234&lt;&gt;"",KOKPIT!I234,"")</f>
        <v/>
      </c>
      <c r="J234" t="str">
        <f>IF(KOKPIT!J234&lt;&gt;"",KOKPIT!J234,"")</f>
        <v/>
      </c>
      <c r="K234" s="124" t="str">
        <f>IF(I234&lt;&gt;"",SUMIFS('JPK_KR-1'!AJ:AJ,'JPK_KR-1'!W:W,J234),"")</f>
        <v/>
      </c>
      <c r="L234" s="124" t="str">
        <f>IF(I234&lt;&gt;"",SUMIFS('JPK_KR-1'!AK:AK,'JPK_KR-1'!W:W,J234),"")</f>
        <v/>
      </c>
    </row>
    <row r="235" spans="1:12" x14ac:dyDescent="0.35">
      <c r="A235" t="str">
        <f>IF(KOKPIT!A235&lt;&gt;"",KOKPIT!A235,"")</f>
        <v/>
      </c>
      <c r="B235" t="str">
        <f>IF(KOKPIT!B235&lt;&gt;"",KOKPIT!B235,"")</f>
        <v/>
      </c>
      <c r="C235" s="124" t="str">
        <f>IF(A235&lt;&gt;"",SUMIFS('JPK_KR-1'!AL:AL,'JPK_KR-1'!W:W,B235),"")</f>
        <v/>
      </c>
      <c r="D235" s="124" t="str">
        <f>IF(A235&lt;&gt;"",SUMIFS('JPK_KR-1'!AM:AM,'JPK_KR-1'!W:W,B235),"")</f>
        <v/>
      </c>
      <c r="E235" t="str">
        <f>IF(KOKPIT!E235&lt;&gt;"",KOKPIT!E235,"")</f>
        <v/>
      </c>
      <c r="F235" t="str">
        <f>IF(KOKPIT!F235&lt;&gt;"",KOKPIT!F235,"")</f>
        <v/>
      </c>
      <c r="G235" s="124" t="str">
        <f>IF(E235&lt;&gt;"",SUMIFS('JPK_KR-1'!AL:AL,'JPK_KR-1'!W:W,F235),"")</f>
        <v/>
      </c>
      <c r="H235" s="124" t="str">
        <f>IF(E235&lt;&gt;"",SUMIFS('JPK_KR-1'!AM:AM,'JPK_KR-1'!W:W,F235),"")</f>
        <v/>
      </c>
      <c r="I235" t="str">
        <f>IF(KOKPIT!I235&lt;&gt;"",KOKPIT!I235,"")</f>
        <v/>
      </c>
      <c r="J235" t="str">
        <f>IF(KOKPIT!J235&lt;&gt;"",KOKPIT!J235,"")</f>
        <v/>
      </c>
      <c r="K235" s="124" t="str">
        <f>IF(I235&lt;&gt;"",SUMIFS('JPK_KR-1'!AJ:AJ,'JPK_KR-1'!W:W,J235),"")</f>
        <v/>
      </c>
      <c r="L235" s="124" t="str">
        <f>IF(I235&lt;&gt;"",SUMIFS('JPK_KR-1'!AK:AK,'JPK_KR-1'!W:W,J235),"")</f>
        <v/>
      </c>
    </row>
    <row r="236" spans="1:12" x14ac:dyDescent="0.35">
      <c r="A236" t="str">
        <f>IF(KOKPIT!A236&lt;&gt;"",KOKPIT!A236,"")</f>
        <v/>
      </c>
      <c r="B236" t="str">
        <f>IF(KOKPIT!B236&lt;&gt;"",KOKPIT!B236,"")</f>
        <v/>
      </c>
      <c r="C236" s="124" t="str">
        <f>IF(A236&lt;&gt;"",SUMIFS('JPK_KR-1'!AL:AL,'JPK_KR-1'!W:W,B236),"")</f>
        <v/>
      </c>
      <c r="D236" s="124" t="str">
        <f>IF(A236&lt;&gt;"",SUMIFS('JPK_KR-1'!AM:AM,'JPK_KR-1'!W:W,B236),"")</f>
        <v/>
      </c>
      <c r="E236" t="str">
        <f>IF(KOKPIT!E236&lt;&gt;"",KOKPIT!E236,"")</f>
        <v/>
      </c>
      <c r="F236" t="str">
        <f>IF(KOKPIT!F236&lt;&gt;"",KOKPIT!F236,"")</f>
        <v/>
      </c>
      <c r="G236" s="124" t="str">
        <f>IF(E236&lt;&gt;"",SUMIFS('JPK_KR-1'!AL:AL,'JPK_KR-1'!W:W,F236),"")</f>
        <v/>
      </c>
      <c r="H236" s="124" t="str">
        <f>IF(E236&lt;&gt;"",SUMIFS('JPK_KR-1'!AM:AM,'JPK_KR-1'!W:W,F236),"")</f>
        <v/>
      </c>
      <c r="I236" t="str">
        <f>IF(KOKPIT!I236&lt;&gt;"",KOKPIT!I236,"")</f>
        <v/>
      </c>
      <c r="J236" t="str">
        <f>IF(KOKPIT!J236&lt;&gt;"",KOKPIT!J236,"")</f>
        <v/>
      </c>
      <c r="K236" s="124" t="str">
        <f>IF(I236&lt;&gt;"",SUMIFS('JPK_KR-1'!AJ:AJ,'JPK_KR-1'!W:W,J236),"")</f>
        <v/>
      </c>
      <c r="L236" s="124" t="str">
        <f>IF(I236&lt;&gt;"",SUMIFS('JPK_KR-1'!AK:AK,'JPK_KR-1'!W:W,J236),"")</f>
        <v/>
      </c>
    </row>
    <row r="237" spans="1:12" x14ac:dyDescent="0.35">
      <c r="A237" t="str">
        <f>IF(KOKPIT!A237&lt;&gt;"",KOKPIT!A237,"")</f>
        <v/>
      </c>
      <c r="B237" t="str">
        <f>IF(KOKPIT!B237&lt;&gt;"",KOKPIT!B237,"")</f>
        <v/>
      </c>
      <c r="C237" s="124" t="str">
        <f>IF(A237&lt;&gt;"",SUMIFS('JPK_KR-1'!AL:AL,'JPK_KR-1'!W:W,B237),"")</f>
        <v/>
      </c>
      <c r="D237" s="124" t="str">
        <f>IF(A237&lt;&gt;"",SUMIFS('JPK_KR-1'!AM:AM,'JPK_KR-1'!W:W,B237),"")</f>
        <v/>
      </c>
      <c r="E237" t="str">
        <f>IF(KOKPIT!E237&lt;&gt;"",KOKPIT!E237,"")</f>
        <v/>
      </c>
      <c r="F237" t="str">
        <f>IF(KOKPIT!F237&lt;&gt;"",KOKPIT!F237,"")</f>
        <v/>
      </c>
      <c r="G237" s="124" t="str">
        <f>IF(E237&lt;&gt;"",SUMIFS('JPK_KR-1'!AL:AL,'JPK_KR-1'!W:W,F237),"")</f>
        <v/>
      </c>
      <c r="H237" s="124" t="str">
        <f>IF(E237&lt;&gt;"",SUMIFS('JPK_KR-1'!AM:AM,'JPK_KR-1'!W:W,F237),"")</f>
        <v/>
      </c>
      <c r="I237" t="str">
        <f>IF(KOKPIT!I237&lt;&gt;"",KOKPIT!I237,"")</f>
        <v/>
      </c>
      <c r="J237" t="str">
        <f>IF(KOKPIT!J237&lt;&gt;"",KOKPIT!J237,"")</f>
        <v/>
      </c>
      <c r="K237" s="124" t="str">
        <f>IF(I237&lt;&gt;"",SUMIFS('JPK_KR-1'!AJ:AJ,'JPK_KR-1'!W:W,J237),"")</f>
        <v/>
      </c>
      <c r="L237" s="124" t="str">
        <f>IF(I237&lt;&gt;"",SUMIFS('JPK_KR-1'!AK:AK,'JPK_KR-1'!W:W,J237),"")</f>
        <v/>
      </c>
    </row>
    <row r="238" spans="1:12" x14ac:dyDescent="0.35">
      <c r="A238" t="str">
        <f>IF(KOKPIT!A238&lt;&gt;"",KOKPIT!A238,"")</f>
        <v/>
      </c>
      <c r="B238" t="str">
        <f>IF(KOKPIT!B238&lt;&gt;"",KOKPIT!B238,"")</f>
        <v/>
      </c>
      <c r="C238" s="124" t="str">
        <f>IF(A238&lt;&gt;"",SUMIFS('JPK_KR-1'!AL:AL,'JPK_KR-1'!W:W,B238),"")</f>
        <v/>
      </c>
      <c r="D238" s="124" t="str">
        <f>IF(A238&lt;&gt;"",SUMIFS('JPK_KR-1'!AM:AM,'JPK_KR-1'!W:W,B238),"")</f>
        <v/>
      </c>
      <c r="E238" t="str">
        <f>IF(KOKPIT!E238&lt;&gt;"",KOKPIT!E238,"")</f>
        <v/>
      </c>
      <c r="F238" t="str">
        <f>IF(KOKPIT!F238&lt;&gt;"",KOKPIT!F238,"")</f>
        <v/>
      </c>
      <c r="G238" s="124" t="str">
        <f>IF(E238&lt;&gt;"",SUMIFS('JPK_KR-1'!AL:AL,'JPK_KR-1'!W:W,F238),"")</f>
        <v/>
      </c>
      <c r="H238" s="124" t="str">
        <f>IF(E238&lt;&gt;"",SUMIFS('JPK_KR-1'!AM:AM,'JPK_KR-1'!W:W,F238),"")</f>
        <v/>
      </c>
      <c r="I238" t="str">
        <f>IF(KOKPIT!I238&lt;&gt;"",KOKPIT!I238,"")</f>
        <v/>
      </c>
      <c r="J238" t="str">
        <f>IF(KOKPIT!J238&lt;&gt;"",KOKPIT!J238,"")</f>
        <v/>
      </c>
      <c r="K238" s="124" t="str">
        <f>IF(I238&lt;&gt;"",SUMIFS('JPK_KR-1'!AJ:AJ,'JPK_KR-1'!W:W,J238),"")</f>
        <v/>
      </c>
      <c r="L238" s="124" t="str">
        <f>IF(I238&lt;&gt;"",SUMIFS('JPK_KR-1'!AK:AK,'JPK_KR-1'!W:W,J238),"")</f>
        <v/>
      </c>
    </row>
    <row r="239" spans="1:12" x14ac:dyDescent="0.35">
      <c r="A239" t="str">
        <f>IF(KOKPIT!A239&lt;&gt;"",KOKPIT!A239,"")</f>
        <v/>
      </c>
      <c r="B239" t="str">
        <f>IF(KOKPIT!B239&lt;&gt;"",KOKPIT!B239,"")</f>
        <v/>
      </c>
      <c r="C239" s="124" t="str">
        <f>IF(A239&lt;&gt;"",SUMIFS('JPK_KR-1'!AL:AL,'JPK_KR-1'!W:W,B239),"")</f>
        <v/>
      </c>
      <c r="D239" s="124" t="str">
        <f>IF(A239&lt;&gt;"",SUMIFS('JPK_KR-1'!AM:AM,'JPK_KR-1'!W:W,B239),"")</f>
        <v/>
      </c>
      <c r="E239" t="str">
        <f>IF(KOKPIT!E239&lt;&gt;"",KOKPIT!E239,"")</f>
        <v/>
      </c>
      <c r="F239" t="str">
        <f>IF(KOKPIT!F239&lt;&gt;"",KOKPIT!F239,"")</f>
        <v/>
      </c>
      <c r="G239" s="124" t="str">
        <f>IF(E239&lt;&gt;"",SUMIFS('JPK_KR-1'!AL:AL,'JPK_KR-1'!W:W,F239),"")</f>
        <v/>
      </c>
      <c r="H239" s="124" t="str">
        <f>IF(E239&lt;&gt;"",SUMIFS('JPK_KR-1'!AM:AM,'JPK_KR-1'!W:W,F239),"")</f>
        <v/>
      </c>
      <c r="I239" t="str">
        <f>IF(KOKPIT!I239&lt;&gt;"",KOKPIT!I239,"")</f>
        <v/>
      </c>
      <c r="J239" t="str">
        <f>IF(KOKPIT!J239&lt;&gt;"",KOKPIT!J239,"")</f>
        <v/>
      </c>
      <c r="K239" s="124" t="str">
        <f>IF(I239&lt;&gt;"",SUMIFS('JPK_KR-1'!AJ:AJ,'JPK_KR-1'!W:W,J239),"")</f>
        <v/>
      </c>
      <c r="L239" s="124" t="str">
        <f>IF(I239&lt;&gt;"",SUMIFS('JPK_KR-1'!AK:AK,'JPK_KR-1'!W:W,J239),"")</f>
        <v/>
      </c>
    </row>
    <row r="240" spans="1:12" x14ac:dyDescent="0.35">
      <c r="A240" t="str">
        <f>IF(KOKPIT!A240&lt;&gt;"",KOKPIT!A240,"")</f>
        <v/>
      </c>
      <c r="B240" t="str">
        <f>IF(KOKPIT!B240&lt;&gt;"",KOKPIT!B240,"")</f>
        <v/>
      </c>
      <c r="C240" s="124" t="str">
        <f>IF(A240&lt;&gt;"",SUMIFS('JPK_KR-1'!AL:AL,'JPK_KR-1'!W:W,B240),"")</f>
        <v/>
      </c>
      <c r="D240" s="124" t="str">
        <f>IF(A240&lt;&gt;"",SUMIFS('JPK_KR-1'!AM:AM,'JPK_KR-1'!W:W,B240),"")</f>
        <v/>
      </c>
      <c r="E240" t="str">
        <f>IF(KOKPIT!E240&lt;&gt;"",KOKPIT!E240,"")</f>
        <v/>
      </c>
      <c r="F240" t="str">
        <f>IF(KOKPIT!F240&lt;&gt;"",KOKPIT!F240,"")</f>
        <v/>
      </c>
      <c r="G240" s="124" t="str">
        <f>IF(E240&lt;&gt;"",SUMIFS('JPK_KR-1'!AL:AL,'JPK_KR-1'!W:W,F240),"")</f>
        <v/>
      </c>
      <c r="H240" s="124" t="str">
        <f>IF(E240&lt;&gt;"",SUMIFS('JPK_KR-1'!AM:AM,'JPK_KR-1'!W:W,F240),"")</f>
        <v/>
      </c>
      <c r="I240" t="str">
        <f>IF(KOKPIT!I240&lt;&gt;"",KOKPIT!I240,"")</f>
        <v/>
      </c>
      <c r="J240" t="str">
        <f>IF(KOKPIT!J240&lt;&gt;"",KOKPIT!J240,"")</f>
        <v/>
      </c>
      <c r="K240" s="124" t="str">
        <f>IF(I240&lt;&gt;"",SUMIFS('JPK_KR-1'!AJ:AJ,'JPK_KR-1'!W:W,J240),"")</f>
        <v/>
      </c>
      <c r="L240" s="124" t="str">
        <f>IF(I240&lt;&gt;"",SUMIFS('JPK_KR-1'!AK:AK,'JPK_KR-1'!W:W,J240),"")</f>
        <v/>
      </c>
    </row>
    <row r="241" spans="1:12" x14ac:dyDescent="0.35">
      <c r="A241" t="str">
        <f>IF(KOKPIT!A241&lt;&gt;"",KOKPIT!A241,"")</f>
        <v/>
      </c>
      <c r="B241" t="str">
        <f>IF(KOKPIT!B241&lt;&gt;"",KOKPIT!B241,"")</f>
        <v/>
      </c>
      <c r="C241" s="124" t="str">
        <f>IF(A241&lt;&gt;"",SUMIFS('JPK_KR-1'!AL:AL,'JPK_KR-1'!W:W,B241),"")</f>
        <v/>
      </c>
      <c r="D241" s="124" t="str">
        <f>IF(A241&lt;&gt;"",SUMIFS('JPK_KR-1'!AM:AM,'JPK_KR-1'!W:W,B241),"")</f>
        <v/>
      </c>
      <c r="E241" t="str">
        <f>IF(KOKPIT!E241&lt;&gt;"",KOKPIT!E241,"")</f>
        <v/>
      </c>
      <c r="F241" t="str">
        <f>IF(KOKPIT!F241&lt;&gt;"",KOKPIT!F241,"")</f>
        <v/>
      </c>
      <c r="G241" s="124" t="str">
        <f>IF(E241&lt;&gt;"",SUMIFS('JPK_KR-1'!AL:AL,'JPK_KR-1'!W:W,F241),"")</f>
        <v/>
      </c>
      <c r="H241" s="124" t="str">
        <f>IF(E241&lt;&gt;"",SUMIFS('JPK_KR-1'!AM:AM,'JPK_KR-1'!W:W,F241),"")</f>
        <v/>
      </c>
      <c r="I241" t="str">
        <f>IF(KOKPIT!I241&lt;&gt;"",KOKPIT!I241,"")</f>
        <v/>
      </c>
      <c r="J241" t="str">
        <f>IF(KOKPIT!J241&lt;&gt;"",KOKPIT!J241,"")</f>
        <v/>
      </c>
      <c r="K241" s="124" t="str">
        <f>IF(I241&lt;&gt;"",SUMIFS('JPK_KR-1'!AJ:AJ,'JPK_KR-1'!W:W,J241),"")</f>
        <v/>
      </c>
      <c r="L241" s="124" t="str">
        <f>IF(I241&lt;&gt;"",SUMIFS('JPK_KR-1'!AK:AK,'JPK_KR-1'!W:W,J241),"")</f>
        <v/>
      </c>
    </row>
    <row r="242" spans="1:12" x14ac:dyDescent="0.35">
      <c r="A242" t="str">
        <f>IF(KOKPIT!A242&lt;&gt;"",KOKPIT!A242,"")</f>
        <v/>
      </c>
      <c r="B242" t="str">
        <f>IF(KOKPIT!B242&lt;&gt;"",KOKPIT!B242,"")</f>
        <v/>
      </c>
      <c r="C242" s="124" t="str">
        <f>IF(A242&lt;&gt;"",SUMIFS('JPK_KR-1'!AL:AL,'JPK_KR-1'!W:W,B242),"")</f>
        <v/>
      </c>
      <c r="D242" s="124" t="str">
        <f>IF(A242&lt;&gt;"",SUMIFS('JPK_KR-1'!AM:AM,'JPK_KR-1'!W:W,B242),"")</f>
        <v/>
      </c>
      <c r="E242" t="str">
        <f>IF(KOKPIT!E242&lt;&gt;"",KOKPIT!E242,"")</f>
        <v/>
      </c>
      <c r="F242" t="str">
        <f>IF(KOKPIT!F242&lt;&gt;"",KOKPIT!F242,"")</f>
        <v/>
      </c>
      <c r="G242" s="124" t="str">
        <f>IF(E242&lt;&gt;"",SUMIFS('JPK_KR-1'!AL:AL,'JPK_KR-1'!W:W,F242),"")</f>
        <v/>
      </c>
      <c r="H242" s="124" t="str">
        <f>IF(E242&lt;&gt;"",SUMIFS('JPK_KR-1'!AM:AM,'JPK_KR-1'!W:W,F242),"")</f>
        <v/>
      </c>
      <c r="I242" t="str">
        <f>IF(KOKPIT!I242&lt;&gt;"",KOKPIT!I242,"")</f>
        <v/>
      </c>
      <c r="J242" t="str">
        <f>IF(KOKPIT!J242&lt;&gt;"",KOKPIT!J242,"")</f>
        <v/>
      </c>
      <c r="K242" s="124" t="str">
        <f>IF(I242&lt;&gt;"",SUMIFS('JPK_KR-1'!AJ:AJ,'JPK_KR-1'!W:W,J242),"")</f>
        <v/>
      </c>
      <c r="L242" s="124" t="str">
        <f>IF(I242&lt;&gt;"",SUMIFS('JPK_KR-1'!AK:AK,'JPK_KR-1'!W:W,J242),"")</f>
        <v/>
      </c>
    </row>
    <row r="243" spans="1:12" x14ac:dyDescent="0.35">
      <c r="A243" t="str">
        <f>IF(KOKPIT!A243&lt;&gt;"",KOKPIT!A243,"")</f>
        <v/>
      </c>
      <c r="B243" t="str">
        <f>IF(KOKPIT!B243&lt;&gt;"",KOKPIT!B243,"")</f>
        <v/>
      </c>
      <c r="C243" s="124" t="str">
        <f>IF(A243&lt;&gt;"",SUMIFS('JPK_KR-1'!AL:AL,'JPK_KR-1'!W:W,B243),"")</f>
        <v/>
      </c>
      <c r="D243" s="124" t="str">
        <f>IF(A243&lt;&gt;"",SUMIFS('JPK_KR-1'!AM:AM,'JPK_KR-1'!W:W,B243),"")</f>
        <v/>
      </c>
      <c r="E243" t="str">
        <f>IF(KOKPIT!E243&lt;&gt;"",KOKPIT!E243,"")</f>
        <v/>
      </c>
      <c r="F243" t="str">
        <f>IF(KOKPIT!F243&lt;&gt;"",KOKPIT!F243,"")</f>
        <v/>
      </c>
      <c r="G243" s="124" t="str">
        <f>IF(E243&lt;&gt;"",SUMIFS('JPK_KR-1'!AL:AL,'JPK_KR-1'!W:W,F243),"")</f>
        <v/>
      </c>
      <c r="H243" s="124" t="str">
        <f>IF(E243&lt;&gt;"",SUMIFS('JPK_KR-1'!AM:AM,'JPK_KR-1'!W:W,F243),"")</f>
        <v/>
      </c>
      <c r="I243" t="str">
        <f>IF(KOKPIT!I243&lt;&gt;"",KOKPIT!I243,"")</f>
        <v/>
      </c>
      <c r="J243" t="str">
        <f>IF(KOKPIT!J243&lt;&gt;"",KOKPIT!J243,"")</f>
        <v/>
      </c>
      <c r="K243" s="124" t="str">
        <f>IF(I243&lt;&gt;"",SUMIFS('JPK_KR-1'!AJ:AJ,'JPK_KR-1'!W:W,J243),"")</f>
        <v/>
      </c>
      <c r="L243" s="124" t="str">
        <f>IF(I243&lt;&gt;"",SUMIFS('JPK_KR-1'!AK:AK,'JPK_KR-1'!W:W,J243),"")</f>
        <v/>
      </c>
    </row>
    <row r="244" spans="1:12" x14ac:dyDescent="0.35">
      <c r="A244" t="str">
        <f>IF(KOKPIT!A244&lt;&gt;"",KOKPIT!A244,"")</f>
        <v/>
      </c>
      <c r="B244" t="str">
        <f>IF(KOKPIT!B244&lt;&gt;"",KOKPIT!B244,"")</f>
        <v/>
      </c>
      <c r="C244" s="124" t="str">
        <f>IF(A244&lt;&gt;"",SUMIFS('JPK_KR-1'!AL:AL,'JPK_KR-1'!W:W,B244),"")</f>
        <v/>
      </c>
      <c r="D244" s="124" t="str">
        <f>IF(A244&lt;&gt;"",SUMIFS('JPK_KR-1'!AM:AM,'JPK_KR-1'!W:W,B244),"")</f>
        <v/>
      </c>
      <c r="E244" t="str">
        <f>IF(KOKPIT!E244&lt;&gt;"",KOKPIT!E244,"")</f>
        <v/>
      </c>
      <c r="F244" t="str">
        <f>IF(KOKPIT!F244&lt;&gt;"",KOKPIT!F244,"")</f>
        <v/>
      </c>
      <c r="G244" s="124" t="str">
        <f>IF(E244&lt;&gt;"",SUMIFS('JPK_KR-1'!AL:AL,'JPK_KR-1'!W:W,F244),"")</f>
        <v/>
      </c>
      <c r="H244" s="124" t="str">
        <f>IF(E244&lt;&gt;"",SUMIFS('JPK_KR-1'!AM:AM,'JPK_KR-1'!W:W,F244),"")</f>
        <v/>
      </c>
      <c r="I244" t="str">
        <f>IF(KOKPIT!I244&lt;&gt;"",KOKPIT!I244,"")</f>
        <v/>
      </c>
      <c r="J244" t="str">
        <f>IF(KOKPIT!J244&lt;&gt;"",KOKPIT!J244,"")</f>
        <v/>
      </c>
      <c r="K244" s="124" t="str">
        <f>IF(I244&lt;&gt;"",SUMIFS('JPK_KR-1'!AJ:AJ,'JPK_KR-1'!W:W,J244),"")</f>
        <v/>
      </c>
      <c r="L244" s="124" t="str">
        <f>IF(I244&lt;&gt;"",SUMIFS('JPK_KR-1'!AK:AK,'JPK_KR-1'!W:W,J244),"")</f>
        <v/>
      </c>
    </row>
    <row r="245" spans="1:12" x14ac:dyDescent="0.35">
      <c r="A245" t="str">
        <f>IF(KOKPIT!A245&lt;&gt;"",KOKPIT!A245,"")</f>
        <v/>
      </c>
      <c r="B245" t="str">
        <f>IF(KOKPIT!B245&lt;&gt;"",KOKPIT!B245,"")</f>
        <v/>
      </c>
      <c r="C245" s="124" t="str">
        <f>IF(A245&lt;&gt;"",SUMIFS('JPK_KR-1'!AL:AL,'JPK_KR-1'!W:W,B245),"")</f>
        <v/>
      </c>
      <c r="D245" s="124" t="str">
        <f>IF(A245&lt;&gt;"",SUMIFS('JPK_KR-1'!AM:AM,'JPK_KR-1'!W:W,B245),"")</f>
        <v/>
      </c>
      <c r="E245" t="str">
        <f>IF(KOKPIT!E245&lt;&gt;"",KOKPIT!E245,"")</f>
        <v/>
      </c>
      <c r="F245" t="str">
        <f>IF(KOKPIT!F245&lt;&gt;"",KOKPIT!F245,"")</f>
        <v/>
      </c>
      <c r="G245" s="124" t="str">
        <f>IF(E245&lt;&gt;"",SUMIFS('JPK_KR-1'!AL:AL,'JPK_KR-1'!W:W,F245),"")</f>
        <v/>
      </c>
      <c r="H245" s="124" t="str">
        <f>IF(E245&lt;&gt;"",SUMIFS('JPK_KR-1'!AM:AM,'JPK_KR-1'!W:W,F245),"")</f>
        <v/>
      </c>
      <c r="I245" t="str">
        <f>IF(KOKPIT!I245&lt;&gt;"",KOKPIT!I245,"")</f>
        <v/>
      </c>
      <c r="J245" t="str">
        <f>IF(KOKPIT!J245&lt;&gt;"",KOKPIT!J245,"")</f>
        <v/>
      </c>
      <c r="K245" s="124" t="str">
        <f>IF(I245&lt;&gt;"",SUMIFS('JPK_KR-1'!AJ:AJ,'JPK_KR-1'!W:W,J245),"")</f>
        <v/>
      </c>
      <c r="L245" s="124" t="str">
        <f>IF(I245&lt;&gt;"",SUMIFS('JPK_KR-1'!AK:AK,'JPK_KR-1'!W:W,J245),"")</f>
        <v/>
      </c>
    </row>
    <row r="246" spans="1:12" x14ac:dyDescent="0.35">
      <c r="A246" t="str">
        <f>IF(KOKPIT!A246&lt;&gt;"",KOKPIT!A246,"")</f>
        <v/>
      </c>
      <c r="B246" t="str">
        <f>IF(KOKPIT!B246&lt;&gt;"",KOKPIT!B246,"")</f>
        <v/>
      </c>
      <c r="C246" s="124" t="str">
        <f>IF(A246&lt;&gt;"",SUMIFS('JPK_KR-1'!AL:AL,'JPK_KR-1'!W:W,B246),"")</f>
        <v/>
      </c>
      <c r="D246" s="124" t="str">
        <f>IF(A246&lt;&gt;"",SUMIFS('JPK_KR-1'!AM:AM,'JPK_KR-1'!W:W,B246),"")</f>
        <v/>
      </c>
      <c r="E246" t="str">
        <f>IF(KOKPIT!E246&lt;&gt;"",KOKPIT!E246,"")</f>
        <v/>
      </c>
      <c r="F246" t="str">
        <f>IF(KOKPIT!F246&lt;&gt;"",KOKPIT!F246,"")</f>
        <v/>
      </c>
      <c r="G246" s="124" t="str">
        <f>IF(E246&lt;&gt;"",SUMIFS('JPK_KR-1'!AL:AL,'JPK_KR-1'!W:W,F246),"")</f>
        <v/>
      </c>
      <c r="H246" s="124" t="str">
        <f>IF(E246&lt;&gt;"",SUMIFS('JPK_KR-1'!AM:AM,'JPK_KR-1'!W:W,F246),"")</f>
        <v/>
      </c>
      <c r="I246" t="str">
        <f>IF(KOKPIT!I246&lt;&gt;"",KOKPIT!I246,"")</f>
        <v/>
      </c>
      <c r="J246" t="str">
        <f>IF(KOKPIT!J246&lt;&gt;"",KOKPIT!J246,"")</f>
        <v/>
      </c>
      <c r="K246" s="124" t="str">
        <f>IF(I246&lt;&gt;"",SUMIFS('JPK_KR-1'!AJ:AJ,'JPK_KR-1'!W:W,J246),"")</f>
        <v/>
      </c>
      <c r="L246" s="124" t="str">
        <f>IF(I246&lt;&gt;"",SUMIFS('JPK_KR-1'!AK:AK,'JPK_KR-1'!W:W,J246),"")</f>
        <v/>
      </c>
    </row>
    <row r="247" spans="1:12" x14ac:dyDescent="0.35">
      <c r="A247" t="str">
        <f>IF(KOKPIT!A247&lt;&gt;"",KOKPIT!A247,"")</f>
        <v/>
      </c>
      <c r="B247" t="str">
        <f>IF(KOKPIT!B247&lt;&gt;"",KOKPIT!B247,"")</f>
        <v/>
      </c>
      <c r="C247" s="124" t="str">
        <f>IF(A247&lt;&gt;"",SUMIFS('JPK_KR-1'!AL:AL,'JPK_KR-1'!W:W,B247),"")</f>
        <v/>
      </c>
      <c r="D247" s="124" t="str">
        <f>IF(A247&lt;&gt;"",SUMIFS('JPK_KR-1'!AM:AM,'JPK_KR-1'!W:W,B247),"")</f>
        <v/>
      </c>
      <c r="E247" t="str">
        <f>IF(KOKPIT!E247&lt;&gt;"",KOKPIT!E247,"")</f>
        <v/>
      </c>
      <c r="F247" t="str">
        <f>IF(KOKPIT!F247&lt;&gt;"",KOKPIT!F247,"")</f>
        <v/>
      </c>
      <c r="G247" s="124" t="str">
        <f>IF(E247&lt;&gt;"",SUMIFS('JPK_KR-1'!AL:AL,'JPK_KR-1'!W:W,F247),"")</f>
        <v/>
      </c>
      <c r="H247" s="124" t="str">
        <f>IF(E247&lt;&gt;"",SUMIFS('JPK_KR-1'!AM:AM,'JPK_KR-1'!W:W,F247),"")</f>
        <v/>
      </c>
      <c r="I247" t="str">
        <f>IF(KOKPIT!I247&lt;&gt;"",KOKPIT!I247,"")</f>
        <v/>
      </c>
      <c r="J247" t="str">
        <f>IF(KOKPIT!J247&lt;&gt;"",KOKPIT!J247,"")</f>
        <v/>
      </c>
      <c r="K247" s="124" t="str">
        <f>IF(I247&lt;&gt;"",SUMIFS('JPK_KR-1'!AJ:AJ,'JPK_KR-1'!W:W,J247),"")</f>
        <v/>
      </c>
      <c r="L247" s="124" t="str">
        <f>IF(I247&lt;&gt;"",SUMIFS('JPK_KR-1'!AK:AK,'JPK_KR-1'!W:W,J247),"")</f>
        <v/>
      </c>
    </row>
    <row r="248" spans="1:12" x14ac:dyDescent="0.35">
      <c r="A248" t="str">
        <f>IF(KOKPIT!A248&lt;&gt;"",KOKPIT!A248,"")</f>
        <v/>
      </c>
      <c r="B248" t="str">
        <f>IF(KOKPIT!B248&lt;&gt;"",KOKPIT!B248,"")</f>
        <v/>
      </c>
      <c r="C248" s="124" t="str">
        <f>IF(A248&lt;&gt;"",SUMIFS('JPK_KR-1'!AL:AL,'JPK_KR-1'!W:W,B248),"")</f>
        <v/>
      </c>
      <c r="D248" s="124" t="str">
        <f>IF(A248&lt;&gt;"",SUMIFS('JPK_KR-1'!AM:AM,'JPK_KR-1'!W:W,B248),"")</f>
        <v/>
      </c>
      <c r="E248" t="str">
        <f>IF(KOKPIT!E248&lt;&gt;"",KOKPIT!E248,"")</f>
        <v/>
      </c>
      <c r="F248" t="str">
        <f>IF(KOKPIT!F248&lt;&gt;"",KOKPIT!F248,"")</f>
        <v/>
      </c>
      <c r="G248" s="124" t="str">
        <f>IF(E248&lt;&gt;"",SUMIFS('JPK_KR-1'!AL:AL,'JPK_KR-1'!W:W,F248),"")</f>
        <v/>
      </c>
      <c r="H248" s="124" t="str">
        <f>IF(E248&lt;&gt;"",SUMIFS('JPK_KR-1'!AM:AM,'JPK_KR-1'!W:W,F248),"")</f>
        <v/>
      </c>
      <c r="I248" t="str">
        <f>IF(KOKPIT!I248&lt;&gt;"",KOKPIT!I248,"")</f>
        <v/>
      </c>
      <c r="J248" t="str">
        <f>IF(KOKPIT!J248&lt;&gt;"",KOKPIT!J248,"")</f>
        <v/>
      </c>
      <c r="K248" s="124" t="str">
        <f>IF(I248&lt;&gt;"",SUMIFS('JPK_KR-1'!AJ:AJ,'JPK_KR-1'!W:W,J248),"")</f>
        <v/>
      </c>
      <c r="L248" s="124" t="str">
        <f>IF(I248&lt;&gt;"",SUMIFS('JPK_KR-1'!AK:AK,'JPK_KR-1'!W:W,J248),"")</f>
        <v/>
      </c>
    </row>
    <row r="249" spans="1:12" x14ac:dyDescent="0.35">
      <c r="A249" t="str">
        <f>IF(KOKPIT!A249&lt;&gt;"",KOKPIT!A249,"")</f>
        <v/>
      </c>
      <c r="B249" t="str">
        <f>IF(KOKPIT!B249&lt;&gt;"",KOKPIT!B249,"")</f>
        <v/>
      </c>
      <c r="C249" s="124" t="str">
        <f>IF(A249&lt;&gt;"",SUMIFS('JPK_KR-1'!AL:AL,'JPK_KR-1'!W:W,B249),"")</f>
        <v/>
      </c>
      <c r="D249" s="124" t="str">
        <f>IF(A249&lt;&gt;"",SUMIFS('JPK_KR-1'!AM:AM,'JPK_KR-1'!W:W,B249),"")</f>
        <v/>
      </c>
      <c r="E249" t="str">
        <f>IF(KOKPIT!E249&lt;&gt;"",KOKPIT!E249,"")</f>
        <v/>
      </c>
      <c r="F249" t="str">
        <f>IF(KOKPIT!F249&lt;&gt;"",KOKPIT!F249,"")</f>
        <v/>
      </c>
      <c r="G249" s="124" t="str">
        <f>IF(E249&lt;&gt;"",SUMIFS('JPK_KR-1'!AL:AL,'JPK_KR-1'!W:W,F249),"")</f>
        <v/>
      </c>
      <c r="H249" s="124" t="str">
        <f>IF(E249&lt;&gt;"",SUMIFS('JPK_KR-1'!AM:AM,'JPK_KR-1'!W:W,F249),"")</f>
        <v/>
      </c>
      <c r="I249" t="str">
        <f>IF(KOKPIT!I249&lt;&gt;"",KOKPIT!I249,"")</f>
        <v/>
      </c>
      <c r="J249" t="str">
        <f>IF(KOKPIT!J249&lt;&gt;"",KOKPIT!J249,"")</f>
        <v/>
      </c>
      <c r="K249" s="124" t="str">
        <f>IF(I249&lt;&gt;"",SUMIFS('JPK_KR-1'!AJ:AJ,'JPK_KR-1'!W:W,J249),"")</f>
        <v/>
      </c>
      <c r="L249" s="124" t="str">
        <f>IF(I249&lt;&gt;"",SUMIFS('JPK_KR-1'!AK:AK,'JPK_KR-1'!W:W,J249),"")</f>
        <v/>
      </c>
    </row>
    <row r="250" spans="1:12" x14ac:dyDescent="0.35">
      <c r="A250" t="str">
        <f>IF(KOKPIT!A250&lt;&gt;"",KOKPIT!A250,"")</f>
        <v/>
      </c>
      <c r="B250" t="str">
        <f>IF(KOKPIT!B250&lt;&gt;"",KOKPIT!B250,"")</f>
        <v/>
      </c>
      <c r="C250" s="124" t="str">
        <f>IF(A250&lt;&gt;"",SUMIFS('JPK_KR-1'!AL:AL,'JPK_KR-1'!W:W,B250),"")</f>
        <v/>
      </c>
      <c r="D250" s="124" t="str">
        <f>IF(A250&lt;&gt;"",SUMIFS('JPK_KR-1'!AM:AM,'JPK_KR-1'!W:W,B250),"")</f>
        <v/>
      </c>
      <c r="E250" t="str">
        <f>IF(KOKPIT!E250&lt;&gt;"",KOKPIT!E250,"")</f>
        <v/>
      </c>
      <c r="F250" t="str">
        <f>IF(KOKPIT!F250&lt;&gt;"",KOKPIT!F250,"")</f>
        <v/>
      </c>
      <c r="G250" s="124" t="str">
        <f>IF(E250&lt;&gt;"",SUMIFS('JPK_KR-1'!AL:AL,'JPK_KR-1'!W:W,F250),"")</f>
        <v/>
      </c>
      <c r="H250" s="124" t="str">
        <f>IF(E250&lt;&gt;"",SUMIFS('JPK_KR-1'!AM:AM,'JPK_KR-1'!W:W,F250),"")</f>
        <v/>
      </c>
      <c r="I250" t="str">
        <f>IF(KOKPIT!I250&lt;&gt;"",KOKPIT!I250,"")</f>
        <v/>
      </c>
      <c r="J250" t="str">
        <f>IF(KOKPIT!J250&lt;&gt;"",KOKPIT!J250,"")</f>
        <v/>
      </c>
      <c r="K250" s="124" t="str">
        <f>IF(I250&lt;&gt;"",SUMIFS('JPK_KR-1'!AJ:AJ,'JPK_KR-1'!W:W,J250),"")</f>
        <v/>
      </c>
      <c r="L250" s="124" t="str">
        <f>IF(I250&lt;&gt;"",SUMIFS('JPK_KR-1'!AK:AK,'JPK_KR-1'!W:W,J250),"")</f>
        <v/>
      </c>
    </row>
    <row r="251" spans="1:12" x14ac:dyDescent="0.35">
      <c r="A251" t="str">
        <f>IF(KOKPIT!A251&lt;&gt;"",KOKPIT!A251,"")</f>
        <v/>
      </c>
      <c r="B251" t="str">
        <f>IF(KOKPIT!B251&lt;&gt;"",KOKPIT!B251,"")</f>
        <v/>
      </c>
      <c r="C251" s="124" t="str">
        <f>IF(A251&lt;&gt;"",SUMIFS('JPK_KR-1'!AL:AL,'JPK_KR-1'!W:W,B251),"")</f>
        <v/>
      </c>
      <c r="D251" s="124" t="str">
        <f>IF(A251&lt;&gt;"",SUMIFS('JPK_KR-1'!AM:AM,'JPK_KR-1'!W:W,B251),"")</f>
        <v/>
      </c>
      <c r="E251" t="str">
        <f>IF(KOKPIT!E251&lt;&gt;"",KOKPIT!E251,"")</f>
        <v/>
      </c>
      <c r="F251" t="str">
        <f>IF(KOKPIT!F251&lt;&gt;"",KOKPIT!F251,"")</f>
        <v/>
      </c>
      <c r="G251" s="124" t="str">
        <f>IF(E251&lt;&gt;"",SUMIFS('JPK_KR-1'!AL:AL,'JPK_KR-1'!W:W,F251),"")</f>
        <v/>
      </c>
      <c r="H251" s="124" t="str">
        <f>IF(E251&lt;&gt;"",SUMIFS('JPK_KR-1'!AM:AM,'JPK_KR-1'!W:W,F251),"")</f>
        <v/>
      </c>
      <c r="I251" t="str">
        <f>IF(KOKPIT!I251&lt;&gt;"",KOKPIT!I251,"")</f>
        <v/>
      </c>
      <c r="J251" t="str">
        <f>IF(KOKPIT!J251&lt;&gt;"",KOKPIT!J251,"")</f>
        <v/>
      </c>
      <c r="K251" s="124" t="str">
        <f>IF(I251&lt;&gt;"",SUMIFS('JPK_KR-1'!AJ:AJ,'JPK_KR-1'!W:W,J251),"")</f>
        <v/>
      </c>
      <c r="L251" s="124" t="str">
        <f>IF(I251&lt;&gt;"",SUMIFS('JPK_KR-1'!AK:AK,'JPK_KR-1'!W:W,J251),"")</f>
        <v/>
      </c>
    </row>
    <row r="252" spans="1:12" x14ac:dyDescent="0.35">
      <c r="A252" t="str">
        <f>IF(KOKPIT!A252&lt;&gt;"",KOKPIT!A252,"")</f>
        <v/>
      </c>
      <c r="B252" t="str">
        <f>IF(KOKPIT!B252&lt;&gt;"",KOKPIT!B252,"")</f>
        <v/>
      </c>
      <c r="C252" s="124" t="str">
        <f>IF(A252&lt;&gt;"",SUMIFS('JPK_KR-1'!AL:AL,'JPK_KR-1'!W:W,B252),"")</f>
        <v/>
      </c>
      <c r="D252" s="124" t="str">
        <f>IF(A252&lt;&gt;"",SUMIFS('JPK_KR-1'!AM:AM,'JPK_KR-1'!W:W,B252),"")</f>
        <v/>
      </c>
      <c r="E252" t="str">
        <f>IF(KOKPIT!E252&lt;&gt;"",KOKPIT!E252,"")</f>
        <v/>
      </c>
      <c r="F252" t="str">
        <f>IF(KOKPIT!F252&lt;&gt;"",KOKPIT!F252,"")</f>
        <v/>
      </c>
      <c r="G252" s="124" t="str">
        <f>IF(E252&lt;&gt;"",SUMIFS('JPK_KR-1'!AL:AL,'JPK_KR-1'!W:W,F252),"")</f>
        <v/>
      </c>
      <c r="H252" s="124" t="str">
        <f>IF(E252&lt;&gt;"",SUMIFS('JPK_KR-1'!AM:AM,'JPK_KR-1'!W:W,F252),"")</f>
        <v/>
      </c>
      <c r="I252" t="str">
        <f>IF(KOKPIT!I252&lt;&gt;"",KOKPIT!I252,"")</f>
        <v/>
      </c>
      <c r="J252" t="str">
        <f>IF(KOKPIT!J252&lt;&gt;"",KOKPIT!J252,"")</f>
        <v/>
      </c>
      <c r="K252" s="124" t="str">
        <f>IF(I252&lt;&gt;"",SUMIFS('JPK_KR-1'!AJ:AJ,'JPK_KR-1'!W:W,J252),"")</f>
        <v/>
      </c>
      <c r="L252" s="124" t="str">
        <f>IF(I252&lt;&gt;"",SUMIFS('JPK_KR-1'!AK:AK,'JPK_KR-1'!W:W,J252),"")</f>
        <v/>
      </c>
    </row>
    <row r="253" spans="1:12" x14ac:dyDescent="0.35">
      <c r="A253" t="str">
        <f>IF(KOKPIT!A253&lt;&gt;"",KOKPIT!A253,"")</f>
        <v/>
      </c>
      <c r="B253" t="str">
        <f>IF(KOKPIT!B253&lt;&gt;"",KOKPIT!B253,"")</f>
        <v/>
      </c>
      <c r="C253" s="124" t="str">
        <f>IF(A253&lt;&gt;"",SUMIFS('JPK_KR-1'!AL:AL,'JPK_KR-1'!W:W,B253),"")</f>
        <v/>
      </c>
      <c r="D253" s="124" t="str">
        <f>IF(A253&lt;&gt;"",SUMIFS('JPK_KR-1'!AM:AM,'JPK_KR-1'!W:W,B253),"")</f>
        <v/>
      </c>
      <c r="E253" t="str">
        <f>IF(KOKPIT!E253&lt;&gt;"",KOKPIT!E253,"")</f>
        <v/>
      </c>
      <c r="F253" t="str">
        <f>IF(KOKPIT!F253&lt;&gt;"",KOKPIT!F253,"")</f>
        <v/>
      </c>
      <c r="G253" s="124" t="str">
        <f>IF(E253&lt;&gt;"",SUMIFS('JPK_KR-1'!AL:AL,'JPK_KR-1'!W:W,F253),"")</f>
        <v/>
      </c>
      <c r="H253" s="124" t="str">
        <f>IF(E253&lt;&gt;"",SUMIFS('JPK_KR-1'!AM:AM,'JPK_KR-1'!W:W,F253),"")</f>
        <v/>
      </c>
      <c r="I253" t="str">
        <f>IF(KOKPIT!I253&lt;&gt;"",KOKPIT!I253,"")</f>
        <v/>
      </c>
      <c r="J253" t="str">
        <f>IF(KOKPIT!J253&lt;&gt;"",KOKPIT!J253,"")</f>
        <v/>
      </c>
      <c r="K253" s="124" t="str">
        <f>IF(I253&lt;&gt;"",SUMIFS('JPK_KR-1'!AJ:AJ,'JPK_KR-1'!W:W,J253),"")</f>
        <v/>
      </c>
      <c r="L253" s="124" t="str">
        <f>IF(I253&lt;&gt;"",SUMIFS('JPK_KR-1'!AK:AK,'JPK_KR-1'!W:W,J253),"")</f>
        <v/>
      </c>
    </row>
    <row r="254" spans="1:12" x14ac:dyDescent="0.35">
      <c r="A254" t="str">
        <f>IF(KOKPIT!A254&lt;&gt;"",KOKPIT!A254,"")</f>
        <v/>
      </c>
      <c r="B254" t="str">
        <f>IF(KOKPIT!B254&lt;&gt;"",KOKPIT!B254,"")</f>
        <v/>
      </c>
      <c r="C254" s="124" t="str">
        <f>IF(A254&lt;&gt;"",SUMIFS('JPK_KR-1'!AL:AL,'JPK_KR-1'!W:W,B254),"")</f>
        <v/>
      </c>
      <c r="D254" s="124" t="str">
        <f>IF(A254&lt;&gt;"",SUMIFS('JPK_KR-1'!AM:AM,'JPK_KR-1'!W:W,B254),"")</f>
        <v/>
      </c>
      <c r="E254" t="str">
        <f>IF(KOKPIT!E254&lt;&gt;"",KOKPIT!E254,"")</f>
        <v/>
      </c>
      <c r="F254" t="str">
        <f>IF(KOKPIT!F254&lt;&gt;"",KOKPIT!F254,"")</f>
        <v/>
      </c>
      <c r="G254" s="124" t="str">
        <f>IF(E254&lt;&gt;"",SUMIFS('JPK_KR-1'!AL:AL,'JPK_KR-1'!W:W,F254),"")</f>
        <v/>
      </c>
      <c r="H254" s="124" t="str">
        <f>IF(E254&lt;&gt;"",SUMIFS('JPK_KR-1'!AM:AM,'JPK_KR-1'!W:W,F254),"")</f>
        <v/>
      </c>
      <c r="I254" t="str">
        <f>IF(KOKPIT!I254&lt;&gt;"",KOKPIT!I254,"")</f>
        <v/>
      </c>
      <c r="J254" t="str">
        <f>IF(KOKPIT!J254&lt;&gt;"",KOKPIT!J254,"")</f>
        <v/>
      </c>
      <c r="K254" s="124" t="str">
        <f>IF(I254&lt;&gt;"",SUMIFS('JPK_KR-1'!AJ:AJ,'JPK_KR-1'!W:W,J254),"")</f>
        <v/>
      </c>
      <c r="L254" s="124" t="str">
        <f>IF(I254&lt;&gt;"",SUMIFS('JPK_KR-1'!AK:AK,'JPK_KR-1'!W:W,J254),"")</f>
        <v/>
      </c>
    </row>
    <row r="255" spans="1:12" x14ac:dyDescent="0.35">
      <c r="A255" t="str">
        <f>IF(KOKPIT!A255&lt;&gt;"",KOKPIT!A255,"")</f>
        <v/>
      </c>
      <c r="B255" t="str">
        <f>IF(KOKPIT!B255&lt;&gt;"",KOKPIT!B255,"")</f>
        <v/>
      </c>
      <c r="C255" s="124" t="str">
        <f>IF(A255&lt;&gt;"",SUMIFS('JPK_KR-1'!AL:AL,'JPK_KR-1'!W:W,B255),"")</f>
        <v/>
      </c>
      <c r="D255" s="124" t="str">
        <f>IF(A255&lt;&gt;"",SUMIFS('JPK_KR-1'!AM:AM,'JPK_KR-1'!W:W,B255),"")</f>
        <v/>
      </c>
      <c r="E255" t="str">
        <f>IF(KOKPIT!E255&lt;&gt;"",KOKPIT!E255,"")</f>
        <v/>
      </c>
      <c r="F255" t="str">
        <f>IF(KOKPIT!F255&lt;&gt;"",KOKPIT!F255,"")</f>
        <v/>
      </c>
      <c r="G255" s="124" t="str">
        <f>IF(E255&lt;&gt;"",SUMIFS('JPK_KR-1'!AL:AL,'JPK_KR-1'!W:W,F255),"")</f>
        <v/>
      </c>
      <c r="H255" s="124" t="str">
        <f>IF(E255&lt;&gt;"",SUMIFS('JPK_KR-1'!AM:AM,'JPK_KR-1'!W:W,F255),"")</f>
        <v/>
      </c>
      <c r="I255" t="str">
        <f>IF(KOKPIT!I255&lt;&gt;"",KOKPIT!I255,"")</f>
        <v/>
      </c>
      <c r="J255" t="str">
        <f>IF(KOKPIT!J255&lt;&gt;"",KOKPIT!J255,"")</f>
        <v/>
      </c>
      <c r="K255" s="124" t="str">
        <f>IF(I255&lt;&gt;"",SUMIFS('JPK_KR-1'!AJ:AJ,'JPK_KR-1'!W:W,J255),"")</f>
        <v/>
      </c>
      <c r="L255" s="124" t="str">
        <f>IF(I255&lt;&gt;"",SUMIFS('JPK_KR-1'!AK:AK,'JPK_KR-1'!W:W,J255),"")</f>
        <v/>
      </c>
    </row>
    <row r="256" spans="1:12" x14ac:dyDescent="0.35">
      <c r="A256" t="str">
        <f>IF(KOKPIT!A256&lt;&gt;"",KOKPIT!A256,"")</f>
        <v/>
      </c>
      <c r="B256" t="str">
        <f>IF(KOKPIT!B256&lt;&gt;"",KOKPIT!B256,"")</f>
        <v/>
      </c>
      <c r="C256" s="124" t="str">
        <f>IF(A256&lt;&gt;"",SUMIFS('JPK_KR-1'!AL:AL,'JPK_KR-1'!W:W,B256),"")</f>
        <v/>
      </c>
      <c r="D256" s="124" t="str">
        <f>IF(A256&lt;&gt;"",SUMIFS('JPK_KR-1'!AM:AM,'JPK_KR-1'!W:W,B256),"")</f>
        <v/>
      </c>
      <c r="E256" t="str">
        <f>IF(KOKPIT!E256&lt;&gt;"",KOKPIT!E256,"")</f>
        <v/>
      </c>
      <c r="F256" t="str">
        <f>IF(KOKPIT!F256&lt;&gt;"",KOKPIT!F256,"")</f>
        <v/>
      </c>
      <c r="G256" s="124" t="str">
        <f>IF(E256&lt;&gt;"",SUMIFS('JPK_KR-1'!AL:AL,'JPK_KR-1'!W:W,F256),"")</f>
        <v/>
      </c>
      <c r="H256" s="124" t="str">
        <f>IF(E256&lt;&gt;"",SUMIFS('JPK_KR-1'!AM:AM,'JPK_KR-1'!W:W,F256),"")</f>
        <v/>
      </c>
      <c r="I256" t="str">
        <f>IF(KOKPIT!I256&lt;&gt;"",KOKPIT!I256,"")</f>
        <v/>
      </c>
      <c r="J256" t="str">
        <f>IF(KOKPIT!J256&lt;&gt;"",KOKPIT!J256,"")</f>
        <v/>
      </c>
      <c r="K256" s="124" t="str">
        <f>IF(I256&lt;&gt;"",SUMIFS('JPK_KR-1'!AJ:AJ,'JPK_KR-1'!W:W,J256),"")</f>
        <v/>
      </c>
      <c r="L256" s="124" t="str">
        <f>IF(I256&lt;&gt;"",SUMIFS('JPK_KR-1'!AK:AK,'JPK_KR-1'!W:W,J256),"")</f>
        <v/>
      </c>
    </row>
    <row r="257" spans="1:12" x14ac:dyDescent="0.35">
      <c r="A257" t="str">
        <f>IF(KOKPIT!A257&lt;&gt;"",KOKPIT!A257,"")</f>
        <v/>
      </c>
      <c r="B257" t="str">
        <f>IF(KOKPIT!B257&lt;&gt;"",KOKPIT!B257,"")</f>
        <v/>
      </c>
      <c r="C257" s="124" t="str">
        <f>IF(A257&lt;&gt;"",SUMIFS('JPK_KR-1'!AL:AL,'JPK_KR-1'!W:W,B257),"")</f>
        <v/>
      </c>
      <c r="D257" s="124" t="str">
        <f>IF(A257&lt;&gt;"",SUMIFS('JPK_KR-1'!AM:AM,'JPK_KR-1'!W:W,B257),"")</f>
        <v/>
      </c>
      <c r="E257" t="str">
        <f>IF(KOKPIT!E257&lt;&gt;"",KOKPIT!E257,"")</f>
        <v/>
      </c>
      <c r="F257" t="str">
        <f>IF(KOKPIT!F257&lt;&gt;"",KOKPIT!F257,"")</f>
        <v/>
      </c>
      <c r="G257" s="124" t="str">
        <f>IF(E257&lt;&gt;"",SUMIFS('JPK_KR-1'!AL:AL,'JPK_KR-1'!W:W,F257),"")</f>
        <v/>
      </c>
      <c r="H257" s="124" t="str">
        <f>IF(E257&lt;&gt;"",SUMIFS('JPK_KR-1'!AM:AM,'JPK_KR-1'!W:W,F257),"")</f>
        <v/>
      </c>
      <c r="I257" t="str">
        <f>IF(KOKPIT!I257&lt;&gt;"",KOKPIT!I257,"")</f>
        <v/>
      </c>
      <c r="J257" t="str">
        <f>IF(KOKPIT!J257&lt;&gt;"",KOKPIT!J257,"")</f>
        <v/>
      </c>
      <c r="K257" s="124" t="str">
        <f>IF(I257&lt;&gt;"",SUMIFS('JPK_KR-1'!AJ:AJ,'JPK_KR-1'!W:W,J257),"")</f>
        <v/>
      </c>
      <c r="L257" s="124" t="str">
        <f>IF(I257&lt;&gt;"",SUMIFS('JPK_KR-1'!AK:AK,'JPK_KR-1'!W:W,J257),"")</f>
        <v/>
      </c>
    </row>
    <row r="258" spans="1:12" x14ac:dyDescent="0.35">
      <c r="A258" t="str">
        <f>IF(KOKPIT!A258&lt;&gt;"",KOKPIT!A258,"")</f>
        <v/>
      </c>
      <c r="B258" t="str">
        <f>IF(KOKPIT!B258&lt;&gt;"",KOKPIT!B258,"")</f>
        <v/>
      </c>
      <c r="C258" s="124" t="str">
        <f>IF(A258&lt;&gt;"",SUMIFS('JPK_KR-1'!AL:AL,'JPK_KR-1'!W:W,B258),"")</f>
        <v/>
      </c>
      <c r="D258" s="124" t="str">
        <f>IF(A258&lt;&gt;"",SUMIFS('JPK_KR-1'!AM:AM,'JPK_KR-1'!W:W,B258),"")</f>
        <v/>
      </c>
      <c r="E258" t="str">
        <f>IF(KOKPIT!E258&lt;&gt;"",KOKPIT!E258,"")</f>
        <v/>
      </c>
      <c r="F258" t="str">
        <f>IF(KOKPIT!F258&lt;&gt;"",KOKPIT!F258,"")</f>
        <v/>
      </c>
      <c r="G258" s="124" t="str">
        <f>IF(E258&lt;&gt;"",SUMIFS('JPK_KR-1'!AL:AL,'JPK_KR-1'!W:W,F258),"")</f>
        <v/>
      </c>
      <c r="H258" s="124" t="str">
        <f>IF(E258&lt;&gt;"",SUMIFS('JPK_KR-1'!AM:AM,'JPK_KR-1'!W:W,F258),"")</f>
        <v/>
      </c>
      <c r="I258" t="str">
        <f>IF(KOKPIT!I258&lt;&gt;"",KOKPIT!I258,"")</f>
        <v/>
      </c>
      <c r="J258" t="str">
        <f>IF(KOKPIT!J258&lt;&gt;"",KOKPIT!J258,"")</f>
        <v/>
      </c>
      <c r="K258" s="124" t="str">
        <f>IF(I258&lt;&gt;"",SUMIFS('JPK_KR-1'!AJ:AJ,'JPK_KR-1'!W:W,J258),"")</f>
        <v/>
      </c>
      <c r="L258" s="124" t="str">
        <f>IF(I258&lt;&gt;"",SUMIFS('JPK_KR-1'!AK:AK,'JPK_KR-1'!W:W,J258),"")</f>
        <v/>
      </c>
    </row>
    <row r="259" spans="1:12" x14ac:dyDescent="0.35">
      <c r="A259" t="str">
        <f>IF(KOKPIT!A259&lt;&gt;"",KOKPIT!A259,"")</f>
        <v/>
      </c>
      <c r="B259" t="str">
        <f>IF(KOKPIT!B259&lt;&gt;"",KOKPIT!B259,"")</f>
        <v/>
      </c>
      <c r="C259" s="124" t="str">
        <f>IF(A259&lt;&gt;"",SUMIFS('JPK_KR-1'!AL:AL,'JPK_KR-1'!W:W,B259),"")</f>
        <v/>
      </c>
      <c r="D259" s="124" t="str">
        <f>IF(A259&lt;&gt;"",SUMIFS('JPK_KR-1'!AM:AM,'JPK_KR-1'!W:W,B259),"")</f>
        <v/>
      </c>
      <c r="E259" t="str">
        <f>IF(KOKPIT!E259&lt;&gt;"",KOKPIT!E259,"")</f>
        <v/>
      </c>
      <c r="F259" t="str">
        <f>IF(KOKPIT!F259&lt;&gt;"",KOKPIT!F259,"")</f>
        <v/>
      </c>
      <c r="G259" s="124" t="str">
        <f>IF(E259&lt;&gt;"",SUMIFS('JPK_KR-1'!AL:AL,'JPK_KR-1'!W:W,F259),"")</f>
        <v/>
      </c>
      <c r="H259" s="124" t="str">
        <f>IF(E259&lt;&gt;"",SUMIFS('JPK_KR-1'!AM:AM,'JPK_KR-1'!W:W,F259),"")</f>
        <v/>
      </c>
      <c r="I259" t="str">
        <f>IF(KOKPIT!I259&lt;&gt;"",KOKPIT!I259,"")</f>
        <v/>
      </c>
      <c r="J259" t="str">
        <f>IF(KOKPIT!J259&lt;&gt;"",KOKPIT!J259,"")</f>
        <v/>
      </c>
      <c r="K259" s="124" t="str">
        <f>IF(I259&lt;&gt;"",SUMIFS('JPK_KR-1'!AJ:AJ,'JPK_KR-1'!W:W,J259),"")</f>
        <v/>
      </c>
      <c r="L259" s="124" t="str">
        <f>IF(I259&lt;&gt;"",SUMIFS('JPK_KR-1'!AK:AK,'JPK_KR-1'!W:W,J259),"")</f>
        <v/>
      </c>
    </row>
    <row r="260" spans="1:12" x14ac:dyDescent="0.35">
      <c r="A260" t="str">
        <f>IF(KOKPIT!A260&lt;&gt;"",KOKPIT!A260,"")</f>
        <v/>
      </c>
      <c r="B260" t="str">
        <f>IF(KOKPIT!B260&lt;&gt;"",KOKPIT!B260,"")</f>
        <v/>
      </c>
      <c r="C260" s="124" t="str">
        <f>IF(A260&lt;&gt;"",SUMIFS('JPK_KR-1'!AL:AL,'JPK_KR-1'!W:W,B260),"")</f>
        <v/>
      </c>
      <c r="D260" s="124" t="str">
        <f>IF(A260&lt;&gt;"",SUMIFS('JPK_KR-1'!AM:AM,'JPK_KR-1'!W:W,B260),"")</f>
        <v/>
      </c>
      <c r="E260" t="str">
        <f>IF(KOKPIT!E260&lt;&gt;"",KOKPIT!E260,"")</f>
        <v/>
      </c>
      <c r="F260" t="str">
        <f>IF(KOKPIT!F260&lt;&gt;"",KOKPIT!F260,"")</f>
        <v/>
      </c>
      <c r="G260" s="124" t="str">
        <f>IF(E260&lt;&gt;"",SUMIFS('JPK_KR-1'!AL:AL,'JPK_KR-1'!W:W,F260),"")</f>
        <v/>
      </c>
      <c r="H260" s="124" t="str">
        <f>IF(E260&lt;&gt;"",SUMIFS('JPK_KR-1'!AM:AM,'JPK_KR-1'!W:W,F260),"")</f>
        <v/>
      </c>
      <c r="I260" t="str">
        <f>IF(KOKPIT!I260&lt;&gt;"",KOKPIT!I260,"")</f>
        <v/>
      </c>
      <c r="J260" t="str">
        <f>IF(KOKPIT!J260&lt;&gt;"",KOKPIT!J260,"")</f>
        <v/>
      </c>
      <c r="K260" s="124" t="str">
        <f>IF(I260&lt;&gt;"",SUMIFS('JPK_KR-1'!AJ:AJ,'JPK_KR-1'!W:W,J260),"")</f>
        <v/>
      </c>
      <c r="L260" s="124" t="str">
        <f>IF(I260&lt;&gt;"",SUMIFS('JPK_KR-1'!AK:AK,'JPK_KR-1'!W:W,J260),"")</f>
        <v/>
      </c>
    </row>
    <row r="261" spans="1:12" x14ac:dyDescent="0.35">
      <c r="A261" t="str">
        <f>IF(KOKPIT!A261&lt;&gt;"",KOKPIT!A261,"")</f>
        <v/>
      </c>
      <c r="B261" t="str">
        <f>IF(KOKPIT!B261&lt;&gt;"",KOKPIT!B261,"")</f>
        <v/>
      </c>
      <c r="C261" s="124" t="str">
        <f>IF(A261&lt;&gt;"",SUMIFS('JPK_KR-1'!AL:AL,'JPK_KR-1'!W:W,B261),"")</f>
        <v/>
      </c>
      <c r="D261" s="124" t="str">
        <f>IF(A261&lt;&gt;"",SUMIFS('JPK_KR-1'!AM:AM,'JPK_KR-1'!W:W,B261),"")</f>
        <v/>
      </c>
      <c r="E261" t="str">
        <f>IF(KOKPIT!E261&lt;&gt;"",KOKPIT!E261,"")</f>
        <v/>
      </c>
      <c r="F261" t="str">
        <f>IF(KOKPIT!F261&lt;&gt;"",KOKPIT!F261,"")</f>
        <v/>
      </c>
      <c r="G261" s="124" t="str">
        <f>IF(E261&lt;&gt;"",SUMIFS('JPK_KR-1'!AL:AL,'JPK_KR-1'!W:W,F261),"")</f>
        <v/>
      </c>
      <c r="H261" s="124" t="str">
        <f>IF(E261&lt;&gt;"",SUMIFS('JPK_KR-1'!AM:AM,'JPK_KR-1'!W:W,F261),"")</f>
        <v/>
      </c>
      <c r="I261" t="str">
        <f>IF(KOKPIT!I261&lt;&gt;"",KOKPIT!I261,"")</f>
        <v/>
      </c>
      <c r="J261" t="str">
        <f>IF(KOKPIT!J261&lt;&gt;"",KOKPIT!J261,"")</f>
        <v/>
      </c>
      <c r="K261" s="124" t="str">
        <f>IF(I261&lt;&gt;"",SUMIFS('JPK_KR-1'!AJ:AJ,'JPK_KR-1'!W:W,J261),"")</f>
        <v/>
      </c>
      <c r="L261" s="124" t="str">
        <f>IF(I261&lt;&gt;"",SUMIFS('JPK_KR-1'!AK:AK,'JPK_KR-1'!W:W,J261),"")</f>
        <v/>
      </c>
    </row>
    <row r="262" spans="1:12" x14ac:dyDescent="0.35">
      <c r="A262" t="str">
        <f>IF(KOKPIT!A262&lt;&gt;"",KOKPIT!A262,"")</f>
        <v/>
      </c>
      <c r="B262" t="str">
        <f>IF(KOKPIT!B262&lt;&gt;"",KOKPIT!B262,"")</f>
        <v/>
      </c>
      <c r="C262" s="124" t="str">
        <f>IF(A262&lt;&gt;"",SUMIFS('JPK_KR-1'!AL:AL,'JPK_KR-1'!W:W,B262),"")</f>
        <v/>
      </c>
      <c r="D262" s="124" t="str">
        <f>IF(A262&lt;&gt;"",SUMIFS('JPK_KR-1'!AM:AM,'JPK_KR-1'!W:W,B262),"")</f>
        <v/>
      </c>
      <c r="E262" t="str">
        <f>IF(KOKPIT!E262&lt;&gt;"",KOKPIT!E262,"")</f>
        <v/>
      </c>
      <c r="F262" t="str">
        <f>IF(KOKPIT!F262&lt;&gt;"",KOKPIT!F262,"")</f>
        <v/>
      </c>
      <c r="G262" s="124" t="str">
        <f>IF(E262&lt;&gt;"",SUMIFS('JPK_KR-1'!AL:AL,'JPK_KR-1'!W:W,F262),"")</f>
        <v/>
      </c>
      <c r="H262" s="124" t="str">
        <f>IF(E262&lt;&gt;"",SUMIFS('JPK_KR-1'!AM:AM,'JPK_KR-1'!W:W,F262),"")</f>
        <v/>
      </c>
      <c r="I262" t="str">
        <f>IF(KOKPIT!I262&lt;&gt;"",KOKPIT!I262,"")</f>
        <v/>
      </c>
      <c r="J262" t="str">
        <f>IF(KOKPIT!J262&lt;&gt;"",KOKPIT!J262,"")</f>
        <v/>
      </c>
      <c r="K262" s="124" t="str">
        <f>IF(I262&lt;&gt;"",SUMIFS('JPK_KR-1'!AJ:AJ,'JPK_KR-1'!W:W,J262),"")</f>
        <v/>
      </c>
      <c r="L262" s="124" t="str">
        <f>IF(I262&lt;&gt;"",SUMIFS('JPK_KR-1'!AK:AK,'JPK_KR-1'!W:W,J262),"")</f>
        <v/>
      </c>
    </row>
    <row r="263" spans="1:12" x14ac:dyDescent="0.35">
      <c r="A263" t="str">
        <f>IF(KOKPIT!A263&lt;&gt;"",KOKPIT!A263,"")</f>
        <v/>
      </c>
      <c r="B263" t="str">
        <f>IF(KOKPIT!B263&lt;&gt;"",KOKPIT!B263,"")</f>
        <v/>
      </c>
      <c r="C263" s="124" t="str">
        <f>IF(A263&lt;&gt;"",SUMIFS('JPK_KR-1'!AL:AL,'JPK_KR-1'!W:W,B263),"")</f>
        <v/>
      </c>
      <c r="D263" s="124" t="str">
        <f>IF(A263&lt;&gt;"",SUMIFS('JPK_KR-1'!AM:AM,'JPK_KR-1'!W:W,B263),"")</f>
        <v/>
      </c>
      <c r="E263" t="str">
        <f>IF(KOKPIT!E263&lt;&gt;"",KOKPIT!E263,"")</f>
        <v/>
      </c>
      <c r="F263" t="str">
        <f>IF(KOKPIT!F263&lt;&gt;"",KOKPIT!F263,"")</f>
        <v/>
      </c>
      <c r="G263" s="124" t="str">
        <f>IF(E263&lt;&gt;"",SUMIFS('JPK_KR-1'!AL:AL,'JPK_KR-1'!W:W,F263),"")</f>
        <v/>
      </c>
      <c r="H263" s="124" t="str">
        <f>IF(E263&lt;&gt;"",SUMIFS('JPK_KR-1'!AM:AM,'JPK_KR-1'!W:W,F263),"")</f>
        <v/>
      </c>
      <c r="I263" t="str">
        <f>IF(KOKPIT!I263&lt;&gt;"",KOKPIT!I263,"")</f>
        <v/>
      </c>
      <c r="J263" t="str">
        <f>IF(KOKPIT!J263&lt;&gt;"",KOKPIT!J263,"")</f>
        <v/>
      </c>
      <c r="K263" s="124" t="str">
        <f>IF(I263&lt;&gt;"",SUMIFS('JPK_KR-1'!AJ:AJ,'JPK_KR-1'!W:W,J263),"")</f>
        <v/>
      </c>
      <c r="L263" s="124" t="str">
        <f>IF(I263&lt;&gt;"",SUMIFS('JPK_KR-1'!AK:AK,'JPK_KR-1'!W:W,J263),"")</f>
        <v/>
      </c>
    </row>
    <row r="264" spans="1:12" x14ac:dyDescent="0.35">
      <c r="A264" t="str">
        <f>IF(KOKPIT!A264&lt;&gt;"",KOKPIT!A264,"")</f>
        <v/>
      </c>
      <c r="B264" t="str">
        <f>IF(KOKPIT!B264&lt;&gt;"",KOKPIT!B264,"")</f>
        <v/>
      </c>
      <c r="C264" s="124" t="str">
        <f>IF(A264&lt;&gt;"",SUMIFS('JPK_KR-1'!AL:AL,'JPK_KR-1'!W:W,B264),"")</f>
        <v/>
      </c>
      <c r="D264" s="124" t="str">
        <f>IF(A264&lt;&gt;"",SUMIFS('JPK_KR-1'!AM:AM,'JPK_KR-1'!W:W,B264),"")</f>
        <v/>
      </c>
      <c r="E264" t="str">
        <f>IF(KOKPIT!E264&lt;&gt;"",KOKPIT!E264,"")</f>
        <v/>
      </c>
      <c r="F264" t="str">
        <f>IF(KOKPIT!F264&lt;&gt;"",KOKPIT!F264,"")</f>
        <v/>
      </c>
      <c r="G264" s="124" t="str">
        <f>IF(E264&lt;&gt;"",SUMIFS('JPK_KR-1'!AL:AL,'JPK_KR-1'!W:W,F264),"")</f>
        <v/>
      </c>
      <c r="H264" s="124" t="str">
        <f>IF(E264&lt;&gt;"",SUMIFS('JPK_KR-1'!AM:AM,'JPK_KR-1'!W:W,F264),"")</f>
        <v/>
      </c>
      <c r="I264" t="str">
        <f>IF(KOKPIT!I264&lt;&gt;"",KOKPIT!I264,"")</f>
        <v/>
      </c>
      <c r="J264" t="str">
        <f>IF(KOKPIT!J264&lt;&gt;"",KOKPIT!J264,"")</f>
        <v/>
      </c>
      <c r="K264" s="124" t="str">
        <f>IF(I264&lt;&gt;"",SUMIFS('JPK_KR-1'!AJ:AJ,'JPK_KR-1'!W:W,J264),"")</f>
        <v/>
      </c>
      <c r="L264" s="124" t="str">
        <f>IF(I264&lt;&gt;"",SUMIFS('JPK_KR-1'!AK:AK,'JPK_KR-1'!W:W,J264),"")</f>
        <v/>
      </c>
    </row>
    <row r="265" spans="1:12" x14ac:dyDescent="0.35">
      <c r="A265" t="str">
        <f>IF(KOKPIT!A265&lt;&gt;"",KOKPIT!A265,"")</f>
        <v/>
      </c>
      <c r="B265" t="str">
        <f>IF(KOKPIT!B265&lt;&gt;"",KOKPIT!B265,"")</f>
        <v/>
      </c>
      <c r="C265" s="124" t="str">
        <f>IF(A265&lt;&gt;"",SUMIFS('JPK_KR-1'!AL:AL,'JPK_KR-1'!W:W,B265),"")</f>
        <v/>
      </c>
      <c r="D265" s="124" t="str">
        <f>IF(A265&lt;&gt;"",SUMIFS('JPK_KR-1'!AM:AM,'JPK_KR-1'!W:W,B265),"")</f>
        <v/>
      </c>
      <c r="E265" t="str">
        <f>IF(KOKPIT!E265&lt;&gt;"",KOKPIT!E265,"")</f>
        <v/>
      </c>
      <c r="F265" t="str">
        <f>IF(KOKPIT!F265&lt;&gt;"",KOKPIT!F265,"")</f>
        <v/>
      </c>
      <c r="G265" s="124" t="str">
        <f>IF(E265&lt;&gt;"",SUMIFS('JPK_KR-1'!AL:AL,'JPK_KR-1'!W:W,F265),"")</f>
        <v/>
      </c>
      <c r="H265" s="124" t="str">
        <f>IF(E265&lt;&gt;"",SUMIFS('JPK_KR-1'!AM:AM,'JPK_KR-1'!W:W,F265),"")</f>
        <v/>
      </c>
      <c r="I265" t="str">
        <f>IF(KOKPIT!I265&lt;&gt;"",KOKPIT!I265,"")</f>
        <v/>
      </c>
      <c r="J265" t="str">
        <f>IF(KOKPIT!J265&lt;&gt;"",KOKPIT!J265,"")</f>
        <v/>
      </c>
      <c r="K265" s="124" t="str">
        <f>IF(I265&lt;&gt;"",SUMIFS('JPK_KR-1'!AJ:AJ,'JPK_KR-1'!W:W,J265),"")</f>
        <v/>
      </c>
      <c r="L265" s="124" t="str">
        <f>IF(I265&lt;&gt;"",SUMIFS('JPK_KR-1'!AK:AK,'JPK_KR-1'!W:W,J265),"")</f>
        <v/>
      </c>
    </row>
    <row r="266" spans="1:12" x14ac:dyDescent="0.35">
      <c r="A266" t="str">
        <f>IF(KOKPIT!A266&lt;&gt;"",KOKPIT!A266,"")</f>
        <v/>
      </c>
      <c r="B266" t="str">
        <f>IF(KOKPIT!B266&lt;&gt;"",KOKPIT!B266,"")</f>
        <v/>
      </c>
      <c r="C266" s="124" t="str">
        <f>IF(A266&lt;&gt;"",SUMIFS('JPK_KR-1'!AL:AL,'JPK_KR-1'!W:W,B266),"")</f>
        <v/>
      </c>
      <c r="D266" s="124" t="str">
        <f>IF(A266&lt;&gt;"",SUMIFS('JPK_KR-1'!AM:AM,'JPK_KR-1'!W:W,B266),"")</f>
        <v/>
      </c>
      <c r="E266" t="str">
        <f>IF(KOKPIT!E266&lt;&gt;"",KOKPIT!E266,"")</f>
        <v/>
      </c>
      <c r="F266" t="str">
        <f>IF(KOKPIT!F266&lt;&gt;"",KOKPIT!F266,"")</f>
        <v/>
      </c>
      <c r="G266" s="124" t="str">
        <f>IF(E266&lt;&gt;"",SUMIFS('JPK_KR-1'!AL:AL,'JPK_KR-1'!W:W,F266),"")</f>
        <v/>
      </c>
      <c r="H266" s="124" t="str">
        <f>IF(E266&lt;&gt;"",SUMIFS('JPK_KR-1'!AM:AM,'JPK_KR-1'!W:W,F266),"")</f>
        <v/>
      </c>
      <c r="I266" t="str">
        <f>IF(KOKPIT!I266&lt;&gt;"",KOKPIT!I266,"")</f>
        <v/>
      </c>
      <c r="J266" t="str">
        <f>IF(KOKPIT!J266&lt;&gt;"",KOKPIT!J266,"")</f>
        <v/>
      </c>
      <c r="K266" s="124" t="str">
        <f>IF(I266&lt;&gt;"",SUMIFS('JPK_KR-1'!AJ:AJ,'JPK_KR-1'!W:W,J266),"")</f>
        <v/>
      </c>
      <c r="L266" s="124" t="str">
        <f>IF(I266&lt;&gt;"",SUMIFS('JPK_KR-1'!AK:AK,'JPK_KR-1'!W:W,J266),"")</f>
        <v/>
      </c>
    </row>
    <row r="267" spans="1:12" x14ac:dyDescent="0.35">
      <c r="A267" t="str">
        <f>IF(KOKPIT!A267&lt;&gt;"",KOKPIT!A267,"")</f>
        <v/>
      </c>
      <c r="B267" t="str">
        <f>IF(KOKPIT!B267&lt;&gt;"",KOKPIT!B267,"")</f>
        <v/>
      </c>
      <c r="C267" s="124" t="str">
        <f>IF(A267&lt;&gt;"",SUMIFS('JPK_KR-1'!AL:AL,'JPK_KR-1'!W:W,B267),"")</f>
        <v/>
      </c>
      <c r="D267" s="124" t="str">
        <f>IF(A267&lt;&gt;"",SUMIFS('JPK_KR-1'!AM:AM,'JPK_KR-1'!W:W,B267),"")</f>
        <v/>
      </c>
      <c r="E267" t="str">
        <f>IF(KOKPIT!E267&lt;&gt;"",KOKPIT!E267,"")</f>
        <v/>
      </c>
      <c r="F267" t="str">
        <f>IF(KOKPIT!F267&lt;&gt;"",KOKPIT!F267,"")</f>
        <v/>
      </c>
      <c r="G267" s="124" t="str">
        <f>IF(E267&lt;&gt;"",SUMIFS('JPK_KR-1'!AL:AL,'JPK_KR-1'!W:W,F267),"")</f>
        <v/>
      </c>
      <c r="H267" s="124" t="str">
        <f>IF(E267&lt;&gt;"",SUMIFS('JPK_KR-1'!AM:AM,'JPK_KR-1'!W:W,F267),"")</f>
        <v/>
      </c>
      <c r="I267" t="str">
        <f>IF(KOKPIT!I267&lt;&gt;"",KOKPIT!I267,"")</f>
        <v/>
      </c>
      <c r="J267" t="str">
        <f>IF(KOKPIT!J267&lt;&gt;"",KOKPIT!J267,"")</f>
        <v/>
      </c>
      <c r="K267" s="124" t="str">
        <f>IF(I267&lt;&gt;"",SUMIFS('JPK_KR-1'!AJ:AJ,'JPK_KR-1'!W:W,J267),"")</f>
        <v/>
      </c>
      <c r="L267" s="124" t="str">
        <f>IF(I267&lt;&gt;"",SUMIFS('JPK_KR-1'!AK:AK,'JPK_KR-1'!W:W,J267),"")</f>
        <v/>
      </c>
    </row>
    <row r="268" spans="1:12" x14ac:dyDescent="0.35">
      <c r="A268" t="str">
        <f>IF(KOKPIT!A268&lt;&gt;"",KOKPIT!A268,"")</f>
        <v/>
      </c>
      <c r="B268" t="str">
        <f>IF(KOKPIT!B268&lt;&gt;"",KOKPIT!B268,"")</f>
        <v/>
      </c>
      <c r="C268" s="124" t="str">
        <f>IF(A268&lt;&gt;"",SUMIFS('JPK_KR-1'!AL:AL,'JPK_KR-1'!W:W,B268),"")</f>
        <v/>
      </c>
      <c r="D268" s="124" t="str">
        <f>IF(A268&lt;&gt;"",SUMIFS('JPK_KR-1'!AM:AM,'JPK_KR-1'!W:W,B268),"")</f>
        <v/>
      </c>
      <c r="E268" t="str">
        <f>IF(KOKPIT!E268&lt;&gt;"",KOKPIT!E268,"")</f>
        <v/>
      </c>
      <c r="F268" t="str">
        <f>IF(KOKPIT!F268&lt;&gt;"",KOKPIT!F268,"")</f>
        <v/>
      </c>
      <c r="G268" s="124" t="str">
        <f>IF(E268&lt;&gt;"",SUMIFS('JPK_KR-1'!AL:AL,'JPK_KR-1'!W:W,F268),"")</f>
        <v/>
      </c>
      <c r="H268" s="124" t="str">
        <f>IF(E268&lt;&gt;"",SUMIFS('JPK_KR-1'!AM:AM,'JPK_KR-1'!W:W,F268),"")</f>
        <v/>
      </c>
      <c r="I268" t="str">
        <f>IF(KOKPIT!I268&lt;&gt;"",KOKPIT!I268,"")</f>
        <v/>
      </c>
      <c r="J268" t="str">
        <f>IF(KOKPIT!J268&lt;&gt;"",KOKPIT!J268,"")</f>
        <v/>
      </c>
      <c r="K268" s="124" t="str">
        <f>IF(I268&lt;&gt;"",SUMIFS('JPK_KR-1'!AJ:AJ,'JPK_KR-1'!W:W,J268),"")</f>
        <v/>
      </c>
      <c r="L268" s="124" t="str">
        <f>IF(I268&lt;&gt;"",SUMIFS('JPK_KR-1'!AK:AK,'JPK_KR-1'!W:W,J268),"")</f>
        <v/>
      </c>
    </row>
    <row r="269" spans="1:12" x14ac:dyDescent="0.35">
      <c r="A269" t="str">
        <f>IF(KOKPIT!A269&lt;&gt;"",KOKPIT!A269,"")</f>
        <v/>
      </c>
      <c r="B269" t="str">
        <f>IF(KOKPIT!B269&lt;&gt;"",KOKPIT!B269,"")</f>
        <v/>
      </c>
      <c r="C269" s="124" t="str">
        <f>IF(A269&lt;&gt;"",SUMIFS('JPK_KR-1'!AL:AL,'JPK_KR-1'!W:W,B269),"")</f>
        <v/>
      </c>
      <c r="D269" s="124" t="str">
        <f>IF(A269&lt;&gt;"",SUMIFS('JPK_KR-1'!AM:AM,'JPK_KR-1'!W:W,B269),"")</f>
        <v/>
      </c>
      <c r="E269" t="str">
        <f>IF(KOKPIT!E269&lt;&gt;"",KOKPIT!E269,"")</f>
        <v/>
      </c>
      <c r="F269" t="str">
        <f>IF(KOKPIT!F269&lt;&gt;"",KOKPIT!F269,"")</f>
        <v/>
      </c>
      <c r="G269" s="124" t="str">
        <f>IF(E269&lt;&gt;"",SUMIFS('JPK_KR-1'!AL:AL,'JPK_KR-1'!W:W,F269),"")</f>
        <v/>
      </c>
      <c r="H269" s="124" t="str">
        <f>IF(E269&lt;&gt;"",SUMIFS('JPK_KR-1'!AM:AM,'JPK_KR-1'!W:W,F269),"")</f>
        <v/>
      </c>
      <c r="I269" t="str">
        <f>IF(KOKPIT!I269&lt;&gt;"",KOKPIT!I269,"")</f>
        <v/>
      </c>
      <c r="J269" t="str">
        <f>IF(KOKPIT!J269&lt;&gt;"",KOKPIT!J269,"")</f>
        <v/>
      </c>
      <c r="K269" s="124" t="str">
        <f>IF(I269&lt;&gt;"",SUMIFS('JPK_KR-1'!AJ:AJ,'JPK_KR-1'!W:W,J269),"")</f>
        <v/>
      </c>
      <c r="L269" s="124" t="str">
        <f>IF(I269&lt;&gt;"",SUMIFS('JPK_KR-1'!AK:AK,'JPK_KR-1'!W:W,J269),"")</f>
        <v/>
      </c>
    </row>
    <row r="270" spans="1:12" x14ac:dyDescent="0.35">
      <c r="A270" t="str">
        <f>IF(KOKPIT!A270&lt;&gt;"",KOKPIT!A270,"")</f>
        <v/>
      </c>
      <c r="B270" t="str">
        <f>IF(KOKPIT!B270&lt;&gt;"",KOKPIT!B270,"")</f>
        <v/>
      </c>
      <c r="C270" s="124" t="str">
        <f>IF(A270&lt;&gt;"",SUMIFS('JPK_KR-1'!AL:AL,'JPK_KR-1'!W:W,B270),"")</f>
        <v/>
      </c>
      <c r="D270" s="124" t="str">
        <f>IF(A270&lt;&gt;"",SUMIFS('JPK_KR-1'!AM:AM,'JPK_KR-1'!W:W,B270),"")</f>
        <v/>
      </c>
      <c r="E270" t="str">
        <f>IF(KOKPIT!E270&lt;&gt;"",KOKPIT!E270,"")</f>
        <v/>
      </c>
      <c r="F270" t="str">
        <f>IF(KOKPIT!F270&lt;&gt;"",KOKPIT!F270,"")</f>
        <v/>
      </c>
      <c r="G270" s="124" t="str">
        <f>IF(E270&lt;&gt;"",SUMIFS('JPK_KR-1'!AL:AL,'JPK_KR-1'!W:W,F270),"")</f>
        <v/>
      </c>
      <c r="H270" s="124" t="str">
        <f>IF(E270&lt;&gt;"",SUMIFS('JPK_KR-1'!AM:AM,'JPK_KR-1'!W:W,F270),"")</f>
        <v/>
      </c>
      <c r="I270" t="str">
        <f>IF(KOKPIT!I270&lt;&gt;"",KOKPIT!I270,"")</f>
        <v/>
      </c>
      <c r="J270" t="str">
        <f>IF(KOKPIT!J270&lt;&gt;"",KOKPIT!J270,"")</f>
        <v/>
      </c>
      <c r="K270" s="124" t="str">
        <f>IF(I270&lt;&gt;"",SUMIFS('JPK_KR-1'!AJ:AJ,'JPK_KR-1'!W:W,J270),"")</f>
        <v/>
      </c>
      <c r="L270" s="124" t="str">
        <f>IF(I270&lt;&gt;"",SUMIFS('JPK_KR-1'!AK:AK,'JPK_KR-1'!W:W,J270),"")</f>
        <v/>
      </c>
    </row>
    <row r="271" spans="1:12" x14ac:dyDescent="0.35">
      <c r="A271" t="str">
        <f>IF(KOKPIT!A271&lt;&gt;"",KOKPIT!A271,"")</f>
        <v/>
      </c>
      <c r="B271" t="str">
        <f>IF(KOKPIT!B271&lt;&gt;"",KOKPIT!B271,"")</f>
        <v/>
      </c>
      <c r="C271" s="124" t="str">
        <f>IF(A271&lt;&gt;"",SUMIFS('JPK_KR-1'!AL:AL,'JPK_KR-1'!W:W,B271),"")</f>
        <v/>
      </c>
      <c r="D271" s="124" t="str">
        <f>IF(A271&lt;&gt;"",SUMIFS('JPK_KR-1'!AM:AM,'JPK_KR-1'!W:W,B271),"")</f>
        <v/>
      </c>
      <c r="E271" t="str">
        <f>IF(KOKPIT!E271&lt;&gt;"",KOKPIT!E271,"")</f>
        <v/>
      </c>
      <c r="F271" t="str">
        <f>IF(KOKPIT!F271&lt;&gt;"",KOKPIT!F271,"")</f>
        <v/>
      </c>
      <c r="G271" s="124" t="str">
        <f>IF(E271&lt;&gt;"",SUMIFS('JPK_KR-1'!AL:AL,'JPK_KR-1'!W:W,F271),"")</f>
        <v/>
      </c>
      <c r="H271" s="124" t="str">
        <f>IF(E271&lt;&gt;"",SUMIFS('JPK_KR-1'!AM:AM,'JPK_KR-1'!W:W,F271),"")</f>
        <v/>
      </c>
      <c r="I271" t="str">
        <f>IF(KOKPIT!I271&lt;&gt;"",KOKPIT!I271,"")</f>
        <v/>
      </c>
      <c r="J271" t="str">
        <f>IF(KOKPIT!J271&lt;&gt;"",KOKPIT!J271,"")</f>
        <v/>
      </c>
      <c r="K271" s="124" t="str">
        <f>IF(I271&lt;&gt;"",SUMIFS('JPK_KR-1'!AJ:AJ,'JPK_KR-1'!W:W,J271),"")</f>
        <v/>
      </c>
      <c r="L271" s="124" t="str">
        <f>IF(I271&lt;&gt;"",SUMIFS('JPK_KR-1'!AK:AK,'JPK_KR-1'!W:W,J271),"")</f>
        <v/>
      </c>
    </row>
    <row r="272" spans="1:12" x14ac:dyDescent="0.35">
      <c r="A272" t="str">
        <f>IF(KOKPIT!A272&lt;&gt;"",KOKPIT!A272,"")</f>
        <v/>
      </c>
      <c r="B272" t="str">
        <f>IF(KOKPIT!B272&lt;&gt;"",KOKPIT!B272,"")</f>
        <v/>
      </c>
      <c r="C272" s="124" t="str">
        <f>IF(A272&lt;&gt;"",SUMIFS('JPK_KR-1'!AL:AL,'JPK_KR-1'!W:W,B272),"")</f>
        <v/>
      </c>
      <c r="D272" s="124" t="str">
        <f>IF(A272&lt;&gt;"",SUMIFS('JPK_KR-1'!AM:AM,'JPK_KR-1'!W:W,B272),"")</f>
        <v/>
      </c>
      <c r="E272" t="str">
        <f>IF(KOKPIT!E272&lt;&gt;"",KOKPIT!E272,"")</f>
        <v/>
      </c>
      <c r="F272" t="str">
        <f>IF(KOKPIT!F272&lt;&gt;"",KOKPIT!F272,"")</f>
        <v/>
      </c>
      <c r="G272" s="124" t="str">
        <f>IF(E272&lt;&gt;"",SUMIFS('JPK_KR-1'!AL:AL,'JPK_KR-1'!W:W,F272),"")</f>
        <v/>
      </c>
      <c r="H272" s="124" t="str">
        <f>IF(E272&lt;&gt;"",SUMIFS('JPK_KR-1'!AM:AM,'JPK_KR-1'!W:W,F272),"")</f>
        <v/>
      </c>
      <c r="I272" t="str">
        <f>IF(KOKPIT!I272&lt;&gt;"",KOKPIT!I272,"")</f>
        <v/>
      </c>
      <c r="J272" t="str">
        <f>IF(KOKPIT!J272&lt;&gt;"",KOKPIT!J272,"")</f>
        <v/>
      </c>
      <c r="K272" s="124" t="str">
        <f>IF(I272&lt;&gt;"",SUMIFS('JPK_KR-1'!AJ:AJ,'JPK_KR-1'!W:W,J272),"")</f>
        <v/>
      </c>
      <c r="L272" s="124" t="str">
        <f>IF(I272&lt;&gt;"",SUMIFS('JPK_KR-1'!AK:AK,'JPK_KR-1'!W:W,J272),"")</f>
        <v/>
      </c>
    </row>
    <row r="273" spans="1:12" x14ac:dyDescent="0.35">
      <c r="A273" t="str">
        <f>IF(KOKPIT!A273&lt;&gt;"",KOKPIT!A273,"")</f>
        <v/>
      </c>
      <c r="B273" t="str">
        <f>IF(KOKPIT!B273&lt;&gt;"",KOKPIT!B273,"")</f>
        <v/>
      </c>
      <c r="C273" s="124" t="str">
        <f>IF(A273&lt;&gt;"",SUMIFS('JPK_KR-1'!AL:AL,'JPK_KR-1'!W:W,B273),"")</f>
        <v/>
      </c>
      <c r="D273" s="124" t="str">
        <f>IF(A273&lt;&gt;"",SUMIFS('JPK_KR-1'!AM:AM,'JPK_KR-1'!W:W,B273),"")</f>
        <v/>
      </c>
      <c r="E273" t="str">
        <f>IF(KOKPIT!E273&lt;&gt;"",KOKPIT!E273,"")</f>
        <v/>
      </c>
      <c r="F273" t="str">
        <f>IF(KOKPIT!F273&lt;&gt;"",KOKPIT!F273,"")</f>
        <v/>
      </c>
      <c r="G273" s="124" t="str">
        <f>IF(E273&lt;&gt;"",SUMIFS('JPK_KR-1'!AL:AL,'JPK_KR-1'!W:W,F273),"")</f>
        <v/>
      </c>
      <c r="H273" s="124" t="str">
        <f>IF(E273&lt;&gt;"",SUMIFS('JPK_KR-1'!AM:AM,'JPK_KR-1'!W:W,F273),"")</f>
        <v/>
      </c>
      <c r="I273" t="str">
        <f>IF(KOKPIT!I273&lt;&gt;"",KOKPIT!I273,"")</f>
        <v/>
      </c>
      <c r="J273" t="str">
        <f>IF(KOKPIT!J273&lt;&gt;"",KOKPIT!J273,"")</f>
        <v/>
      </c>
      <c r="K273" s="124" t="str">
        <f>IF(I273&lt;&gt;"",SUMIFS('JPK_KR-1'!AJ:AJ,'JPK_KR-1'!W:W,J273),"")</f>
        <v/>
      </c>
      <c r="L273" s="124" t="str">
        <f>IF(I273&lt;&gt;"",SUMIFS('JPK_KR-1'!AK:AK,'JPK_KR-1'!W:W,J273),"")</f>
        <v/>
      </c>
    </row>
    <row r="274" spans="1:12" x14ac:dyDescent="0.35">
      <c r="A274" t="str">
        <f>IF(KOKPIT!A274&lt;&gt;"",KOKPIT!A274,"")</f>
        <v/>
      </c>
      <c r="B274" t="str">
        <f>IF(KOKPIT!B274&lt;&gt;"",KOKPIT!B274,"")</f>
        <v/>
      </c>
      <c r="C274" s="124" t="str">
        <f>IF(A274&lt;&gt;"",SUMIFS('JPK_KR-1'!AL:AL,'JPK_KR-1'!W:W,B274),"")</f>
        <v/>
      </c>
      <c r="D274" s="124" t="str">
        <f>IF(A274&lt;&gt;"",SUMIFS('JPK_KR-1'!AM:AM,'JPK_KR-1'!W:W,B274),"")</f>
        <v/>
      </c>
      <c r="E274" t="str">
        <f>IF(KOKPIT!E274&lt;&gt;"",KOKPIT!E274,"")</f>
        <v/>
      </c>
      <c r="F274" t="str">
        <f>IF(KOKPIT!F274&lt;&gt;"",KOKPIT!F274,"")</f>
        <v/>
      </c>
      <c r="G274" s="124" t="str">
        <f>IF(E274&lt;&gt;"",SUMIFS('JPK_KR-1'!AL:AL,'JPK_KR-1'!W:W,F274),"")</f>
        <v/>
      </c>
      <c r="H274" s="124" t="str">
        <f>IF(E274&lt;&gt;"",SUMIFS('JPK_KR-1'!AM:AM,'JPK_KR-1'!W:W,F274),"")</f>
        <v/>
      </c>
      <c r="I274" t="str">
        <f>IF(KOKPIT!I274&lt;&gt;"",KOKPIT!I274,"")</f>
        <v/>
      </c>
      <c r="J274" t="str">
        <f>IF(KOKPIT!J274&lt;&gt;"",KOKPIT!J274,"")</f>
        <v/>
      </c>
      <c r="K274" s="124" t="str">
        <f>IF(I274&lt;&gt;"",SUMIFS('JPK_KR-1'!AJ:AJ,'JPK_KR-1'!W:W,J274),"")</f>
        <v/>
      </c>
      <c r="L274" s="124" t="str">
        <f>IF(I274&lt;&gt;"",SUMIFS('JPK_KR-1'!AK:AK,'JPK_KR-1'!W:W,J274),"")</f>
        <v/>
      </c>
    </row>
    <row r="275" spans="1:12" x14ac:dyDescent="0.35">
      <c r="A275" t="str">
        <f>IF(KOKPIT!A275&lt;&gt;"",KOKPIT!A275,"")</f>
        <v/>
      </c>
      <c r="B275" t="str">
        <f>IF(KOKPIT!B275&lt;&gt;"",KOKPIT!B275,"")</f>
        <v/>
      </c>
      <c r="C275" s="124" t="str">
        <f>IF(A275&lt;&gt;"",SUMIFS('JPK_KR-1'!AL:AL,'JPK_KR-1'!W:W,B275),"")</f>
        <v/>
      </c>
      <c r="D275" s="124" t="str">
        <f>IF(A275&lt;&gt;"",SUMIFS('JPK_KR-1'!AM:AM,'JPK_KR-1'!W:W,B275),"")</f>
        <v/>
      </c>
      <c r="E275" t="str">
        <f>IF(KOKPIT!E275&lt;&gt;"",KOKPIT!E275,"")</f>
        <v/>
      </c>
      <c r="F275" t="str">
        <f>IF(KOKPIT!F275&lt;&gt;"",KOKPIT!F275,"")</f>
        <v/>
      </c>
      <c r="G275" s="124" t="str">
        <f>IF(E275&lt;&gt;"",SUMIFS('JPK_KR-1'!AL:AL,'JPK_KR-1'!W:W,F275),"")</f>
        <v/>
      </c>
      <c r="H275" s="124" t="str">
        <f>IF(E275&lt;&gt;"",SUMIFS('JPK_KR-1'!AM:AM,'JPK_KR-1'!W:W,F275),"")</f>
        <v/>
      </c>
      <c r="I275" t="str">
        <f>IF(KOKPIT!I275&lt;&gt;"",KOKPIT!I275,"")</f>
        <v/>
      </c>
      <c r="J275" t="str">
        <f>IF(KOKPIT!J275&lt;&gt;"",KOKPIT!J275,"")</f>
        <v/>
      </c>
      <c r="K275" s="124" t="str">
        <f>IF(I275&lt;&gt;"",SUMIFS('JPK_KR-1'!AJ:AJ,'JPK_KR-1'!W:W,J275),"")</f>
        <v/>
      </c>
      <c r="L275" s="124" t="str">
        <f>IF(I275&lt;&gt;"",SUMIFS('JPK_KR-1'!AK:AK,'JPK_KR-1'!W:W,J275),"")</f>
        <v/>
      </c>
    </row>
    <row r="276" spans="1:12" x14ac:dyDescent="0.35">
      <c r="A276" t="str">
        <f>IF(KOKPIT!A276&lt;&gt;"",KOKPIT!A276,"")</f>
        <v/>
      </c>
      <c r="B276" t="str">
        <f>IF(KOKPIT!B276&lt;&gt;"",KOKPIT!B276,"")</f>
        <v/>
      </c>
      <c r="C276" s="124" t="str">
        <f>IF(A276&lt;&gt;"",SUMIFS('JPK_KR-1'!AL:AL,'JPK_KR-1'!W:W,B276),"")</f>
        <v/>
      </c>
      <c r="D276" s="124" t="str">
        <f>IF(A276&lt;&gt;"",SUMIFS('JPK_KR-1'!AM:AM,'JPK_KR-1'!W:W,B276),"")</f>
        <v/>
      </c>
      <c r="E276" t="str">
        <f>IF(KOKPIT!E276&lt;&gt;"",KOKPIT!E276,"")</f>
        <v/>
      </c>
      <c r="F276" t="str">
        <f>IF(KOKPIT!F276&lt;&gt;"",KOKPIT!F276,"")</f>
        <v/>
      </c>
      <c r="G276" s="124" t="str">
        <f>IF(E276&lt;&gt;"",SUMIFS('JPK_KR-1'!AL:AL,'JPK_KR-1'!W:W,F276),"")</f>
        <v/>
      </c>
      <c r="H276" s="124" t="str">
        <f>IF(E276&lt;&gt;"",SUMIFS('JPK_KR-1'!AM:AM,'JPK_KR-1'!W:W,F276),"")</f>
        <v/>
      </c>
      <c r="I276" t="str">
        <f>IF(KOKPIT!I276&lt;&gt;"",KOKPIT!I276,"")</f>
        <v/>
      </c>
      <c r="J276" t="str">
        <f>IF(KOKPIT!J276&lt;&gt;"",KOKPIT!J276,"")</f>
        <v/>
      </c>
      <c r="K276" s="124" t="str">
        <f>IF(I276&lt;&gt;"",SUMIFS('JPK_KR-1'!AJ:AJ,'JPK_KR-1'!W:W,J276),"")</f>
        <v/>
      </c>
      <c r="L276" s="124" t="str">
        <f>IF(I276&lt;&gt;"",SUMIFS('JPK_KR-1'!AK:AK,'JPK_KR-1'!W:W,J276),"")</f>
        <v/>
      </c>
    </row>
    <row r="277" spans="1:12" x14ac:dyDescent="0.35">
      <c r="A277" t="str">
        <f>IF(KOKPIT!A277&lt;&gt;"",KOKPIT!A277,"")</f>
        <v/>
      </c>
      <c r="B277" t="str">
        <f>IF(KOKPIT!B277&lt;&gt;"",KOKPIT!B277,"")</f>
        <v/>
      </c>
      <c r="C277" s="124" t="str">
        <f>IF(A277&lt;&gt;"",SUMIFS('JPK_KR-1'!AL:AL,'JPK_KR-1'!W:W,B277),"")</f>
        <v/>
      </c>
      <c r="D277" s="124" t="str">
        <f>IF(A277&lt;&gt;"",SUMIFS('JPK_KR-1'!AM:AM,'JPK_KR-1'!W:W,B277),"")</f>
        <v/>
      </c>
      <c r="E277" t="str">
        <f>IF(KOKPIT!E277&lt;&gt;"",KOKPIT!E277,"")</f>
        <v/>
      </c>
      <c r="F277" t="str">
        <f>IF(KOKPIT!F277&lt;&gt;"",KOKPIT!F277,"")</f>
        <v/>
      </c>
      <c r="G277" s="124" t="str">
        <f>IF(E277&lt;&gt;"",SUMIFS('JPK_KR-1'!AL:AL,'JPK_KR-1'!W:W,F277),"")</f>
        <v/>
      </c>
      <c r="H277" s="124" t="str">
        <f>IF(E277&lt;&gt;"",SUMIFS('JPK_KR-1'!AM:AM,'JPK_KR-1'!W:W,F277),"")</f>
        <v/>
      </c>
      <c r="I277" t="str">
        <f>IF(KOKPIT!I277&lt;&gt;"",KOKPIT!I277,"")</f>
        <v/>
      </c>
      <c r="J277" t="str">
        <f>IF(KOKPIT!J277&lt;&gt;"",KOKPIT!J277,"")</f>
        <v/>
      </c>
      <c r="K277" s="124" t="str">
        <f>IF(I277&lt;&gt;"",SUMIFS('JPK_KR-1'!AJ:AJ,'JPK_KR-1'!W:W,J277),"")</f>
        <v/>
      </c>
      <c r="L277" s="124" t="str">
        <f>IF(I277&lt;&gt;"",SUMIFS('JPK_KR-1'!AK:AK,'JPK_KR-1'!W:W,J277),"")</f>
        <v/>
      </c>
    </row>
    <row r="278" spans="1:12" x14ac:dyDescent="0.35">
      <c r="A278" t="str">
        <f>IF(KOKPIT!A278&lt;&gt;"",KOKPIT!A278,"")</f>
        <v/>
      </c>
      <c r="B278" t="str">
        <f>IF(KOKPIT!B278&lt;&gt;"",KOKPIT!B278,"")</f>
        <v/>
      </c>
      <c r="C278" s="124" t="str">
        <f>IF(A278&lt;&gt;"",SUMIFS('JPK_KR-1'!AL:AL,'JPK_KR-1'!W:W,B278),"")</f>
        <v/>
      </c>
      <c r="D278" s="124" t="str">
        <f>IF(A278&lt;&gt;"",SUMIFS('JPK_KR-1'!AM:AM,'JPK_KR-1'!W:W,B278),"")</f>
        <v/>
      </c>
      <c r="E278" t="str">
        <f>IF(KOKPIT!E278&lt;&gt;"",KOKPIT!E278,"")</f>
        <v/>
      </c>
      <c r="F278" t="str">
        <f>IF(KOKPIT!F278&lt;&gt;"",KOKPIT!F278,"")</f>
        <v/>
      </c>
      <c r="G278" s="124" t="str">
        <f>IF(E278&lt;&gt;"",SUMIFS('JPK_KR-1'!AL:AL,'JPK_KR-1'!W:W,F278),"")</f>
        <v/>
      </c>
      <c r="H278" s="124" t="str">
        <f>IF(E278&lt;&gt;"",SUMIFS('JPK_KR-1'!AM:AM,'JPK_KR-1'!W:W,F278),"")</f>
        <v/>
      </c>
      <c r="I278" t="str">
        <f>IF(KOKPIT!I278&lt;&gt;"",KOKPIT!I278,"")</f>
        <v/>
      </c>
      <c r="J278" t="str">
        <f>IF(KOKPIT!J278&lt;&gt;"",KOKPIT!J278,"")</f>
        <v/>
      </c>
      <c r="K278" s="124" t="str">
        <f>IF(I278&lt;&gt;"",SUMIFS('JPK_KR-1'!AJ:AJ,'JPK_KR-1'!W:W,J278),"")</f>
        <v/>
      </c>
      <c r="L278" s="124" t="str">
        <f>IF(I278&lt;&gt;"",SUMIFS('JPK_KR-1'!AK:AK,'JPK_KR-1'!W:W,J278),"")</f>
        <v/>
      </c>
    </row>
    <row r="279" spans="1:12" x14ac:dyDescent="0.35">
      <c r="A279" t="str">
        <f>IF(KOKPIT!A279&lt;&gt;"",KOKPIT!A279,"")</f>
        <v/>
      </c>
      <c r="B279" t="str">
        <f>IF(KOKPIT!B279&lt;&gt;"",KOKPIT!B279,"")</f>
        <v/>
      </c>
      <c r="C279" s="124" t="str">
        <f>IF(A279&lt;&gt;"",SUMIFS('JPK_KR-1'!AL:AL,'JPK_KR-1'!W:W,B279),"")</f>
        <v/>
      </c>
      <c r="D279" s="124" t="str">
        <f>IF(A279&lt;&gt;"",SUMIFS('JPK_KR-1'!AM:AM,'JPK_KR-1'!W:W,B279),"")</f>
        <v/>
      </c>
      <c r="E279" t="str">
        <f>IF(KOKPIT!E279&lt;&gt;"",KOKPIT!E279,"")</f>
        <v/>
      </c>
      <c r="F279" t="str">
        <f>IF(KOKPIT!F279&lt;&gt;"",KOKPIT!F279,"")</f>
        <v/>
      </c>
      <c r="G279" s="124" t="str">
        <f>IF(E279&lt;&gt;"",SUMIFS('JPK_KR-1'!AL:AL,'JPK_KR-1'!W:W,F279),"")</f>
        <v/>
      </c>
      <c r="H279" s="124" t="str">
        <f>IF(E279&lt;&gt;"",SUMIFS('JPK_KR-1'!AM:AM,'JPK_KR-1'!W:W,F279),"")</f>
        <v/>
      </c>
      <c r="I279" t="str">
        <f>IF(KOKPIT!I279&lt;&gt;"",KOKPIT!I279,"")</f>
        <v/>
      </c>
      <c r="J279" t="str">
        <f>IF(KOKPIT!J279&lt;&gt;"",KOKPIT!J279,"")</f>
        <v/>
      </c>
      <c r="K279" s="124" t="str">
        <f>IF(I279&lt;&gt;"",SUMIFS('JPK_KR-1'!AJ:AJ,'JPK_KR-1'!W:W,J279),"")</f>
        <v/>
      </c>
      <c r="L279" s="124" t="str">
        <f>IF(I279&lt;&gt;"",SUMIFS('JPK_KR-1'!AK:AK,'JPK_KR-1'!W:W,J279),"")</f>
        <v/>
      </c>
    </row>
    <row r="280" spans="1:12" x14ac:dyDescent="0.35">
      <c r="A280" t="str">
        <f>IF(KOKPIT!A280&lt;&gt;"",KOKPIT!A280,"")</f>
        <v/>
      </c>
      <c r="B280" t="str">
        <f>IF(KOKPIT!B280&lt;&gt;"",KOKPIT!B280,"")</f>
        <v/>
      </c>
      <c r="C280" s="124" t="str">
        <f>IF(A280&lt;&gt;"",SUMIFS('JPK_KR-1'!AL:AL,'JPK_KR-1'!W:W,B280),"")</f>
        <v/>
      </c>
      <c r="D280" s="124" t="str">
        <f>IF(A280&lt;&gt;"",SUMIFS('JPK_KR-1'!AM:AM,'JPK_KR-1'!W:W,B280),"")</f>
        <v/>
      </c>
      <c r="E280" t="str">
        <f>IF(KOKPIT!E280&lt;&gt;"",KOKPIT!E280,"")</f>
        <v/>
      </c>
      <c r="F280" t="str">
        <f>IF(KOKPIT!F280&lt;&gt;"",KOKPIT!F280,"")</f>
        <v/>
      </c>
      <c r="G280" s="124" t="str">
        <f>IF(E280&lt;&gt;"",SUMIFS('JPK_KR-1'!AL:AL,'JPK_KR-1'!W:W,F280),"")</f>
        <v/>
      </c>
      <c r="H280" s="124" t="str">
        <f>IF(E280&lt;&gt;"",SUMIFS('JPK_KR-1'!AM:AM,'JPK_KR-1'!W:W,F280),"")</f>
        <v/>
      </c>
      <c r="I280" t="str">
        <f>IF(KOKPIT!I280&lt;&gt;"",KOKPIT!I280,"")</f>
        <v/>
      </c>
      <c r="J280" t="str">
        <f>IF(KOKPIT!J280&lt;&gt;"",KOKPIT!J280,"")</f>
        <v/>
      </c>
      <c r="K280" s="124" t="str">
        <f>IF(I280&lt;&gt;"",SUMIFS('JPK_KR-1'!AJ:AJ,'JPK_KR-1'!W:W,J280),"")</f>
        <v/>
      </c>
      <c r="L280" s="124" t="str">
        <f>IF(I280&lt;&gt;"",SUMIFS('JPK_KR-1'!AK:AK,'JPK_KR-1'!W:W,J280),"")</f>
        <v/>
      </c>
    </row>
    <row r="281" spans="1:12" x14ac:dyDescent="0.35">
      <c r="A281" t="str">
        <f>IF(KOKPIT!A281&lt;&gt;"",KOKPIT!A281,"")</f>
        <v/>
      </c>
      <c r="B281" t="str">
        <f>IF(KOKPIT!B281&lt;&gt;"",KOKPIT!B281,"")</f>
        <v/>
      </c>
      <c r="C281" s="124" t="str">
        <f>IF(A281&lt;&gt;"",SUMIFS('JPK_KR-1'!AL:AL,'JPK_KR-1'!W:W,B281),"")</f>
        <v/>
      </c>
      <c r="D281" s="124" t="str">
        <f>IF(A281&lt;&gt;"",SUMIFS('JPK_KR-1'!AM:AM,'JPK_KR-1'!W:W,B281),"")</f>
        <v/>
      </c>
      <c r="E281" t="str">
        <f>IF(KOKPIT!E281&lt;&gt;"",KOKPIT!E281,"")</f>
        <v/>
      </c>
      <c r="F281" t="str">
        <f>IF(KOKPIT!F281&lt;&gt;"",KOKPIT!F281,"")</f>
        <v/>
      </c>
      <c r="G281" s="124" t="str">
        <f>IF(E281&lt;&gt;"",SUMIFS('JPK_KR-1'!AL:AL,'JPK_KR-1'!W:W,F281),"")</f>
        <v/>
      </c>
      <c r="H281" s="124" t="str">
        <f>IF(E281&lt;&gt;"",SUMIFS('JPK_KR-1'!AM:AM,'JPK_KR-1'!W:W,F281),"")</f>
        <v/>
      </c>
      <c r="I281" t="str">
        <f>IF(KOKPIT!I281&lt;&gt;"",KOKPIT!I281,"")</f>
        <v/>
      </c>
      <c r="J281" t="str">
        <f>IF(KOKPIT!J281&lt;&gt;"",KOKPIT!J281,"")</f>
        <v/>
      </c>
      <c r="K281" s="124" t="str">
        <f>IF(I281&lt;&gt;"",SUMIFS('JPK_KR-1'!AJ:AJ,'JPK_KR-1'!W:W,J281),"")</f>
        <v/>
      </c>
      <c r="L281" s="124" t="str">
        <f>IF(I281&lt;&gt;"",SUMIFS('JPK_KR-1'!AK:AK,'JPK_KR-1'!W:W,J281),"")</f>
        <v/>
      </c>
    </row>
    <row r="282" spans="1:12" x14ac:dyDescent="0.35">
      <c r="A282" t="str">
        <f>IF(KOKPIT!A282&lt;&gt;"",KOKPIT!A282,"")</f>
        <v/>
      </c>
      <c r="B282" t="str">
        <f>IF(KOKPIT!B282&lt;&gt;"",KOKPIT!B282,"")</f>
        <v/>
      </c>
      <c r="C282" s="124" t="str">
        <f>IF(A282&lt;&gt;"",SUMIFS('JPK_KR-1'!AL:AL,'JPK_KR-1'!W:W,B282),"")</f>
        <v/>
      </c>
      <c r="D282" s="124" t="str">
        <f>IF(A282&lt;&gt;"",SUMIFS('JPK_KR-1'!AM:AM,'JPK_KR-1'!W:W,B282),"")</f>
        <v/>
      </c>
      <c r="E282" t="str">
        <f>IF(KOKPIT!E282&lt;&gt;"",KOKPIT!E282,"")</f>
        <v/>
      </c>
      <c r="F282" t="str">
        <f>IF(KOKPIT!F282&lt;&gt;"",KOKPIT!F282,"")</f>
        <v/>
      </c>
      <c r="G282" s="124" t="str">
        <f>IF(E282&lt;&gt;"",SUMIFS('JPK_KR-1'!AL:AL,'JPK_KR-1'!W:W,F282),"")</f>
        <v/>
      </c>
      <c r="H282" s="124" t="str">
        <f>IF(E282&lt;&gt;"",SUMIFS('JPK_KR-1'!AM:AM,'JPK_KR-1'!W:W,F282),"")</f>
        <v/>
      </c>
      <c r="I282" t="str">
        <f>IF(KOKPIT!I282&lt;&gt;"",KOKPIT!I282,"")</f>
        <v/>
      </c>
      <c r="J282" t="str">
        <f>IF(KOKPIT!J282&lt;&gt;"",KOKPIT!J282,"")</f>
        <v/>
      </c>
      <c r="K282" s="124" t="str">
        <f>IF(I282&lt;&gt;"",SUMIFS('JPK_KR-1'!AJ:AJ,'JPK_KR-1'!W:W,J282),"")</f>
        <v/>
      </c>
      <c r="L282" s="124" t="str">
        <f>IF(I282&lt;&gt;"",SUMIFS('JPK_KR-1'!AK:AK,'JPK_KR-1'!W:W,J282),"")</f>
        <v/>
      </c>
    </row>
    <row r="283" spans="1:12" x14ac:dyDescent="0.35">
      <c r="A283" t="str">
        <f>IF(KOKPIT!A283&lt;&gt;"",KOKPIT!A283,"")</f>
        <v/>
      </c>
      <c r="B283" t="str">
        <f>IF(KOKPIT!B283&lt;&gt;"",KOKPIT!B283,"")</f>
        <v/>
      </c>
      <c r="C283" s="124" t="str">
        <f>IF(A283&lt;&gt;"",SUMIFS('JPK_KR-1'!AL:AL,'JPK_KR-1'!W:W,B283),"")</f>
        <v/>
      </c>
      <c r="D283" s="124" t="str">
        <f>IF(A283&lt;&gt;"",SUMIFS('JPK_KR-1'!AM:AM,'JPK_KR-1'!W:W,B283),"")</f>
        <v/>
      </c>
      <c r="E283" t="str">
        <f>IF(KOKPIT!E283&lt;&gt;"",KOKPIT!E283,"")</f>
        <v/>
      </c>
      <c r="F283" t="str">
        <f>IF(KOKPIT!F283&lt;&gt;"",KOKPIT!F283,"")</f>
        <v/>
      </c>
      <c r="G283" s="124" t="str">
        <f>IF(E283&lt;&gt;"",SUMIFS('JPK_KR-1'!AL:AL,'JPK_KR-1'!W:W,F283),"")</f>
        <v/>
      </c>
      <c r="H283" s="124" t="str">
        <f>IF(E283&lt;&gt;"",SUMIFS('JPK_KR-1'!AM:AM,'JPK_KR-1'!W:W,F283),"")</f>
        <v/>
      </c>
      <c r="I283" t="str">
        <f>IF(KOKPIT!I283&lt;&gt;"",KOKPIT!I283,"")</f>
        <v/>
      </c>
      <c r="J283" t="str">
        <f>IF(KOKPIT!J283&lt;&gt;"",KOKPIT!J283,"")</f>
        <v/>
      </c>
      <c r="K283" s="124" t="str">
        <f>IF(I283&lt;&gt;"",SUMIFS('JPK_KR-1'!AJ:AJ,'JPK_KR-1'!W:W,J283),"")</f>
        <v/>
      </c>
      <c r="L283" s="124" t="str">
        <f>IF(I283&lt;&gt;"",SUMIFS('JPK_KR-1'!AK:AK,'JPK_KR-1'!W:W,J283),"")</f>
        <v/>
      </c>
    </row>
    <row r="284" spans="1:12" x14ac:dyDescent="0.35">
      <c r="A284" t="str">
        <f>IF(KOKPIT!A284&lt;&gt;"",KOKPIT!A284,"")</f>
        <v/>
      </c>
      <c r="B284" t="str">
        <f>IF(KOKPIT!B284&lt;&gt;"",KOKPIT!B284,"")</f>
        <v/>
      </c>
      <c r="C284" s="124" t="str">
        <f>IF(A284&lt;&gt;"",SUMIFS('JPK_KR-1'!AL:AL,'JPK_KR-1'!W:W,B284),"")</f>
        <v/>
      </c>
      <c r="D284" s="124" t="str">
        <f>IF(A284&lt;&gt;"",SUMIFS('JPK_KR-1'!AM:AM,'JPK_KR-1'!W:W,B284),"")</f>
        <v/>
      </c>
      <c r="E284" t="str">
        <f>IF(KOKPIT!E284&lt;&gt;"",KOKPIT!E284,"")</f>
        <v/>
      </c>
      <c r="F284" t="str">
        <f>IF(KOKPIT!F284&lt;&gt;"",KOKPIT!F284,"")</f>
        <v/>
      </c>
      <c r="G284" s="124" t="str">
        <f>IF(E284&lt;&gt;"",SUMIFS('JPK_KR-1'!AL:AL,'JPK_KR-1'!W:W,F284),"")</f>
        <v/>
      </c>
      <c r="H284" s="124" t="str">
        <f>IF(E284&lt;&gt;"",SUMIFS('JPK_KR-1'!AM:AM,'JPK_KR-1'!W:W,F284),"")</f>
        <v/>
      </c>
      <c r="I284" t="str">
        <f>IF(KOKPIT!I284&lt;&gt;"",KOKPIT!I284,"")</f>
        <v/>
      </c>
      <c r="J284" t="str">
        <f>IF(KOKPIT!J284&lt;&gt;"",KOKPIT!J284,"")</f>
        <v/>
      </c>
      <c r="K284" s="124" t="str">
        <f>IF(I284&lt;&gt;"",SUMIFS('JPK_KR-1'!AJ:AJ,'JPK_KR-1'!W:W,J284),"")</f>
        <v/>
      </c>
      <c r="L284" s="124" t="str">
        <f>IF(I284&lt;&gt;"",SUMIFS('JPK_KR-1'!AK:AK,'JPK_KR-1'!W:W,J284),"")</f>
        <v/>
      </c>
    </row>
    <row r="285" spans="1:12" x14ac:dyDescent="0.35">
      <c r="A285" t="str">
        <f>IF(KOKPIT!A285&lt;&gt;"",KOKPIT!A285,"")</f>
        <v/>
      </c>
      <c r="B285" t="str">
        <f>IF(KOKPIT!B285&lt;&gt;"",KOKPIT!B285,"")</f>
        <v/>
      </c>
      <c r="C285" s="124" t="str">
        <f>IF(A285&lt;&gt;"",SUMIFS('JPK_KR-1'!AL:AL,'JPK_KR-1'!W:W,B285),"")</f>
        <v/>
      </c>
      <c r="D285" s="124" t="str">
        <f>IF(A285&lt;&gt;"",SUMIFS('JPK_KR-1'!AM:AM,'JPK_KR-1'!W:W,B285),"")</f>
        <v/>
      </c>
      <c r="E285" t="str">
        <f>IF(KOKPIT!E285&lt;&gt;"",KOKPIT!E285,"")</f>
        <v/>
      </c>
      <c r="F285" t="str">
        <f>IF(KOKPIT!F285&lt;&gt;"",KOKPIT!F285,"")</f>
        <v/>
      </c>
      <c r="G285" s="124" t="str">
        <f>IF(E285&lt;&gt;"",SUMIFS('JPK_KR-1'!AL:AL,'JPK_KR-1'!W:W,F285),"")</f>
        <v/>
      </c>
      <c r="H285" s="124" t="str">
        <f>IF(E285&lt;&gt;"",SUMIFS('JPK_KR-1'!AM:AM,'JPK_KR-1'!W:W,F285),"")</f>
        <v/>
      </c>
      <c r="I285" t="str">
        <f>IF(KOKPIT!I285&lt;&gt;"",KOKPIT!I285,"")</f>
        <v/>
      </c>
      <c r="J285" t="str">
        <f>IF(KOKPIT!J285&lt;&gt;"",KOKPIT!J285,"")</f>
        <v/>
      </c>
      <c r="K285" s="124" t="str">
        <f>IF(I285&lt;&gt;"",SUMIFS('JPK_KR-1'!AJ:AJ,'JPK_KR-1'!W:W,J285),"")</f>
        <v/>
      </c>
      <c r="L285" s="124" t="str">
        <f>IF(I285&lt;&gt;"",SUMIFS('JPK_KR-1'!AK:AK,'JPK_KR-1'!W:W,J285),"")</f>
        <v/>
      </c>
    </row>
    <row r="286" spans="1:12" x14ac:dyDescent="0.35">
      <c r="A286" t="str">
        <f>IF(KOKPIT!A286&lt;&gt;"",KOKPIT!A286,"")</f>
        <v/>
      </c>
      <c r="B286" t="str">
        <f>IF(KOKPIT!B286&lt;&gt;"",KOKPIT!B286,"")</f>
        <v/>
      </c>
      <c r="C286" s="124" t="str">
        <f>IF(A286&lt;&gt;"",SUMIFS('JPK_KR-1'!AL:AL,'JPK_KR-1'!W:W,B286),"")</f>
        <v/>
      </c>
      <c r="D286" s="124" t="str">
        <f>IF(A286&lt;&gt;"",SUMIFS('JPK_KR-1'!AM:AM,'JPK_KR-1'!W:W,B286),"")</f>
        <v/>
      </c>
      <c r="E286" t="str">
        <f>IF(KOKPIT!E286&lt;&gt;"",KOKPIT!E286,"")</f>
        <v/>
      </c>
      <c r="F286" t="str">
        <f>IF(KOKPIT!F286&lt;&gt;"",KOKPIT!F286,"")</f>
        <v/>
      </c>
      <c r="G286" s="124" t="str">
        <f>IF(E286&lt;&gt;"",SUMIFS('JPK_KR-1'!AL:AL,'JPK_KR-1'!W:W,F286),"")</f>
        <v/>
      </c>
      <c r="H286" s="124" t="str">
        <f>IF(E286&lt;&gt;"",SUMIFS('JPK_KR-1'!AM:AM,'JPK_KR-1'!W:W,F286),"")</f>
        <v/>
      </c>
      <c r="I286" t="str">
        <f>IF(KOKPIT!I286&lt;&gt;"",KOKPIT!I286,"")</f>
        <v/>
      </c>
      <c r="J286" t="str">
        <f>IF(KOKPIT!J286&lt;&gt;"",KOKPIT!J286,"")</f>
        <v/>
      </c>
      <c r="K286" s="124" t="str">
        <f>IF(I286&lt;&gt;"",SUMIFS('JPK_KR-1'!AJ:AJ,'JPK_KR-1'!W:W,J286),"")</f>
        <v/>
      </c>
      <c r="L286" s="124" t="str">
        <f>IF(I286&lt;&gt;"",SUMIFS('JPK_KR-1'!AK:AK,'JPK_KR-1'!W:W,J286),"")</f>
        <v/>
      </c>
    </row>
    <row r="287" spans="1:12" x14ac:dyDescent="0.35">
      <c r="A287" t="str">
        <f>IF(KOKPIT!A287&lt;&gt;"",KOKPIT!A287,"")</f>
        <v/>
      </c>
      <c r="B287" t="str">
        <f>IF(KOKPIT!B287&lt;&gt;"",KOKPIT!B287,"")</f>
        <v/>
      </c>
      <c r="C287" s="124" t="str">
        <f>IF(A287&lt;&gt;"",SUMIFS('JPK_KR-1'!AL:AL,'JPK_KR-1'!W:W,B287),"")</f>
        <v/>
      </c>
      <c r="D287" s="124" t="str">
        <f>IF(A287&lt;&gt;"",SUMIFS('JPK_KR-1'!AM:AM,'JPK_KR-1'!W:W,B287),"")</f>
        <v/>
      </c>
      <c r="E287" t="str">
        <f>IF(KOKPIT!E287&lt;&gt;"",KOKPIT!E287,"")</f>
        <v/>
      </c>
      <c r="F287" t="str">
        <f>IF(KOKPIT!F287&lt;&gt;"",KOKPIT!F287,"")</f>
        <v/>
      </c>
      <c r="G287" s="124" t="str">
        <f>IF(E287&lt;&gt;"",SUMIFS('JPK_KR-1'!AL:AL,'JPK_KR-1'!W:W,F287),"")</f>
        <v/>
      </c>
      <c r="H287" s="124" t="str">
        <f>IF(E287&lt;&gt;"",SUMIFS('JPK_KR-1'!AM:AM,'JPK_KR-1'!W:W,F287),"")</f>
        <v/>
      </c>
      <c r="I287" t="str">
        <f>IF(KOKPIT!I287&lt;&gt;"",KOKPIT!I287,"")</f>
        <v/>
      </c>
      <c r="J287" t="str">
        <f>IF(KOKPIT!J287&lt;&gt;"",KOKPIT!J287,"")</f>
        <v/>
      </c>
      <c r="K287" s="124" t="str">
        <f>IF(I287&lt;&gt;"",SUMIFS('JPK_KR-1'!AJ:AJ,'JPK_KR-1'!W:W,J287),"")</f>
        <v/>
      </c>
      <c r="L287" s="124" t="str">
        <f>IF(I287&lt;&gt;"",SUMIFS('JPK_KR-1'!AK:AK,'JPK_KR-1'!W:W,J287),"")</f>
        <v/>
      </c>
    </row>
    <row r="288" spans="1:12" x14ac:dyDescent="0.35">
      <c r="A288" t="str">
        <f>IF(KOKPIT!A288&lt;&gt;"",KOKPIT!A288,"")</f>
        <v/>
      </c>
      <c r="B288" t="str">
        <f>IF(KOKPIT!B288&lt;&gt;"",KOKPIT!B288,"")</f>
        <v/>
      </c>
      <c r="C288" s="124" t="str">
        <f>IF(A288&lt;&gt;"",SUMIFS('JPK_KR-1'!AL:AL,'JPK_KR-1'!W:W,B288),"")</f>
        <v/>
      </c>
      <c r="D288" s="124" t="str">
        <f>IF(A288&lt;&gt;"",SUMIFS('JPK_KR-1'!AM:AM,'JPK_KR-1'!W:W,B288),"")</f>
        <v/>
      </c>
      <c r="E288" t="str">
        <f>IF(KOKPIT!E288&lt;&gt;"",KOKPIT!E288,"")</f>
        <v/>
      </c>
      <c r="F288" t="str">
        <f>IF(KOKPIT!F288&lt;&gt;"",KOKPIT!F288,"")</f>
        <v/>
      </c>
      <c r="G288" s="124" t="str">
        <f>IF(E288&lt;&gt;"",SUMIFS('JPK_KR-1'!AL:AL,'JPK_KR-1'!W:W,F288),"")</f>
        <v/>
      </c>
      <c r="H288" s="124" t="str">
        <f>IF(E288&lt;&gt;"",SUMIFS('JPK_KR-1'!AM:AM,'JPK_KR-1'!W:W,F288),"")</f>
        <v/>
      </c>
      <c r="I288" t="str">
        <f>IF(KOKPIT!I288&lt;&gt;"",KOKPIT!I288,"")</f>
        <v/>
      </c>
      <c r="J288" t="str">
        <f>IF(KOKPIT!J288&lt;&gt;"",KOKPIT!J288,"")</f>
        <v/>
      </c>
      <c r="K288" s="124" t="str">
        <f>IF(I288&lt;&gt;"",SUMIFS('JPK_KR-1'!AJ:AJ,'JPK_KR-1'!W:W,J288),"")</f>
        <v/>
      </c>
      <c r="L288" s="124" t="str">
        <f>IF(I288&lt;&gt;"",SUMIFS('JPK_KR-1'!AK:AK,'JPK_KR-1'!W:W,J288),"")</f>
        <v/>
      </c>
    </row>
    <row r="289" spans="1:12" x14ac:dyDescent="0.35">
      <c r="A289" t="str">
        <f>IF(KOKPIT!A289&lt;&gt;"",KOKPIT!A289,"")</f>
        <v/>
      </c>
      <c r="B289" t="str">
        <f>IF(KOKPIT!B289&lt;&gt;"",KOKPIT!B289,"")</f>
        <v/>
      </c>
      <c r="C289" s="124" t="str">
        <f>IF(A289&lt;&gt;"",SUMIFS('JPK_KR-1'!AL:AL,'JPK_KR-1'!W:W,B289),"")</f>
        <v/>
      </c>
      <c r="D289" s="124" t="str">
        <f>IF(A289&lt;&gt;"",SUMIFS('JPK_KR-1'!AM:AM,'JPK_KR-1'!W:W,B289),"")</f>
        <v/>
      </c>
      <c r="E289" t="str">
        <f>IF(KOKPIT!E289&lt;&gt;"",KOKPIT!E289,"")</f>
        <v/>
      </c>
      <c r="F289" t="str">
        <f>IF(KOKPIT!F289&lt;&gt;"",KOKPIT!F289,"")</f>
        <v/>
      </c>
      <c r="G289" s="124" t="str">
        <f>IF(E289&lt;&gt;"",SUMIFS('JPK_KR-1'!AL:AL,'JPK_KR-1'!W:W,F289),"")</f>
        <v/>
      </c>
      <c r="H289" s="124" t="str">
        <f>IF(E289&lt;&gt;"",SUMIFS('JPK_KR-1'!AM:AM,'JPK_KR-1'!W:W,F289),"")</f>
        <v/>
      </c>
      <c r="I289" t="str">
        <f>IF(KOKPIT!I289&lt;&gt;"",KOKPIT!I289,"")</f>
        <v/>
      </c>
      <c r="J289" t="str">
        <f>IF(KOKPIT!J289&lt;&gt;"",KOKPIT!J289,"")</f>
        <v/>
      </c>
      <c r="K289" s="124" t="str">
        <f>IF(I289&lt;&gt;"",SUMIFS('JPK_KR-1'!AJ:AJ,'JPK_KR-1'!W:W,J289),"")</f>
        <v/>
      </c>
      <c r="L289" s="124" t="str">
        <f>IF(I289&lt;&gt;"",SUMIFS('JPK_KR-1'!AK:AK,'JPK_KR-1'!W:W,J289),"")</f>
        <v/>
      </c>
    </row>
    <row r="290" spans="1:12" x14ac:dyDescent="0.35">
      <c r="A290" t="str">
        <f>IF(KOKPIT!A290&lt;&gt;"",KOKPIT!A290,"")</f>
        <v/>
      </c>
      <c r="B290" t="str">
        <f>IF(KOKPIT!B290&lt;&gt;"",KOKPIT!B290,"")</f>
        <v/>
      </c>
      <c r="C290" s="124" t="str">
        <f>IF(A290&lt;&gt;"",SUMIFS('JPK_KR-1'!AL:AL,'JPK_KR-1'!W:W,B290),"")</f>
        <v/>
      </c>
      <c r="D290" s="124" t="str">
        <f>IF(A290&lt;&gt;"",SUMIFS('JPK_KR-1'!AM:AM,'JPK_KR-1'!W:W,B290),"")</f>
        <v/>
      </c>
      <c r="E290" t="str">
        <f>IF(KOKPIT!E290&lt;&gt;"",KOKPIT!E290,"")</f>
        <v/>
      </c>
      <c r="F290" t="str">
        <f>IF(KOKPIT!F290&lt;&gt;"",KOKPIT!F290,"")</f>
        <v/>
      </c>
      <c r="G290" s="124" t="str">
        <f>IF(E290&lt;&gt;"",SUMIFS('JPK_KR-1'!AL:AL,'JPK_KR-1'!W:W,F290),"")</f>
        <v/>
      </c>
      <c r="H290" s="124" t="str">
        <f>IF(E290&lt;&gt;"",SUMIFS('JPK_KR-1'!AM:AM,'JPK_KR-1'!W:W,F290),"")</f>
        <v/>
      </c>
      <c r="I290" t="str">
        <f>IF(KOKPIT!I290&lt;&gt;"",KOKPIT!I290,"")</f>
        <v/>
      </c>
      <c r="J290" t="str">
        <f>IF(KOKPIT!J290&lt;&gt;"",KOKPIT!J290,"")</f>
        <v/>
      </c>
      <c r="K290" s="124" t="str">
        <f>IF(I290&lt;&gt;"",SUMIFS('JPK_KR-1'!AJ:AJ,'JPK_KR-1'!W:W,J290),"")</f>
        <v/>
      </c>
      <c r="L290" s="124" t="str">
        <f>IF(I290&lt;&gt;"",SUMIFS('JPK_KR-1'!AK:AK,'JPK_KR-1'!W:W,J290),"")</f>
        <v/>
      </c>
    </row>
    <row r="291" spans="1:12" x14ac:dyDescent="0.35">
      <c r="A291" t="str">
        <f>IF(KOKPIT!A291&lt;&gt;"",KOKPIT!A291,"")</f>
        <v/>
      </c>
      <c r="B291" t="str">
        <f>IF(KOKPIT!B291&lt;&gt;"",KOKPIT!B291,"")</f>
        <v/>
      </c>
      <c r="C291" s="124" t="str">
        <f>IF(A291&lt;&gt;"",SUMIFS('JPK_KR-1'!AL:AL,'JPK_KR-1'!W:W,B291),"")</f>
        <v/>
      </c>
      <c r="D291" s="124" t="str">
        <f>IF(A291&lt;&gt;"",SUMIFS('JPK_KR-1'!AM:AM,'JPK_KR-1'!W:W,B291),"")</f>
        <v/>
      </c>
      <c r="E291" t="str">
        <f>IF(KOKPIT!E291&lt;&gt;"",KOKPIT!E291,"")</f>
        <v/>
      </c>
      <c r="F291" t="str">
        <f>IF(KOKPIT!F291&lt;&gt;"",KOKPIT!F291,"")</f>
        <v/>
      </c>
      <c r="G291" s="124" t="str">
        <f>IF(E291&lt;&gt;"",SUMIFS('JPK_KR-1'!AL:AL,'JPK_KR-1'!W:W,F291),"")</f>
        <v/>
      </c>
      <c r="H291" s="124" t="str">
        <f>IF(E291&lt;&gt;"",SUMIFS('JPK_KR-1'!AM:AM,'JPK_KR-1'!W:W,F291),"")</f>
        <v/>
      </c>
      <c r="I291" t="str">
        <f>IF(KOKPIT!I291&lt;&gt;"",KOKPIT!I291,"")</f>
        <v/>
      </c>
      <c r="J291" t="str">
        <f>IF(KOKPIT!J291&lt;&gt;"",KOKPIT!J291,"")</f>
        <v/>
      </c>
      <c r="K291" s="124" t="str">
        <f>IF(I291&lt;&gt;"",SUMIFS('JPK_KR-1'!AJ:AJ,'JPK_KR-1'!W:W,J291),"")</f>
        <v/>
      </c>
      <c r="L291" s="124" t="str">
        <f>IF(I291&lt;&gt;"",SUMIFS('JPK_KR-1'!AK:AK,'JPK_KR-1'!W:W,J291),"")</f>
        <v/>
      </c>
    </row>
    <row r="292" spans="1:12" x14ac:dyDescent="0.35">
      <c r="A292" t="str">
        <f>IF(KOKPIT!A292&lt;&gt;"",KOKPIT!A292,"")</f>
        <v/>
      </c>
      <c r="B292" t="str">
        <f>IF(KOKPIT!B292&lt;&gt;"",KOKPIT!B292,"")</f>
        <v/>
      </c>
      <c r="C292" s="124" t="str">
        <f>IF(A292&lt;&gt;"",SUMIFS('JPK_KR-1'!AL:AL,'JPK_KR-1'!W:W,B292),"")</f>
        <v/>
      </c>
      <c r="D292" s="124" t="str">
        <f>IF(A292&lt;&gt;"",SUMIFS('JPK_KR-1'!AM:AM,'JPK_KR-1'!W:W,B292),"")</f>
        <v/>
      </c>
      <c r="E292" t="str">
        <f>IF(KOKPIT!E292&lt;&gt;"",KOKPIT!E292,"")</f>
        <v/>
      </c>
      <c r="F292" t="str">
        <f>IF(KOKPIT!F292&lt;&gt;"",KOKPIT!F292,"")</f>
        <v/>
      </c>
      <c r="G292" s="124" t="str">
        <f>IF(E292&lt;&gt;"",SUMIFS('JPK_KR-1'!AL:AL,'JPK_KR-1'!W:W,F292),"")</f>
        <v/>
      </c>
      <c r="H292" s="124" t="str">
        <f>IF(E292&lt;&gt;"",SUMIFS('JPK_KR-1'!AM:AM,'JPK_KR-1'!W:W,F292),"")</f>
        <v/>
      </c>
      <c r="I292" t="str">
        <f>IF(KOKPIT!I292&lt;&gt;"",KOKPIT!I292,"")</f>
        <v/>
      </c>
      <c r="J292" t="str">
        <f>IF(KOKPIT!J292&lt;&gt;"",KOKPIT!J292,"")</f>
        <v/>
      </c>
      <c r="K292" s="124" t="str">
        <f>IF(I292&lt;&gt;"",SUMIFS('JPK_KR-1'!AJ:AJ,'JPK_KR-1'!W:W,J292),"")</f>
        <v/>
      </c>
      <c r="L292" s="124" t="str">
        <f>IF(I292&lt;&gt;"",SUMIFS('JPK_KR-1'!AK:AK,'JPK_KR-1'!W:W,J292),"")</f>
        <v/>
      </c>
    </row>
    <row r="293" spans="1:12" x14ac:dyDescent="0.35">
      <c r="A293" t="str">
        <f>IF(KOKPIT!A293&lt;&gt;"",KOKPIT!A293,"")</f>
        <v/>
      </c>
      <c r="B293" t="str">
        <f>IF(KOKPIT!B293&lt;&gt;"",KOKPIT!B293,"")</f>
        <v/>
      </c>
      <c r="C293" s="124" t="str">
        <f>IF(A293&lt;&gt;"",SUMIFS('JPK_KR-1'!AL:AL,'JPK_KR-1'!W:W,B293),"")</f>
        <v/>
      </c>
      <c r="D293" s="124" t="str">
        <f>IF(A293&lt;&gt;"",SUMIFS('JPK_KR-1'!AM:AM,'JPK_KR-1'!W:W,B293),"")</f>
        <v/>
      </c>
      <c r="E293" t="str">
        <f>IF(KOKPIT!E293&lt;&gt;"",KOKPIT!E293,"")</f>
        <v/>
      </c>
      <c r="F293" t="str">
        <f>IF(KOKPIT!F293&lt;&gt;"",KOKPIT!F293,"")</f>
        <v/>
      </c>
      <c r="G293" s="124" t="str">
        <f>IF(E293&lt;&gt;"",SUMIFS('JPK_KR-1'!AL:AL,'JPK_KR-1'!W:W,F293),"")</f>
        <v/>
      </c>
      <c r="H293" s="124" t="str">
        <f>IF(E293&lt;&gt;"",SUMIFS('JPK_KR-1'!AM:AM,'JPK_KR-1'!W:W,F293),"")</f>
        <v/>
      </c>
      <c r="I293" t="str">
        <f>IF(KOKPIT!I293&lt;&gt;"",KOKPIT!I293,"")</f>
        <v/>
      </c>
      <c r="J293" t="str">
        <f>IF(KOKPIT!J293&lt;&gt;"",KOKPIT!J293,"")</f>
        <v/>
      </c>
      <c r="K293" s="124" t="str">
        <f>IF(I293&lt;&gt;"",SUMIFS('JPK_KR-1'!AJ:AJ,'JPK_KR-1'!W:W,J293),"")</f>
        <v/>
      </c>
      <c r="L293" s="124" t="str">
        <f>IF(I293&lt;&gt;"",SUMIFS('JPK_KR-1'!AK:AK,'JPK_KR-1'!W:W,J293),"")</f>
        <v/>
      </c>
    </row>
    <row r="294" spans="1:12" x14ac:dyDescent="0.35">
      <c r="A294" t="str">
        <f>IF(KOKPIT!A294&lt;&gt;"",KOKPIT!A294,"")</f>
        <v/>
      </c>
      <c r="B294" t="str">
        <f>IF(KOKPIT!B294&lt;&gt;"",KOKPIT!B294,"")</f>
        <v/>
      </c>
      <c r="C294" s="124" t="str">
        <f>IF(A294&lt;&gt;"",SUMIFS('JPK_KR-1'!AL:AL,'JPK_KR-1'!W:W,B294),"")</f>
        <v/>
      </c>
      <c r="D294" s="124" t="str">
        <f>IF(A294&lt;&gt;"",SUMIFS('JPK_KR-1'!AM:AM,'JPK_KR-1'!W:W,B294),"")</f>
        <v/>
      </c>
      <c r="E294" t="str">
        <f>IF(KOKPIT!E294&lt;&gt;"",KOKPIT!E294,"")</f>
        <v/>
      </c>
      <c r="F294" t="str">
        <f>IF(KOKPIT!F294&lt;&gt;"",KOKPIT!F294,"")</f>
        <v/>
      </c>
      <c r="G294" s="124" t="str">
        <f>IF(E294&lt;&gt;"",SUMIFS('JPK_KR-1'!AL:AL,'JPK_KR-1'!W:W,F294),"")</f>
        <v/>
      </c>
      <c r="H294" s="124" t="str">
        <f>IF(E294&lt;&gt;"",SUMIFS('JPK_KR-1'!AM:AM,'JPK_KR-1'!W:W,F294),"")</f>
        <v/>
      </c>
      <c r="I294" t="str">
        <f>IF(KOKPIT!I294&lt;&gt;"",KOKPIT!I294,"")</f>
        <v/>
      </c>
      <c r="J294" t="str">
        <f>IF(KOKPIT!J294&lt;&gt;"",KOKPIT!J294,"")</f>
        <v/>
      </c>
      <c r="K294" s="124" t="str">
        <f>IF(I294&lt;&gt;"",SUMIFS('JPK_KR-1'!AJ:AJ,'JPK_KR-1'!W:W,J294),"")</f>
        <v/>
      </c>
      <c r="L294" s="124" t="str">
        <f>IF(I294&lt;&gt;"",SUMIFS('JPK_KR-1'!AK:AK,'JPK_KR-1'!W:W,J294),"")</f>
        <v/>
      </c>
    </row>
    <row r="295" spans="1:12" x14ac:dyDescent="0.35">
      <c r="A295" t="str">
        <f>IF(KOKPIT!A295&lt;&gt;"",KOKPIT!A295,"")</f>
        <v/>
      </c>
      <c r="B295" t="str">
        <f>IF(KOKPIT!B295&lt;&gt;"",KOKPIT!B295,"")</f>
        <v/>
      </c>
      <c r="C295" s="124" t="str">
        <f>IF(A295&lt;&gt;"",SUMIFS('JPK_KR-1'!AL:AL,'JPK_KR-1'!W:W,B295),"")</f>
        <v/>
      </c>
      <c r="D295" s="124" t="str">
        <f>IF(A295&lt;&gt;"",SUMIFS('JPK_KR-1'!AM:AM,'JPK_KR-1'!W:W,B295),"")</f>
        <v/>
      </c>
      <c r="E295" t="str">
        <f>IF(KOKPIT!E295&lt;&gt;"",KOKPIT!E295,"")</f>
        <v/>
      </c>
      <c r="F295" t="str">
        <f>IF(KOKPIT!F295&lt;&gt;"",KOKPIT!F295,"")</f>
        <v/>
      </c>
      <c r="G295" s="124" t="str">
        <f>IF(E295&lt;&gt;"",SUMIFS('JPK_KR-1'!AL:AL,'JPK_KR-1'!W:W,F295),"")</f>
        <v/>
      </c>
      <c r="H295" s="124" t="str">
        <f>IF(E295&lt;&gt;"",SUMIFS('JPK_KR-1'!AM:AM,'JPK_KR-1'!W:W,F295),"")</f>
        <v/>
      </c>
      <c r="I295" t="str">
        <f>IF(KOKPIT!I295&lt;&gt;"",KOKPIT!I295,"")</f>
        <v/>
      </c>
      <c r="J295" t="str">
        <f>IF(KOKPIT!J295&lt;&gt;"",KOKPIT!J295,"")</f>
        <v/>
      </c>
      <c r="K295" s="124" t="str">
        <f>IF(I295&lt;&gt;"",SUMIFS('JPK_KR-1'!AJ:AJ,'JPK_KR-1'!W:W,J295),"")</f>
        <v/>
      </c>
      <c r="L295" s="124" t="str">
        <f>IF(I295&lt;&gt;"",SUMIFS('JPK_KR-1'!AK:AK,'JPK_KR-1'!W:W,J295),"")</f>
        <v/>
      </c>
    </row>
    <row r="296" spans="1:12" x14ac:dyDescent="0.35">
      <c r="A296" t="str">
        <f>IF(KOKPIT!A296&lt;&gt;"",KOKPIT!A296,"")</f>
        <v/>
      </c>
      <c r="B296" t="str">
        <f>IF(KOKPIT!B296&lt;&gt;"",KOKPIT!B296,"")</f>
        <v/>
      </c>
      <c r="C296" s="124" t="str">
        <f>IF(A296&lt;&gt;"",SUMIFS('JPK_KR-1'!AL:AL,'JPK_KR-1'!W:W,B296),"")</f>
        <v/>
      </c>
      <c r="D296" s="124" t="str">
        <f>IF(A296&lt;&gt;"",SUMIFS('JPK_KR-1'!AM:AM,'JPK_KR-1'!W:W,B296),"")</f>
        <v/>
      </c>
      <c r="E296" t="str">
        <f>IF(KOKPIT!E296&lt;&gt;"",KOKPIT!E296,"")</f>
        <v/>
      </c>
      <c r="F296" t="str">
        <f>IF(KOKPIT!F296&lt;&gt;"",KOKPIT!F296,"")</f>
        <v/>
      </c>
      <c r="G296" s="124" t="str">
        <f>IF(E296&lt;&gt;"",SUMIFS('JPK_KR-1'!AL:AL,'JPK_KR-1'!W:W,F296),"")</f>
        <v/>
      </c>
      <c r="H296" s="124" t="str">
        <f>IF(E296&lt;&gt;"",SUMIFS('JPK_KR-1'!AM:AM,'JPK_KR-1'!W:W,F296),"")</f>
        <v/>
      </c>
      <c r="I296" t="str">
        <f>IF(KOKPIT!I296&lt;&gt;"",KOKPIT!I296,"")</f>
        <v/>
      </c>
      <c r="J296" t="str">
        <f>IF(KOKPIT!J296&lt;&gt;"",KOKPIT!J296,"")</f>
        <v/>
      </c>
      <c r="K296" s="124" t="str">
        <f>IF(I296&lt;&gt;"",SUMIFS('JPK_KR-1'!AJ:AJ,'JPK_KR-1'!W:W,J296),"")</f>
        <v/>
      </c>
      <c r="L296" s="124" t="str">
        <f>IF(I296&lt;&gt;"",SUMIFS('JPK_KR-1'!AK:AK,'JPK_KR-1'!W:W,J296),"")</f>
        <v/>
      </c>
    </row>
    <row r="297" spans="1:12" x14ac:dyDescent="0.35">
      <c r="A297" t="str">
        <f>IF(KOKPIT!A297&lt;&gt;"",KOKPIT!A297,"")</f>
        <v/>
      </c>
      <c r="B297" t="str">
        <f>IF(KOKPIT!B297&lt;&gt;"",KOKPIT!B297,"")</f>
        <v/>
      </c>
      <c r="C297" s="124" t="str">
        <f>IF(A297&lt;&gt;"",SUMIFS('JPK_KR-1'!AL:AL,'JPK_KR-1'!W:W,B297),"")</f>
        <v/>
      </c>
      <c r="D297" s="124" t="str">
        <f>IF(A297&lt;&gt;"",SUMIFS('JPK_KR-1'!AM:AM,'JPK_KR-1'!W:W,B297),"")</f>
        <v/>
      </c>
      <c r="E297" t="str">
        <f>IF(KOKPIT!E297&lt;&gt;"",KOKPIT!E297,"")</f>
        <v/>
      </c>
      <c r="F297" t="str">
        <f>IF(KOKPIT!F297&lt;&gt;"",KOKPIT!F297,"")</f>
        <v/>
      </c>
      <c r="G297" s="124" t="str">
        <f>IF(E297&lt;&gt;"",SUMIFS('JPK_KR-1'!AL:AL,'JPK_KR-1'!W:W,F297),"")</f>
        <v/>
      </c>
      <c r="H297" s="124" t="str">
        <f>IF(E297&lt;&gt;"",SUMIFS('JPK_KR-1'!AM:AM,'JPK_KR-1'!W:W,F297),"")</f>
        <v/>
      </c>
      <c r="I297" t="str">
        <f>IF(KOKPIT!I297&lt;&gt;"",KOKPIT!I297,"")</f>
        <v/>
      </c>
      <c r="J297" t="str">
        <f>IF(KOKPIT!J297&lt;&gt;"",KOKPIT!J297,"")</f>
        <v/>
      </c>
      <c r="K297" s="124" t="str">
        <f>IF(I297&lt;&gt;"",SUMIFS('JPK_KR-1'!AJ:AJ,'JPK_KR-1'!W:W,J297),"")</f>
        <v/>
      </c>
      <c r="L297" s="124" t="str">
        <f>IF(I297&lt;&gt;"",SUMIFS('JPK_KR-1'!AK:AK,'JPK_KR-1'!W:W,J297),"")</f>
        <v/>
      </c>
    </row>
    <row r="298" spans="1:12" x14ac:dyDescent="0.35">
      <c r="A298" t="str">
        <f>IF(KOKPIT!A298&lt;&gt;"",KOKPIT!A298,"")</f>
        <v/>
      </c>
      <c r="B298" t="str">
        <f>IF(KOKPIT!B298&lt;&gt;"",KOKPIT!B298,"")</f>
        <v/>
      </c>
      <c r="C298" s="124" t="str">
        <f>IF(A298&lt;&gt;"",SUMIFS('JPK_KR-1'!AL:AL,'JPK_KR-1'!W:W,B298),"")</f>
        <v/>
      </c>
      <c r="D298" s="124" t="str">
        <f>IF(A298&lt;&gt;"",SUMIFS('JPK_KR-1'!AM:AM,'JPK_KR-1'!W:W,B298),"")</f>
        <v/>
      </c>
      <c r="E298" t="str">
        <f>IF(KOKPIT!E298&lt;&gt;"",KOKPIT!E298,"")</f>
        <v/>
      </c>
      <c r="F298" t="str">
        <f>IF(KOKPIT!F298&lt;&gt;"",KOKPIT!F298,"")</f>
        <v/>
      </c>
      <c r="G298" s="124" t="str">
        <f>IF(E298&lt;&gt;"",SUMIFS('JPK_KR-1'!AL:AL,'JPK_KR-1'!W:W,F298),"")</f>
        <v/>
      </c>
      <c r="H298" s="124" t="str">
        <f>IF(E298&lt;&gt;"",SUMIFS('JPK_KR-1'!AM:AM,'JPK_KR-1'!W:W,F298),"")</f>
        <v/>
      </c>
      <c r="I298" t="str">
        <f>IF(KOKPIT!I298&lt;&gt;"",KOKPIT!I298,"")</f>
        <v/>
      </c>
      <c r="J298" t="str">
        <f>IF(KOKPIT!J298&lt;&gt;"",KOKPIT!J298,"")</f>
        <v/>
      </c>
      <c r="K298" s="124" t="str">
        <f>IF(I298&lt;&gt;"",SUMIFS('JPK_KR-1'!AJ:AJ,'JPK_KR-1'!W:W,J298),"")</f>
        <v/>
      </c>
      <c r="L298" s="124" t="str">
        <f>IF(I298&lt;&gt;"",SUMIFS('JPK_KR-1'!AK:AK,'JPK_KR-1'!W:W,J298),"")</f>
        <v/>
      </c>
    </row>
    <row r="299" spans="1:12" x14ac:dyDescent="0.35">
      <c r="A299" t="str">
        <f>IF(KOKPIT!A299&lt;&gt;"",KOKPIT!A299,"")</f>
        <v/>
      </c>
      <c r="B299" t="str">
        <f>IF(KOKPIT!B299&lt;&gt;"",KOKPIT!B299,"")</f>
        <v/>
      </c>
      <c r="C299" s="124" t="str">
        <f>IF(A299&lt;&gt;"",SUMIFS('JPK_KR-1'!AL:AL,'JPK_KR-1'!W:W,B299),"")</f>
        <v/>
      </c>
      <c r="D299" s="124" t="str">
        <f>IF(A299&lt;&gt;"",SUMIFS('JPK_KR-1'!AM:AM,'JPK_KR-1'!W:W,B299),"")</f>
        <v/>
      </c>
      <c r="E299" t="str">
        <f>IF(KOKPIT!E299&lt;&gt;"",KOKPIT!E299,"")</f>
        <v/>
      </c>
      <c r="F299" t="str">
        <f>IF(KOKPIT!F299&lt;&gt;"",KOKPIT!F299,"")</f>
        <v/>
      </c>
      <c r="G299" s="124" t="str">
        <f>IF(E299&lt;&gt;"",SUMIFS('JPK_KR-1'!AL:AL,'JPK_KR-1'!W:W,F299),"")</f>
        <v/>
      </c>
      <c r="H299" s="124" t="str">
        <f>IF(E299&lt;&gt;"",SUMIFS('JPK_KR-1'!AM:AM,'JPK_KR-1'!W:W,F299),"")</f>
        <v/>
      </c>
      <c r="I299" t="str">
        <f>IF(KOKPIT!I299&lt;&gt;"",KOKPIT!I299,"")</f>
        <v/>
      </c>
      <c r="J299" t="str">
        <f>IF(KOKPIT!J299&lt;&gt;"",KOKPIT!J299,"")</f>
        <v/>
      </c>
      <c r="K299" s="124" t="str">
        <f>IF(I299&lt;&gt;"",SUMIFS('JPK_KR-1'!AJ:AJ,'JPK_KR-1'!W:W,J299),"")</f>
        <v/>
      </c>
      <c r="L299" s="124" t="str">
        <f>IF(I299&lt;&gt;"",SUMIFS('JPK_KR-1'!AK:AK,'JPK_KR-1'!W:W,J299),"")</f>
        <v/>
      </c>
    </row>
    <row r="300" spans="1:12" x14ac:dyDescent="0.35">
      <c r="A300" t="str">
        <f>IF(KOKPIT!A300&lt;&gt;"",KOKPIT!A300,"")</f>
        <v/>
      </c>
      <c r="B300" t="str">
        <f>IF(KOKPIT!B300&lt;&gt;"",KOKPIT!B300,"")</f>
        <v/>
      </c>
      <c r="C300" s="124" t="str">
        <f>IF(A300&lt;&gt;"",SUMIFS('JPK_KR-1'!AL:AL,'JPK_KR-1'!W:W,B300),"")</f>
        <v/>
      </c>
      <c r="D300" s="124" t="str">
        <f>IF(A300&lt;&gt;"",SUMIFS('JPK_KR-1'!AM:AM,'JPK_KR-1'!W:W,B300),"")</f>
        <v/>
      </c>
      <c r="E300" t="str">
        <f>IF(KOKPIT!E300&lt;&gt;"",KOKPIT!E300,"")</f>
        <v/>
      </c>
      <c r="F300" t="str">
        <f>IF(KOKPIT!F300&lt;&gt;"",KOKPIT!F300,"")</f>
        <v/>
      </c>
      <c r="G300" s="124" t="str">
        <f>IF(E300&lt;&gt;"",SUMIFS('JPK_KR-1'!AL:AL,'JPK_KR-1'!W:W,F300),"")</f>
        <v/>
      </c>
      <c r="H300" s="124" t="str">
        <f>IF(E300&lt;&gt;"",SUMIFS('JPK_KR-1'!AM:AM,'JPK_KR-1'!W:W,F300),"")</f>
        <v/>
      </c>
      <c r="I300" t="str">
        <f>IF(KOKPIT!I300&lt;&gt;"",KOKPIT!I300,"")</f>
        <v/>
      </c>
      <c r="J300" t="str">
        <f>IF(KOKPIT!J300&lt;&gt;"",KOKPIT!J300,"")</f>
        <v/>
      </c>
      <c r="K300" s="124" t="str">
        <f>IF(I300&lt;&gt;"",SUMIFS('JPK_KR-1'!AJ:AJ,'JPK_KR-1'!W:W,J300),"")</f>
        <v/>
      </c>
      <c r="L300" s="124" t="str">
        <f>IF(I300&lt;&gt;"",SUMIFS('JPK_KR-1'!AK:AK,'JPK_KR-1'!W:W,J300),"")</f>
        <v/>
      </c>
    </row>
    <row r="301" spans="1:12" x14ac:dyDescent="0.35">
      <c r="A301" t="str">
        <f>IF(KOKPIT!A301&lt;&gt;"",KOKPIT!A301,"")</f>
        <v/>
      </c>
      <c r="B301" t="str">
        <f>IF(KOKPIT!B301&lt;&gt;"",KOKPIT!B301,"")</f>
        <v/>
      </c>
      <c r="C301" s="124" t="str">
        <f>IF(A301&lt;&gt;"",SUMIFS('JPK_KR-1'!AL:AL,'JPK_KR-1'!W:W,B301),"")</f>
        <v/>
      </c>
      <c r="D301" s="124" t="str">
        <f>IF(A301&lt;&gt;"",SUMIFS('JPK_KR-1'!AM:AM,'JPK_KR-1'!W:W,B301),"")</f>
        <v/>
      </c>
      <c r="E301" t="str">
        <f>IF(KOKPIT!E301&lt;&gt;"",KOKPIT!E301,"")</f>
        <v/>
      </c>
      <c r="F301" t="str">
        <f>IF(KOKPIT!F301&lt;&gt;"",KOKPIT!F301,"")</f>
        <v/>
      </c>
      <c r="G301" s="124" t="str">
        <f>IF(E301&lt;&gt;"",SUMIFS('JPK_KR-1'!AL:AL,'JPK_KR-1'!W:W,F301),"")</f>
        <v/>
      </c>
      <c r="H301" s="124" t="str">
        <f>IF(E301&lt;&gt;"",SUMIFS('JPK_KR-1'!AM:AM,'JPK_KR-1'!W:W,F301),"")</f>
        <v/>
      </c>
      <c r="I301" t="str">
        <f>IF(KOKPIT!I301&lt;&gt;"",KOKPIT!I301,"")</f>
        <v/>
      </c>
      <c r="J301" t="str">
        <f>IF(KOKPIT!J301&lt;&gt;"",KOKPIT!J301,"")</f>
        <v/>
      </c>
      <c r="K301" s="124" t="str">
        <f>IF(I301&lt;&gt;"",SUMIFS('JPK_KR-1'!AJ:AJ,'JPK_KR-1'!W:W,J301),"")</f>
        <v/>
      </c>
      <c r="L301" s="124" t="str">
        <f>IF(I301&lt;&gt;"",SUMIFS('JPK_KR-1'!AK:AK,'JPK_KR-1'!W:W,J301),"")</f>
        <v/>
      </c>
    </row>
    <row r="302" spans="1:12" x14ac:dyDescent="0.35">
      <c r="A302" t="str">
        <f>IF(KOKPIT!A302&lt;&gt;"",KOKPIT!A302,"")</f>
        <v/>
      </c>
      <c r="B302" t="str">
        <f>IF(KOKPIT!B302&lt;&gt;"",KOKPIT!B302,"")</f>
        <v/>
      </c>
      <c r="C302" s="124" t="str">
        <f>IF(A302&lt;&gt;"",SUMIFS('JPK_KR-1'!AL:AL,'JPK_KR-1'!W:W,B302),"")</f>
        <v/>
      </c>
      <c r="D302" s="124" t="str">
        <f>IF(A302&lt;&gt;"",SUMIFS('JPK_KR-1'!AM:AM,'JPK_KR-1'!W:W,B302),"")</f>
        <v/>
      </c>
      <c r="E302" t="str">
        <f>IF(KOKPIT!E302&lt;&gt;"",KOKPIT!E302,"")</f>
        <v/>
      </c>
      <c r="F302" t="str">
        <f>IF(KOKPIT!F302&lt;&gt;"",KOKPIT!F302,"")</f>
        <v/>
      </c>
      <c r="G302" s="124" t="str">
        <f>IF(E302&lt;&gt;"",SUMIFS('JPK_KR-1'!AL:AL,'JPK_KR-1'!W:W,F302),"")</f>
        <v/>
      </c>
      <c r="H302" s="124" t="str">
        <f>IF(E302&lt;&gt;"",SUMIFS('JPK_KR-1'!AM:AM,'JPK_KR-1'!W:W,F302),"")</f>
        <v/>
      </c>
      <c r="I302" t="str">
        <f>IF(KOKPIT!I302&lt;&gt;"",KOKPIT!I302,"")</f>
        <v/>
      </c>
      <c r="J302" t="str">
        <f>IF(KOKPIT!J302&lt;&gt;"",KOKPIT!J302,"")</f>
        <v/>
      </c>
      <c r="K302" s="124" t="str">
        <f>IF(I302&lt;&gt;"",SUMIFS('JPK_KR-1'!AJ:AJ,'JPK_KR-1'!W:W,J302),"")</f>
        <v/>
      </c>
      <c r="L302" s="124" t="str">
        <f>IF(I302&lt;&gt;"",SUMIFS('JPK_KR-1'!AK:AK,'JPK_KR-1'!W:W,J302),"")</f>
        <v/>
      </c>
    </row>
    <row r="303" spans="1:12" x14ac:dyDescent="0.35">
      <c r="A303" t="str">
        <f>IF(KOKPIT!A303&lt;&gt;"",KOKPIT!A303,"")</f>
        <v/>
      </c>
      <c r="B303" t="str">
        <f>IF(KOKPIT!B303&lt;&gt;"",KOKPIT!B303,"")</f>
        <v/>
      </c>
      <c r="C303" s="124" t="str">
        <f>IF(A303&lt;&gt;"",SUMIFS('JPK_KR-1'!AL:AL,'JPK_KR-1'!W:W,B303),"")</f>
        <v/>
      </c>
      <c r="D303" s="124" t="str">
        <f>IF(A303&lt;&gt;"",SUMIFS('JPK_KR-1'!AM:AM,'JPK_KR-1'!W:W,B303),"")</f>
        <v/>
      </c>
      <c r="E303" t="str">
        <f>IF(KOKPIT!E303&lt;&gt;"",KOKPIT!E303,"")</f>
        <v/>
      </c>
      <c r="F303" t="str">
        <f>IF(KOKPIT!F303&lt;&gt;"",KOKPIT!F303,"")</f>
        <v/>
      </c>
      <c r="G303" s="124" t="str">
        <f>IF(E303&lt;&gt;"",SUMIFS('JPK_KR-1'!AL:AL,'JPK_KR-1'!W:W,F303),"")</f>
        <v/>
      </c>
      <c r="H303" s="124" t="str">
        <f>IF(E303&lt;&gt;"",SUMIFS('JPK_KR-1'!AM:AM,'JPK_KR-1'!W:W,F303),"")</f>
        <v/>
      </c>
      <c r="I303" t="str">
        <f>IF(KOKPIT!I303&lt;&gt;"",KOKPIT!I303,"")</f>
        <v/>
      </c>
      <c r="J303" t="str">
        <f>IF(KOKPIT!J303&lt;&gt;"",KOKPIT!J303,"")</f>
        <v/>
      </c>
      <c r="K303" s="124" t="str">
        <f>IF(I303&lt;&gt;"",SUMIFS('JPK_KR-1'!AJ:AJ,'JPK_KR-1'!W:W,J303),"")</f>
        <v/>
      </c>
      <c r="L303" s="124" t="str">
        <f>IF(I303&lt;&gt;"",SUMIFS('JPK_KR-1'!AK:AK,'JPK_KR-1'!W:W,J303),"")</f>
        <v/>
      </c>
    </row>
    <row r="304" spans="1:12" x14ac:dyDescent="0.35">
      <c r="A304" t="str">
        <f>IF(KOKPIT!A304&lt;&gt;"",KOKPIT!A304,"")</f>
        <v/>
      </c>
      <c r="B304" t="str">
        <f>IF(KOKPIT!B304&lt;&gt;"",KOKPIT!B304,"")</f>
        <v/>
      </c>
      <c r="C304" s="124" t="str">
        <f>IF(A304&lt;&gt;"",SUMIFS('JPK_KR-1'!AL:AL,'JPK_KR-1'!W:W,B304),"")</f>
        <v/>
      </c>
      <c r="D304" s="124" t="str">
        <f>IF(A304&lt;&gt;"",SUMIFS('JPK_KR-1'!AM:AM,'JPK_KR-1'!W:W,B304),"")</f>
        <v/>
      </c>
      <c r="E304" t="str">
        <f>IF(KOKPIT!E304&lt;&gt;"",KOKPIT!E304,"")</f>
        <v/>
      </c>
      <c r="F304" t="str">
        <f>IF(KOKPIT!F304&lt;&gt;"",KOKPIT!F304,"")</f>
        <v/>
      </c>
      <c r="G304" s="124" t="str">
        <f>IF(E304&lt;&gt;"",SUMIFS('JPK_KR-1'!AL:AL,'JPK_KR-1'!W:W,F304),"")</f>
        <v/>
      </c>
      <c r="H304" s="124" t="str">
        <f>IF(E304&lt;&gt;"",SUMIFS('JPK_KR-1'!AM:AM,'JPK_KR-1'!W:W,F304),"")</f>
        <v/>
      </c>
      <c r="I304" t="str">
        <f>IF(KOKPIT!I304&lt;&gt;"",KOKPIT!I304,"")</f>
        <v/>
      </c>
      <c r="J304" t="str">
        <f>IF(KOKPIT!J304&lt;&gt;"",KOKPIT!J304,"")</f>
        <v/>
      </c>
      <c r="K304" s="124" t="str">
        <f>IF(I304&lt;&gt;"",SUMIFS('JPK_KR-1'!AJ:AJ,'JPK_KR-1'!W:W,J304),"")</f>
        <v/>
      </c>
      <c r="L304" s="124" t="str">
        <f>IF(I304&lt;&gt;"",SUMIFS('JPK_KR-1'!AK:AK,'JPK_KR-1'!W:W,J304),"")</f>
        <v/>
      </c>
    </row>
    <row r="305" spans="1:12" x14ac:dyDescent="0.35">
      <c r="A305" t="str">
        <f>IF(KOKPIT!A305&lt;&gt;"",KOKPIT!A305,"")</f>
        <v/>
      </c>
      <c r="B305" t="str">
        <f>IF(KOKPIT!B305&lt;&gt;"",KOKPIT!B305,"")</f>
        <v/>
      </c>
      <c r="C305" s="124" t="str">
        <f>IF(A305&lt;&gt;"",SUMIFS('JPK_KR-1'!AL:AL,'JPK_KR-1'!W:W,B305),"")</f>
        <v/>
      </c>
      <c r="D305" s="124" t="str">
        <f>IF(A305&lt;&gt;"",SUMIFS('JPK_KR-1'!AM:AM,'JPK_KR-1'!W:W,B305),"")</f>
        <v/>
      </c>
      <c r="E305" t="str">
        <f>IF(KOKPIT!E305&lt;&gt;"",KOKPIT!E305,"")</f>
        <v/>
      </c>
      <c r="F305" t="str">
        <f>IF(KOKPIT!F305&lt;&gt;"",KOKPIT!F305,"")</f>
        <v/>
      </c>
      <c r="G305" s="124" t="str">
        <f>IF(E305&lt;&gt;"",SUMIFS('JPK_KR-1'!AL:AL,'JPK_KR-1'!W:W,F305),"")</f>
        <v/>
      </c>
      <c r="H305" s="124" t="str">
        <f>IF(E305&lt;&gt;"",SUMIFS('JPK_KR-1'!AM:AM,'JPK_KR-1'!W:W,F305),"")</f>
        <v/>
      </c>
      <c r="I305" t="str">
        <f>IF(KOKPIT!I305&lt;&gt;"",KOKPIT!I305,"")</f>
        <v/>
      </c>
      <c r="J305" t="str">
        <f>IF(KOKPIT!J305&lt;&gt;"",KOKPIT!J305,"")</f>
        <v/>
      </c>
      <c r="K305" s="124" t="str">
        <f>IF(I305&lt;&gt;"",SUMIFS('JPK_KR-1'!AJ:AJ,'JPK_KR-1'!W:W,J305),"")</f>
        <v/>
      </c>
      <c r="L305" s="124" t="str">
        <f>IF(I305&lt;&gt;"",SUMIFS('JPK_KR-1'!AK:AK,'JPK_KR-1'!W:W,J305),"")</f>
        <v/>
      </c>
    </row>
    <row r="306" spans="1:12" x14ac:dyDescent="0.35">
      <c r="A306" t="str">
        <f>IF(KOKPIT!A306&lt;&gt;"",KOKPIT!A306,"")</f>
        <v/>
      </c>
      <c r="B306" t="str">
        <f>IF(KOKPIT!B306&lt;&gt;"",KOKPIT!B306,"")</f>
        <v/>
      </c>
      <c r="C306" s="124" t="str">
        <f>IF(A306&lt;&gt;"",SUMIFS('JPK_KR-1'!AL:AL,'JPK_KR-1'!W:W,B306),"")</f>
        <v/>
      </c>
      <c r="D306" s="124" t="str">
        <f>IF(A306&lt;&gt;"",SUMIFS('JPK_KR-1'!AM:AM,'JPK_KR-1'!W:W,B306),"")</f>
        <v/>
      </c>
      <c r="E306" t="str">
        <f>IF(KOKPIT!E306&lt;&gt;"",KOKPIT!E306,"")</f>
        <v/>
      </c>
      <c r="F306" t="str">
        <f>IF(KOKPIT!F306&lt;&gt;"",KOKPIT!F306,"")</f>
        <v/>
      </c>
      <c r="G306" s="124" t="str">
        <f>IF(E306&lt;&gt;"",SUMIFS('JPK_KR-1'!AL:AL,'JPK_KR-1'!W:W,F306),"")</f>
        <v/>
      </c>
      <c r="H306" s="124" t="str">
        <f>IF(E306&lt;&gt;"",SUMIFS('JPK_KR-1'!AM:AM,'JPK_KR-1'!W:W,F306),"")</f>
        <v/>
      </c>
      <c r="I306" t="str">
        <f>IF(KOKPIT!I306&lt;&gt;"",KOKPIT!I306,"")</f>
        <v/>
      </c>
      <c r="J306" t="str">
        <f>IF(KOKPIT!J306&lt;&gt;"",KOKPIT!J306,"")</f>
        <v/>
      </c>
      <c r="K306" s="124" t="str">
        <f>IF(I306&lt;&gt;"",SUMIFS('JPK_KR-1'!AJ:AJ,'JPK_KR-1'!W:W,J306),"")</f>
        <v/>
      </c>
      <c r="L306" s="124" t="str">
        <f>IF(I306&lt;&gt;"",SUMIFS('JPK_KR-1'!AK:AK,'JPK_KR-1'!W:W,J306),"")</f>
        <v/>
      </c>
    </row>
    <row r="307" spans="1:12" x14ac:dyDescent="0.35">
      <c r="A307" t="str">
        <f>IF(KOKPIT!A307&lt;&gt;"",KOKPIT!A307,"")</f>
        <v/>
      </c>
      <c r="B307" t="str">
        <f>IF(KOKPIT!B307&lt;&gt;"",KOKPIT!B307,"")</f>
        <v/>
      </c>
      <c r="C307" s="124" t="str">
        <f>IF(A307&lt;&gt;"",SUMIFS('JPK_KR-1'!AL:AL,'JPK_KR-1'!W:W,B307),"")</f>
        <v/>
      </c>
      <c r="D307" s="124" t="str">
        <f>IF(A307&lt;&gt;"",SUMIFS('JPK_KR-1'!AM:AM,'JPK_KR-1'!W:W,B307),"")</f>
        <v/>
      </c>
      <c r="E307" t="str">
        <f>IF(KOKPIT!E307&lt;&gt;"",KOKPIT!E307,"")</f>
        <v/>
      </c>
      <c r="F307" t="str">
        <f>IF(KOKPIT!F307&lt;&gt;"",KOKPIT!F307,"")</f>
        <v/>
      </c>
      <c r="G307" s="124" t="str">
        <f>IF(E307&lt;&gt;"",SUMIFS('JPK_KR-1'!AL:AL,'JPK_KR-1'!W:W,F307),"")</f>
        <v/>
      </c>
      <c r="H307" s="124" t="str">
        <f>IF(E307&lt;&gt;"",SUMIFS('JPK_KR-1'!AM:AM,'JPK_KR-1'!W:W,F307),"")</f>
        <v/>
      </c>
      <c r="I307" t="str">
        <f>IF(KOKPIT!I307&lt;&gt;"",KOKPIT!I307,"")</f>
        <v/>
      </c>
      <c r="J307" t="str">
        <f>IF(KOKPIT!J307&lt;&gt;"",KOKPIT!J307,"")</f>
        <v/>
      </c>
      <c r="K307" s="124" t="str">
        <f>IF(I307&lt;&gt;"",SUMIFS('JPK_KR-1'!AJ:AJ,'JPK_KR-1'!W:W,J307),"")</f>
        <v/>
      </c>
      <c r="L307" s="124" t="str">
        <f>IF(I307&lt;&gt;"",SUMIFS('JPK_KR-1'!AK:AK,'JPK_KR-1'!W:W,J307),"")</f>
        <v/>
      </c>
    </row>
    <row r="308" spans="1:12" x14ac:dyDescent="0.35">
      <c r="A308" t="str">
        <f>IF(KOKPIT!A308&lt;&gt;"",KOKPIT!A308,"")</f>
        <v/>
      </c>
      <c r="B308" t="str">
        <f>IF(KOKPIT!B308&lt;&gt;"",KOKPIT!B308,"")</f>
        <v/>
      </c>
      <c r="C308" s="124" t="str">
        <f>IF(A308&lt;&gt;"",SUMIFS('JPK_KR-1'!AL:AL,'JPK_KR-1'!W:W,B308),"")</f>
        <v/>
      </c>
      <c r="D308" s="124" t="str">
        <f>IF(A308&lt;&gt;"",SUMIFS('JPK_KR-1'!AM:AM,'JPK_KR-1'!W:W,B308),"")</f>
        <v/>
      </c>
      <c r="E308" t="str">
        <f>IF(KOKPIT!E308&lt;&gt;"",KOKPIT!E308,"")</f>
        <v/>
      </c>
      <c r="F308" t="str">
        <f>IF(KOKPIT!F308&lt;&gt;"",KOKPIT!F308,"")</f>
        <v/>
      </c>
      <c r="G308" s="124" t="str">
        <f>IF(E308&lt;&gt;"",SUMIFS('JPK_KR-1'!AL:AL,'JPK_KR-1'!W:W,F308),"")</f>
        <v/>
      </c>
      <c r="H308" s="124" t="str">
        <f>IF(E308&lt;&gt;"",SUMIFS('JPK_KR-1'!AM:AM,'JPK_KR-1'!W:W,F308),"")</f>
        <v/>
      </c>
      <c r="I308" t="str">
        <f>IF(KOKPIT!I308&lt;&gt;"",KOKPIT!I308,"")</f>
        <v/>
      </c>
      <c r="J308" t="str">
        <f>IF(KOKPIT!J308&lt;&gt;"",KOKPIT!J308,"")</f>
        <v/>
      </c>
      <c r="K308" s="124" t="str">
        <f>IF(I308&lt;&gt;"",SUMIFS('JPK_KR-1'!AJ:AJ,'JPK_KR-1'!W:W,J308),"")</f>
        <v/>
      </c>
      <c r="L308" s="124" t="str">
        <f>IF(I308&lt;&gt;"",SUMIFS('JPK_KR-1'!AK:AK,'JPK_KR-1'!W:W,J308),"")</f>
        <v/>
      </c>
    </row>
    <row r="309" spans="1:12" x14ac:dyDescent="0.35">
      <c r="A309" t="str">
        <f>IF(KOKPIT!A309&lt;&gt;"",KOKPIT!A309,"")</f>
        <v/>
      </c>
      <c r="B309" t="str">
        <f>IF(KOKPIT!B309&lt;&gt;"",KOKPIT!B309,"")</f>
        <v/>
      </c>
      <c r="C309" s="124" t="str">
        <f>IF(A309&lt;&gt;"",SUMIFS('JPK_KR-1'!AL:AL,'JPK_KR-1'!W:W,B309),"")</f>
        <v/>
      </c>
      <c r="D309" s="124" t="str">
        <f>IF(A309&lt;&gt;"",SUMIFS('JPK_KR-1'!AM:AM,'JPK_KR-1'!W:W,B309),"")</f>
        <v/>
      </c>
      <c r="E309" t="str">
        <f>IF(KOKPIT!E309&lt;&gt;"",KOKPIT!E309,"")</f>
        <v/>
      </c>
      <c r="F309" t="str">
        <f>IF(KOKPIT!F309&lt;&gt;"",KOKPIT!F309,"")</f>
        <v/>
      </c>
      <c r="G309" s="124" t="str">
        <f>IF(E309&lt;&gt;"",SUMIFS('JPK_KR-1'!AL:AL,'JPK_KR-1'!W:W,F309),"")</f>
        <v/>
      </c>
      <c r="H309" s="124" t="str">
        <f>IF(E309&lt;&gt;"",SUMIFS('JPK_KR-1'!AM:AM,'JPK_KR-1'!W:W,F309),"")</f>
        <v/>
      </c>
      <c r="I309" t="str">
        <f>IF(KOKPIT!I309&lt;&gt;"",KOKPIT!I309,"")</f>
        <v/>
      </c>
      <c r="J309" t="str">
        <f>IF(KOKPIT!J309&lt;&gt;"",KOKPIT!J309,"")</f>
        <v/>
      </c>
      <c r="K309" s="124" t="str">
        <f>IF(I309&lt;&gt;"",SUMIFS('JPK_KR-1'!AJ:AJ,'JPK_KR-1'!W:W,J309),"")</f>
        <v/>
      </c>
      <c r="L309" s="124" t="str">
        <f>IF(I309&lt;&gt;"",SUMIFS('JPK_KR-1'!AK:AK,'JPK_KR-1'!W:W,J309),"")</f>
        <v/>
      </c>
    </row>
    <row r="310" spans="1:12" x14ac:dyDescent="0.35">
      <c r="A310" t="str">
        <f>IF(KOKPIT!A310&lt;&gt;"",KOKPIT!A310,"")</f>
        <v/>
      </c>
      <c r="B310" t="str">
        <f>IF(KOKPIT!B310&lt;&gt;"",KOKPIT!B310,"")</f>
        <v/>
      </c>
      <c r="C310" s="124" t="str">
        <f>IF(A310&lt;&gt;"",SUMIFS('JPK_KR-1'!AL:AL,'JPK_KR-1'!W:W,B310),"")</f>
        <v/>
      </c>
      <c r="D310" s="124" t="str">
        <f>IF(A310&lt;&gt;"",SUMIFS('JPK_KR-1'!AM:AM,'JPK_KR-1'!W:W,B310),"")</f>
        <v/>
      </c>
      <c r="E310" t="str">
        <f>IF(KOKPIT!E310&lt;&gt;"",KOKPIT!E310,"")</f>
        <v/>
      </c>
      <c r="F310" t="str">
        <f>IF(KOKPIT!F310&lt;&gt;"",KOKPIT!F310,"")</f>
        <v/>
      </c>
      <c r="G310" s="124" t="str">
        <f>IF(E310&lt;&gt;"",SUMIFS('JPK_KR-1'!AL:AL,'JPK_KR-1'!W:W,F310),"")</f>
        <v/>
      </c>
      <c r="H310" s="124" t="str">
        <f>IF(E310&lt;&gt;"",SUMIFS('JPK_KR-1'!AM:AM,'JPK_KR-1'!W:W,F310),"")</f>
        <v/>
      </c>
      <c r="I310" t="str">
        <f>IF(KOKPIT!I310&lt;&gt;"",KOKPIT!I310,"")</f>
        <v/>
      </c>
      <c r="J310" t="str">
        <f>IF(KOKPIT!J310&lt;&gt;"",KOKPIT!J310,"")</f>
        <v/>
      </c>
      <c r="K310" s="124" t="str">
        <f>IF(I310&lt;&gt;"",SUMIFS('JPK_KR-1'!AJ:AJ,'JPK_KR-1'!W:W,J310),"")</f>
        <v/>
      </c>
      <c r="L310" s="124" t="str">
        <f>IF(I310&lt;&gt;"",SUMIFS('JPK_KR-1'!AK:AK,'JPK_KR-1'!W:W,J310),"")</f>
        <v/>
      </c>
    </row>
    <row r="311" spans="1:12" x14ac:dyDescent="0.35">
      <c r="A311" t="str">
        <f>IF(KOKPIT!A311&lt;&gt;"",KOKPIT!A311,"")</f>
        <v/>
      </c>
      <c r="B311" t="str">
        <f>IF(KOKPIT!B311&lt;&gt;"",KOKPIT!B311,"")</f>
        <v/>
      </c>
      <c r="C311" s="124" t="str">
        <f>IF(A311&lt;&gt;"",SUMIFS('JPK_KR-1'!AL:AL,'JPK_KR-1'!W:W,B311),"")</f>
        <v/>
      </c>
      <c r="D311" s="124" t="str">
        <f>IF(A311&lt;&gt;"",SUMIFS('JPK_KR-1'!AM:AM,'JPK_KR-1'!W:W,B311),"")</f>
        <v/>
      </c>
      <c r="E311" t="str">
        <f>IF(KOKPIT!E311&lt;&gt;"",KOKPIT!E311,"")</f>
        <v/>
      </c>
      <c r="F311" t="str">
        <f>IF(KOKPIT!F311&lt;&gt;"",KOKPIT!F311,"")</f>
        <v/>
      </c>
      <c r="G311" s="124" t="str">
        <f>IF(E311&lt;&gt;"",SUMIFS('JPK_KR-1'!AL:AL,'JPK_KR-1'!W:W,F311),"")</f>
        <v/>
      </c>
      <c r="H311" s="124" t="str">
        <f>IF(E311&lt;&gt;"",SUMIFS('JPK_KR-1'!AM:AM,'JPK_KR-1'!W:W,F311),"")</f>
        <v/>
      </c>
      <c r="I311" t="str">
        <f>IF(KOKPIT!I311&lt;&gt;"",KOKPIT!I311,"")</f>
        <v/>
      </c>
      <c r="J311" t="str">
        <f>IF(KOKPIT!J311&lt;&gt;"",KOKPIT!J311,"")</f>
        <v/>
      </c>
      <c r="K311" s="124" t="str">
        <f>IF(I311&lt;&gt;"",SUMIFS('JPK_KR-1'!AJ:AJ,'JPK_KR-1'!W:W,J311),"")</f>
        <v/>
      </c>
      <c r="L311" s="124" t="str">
        <f>IF(I311&lt;&gt;"",SUMIFS('JPK_KR-1'!AK:AK,'JPK_KR-1'!W:W,J311),"")</f>
        <v/>
      </c>
    </row>
    <row r="312" spans="1:12" x14ac:dyDescent="0.35">
      <c r="A312" t="str">
        <f>IF(KOKPIT!A312&lt;&gt;"",KOKPIT!A312,"")</f>
        <v/>
      </c>
      <c r="B312" t="str">
        <f>IF(KOKPIT!B312&lt;&gt;"",KOKPIT!B312,"")</f>
        <v/>
      </c>
      <c r="C312" s="124" t="str">
        <f>IF(A312&lt;&gt;"",SUMIFS('JPK_KR-1'!AL:AL,'JPK_KR-1'!W:W,B312),"")</f>
        <v/>
      </c>
      <c r="D312" s="124" t="str">
        <f>IF(A312&lt;&gt;"",SUMIFS('JPK_KR-1'!AM:AM,'JPK_KR-1'!W:W,B312),"")</f>
        <v/>
      </c>
      <c r="E312" t="str">
        <f>IF(KOKPIT!E312&lt;&gt;"",KOKPIT!E312,"")</f>
        <v/>
      </c>
      <c r="F312" t="str">
        <f>IF(KOKPIT!F312&lt;&gt;"",KOKPIT!F312,"")</f>
        <v/>
      </c>
      <c r="G312" s="124" t="str">
        <f>IF(E312&lt;&gt;"",SUMIFS('JPK_KR-1'!AL:AL,'JPK_KR-1'!W:W,F312),"")</f>
        <v/>
      </c>
      <c r="H312" s="124" t="str">
        <f>IF(E312&lt;&gt;"",SUMIFS('JPK_KR-1'!AM:AM,'JPK_KR-1'!W:W,F312),"")</f>
        <v/>
      </c>
      <c r="I312" t="str">
        <f>IF(KOKPIT!I312&lt;&gt;"",KOKPIT!I312,"")</f>
        <v/>
      </c>
      <c r="J312" t="str">
        <f>IF(KOKPIT!J312&lt;&gt;"",KOKPIT!J312,"")</f>
        <v/>
      </c>
      <c r="K312" s="124" t="str">
        <f>IF(I312&lt;&gt;"",SUMIFS('JPK_KR-1'!AJ:AJ,'JPK_KR-1'!W:W,J312),"")</f>
        <v/>
      </c>
      <c r="L312" s="124" t="str">
        <f>IF(I312&lt;&gt;"",SUMIFS('JPK_KR-1'!AK:AK,'JPK_KR-1'!W:W,J312),"")</f>
        <v/>
      </c>
    </row>
    <row r="313" spans="1:12" x14ac:dyDescent="0.35">
      <c r="A313" t="str">
        <f>IF(KOKPIT!A313&lt;&gt;"",KOKPIT!A313,"")</f>
        <v/>
      </c>
      <c r="B313" t="str">
        <f>IF(KOKPIT!B313&lt;&gt;"",KOKPIT!B313,"")</f>
        <v/>
      </c>
      <c r="C313" s="124" t="str">
        <f>IF(A313&lt;&gt;"",SUMIFS('JPK_KR-1'!AL:AL,'JPK_KR-1'!W:W,B313),"")</f>
        <v/>
      </c>
      <c r="D313" s="124" t="str">
        <f>IF(A313&lt;&gt;"",SUMIFS('JPK_KR-1'!AM:AM,'JPK_KR-1'!W:W,B313),"")</f>
        <v/>
      </c>
      <c r="E313" t="str">
        <f>IF(KOKPIT!E313&lt;&gt;"",KOKPIT!E313,"")</f>
        <v/>
      </c>
      <c r="F313" t="str">
        <f>IF(KOKPIT!F313&lt;&gt;"",KOKPIT!F313,"")</f>
        <v/>
      </c>
      <c r="G313" s="124" t="str">
        <f>IF(E313&lt;&gt;"",SUMIFS('JPK_KR-1'!AL:AL,'JPK_KR-1'!W:W,F313),"")</f>
        <v/>
      </c>
      <c r="H313" s="124" t="str">
        <f>IF(E313&lt;&gt;"",SUMIFS('JPK_KR-1'!AM:AM,'JPK_KR-1'!W:W,F313),"")</f>
        <v/>
      </c>
      <c r="I313" t="str">
        <f>IF(KOKPIT!I313&lt;&gt;"",KOKPIT!I313,"")</f>
        <v/>
      </c>
      <c r="J313" t="str">
        <f>IF(KOKPIT!J313&lt;&gt;"",KOKPIT!J313,"")</f>
        <v/>
      </c>
      <c r="K313" s="124" t="str">
        <f>IF(I313&lt;&gt;"",SUMIFS('JPK_KR-1'!AJ:AJ,'JPK_KR-1'!W:W,J313),"")</f>
        <v/>
      </c>
      <c r="L313" s="124" t="str">
        <f>IF(I313&lt;&gt;"",SUMIFS('JPK_KR-1'!AK:AK,'JPK_KR-1'!W:W,J313),"")</f>
        <v/>
      </c>
    </row>
    <row r="314" spans="1:12" x14ac:dyDescent="0.35">
      <c r="A314" t="str">
        <f>IF(KOKPIT!A314&lt;&gt;"",KOKPIT!A314,"")</f>
        <v/>
      </c>
      <c r="B314" t="str">
        <f>IF(KOKPIT!B314&lt;&gt;"",KOKPIT!B314,"")</f>
        <v/>
      </c>
      <c r="C314" s="124" t="str">
        <f>IF(A314&lt;&gt;"",SUMIFS('JPK_KR-1'!AL:AL,'JPK_KR-1'!W:W,B314),"")</f>
        <v/>
      </c>
      <c r="D314" s="124" t="str">
        <f>IF(A314&lt;&gt;"",SUMIFS('JPK_KR-1'!AM:AM,'JPK_KR-1'!W:W,B314),"")</f>
        <v/>
      </c>
      <c r="E314" t="str">
        <f>IF(KOKPIT!E314&lt;&gt;"",KOKPIT!E314,"")</f>
        <v/>
      </c>
      <c r="F314" t="str">
        <f>IF(KOKPIT!F314&lt;&gt;"",KOKPIT!F314,"")</f>
        <v/>
      </c>
      <c r="G314" s="124" t="str">
        <f>IF(E314&lt;&gt;"",SUMIFS('JPK_KR-1'!AL:AL,'JPK_KR-1'!W:W,F314),"")</f>
        <v/>
      </c>
      <c r="H314" s="124" t="str">
        <f>IF(E314&lt;&gt;"",SUMIFS('JPK_KR-1'!AM:AM,'JPK_KR-1'!W:W,F314),"")</f>
        <v/>
      </c>
      <c r="I314" t="str">
        <f>IF(KOKPIT!I314&lt;&gt;"",KOKPIT!I314,"")</f>
        <v/>
      </c>
      <c r="J314" t="str">
        <f>IF(KOKPIT!J314&lt;&gt;"",KOKPIT!J314,"")</f>
        <v/>
      </c>
      <c r="K314" s="124" t="str">
        <f>IF(I314&lt;&gt;"",SUMIFS('JPK_KR-1'!AJ:AJ,'JPK_KR-1'!W:W,J314),"")</f>
        <v/>
      </c>
      <c r="L314" s="124" t="str">
        <f>IF(I314&lt;&gt;"",SUMIFS('JPK_KR-1'!AK:AK,'JPK_KR-1'!W:W,J314),"")</f>
        <v/>
      </c>
    </row>
    <row r="315" spans="1:12" x14ac:dyDescent="0.35">
      <c r="A315" t="str">
        <f>IF(KOKPIT!A315&lt;&gt;"",KOKPIT!A315,"")</f>
        <v/>
      </c>
      <c r="B315" t="str">
        <f>IF(KOKPIT!B315&lt;&gt;"",KOKPIT!B315,"")</f>
        <v/>
      </c>
      <c r="C315" s="124" t="str">
        <f>IF(A315&lt;&gt;"",SUMIFS('JPK_KR-1'!AL:AL,'JPK_KR-1'!W:W,B315),"")</f>
        <v/>
      </c>
      <c r="D315" s="124" t="str">
        <f>IF(A315&lt;&gt;"",SUMIFS('JPK_KR-1'!AM:AM,'JPK_KR-1'!W:W,B315),"")</f>
        <v/>
      </c>
      <c r="E315" t="str">
        <f>IF(KOKPIT!E315&lt;&gt;"",KOKPIT!E315,"")</f>
        <v/>
      </c>
      <c r="F315" t="str">
        <f>IF(KOKPIT!F315&lt;&gt;"",KOKPIT!F315,"")</f>
        <v/>
      </c>
      <c r="G315" s="124" t="str">
        <f>IF(E315&lt;&gt;"",SUMIFS('JPK_KR-1'!AL:AL,'JPK_KR-1'!W:W,F315),"")</f>
        <v/>
      </c>
      <c r="H315" s="124" t="str">
        <f>IF(E315&lt;&gt;"",SUMIFS('JPK_KR-1'!AM:AM,'JPK_KR-1'!W:W,F315),"")</f>
        <v/>
      </c>
      <c r="I315" t="str">
        <f>IF(KOKPIT!I315&lt;&gt;"",KOKPIT!I315,"")</f>
        <v/>
      </c>
      <c r="J315" t="str">
        <f>IF(KOKPIT!J315&lt;&gt;"",KOKPIT!J315,"")</f>
        <v/>
      </c>
      <c r="K315" s="124" t="str">
        <f>IF(I315&lt;&gt;"",SUMIFS('JPK_KR-1'!AJ:AJ,'JPK_KR-1'!W:W,J315),"")</f>
        <v/>
      </c>
      <c r="L315" s="124" t="str">
        <f>IF(I315&lt;&gt;"",SUMIFS('JPK_KR-1'!AK:AK,'JPK_KR-1'!W:W,J315),"")</f>
        <v/>
      </c>
    </row>
    <row r="316" spans="1:12" x14ac:dyDescent="0.35">
      <c r="A316" t="str">
        <f>IF(KOKPIT!A316&lt;&gt;"",KOKPIT!A316,"")</f>
        <v/>
      </c>
      <c r="B316" t="str">
        <f>IF(KOKPIT!B316&lt;&gt;"",KOKPIT!B316,"")</f>
        <v/>
      </c>
      <c r="C316" s="124" t="str">
        <f>IF(A316&lt;&gt;"",SUMIFS('JPK_KR-1'!AL:AL,'JPK_KR-1'!W:W,B316),"")</f>
        <v/>
      </c>
      <c r="D316" s="124" t="str">
        <f>IF(A316&lt;&gt;"",SUMIFS('JPK_KR-1'!AM:AM,'JPK_KR-1'!W:W,B316),"")</f>
        <v/>
      </c>
      <c r="E316" t="str">
        <f>IF(KOKPIT!E316&lt;&gt;"",KOKPIT!E316,"")</f>
        <v/>
      </c>
      <c r="F316" t="str">
        <f>IF(KOKPIT!F316&lt;&gt;"",KOKPIT!F316,"")</f>
        <v/>
      </c>
      <c r="G316" s="124" t="str">
        <f>IF(E316&lt;&gt;"",SUMIFS('JPK_KR-1'!AL:AL,'JPK_KR-1'!W:W,F316),"")</f>
        <v/>
      </c>
      <c r="H316" s="124" t="str">
        <f>IF(E316&lt;&gt;"",SUMIFS('JPK_KR-1'!AM:AM,'JPK_KR-1'!W:W,F316),"")</f>
        <v/>
      </c>
      <c r="I316" t="str">
        <f>IF(KOKPIT!I316&lt;&gt;"",KOKPIT!I316,"")</f>
        <v/>
      </c>
      <c r="J316" t="str">
        <f>IF(KOKPIT!J316&lt;&gt;"",KOKPIT!J316,"")</f>
        <v/>
      </c>
      <c r="K316" s="124" t="str">
        <f>IF(I316&lt;&gt;"",SUMIFS('JPK_KR-1'!AJ:AJ,'JPK_KR-1'!W:W,J316),"")</f>
        <v/>
      </c>
      <c r="L316" s="124" t="str">
        <f>IF(I316&lt;&gt;"",SUMIFS('JPK_KR-1'!AK:AK,'JPK_KR-1'!W:W,J316),"")</f>
        <v/>
      </c>
    </row>
    <row r="317" spans="1:12" x14ac:dyDescent="0.35">
      <c r="A317" t="str">
        <f>IF(KOKPIT!A317&lt;&gt;"",KOKPIT!A317,"")</f>
        <v/>
      </c>
      <c r="B317" t="str">
        <f>IF(KOKPIT!B317&lt;&gt;"",KOKPIT!B317,"")</f>
        <v/>
      </c>
      <c r="C317" s="124" t="str">
        <f>IF(A317&lt;&gt;"",SUMIFS('JPK_KR-1'!AL:AL,'JPK_KR-1'!W:W,B317),"")</f>
        <v/>
      </c>
      <c r="D317" s="124" t="str">
        <f>IF(A317&lt;&gt;"",SUMIFS('JPK_KR-1'!AM:AM,'JPK_KR-1'!W:W,B317),"")</f>
        <v/>
      </c>
      <c r="E317" t="str">
        <f>IF(KOKPIT!E317&lt;&gt;"",KOKPIT!E317,"")</f>
        <v/>
      </c>
      <c r="F317" t="str">
        <f>IF(KOKPIT!F317&lt;&gt;"",KOKPIT!F317,"")</f>
        <v/>
      </c>
      <c r="G317" s="124" t="str">
        <f>IF(E317&lt;&gt;"",SUMIFS('JPK_KR-1'!AL:AL,'JPK_KR-1'!W:W,F317),"")</f>
        <v/>
      </c>
      <c r="H317" s="124" t="str">
        <f>IF(E317&lt;&gt;"",SUMIFS('JPK_KR-1'!AM:AM,'JPK_KR-1'!W:W,F317),"")</f>
        <v/>
      </c>
      <c r="I317" t="str">
        <f>IF(KOKPIT!I317&lt;&gt;"",KOKPIT!I317,"")</f>
        <v/>
      </c>
      <c r="J317" t="str">
        <f>IF(KOKPIT!J317&lt;&gt;"",KOKPIT!J317,"")</f>
        <v/>
      </c>
      <c r="K317" s="124" t="str">
        <f>IF(I317&lt;&gt;"",SUMIFS('JPK_KR-1'!AJ:AJ,'JPK_KR-1'!W:W,J317),"")</f>
        <v/>
      </c>
      <c r="L317" s="124" t="str">
        <f>IF(I317&lt;&gt;"",SUMIFS('JPK_KR-1'!AK:AK,'JPK_KR-1'!W:W,J317),"")</f>
        <v/>
      </c>
    </row>
    <row r="318" spans="1:12" x14ac:dyDescent="0.35">
      <c r="A318" t="str">
        <f>IF(KOKPIT!A318&lt;&gt;"",KOKPIT!A318,"")</f>
        <v/>
      </c>
      <c r="B318" t="str">
        <f>IF(KOKPIT!B318&lt;&gt;"",KOKPIT!B318,"")</f>
        <v/>
      </c>
      <c r="C318" s="124" t="str">
        <f>IF(A318&lt;&gt;"",SUMIFS('JPK_KR-1'!AL:AL,'JPK_KR-1'!W:W,B318),"")</f>
        <v/>
      </c>
      <c r="D318" s="124" t="str">
        <f>IF(A318&lt;&gt;"",SUMIFS('JPK_KR-1'!AM:AM,'JPK_KR-1'!W:W,B318),"")</f>
        <v/>
      </c>
      <c r="E318" t="str">
        <f>IF(KOKPIT!E318&lt;&gt;"",KOKPIT!E318,"")</f>
        <v/>
      </c>
      <c r="F318" t="str">
        <f>IF(KOKPIT!F318&lt;&gt;"",KOKPIT!F318,"")</f>
        <v/>
      </c>
      <c r="G318" s="124" t="str">
        <f>IF(E318&lt;&gt;"",SUMIFS('JPK_KR-1'!AL:AL,'JPK_KR-1'!W:W,F318),"")</f>
        <v/>
      </c>
      <c r="H318" s="124" t="str">
        <f>IF(E318&lt;&gt;"",SUMIFS('JPK_KR-1'!AM:AM,'JPK_KR-1'!W:W,F318),"")</f>
        <v/>
      </c>
      <c r="I318" t="str">
        <f>IF(KOKPIT!I318&lt;&gt;"",KOKPIT!I318,"")</f>
        <v/>
      </c>
      <c r="J318" t="str">
        <f>IF(KOKPIT!J318&lt;&gt;"",KOKPIT!J318,"")</f>
        <v/>
      </c>
      <c r="K318" s="124" t="str">
        <f>IF(I318&lt;&gt;"",SUMIFS('JPK_KR-1'!AJ:AJ,'JPK_KR-1'!W:W,J318),"")</f>
        <v/>
      </c>
      <c r="L318" s="124" t="str">
        <f>IF(I318&lt;&gt;"",SUMIFS('JPK_KR-1'!AK:AK,'JPK_KR-1'!W:W,J318),"")</f>
        <v/>
      </c>
    </row>
    <row r="319" spans="1:12" x14ac:dyDescent="0.35">
      <c r="A319" t="str">
        <f>IF(KOKPIT!A319&lt;&gt;"",KOKPIT!A319,"")</f>
        <v/>
      </c>
      <c r="B319" t="str">
        <f>IF(KOKPIT!B319&lt;&gt;"",KOKPIT!B319,"")</f>
        <v/>
      </c>
      <c r="C319" s="124" t="str">
        <f>IF(A319&lt;&gt;"",SUMIFS('JPK_KR-1'!AL:AL,'JPK_KR-1'!W:W,B319),"")</f>
        <v/>
      </c>
      <c r="D319" s="124" t="str">
        <f>IF(A319&lt;&gt;"",SUMIFS('JPK_KR-1'!AM:AM,'JPK_KR-1'!W:W,B319),"")</f>
        <v/>
      </c>
      <c r="E319" t="str">
        <f>IF(KOKPIT!E319&lt;&gt;"",KOKPIT!E319,"")</f>
        <v/>
      </c>
      <c r="F319" t="str">
        <f>IF(KOKPIT!F319&lt;&gt;"",KOKPIT!F319,"")</f>
        <v/>
      </c>
      <c r="G319" s="124" t="str">
        <f>IF(E319&lt;&gt;"",SUMIFS('JPK_KR-1'!AL:AL,'JPK_KR-1'!W:W,F319),"")</f>
        <v/>
      </c>
      <c r="H319" s="124" t="str">
        <f>IF(E319&lt;&gt;"",SUMIFS('JPK_KR-1'!AM:AM,'JPK_KR-1'!W:W,F319),"")</f>
        <v/>
      </c>
      <c r="I319" t="str">
        <f>IF(KOKPIT!I319&lt;&gt;"",KOKPIT!I319,"")</f>
        <v/>
      </c>
      <c r="J319" t="str">
        <f>IF(KOKPIT!J319&lt;&gt;"",KOKPIT!J319,"")</f>
        <v/>
      </c>
      <c r="K319" s="124" t="str">
        <f>IF(I319&lt;&gt;"",SUMIFS('JPK_KR-1'!AJ:AJ,'JPK_KR-1'!W:W,J319),"")</f>
        <v/>
      </c>
      <c r="L319" s="124" t="str">
        <f>IF(I319&lt;&gt;"",SUMIFS('JPK_KR-1'!AK:AK,'JPK_KR-1'!W:W,J319),"")</f>
        <v/>
      </c>
    </row>
    <row r="320" spans="1:12" x14ac:dyDescent="0.35">
      <c r="A320" t="str">
        <f>IF(KOKPIT!A320&lt;&gt;"",KOKPIT!A320,"")</f>
        <v/>
      </c>
      <c r="B320" t="str">
        <f>IF(KOKPIT!B320&lt;&gt;"",KOKPIT!B320,"")</f>
        <v/>
      </c>
      <c r="C320" s="124" t="str">
        <f>IF(A320&lt;&gt;"",SUMIFS('JPK_KR-1'!AL:AL,'JPK_KR-1'!W:W,B320),"")</f>
        <v/>
      </c>
      <c r="D320" s="124" t="str">
        <f>IF(A320&lt;&gt;"",SUMIFS('JPK_KR-1'!AM:AM,'JPK_KR-1'!W:W,B320),"")</f>
        <v/>
      </c>
      <c r="E320" t="str">
        <f>IF(KOKPIT!E320&lt;&gt;"",KOKPIT!E320,"")</f>
        <v/>
      </c>
      <c r="F320" t="str">
        <f>IF(KOKPIT!F320&lt;&gt;"",KOKPIT!F320,"")</f>
        <v/>
      </c>
      <c r="G320" s="124" t="str">
        <f>IF(E320&lt;&gt;"",SUMIFS('JPK_KR-1'!AL:AL,'JPK_KR-1'!W:W,F320),"")</f>
        <v/>
      </c>
      <c r="H320" s="124" t="str">
        <f>IF(E320&lt;&gt;"",SUMIFS('JPK_KR-1'!AM:AM,'JPK_KR-1'!W:W,F320),"")</f>
        <v/>
      </c>
      <c r="I320" t="str">
        <f>IF(KOKPIT!I320&lt;&gt;"",KOKPIT!I320,"")</f>
        <v/>
      </c>
      <c r="J320" t="str">
        <f>IF(KOKPIT!J320&lt;&gt;"",KOKPIT!J320,"")</f>
        <v/>
      </c>
      <c r="K320" s="124" t="str">
        <f>IF(I320&lt;&gt;"",SUMIFS('JPK_KR-1'!AJ:AJ,'JPK_KR-1'!W:W,J320),"")</f>
        <v/>
      </c>
      <c r="L320" s="124" t="str">
        <f>IF(I320&lt;&gt;"",SUMIFS('JPK_KR-1'!AK:AK,'JPK_KR-1'!W:W,J320),"")</f>
        <v/>
      </c>
    </row>
    <row r="321" spans="1:12" x14ac:dyDescent="0.35">
      <c r="A321" t="str">
        <f>IF(KOKPIT!A321&lt;&gt;"",KOKPIT!A321,"")</f>
        <v/>
      </c>
      <c r="B321" t="str">
        <f>IF(KOKPIT!B321&lt;&gt;"",KOKPIT!B321,"")</f>
        <v/>
      </c>
      <c r="C321" s="124" t="str">
        <f>IF(A321&lt;&gt;"",SUMIFS('JPK_KR-1'!AL:AL,'JPK_KR-1'!W:W,B321),"")</f>
        <v/>
      </c>
      <c r="D321" s="124" t="str">
        <f>IF(A321&lt;&gt;"",SUMIFS('JPK_KR-1'!AM:AM,'JPK_KR-1'!W:W,B321),"")</f>
        <v/>
      </c>
      <c r="E321" t="str">
        <f>IF(KOKPIT!E321&lt;&gt;"",KOKPIT!E321,"")</f>
        <v/>
      </c>
      <c r="F321" t="str">
        <f>IF(KOKPIT!F321&lt;&gt;"",KOKPIT!F321,"")</f>
        <v/>
      </c>
      <c r="G321" s="124" t="str">
        <f>IF(E321&lt;&gt;"",SUMIFS('JPK_KR-1'!AL:AL,'JPK_KR-1'!W:W,F321),"")</f>
        <v/>
      </c>
      <c r="H321" s="124" t="str">
        <f>IF(E321&lt;&gt;"",SUMIFS('JPK_KR-1'!AM:AM,'JPK_KR-1'!W:W,F321),"")</f>
        <v/>
      </c>
      <c r="I321" t="str">
        <f>IF(KOKPIT!I321&lt;&gt;"",KOKPIT!I321,"")</f>
        <v/>
      </c>
      <c r="J321" t="str">
        <f>IF(KOKPIT!J321&lt;&gt;"",KOKPIT!J321,"")</f>
        <v/>
      </c>
      <c r="K321" s="124" t="str">
        <f>IF(I321&lt;&gt;"",SUMIFS('JPK_KR-1'!AJ:AJ,'JPK_KR-1'!W:W,J321),"")</f>
        <v/>
      </c>
      <c r="L321" s="124" t="str">
        <f>IF(I321&lt;&gt;"",SUMIFS('JPK_KR-1'!AK:AK,'JPK_KR-1'!W:W,J321),"")</f>
        <v/>
      </c>
    </row>
    <row r="322" spans="1:12" x14ac:dyDescent="0.35">
      <c r="A322" t="str">
        <f>IF(KOKPIT!A322&lt;&gt;"",KOKPIT!A322,"")</f>
        <v/>
      </c>
      <c r="B322" t="str">
        <f>IF(KOKPIT!B322&lt;&gt;"",KOKPIT!B322,"")</f>
        <v/>
      </c>
      <c r="C322" s="124" t="str">
        <f>IF(A322&lt;&gt;"",SUMIFS('JPK_KR-1'!AL:AL,'JPK_KR-1'!W:W,B322),"")</f>
        <v/>
      </c>
      <c r="D322" s="124" t="str">
        <f>IF(A322&lt;&gt;"",SUMIFS('JPK_KR-1'!AM:AM,'JPK_KR-1'!W:W,B322),"")</f>
        <v/>
      </c>
      <c r="E322" t="str">
        <f>IF(KOKPIT!E322&lt;&gt;"",KOKPIT!E322,"")</f>
        <v/>
      </c>
      <c r="F322" t="str">
        <f>IF(KOKPIT!F322&lt;&gt;"",KOKPIT!F322,"")</f>
        <v/>
      </c>
      <c r="G322" s="124" t="str">
        <f>IF(E322&lt;&gt;"",SUMIFS('JPK_KR-1'!AL:AL,'JPK_KR-1'!W:W,F322),"")</f>
        <v/>
      </c>
      <c r="H322" s="124" t="str">
        <f>IF(E322&lt;&gt;"",SUMIFS('JPK_KR-1'!AM:AM,'JPK_KR-1'!W:W,F322),"")</f>
        <v/>
      </c>
      <c r="I322" t="str">
        <f>IF(KOKPIT!I322&lt;&gt;"",KOKPIT!I322,"")</f>
        <v/>
      </c>
      <c r="J322" t="str">
        <f>IF(KOKPIT!J322&lt;&gt;"",KOKPIT!J322,"")</f>
        <v/>
      </c>
      <c r="K322" s="124" t="str">
        <f>IF(I322&lt;&gt;"",SUMIFS('JPK_KR-1'!AJ:AJ,'JPK_KR-1'!W:W,J322),"")</f>
        <v/>
      </c>
      <c r="L322" s="124" t="str">
        <f>IF(I322&lt;&gt;"",SUMIFS('JPK_KR-1'!AK:AK,'JPK_KR-1'!W:W,J322),"")</f>
        <v/>
      </c>
    </row>
    <row r="323" spans="1:12" x14ac:dyDescent="0.35">
      <c r="A323" t="str">
        <f>IF(KOKPIT!A323&lt;&gt;"",KOKPIT!A323,"")</f>
        <v/>
      </c>
      <c r="B323" t="str">
        <f>IF(KOKPIT!B323&lt;&gt;"",KOKPIT!B323,"")</f>
        <v/>
      </c>
      <c r="C323" s="124" t="str">
        <f>IF(A323&lt;&gt;"",SUMIFS('JPK_KR-1'!AL:AL,'JPK_KR-1'!W:W,B323),"")</f>
        <v/>
      </c>
      <c r="D323" s="124" t="str">
        <f>IF(A323&lt;&gt;"",SUMIFS('JPK_KR-1'!AM:AM,'JPK_KR-1'!W:W,B323),"")</f>
        <v/>
      </c>
      <c r="E323" t="str">
        <f>IF(KOKPIT!E323&lt;&gt;"",KOKPIT!E323,"")</f>
        <v/>
      </c>
      <c r="F323" t="str">
        <f>IF(KOKPIT!F323&lt;&gt;"",KOKPIT!F323,"")</f>
        <v/>
      </c>
      <c r="G323" s="124" t="str">
        <f>IF(E323&lt;&gt;"",SUMIFS('JPK_KR-1'!AL:AL,'JPK_KR-1'!W:W,F323),"")</f>
        <v/>
      </c>
      <c r="H323" s="124" t="str">
        <f>IF(E323&lt;&gt;"",SUMIFS('JPK_KR-1'!AM:AM,'JPK_KR-1'!W:W,F323),"")</f>
        <v/>
      </c>
      <c r="I323" t="str">
        <f>IF(KOKPIT!I323&lt;&gt;"",KOKPIT!I323,"")</f>
        <v/>
      </c>
      <c r="J323" t="str">
        <f>IF(KOKPIT!J323&lt;&gt;"",KOKPIT!J323,"")</f>
        <v/>
      </c>
      <c r="K323" s="124" t="str">
        <f>IF(I323&lt;&gt;"",SUMIFS('JPK_KR-1'!AJ:AJ,'JPK_KR-1'!W:W,J323),"")</f>
        <v/>
      </c>
      <c r="L323" s="124" t="str">
        <f>IF(I323&lt;&gt;"",SUMIFS('JPK_KR-1'!AK:AK,'JPK_KR-1'!W:W,J323),"")</f>
        <v/>
      </c>
    </row>
    <row r="324" spans="1:12" x14ac:dyDescent="0.35">
      <c r="A324" t="str">
        <f>IF(KOKPIT!A324&lt;&gt;"",KOKPIT!A324,"")</f>
        <v/>
      </c>
      <c r="B324" t="str">
        <f>IF(KOKPIT!B324&lt;&gt;"",KOKPIT!B324,"")</f>
        <v/>
      </c>
      <c r="C324" s="124" t="str">
        <f>IF(A324&lt;&gt;"",SUMIFS('JPK_KR-1'!AL:AL,'JPK_KR-1'!W:W,B324),"")</f>
        <v/>
      </c>
      <c r="D324" s="124" t="str">
        <f>IF(A324&lt;&gt;"",SUMIFS('JPK_KR-1'!AM:AM,'JPK_KR-1'!W:W,B324),"")</f>
        <v/>
      </c>
      <c r="E324" t="str">
        <f>IF(KOKPIT!E324&lt;&gt;"",KOKPIT!E324,"")</f>
        <v/>
      </c>
      <c r="F324" t="str">
        <f>IF(KOKPIT!F324&lt;&gt;"",KOKPIT!F324,"")</f>
        <v/>
      </c>
      <c r="G324" s="124" t="str">
        <f>IF(E324&lt;&gt;"",SUMIFS('JPK_KR-1'!AL:AL,'JPK_KR-1'!W:W,F324),"")</f>
        <v/>
      </c>
      <c r="H324" s="124" t="str">
        <f>IF(E324&lt;&gt;"",SUMIFS('JPK_KR-1'!AM:AM,'JPK_KR-1'!W:W,F324),"")</f>
        <v/>
      </c>
      <c r="I324" t="str">
        <f>IF(KOKPIT!I324&lt;&gt;"",KOKPIT!I324,"")</f>
        <v/>
      </c>
      <c r="J324" t="str">
        <f>IF(KOKPIT!J324&lt;&gt;"",KOKPIT!J324,"")</f>
        <v/>
      </c>
      <c r="K324" s="124" t="str">
        <f>IF(I324&lt;&gt;"",SUMIFS('JPK_KR-1'!AJ:AJ,'JPK_KR-1'!W:W,J324),"")</f>
        <v/>
      </c>
      <c r="L324" s="124" t="str">
        <f>IF(I324&lt;&gt;"",SUMIFS('JPK_KR-1'!AK:AK,'JPK_KR-1'!W:W,J324),"")</f>
        <v/>
      </c>
    </row>
    <row r="325" spans="1:12" x14ac:dyDescent="0.35">
      <c r="A325" t="str">
        <f>IF(KOKPIT!A325&lt;&gt;"",KOKPIT!A325,"")</f>
        <v/>
      </c>
      <c r="B325" t="str">
        <f>IF(KOKPIT!B325&lt;&gt;"",KOKPIT!B325,"")</f>
        <v/>
      </c>
      <c r="C325" s="124" t="str">
        <f>IF(A325&lt;&gt;"",SUMIFS('JPK_KR-1'!AL:AL,'JPK_KR-1'!W:W,B325),"")</f>
        <v/>
      </c>
      <c r="D325" s="124" t="str">
        <f>IF(A325&lt;&gt;"",SUMIFS('JPK_KR-1'!AM:AM,'JPK_KR-1'!W:W,B325),"")</f>
        <v/>
      </c>
      <c r="E325" t="str">
        <f>IF(KOKPIT!E325&lt;&gt;"",KOKPIT!E325,"")</f>
        <v/>
      </c>
      <c r="F325" t="str">
        <f>IF(KOKPIT!F325&lt;&gt;"",KOKPIT!F325,"")</f>
        <v/>
      </c>
      <c r="G325" s="124" t="str">
        <f>IF(E325&lt;&gt;"",SUMIFS('JPK_KR-1'!AL:AL,'JPK_KR-1'!W:W,F325),"")</f>
        <v/>
      </c>
      <c r="H325" s="124" t="str">
        <f>IF(E325&lt;&gt;"",SUMIFS('JPK_KR-1'!AM:AM,'JPK_KR-1'!W:W,F325),"")</f>
        <v/>
      </c>
      <c r="I325" t="str">
        <f>IF(KOKPIT!I325&lt;&gt;"",KOKPIT!I325,"")</f>
        <v/>
      </c>
      <c r="J325" t="str">
        <f>IF(KOKPIT!J325&lt;&gt;"",KOKPIT!J325,"")</f>
        <v/>
      </c>
      <c r="K325" s="124" t="str">
        <f>IF(I325&lt;&gt;"",SUMIFS('JPK_KR-1'!AJ:AJ,'JPK_KR-1'!W:W,J325),"")</f>
        <v/>
      </c>
      <c r="L325" s="124" t="str">
        <f>IF(I325&lt;&gt;"",SUMIFS('JPK_KR-1'!AK:AK,'JPK_KR-1'!W:W,J325),"")</f>
        <v/>
      </c>
    </row>
    <row r="326" spans="1:12" x14ac:dyDescent="0.35">
      <c r="A326" t="str">
        <f>IF(KOKPIT!A326&lt;&gt;"",KOKPIT!A326,"")</f>
        <v/>
      </c>
      <c r="B326" t="str">
        <f>IF(KOKPIT!B326&lt;&gt;"",KOKPIT!B326,"")</f>
        <v/>
      </c>
      <c r="C326" s="124" t="str">
        <f>IF(A326&lt;&gt;"",SUMIFS('JPK_KR-1'!AL:AL,'JPK_KR-1'!W:W,B326),"")</f>
        <v/>
      </c>
      <c r="D326" s="124" t="str">
        <f>IF(A326&lt;&gt;"",SUMIFS('JPK_KR-1'!AM:AM,'JPK_KR-1'!W:W,B326),"")</f>
        <v/>
      </c>
      <c r="E326" t="str">
        <f>IF(KOKPIT!E326&lt;&gt;"",KOKPIT!E326,"")</f>
        <v/>
      </c>
      <c r="F326" t="str">
        <f>IF(KOKPIT!F326&lt;&gt;"",KOKPIT!F326,"")</f>
        <v/>
      </c>
      <c r="G326" s="124" t="str">
        <f>IF(E326&lt;&gt;"",SUMIFS('JPK_KR-1'!AL:AL,'JPK_KR-1'!W:W,F326),"")</f>
        <v/>
      </c>
      <c r="H326" s="124" t="str">
        <f>IF(E326&lt;&gt;"",SUMIFS('JPK_KR-1'!AM:AM,'JPK_KR-1'!W:W,F326),"")</f>
        <v/>
      </c>
      <c r="I326" t="str">
        <f>IF(KOKPIT!I326&lt;&gt;"",KOKPIT!I326,"")</f>
        <v/>
      </c>
      <c r="J326" t="str">
        <f>IF(KOKPIT!J326&lt;&gt;"",KOKPIT!J326,"")</f>
        <v/>
      </c>
      <c r="K326" s="124" t="str">
        <f>IF(I326&lt;&gt;"",SUMIFS('JPK_KR-1'!AJ:AJ,'JPK_KR-1'!W:W,J326),"")</f>
        <v/>
      </c>
      <c r="L326" s="124" t="str">
        <f>IF(I326&lt;&gt;"",SUMIFS('JPK_KR-1'!AK:AK,'JPK_KR-1'!W:W,J326),"")</f>
        <v/>
      </c>
    </row>
    <row r="327" spans="1:12" x14ac:dyDescent="0.35">
      <c r="A327" t="str">
        <f>IF(KOKPIT!A327&lt;&gt;"",KOKPIT!A327,"")</f>
        <v/>
      </c>
      <c r="B327" t="str">
        <f>IF(KOKPIT!B327&lt;&gt;"",KOKPIT!B327,"")</f>
        <v/>
      </c>
      <c r="C327" s="124" t="str">
        <f>IF(A327&lt;&gt;"",SUMIFS('JPK_KR-1'!AL:AL,'JPK_KR-1'!W:W,B327),"")</f>
        <v/>
      </c>
      <c r="D327" s="124" t="str">
        <f>IF(A327&lt;&gt;"",SUMIFS('JPK_KR-1'!AM:AM,'JPK_KR-1'!W:W,B327),"")</f>
        <v/>
      </c>
      <c r="E327" t="str">
        <f>IF(KOKPIT!E327&lt;&gt;"",KOKPIT!E327,"")</f>
        <v/>
      </c>
      <c r="F327" t="str">
        <f>IF(KOKPIT!F327&lt;&gt;"",KOKPIT!F327,"")</f>
        <v/>
      </c>
      <c r="G327" s="124" t="str">
        <f>IF(E327&lt;&gt;"",SUMIFS('JPK_KR-1'!AL:AL,'JPK_KR-1'!W:W,F327),"")</f>
        <v/>
      </c>
      <c r="H327" s="124" t="str">
        <f>IF(E327&lt;&gt;"",SUMIFS('JPK_KR-1'!AM:AM,'JPK_KR-1'!W:W,F327),"")</f>
        <v/>
      </c>
      <c r="I327" t="str">
        <f>IF(KOKPIT!I327&lt;&gt;"",KOKPIT!I327,"")</f>
        <v/>
      </c>
      <c r="J327" t="str">
        <f>IF(KOKPIT!J327&lt;&gt;"",KOKPIT!J327,"")</f>
        <v/>
      </c>
      <c r="K327" s="124" t="str">
        <f>IF(I327&lt;&gt;"",SUMIFS('JPK_KR-1'!AJ:AJ,'JPK_KR-1'!W:W,J327),"")</f>
        <v/>
      </c>
      <c r="L327" s="124" t="str">
        <f>IF(I327&lt;&gt;"",SUMIFS('JPK_KR-1'!AK:AK,'JPK_KR-1'!W:W,J327),"")</f>
        <v/>
      </c>
    </row>
    <row r="328" spans="1:12" x14ac:dyDescent="0.35">
      <c r="A328" t="str">
        <f>IF(KOKPIT!A328&lt;&gt;"",KOKPIT!A328,"")</f>
        <v/>
      </c>
      <c r="B328" t="str">
        <f>IF(KOKPIT!B328&lt;&gt;"",KOKPIT!B328,"")</f>
        <v/>
      </c>
      <c r="C328" s="124" t="str">
        <f>IF(A328&lt;&gt;"",SUMIFS('JPK_KR-1'!AL:AL,'JPK_KR-1'!W:W,B328),"")</f>
        <v/>
      </c>
      <c r="D328" s="124" t="str">
        <f>IF(A328&lt;&gt;"",SUMIFS('JPK_KR-1'!AM:AM,'JPK_KR-1'!W:W,B328),"")</f>
        <v/>
      </c>
      <c r="E328" t="str">
        <f>IF(KOKPIT!E328&lt;&gt;"",KOKPIT!E328,"")</f>
        <v/>
      </c>
      <c r="F328" t="str">
        <f>IF(KOKPIT!F328&lt;&gt;"",KOKPIT!F328,"")</f>
        <v/>
      </c>
      <c r="G328" s="124" t="str">
        <f>IF(E328&lt;&gt;"",SUMIFS('JPK_KR-1'!AL:AL,'JPK_KR-1'!W:W,F328),"")</f>
        <v/>
      </c>
      <c r="H328" s="124" t="str">
        <f>IF(E328&lt;&gt;"",SUMIFS('JPK_KR-1'!AM:AM,'JPK_KR-1'!W:W,F328),"")</f>
        <v/>
      </c>
      <c r="I328" t="str">
        <f>IF(KOKPIT!I328&lt;&gt;"",KOKPIT!I328,"")</f>
        <v/>
      </c>
      <c r="J328" t="str">
        <f>IF(KOKPIT!J328&lt;&gt;"",KOKPIT!J328,"")</f>
        <v/>
      </c>
      <c r="K328" s="124" t="str">
        <f>IF(I328&lt;&gt;"",SUMIFS('JPK_KR-1'!AJ:AJ,'JPK_KR-1'!W:W,J328),"")</f>
        <v/>
      </c>
      <c r="L328" s="124" t="str">
        <f>IF(I328&lt;&gt;"",SUMIFS('JPK_KR-1'!AK:AK,'JPK_KR-1'!W:W,J328),"")</f>
        <v/>
      </c>
    </row>
    <row r="329" spans="1:12" x14ac:dyDescent="0.35">
      <c r="A329" t="str">
        <f>IF(KOKPIT!A329&lt;&gt;"",KOKPIT!A329,"")</f>
        <v/>
      </c>
      <c r="B329" t="str">
        <f>IF(KOKPIT!B329&lt;&gt;"",KOKPIT!B329,"")</f>
        <v/>
      </c>
      <c r="C329" s="124" t="str">
        <f>IF(A329&lt;&gt;"",SUMIFS('JPK_KR-1'!AL:AL,'JPK_KR-1'!W:W,B329),"")</f>
        <v/>
      </c>
      <c r="D329" s="124" t="str">
        <f>IF(A329&lt;&gt;"",SUMIFS('JPK_KR-1'!AM:AM,'JPK_KR-1'!W:W,B329),"")</f>
        <v/>
      </c>
      <c r="E329" t="str">
        <f>IF(KOKPIT!E329&lt;&gt;"",KOKPIT!E329,"")</f>
        <v/>
      </c>
      <c r="F329" t="str">
        <f>IF(KOKPIT!F329&lt;&gt;"",KOKPIT!F329,"")</f>
        <v/>
      </c>
      <c r="G329" s="124" t="str">
        <f>IF(E329&lt;&gt;"",SUMIFS('JPK_KR-1'!AL:AL,'JPK_KR-1'!W:W,F329),"")</f>
        <v/>
      </c>
      <c r="H329" s="124" t="str">
        <f>IF(E329&lt;&gt;"",SUMIFS('JPK_KR-1'!AM:AM,'JPK_KR-1'!W:W,F329),"")</f>
        <v/>
      </c>
      <c r="I329" t="str">
        <f>IF(KOKPIT!I329&lt;&gt;"",KOKPIT!I329,"")</f>
        <v/>
      </c>
      <c r="J329" t="str">
        <f>IF(KOKPIT!J329&lt;&gt;"",KOKPIT!J329,"")</f>
        <v/>
      </c>
      <c r="K329" s="124" t="str">
        <f>IF(I329&lt;&gt;"",SUMIFS('JPK_KR-1'!AJ:AJ,'JPK_KR-1'!W:W,J329),"")</f>
        <v/>
      </c>
      <c r="L329" s="124" t="str">
        <f>IF(I329&lt;&gt;"",SUMIFS('JPK_KR-1'!AK:AK,'JPK_KR-1'!W:W,J329),"")</f>
        <v/>
      </c>
    </row>
    <row r="330" spans="1:12" x14ac:dyDescent="0.35">
      <c r="A330" t="str">
        <f>IF(KOKPIT!A330&lt;&gt;"",KOKPIT!A330,"")</f>
        <v/>
      </c>
      <c r="B330" t="str">
        <f>IF(KOKPIT!B330&lt;&gt;"",KOKPIT!B330,"")</f>
        <v/>
      </c>
      <c r="C330" s="124" t="str">
        <f>IF(A330&lt;&gt;"",SUMIFS('JPK_KR-1'!AL:AL,'JPK_KR-1'!W:W,B330),"")</f>
        <v/>
      </c>
      <c r="D330" s="124" t="str">
        <f>IF(A330&lt;&gt;"",SUMIFS('JPK_KR-1'!AM:AM,'JPK_KR-1'!W:W,B330),"")</f>
        <v/>
      </c>
      <c r="E330" t="str">
        <f>IF(KOKPIT!E330&lt;&gt;"",KOKPIT!E330,"")</f>
        <v/>
      </c>
      <c r="F330" t="str">
        <f>IF(KOKPIT!F330&lt;&gt;"",KOKPIT!F330,"")</f>
        <v/>
      </c>
      <c r="G330" s="124" t="str">
        <f>IF(E330&lt;&gt;"",SUMIFS('JPK_KR-1'!AL:AL,'JPK_KR-1'!W:W,F330),"")</f>
        <v/>
      </c>
      <c r="H330" s="124" t="str">
        <f>IF(E330&lt;&gt;"",SUMIFS('JPK_KR-1'!AM:AM,'JPK_KR-1'!W:W,F330),"")</f>
        <v/>
      </c>
      <c r="I330" t="str">
        <f>IF(KOKPIT!I330&lt;&gt;"",KOKPIT!I330,"")</f>
        <v/>
      </c>
      <c r="J330" t="str">
        <f>IF(KOKPIT!J330&lt;&gt;"",KOKPIT!J330,"")</f>
        <v/>
      </c>
      <c r="K330" s="124" t="str">
        <f>IF(I330&lt;&gt;"",SUMIFS('JPK_KR-1'!AJ:AJ,'JPK_KR-1'!W:W,J330),"")</f>
        <v/>
      </c>
      <c r="L330" s="124" t="str">
        <f>IF(I330&lt;&gt;"",SUMIFS('JPK_KR-1'!AK:AK,'JPK_KR-1'!W:W,J330),"")</f>
        <v/>
      </c>
    </row>
    <row r="331" spans="1:12" x14ac:dyDescent="0.35">
      <c r="A331" t="str">
        <f>IF(KOKPIT!A331&lt;&gt;"",KOKPIT!A331,"")</f>
        <v/>
      </c>
      <c r="B331" t="str">
        <f>IF(KOKPIT!B331&lt;&gt;"",KOKPIT!B331,"")</f>
        <v/>
      </c>
      <c r="C331" s="124" t="str">
        <f>IF(A331&lt;&gt;"",SUMIFS('JPK_KR-1'!AL:AL,'JPK_KR-1'!W:W,B331),"")</f>
        <v/>
      </c>
      <c r="D331" s="124" t="str">
        <f>IF(A331&lt;&gt;"",SUMIFS('JPK_KR-1'!AM:AM,'JPK_KR-1'!W:W,B331),"")</f>
        <v/>
      </c>
      <c r="E331" t="str">
        <f>IF(KOKPIT!E331&lt;&gt;"",KOKPIT!E331,"")</f>
        <v/>
      </c>
      <c r="F331" t="str">
        <f>IF(KOKPIT!F331&lt;&gt;"",KOKPIT!F331,"")</f>
        <v/>
      </c>
      <c r="G331" s="124" t="str">
        <f>IF(E331&lt;&gt;"",SUMIFS('JPK_KR-1'!AL:AL,'JPK_KR-1'!W:W,F331),"")</f>
        <v/>
      </c>
      <c r="H331" s="124" t="str">
        <f>IF(E331&lt;&gt;"",SUMIFS('JPK_KR-1'!AM:AM,'JPK_KR-1'!W:W,F331),"")</f>
        <v/>
      </c>
      <c r="I331" t="str">
        <f>IF(KOKPIT!I331&lt;&gt;"",KOKPIT!I331,"")</f>
        <v/>
      </c>
      <c r="J331" t="str">
        <f>IF(KOKPIT!J331&lt;&gt;"",KOKPIT!J331,"")</f>
        <v/>
      </c>
      <c r="K331" s="124" t="str">
        <f>IF(I331&lt;&gt;"",SUMIFS('JPK_KR-1'!AJ:AJ,'JPK_KR-1'!W:W,J331),"")</f>
        <v/>
      </c>
      <c r="L331" s="124" t="str">
        <f>IF(I331&lt;&gt;"",SUMIFS('JPK_KR-1'!AK:AK,'JPK_KR-1'!W:W,J331),"")</f>
        <v/>
      </c>
    </row>
    <row r="332" spans="1:12" x14ac:dyDescent="0.35">
      <c r="A332" t="str">
        <f>IF(KOKPIT!A332&lt;&gt;"",KOKPIT!A332,"")</f>
        <v/>
      </c>
      <c r="B332" t="str">
        <f>IF(KOKPIT!B332&lt;&gt;"",KOKPIT!B332,"")</f>
        <v/>
      </c>
      <c r="C332" s="124" t="str">
        <f>IF(A332&lt;&gt;"",SUMIFS('JPK_KR-1'!AL:AL,'JPK_KR-1'!W:W,B332),"")</f>
        <v/>
      </c>
      <c r="D332" s="124" t="str">
        <f>IF(A332&lt;&gt;"",SUMIFS('JPK_KR-1'!AM:AM,'JPK_KR-1'!W:W,B332),"")</f>
        <v/>
      </c>
      <c r="E332" t="str">
        <f>IF(KOKPIT!E332&lt;&gt;"",KOKPIT!E332,"")</f>
        <v/>
      </c>
      <c r="F332" t="str">
        <f>IF(KOKPIT!F332&lt;&gt;"",KOKPIT!F332,"")</f>
        <v/>
      </c>
      <c r="G332" s="124" t="str">
        <f>IF(E332&lt;&gt;"",SUMIFS('JPK_KR-1'!AL:AL,'JPK_KR-1'!W:W,F332),"")</f>
        <v/>
      </c>
      <c r="H332" s="124" t="str">
        <f>IF(E332&lt;&gt;"",SUMIFS('JPK_KR-1'!AM:AM,'JPK_KR-1'!W:W,F332),"")</f>
        <v/>
      </c>
      <c r="I332" t="str">
        <f>IF(KOKPIT!I332&lt;&gt;"",KOKPIT!I332,"")</f>
        <v/>
      </c>
      <c r="J332" t="str">
        <f>IF(KOKPIT!J332&lt;&gt;"",KOKPIT!J332,"")</f>
        <v/>
      </c>
      <c r="K332" s="124" t="str">
        <f>IF(I332&lt;&gt;"",SUMIFS('JPK_KR-1'!AJ:AJ,'JPK_KR-1'!W:W,J332),"")</f>
        <v/>
      </c>
      <c r="L332" s="124" t="str">
        <f>IF(I332&lt;&gt;"",SUMIFS('JPK_KR-1'!AK:AK,'JPK_KR-1'!W:W,J332),"")</f>
        <v/>
      </c>
    </row>
    <row r="333" spans="1:12" x14ac:dyDescent="0.35">
      <c r="A333" t="str">
        <f>IF(KOKPIT!A333&lt;&gt;"",KOKPIT!A333,"")</f>
        <v/>
      </c>
      <c r="B333" t="str">
        <f>IF(KOKPIT!B333&lt;&gt;"",KOKPIT!B333,"")</f>
        <v/>
      </c>
      <c r="C333" s="124" t="str">
        <f>IF(A333&lt;&gt;"",SUMIFS('JPK_KR-1'!AL:AL,'JPK_KR-1'!W:W,B333),"")</f>
        <v/>
      </c>
      <c r="D333" s="124" t="str">
        <f>IF(A333&lt;&gt;"",SUMIFS('JPK_KR-1'!AM:AM,'JPK_KR-1'!W:W,B333),"")</f>
        <v/>
      </c>
      <c r="E333" t="str">
        <f>IF(KOKPIT!E333&lt;&gt;"",KOKPIT!E333,"")</f>
        <v/>
      </c>
      <c r="F333" t="str">
        <f>IF(KOKPIT!F333&lt;&gt;"",KOKPIT!F333,"")</f>
        <v/>
      </c>
      <c r="G333" s="124" t="str">
        <f>IF(E333&lt;&gt;"",SUMIFS('JPK_KR-1'!AL:AL,'JPK_KR-1'!W:W,F333),"")</f>
        <v/>
      </c>
      <c r="H333" s="124" t="str">
        <f>IF(E333&lt;&gt;"",SUMIFS('JPK_KR-1'!AM:AM,'JPK_KR-1'!W:W,F333),"")</f>
        <v/>
      </c>
      <c r="I333" t="str">
        <f>IF(KOKPIT!I333&lt;&gt;"",KOKPIT!I333,"")</f>
        <v/>
      </c>
      <c r="J333" t="str">
        <f>IF(KOKPIT!J333&lt;&gt;"",KOKPIT!J333,"")</f>
        <v/>
      </c>
      <c r="K333" s="124" t="str">
        <f>IF(I333&lt;&gt;"",SUMIFS('JPK_KR-1'!AJ:AJ,'JPK_KR-1'!W:W,J333),"")</f>
        <v/>
      </c>
      <c r="L333" s="124" t="str">
        <f>IF(I333&lt;&gt;"",SUMIFS('JPK_KR-1'!AK:AK,'JPK_KR-1'!W:W,J333),"")</f>
        <v/>
      </c>
    </row>
    <row r="334" spans="1:12" x14ac:dyDescent="0.35">
      <c r="A334" t="str">
        <f>IF(KOKPIT!A334&lt;&gt;"",KOKPIT!A334,"")</f>
        <v/>
      </c>
      <c r="B334" t="str">
        <f>IF(KOKPIT!B334&lt;&gt;"",KOKPIT!B334,"")</f>
        <v/>
      </c>
      <c r="C334" s="124" t="str">
        <f>IF(A334&lt;&gt;"",SUMIFS('JPK_KR-1'!AL:AL,'JPK_KR-1'!W:W,B334),"")</f>
        <v/>
      </c>
      <c r="D334" s="124" t="str">
        <f>IF(A334&lt;&gt;"",SUMIFS('JPK_KR-1'!AM:AM,'JPK_KR-1'!W:W,B334),"")</f>
        <v/>
      </c>
      <c r="E334" t="str">
        <f>IF(KOKPIT!E334&lt;&gt;"",KOKPIT!E334,"")</f>
        <v/>
      </c>
      <c r="F334" t="str">
        <f>IF(KOKPIT!F334&lt;&gt;"",KOKPIT!F334,"")</f>
        <v/>
      </c>
      <c r="G334" s="124" t="str">
        <f>IF(E334&lt;&gt;"",SUMIFS('JPK_KR-1'!AL:AL,'JPK_KR-1'!W:W,F334),"")</f>
        <v/>
      </c>
      <c r="H334" s="124" t="str">
        <f>IF(E334&lt;&gt;"",SUMIFS('JPK_KR-1'!AM:AM,'JPK_KR-1'!W:W,F334),"")</f>
        <v/>
      </c>
      <c r="I334" t="str">
        <f>IF(KOKPIT!I334&lt;&gt;"",KOKPIT!I334,"")</f>
        <v/>
      </c>
      <c r="J334" t="str">
        <f>IF(KOKPIT!J334&lt;&gt;"",KOKPIT!J334,"")</f>
        <v/>
      </c>
      <c r="K334" s="124" t="str">
        <f>IF(I334&lt;&gt;"",SUMIFS('JPK_KR-1'!AJ:AJ,'JPK_KR-1'!W:W,J334),"")</f>
        <v/>
      </c>
      <c r="L334" s="124" t="str">
        <f>IF(I334&lt;&gt;"",SUMIFS('JPK_KR-1'!AK:AK,'JPK_KR-1'!W:W,J334),"")</f>
        <v/>
      </c>
    </row>
    <row r="335" spans="1:12" x14ac:dyDescent="0.35">
      <c r="A335" t="str">
        <f>IF(KOKPIT!A335&lt;&gt;"",KOKPIT!A335,"")</f>
        <v/>
      </c>
      <c r="B335" t="str">
        <f>IF(KOKPIT!B335&lt;&gt;"",KOKPIT!B335,"")</f>
        <v/>
      </c>
      <c r="C335" s="124" t="str">
        <f>IF(A335&lt;&gt;"",SUMIFS('JPK_KR-1'!AL:AL,'JPK_KR-1'!W:W,B335),"")</f>
        <v/>
      </c>
      <c r="D335" s="124" t="str">
        <f>IF(A335&lt;&gt;"",SUMIFS('JPK_KR-1'!AM:AM,'JPK_KR-1'!W:W,B335),"")</f>
        <v/>
      </c>
      <c r="E335" t="str">
        <f>IF(KOKPIT!E335&lt;&gt;"",KOKPIT!E335,"")</f>
        <v/>
      </c>
      <c r="F335" t="str">
        <f>IF(KOKPIT!F335&lt;&gt;"",KOKPIT!F335,"")</f>
        <v/>
      </c>
      <c r="G335" s="124" t="str">
        <f>IF(E335&lt;&gt;"",SUMIFS('JPK_KR-1'!AL:AL,'JPK_KR-1'!W:W,F335),"")</f>
        <v/>
      </c>
      <c r="H335" s="124" t="str">
        <f>IF(E335&lt;&gt;"",SUMIFS('JPK_KR-1'!AM:AM,'JPK_KR-1'!W:W,F335),"")</f>
        <v/>
      </c>
      <c r="I335" t="str">
        <f>IF(KOKPIT!I335&lt;&gt;"",KOKPIT!I335,"")</f>
        <v/>
      </c>
      <c r="J335" t="str">
        <f>IF(KOKPIT!J335&lt;&gt;"",KOKPIT!J335,"")</f>
        <v/>
      </c>
      <c r="K335" s="124" t="str">
        <f>IF(I335&lt;&gt;"",SUMIFS('JPK_KR-1'!AJ:AJ,'JPK_KR-1'!W:W,J335),"")</f>
        <v/>
      </c>
      <c r="L335" s="124" t="str">
        <f>IF(I335&lt;&gt;"",SUMIFS('JPK_KR-1'!AK:AK,'JPK_KR-1'!W:W,J335),"")</f>
        <v/>
      </c>
    </row>
    <row r="336" spans="1:12" x14ac:dyDescent="0.35">
      <c r="A336" t="str">
        <f>IF(KOKPIT!A336&lt;&gt;"",KOKPIT!A336,"")</f>
        <v/>
      </c>
      <c r="B336" t="str">
        <f>IF(KOKPIT!B336&lt;&gt;"",KOKPIT!B336,"")</f>
        <v/>
      </c>
      <c r="C336" s="124" t="str">
        <f>IF(A336&lt;&gt;"",SUMIFS('JPK_KR-1'!AL:AL,'JPK_KR-1'!W:W,B336),"")</f>
        <v/>
      </c>
      <c r="D336" s="124" t="str">
        <f>IF(A336&lt;&gt;"",SUMIFS('JPK_KR-1'!AM:AM,'JPK_KR-1'!W:W,B336),"")</f>
        <v/>
      </c>
      <c r="E336" t="str">
        <f>IF(KOKPIT!E336&lt;&gt;"",KOKPIT!E336,"")</f>
        <v/>
      </c>
      <c r="F336" t="str">
        <f>IF(KOKPIT!F336&lt;&gt;"",KOKPIT!F336,"")</f>
        <v/>
      </c>
      <c r="G336" s="124" t="str">
        <f>IF(E336&lt;&gt;"",SUMIFS('JPK_KR-1'!AL:AL,'JPK_KR-1'!W:W,F336),"")</f>
        <v/>
      </c>
      <c r="H336" s="124" t="str">
        <f>IF(E336&lt;&gt;"",SUMIFS('JPK_KR-1'!AM:AM,'JPK_KR-1'!W:W,F336),"")</f>
        <v/>
      </c>
      <c r="I336" t="str">
        <f>IF(KOKPIT!I336&lt;&gt;"",KOKPIT!I336,"")</f>
        <v/>
      </c>
      <c r="J336" t="str">
        <f>IF(KOKPIT!J336&lt;&gt;"",KOKPIT!J336,"")</f>
        <v/>
      </c>
      <c r="K336" s="124" t="str">
        <f>IF(I336&lt;&gt;"",SUMIFS('JPK_KR-1'!AJ:AJ,'JPK_KR-1'!W:W,J336),"")</f>
        <v/>
      </c>
      <c r="L336" s="124" t="str">
        <f>IF(I336&lt;&gt;"",SUMIFS('JPK_KR-1'!AK:AK,'JPK_KR-1'!W:W,J336),"")</f>
        <v/>
      </c>
    </row>
    <row r="337" spans="1:12" x14ac:dyDescent="0.35">
      <c r="A337" t="str">
        <f>IF(KOKPIT!A337&lt;&gt;"",KOKPIT!A337,"")</f>
        <v/>
      </c>
      <c r="B337" t="str">
        <f>IF(KOKPIT!B337&lt;&gt;"",KOKPIT!B337,"")</f>
        <v/>
      </c>
      <c r="C337" s="124" t="str">
        <f>IF(A337&lt;&gt;"",SUMIFS('JPK_KR-1'!AL:AL,'JPK_KR-1'!W:W,B337),"")</f>
        <v/>
      </c>
      <c r="D337" s="124" t="str">
        <f>IF(A337&lt;&gt;"",SUMIFS('JPK_KR-1'!AM:AM,'JPK_KR-1'!W:W,B337),"")</f>
        <v/>
      </c>
      <c r="E337" t="str">
        <f>IF(KOKPIT!E337&lt;&gt;"",KOKPIT!E337,"")</f>
        <v/>
      </c>
      <c r="F337" t="str">
        <f>IF(KOKPIT!F337&lt;&gt;"",KOKPIT!F337,"")</f>
        <v/>
      </c>
      <c r="G337" s="124" t="str">
        <f>IF(E337&lt;&gt;"",SUMIFS('JPK_KR-1'!AL:AL,'JPK_KR-1'!W:W,F337),"")</f>
        <v/>
      </c>
      <c r="H337" s="124" t="str">
        <f>IF(E337&lt;&gt;"",SUMIFS('JPK_KR-1'!AM:AM,'JPK_KR-1'!W:W,F337),"")</f>
        <v/>
      </c>
      <c r="I337" t="str">
        <f>IF(KOKPIT!I337&lt;&gt;"",KOKPIT!I337,"")</f>
        <v/>
      </c>
      <c r="J337" t="str">
        <f>IF(KOKPIT!J337&lt;&gt;"",KOKPIT!J337,"")</f>
        <v/>
      </c>
      <c r="K337" s="124" t="str">
        <f>IF(I337&lt;&gt;"",SUMIFS('JPK_KR-1'!AJ:AJ,'JPK_KR-1'!W:W,J337),"")</f>
        <v/>
      </c>
      <c r="L337" s="124" t="str">
        <f>IF(I337&lt;&gt;"",SUMIFS('JPK_KR-1'!AK:AK,'JPK_KR-1'!W:W,J337),"")</f>
        <v/>
      </c>
    </row>
    <row r="338" spans="1:12" x14ac:dyDescent="0.35">
      <c r="A338" t="str">
        <f>IF(KOKPIT!A338&lt;&gt;"",KOKPIT!A338,"")</f>
        <v/>
      </c>
      <c r="B338" t="str">
        <f>IF(KOKPIT!B338&lt;&gt;"",KOKPIT!B338,"")</f>
        <v/>
      </c>
      <c r="C338" s="124" t="str">
        <f>IF(A338&lt;&gt;"",SUMIFS('JPK_KR-1'!AL:AL,'JPK_KR-1'!W:W,B338),"")</f>
        <v/>
      </c>
      <c r="D338" s="124" t="str">
        <f>IF(A338&lt;&gt;"",SUMIFS('JPK_KR-1'!AM:AM,'JPK_KR-1'!W:W,B338),"")</f>
        <v/>
      </c>
      <c r="E338" t="str">
        <f>IF(KOKPIT!E338&lt;&gt;"",KOKPIT!E338,"")</f>
        <v/>
      </c>
      <c r="F338" t="str">
        <f>IF(KOKPIT!F338&lt;&gt;"",KOKPIT!F338,"")</f>
        <v/>
      </c>
      <c r="G338" s="124" t="str">
        <f>IF(E338&lt;&gt;"",SUMIFS('JPK_KR-1'!AL:AL,'JPK_KR-1'!W:W,F338),"")</f>
        <v/>
      </c>
      <c r="H338" s="124" t="str">
        <f>IF(E338&lt;&gt;"",SUMIFS('JPK_KR-1'!AM:AM,'JPK_KR-1'!W:W,F338),"")</f>
        <v/>
      </c>
      <c r="I338" t="str">
        <f>IF(KOKPIT!I338&lt;&gt;"",KOKPIT!I338,"")</f>
        <v/>
      </c>
      <c r="J338" t="str">
        <f>IF(KOKPIT!J338&lt;&gt;"",KOKPIT!J338,"")</f>
        <v/>
      </c>
      <c r="K338" s="124" t="str">
        <f>IF(I338&lt;&gt;"",SUMIFS('JPK_KR-1'!AJ:AJ,'JPK_KR-1'!W:W,J338),"")</f>
        <v/>
      </c>
      <c r="L338" s="124" t="str">
        <f>IF(I338&lt;&gt;"",SUMIFS('JPK_KR-1'!AK:AK,'JPK_KR-1'!W:W,J338),"")</f>
        <v/>
      </c>
    </row>
    <row r="339" spans="1:12" x14ac:dyDescent="0.35">
      <c r="A339" t="str">
        <f>IF(KOKPIT!A339&lt;&gt;"",KOKPIT!A339,"")</f>
        <v/>
      </c>
      <c r="B339" t="str">
        <f>IF(KOKPIT!B339&lt;&gt;"",KOKPIT!B339,"")</f>
        <v/>
      </c>
      <c r="C339" s="124" t="str">
        <f>IF(A339&lt;&gt;"",SUMIFS('JPK_KR-1'!AL:AL,'JPK_KR-1'!W:W,B339),"")</f>
        <v/>
      </c>
      <c r="D339" s="124" t="str">
        <f>IF(A339&lt;&gt;"",SUMIFS('JPK_KR-1'!AM:AM,'JPK_KR-1'!W:W,B339),"")</f>
        <v/>
      </c>
      <c r="E339" t="str">
        <f>IF(KOKPIT!E339&lt;&gt;"",KOKPIT!E339,"")</f>
        <v/>
      </c>
      <c r="F339" t="str">
        <f>IF(KOKPIT!F339&lt;&gt;"",KOKPIT!F339,"")</f>
        <v/>
      </c>
      <c r="G339" s="124" t="str">
        <f>IF(E339&lt;&gt;"",SUMIFS('JPK_KR-1'!AL:AL,'JPK_KR-1'!W:W,F339),"")</f>
        <v/>
      </c>
      <c r="H339" s="124" t="str">
        <f>IF(E339&lt;&gt;"",SUMIFS('JPK_KR-1'!AM:AM,'JPK_KR-1'!W:W,F339),"")</f>
        <v/>
      </c>
      <c r="I339" t="str">
        <f>IF(KOKPIT!I339&lt;&gt;"",KOKPIT!I339,"")</f>
        <v/>
      </c>
      <c r="J339" t="str">
        <f>IF(KOKPIT!J339&lt;&gt;"",KOKPIT!J339,"")</f>
        <v/>
      </c>
      <c r="K339" s="124" t="str">
        <f>IF(I339&lt;&gt;"",SUMIFS('JPK_KR-1'!AJ:AJ,'JPK_KR-1'!W:W,J339),"")</f>
        <v/>
      </c>
      <c r="L339" s="124" t="str">
        <f>IF(I339&lt;&gt;"",SUMIFS('JPK_KR-1'!AK:AK,'JPK_KR-1'!W:W,J339),"")</f>
        <v/>
      </c>
    </row>
    <row r="340" spans="1:12" x14ac:dyDescent="0.35">
      <c r="A340" t="str">
        <f>IF(KOKPIT!A340&lt;&gt;"",KOKPIT!A340,"")</f>
        <v/>
      </c>
      <c r="B340" t="str">
        <f>IF(KOKPIT!B340&lt;&gt;"",KOKPIT!B340,"")</f>
        <v/>
      </c>
      <c r="C340" s="124" t="str">
        <f>IF(A340&lt;&gt;"",SUMIFS('JPK_KR-1'!AL:AL,'JPK_KR-1'!W:W,B340),"")</f>
        <v/>
      </c>
      <c r="D340" s="124" t="str">
        <f>IF(A340&lt;&gt;"",SUMIFS('JPK_KR-1'!AM:AM,'JPK_KR-1'!W:W,B340),"")</f>
        <v/>
      </c>
      <c r="E340" t="str">
        <f>IF(KOKPIT!E340&lt;&gt;"",KOKPIT!E340,"")</f>
        <v/>
      </c>
      <c r="F340" t="str">
        <f>IF(KOKPIT!F340&lt;&gt;"",KOKPIT!F340,"")</f>
        <v/>
      </c>
      <c r="G340" s="124" t="str">
        <f>IF(E340&lt;&gt;"",SUMIFS('JPK_KR-1'!AL:AL,'JPK_KR-1'!W:W,F340),"")</f>
        <v/>
      </c>
      <c r="H340" s="124" t="str">
        <f>IF(E340&lt;&gt;"",SUMIFS('JPK_KR-1'!AM:AM,'JPK_KR-1'!W:W,F340),"")</f>
        <v/>
      </c>
      <c r="I340" t="str">
        <f>IF(KOKPIT!I340&lt;&gt;"",KOKPIT!I340,"")</f>
        <v/>
      </c>
      <c r="J340" t="str">
        <f>IF(KOKPIT!J340&lt;&gt;"",KOKPIT!J340,"")</f>
        <v/>
      </c>
      <c r="K340" s="124" t="str">
        <f>IF(I340&lt;&gt;"",SUMIFS('JPK_KR-1'!AJ:AJ,'JPK_KR-1'!W:W,J340),"")</f>
        <v/>
      </c>
      <c r="L340" s="124" t="str">
        <f>IF(I340&lt;&gt;"",SUMIFS('JPK_KR-1'!AK:AK,'JPK_KR-1'!W:W,J340),"")</f>
        <v/>
      </c>
    </row>
    <row r="341" spans="1:12" x14ac:dyDescent="0.35">
      <c r="A341" t="str">
        <f>IF(KOKPIT!A341&lt;&gt;"",KOKPIT!A341,"")</f>
        <v/>
      </c>
      <c r="B341" t="str">
        <f>IF(KOKPIT!B341&lt;&gt;"",KOKPIT!B341,"")</f>
        <v/>
      </c>
      <c r="C341" s="124" t="str">
        <f>IF(A341&lt;&gt;"",SUMIFS('JPK_KR-1'!AL:AL,'JPK_KR-1'!W:W,B341),"")</f>
        <v/>
      </c>
      <c r="D341" s="124" t="str">
        <f>IF(A341&lt;&gt;"",SUMIFS('JPK_KR-1'!AM:AM,'JPK_KR-1'!W:W,B341),"")</f>
        <v/>
      </c>
      <c r="E341" t="str">
        <f>IF(KOKPIT!E341&lt;&gt;"",KOKPIT!E341,"")</f>
        <v/>
      </c>
      <c r="F341" t="str">
        <f>IF(KOKPIT!F341&lt;&gt;"",KOKPIT!F341,"")</f>
        <v/>
      </c>
      <c r="G341" s="124" t="str">
        <f>IF(E341&lt;&gt;"",SUMIFS('JPK_KR-1'!AL:AL,'JPK_KR-1'!W:W,F341),"")</f>
        <v/>
      </c>
      <c r="H341" s="124" t="str">
        <f>IF(E341&lt;&gt;"",SUMIFS('JPK_KR-1'!AM:AM,'JPK_KR-1'!W:W,F341),"")</f>
        <v/>
      </c>
      <c r="I341" t="str">
        <f>IF(KOKPIT!I341&lt;&gt;"",KOKPIT!I341,"")</f>
        <v/>
      </c>
      <c r="J341" t="str">
        <f>IF(KOKPIT!J341&lt;&gt;"",KOKPIT!J341,"")</f>
        <v/>
      </c>
      <c r="K341" s="124" t="str">
        <f>IF(I341&lt;&gt;"",SUMIFS('JPK_KR-1'!AJ:AJ,'JPK_KR-1'!W:W,J341),"")</f>
        <v/>
      </c>
      <c r="L341" s="124" t="str">
        <f>IF(I341&lt;&gt;"",SUMIFS('JPK_KR-1'!AK:AK,'JPK_KR-1'!W:W,J341),"")</f>
        <v/>
      </c>
    </row>
    <row r="342" spans="1:12" x14ac:dyDescent="0.35">
      <c r="A342" t="str">
        <f>IF(KOKPIT!A342&lt;&gt;"",KOKPIT!A342,"")</f>
        <v/>
      </c>
      <c r="B342" t="str">
        <f>IF(KOKPIT!B342&lt;&gt;"",KOKPIT!B342,"")</f>
        <v/>
      </c>
      <c r="C342" s="124" t="str">
        <f>IF(A342&lt;&gt;"",SUMIFS('JPK_KR-1'!AL:AL,'JPK_KR-1'!W:W,B342),"")</f>
        <v/>
      </c>
      <c r="D342" s="124" t="str">
        <f>IF(A342&lt;&gt;"",SUMIFS('JPK_KR-1'!AM:AM,'JPK_KR-1'!W:W,B342),"")</f>
        <v/>
      </c>
      <c r="E342" t="str">
        <f>IF(KOKPIT!E342&lt;&gt;"",KOKPIT!E342,"")</f>
        <v/>
      </c>
      <c r="F342" t="str">
        <f>IF(KOKPIT!F342&lt;&gt;"",KOKPIT!F342,"")</f>
        <v/>
      </c>
      <c r="G342" s="124" t="str">
        <f>IF(E342&lt;&gt;"",SUMIFS('JPK_KR-1'!AL:AL,'JPK_KR-1'!W:W,F342),"")</f>
        <v/>
      </c>
      <c r="H342" s="124" t="str">
        <f>IF(E342&lt;&gt;"",SUMIFS('JPK_KR-1'!AM:AM,'JPK_KR-1'!W:W,F342),"")</f>
        <v/>
      </c>
      <c r="I342" t="str">
        <f>IF(KOKPIT!I342&lt;&gt;"",KOKPIT!I342,"")</f>
        <v/>
      </c>
      <c r="J342" t="str">
        <f>IF(KOKPIT!J342&lt;&gt;"",KOKPIT!J342,"")</f>
        <v/>
      </c>
      <c r="K342" s="124" t="str">
        <f>IF(I342&lt;&gt;"",SUMIFS('JPK_KR-1'!AJ:AJ,'JPK_KR-1'!W:W,J342),"")</f>
        <v/>
      </c>
      <c r="L342" s="124" t="str">
        <f>IF(I342&lt;&gt;"",SUMIFS('JPK_KR-1'!AK:AK,'JPK_KR-1'!W:W,J342),"")</f>
        <v/>
      </c>
    </row>
    <row r="343" spans="1:12" x14ac:dyDescent="0.35">
      <c r="A343" t="str">
        <f>IF(KOKPIT!A343&lt;&gt;"",KOKPIT!A343,"")</f>
        <v/>
      </c>
      <c r="B343" t="str">
        <f>IF(KOKPIT!B343&lt;&gt;"",KOKPIT!B343,"")</f>
        <v/>
      </c>
      <c r="C343" s="124" t="str">
        <f>IF(A343&lt;&gt;"",SUMIFS('JPK_KR-1'!AL:AL,'JPK_KR-1'!W:W,B343),"")</f>
        <v/>
      </c>
      <c r="D343" s="124" t="str">
        <f>IF(A343&lt;&gt;"",SUMIFS('JPK_KR-1'!AM:AM,'JPK_KR-1'!W:W,B343),"")</f>
        <v/>
      </c>
      <c r="E343" t="str">
        <f>IF(KOKPIT!E343&lt;&gt;"",KOKPIT!E343,"")</f>
        <v/>
      </c>
      <c r="F343" t="str">
        <f>IF(KOKPIT!F343&lt;&gt;"",KOKPIT!F343,"")</f>
        <v/>
      </c>
      <c r="G343" s="124" t="str">
        <f>IF(E343&lt;&gt;"",SUMIFS('JPK_KR-1'!AL:AL,'JPK_KR-1'!W:W,F343),"")</f>
        <v/>
      </c>
      <c r="H343" s="124" t="str">
        <f>IF(E343&lt;&gt;"",SUMIFS('JPK_KR-1'!AM:AM,'JPK_KR-1'!W:W,F343),"")</f>
        <v/>
      </c>
      <c r="I343" t="str">
        <f>IF(KOKPIT!I343&lt;&gt;"",KOKPIT!I343,"")</f>
        <v/>
      </c>
      <c r="J343" t="str">
        <f>IF(KOKPIT!J343&lt;&gt;"",KOKPIT!J343,"")</f>
        <v/>
      </c>
      <c r="K343" s="124" t="str">
        <f>IF(I343&lt;&gt;"",SUMIFS('JPK_KR-1'!AJ:AJ,'JPK_KR-1'!W:W,J343),"")</f>
        <v/>
      </c>
      <c r="L343" s="124" t="str">
        <f>IF(I343&lt;&gt;"",SUMIFS('JPK_KR-1'!AK:AK,'JPK_KR-1'!W:W,J343),"")</f>
        <v/>
      </c>
    </row>
    <row r="344" spans="1:12" x14ac:dyDescent="0.35">
      <c r="A344" t="str">
        <f>IF(KOKPIT!A344&lt;&gt;"",KOKPIT!A344,"")</f>
        <v/>
      </c>
      <c r="B344" t="str">
        <f>IF(KOKPIT!B344&lt;&gt;"",KOKPIT!B344,"")</f>
        <v/>
      </c>
      <c r="C344" s="124" t="str">
        <f>IF(A344&lt;&gt;"",SUMIFS('JPK_KR-1'!AL:AL,'JPK_KR-1'!W:W,B344),"")</f>
        <v/>
      </c>
      <c r="D344" s="124" t="str">
        <f>IF(A344&lt;&gt;"",SUMIFS('JPK_KR-1'!AM:AM,'JPK_KR-1'!W:W,B344),"")</f>
        <v/>
      </c>
      <c r="E344" t="str">
        <f>IF(KOKPIT!E344&lt;&gt;"",KOKPIT!E344,"")</f>
        <v/>
      </c>
      <c r="F344" t="str">
        <f>IF(KOKPIT!F344&lt;&gt;"",KOKPIT!F344,"")</f>
        <v/>
      </c>
      <c r="G344" s="124" t="str">
        <f>IF(E344&lt;&gt;"",SUMIFS('JPK_KR-1'!AL:AL,'JPK_KR-1'!W:W,F344),"")</f>
        <v/>
      </c>
      <c r="H344" s="124" t="str">
        <f>IF(E344&lt;&gt;"",SUMIFS('JPK_KR-1'!AM:AM,'JPK_KR-1'!W:W,F344),"")</f>
        <v/>
      </c>
      <c r="I344" t="str">
        <f>IF(KOKPIT!I344&lt;&gt;"",KOKPIT!I344,"")</f>
        <v/>
      </c>
      <c r="J344" t="str">
        <f>IF(KOKPIT!J344&lt;&gt;"",KOKPIT!J344,"")</f>
        <v/>
      </c>
      <c r="K344" s="124" t="str">
        <f>IF(I344&lt;&gt;"",SUMIFS('JPK_KR-1'!AJ:AJ,'JPK_KR-1'!W:W,J344),"")</f>
        <v/>
      </c>
      <c r="L344" s="124" t="str">
        <f>IF(I344&lt;&gt;"",SUMIFS('JPK_KR-1'!AK:AK,'JPK_KR-1'!W:W,J344),"")</f>
        <v/>
      </c>
    </row>
    <row r="345" spans="1:12" x14ac:dyDescent="0.35">
      <c r="A345" t="str">
        <f>IF(KOKPIT!A345&lt;&gt;"",KOKPIT!A345,"")</f>
        <v/>
      </c>
      <c r="B345" t="str">
        <f>IF(KOKPIT!B345&lt;&gt;"",KOKPIT!B345,"")</f>
        <v/>
      </c>
      <c r="C345" s="124" t="str">
        <f>IF(A345&lt;&gt;"",SUMIFS('JPK_KR-1'!AL:AL,'JPK_KR-1'!W:W,B345),"")</f>
        <v/>
      </c>
      <c r="D345" s="124" t="str">
        <f>IF(A345&lt;&gt;"",SUMIFS('JPK_KR-1'!AM:AM,'JPK_KR-1'!W:W,B345),"")</f>
        <v/>
      </c>
      <c r="E345" t="str">
        <f>IF(KOKPIT!E345&lt;&gt;"",KOKPIT!E345,"")</f>
        <v/>
      </c>
      <c r="F345" t="str">
        <f>IF(KOKPIT!F345&lt;&gt;"",KOKPIT!F345,"")</f>
        <v/>
      </c>
      <c r="G345" s="124" t="str">
        <f>IF(E345&lt;&gt;"",SUMIFS('JPK_KR-1'!AL:AL,'JPK_KR-1'!W:W,F345),"")</f>
        <v/>
      </c>
      <c r="H345" s="124" t="str">
        <f>IF(E345&lt;&gt;"",SUMIFS('JPK_KR-1'!AM:AM,'JPK_KR-1'!W:W,F345),"")</f>
        <v/>
      </c>
      <c r="I345" t="str">
        <f>IF(KOKPIT!I345&lt;&gt;"",KOKPIT!I345,"")</f>
        <v/>
      </c>
      <c r="J345" t="str">
        <f>IF(KOKPIT!J345&lt;&gt;"",KOKPIT!J345,"")</f>
        <v/>
      </c>
      <c r="K345" s="124" t="str">
        <f>IF(I345&lt;&gt;"",SUMIFS('JPK_KR-1'!AJ:AJ,'JPK_KR-1'!W:W,J345),"")</f>
        <v/>
      </c>
      <c r="L345" s="124" t="str">
        <f>IF(I345&lt;&gt;"",SUMIFS('JPK_KR-1'!AK:AK,'JPK_KR-1'!W:W,J345),"")</f>
        <v/>
      </c>
    </row>
    <row r="346" spans="1:12" x14ac:dyDescent="0.35">
      <c r="A346" t="str">
        <f>IF(KOKPIT!A346&lt;&gt;"",KOKPIT!A346,"")</f>
        <v/>
      </c>
      <c r="B346" t="str">
        <f>IF(KOKPIT!B346&lt;&gt;"",KOKPIT!B346,"")</f>
        <v/>
      </c>
      <c r="C346" s="124" t="str">
        <f>IF(A346&lt;&gt;"",SUMIFS('JPK_KR-1'!AL:AL,'JPK_KR-1'!W:W,B346),"")</f>
        <v/>
      </c>
      <c r="D346" s="124" t="str">
        <f>IF(A346&lt;&gt;"",SUMIFS('JPK_KR-1'!AM:AM,'JPK_KR-1'!W:W,B346),"")</f>
        <v/>
      </c>
      <c r="E346" t="str">
        <f>IF(KOKPIT!E346&lt;&gt;"",KOKPIT!E346,"")</f>
        <v/>
      </c>
      <c r="F346" t="str">
        <f>IF(KOKPIT!F346&lt;&gt;"",KOKPIT!F346,"")</f>
        <v/>
      </c>
      <c r="G346" s="124" t="str">
        <f>IF(E346&lt;&gt;"",SUMIFS('JPK_KR-1'!AL:AL,'JPK_KR-1'!W:W,F346),"")</f>
        <v/>
      </c>
      <c r="H346" s="124" t="str">
        <f>IF(E346&lt;&gt;"",SUMIFS('JPK_KR-1'!AM:AM,'JPK_KR-1'!W:W,F346),"")</f>
        <v/>
      </c>
      <c r="I346" t="str">
        <f>IF(KOKPIT!I346&lt;&gt;"",KOKPIT!I346,"")</f>
        <v/>
      </c>
      <c r="J346" t="str">
        <f>IF(KOKPIT!J346&lt;&gt;"",KOKPIT!J346,"")</f>
        <v/>
      </c>
      <c r="K346" s="124" t="str">
        <f>IF(I346&lt;&gt;"",SUMIFS('JPK_KR-1'!AJ:AJ,'JPK_KR-1'!W:W,J346),"")</f>
        <v/>
      </c>
      <c r="L346" s="124" t="str">
        <f>IF(I346&lt;&gt;"",SUMIFS('JPK_KR-1'!AK:AK,'JPK_KR-1'!W:W,J346),"")</f>
        <v/>
      </c>
    </row>
    <row r="347" spans="1:12" x14ac:dyDescent="0.35">
      <c r="A347" t="str">
        <f>IF(KOKPIT!A347&lt;&gt;"",KOKPIT!A347,"")</f>
        <v/>
      </c>
      <c r="B347" t="str">
        <f>IF(KOKPIT!B347&lt;&gt;"",KOKPIT!B347,"")</f>
        <v/>
      </c>
      <c r="C347" s="124" t="str">
        <f>IF(A347&lt;&gt;"",SUMIFS('JPK_KR-1'!AL:AL,'JPK_KR-1'!W:W,B347),"")</f>
        <v/>
      </c>
      <c r="D347" s="124" t="str">
        <f>IF(A347&lt;&gt;"",SUMIFS('JPK_KR-1'!AM:AM,'JPK_KR-1'!W:W,B347),"")</f>
        <v/>
      </c>
      <c r="E347" t="str">
        <f>IF(KOKPIT!E347&lt;&gt;"",KOKPIT!E347,"")</f>
        <v/>
      </c>
      <c r="F347" t="str">
        <f>IF(KOKPIT!F347&lt;&gt;"",KOKPIT!F347,"")</f>
        <v/>
      </c>
      <c r="G347" s="124" t="str">
        <f>IF(E347&lt;&gt;"",SUMIFS('JPK_KR-1'!AL:AL,'JPK_KR-1'!W:W,F347),"")</f>
        <v/>
      </c>
      <c r="H347" s="124" t="str">
        <f>IF(E347&lt;&gt;"",SUMIFS('JPK_KR-1'!AM:AM,'JPK_KR-1'!W:W,F347),"")</f>
        <v/>
      </c>
      <c r="I347" t="str">
        <f>IF(KOKPIT!I347&lt;&gt;"",KOKPIT!I347,"")</f>
        <v/>
      </c>
      <c r="J347" t="str">
        <f>IF(KOKPIT!J347&lt;&gt;"",KOKPIT!J347,"")</f>
        <v/>
      </c>
      <c r="K347" s="124" t="str">
        <f>IF(I347&lt;&gt;"",SUMIFS('JPK_KR-1'!AJ:AJ,'JPK_KR-1'!W:W,J347),"")</f>
        <v/>
      </c>
      <c r="L347" s="124" t="str">
        <f>IF(I347&lt;&gt;"",SUMIFS('JPK_KR-1'!AK:AK,'JPK_KR-1'!W:W,J347),"")</f>
        <v/>
      </c>
    </row>
    <row r="348" spans="1:12" x14ac:dyDescent="0.35">
      <c r="A348" t="str">
        <f>IF(KOKPIT!A348&lt;&gt;"",KOKPIT!A348,"")</f>
        <v/>
      </c>
      <c r="B348" t="str">
        <f>IF(KOKPIT!B348&lt;&gt;"",KOKPIT!B348,"")</f>
        <v/>
      </c>
      <c r="C348" s="124" t="str">
        <f>IF(A348&lt;&gt;"",SUMIFS('JPK_KR-1'!AL:AL,'JPK_KR-1'!W:W,B348),"")</f>
        <v/>
      </c>
      <c r="D348" s="124" t="str">
        <f>IF(A348&lt;&gt;"",SUMIFS('JPK_KR-1'!AM:AM,'JPK_KR-1'!W:W,B348),"")</f>
        <v/>
      </c>
      <c r="E348" t="str">
        <f>IF(KOKPIT!E348&lt;&gt;"",KOKPIT!E348,"")</f>
        <v/>
      </c>
      <c r="F348" t="str">
        <f>IF(KOKPIT!F348&lt;&gt;"",KOKPIT!F348,"")</f>
        <v/>
      </c>
      <c r="G348" s="124" t="str">
        <f>IF(E348&lt;&gt;"",SUMIFS('JPK_KR-1'!AL:AL,'JPK_KR-1'!W:W,F348),"")</f>
        <v/>
      </c>
      <c r="H348" s="124" t="str">
        <f>IF(E348&lt;&gt;"",SUMIFS('JPK_KR-1'!AM:AM,'JPK_KR-1'!W:W,F348),"")</f>
        <v/>
      </c>
      <c r="I348" t="str">
        <f>IF(KOKPIT!I348&lt;&gt;"",KOKPIT!I348,"")</f>
        <v/>
      </c>
      <c r="J348" t="str">
        <f>IF(KOKPIT!J348&lt;&gt;"",KOKPIT!J348,"")</f>
        <v/>
      </c>
      <c r="K348" s="124" t="str">
        <f>IF(I348&lt;&gt;"",SUMIFS('JPK_KR-1'!AJ:AJ,'JPK_KR-1'!W:W,J348),"")</f>
        <v/>
      </c>
      <c r="L348" s="124" t="str">
        <f>IF(I348&lt;&gt;"",SUMIFS('JPK_KR-1'!AK:AK,'JPK_KR-1'!W:W,J348),"")</f>
        <v/>
      </c>
    </row>
    <row r="349" spans="1:12" x14ac:dyDescent="0.35">
      <c r="A349" t="str">
        <f>IF(KOKPIT!A349&lt;&gt;"",KOKPIT!A349,"")</f>
        <v/>
      </c>
      <c r="B349" t="str">
        <f>IF(KOKPIT!B349&lt;&gt;"",KOKPIT!B349,"")</f>
        <v/>
      </c>
      <c r="C349" s="124" t="str">
        <f>IF(A349&lt;&gt;"",SUMIFS('JPK_KR-1'!AL:AL,'JPK_KR-1'!W:W,B349),"")</f>
        <v/>
      </c>
      <c r="D349" s="124" t="str">
        <f>IF(A349&lt;&gt;"",SUMIFS('JPK_KR-1'!AM:AM,'JPK_KR-1'!W:W,B349),"")</f>
        <v/>
      </c>
      <c r="E349" t="str">
        <f>IF(KOKPIT!E349&lt;&gt;"",KOKPIT!E349,"")</f>
        <v/>
      </c>
      <c r="F349" t="str">
        <f>IF(KOKPIT!F349&lt;&gt;"",KOKPIT!F349,"")</f>
        <v/>
      </c>
      <c r="G349" s="124" t="str">
        <f>IF(E349&lt;&gt;"",SUMIFS('JPK_KR-1'!AL:AL,'JPK_KR-1'!W:W,F349),"")</f>
        <v/>
      </c>
      <c r="H349" s="124" t="str">
        <f>IF(E349&lt;&gt;"",SUMIFS('JPK_KR-1'!AM:AM,'JPK_KR-1'!W:W,F349),"")</f>
        <v/>
      </c>
      <c r="I349" t="str">
        <f>IF(KOKPIT!I349&lt;&gt;"",KOKPIT!I349,"")</f>
        <v/>
      </c>
      <c r="J349" t="str">
        <f>IF(KOKPIT!J349&lt;&gt;"",KOKPIT!J349,"")</f>
        <v/>
      </c>
      <c r="K349" s="124" t="str">
        <f>IF(I349&lt;&gt;"",SUMIFS('JPK_KR-1'!AJ:AJ,'JPK_KR-1'!W:W,J349),"")</f>
        <v/>
      </c>
      <c r="L349" s="124" t="str">
        <f>IF(I349&lt;&gt;"",SUMIFS('JPK_KR-1'!AK:AK,'JPK_KR-1'!W:W,J349),"")</f>
        <v/>
      </c>
    </row>
    <row r="350" spans="1:12" x14ac:dyDescent="0.35">
      <c r="A350" t="str">
        <f>IF(KOKPIT!A350&lt;&gt;"",KOKPIT!A350,"")</f>
        <v/>
      </c>
      <c r="B350" t="str">
        <f>IF(KOKPIT!B350&lt;&gt;"",KOKPIT!B350,"")</f>
        <v/>
      </c>
      <c r="C350" s="124" t="str">
        <f>IF(A350&lt;&gt;"",SUMIFS('JPK_KR-1'!AL:AL,'JPK_KR-1'!W:W,B350),"")</f>
        <v/>
      </c>
      <c r="D350" s="124" t="str">
        <f>IF(A350&lt;&gt;"",SUMIFS('JPK_KR-1'!AM:AM,'JPK_KR-1'!W:W,B350),"")</f>
        <v/>
      </c>
      <c r="E350" t="str">
        <f>IF(KOKPIT!E350&lt;&gt;"",KOKPIT!E350,"")</f>
        <v/>
      </c>
      <c r="F350" t="str">
        <f>IF(KOKPIT!F350&lt;&gt;"",KOKPIT!F350,"")</f>
        <v/>
      </c>
      <c r="G350" s="124" t="str">
        <f>IF(E350&lt;&gt;"",SUMIFS('JPK_KR-1'!AL:AL,'JPK_KR-1'!W:W,F350),"")</f>
        <v/>
      </c>
      <c r="H350" s="124" t="str">
        <f>IF(E350&lt;&gt;"",SUMIFS('JPK_KR-1'!AM:AM,'JPK_KR-1'!W:W,F350),"")</f>
        <v/>
      </c>
      <c r="I350" t="str">
        <f>IF(KOKPIT!I350&lt;&gt;"",KOKPIT!I350,"")</f>
        <v/>
      </c>
      <c r="J350" t="str">
        <f>IF(KOKPIT!J350&lt;&gt;"",KOKPIT!J350,"")</f>
        <v/>
      </c>
      <c r="K350" s="124" t="str">
        <f>IF(I350&lt;&gt;"",SUMIFS('JPK_KR-1'!AJ:AJ,'JPK_KR-1'!W:W,J350),"")</f>
        <v/>
      </c>
      <c r="L350" s="124" t="str">
        <f>IF(I350&lt;&gt;"",SUMIFS('JPK_KR-1'!AK:AK,'JPK_KR-1'!W:W,J350),"")</f>
        <v/>
      </c>
    </row>
    <row r="351" spans="1:12" x14ac:dyDescent="0.35">
      <c r="A351" t="str">
        <f>IF(KOKPIT!A351&lt;&gt;"",KOKPIT!A351,"")</f>
        <v/>
      </c>
      <c r="B351" t="str">
        <f>IF(KOKPIT!B351&lt;&gt;"",KOKPIT!B351,"")</f>
        <v/>
      </c>
      <c r="C351" s="124" t="str">
        <f>IF(A351&lt;&gt;"",SUMIFS('JPK_KR-1'!AL:AL,'JPK_KR-1'!W:W,B351),"")</f>
        <v/>
      </c>
      <c r="D351" s="124" t="str">
        <f>IF(A351&lt;&gt;"",SUMIFS('JPK_KR-1'!AM:AM,'JPK_KR-1'!W:W,B351),"")</f>
        <v/>
      </c>
      <c r="E351" t="str">
        <f>IF(KOKPIT!E351&lt;&gt;"",KOKPIT!E351,"")</f>
        <v/>
      </c>
      <c r="F351" t="str">
        <f>IF(KOKPIT!F351&lt;&gt;"",KOKPIT!F351,"")</f>
        <v/>
      </c>
      <c r="G351" s="124" t="str">
        <f>IF(E351&lt;&gt;"",SUMIFS('JPK_KR-1'!AL:AL,'JPK_KR-1'!W:W,F351),"")</f>
        <v/>
      </c>
      <c r="H351" s="124" t="str">
        <f>IF(E351&lt;&gt;"",SUMIFS('JPK_KR-1'!AM:AM,'JPK_KR-1'!W:W,F351),"")</f>
        <v/>
      </c>
      <c r="I351" t="str">
        <f>IF(KOKPIT!I351&lt;&gt;"",KOKPIT!I351,"")</f>
        <v/>
      </c>
      <c r="J351" t="str">
        <f>IF(KOKPIT!J351&lt;&gt;"",KOKPIT!J351,"")</f>
        <v/>
      </c>
      <c r="K351" s="124" t="str">
        <f>IF(I351&lt;&gt;"",SUMIFS('JPK_KR-1'!AJ:AJ,'JPK_KR-1'!W:W,J351),"")</f>
        <v/>
      </c>
      <c r="L351" s="124" t="str">
        <f>IF(I351&lt;&gt;"",SUMIFS('JPK_KR-1'!AK:AK,'JPK_KR-1'!W:W,J351),"")</f>
        <v/>
      </c>
    </row>
    <row r="352" spans="1:12" x14ac:dyDescent="0.35">
      <c r="A352" t="str">
        <f>IF(KOKPIT!A352&lt;&gt;"",KOKPIT!A352,"")</f>
        <v/>
      </c>
      <c r="B352" t="str">
        <f>IF(KOKPIT!B352&lt;&gt;"",KOKPIT!B352,"")</f>
        <v/>
      </c>
      <c r="C352" s="124" t="str">
        <f>IF(A352&lt;&gt;"",SUMIFS('JPK_KR-1'!AL:AL,'JPK_KR-1'!W:W,B352),"")</f>
        <v/>
      </c>
      <c r="D352" s="124" t="str">
        <f>IF(A352&lt;&gt;"",SUMIFS('JPK_KR-1'!AM:AM,'JPK_KR-1'!W:W,B352),"")</f>
        <v/>
      </c>
      <c r="E352" t="str">
        <f>IF(KOKPIT!E352&lt;&gt;"",KOKPIT!E352,"")</f>
        <v/>
      </c>
      <c r="F352" t="str">
        <f>IF(KOKPIT!F352&lt;&gt;"",KOKPIT!F352,"")</f>
        <v/>
      </c>
      <c r="G352" s="124" t="str">
        <f>IF(E352&lt;&gt;"",SUMIFS('JPK_KR-1'!AL:AL,'JPK_KR-1'!W:W,F352),"")</f>
        <v/>
      </c>
      <c r="H352" s="124" t="str">
        <f>IF(E352&lt;&gt;"",SUMIFS('JPK_KR-1'!AM:AM,'JPK_KR-1'!W:W,F352),"")</f>
        <v/>
      </c>
      <c r="I352" t="str">
        <f>IF(KOKPIT!I352&lt;&gt;"",KOKPIT!I352,"")</f>
        <v/>
      </c>
      <c r="J352" t="str">
        <f>IF(KOKPIT!J352&lt;&gt;"",KOKPIT!J352,"")</f>
        <v/>
      </c>
      <c r="K352" s="124" t="str">
        <f>IF(I352&lt;&gt;"",SUMIFS('JPK_KR-1'!AJ:AJ,'JPK_KR-1'!W:W,J352),"")</f>
        <v/>
      </c>
      <c r="L352" s="124" t="str">
        <f>IF(I352&lt;&gt;"",SUMIFS('JPK_KR-1'!AK:AK,'JPK_KR-1'!W:W,J352),"")</f>
        <v/>
      </c>
    </row>
    <row r="353" spans="1:12" x14ac:dyDescent="0.35">
      <c r="A353" t="str">
        <f>IF(KOKPIT!A353&lt;&gt;"",KOKPIT!A353,"")</f>
        <v/>
      </c>
      <c r="B353" t="str">
        <f>IF(KOKPIT!B353&lt;&gt;"",KOKPIT!B353,"")</f>
        <v/>
      </c>
      <c r="C353" s="124" t="str">
        <f>IF(A353&lt;&gt;"",SUMIFS('JPK_KR-1'!AL:AL,'JPK_KR-1'!W:W,B353),"")</f>
        <v/>
      </c>
      <c r="D353" s="124" t="str">
        <f>IF(A353&lt;&gt;"",SUMIFS('JPK_KR-1'!AM:AM,'JPK_KR-1'!W:W,B353),"")</f>
        <v/>
      </c>
      <c r="E353" t="str">
        <f>IF(KOKPIT!E353&lt;&gt;"",KOKPIT!E353,"")</f>
        <v/>
      </c>
      <c r="F353" t="str">
        <f>IF(KOKPIT!F353&lt;&gt;"",KOKPIT!F353,"")</f>
        <v/>
      </c>
      <c r="G353" s="124" t="str">
        <f>IF(E353&lt;&gt;"",SUMIFS('JPK_KR-1'!AL:AL,'JPK_KR-1'!W:W,F353),"")</f>
        <v/>
      </c>
      <c r="H353" s="124" t="str">
        <f>IF(E353&lt;&gt;"",SUMIFS('JPK_KR-1'!AM:AM,'JPK_KR-1'!W:W,F353),"")</f>
        <v/>
      </c>
      <c r="I353" t="str">
        <f>IF(KOKPIT!I353&lt;&gt;"",KOKPIT!I353,"")</f>
        <v/>
      </c>
      <c r="J353" t="str">
        <f>IF(KOKPIT!J353&lt;&gt;"",KOKPIT!J353,"")</f>
        <v/>
      </c>
      <c r="K353" s="124" t="str">
        <f>IF(I353&lt;&gt;"",SUMIFS('JPK_KR-1'!AJ:AJ,'JPK_KR-1'!W:W,J353),"")</f>
        <v/>
      </c>
      <c r="L353" s="124" t="str">
        <f>IF(I353&lt;&gt;"",SUMIFS('JPK_KR-1'!AK:AK,'JPK_KR-1'!W:W,J353),"")</f>
        <v/>
      </c>
    </row>
    <row r="354" spans="1:12" x14ac:dyDescent="0.35">
      <c r="A354" t="str">
        <f>IF(KOKPIT!A354&lt;&gt;"",KOKPIT!A354,"")</f>
        <v/>
      </c>
      <c r="B354" t="str">
        <f>IF(KOKPIT!B354&lt;&gt;"",KOKPIT!B354,"")</f>
        <v/>
      </c>
      <c r="C354" s="124" t="str">
        <f>IF(A354&lt;&gt;"",SUMIFS('JPK_KR-1'!AL:AL,'JPK_KR-1'!W:W,B354),"")</f>
        <v/>
      </c>
      <c r="D354" s="124" t="str">
        <f>IF(A354&lt;&gt;"",SUMIFS('JPK_KR-1'!AM:AM,'JPK_KR-1'!W:W,B354),"")</f>
        <v/>
      </c>
      <c r="E354" t="str">
        <f>IF(KOKPIT!E354&lt;&gt;"",KOKPIT!E354,"")</f>
        <v/>
      </c>
      <c r="F354" t="str">
        <f>IF(KOKPIT!F354&lt;&gt;"",KOKPIT!F354,"")</f>
        <v/>
      </c>
      <c r="G354" s="124" t="str">
        <f>IF(E354&lt;&gt;"",SUMIFS('JPK_KR-1'!AL:AL,'JPK_KR-1'!W:W,F354),"")</f>
        <v/>
      </c>
      <c r="H354" s="124" t="str">
        <f>IF(E354&lt;&gt;"",SUMIFS('JPK_KR-1'!AM:AM,'JPK_KR-1'!W:W,F354),"")</f>
        <v/>
      </c>
      <c r="I354" t="str">
        <f>IF(KOKPIT!I354&lt;&gt;"",KOKPIT!I354,"")</f>
        <v/>
      </c>
      <c r="J354" t="str">
        <f>IF(KOKPIT!J354&lt;&gt;"",KOKPIT!J354,"")</f>
        <v/>
      </c>
      <c r="K354" s="124" t="str">
        <f>IF(I354&lt;&gt;"",SUMIFS('JPK_KR-1'!AJ:AJ,'JPK_KR-1'!W:W,J354),"")</f>
        <v/>
      </c>
      <c r="L354" s="124" t="str">
        <f>IF(I354&lt;&gt;"",SUMIFS('JPK_KR-1'!AK:AK,'JPK_KR-1'!W:W,J354),"")</f>
        <v/>
      </c>
    </row>
    <row r="355" spans="1:12" x14ac:dyDescent="0.35">
      <c r="A355" t="str">
        <f>IF(KOKPIT!A355&lt;&gt;"",KOKPIT!A355,"")</f>
        <v/>
      </c>
      <c r="B355" t="str">
        <f>IF(KOKPIT!B355&lt;&gt;"",KOKPIT!B355,"")</f>
        <v/>
      </c>
      <c r="C355" s="124" t="str">
        <f>IF(A355&lt;&gt;"",SUMIFS('JPK_KR-1'!AL:AL,'JPK_KR-1'!W:W,B355),"")</f>
        <v/>
      </c>
      <c r="D355" s="124" t="str">
        <f>IF(A355&lt;&gt;"",SUMIFS('JPK_KR-1'!AM:AM,'JPK_KR-1'!W:W,B355),"")</f>
        <v/>
      </c>
      <c r="E355" t="str">
        <f>IF(KOKPIT!E355&lt;&gt;"",KOKPIT!E355,"")</f>
        <v/>
      </c>
      <c r="F355" t="str">
        <f>IF(KOKPIT!F355&lt;&gt;"",KOKPIT!F355,"")</f>
        <v/>
      </c>
      <c r="G355" s="124" t="str">
        <f>IF(E355&lt;&gt;"",SUMIFS('JPK_KR-1'!AL:AL,'JPK_KR-1'!W:W,F355),"")</f>
        <v/>
      </c>
      <c r="H355" s="124" t="str">
        <f>IF(E355&lt;&gt;"",SUMIFS('JPK_KR-1'!AM:AM,'JPK_KR-1'!W:W,F355),"")</f>
        <v/>
      </c>
      <c r="I355" t="str">
        <f>IF(KOKPIT!I355&lt;&gt;"",KOKPIT!I355,"")</f>
        <v/>
      </c>
      <c r="J355" t="str">
        <f>IF(KOKPIT!J355&lt;&gt;"",KOKPIT!J355,"")</f>
        <v/>
      </c>
      <c r="K355" s="124" t="str">
        <f>IF(I355&lt;&gt;"",SUMIFS('JPK_KR-1'!AJ:AJ,'JPK_KR-1'!W:W,J355),"")</f>
        <v/>
      </c>
      <c r="L355" s="124" t="str">
        <f>IF(I355&lt;&gt;"",SUMIFS('JPK_KR-1'!AK:AK,'JPK_KR-1'!W:W,J355),"")</f>
        <v/>
      </c>
    </row>
    <row r="356" spans="1:12" x14ac:dyDescent="0.35">
      <c r="A356" t="str">
        <f>IF(KOKPIT!A356&lt;&gt;"",KOKPIT!A356,"")</f>
        <v/>
      </c>
      <c r="B356" t="str">
        <f>IF(KOKPIT!B356&lt;&gt;"",KOKPIT!B356,"")</f>
        <v/>
      </c>
      <c r="C356" s="124" t="str">
        <f>IF(A356&lt;&gt;"",SUMIFS('JPK_KR-1'!AL:AL,'JPK_KR-1'!W:W,B356),"")</f>
        <v/>
      </c>
      <c r="D356" s="124" t="str">
        <f>IF(A356&lt;&gt;"",SUMIFS('JPK_KR-1'!AM:AM,'JPK_KR-1'!W:W,B356),"")</f>
        <v/>
      </c>
      <c r="E356" t="str">
        <f>IF(KOKPIT!E356&lt;&gt;"",KOKPIT!E356,"")</f>
        <v/>
      </c>
      <c r="F356" t="str">
        <f>IF(KOKPIT!F356&lt;&gt;"",KOKPIT!F356,"")</f>
        <v/>
      </c>
      <c r="G356" s="124" t="str">
        <f>IF(E356&lt;&gt;"",SUMIFS('JPK_KR-1'!AL:AL,'JPK_KR-1'!W:W,F356),"")</f>
        <v/>
      </c>
      <c r="H356" s="124" t="str">
        <f>IF(E356&lt;&gt;"",SUMIFS('JPK_KR-1'!AM:AM,'JPK_KR-1'!W:W,F356),"")</f>
        <v/>
      </c>
      <c r="I356" t="str">
        <f>IF(KOKPIT!I356&lt;&gt;"",KOKPIT!I356,"")</f>
        <v/>
      </c>
      <c r="J356" t="str">
        <f>IF(KOKPIT!J356&lt;&gt;"",KOKPIT!J356,"")</f>
        <v/>
      </c>
      <c r="K356" s="124" t="str">
        <f>IF(I356&lt;&gt;"",SUMIFS('JPK_KR-1'!AJ:AJ,'JPK_KR-1'!W:W,J356),"")</f>
        <v/>
      </c>
      <c r="L356" s="124" t="str">
        <f>IF(I356&lt;&gt;"",SUMIFS('JPK_KR-1'!AK:AK,'JPK_KR-1'!W:W,J356),"")</f>
        <v/>
      </c>
    </row>
    <row r="357" spans="1:12" x14ac:dyDescent="0.35">
      <c r="A357" t="str">
        <f>IF(KOKPIT!A357&lt;&gt;"",KOKPIT!A357,"")</f>
        <v/>
      </c>
      <c r="B357" t="str">
        <f>IF(KOKPIT!B357&lt;&gt;"",KOKPIT!B357,"")</f>
        <v/>
      </c>
      <c r="C357" s="124" t="str">
        <f>IF(A357&lt;&gt;"",SUMIFS('JPK_KR-1'!AL:AL,'JPK_KR-1'!W:W,B357),"")</f>
        <v/>
      </c>
      <c r="D357" s="124" t="str">
        <f>IF(A357&lt;&gt;"",SUMIFS('JPK_KR-1'!AM:AM,'JPK_KR-1'!W:W,B357),"")</f>
        <v/>
      </c>
      <c r="E357" t="str">
        <f>IF(KOKPIT!E357&lt;&gt;"",KOKPIT!E357,"")</f>
        <v/>
      </c>
      <c r="F357" t="str">
        <f>IF(KOKPIT!F357&lt;&gt;"",KOKPIT!F357,"")</f>
        <v/>
      </c>
      <c r="G357" s="124" t="str">
        <f>IF(E357&lt;&gt;"",SUMIFS('JPK_KR-1'!AL:AL,'JPK_KR-1'!W:W,F357),"")</f>
        <v/>
      </c>
      <c r="H357" s="124" t="str">
        <f>IF(E357&lt;&gt;"",SUMIFS('JPK_KR-1'!AM:AM,'JPK_KR-1'!W:W,F357),"")</f>
        <v/>
      </c>
      <c r="I357" t="str">
        <f>IF(KOKPIT!I357&lt;&gt;"",KOKPIT!I357,"")</f>
        <v/>
      </c>
      <c r="J357" t="str">
        <f>IF(KOKPIT!J357&lt;&gt;"",KOKPIT!J357,"")</f>
        <v/>
      </c>
      <c r="K357" s="124" t="str">
        <f>IF(I357&lt;&gt;"",SUMIFS('JPK_KR-1'!AJ:AJ,'JPK_KR-1'!W:W,J357),"")</f>
        <v/>
      </c>
      <c r="L357" s="124" t="str">
        <f>IF(I357&lt;&gt;"",SUMIFS('JPK_KR-1'!AK:AK,'JPK_KR-1'!W:W,J357),"")</f>
        <v/>
      </c>
    </row>
    <row r="358" spans="1:12" x14ac:dyDescent="0.35">
      <c r="A358" t="str">
        <f>IF(KOKPIT!A358&lt;&gt;"",KOKPIT!A358,"")</f>
        <v/>
      </c>
      <c r="B358" t="str">
        <f>IF(KOKPIT!B358&lt;&gt;"",KOKPIT!B358,"")</f>
        <v/>
      </c>
      <c r="C358" s="124" t="str">
        <f>IF(A358&lt;&gt;"",SUMIFS('JPK_KR-1'!AL:AL,'JPK_KR-1'!W:W,B358),"")</f>
        <v/>
      </c>
      <c r="D358" s="124" t="str">
        <f>IF(A358&lt;&gt;"",SUMIFS('JPK_KR-1'!AM:AM,'JPK_KR-1'!W:W,B358),"")</f>
        <v/>
      </c>
      <c r="E358" t="str">
        <f>IF(KOKPIT!E358&lt;&gt;"",KOKPIT!E358,"")</f>
        <v/>
      </c>
      <c r="F358" t="str">
        <f>IF(KOKPIT!F358&lt;&gt;"",KOKPIT!F358,"")</f>
        <v/>
      </c>
      <c r="G358" s="124" t="str">
        <f>IF(E358&lt;&gt;"",SUMIFS('JPK_KR-1'!AL:AL,'JPK_KR-1'!W:W,F358),"")</f>
        <v/>
      </c>
      <c r="H358" s="124" t="str">
        <f>IF(E358&lt;&gt;"",SUMIFS('JPK_KR-1'!AM:AM,'JPK_KR-1'!W:W,F358),"")</f>
        <v/>
      </c>
      <c r="I358" t="str">
        <f>IF(KOKPIT!I358&lt;&gt;"",KOKPIT!I358,"")</f>
        <v/>
      </c>
      <c r="J358" t="str">
        <f>IF(KOKPIT!J358&lt;&gt;"",KOKPIT!J358,"")</f>
        <v/>
      </c>
      <c r="K358" s="124" t="str">
        <f>IF(I358&lt;&gt;"",SUMIFS('JPK_KR-1'!AJ:AJ,'JPK_KR-1'!W:W,J358),"")</f>
        <v/>
      </c>
      <c r="L358" s="124" t="str">
        <f>IF(I358&lt;&gt;"",SUMIFS('JPK_KR-1'!AK:AK,'JPK_KR-1'!W:W,J358),"")</f>
        <v/>
      </c>
    </row>
    <row r="359" spans="1:12" x14ac:dyDescent="0.35">
      <c r="A359" t="str">
        <f>IF(KOKPIT!A359&lt;&gt;"",KOKPIT!A359,"")</f>
        <v/>
      </c>
      <c r="B359" t="str">
        <f>IF(KOKPIT!B359&lt;&gt;"",KOKPIT!B359,"")</f>
        <v/>
      </c>
      <c r="C359" s="124" t="str">
        <f>IF(A359&lt;&gt;"",SUMIFS('JPK_KR-1'!AL:AL,'JPK_KR-1'!W:W,B359),"")</f>
        <v/>
      </c>
      <c r="D359" s="124" t="str">
        <f>IF(A359&lt;&gt;"",SUMIFS('JPK_KR-1'!AM:AM,'JPK_KR-1'!W:W,B359),"")</f>
        <v/>
      </c>
      <c r="E359" t="str">
        <f>IF(KOKPIT!E359&lt;&gt;"",KOKPIT!E359,"")</f>
        <v/>
      </c>
      <c r="F359" t="str">
        <f>IF(KOKPIT!F359&lt;&gt;"",KOKPIT!F359,"")</f>
        <v/>
      </c>
      <c r="G359" s="124" t="str">
        <f>IF(E359&lt;&gt;"",SUMIFS('JPK_KR-1'!AL:AL,'JPK_KR-1'!W:W,F359),"")</f>
        <v/>
      </c>
      <c r="H359" s="124" t="str">
        <f>IF(E359&lt;&gt;"",SUMIFS('JPK_KR-1'!AM:AM,'JPK_KR-1'!W:W,F359),"")</f>
        <v/>
      </c>
      <c r="I359" t="str">
        <f>IF(KOKPIT!I359&lt;&gt;"",KOKPIT!I359,"")</f>
        <v/>
      </c>
      <c r="J359" t="str">
        <f>IF(KOKPIT!J359&lt;&gt;"",KOKPIT!J359,"")</f>
        <v/>
      </c>
      <c r="K359" s="124" t="str">
        <f>IF(I359&lt;&gt;"",SUMIFS('JPK_KR-1'!AJ:AJ,'JPK_KR-1'!W:W,J359),"")</f>
        <v/>
      </c>
      <c r="L359" s="124" t="str">
        <f>IF(I359&lt;&gt;"",SUMIFS('JPK_KR-1'!AK:AK,'JPK_KR-1'!W:W,J359),"")</f>
        <v/>
      </c>
    </row>
    <row r="360" spans="1:12" x14ac:dyDescent="0.35">
      <c r="A360" t="str">
        <f>IF(KOKPIT!A360&lt;&gt;"",KOKPIT!A360,"")</f>
        <v/>
      </c>
      <c r="B360" t="str">
        <f>IF(KOKPIT!B360&lt;&gt;"",KOKPIT!B360,"")</f>
        <v/>
      </c>
      <c r="C360" s="124" t="str">
        <f>IF(A360&lt;&gt;"",SUMIFS('JPK_KR-1'!AL:AL,'JPK_KR-1'!W:W,B360),"")</f>
        <v/>
      </c>
      <c r="D360" s="124" t="str">
        <f>IF(A360&lt;&gt;"",SUMIFS('JPK_KR-1'!AM:AM,'JPK_KR-1'!W:W,B360),"")</f>
        <v/>
      </c>
      <c r="E360" t="str">
        <f>IF(KOKPIT!E360&lt;&gt;"",KOKPIT!E360,"")</f>
        <v/>
      </c>
      <c r="F360" t="str">
        <f>IF(KOKPIT!F360&lt;&gt;"",KOKPIT!F360,"")</f>
        <v/>
      </c>
      <c r="G360" s="124" t="str">
        <f>IF(E360&lt;&gt;"",SUMIFS('JPK_KR-1'!AL:AL,'JPK_KR-1'!W:W,F360),"")</f>
        <v/>
      </c>
      <c r="H360" s="124" t="str">
        <f>IF(E360&lt;&gt;"",SUMIFS('JPK_KR-1'!AM:AM,'JPK_KR-1'!W:W,F360),"")</f>
        <v/>
      </c>
      <c r="I360" t="str">
        <f>IF(KOKPIT!I360&lt;&gt;"",KOKPIT!I360,"")</f>
        <v/>
      </c>
      <c r="J360" t="str">
        <f>IF(KOKPIT!J360&lt;&gt;"",KOKPIT!J360,"")</f>
        <v/>
      </c>
      <c r="K360" s="124" t="str">
        <f>IF(I360&lt;&gt;"",SUMIFS('JPK_KR-1'!AJ:AJ,'JPK_KR-1'!W:W,J360),"")</f>
        <v/>
      </c>
      <c r="L360" s="124" t="str">
        <f>IF(I360&lt;&gt;"",SUMIFS('JPK_KR-1'!AK:AK,'JPK_KR-1'!W:W,J360),"")</f>
        <v/>
      </c>
    </row>
    <row r="361" spans="1:12" x14ac:dyDescent="0.35">
      <c r="A361" t="str">
        <f>IF(KOKPIT!A361&lt;&gt;"",KOKPIT!A361,"")</f>
        <v/>
      </c>
      <c r="B361" t="str">
        <f>IF(KOKPIT!B361&lt;&gt;"",KOKPIT!B361,"")</f>
        <v/>
      </c>
      <c r="C361" s="124" t="str">
        <f>IF(A361&lt;&gt;"",SUMIFS('JPK_KR-1'!AL:AL,'JPK_KR-1'!W:W,B361),"")</f>
        <v/>
      </c>
      <c r="D361" s="124" t="str">
        <f>IF(A361&lt;&gt;"",SUMIFS('JPK_KR-1'!AM:AM,'JPK_KR-1'!W:W,B361),"")</f>
        <v/>
      </c>
      <c r="E361" t="str">
        <f>IF(KOKPIT!E361&lt;&gt;"",KOKPIT!E361,"")</f>
        <v/>
      </c>
      <c r="F361" t="str">
        <f>IF(KOKPIT!F361&lt;&gt;"",KOKPIT!F361,"")</f>
        <v/>
      </c>
      <c r="G361" s="124" t="str">
        <f>IF(E361&lt;&gt;"",SUMIFS('JPK_KR-1'!AL:AL,'JPK_KR-1'!W:W,F361),"")</f>
        <v/>
      </c>
      <c r="H361" s="124" t="str">
        <f>IF(E361&lt;&gt;"",SUMIFS('JPK_KR-1'!AM:AM,'JPK_KR-1'!W:W,F361),"")</f>
        <v/>
      </c>
      <c r="I361" t="str">
        <f>IF(KOKPIT!I361&lt;&gt;"",KOKPIT!I361,"")</f>
        <v/>
      </c>
      <c r="J361" t="str">
        <f>IF(KOKPIT!J361&lt;&gt;"",KOKPIT!J361,"")</f>
        <v/>
      </c>
      <c r="K361" s="124" t="str">
        <f>IF(I361&lt;&gt;"",SUMIFS('JPK_KR-1'!AJ:AJ,'JPK_KR-1'!W:W,J361),"")</f>
        <v/>
      </c>
      <c r="L361" s="124" t="str">
        <f>IF(I361&lt;&gt;"",SUMIFS('JPK_KR-1'!AK:AK,'JPK_KR-1'!W:W,J361),"")</f>
        <v/>
      </c>
    </row>
    <row r="362" spans="1:12" x14ac:dyDescent="0.35">
      <c r="A362" t="str">
        <f>IF(KOKPIT!A362&lt;&gt;"",KOKPIT!A362,"")</f>
        <v/>
      </c>
      <c r="B362" t="str">
        <f>IF(KOKPIT!B362&lt;&gt;"",KOKPIT!B362,"")</f>
        <v/>
      </c>
      <c r="C362" s="124" t="str">
        <f>IF(A362&lt;&gt;"",SUMIFS('JPK_KR-1'!AL:AL,'JPK_KR-1'!W:W,B362),"")</f>
        <v/>
      </c>
      <c r="D362" s="124" t="str">
        <f>IF(A362&lt;&gt;"",SUMIFS('JPK_KR-1'!AM:AM,'JPK_KR-1'!W:W,B362),"")</f>
        <v/>
      </c>
      <c r="E362" t="str">
        <f>IF(KOKPIT!E362&lt;&gt;"",KOKPIT!E362,"")</f>
        <v/>
      </c>
      <c r="F362" t="str">
        <f>IF(KOKPIT!F362&lt;&gt;"",KOKPIT!F362,"")</f>
        <v/>
      </c>
      <c r="G362" s="124" t="str">
        <f>IF(E362&lt;&gt;"",SUMIFS('JPK_KR-1'!AL:AL,'JPK_KR-1'!W:W,F362),"")</f>
        <v/>
      </c>
      <c r="H362" s="124" t="str">
        <f>IF(E362&lt;&gt;"",SUMIFS('JPK_KR-1'!AM:AM,'JPK_KR-1'!W:W,F362),"")</f>
        <v/>
      </c>
      <c r="I362" t="str">
        <f>IF(KOKPIT!I362&lt;&gt;"",KOKPIT!I362,"")</f>
        <v/>
      </c>
      <c r="J362" t="str">
        <f>IF(KOKPIT!J362&lt;&gt;"",KOKPIT!J362,"")</f>
        <v/>
      </c>
      <c r="K362" s="124" t="str">
        <f>IF(I362&lt;&gt;"",SUMIFS('JPK_KR-1'!AJ:AJ,'JPK_KR-1'!W:W,J362),"")</f>
        <v/>
      </c>
      <c r="L362" s="124" t="str">
        <f>IF(I362&lt;&gt;"",SUMIFS('JPK_KR-1'!AK:AK,'JPK_KR-1'!W:W,J362),"")</f>
        <v/>
      </c>
    </row>
    <row r="363" spans="1:12" x14ac:dyDescent="0.35">
      <c r="A363" t="str">
        <f>IF(KOKPIT!A363&lt;&gt;"",KOKPIT!A363,"")</f>
        <v/>
      </c>
      <c r="B363" t="str">
        <f>IF(KOKPIT!B363&lt;&gt;"",KOKPIT!B363,"")</f>
        <v/>
      </c>
      <c r="C363" s="124" t="str">
        <f>IF(A363&lt;&gt;"",SUMIFS('JPK_KR-1'!AL:AL,'JPK_KR-1'!W:W,B363),"")</f>
        <v/>
      </c>
      <c r="D363" s="124" t="str">
        <f>IF(A363&lt;&gt;"",SUMIFS('JPK_KR-1'!AM:AM,'JPK_KR-1'!W:W,B363),"")</f>
        <v/>
      </c>
      <c r="E363" t="str">
        <f>IF(KOKPIT!E363&lt;&gt;"",KOKPIT!E363,"")</f>
        <v/>
      </c>
      <c r="F363" t="str">
        <f>IF(KOKPIT!F363&lt;&gt;"",KOKPIT!F363,"")</f>
        <v/>
      </c>
      <c r="G363" s="124" t="str">
        <f>IF(E363&lt;&gt;"",SUMIFS('JPK_KR-1'!AL:AL,'JPK_KR-1'!W:W,F363),"")</f>
        <v/>
      </c>
      <c r="H363" s="124" t="str">
        <f>IF(E363&lt;&gt;"",SUMIFS('JPK_KR-1'!AM:AM,'JPK_KR-1'!W:W,F363),"")</f>
        <v/>
      </c>
      <c r="I363" t="str">
        <f>IF(KOKPIT!I363&lt;&gt;"",KOKPIT!I363,"")</f>
        <v/>
      </c>
      <c r="J363" t="str">
        <f>IF(KOKPIT!J363&lt;&gt;"",KOKPIT!J363,"")</f>
        <v/>
      </c>
      <c r="K363" s="124" t="str">
        <f>IF(I363&lt;&gt;"",SUMIFS('JPK_KR-1'!AJ:AJ,'JPK_KR-1'!W:W,J363),"")</f>
        <v/>
      </c>
      <c r="L363" s="124" t="str">
        <f>IF(I363&lt;&gt;"",SUMIFS('JPK_KR-1'!AK:AK,'JPK_KR-1'!W:W,J363),"")</f>
        <v/>
      </c>
    </row>
    <row r="364" spans="1:12" x14ac:dyDescent="0.35">
      <c r="A364" t="str">
        <f>IF(KOKPIT!A364&lt;&gt;"",KOKPIT!A364,"")</f>
        <v/>
      </c>
      <c r="B364" t="str">
        <f>IF(KOKPIT!B364&lt;&gt;"",KOKPIT!B364,"")</f>
        <v/>
      </c>
      <c r="C364" s="124" t="str">
        <f>IF(A364&lt;&gt;"",SUMIFS('JPK_KR-1'!AL:AL,'JPK_KR-1'!W:W,B364),"")</f>
        <v/>
      </c>
      <c r="D364" s="124" t="str">
        <f>IF(A364&lt;&gt;"",SUMIFS('JPK_KR-1'!AM:AM,'JPK_KR-1'!W:W,B364),"")</f>
        <v/>
      </c>
      <c r="E364" t="str">
        <f>IF(KOKPIT!E364&lt;&gt;"",KOKPIT!E364,"")</f>
        <v/>
      </c>
      <c r="F364" t="str">
        <f>IF(KOKPIT!F364&lt;&gt;"",KOKPIT!F364,"")</f>
        <v/>
      </c>
      <c r="G364" s="124" t="str">
        <f>IF(E364&lt;&gt;"",SUMIFS('JPK_KR-1'!AL:AL,'JPK_KR-1'!W:W,F364),"")</f>
        <v/>
      </c>
      <c r="H364" s="124" t="str">
        <f>IF(E364&lt;&gt;"",SUMIFS('JPK_KR-1'!AM:AM,'JPK_KR-1'!W:W,F364),"")</f>
        <v/>
      </c>
      <c r="I364" t="str">
        <f>IF(KOKPIT!I364&lt;&gt;"",KOKPIT!I364,"")</f>
        <v/>
      </c>
      <c r="J364" t="str">
        <f>IF(KOKPIT!J364&lt;&gt;"",KOKPIT!J364,"")</f>
        <v/>
      </c>
      <c r="K364" s="124" t="str">
        <f>IF(I364&lt;&gt;"",SUMIFS('JPK_KR-1'!AJ:AJ,'JPK_KR-1'!W:W,J364),"")</f>
        <v/>
      </c>
      <c r="L364" s="124" t="str">
        <f>IF(I364&lt;&gt;"",SUMIFS('JPK_KR-1'!AK:AK,'JPK_KR-1'!W:W,J364),"")</f>
        <v/>
      </c>
    </row>
    <row r="365" spans="1:12" x14ac:dyDescent="0.35">
      <c r="A365" t="str">
        <f>IF(KOKPIT!A365&lt;&gt;"",KOKPIT!A365,"")</f>
        <v/>
      </c>
      <c r="B365" t="str">
        <f>IF(KOKPIT!B365&lt;&gt;"",KOKPIT!B365,"")</f>
        <v/>
      </c>
      <c r="C365" s="124" t="str">
        <f>IF(A365&lt;&gt;"",SUMIFS('JPK_KR-1'!AL:AL,'JPK_KR-1'!W:W,B365),"")</f>
        <v/>
      </c>
      <c r="D365" s="124" t="str">
        <f>IF(A365&lt;&gt;"",SUMIFS('JPK_KR-1'!AM:AM,'JPK_KR-1'!W:W,B365),"")</f>
        <v/>
      </c>
      <c r="E365" t="str">
        <f>IF(KOKPIT!E365&lt;&gt;"",KOKPIT!E365,"")</f>
        <v/>
      </c>
      <c r="F365" t="str">
        <f>IF(KOKPIT!F365&lt;&gt;"",KOKPIT!F365,"")</f>
        <v/>
      </c>
      <c r="G365" s="124" t="str">
        <f>IF(E365&lt;&gt;"",SUMIFS('JPK_KR-1'!AL:AL,'JPK_KR-1'!W:W,F365),"")</f>
        <v/>
      </c>
      <c r="H365" s="124" t="str">
        <f>IF(E365&lt;&gt;"",SUMIFS('JPK_KR-1'!AM:AM,'JPK_KR-1'!W:W,F365),"")</f>
        <v/>
      </c>
      <c r="I365" t="str">
        <f>IF(KOKPIT!I365&lt;&gt;"",KOKPIT!I365,"")</f>
        <v/>
      </c>
      <c r="J365" t="str">
        <f>IF(KOKPIT!J365&lt;&gt;"",KOKPIT!J365,"")</f>
        <v/>
      </c>
      <c r="K365" s="124" t="str">
        <f>IF(I365&lt;&gt;"",SUMIFS('JPK_KR-1'!AJ:AJ,'JPK_KR-1'!W:W,J365),"")</f>
        <v/>
      </c>
      <c r="L365" s="124" t="str">
        <f>IF(I365&lt;&gt;"",SUMIFS('JPK_KR-1'!AK:AK,'JPK_KR-1'!W:W,J365),"")</f>
        <v/>
      </c>
    </row>
    <row r="366" spans="1:12" x14ac:dyDescent="0.35">
      <c r="A366" t="str">
        <f>IF(KOKPIT!A366&lt;&gt;"",KOKPIT!A366,"")</f>
        <v/>
      </c>
      <c r="B366" t="str">
        <f>IF(KOKPIT!B366&lt;&gt;"",KOKPIT!B366,"")</f>
        <v/>
      </c>
      <c r="C366" s="124" t="str">
        <f>IF(A366&lt;&gt;"",SUMIFS('JPK_KR-1'!AL:AL,'JPK_KR-1'!W:W,B366),"")</f>
        <v/>
      </c>
      <c r="D366" s="124" t="str">
        <f>IF(A366&lt;&gt;"",SUMIFS('JPK_KR-1'!AM:AM,'JPK_KR-1'!W:W,B366),"")</f>
        <v/>
      </c>
      <c r="E366" t="str">
        <f>IF(KOKPIT!E366&lt;&gt;"",KOKPIT!E366,"")</f>
        <v/>
      </c>
      <c r="F366" t="str">
        <f>IF(KOKPIT!F366&lt;&gt;"",KOKPIT!F366,"")</f>
        <v/>
      </c>
      <c r="G366" s="124" t="str">
        <f>IF(E366&lt;&gt;"",SUMIFS('JPK_KR-1'!AL:AL,'JPK_KR-1'!W:W,F366),"")</f>
        <v/>
      </c>
      <c r="H366" s="124" t="str">
        <f>IF(E366&lt;&gt;"",SUMIFS('JPK_KR-1'!AM:AM,'JPK_KR-1'!W:W,F366),"")</f>
        <v/>
      </c>
      <c r="I366" t="str">
        <f>IF(KOKPIT!I366&lt;&gt;"",KOKPIT!I366,"")</f>
        <v/>
      </c>
      <c r="J366" t="str">
        <f>IF(KOKPIT!J366&lt;&gt;"",KOKPIT!J366,"")</f>
        <v/>
      </c>
      <c r="K366" s="124" t="str">
        <f>IF(I366&lt;&gt;"",SUMIFS('JPK_KR-1'!AJ:AJ,'JPK_KR-1'!W:W,J366),"")</f>
        <v/>
      </c>
      <c r="L366" s="124" t="str">
        <f>IF(I366&lt;&gt;"",SUMIFS('JPK_KR-1'!AK:AK,'JPK_KR-1'!W:W,J366),"")</f>
        <v/>
      </c>
    </row>
    <row r="367" spans="1:12" x14ac:dyDescent="0.35">
      <c r="A367" t="str">
        <f>IF(KOKPIT!A367&lt;&gt;"",KOKPIT!A367,"")</f>
        <v/>
      </c>
      <c r="B367" t="str">
        <f>IF(KOKPIT!B367&lt;&gt;"",KOKPIT!B367,"")</f>
        <v/>
      </c>
      <c r="C367" s="124" t="str">
        <f>IF(A367&lt;&gt;"",SUMIFS('JPK_KR-1'!AL:AL,'JPK_KR-1'!W:W,B367),"")</f>
        <v/>
      </c>
      <c r="D367" s="124" t="str">
        <f>IF(A367&lt;&gt;"",SUMIFS('JPK_KR-1'!AM:AM,'JPK_KR-1'!W:W,B367),"")</f>
        <v/>
      </c>
      <c r="E367" t="str">
        <f>IF(KOKPIT!E367&lt;&gt;"",KOKPIT!E367,"")</f>
        <v/>
      </c>
      <c r="F367" t="str">
        <f>IF(KOKPIT!F367&lt;&gt;"",KOKPIT!F367,"")</f>
        <v/>
      </c>
      <c r="G367" s="124" t="str">
        <f>IF(E367&lt;&gt;"",SUMIFS('JPK_KR-1'!AL:AL,'JPK_KR-1'!W:W,F367),"")</f>
        <v/>
      </c>
      <c r="H367" s="124" t="str">
        <f>IF(E367&lt;&gt;"",SUMIFS('JPK_KR-1'!AM:AM,'JPK_KR-1'!W:W,F367),"")</f>
        <v/>
      </c>
      <c r="I367" t="str">
        <f>IF(KOKPIT!I367&lt;&gt;"",KOKPIT!I367,"")</f>
        <v/>
      </c>
      <c r="J367" t="str">
        <f>IF(KOKPIT!J367&lt;&gt;"",KOKPIT!J367,"")</f>
        <v/>
      </c>
      <c r="K367" s="124" t="str">
        <f>IF(I367&lt;&gt;"",SUMIFS('JPK_KR-1'!AJ:AJ,'JPK_KR-1'!W:W,J367),"")</f>
        <v/>
      </c>
      <c r="L367" s="124" t="str">
        <f>IF(I367&lt;&gt;"",SUMIFS('JPK_KR-1'!AK:AK,'JPK_KR-1'!W:W,J367),"")</f>
        <v/>
      </c>
    </row>
    <row r="368" spans="1:12" x14ac:dyDescent="0.35">
      <c r="A368" t="str">
        <f>IF(KOKPIT!A368&lt;&gt;"",KOKPIT!A368,"")</f>
        <v/>
      </c>
      <c r="B368" t="str">
        <f>IF(KOKPIT!B368&lt;&gt;"",KOKPIT!B368,"")</f>
        <v/>
      </c>
      <c r="C368" s="124" t="str">
        <f>IF(A368&lt;&gt;"",SUMIFS('JPK_KR-1'!AL:AL,'JPK_KR-1'!W:W,B368),"")</f>
        <v/>
      </c>
      <c r="D368" s="124" t="str">
        <f>IF(A368&lt;&gt;"",SUMIFS('JPK_KR-1'!AM:AM,'JPK_KR-1'!W:W,B368),"")</f>
        <v/>
      </c>
      <c r="E368" t="str">
        <f>IF(KOKPIT!E368&lt;&gt;"",KOKPIT!E368,"")</f>
        <v/>
      </c>
      <c r="F368" t="str">
        <f>IF(KOKPIT!F368&lt;&gt;"",KOKPIT!F368,"")</f>
        <v/>
      </c>
      <c r="G368" s="124" t="str">
        <f>IF(E368&lt;&gt;"",SUMIFS('JPK_KR-1'!AL:AL,'JPK_KR-1'!W:W,F368),"")</f>
        <v/>
      </c>
      <c r="H368" s="124" t="str">
        <f>IF(E368&lt;&gt;"",SUMIFS('JPK_KR-1'!AM:AM,'JPK_KR-1'!W:W,F368),"")</f>
        <v/>
      </c>
      <c r="I368" t="str">
        <f>IF(KOKPIT!I368&lt;&gt;"",KOKPIT!I368,"")</f>
        <v/>
      </c>
      <c r="J368" t="str">
        <f>IF(KOKPIT!J368&lt;&gt;"",KOKPIT!J368,"")</f>
        <v/>
      </c>
      <c r="K368" s="124" t="str">
        <f>IF(I368&lt;&gt;"",SUMIFS('JPK_KR-1'!AJ:AJ,'JPK_KR-1'!W:W,J368),"")</f>
        <v/>
      </c>
      <c r="L368" s="124" t="str">
        <f>IF(I368&lt;&gt;"",SUMIFS('JPK_KR-1'!AK:AK,'JPK_KR-1'!W:W,J368),"")</f>
        <v/>
      </c>
    </row>
    <row r="369" spans="1:12" x14ac:dyDescent="0.35">
      <c r="A369" t="str">
        <f>IF(KOKPIT!A369&lt;&gt;"",KOKPIT!A369,"")</f>
        <v/>
      </c>
      <c r="B369" t="str">
        <f>IF(KOKPIT!B369&lt;&gt;"",KOKPIT!B369,"")</f>
        <v/>
      </c>
      <c r="C369" s="124" t="str">
        <f>IF(A369&lt;&gt;"",SUMIFS('JPK_KR-1'!AL:AL,'JPK_KR-1'!W:W,B369),"")</f>
        <v/>
      </c>
      <c r="D369" s="124" t="str">
        <f>IF(A369&lt;&gt;"",SUMIFS('JPK_KR-1'!AM:AM,'JPK_KR-1'!W:W,B369),"")</f>
        <v/>
      </c>
      <c r="E369" t="str">
        <f>IF(KOKPIT!E369&lt;&gt;"",KOKPIT!E369,"")</f>
        <v/>
      </c>
      <c r="F369" t="str">
        <f>IF(KOKPIT!F369&lt;&gt;"",KOKPIT!F369,"")</f>
        <v/>
      </c>
      <c r="G369" s="124" t="str">
        <f>IF(E369&lt;&gt;"",SUMIFS('JPK_KR-1'!AL:AL,'JPK_KR-1'!W:W,F369),"")</f>
        <v/>
      </c>
      <c r="H369" s="124" t="str">
        <f>IF(E369&lt;&gt;"",SUMIFS('JPK_KR-1'!AM:AM,'JPK_KR-1'!W:W,F369),"")</f>
        <v/>
      </c>
      <c r="I369" t="str">
        <f>IF(KOKPIT!I369&lt;&gt;"",KOKPIT!I369,"")</f>
        <v/>
      </c>
      <c r="J369" t="str">
        <f>IF(KOKPIT!J369&lt;&gt;"",KOKPIT!J369,"")</f>
        <v/>
      </c>
      <c r="K369" s="124" t="str">
        <f>IF(I369&lt;&gt;"",SUMIFS('JPK_KR-1'!AJ:AJ,'JPK_KR-1'!W:W,J369),"")</f>
        <v/>
      </c>
      <c r="L369" s="124" t="str">
        <f>IF(I369&lt;&gt;"",SUMIFS('JPK_KR-1'!AK:AK,'JPK_KR-1'!W:W,J369),"")</f>
        <v/>
      </c>
    </row>
    <row r="370" spans="1:12" x14ac:dyDescent="0.35">
      <c r="A370" t="str">
        <f>IF(KOKPIT!A370&lt;&gt;"",KOKPIT!A370,"")</f>
        <v/>
      </c>
      <c r="B370" t="str">
        <f>IF(KOKPIT!B370&lt;&gt;"",KOKPIT!B370,"")</f>
        <v/>
      </c>
      <c r="C370" s="124" t="str">
        <f>IF(A370&lt;&gt;"",SUMIFS('JPK_KR-1'!AL:AL,'JPK_KR-1'!W:W,B370),"")</f>
        <v/>
      </c>
      <c r="D370" s="124" t="str">
        <f>IF(A370&lt;&gt;"",SUMIFS('JPK_KR-1'!AM:AM,'JPK_KR-1'!W:W,B370),"")</f>
        <v/>
      </c>
      <c r="E370" t="str">
        <f>IF(KOKPIT!E370&lt;&gt;"",KOKPIT!E370,"")</f>
        <v/>
      </c>
      <c r="F370" t="str">
        <f>IF(KOKPIT!F370&lt;&gt;"",KOKPIT!F370,"")</f>
        <v/>
      </c>
      <c r="G370" s="124" t="str">
        <f>IF(E370&lt;&gt;"",SUMIFS('JPK_KR-1'!AL:AL,'JPK_KR-1'!W:W,F370),"")</f>
        <v/>
      </c>
      <c r="H370" s="124" t="str">
        <f>IF(E370&lt;&gt;"",SUMIFS('JPK_KR-1'!AM:AM,'JPK_KR-1'!W:W,F370),"")</f>
        <v/>
      </c>
      <c r="I370" t="str">
        <f>IF(KOKPIT!I370&lt;&gt;"",KOKPIT!I370,"")</f>
        <v/>
      </c>
      <c r="J370" t="str">
        <f>IF(KOKPIT!J370&lt;&gt;"",KOKPIT!J370,"")</f>
        <v/>
      </c>
      <c r="K370" s="124" t="str">
        <f>IF(I370&lt;&gt;"",SUMIFS('JPK_KR-1'!AJ:AJ,'JPK_KR-1'!W:W,J370),"")</f>
        <v/>
      </c>
      <c r="L370" s="124" t="str">
        <f>IF(I370&lt;&gt;"",SUMIFS('JPK_KR-1'!AK:AK,'JPK_KR-1'!W:W,J370),"")</f>
        <v/>
      </c>
    </row>
    <row r="371" spans="1:12" x14ac:dyDescent="0.35">
      <c r="A371" t="str">
        <f>IF(KOKPIT!A371&lt;&gt;"",KOKPIT!A371,"")</f>
        <v/>
      </c>
      <c r="B371" t="str">
        <f>IF(KOKPIT!B371&lt;&gt;"",KOKPIT!B371,"")</f>
        <v/>
      </c>
      <c r="C371" s="124" t="str">
        <f>IF(A371&lt;&gt;"",SUMIFS('JPK_KR-1'!AL:AL,'JPK_KR-1'!W:W,B371),"")</f>
        <v/>
      </c>
      <c r="D371" s="124" t="str">
        <f>IF(A371&lt;&gt;"",SUMIFS('JPK_KR-1'!AM:AM,'JPK_KR-1'!W:W,B371),"")</f>
        <v/>
      </c>
      <c r="E371" t="str">
        <f>IF(KOKPIT!E371&lt;&gt;"",KOKPIT!E371,"")</f>
        <v/>
      </c>
      <c r="F371" t="str">
        <f>IF(KOKPIT!F371&lt;&gt;"",KOKPIT!F371,"")</f>
        <v/>
      </c>
      <c r="G371" s="124" t="str">
        <f>IF(E371&lt;&gt;"",SUMIFS('JPK_KR-1'!AL:AL,'JPK_KR-1'!W:W,F371),"")</f>
        <v/>
      </c>
      <c r="H371" s="124" t="str">
        <f>IF(E371&lt;&gt;"",SUMIFS('JPK_KR-1'!AM:AM,'JPK_KR-1'!W:W,F371),"")</f>
        <v/>
      </c>
      <c r="I371" t="str">
        <f>IF(KOKPIT!I371&lt;&gt;"",KOKPIT!I371,"")</f>
        <v/>
      </c>
      <c r="J371" t="str">
        <f>IF(KOKPIT!J371&lt;&gt;"",KOKPIT!J371,"")</f>
        <v/>
      </c>
      <c r="K371" s="124" t="str">
        <f>IF(I371&lt;&gt;"",SUMIFS('JPK_KR-1'!AJ:AJ,'JPK_KR-1'!W:W,J371),"")</f>
        <v/>
      </c>
      <c r="L371" s="124" t="str">
        <f>IF(I371&lt;&gt;"",SUMIFS('JPK_KR-1'!AK:AK,'JPK_KR-1'!W:W,J371),"")</f>
        <v/>
      </c>
    </row>
    <row r="372" spans="1:12" x14ac:dyDescent="0.35">
      <c r="A372" t="str">
        <f>IF(KOKPIT!A372&lt;&gt;"",KOKPIT!A372,"")</f>
        <v/>
      </c>
      <c r="B372" t="str">
        <f>IF(KOKPIT!B372&lt;&gt;"",KOKPIT!B372,"")</f>
        <v/>
      </c>
      <c r="C372" s="124" t="str">
        <f>IF(A372&lt;&gt;"",SUMIFS('JPK_KR-1'!AL:AL,'JPK_KR-1'!W:W,B372),"")</f>
        <v/>
      </c>
      <c r="D372" s="124" t="str">
        <f>IF(A372&lt;&gt;"",SUMIFS('JPK_KR-1'!AM:AM,'JPK_KR-1'!W:W,B372),"")</f>
        <v/>
      </c>
      <c r="E372" t="str">
        <f>IF(KOKPIT!E372&lt;&gt;"",KOKPIT!E372,"")</f>
        <v/>
      </c>
      <c r="F372" t="str">
        <f>IF(KOKPIT!F372&lt;&gt;"",KOKPIT!F372,"")</f>
        <v/>
      </c>
      <c r="G372" s="124" t="str">
        <f>IF(E372&lt;&gt;"",SUMIFS('JPK_KR-1'!AL:AL,'JPK_KR-1'!W:W,F372),"")</f>
        <v/>
      </c>
      <c r="H372" s="124" t="str">
        <f>IF(E372&lt;&gt;"",SUMIFS('JPK_KR-1'!AM:AM,'JPK_KR-1'!W:W,F372),"")</f>
        <v/>
      </c>
      <c r="I372" t="str">
        <f>IF(KOKPIT!I372&lt;&gt;"",KOKPIT!I372,"")</f>
        <v/>
      </c>
      <c r="J372" t="str">
        <f>IF(KOKPIT!J372&lt;&gt;"",KOKPIT!J372,"")</f>
        <v/>
      </c>
      <c r="K372" s="124" t="str">
        <f>IF(I372&lt;&gt;"",SUMIFS('JPK_KR-1'!AJ:AJ,'JPK_KR-1'!W:W,J372),"")</f>
        <v/>
      </c>
      <c r="L372" s="124" t="str">
        <f>IF(I372&lt;&gt;"",SUMIFS('JPK_KR-1'!AK:AK,'JPK_KR-1'!W:W,J372),"")</f>
        <v/>
      </c>
    </row>
    <row r="373" spans="1:12" x14ac:dyDescent="0.35">
      <c r="A373" t="str">
        <f>IF(KOKPIT!A373&lt;&gt;"",KOKPIT!A373,"")</f>
        <v/>
      </c>
      <c r="B373" t="str">
        <f>IF(KOKPIT!B373&lt;&gt;"",KOKPIT!B373,"")</f>
        <v/>
      </c>
      <c r="C373" s="124" t="str">
        <f>IF(A373&lt;&gt;"",SUMIFS('JPK_KR-1'!AL:AL,'JPK_KR-1'!W:W,B373),"")</f>
        <v/>
      </c>
      <c r="D373" s="124" t="str">
        <f>IF(A373&lt;&gt;"",SUMIFS('JPK_KR-1'!AM:AM,'JPK_KR-1'!W:W,B373),"")</f>
        <v/>
      </c>
      <c r="E373" t="str">
        <f>IF(KOKPIT!E373&lt;&gt;"",KOKPIT!E373,"")</f>
        <v/>
      </c>
      <c r="F373" t="str">
        <f>IF(KOKPIT!F373&lt;&gt;"",KOKPIT!F373,"")</f>
        <v/>
      </c>
      <c r="G373" s="124" t="str">
        <f>IF(E373&lt;&gt;"",SUMIFS('JPK_KR-1'!AL:AL,'JPK_KR-1'!W:W,F373),"")</f>
        <v/>
      </c>
      <c r="H373" s="124" t="str">
        <f>IF(E373&lt;&gt;"",SUMIFS('JPK_KR-1'!AM:AM,'JPK_KR-1'!W:W,F373),"")</f>
        <v/>
      </c>
      <c r="I373" t="str">
        <f>IF(KOKPIT!I373&lt;&gt;"",KOKPIT!I373,"")</f>
        <v/>
      </c>
      <c r="J373" t="str">
        <f>IF(KOKPIT!J373&lt;&gt;"",KOKPIT!J373,"")</f>
        <v/>
      </c>
      <c r="K373" s="124" t="str">
        <f>IF(I373&lt;&gt;"",SUMIFS('JPK_KR-1'!AJ:AJ,'JPK_KR-1'!W:W,J373),"")</f>
        <v/>
      </c>
      <c r="L373" s="124" t="str">
        <f>IF(I373&lt;&gt;"",SUMIFS('JPK_KR-1'!AK:AK,'JPK_KR-1'!W:W,J373),"")</f>
        <v/>
      </c>
    </row>
    <row r="374" spans="1:12" x14ac:dyDescent="0.35">
      <c r="A374" t="str">
        <f>IF(KOKPIT!A374&lt;&gt;"",KOKPIT!A374,"")</f>
        <v/>
      </c>
      <c r="B374" t="str">
        <f>IF(KOKPIT!B374&lt;&gt;"",KOKPIT!B374,"")</f>
        <v/>
      </c>
      <c r="C374" s="124" t="str">
        <f>IF(A374&lt;&gt;"",SUMIFS('JPK_KR-1'!AL:AL,'JPK_KR-1'!W:W,B374),"")</f>
        <v/>
      </c>
      <c r="D374" s="124" t="str">
        <f>IF(A374&lt;&gt;"",SUMIFS('JPK_KR-1'!AM:AM,'JPK_KR-1'!W:W,B374),"")</f>
        <v/>
      </c>
      <c r="E374" t="str">
        <f>IF(KOKPIT!E374&lt;&gt;"",KOKPIT!E374,"")</f>
        <v/>
      </c>
      <c r="F374" t="str">
        <f>IF(KOKPIT!F374&lt;&gt;"",KOKPIT!F374,"")</f>
        <v/>
      </c>
      <c r="G374" s="124" t="str">
        <f>IF(E374&lt;&gt;"",SUMIFS('JPK_KR-1'!AL:AL,'JPK_KR-1'!W:W,F374),"")</f>
        <v/>
      </c>
      <c r="H374" s="124" t="str">
        <f>IF(E374&lt;&gt;"",SUMIFS('JPK_KR-1'!AM:AM,'JPK_KR-1'!W:W,F374),"")</f>
        <v/>
      </c>
      <c r="I374" t="str">
        <f>IF(KOKPIT!I374&lt;&gt;"",KOKPIT!I374,"")</f>
        <v/>
      </c>
      <c r="J374" t="str">
        <f>IF(KOKPIT!J374&lt;&gt;"",KOKPIT!J374,"")</f>
        <v/>
      </c>
      <c r="K374" s="124" t="str">
        <f>IF(I374&lt;&gt;"",SUMIFS('JPK_KR-1'!AJ:AJ,'JPK_KR-1'!W:W,J374),"")</f>
        <v/>
      </c>
      <c r="L374" s="124" t="str">
        <f>IF(I374&lt;&gt;"",SUMIFS('JPK_KR-1'!AK:AK,'JPK_KR-1'!W:W,J374),"")</f>
        <v/>
      </c>
    </row>
    <row r="375" spans="1:12" x14ac:dyDescent="0.35">
      <c r="A375" t="str">
        <f>IF(KOKPIT!A375&lt;&gt;"",KOKPIT!A375,"")</f>
        <v/>
      </c>
      <c r="B375" t="str">
        <f>IF(KOKPIT!B375&lt;&gt;"",KOKPIT!B375,"")</f>
        <v/>
      </c>
      <c r="C375" s="124" t="str">
        <f>IF(A375&lt;&gt;"",SUMIFS('JPK_KR-1'!AL:AL,'JPK_KR-1'!W:W,B375),"")</f>
        <v/>
      </c>
      <c r="D375" s="124" t="str">
        <f>IF(A375&lt;&gt;"",SUMIFS('JPK_KR-1'!AM:AM,'JPK_KR-1'!W:W,B375),"")</f>
        <v/>
      </c>
      <c r="E375" t="str">
        <f>IF(KOKPIT!E375&lt;&gt;"",KOKPIT!E375,"")</f>
        <v/>
      </c>
      <c r="F375" t="str">
        <f>IF(KOKPIT!F375&lt;&gt;"",KOKPIT!F375,"")</f>
        <v/>
      </c>
      <c r="G375" s="124" t="str">
        <f>IF(E375&lt;&gt;"",SUMIFS('JPK_KR-1'!AL:AL,'JPK_KR-1'!W:W,F375),"")</f>
        <v/>
      </c>
      <c r="H375" s="124" t="str">
        <f>IF(E375&lt;&gt;"",SUMIFS('JPK_KR-1'!AM:AM,'JPK_KR-1'!W:W,F375),"")</f>
        <v/>
      </c>
      <c r="I375" t="str">
        <f>IF(KOKPIT!I375&lt;&gt;"",KOKPIT!I375,"")</f>
        <v/>
      </c>
      <c r="J375" t="str">
        <f>IF(KOKPIT!J375&lt;&gt;"",KOKPIT!J375,"")</f>
        <v/>
      </c>
      <c r="K375" s="124" t="str">
        <f>IF(I375&lt;&gt;"",SUMIFS('JPK_KR-1'!AJ:AJ,'JPK_KR-1'!W:W,J375),"")</f>
        <v/>
      </c>
      <c r="L375" s="124" t="str">
        <f>IF(I375&lt;&gt;"",SUMIFS('JPK_KR-1'!AK:AK,'JPK_KR-1'!W:W,J375),"")</f>
        <v/>
      </c>
    </row>
    <row r="376" spans="1:12" x14ac:dyDescent="0.35">
      <c r="A376" t="str">
        <f>IF(KOKPIT!A376&lt;&gt;"",KOKPIT!A376,"")</f>
        <v/>
      </c>
      <c r="B376" t="str">
        <f>IF(KOKPIT!B376&lt;&gt;"",KOKPIT!B376,"")</f>
        <v/>
      </c>
      <c r="C376" s="124" t="str">
        <f>IF(A376&lt;&gt;"",SUMIFS('JPK_KR-1'!AL:AL,'JPK_KR-1'!W:W,B376),"")</f>
        <v/>
      </c>
      <c r="D376" s="124" t="str">
        <f>IF(A376&lt;&gt;"",SUMIFS('JPK_KR-1'!AM:AM,'JPK_KR-1'!W:W,B376),"")</f>
        <v/>
      </c>
      <c r="E376" t="str">
        <f>IF(KOKPIT!E376&lt;&gt;"",KOKPIT!E376,"")</f>
        <v/>
      </c>
      <c r="F376" t="str">
        <f>IF(KOKPIT!F376&lt;&gt;"",KOKPIT!F376,"")</f>
        <v/>
      </c>
      <c r="G376" s="124" t="str">
        <f>IF(E376&lt;&gt;"",SUMIFS('JPK_KR-1'!AL:AL,'JPK_KR-1'!W:W,F376),"")</f>
        <v/>
      </c>
      <c r="H376" s="124" t="str">
        <f>IF(E376&lt;&gt;"",SUMIFS('JPK_KR-1'!AM:AM,'JPK_KR-1'!W:W,F376),"")</f>
        <v/>
      </c>
      <c r="I376" t="str">
        <f>IF(KOKPIT!I376&lt;&gt;"",KOKPIT!I376,"")</f>
        <v/>
      </c>
      <c r="J376" t="str">
        <f>IF(KOKPIT!J376&lt;&gt;"",KOKPIT!J376,"")</f>
        <v/>
      </c>
      <c r="K376" s="124" t="str">
        <f>IF(I376&lt;&gt;"",SUMIFS('JPK_KR-1'!AJ:AJ,'JPK_KR-1'!W:W,J376),"")</f>
        <v/>
      </c>
      <c r="L376" s="124" t="str">
        <f>IF(I376&lt;&gt;"",SUMIFS('JPK_KR-1'!AK:AK,'JPK_KR-1'!W:W,J376),"")</f>
        <v/>
      </c>
    </row>
    <row r="377" spans="1:12" x14ac:dyDescent="0.35">
      <c r="A377" t="str">
        <f>IF(KOKPIT!A377&lt;&gt;"",KOKPIT!A377,"")</f>
        <v/>
      </c>
      <c r="B377" t="str">
        <f>IF(KOKPIT!B377&lt;&gt;"",KOKPIT!B377,"")</f>
        <v/>
      </c>
      <c r="C377" s="124" t="str">
        <f>IF(A377&lt;&gt;"",SUMIFS('JPK_KR-1'!AL:AL,'JPK_KR-1'!W:W,B377),"")</f>
        <v/>
      </c>
      <c r="D377" s="124" t="str">
        <f>IF(A377&lt;&gt;"",SUMIFS('JPK_KR-1'!AM:AM,'JPK_KR-1'!W:W,B377),"")</f>
        <v/>
      </c>
      <c r="E377" t="str">
        <f>IF(KOKPIT!E377&lt;&gt;"",KOKPIT!E377,"")</f>
        <v/>
      </c>
      <c r="F377" t="str">
        <f>IF(KOKPIT!F377&lt;&gt;"",KOKPIT!F377,"")</f>
        <v/>
      </c>
      <c r="G377" s="124" t="str">
        <f>IF(E377&lt;&gt;"",SUMIFS('JPK_KR-1'!AL:AL,'JPK_KR-1'!W:W,F377),"")</f>
        <v/>
      </c>
      <c r="H377" s="124" t="str">
        <f>IF(E377&lt;&gt;"",SUMIFS('JPK_KR-1'!AM:AM,'JPK_KR-1'!W:W,F377),"")</f>
        <v/>
      </c>
      <c r="I377" t="str">
        <f>IF(KOKPIT!I377&lt;&gt;"",KOKPIT!I377,"")</f>
        <v/>
      </c>
      <c r="J377" t="str">
        <f>IF(KOKPIT!J377&lt;&gt;"",KOKPIT!J377,"")</f>
        <v/>
      </c>
      <c r="K377" s="124" t="str">
        <f>IF(I377&lt;&gt;"",SUMIFS('JPK_KR-1'!AJ:AJ,'JPK_KR-1'!W:W,J377),"")</f>
        <v/>
      </c>
      <c r="L377" s="124" t="str">
        <f>IF(I377&lt;&gt;"",SUMIFS('JPK_KR-1'!AK:AK,'JPK_KR-1'!W:W,J377),"")</f>
        <v/>
      </c>
    </row>
    <row r="378" spans="1:12" x14ac:dyDescent="0.35">
      <c r="A378" t="str">
        <f>IF(KOKPIT!A378&lt;&gt;"",KOKPIT!A378,"")</f>
        <v/>
      </c>
      <c r="B378" t="str">
        <f>IF(KOKPIT!B378&lt;&gt;"",KOKPIT!B378,"")</f>
        <v/>
      </c>
      <c r="C378" s="124" t="str">
        <f>IF(A378&lt;&gt;"",SUMIFS('JPK_KR-1'!AL:AL,'JPK_KR-1'!W:W,B378),"")</f>
        <v/>
      </c>
      <c r="D378" s="124" t="str">
        <f>IF(A378&lt;&gt;"",SUMIFS('JPK_KR-1'!AM:AM,'JPK_KR-1'!W:W,B378),"")</f>
        <v/>
      </c>
      <c r="E378" t="str">
        <f>IF(KOKPIT!E378&lt;&gt;"",KOKPIT!E378,"")</f>
        <v/>
      </c>
      <c r="F378" t="str">
        <f>IF(KOKPIT!F378&lt;&gt;"",KOKPIT!F378,"")</f>
        <v/>
      </c>
      <c r="G378" s="124" t="str">
        <f>IF(E378&lt;&gt;"",SUMIFS('JPK_KR-1'!AL:AL,'JPK_KR-1'!W:W,F378),"")</f>
        <v/>
      </c>
      <c r="H378" s="124" t="str">
        <f>IF(E378&lt;&gt;"",SUMIFS('JPK_KR-1'!AM:AM,'JPK_KR-1'!W:W,F378),"")</f>
        <v/>
      </c>
      <c r="I378" t="str">
        <f>IF(KOKPIT!I378&lt;&gt;"",KOKPIT!I378,"")</f>
        <v/>
      </c>
      <c r="J378" t="str">
        <f>IF(KOKPIT!J378&lt;&gt;"",KOKPIT!J378,"")</f>
        <v/>
      </c>
      <c r="K378" s="124" t="str">
        <f>IF(I378&lt;&gt;"",SUMIFS('JPK_KR-1'!AJ:AJ,'JPK_KR-1'!W:W,J378),"")</f>
        <v/>
      </c>
      <c r="L378" s="124" t="str">
        <f>IF(I378&lt;&gt;"",SUMIFS('JPK_KR-1'!AK:AK,'JPK_KR-1'!W:W,J378),"")</f>
        <v/>
      </c>
    </row>
    <row r="379" spans="1:12" x14ac:dyDescent="0.35">
      <c r="A379" t="str">
        <f>IF(KOKPIT!A379&lt;&gt;"",KOKPIT!A379,"")</f>
        <v/>
      </c>
      <c r="B379" t="str">
        <f>IF(KOKPIT!B379&lt;&gt;"",KOKPIT!B379,"")</f>
        <v/>
      </c>
      <c r="C379" s="124" t="str">
        <f>IF(A379&lt;&gt;"",SUMIFS('JPK_KR-1'!AL:AL,'JPK_KR-1'!W:W,B379),"")</f>
        <v/>
      </c>
      <c r="D379" s="124" t="str">
        <f>IF(A379&lt;&gt;"",SUMIFS('JPK_KR-1'!AM:AM,'JPK_KR-1'!W:W,B379),"")</f>
        <v/>
      </c>
      <c r="E379" t="str">
        <f>IF(KOKPIT!E379&lt;&gt;"",KOKPIT!E379,"")</f>
        <v/>
      </c>
      <c r="F379" t="str">
        <f>IF(KOKPIT!F379&lt;&gt;"",KOKPIT!F379,"")</f>
        <v/>
      </c>
      <c r="G379" s="124" t="str">
        <f>IF(E379&lt;&gt;"",SUMIFS('JPK_KR-1'!AL:AL,'JPK_KR-1'!W:W,F379),"")</f>
        <v/>
      </c>
      <c r="H379" s="124" t="str">
        <f>IF(E379&lt;&gt;"",SUMIFS('JPK_KR-1'!AM:AM,'JPK_KR-1'!W:W,F379),"")</f>
        <v/>
      </c>
      <c r="I379" t="str">
        <f>IF(KOKPIT!I379&lt;&gt;"",KOKPIT!I379,"")</f>
        <v/>
      </c>
      <c r="J379" t="str">
        <f>IF(KOKPIT!J379&lt;&gt;"",KOKPIT!J379,"")</f>
        <v/>
      </c>
      <c r="K379" s="124" t="str">
        <f>IF(I379&lt;&gt;"",SUMIFS('JPK_KR-1'!AJ:AJ,'JPK_KR-1'!W:W,J379),"")</f>
        <v/>
      </c>
      <c r="L379" s="124" t="str">
        <f>IF(I379&lt;&gt;"",SUMIFS('JPK_KR-1'!AK:AK,'JPK_KR-1'!W:W,J379),"")</f>
        <v/>
      </c>
    </row>
    <row r="380" spans="1:12" x14ac:dyDescent="0.35">
      <c r="A380" t="str">
        <f>IF(KOKPIT!A380&lt;&gt;"",KOKPIT!A380,"")</f>
        <v/>
      </c>
      <c r="B380" t="str">
        <f>IF(KOKPIT!B380&lt;&gt;"",KOKPIT!B380,"")</f>
        <v/>
      </c>
      <c r="C380" s="124" t="str">
        <f>IF(A380&lt;&gt;"",SUMIFS('JPK_KR-1'!AL:AL,'JPK_KR-1'!W:W,B380),"")</f>
        <v/>
      </c>
      <c r="D380" s="124" t="str">
        <f>IF(A380&lt;&gt;"",SUMIFS('JPK_KR-1'!AM:AM,'JPK_KR-1'!W:W,B380),"")</f>
        <v/>
      </c>
      <c r="E380" t="str">
        <f>IF(KOKPIT!E380&lt;&gt;"",KOKPIT!E380,"")</f>
        <v/>
      </c>
      <c r="F380" t="str">
        <f>IF(KOKPIT!F380&lt;&gt;"",KOKPIT!F380,"")</f>
        <v/>
      </c>
      <c r="G380" s="124" t="str">
        <f>IF(E380&lt;&gt;"",SUMIFS('JPK_KR-1'!AL:AL,'JPK_KR-1'!W:W,F380),"")</f>
        <v/>
      </c>
      <c r="H380" s="124" t="str">
        <f>IF(E380&lt;&gt;"",SUMIFS('JPK_KR-1'!AM:AM,'JPK_KR-1'!W:W,F380),"")</f>
        <v/>
      </c>
      <c r="I380" t="str">
        <f>IF(KOKPIT!I380&lt;&gt;"",KOKPIT!I380,"")</f>
        <v/>
      </c>
      <c r="J380" t="str">
        <f>IF(KOKPIT!J380&lt;&gt;"",KOKPIT!J380,"")</f>
        <v/>
      </c>
      <c r="K380" s="124" t="str">
        <f>IF(I380&lt;&gt;"",SUMIFS('JPK_KR-1'!AJ:AJ,'JPK_KR-1'!W:W,J380),"")</f>
        <v/>
      </c>
      <c r="L380" s="124" t="str">
        <f>IF(I380&lt;&gt;"",SUMIFS('JPK_KR-1'!AK:AK,'JPK_KR-1'!W:W,J380),"")</f>
        <v/>
      </c>
    </row>
    <row r="381" spans="1:12" x14ac:dyDescent="0.35">
      <c r="A381" t="str">
        <f>IF(KOKPIT!A381&lt;&gt;"",KOKPIT!A381,"")</f>
        <v/>
      </c>
      <c r="B381" t="str">
        <f>IF(KOKPIT!B381&lt;&gt;"",KOKPIT!B381,"")</f>
        <v/>
      </c>
      <c r="C381" s="124" t="str">
        <f>IF(A381&lt;&gt;"",SUMIFS('JPK_KR-1'!AL:AL,'JPK_KR-1'!W:W,B381),"")</f>
        <v/>
      </c>
      <c r="D381" s="124" t="str">
        <f>IF(A381&lt;&gt;"",SUMIFS('JPK_KR-1'!AM:AM,'JPK_KR-1'!W:W,B381),"")</f>
        <v/>
      </c>
      <c r="E381" t="str">
        <f>IF(KOKPIT!E381&lt;&gt;"",KOKPIT!E381,"")</f>
        <v/>
      </c>
      <c r="F381" t="str">
        <f>IF(KOKPIT!F381&lt;&gt;"",KOKPIT!F381,"")</f>
        <v/>
      </c>
      <c r="G381" s="124" t="str">
        <f>IF(E381&lt;&gt;"",SUMIFS('JPK_KR-1'!AL:AL,'JPK_KR-1'!W:W,F381),"")</f>
        <v/>
      </c>
      <c r="H381" s="124" t="str">
        <f>IF(E381&lt;&gt;"",SUMIFS('JPK_KR-1'!AM:AM,'JPK_KR-1'!W:W,F381),"")</f>
        <v/>
      </c>
      <c r="I381" t="str">
        <f>IF(KOKPIT!I381&lt;&gt;"",KOKPIT!I381,"")</f>
        <v/>
      </c>
      <c r="J381" t="str">
        <f>IF(KOKPIT!J381&lt;&gt;"",KOKPIT!J381,"")</f>
        <v/>
      </c>
      <c r="K381" s="124" t="str">
        <f>IF(I381&lt;&gt;"",SUMIFS('JPK_KR-1'!AJ:AJ,'JPK_KR-1'!W:W,J381),"")</f>
        <v/>
      </c>
      <c r="L381" s="124" t="str">
        <f>IF(I381&lt;&gt;"",SUMIFS('JPK_KR-1'!AK:AK,'JPK_KR-1'!W:W,J381),"")</f>
        <v/>
      </c>
    </row>
    <row r="382" spans="1:12" x14ac:dyDescent="0.35">
      <c r="A382" t="str">
        <f>IF(KOKPIT!A382&lt;&gt;"",KOKPIT!A382,"")</f>
        <v/>
      </c>
      <c r="B382" t="str">
        <f>IF(KOKPIT!B382&lt;&gt;"",KOKPIT!B382,"")</f>
        <v/>
      </c>
      <c r="C382" s="124" t="str">
        <f>IF(A382&lt;&gt;"",SUMIFS('JPK_KR-1'!AL:AL,'JPK_KR-1'!W:W,B382),"")</f>
        <v/>
      </c>
      <c r="D382" s="124" t="str">
        <f>IF(A382&lt;&gt;"",SUMIFS('JPK_KR-1'!AM:AM,'JPK_KR-1'!W:W,B382),"")</f>
        <v/>
      </c>
      <c r="E382" t="str">
        <f>IF(KOKPIT!E382&lt;&gt;"",KOKPIT!E382,"")</f>
        <v/>
      </c>
      <c r="F382" t="str">
        <f>IF(KOKPIT!F382&lt;&gt;"",KOKPIT!F382,"")</f>
        <v/>
      </c>
      <c r="G382" s="124" t="str">
        <f>IF(E382&lt;&gt;"",SUMIFS('JPK_KR-1'!AL:AL,'JPK_KR-1'!W:W,F382),"")</f>
        <v/>
      </c>
      <c r="H382" s="124" t="str">
        <f>IF(E382&lt;&gt;"",SUMIFS('JPK_KR-1'!AM:AM,'JPK_KR-1'!W:W,F382),"")</f>
        <v/>
      </c>
      <c r="I382" t="str">
        <f>IF(KOKPIT!I382&lt;&gt;"",KOKPIT!I382,"")</f>
        <v/>
      </c>
      <c r="J382" t="str">
        <f>IF(KOKPIT!J382&lt;&gt;"",KOKPIT!J382,"")</f>
        <v/>
      </c>
      <c r="K382" s="124" t="str">
        <f>IF(I382&lt;&gt;"",SUMIFS('JPK_KR-1'!AJ:AJ,'JPK_KR-1'!W:W,J382),"")</f>
        <v/>
      </c>
      <c r="L382" s="124" t="str">
        <f>IF(I382&lt;&gt;"",SUMIFS('JPK_KR-1'!AK:AK,'JPK_KR-1'!W:W,J382),"")</f>
        <v/>
      </c>
    </row>
    <row r="383" spans="1:12" x14ac:dyDescent="0.35">
      <c r="A383" t="str">
        <f>IF(KOKPIT!A383&lt;&gt;"",KOKPIT!A383,"")</f>
        <v/>
      </c>
      <c r="B383" t="str">
        <f>IF(KOKPIT!B383&lt;&gt;"",KOKPIT!B383,"")</f>
        <v/>
      </c>
      <c r="C383" s="124" t="str">
        <f>IF(A383&lt;&gt;"",SUMIFS('JPK_KR-1'!AL:AL,'JPK_KR-1'!W:W,B383),"")</f>
        <v/>
      </c>
      <c r="D383" s="124" t="str">
        <f>IF(A383&lt;&gt;"",SUMIFS('JPK_KR-1'!AM:AM,'JPK_KR-1'!W:W,B383),"")</f>
        <v/>
      </c>
      <c r="E383" t="str">
        <f>IF(KOKPIT!E383&lt;&gt;"",KOKPIT!E383,"")</f>
        <v/>
      </c>
      <c r="F383" t="str">
        <f>IF(KOKPIT!F383&lt;&gt;"",KOKPIT!F383,"")</f>
        <v/>
      </c>
      <c r="G383" s="124" t="str">
        <f>IF(E383&lt;&gt;"",SUMIFS('JPK_KR-1'!AL:AL,'JPK_KR-1'!W:W,F383),"")</f>
        <v/>
      </c>
      <c r="H383" s="124" t="str">
        <f>IF(E383&lt;&gt;"",SUMIFS('JPK_KR-1'!AM:AM,'JPK_KR-1'!W:W,F383),"")</f>
        <v/>
      </c>
      <c r="I383" t="str">
        <f>IF(KOKPIT!I383&lt;&gt;"",KOKPIT!I383,"")</f>
        <v/>
      </c>
      <c r="J383" t="str">
        <f>IF(KOKPIT!J383&lt;&gt;"",KOKPIT!J383,"")</f>
        <v/>
      </c>
      <c r="K383" s="124" t="str">
        <f>IF(I383&lt;&gt;"",SUMIFS('JPK_KR-1'!AJ:AJ,'JPK_KR-1'!W:W,J383),"")</f>
        <v/>
      </c>
      <c r="L383" s="124" t="str">
        <f>IF(I383&lt;&gt;"",SUMIFS('JPK_KR-1'!AK:AK,'JPK_KR-1'!W:W,J383),"")</f>
        <v/>
      </c>
    </row>
    <row r="384" spans="1:12" x14ac:dyDescent="0.35">
      <c r="A384" t="str">
        <f>IF(KOKPIT!A384&lt;&gt;"",KOKPIT!A384,"")</f>
        <v/>
      </c>
      <c r="B384" t="str">
        <f>IF(KOKPIT!B384&lt;&gt;"",KOKPIT!B384,"")</f>
        <v/>
      </c>
      <c r="C384" s="124" t="str">
        <f>IF(A384&lt;&gt;"",SUMIFS('JPK_KR-1'!AL:AL,'JPK_KR-1'!W:W,B384),"")</f>
        <v/>
      </c>
      <c r="D384" s="124" t="str">
        <f>IF(A384&lt;&gt;"",SUMIFS('JPK_KR-1'!AM:AM,'JPK_KR-1'!W:W,B384),"")</f>
        <v/>
      </c>
      <c r="E384" t="str">
        <f>IF(KOKPIT!E384&lt;&gt;"",KOKPIT!E384,"")</f>
        <v/>
      </c>
      <c r="F384" t="str">
        <f>IF(KOKPIT!F384&lt;&gt;"",KOKPIT!F384,"")</f>
        <v/>
      </c>
      <c r="G384" s="124" t="str">
        <f>IF(E384&lt;&gt;"",SUMIFS('JPK_KR-1'!AL:AL,'JPK_KR-1'!W:W,F384),"")</f>
        <v/>
      </c>
      <c r="H384" s="124" t="str">
        <f>IF(E384&lt;&gt;"",SUMIFS('JPK_KR-1'!AM:AM,'JPK_KR-1'!W:W,F384),"")</f>
        <v/>
      </c>
      <c r="I384" t="str">
        <f>IF(KOKPIT!I384&lt;&gt;"",KOKPIT!I384,"")</f>
        <v/>
      </c>
      <c r="J384" t="str">
        <f>IF(KOKPIT!J384&lt;&gt;"",KOKPIT!J384,"")</f>
        <v/>
      </c>
      <c r="K384" s="124" t="str">
        <f>IF(I384&lt;&gt;"",SUMIFS('JPK_KR-1'!AJ:AJ,'JPK_KR-1'!W:W,J384),"")</f>
        <v/>
      </c>
      <c r="L384" s="124" t="str">
        <f>IF(I384&lt;&gt;"",SUMIFS('JPK_KR-1'!AK:AK,'JPK_KR-1'!W:W,J384),"")</f>
        <v/>
      </c>
    </row>
    <row r="385" spans="1:12" x14ac:dyDescent="0.35">
      <c r="A385" t="str">
        <f>IF(KOKPIT!A385&lt;&gt;"",KOKPIT!A385,"")</f>
        <v/>
      </c>
      <c r="B385" t="str">
        <f>IF(KOKPIT!B385&lt;&gt;"",KOKPIT!B385,"")</f>
        <v/>
      </c>
      <c r="C385" s="124" t="str">
        <f>IF(A385&lt;&gt;"",SUMIFS('JPK_KR-1'!AL:AL,'JPK_KR-1'!W:W,B385),"")</f>
        <v/>
      </c>
      <c r="D385" s="124" t="str">
        <f>IF(A385&lt;&gt;"",SUMIFS('JPK_KR-1'!AM:AM,'JPK_KR-1'!W:W,B385),"")</f>
        <v/>
      </c>
      <c r="E385" t="str">
        <f>IF(KOKPIT!E385&lt;&gt;"",KOKPIT!E385,"")</f>
        <v/>
      </c>
      <c r="F385" t="str">
        <f>IF(KOKPIT!F385&lt;&gt;"",KOKPIT!F385,"")</f>
        <v/>
      </c>
      <c r="G385" s="124" t="str">
        <f>IF(E385&lt;&gt;"",SUMIFS('JPK_KR-1'!AL:AL,'JPK_KR-1'!W:W,F385),"")</f>
        <v/>
      </c>
      <c r="H385" s="124" t="str">
        <f>IF(E385&lt;&gt;"",SUMIFS('JPK_KR-1'!AM:AM,'JPK_KR-1'!W:W,F385),"")</f>
        <v/>
      </c>
      <c r="I385" t="str">
        <f>IF(KOKPIT!I385&lt;&gt;"",KOKPIT!I385,"")</f>
        <v/>
      </c>
      <c r="J385" t="str">
        <f>IF(KOKPIT!J385&lt;&gt;"",KOKPIT!J385,"")</f>
        <v/>
      </c>
      <c r="K385" s="124" t="str">
        <f>IF(I385&lt;&gt;"",SUMIFS('JPK_KR-1'!AJ:AJ,'JPK_KR-1'!W:W,J385),"")</f>
        <v/>
      </c>
      <c r="L385" s="124" t="str">
        <f>IF(I385&lt;&gt;"",SUMIFS('JPK_KR-1'!AK:AK,'JPK_KR-1'!W:W,J385),"")</f>
        <v/>
      </c>
    </row>
    <row r="386" spans="1:12" x14ac:dyDescent="0.35">
      <c r="A386" t="str">
        <f>IF(KOKPIT!A386&lt;&gt;"",KOKPIT!A386,"")</f>
        <v/>
      </c>
      <c r="B386" t="str">
        <f>IF(KOKPIT!B386&lt;&gt;"",KOKPIT!B386,"")</f>
        <v/>
      </c>
      <c r="C386" s="124" t="str">
        <f>IF(A386&lt;&gt;"",SUMIFS('JPK_KR-1'!AL:AL,'JPK_KR-1'!W:W,B386),"")</f>
        <v/>
      </c>
      <c r="D386" s="124" t="str">
        <f>IF(A386&lt;&gt;"",SUMIFS('JPK_KR-1'!AM:AM,'JPK_KR-1'!W:W,B386),"")</f>
        <v/>
      </c>
      <c r="E386" t="str">
        <f>IF(KOKPIT!E386&lt;&gt;"",KOKPIT!E386,"")</f>
        <v/>
      </c>
      <c r="F386" t="str">
        <f>IF(KOKPIT!F386&lt;&gt;"",KOKPIT!F386,"")</f>
        <v/>
      </c>
      <c r="G386" s="124" t="str">
        <f>IF(E386&lt;&gt;"",SUMIFS('JPK_KR-1'!AL:AL,'JPK_KR-1'!W:W,F386),"")</f>
        <v/>
      </c>
      <c r="H386" s="124" t="str">
        <f>IF(E386&lt;&gt;"",SUMIFS('JPK_KR-1'!AM:AM,'JPK_KR-1'!W:W,F386),"")</f>
        <v/>
      </c>
      <c r="I386" t="str">
        <f>IF(KOKPIT!I386&lt;&gt;"",KOKPIT!I386,"")</f>
        <v/>
      </c>
      <c r="J386" t="str">
        <f>IF(KOKPIT!J386&lt;&gt;"",KOKPIT!J386,"")</f>
        <v/>
      </c>
      <c r="K386" s="124" t="str">
        <f>IF(I386&lt;&gt;"",SUMIFS('JPK_KR-1'!AJ:AJ,'JPK_KR-1'!W:W,J386),"")</f>
        <v/>
      </c>
      <c r="L386" s="124" t="str">
        <f>IF(I386&lt;&gt;"",SUMIFS('JPK_KR-1'!AK:AK,'JPK_KR-1'!W:W,J386),"")</f>
        <v/>
      </c>
    </row>
    <row r="387" spans="1:12" x14ac:dyDescent="0.35">
      <c r="A387" t="str">
        <f>IF(KOKPIT!A387&lt;&gt;"",KOKPIT!A387,"")</f>
        <v/>
      </c>
      <c r="B387" t="str">
        <f>IF(KOKPIT!B387&lt;&gt;"",KOKPIT!B387,"")</f>
        <v/>
      </c>
      <c r="C387" s="124" t="str">
        <f>IF(A387&lt;&gt;"",SUMIFS('JPK_KR-1'!AL:AL,'JPK_KR-1'!W:W,B387),"")</f>
        <v/>
      </c>
      <c r="D387" s="124" t="str">
        <f>IF(A387&lt;&gt;"",SUMIFS('JPK_KR-1'!AM:AM,'JPK_KR-1'!W:W,B387),"")</f>
        <v/>
      </c>
      <c r="E387" t="str">
        <f>IF(KOKPIT!E387&lt;&gt;"",KOKPIT!E387,"")</f>
        <v/>
      </c>
      <c r="F387" t="str">
        <f>IF(KOKPIT!F387&lt;&gt;"",KOKPIT!F387,"")</f>
        <v/>
      </c>
      <c r="G387" s="124" t="str">
        <f>IF(E387&lt;&gt;"",SUMIFS('JPK_KR-1'!AL:AL,'JPK_KR-1'!W:W,F387),"")</f>
        <v/>
      </c>
      <c r="H387" s="124" t="str">
        <f>IF(E387&lt;&gt;"",SUMIFS('JPK_KR-1'!AM:AM,'JPK_KR-1'!W:W,F387),"")</f>
        <v/>
      </c>
      <c r="I387" t="str">
        <f>IF(KOKPIT!I387&lt;&gt;"",KOKPIT!I387,"")</f>
        <v/>
      </c>
      <c r="J387" t="str">
        <f>IF(KOKPIT!J387&lt;&gt;"",KOKPIT!J387,"")</f>
        <v/>
      </c>
      <c r="K387" s="124" t="str">
        <f>IF(I387&lt;&gt;"",SUMIFS('JPK_KR-1'!AJ:AJ,'JPK_KR-1'!W:W,J387),"")</f>
        <v/>
      </c>
      <c r="L387" s="124" t="str">
        <f>IF(I387&lt;&gt;"",SUMIFS('JPK_KR-1'!AK:AK,'JPK_KR-1'!W:W,J387),"")</f>
        <v/>
      </c>
    </row>
    <row r="388" spans="1:12" x14ac:dyDescent="0.35">
      <c r="A388" t="str">
        <f>IF(KOKPIT!A388&lt;&gt;"",KOKPIT!A388,"")</f>
        <v/>
      </c>
      <c r="B388" t="str">
        <f>IF(KOKPIT!B388&lt;&gt;"",KOKPIT!B388,"")</f>
        <v/>
      </c>
      <c r="C388" s="124" t="str">
        <f>IF(A388&lt;&gt;"",SUMIFS('JPK_KR-1'!AL:AL,'JPK_KR-1'!W:W,B388),"")</f>
        <v/>
      </c>
      <c r="D388" s="124" t="str">
        <f>IF(A388&lt;&gt;"",SUMIFS('JPK_KR-1'!AM:AM,'JPK_KR-1'!W:W,B388),"")</f>
        <v/>
      </c>
      <c r="E388" t="str">
        <f>IF(KOKPIT!E388&lt;&gt;"",KOKPIT!E388,"")</f>
        <v/>
      </c>
      <c r="F388" t="str">
        <f>IF(KOKPIT!F388&lt;&gt;"",KOKPIT!F388,"")</f>
        <v/>
      </c>
      <c r="G388" s="124" t="str">
        <f>IF(E388&lt;&gt;"",SUMIFS('JPK_KR-1'!AL:AL,'JPK_KR-1'!W:W,F388),"")</f>
        <v/>
      </c>
      <c r="H388" s="124" t="str">
        <f>IF(E388&lt;&gt;"",SUMIFS('JPK_KR-1'!AM:AM,'JPK_KR-1'!W:W,F388),"")</f>
        <v/>
      </c>
      <c r="I388" t="str">
        <f>IF(KOKPIT!I388&lt;&gt;"",KOKPIT!I388,"")</f>
        <v/>
      </c>
      <c r="J388" t="str">
        <f>IF(KOKPIT!J388&lt;&gt;"",KOKPIT!J388,"")</f>
        <v/>
      </c>
      <c r="K388" s="124" t="str">
        <f>IF(I388&lt;&gt;"",SUMIFS('JPK_KR-1'!AJ:AJ,'JPK_KR-1'!W:W,J388),"")</f>
        <v/>
      </c>
      <c r="L388" s="124" t="str">
        <f>IF(I388&lt;&gt;"",SUMIFS('JPK_KR-1'!AK:AK,'JPK_KR-1'!W:W,J388),"")</f>
        <v/>
      </c>
    </row>
    <row r="389" spans="1:12" x14ac:dyDescent="0.35">
      <c r="A389" t="str">
        <f>IF(KOKPIT!A389&lt;&gt;"",KOKPIT!A389,"")</f>
        <v/>
      </c>
      <c r="B389" t="str">
        <f>IF(KOKPIT!B389&lt;&gt;"",KOKPIT!B389,"")</f>
        <v/>
      </c>
      <c r="C389" s="124" t="str">
        <f>IF(A389&lt;&gt;"",SUMIFS('JPK_KR-1'!AL:AL,'JPK_KR-1'!W:W,B389),"")</f>
        <v/>
      </c>
      <c r="D389" s="124" t="str">
        <f>IF(A389&lt;&gt;"",SUMIFS('JPK_KR-1'!AM:AM,'JPK_KR-1'!W:W,B389),"")</f>
        <v/>
      </c>
      <c r="E389" t="str">
        <f>IF(KOKPIT!E389&lt;&gt;"",KOKPIT!E389,"")</f>
        <v/>
      </c>
      <c r="F389" t="str">
        <f>IF(KOKPIT!F389&lt;&gt;"",KOKPIT!F389,"")</f>
        <v/>
      </c>
      <c r="G389" s="124" t="str">
        <f>IF(E389&lt;&gt;"",SUMIFS('JPK_KR-1'!AL:AL,'JPK_KR-1'!W:W,F389),"")</f>
        <v/>
      </c>
      <c r="H389" s="124" t="str">
        <f>IF(E389&lt;&gt;"",SUMIFS('JPK_KR-1'!AM:AM,'JPK_KR-1'!W:W,F389),"")</f>
        <v/>
      </c>
      <c r="I389" t="str">
        <f>IF(KOKPIT!I389&lt;&gt;"",KOKPIT!I389,"")</f>
        <v/>
      </c>
      <c r="J389" t="str">
        <f>IF(KOKPIT!J389&lt;&gt;"",KOKPIT!J389,"")</f>
        <v/>
      </c>
      <c r="K389" s="124" t="str">
        <f>IF(I389&lt;&gt;"",SUMIFS('JPK_KR-1'!AJ:AJ,'JPK_KR-1'!W:W,J389),"")</f>
        <v/>
      </c>
      <c r="L389" s="124" t="str">
        <f>IF(I389&lt;&gt;"",SUMIFS('JPK_KR-1'!AK:AK,'JPK_KR-1'!W:W,J389),"")</f>
        <v/>
      </c>
    </row>
    <row r="390" spans="1:12" x14ac:dyDescent="0.35">
      <c r="A390" t="str">
        <f>IF(KOKPIT!A390&lt;&gt;"",KOKPIT!A390,"")</f>
        <v/>
      </c>
      <c r="B390" t="str">
        <f>IF(KOKPIT!B390&lt;&gt;"",KOKPIT!B390,"")</f>
        <v/>
      </c>
      <c r="C390" s="124" t="str">
        <f>IF(A390&lt;&gt;"",SUMIFS('JPK_KR-1'!AL:AL,'JPK_KR-1'!W:W,B390),"")</f>
        <v/>
      </c>
      <c r="D390" s="124" t="str">
        <f>IF(A390&lt;&gt;"",SUMIFS('JPK_KR-1'!AM:AM,'JPK_KR-1'!W:W,B390),"")</f>
        <v/>
      </c>
      <c r="E390" t="str">
        <f>IF(KOKPIT!E390&lt;&gt;"",KOKPIT!E390,"")</f>
        <v/>
      </c>
      <c r="F390" t="str">
        <f>IF(KOKPIT!F390&lt;&gt;"",KOKPIT!F390,"")</f>
        <v/>
      </c>
      <c r="G390" s="124" t="str">
        <f>IF(E390&lt;&gt;"",SUMIFS('JPK_KR-1'!AL:AL,'JPK_KR-1'!W:W,F390),"")</f>
        <v/>
      </c>
      <c r="H390" s="124" t="str">
        <f>IF(E390&lt;&gt;"",SUMIFS('JPK_KR-1'!AM:AM,'JPK_KR-1'!W:W,F390),"")</f>
        <v/>
      </c>
      <c r="I390" t="str">
        <f>IF(KOKPIT!I390&lt;&gt;"",KOKPIT!I390,"")</f>
        <v/>
      </c>
      <c r="J390" t="str">
        <f>IF(KOKPIT!J390&lt;&gt;"",KOKPIT!J390,"")</f>
        <v/>
      </c>
      <c r="K390" s="124" t="str">
        <f>IF(I390&lt;&gt;"",SUMIFS('JPK_KR-1'!AJ:AJ,'JPK_KR-1'!W:W,J390),"")</f>
        <v/>
      </c>
      <c r="L390" s="124" t="str">
        <f>IF(I390&lt;&gt;"",SUMIFS('JPK_KR-1'!AK:AK,'JPK_KR-1'!W:W,J390),"")</f>
        <v/>
      </c>
    </row>
    <row r="391" spans="1:12" x14ac:dyDescent="0.35">
      <c r="A391" t="str">
        <f>IF(KOKPIT!A391&lt;&gt;"",KOKPIT!A391,"")</f>
        <v/>
      </c>
      <c r="B391" t="str">
        <f>IF(KOKPIT!B391&lt;&gt;"",KOKPIT!B391,"")</f>
        <v/>
      </c>
      <c r="C391" s="124" t="str">
        <f>IF(A391&lt;&gt;"",SUMIFS('JPK_KR-1'!AL:AL,'JPK_KR-1'!W:W,B391),"")</f>
        <v/>
      </c>
      <c r="D391" s="124" t="str">
        <f>IF(A391&lt;&gt;"",SUMIFS('JPK_KR-1'!AM:AM,'JPK_KR-1'!W:W,B391),"")</f>
        <v/>
      </c>
      <c r="E391" t="str">
        <f>IF(KOKPIT!E391&lt;&gt;"",KOKPIT!E391,"")</f>
        <v/>
      </c>
      <c r="F391" t="str">
        <f>IF(KOKPIT!F391&lt;&gt;"",KOKPIT!F391,"")</f>
        <v/>
      </c>
      <c r="G391" s="124" t="str">
        <f>IF(E391&lt;&gt;"",SUMIFS('JPK_KR-1'!AL:AL,'JPK_KR-1'!W:W,F391),"")</f>
        <v/>
      </c>
      <c r="H391" s="124" t="str">
        <f>IF(E391&lt;&gt;"",SUMIFS('JPK_KR-1'!AM:AM,'JPK_KR-1'!W:W,F391),"")</f>
        <v/>
      </c>
      <c r="I391" t="str">
        <f>IF(KOKPIT!I391&lt;&gt;"",KOKPIT!I391,"")</f>
        <v/>
      </c>
      <c r="J391" t="str">
        <f>IF(KOKPIT!J391&lt;&gt;"",KOKPIT!J391,"")</f>
        <v/>
      </c>
      <c r="K391" s="124" t="str">
        <f>IF(I391&lt;&gt;"",SUMIFS('JPK_KR-1'!AJ:AJ,'JPK_KR-1'!W:W,J391),"")</f>
        <v/>
      </c>
      <c r="L391" s="124" t="str">
        <f>IF(I391&lt;&gt;"",SUMIFS('JPK_KR-1'!AK:AK,'JPK_KR-1'!W:W,J391),"")</f>
        <v/>
      </c>
    </row>
    <row r="392" spans="1:12" x14ac:dyDescent="0.35">
      <c r="A392" t="str">
        <f>IF(KOKPIT!A392&lt;&gt;"",KOKPIT!A392,"")</f>
        <v/>
      </c>
      <c r="B392" t="str">
        <f>IF(KOKPIT!B392&lt;&gt;"",KOKPIT!B392,"")</f>
        <v/>
      </c>
      <c r="C392" s="124" t="str">
        <f>IF(A392&lt;&gt;"",SUMIFS('JPK_KR-1'!AL:AL,'JPK_KR-1'!W:W,B392),"")</f>
        <v/>
      </c>
      <c r="D392" s="124" t="str">
        <f>IF(A392&lt;&gt;"",SUMIFS('JPK_KR-1'!AM:AM,'JPK_KR-1'!W:W,B392),"")</f>
        <v/>
      </c>
      <c r="E392" t="str">
        <f>IF(KOKPIT!E392&lt;&gt;"",KOKPIT!E392,"")</f>
        <v/>
      </c>
      <c r="F392" t="str">
        <f>IF(KOKPIT!F392&lt;&gt;"",KOKPIT!F392,"")</f>
        <v/>
      </c>
      <c r="G392" s="124" t="str">
        <f>IF(E392&lt;&gt;"",SUMIFS('JPK_KR-1'!AL:AL,'JPK_KR-1'!W:W,F392),"")</f>
        <v/>
      </c>
      <c r="H392" s="124" t="str">
        <f>IF(E392&lt;&gt;"",SUMIFS('JPK_KR-1'!AM:AM,'JPK_KR-1'!W:W,F392),"")</f>
        <v/>
      </c>
      <c r="I392" t="str">
        <f>IF(KOKPIT!I392&lt;&gt;"",KOKPIT!I392,"")</f>
        <v/>
      </c>
      <c r="J392" t="str">
        <f>IF(KOKPIT!J392&lt;&gt;"",KOKPIT!J392,"")</f>
        <v/>
      </c>
      <c r="K392" s="124" t="str">
        <f>IF(I392&lt;&gt;"",SUMIFS('JPK_KR-1'!AJ:AJ,'JPK_KR-1'!W:W,J392),"")</f>
        <v/>
      </c>
      <c r="L392" s="124" t="str">
        <f>IF(I392&lt;&gt;"",SUMIFS('JPK_KR-1'!AK:AK,'JPK_KR-1'!W:W,J392),"")</f>
        <v/>
      </c>
    </row>
    <row r="393" spans="1:12" x14ac:dyDescent="0.35">
      <c r="A393" t="str">
        <f>IF(KOKPIT!A393&lt;&gt;"",KOKPIT!A393,"")</f>
        <v/>
      </c>
      <c r="B393" t="str">
        <f>IF(KOKPIT!B393&lt;&gt;"",KOKPIT!B393,"")</f>
        <v/>
      </c>
      <c r="C393" s="124" t="str">
        <f>IF(A393&lt;&gt;"",SUMIFS('JPK_KR-1'!AL:AL,'JPK_KR-1'!W:W,B393),"")</f>
        <v/>
      </c>
      <c r="D393" s="124" t="str">
        <f>IF(A393&lt;&gt;"",SUMIFS('JPK_KR-1'!AM:AM,'JPK_KR-1'!W:W,B393),"")</f>
        <v/>
      </c>
      <c r="E393" t="str">
        <f>IF(KOKPIT!E393&lt;&gt;"",KOKPIT!E393,"")</f>
        <v/>
      </c>
      <c r="F393" t="str">
        <f>IF(KOKPIT!F393&lt;&gt;"",KOKPIT!F393,"")</f>
        <v/>
      </c>
      <c r="G393" s="124" t="str">
        <f>IF(E393&lt;&gt;"",SUMIFS('JPK_KR-1'!AL:AL,'JPK_KR-1'!W:W,F393),"")</f>
        <v/>
      </c>
      <c r="H393" s="124" t="str">
        <f>IF(E393&lt;&gt;"",SUMIFS('JPK_KR-1'!AM:AM,'JPK_KR-1'!W:W,F393),"")</f>
        <v/>
      </c>
      <c r="I393" t="str">
        <f>IF(KOKPIT!I393&lt;&gt;"",KOKPIT!I393,"")</f>
        <v/>
      </c>
      <c r="J393" t="str">
        <f>IF(KOKPIT!J393&lt;&gt;"",KOKPIT!J393,"")</f>
        <v/>
      </c>
      <c r="K393" s="124" t="str">
        <f>IF(I393&lt;&gt;"",SUMIFS('JPK_KR-1'!AJ:AJ,'JPK_KR-1'!W:W,J393),"")</f>
        <v/>
      </c>
      <c r="L393" s="124" t="str">
        <f>IF(I393&lt;&gt;"",SUMIFS('JPK_KR-1'!AK:AK,'JPK_KR-1'!W:W,J393),"")</f>
        <v/>
      </c>
    </row>
    <row r="394" spans="1:12" x14ac:dyDescent="0.35">
      <c r="A394" t="str">
        <f>IF(KOKPIT!A394&lt;&gt;"",KOKPIT!A394,"")</f>
        <v/>
      </c>
      <c r="B394" t="str">
        <f>IF(KOKPIT!B394&lt;&gt;"",KOKPIT!B394,"")</f>
        <v/>
      </c>
      <c r="C394" s="124" t="str">
        <f>IF(A394&lt;&gt;"",SUMIFS('JPK_KR-1'!AL:AL,'JPK_KR-1'!W:W,B394),"")</f>
        <v/>
      </c>
      <c r="D394" s="124" t="str">
        <f>IF(A394&lt;&gt;"",SUMIFS('JPK_KR-1'!AM:AM,'JPK_KR-1'!W:W,B394),"")</f>
        <v/>
      </c>
      <c r="E394" t="str">
        <f>IF(KOKPIT!E394&lt;&gt;"",KOKPIT!E394,"")</f>
        <v/>
      </c>
      <c r="F394" t="str">
        <f>IF(KOKPIT!F394&lt;&gt;"",KOKPIT!F394,"")</f>
        <v/>
      </c>
      <c r="G394" s="124" t="str">
        <f>IF(E394&lt;&gt;"",SUMIFS('JPK_KR-1'!AL:AL,'JPK_KR-1'!W:W,F394),"")</f>
        <v/>
      </c>
      <c r="H394" s="124" t="str">
        <f>IF(E394&lt;&gt;"",SUMIFS('JPK_KR-1'!AM:AM,'JPK_KR-1'!W:W,F394),"")</f>
        <v/>
      </c>
      <c r="I394" t="str">
        <f>IF(KOKPIT!I394&lt;&gt;"",KOKPIT!I394,"")</f>
        <v/>
      </c>
      <c r="J394" t="str">
        <f>IF(KOKPIT!J394&lt;&gt;"",KOKPIT!J394,"")</f>
        <v/>
      </c>
      <c r="K394" s="124" t="str">
        <f>IF(I394&lt;&gt;"",SUMIFS('JPK_KR-1'!AJ:AJ,'JPK_KR-1'!W:W,J394),"")</f>
        <v/>
      </c>
      <c r="L394" s="124" t="str">
        <f>IF(I394&lt;&gt;"",SUMIFS('JPK_KR-1'!AK:AK,'JPK_KR-1'!W:W,J394),"")</f>
        <v/>
      </c>
    </row>
    <row r="395" spans="1:12" x14ac:dyDescent="0.35">
      <c r="A395" t="str">
        <f>IF(KOKPIT!A395&lt;&gt;"",KOKPIT!A395,"")</f>
        <v/>
      </c>
      <c r="B395" t="str">
        <f>IF(KOKPIT!B395&lt;&gt;"",KOKPIT!B395,"")</f>
        <v/>
      </c>
      <c r="C395" s="124" t="str">
        <f>IF(A395&lt;&gt;"",SUMIFS('JPK_KR-1'!AL:AL,'JPK_KR-1'!W:W,B395),"")</f>
        <v/>
      </c>
      <c r="D395" s="124" t="str">
        <f>IF(A395&lt;&gt;"",SUMIFS('JPK_KR-1'!AM:AM,'JPK_KR-1'!W:W,B395),"")</f>
        <v/>
      </c>
      <c r="E395" t="str">
        <f>IF(KOKPIT!E395&lt;&gt;"",KOKPIT!E395,"")</f>
        <v/>
      </c>
      <c r="F395" t="str">
        <f>IF(KOKPIT!F395&lt;&gt;"",KOKPIT!F395,"")</f>
        <v/>
      </c>
      <c r="G395" s="124" t="str">
        <f>IF(E395&lt;&gt;"",SUMIFS('JPK_KR-1'!AL:AL,'JPK_KR-1'!W:W,F395),"")</f>
        <v/>
      </c>
      <c r="H395" s="124" t="str">
        <f>IF(E395&lt;&gt;"",SUMIFS('JPK_KR-1'!AM:AM,'JPK_KR-1'!W:W,F395),"")</f>
        <v/>
      </c>
      <c r="I395" t="str">
        <f>IF(KOKPIT!I395&lt;&gt;"",KOKPIT!I395,"")</f>
        <v/>
      </c>
      <c r="J395" t="str">
        <f>IF(KOKPIT!J395&lt;&gt;"",KOKPIT!J395,"")</f>
        <v/>
      </c>
      <c r="K395" s="124" t="str">
        <f>IF(I395&lt;&gt;"",SUMIFS('JPK_KR-1'!AJ:AJ,'JPK_KR-1'!W:W,J395),"")</f>
        <v/>
      </c>
      <c r="L395" s="124" t="str">
        <f>IF(I395&lt;&gt;"",SUMIFS('JPK_KR-1'!AK:AK,'JPK_KR-1'!W:W,J395),"")</f>
        <v/>
      </c>
    </row>
    <row r="396" spans="1:12" x14ac:dyDescent="0.35">
      <c r="A396" t="str">
        <f>IF(KOKPIT!A396&lt;&gt;"",KOKPIT!A396,"")</f>
        <v/>
      </c>
      <c r="B396" t="str">
        <f>IF(KOKPIT!B396&lt;&gt;"",KOKPIT!B396,"")</f>
        <v/>
      </c>
      <c r="C396" s="124" t="str">
        <f>IF(A396&lt;&gt;"",SUMIFS('JPK_KR-1'!AL:AL,'JPK_KR-1'!W:W,B396),"")</f>
        <v/>
      </c>
      <c r="D396" s="124" t="str">
        <f>IF(A396&lt;&gt;"",SUMIFS('JPK_KR-1'!AM:AM,'JPK_KR-1'!W:W,B396),"")</f>
        <v/>
      </c>
      <c r="E396" t="str">
        <f>IF(KOKPIT!E396&lt;&gt;"",KOKPIT!E396,"")</f>
        <v/>
      </c>
      <c r="F396" t="str">
        <f>IF(KOKPIT!F396&lt;&gt;"",KOKPIT!F396,"")</f>
        <v/>
      </c>
      <c r="G396" s="124" t="str">
        <f>IF(E396&lt;&gt;"",SUMIFS('JPK_KR-1'!AL:AL,'JPK_KR-1'!W:W,F396),"")</f>
        <v/>
      </c>
      <c r="H396" s="124" t="str">
        <f>IF(E396&lt;&gt;"",SUMIFS('JPK_KR-1'!AM:AM,'JPK_KR-1'!W:W,F396),"")</f>
        <v/>
      </c>
      <c r="I396" t="str">
        <f>IF(KOKPIT!I396&lt;&gt;"",KOKPIT!I396,"")</f>
        <v/>
      </c>
      <c r="J396" t="str">
        <f>IF(KOKPIT!J396&lt;&gt;"",KOKPIT!J396,"")</f>
        <v/>
      </c>
      <c r="K396" s="124" t="str">
        <f>IF(I396&lt;&gt;"",SUMIFS('JPK_KR-1'!AJ:AJ,'JPK_KR-1'!W:W,J396),"")</f>
        <v/>
      </c>
      <c r="L396" s="124" t="str">
        <f>IF(I396&lt;&gt;"",SUMIFS('JPK_KR-1'!AK:AK,'JPK_KR-1'!W:W,J396),"")</f>
        <v/>
      </c>
    </row>
    <row r="397" spans="1:12" x14ac:dyDescent="0.35">
      <c r="A397" t="str">
        <f>IF(KOKPIT!A397&lt;&gt;"",KOKPIT!A397,"")</f>
        <v/>
      </c>
      <c r="B397" t="str">
        <f>IF(KOKPIT!B397&lt;&gt;"",KOKPIT!B397,"")</f>
        <v/>
      </c>
      <c r="C397" s="124" t="str">
        <f>IF(A397&lt;&gt;"",SUMIFS('JPK_KR-1'!AL:AL,'JPK_KR-1'!W:W,B397),"")</f>
        <v/>
      </c>
      <c r="D397" s="124" t="str">
        <f>IF(A397&lt;&gt;"",SUMIFS('JPK_KR-1'!AM:AM,'JPK_KR-1'!W:W,B397),"")</f>
        <v/>
      </c>
      <c r="E397" t="str">
        <f>IF(KOKPIT!E397&lt;&gt;"",KOKPIT!E397,"")</f>
        <v/>
      </c>
      <c r="F397" t="str">
        <f>IF(KOKPIT!F397&lt;&gt;"",KOKPIT!F397,"")</f>
        <v/>
      </c>
      <c r="G397" s="124" t="str">
        <f>IF(E397&lt;&gt;"",SUMIFS('JPK_KR-1'!AL:AL,'JPK_KR-1'!W:W,F397),"")</f>
        <v/>
      </c>
      <c r="H397" s="124" t="str">
        <f>IF(E397&lt;&gt;"",SUMIFS('JPK_KR-1'!AM:AM,'JPK_KR-1'!W:W,F397),"")</f>
        <v/>
      </c>
      <c r="I397" t="str">
        <f>IF(KOKPIT!I397&lt;&gt;"",KOKPIT!I397,"")</f>
        <v/>
      </c>
      <c r="J397" t="str">
        <f>IF(KOKPIT!J397&lt;&gt;"",KOKPIT!J397,"")</f>
        <v/>
      </c>
      <c r="K397" s="124" t="str">
        <f>IF(I397&lt;&gt;"",SUMIFS('JPK_KR-1'!AJ:AJ,'JPK_KR-1'!W:W,J397),"")</f>
        <v/>
      </c>
      <c r="L397" s="124" t="str">
        <f>IF(I397&lt;&gt;"",SUMIFS('JPK_KR-1'!AK:AK,'JPK_KR-1'!W:W,J397),"")</f>
        <v/>
      </c>
    </row>
    <row r="398" spans="1:12" x14ac:dyDescent="0.35">
      <c r="A398" t="str">
        <f>IF(KOKPIT!A398&lt;&gt;"",KOKPIT!A398,"")</f>
        <v/>
      </c>
      <c r="B398" t="str">
        <f>IF(KOKPIT!B398&lt;&gt;"",KOKPIT!B398,"")</f>
        <v/>
      </c>
      <c r="C398" s="124" t="str">
        <f>IF(A398&lt;&gt;"",SUMIFS('JPK_KR-1'!AL:AL,'JPK_KR-1'!W:W,B398),"")</f>
        <v/>
      </c>
      <c r="D398" s="124" t="str">
        <f>IF(A398&lt;&gt;"",SUMIFS('JPK_KR-1'!AM:AM,'JPK_KR-1'!W:W,B398),"")</f>
        <v/>
      </c>
      <c r="E398" t="str">
        <f>IF(KOKPIT!E398&lt;&gt;"",KOKPIT!E398,"")</f>
        <v/>
      </c>
      <c r="F398" t="str">
        <f>IF(KOKPIT!F398&lt;&gt;"",KOKPIT!F398,"")</f>
        <v/>
      </c>
      <c r="G398" s="124" t="str">
        <f>IF(E398&lt;&gt;"",SUMIFS('JPK_KR-1'!AL:AL,'JPK_KR-1'!W:W,F398),"")</f>
        <v/>
      </c>
      <c r="H398" s="124" t="str">
        <f>IF(E398&lt;&gt;"",SUMIFS('JPK_KR-1'!AM:AM,'JPK_KR-1'!W:W,F398),"")</f>
        <v/>
      </c>
      <c r="I398" t="str">
        <f>IF(KOKPIT!I398&lt;&gt;"",KOKPIT!I398,"")</f>
        <v/>
      </c>
      <c r="J398" t="str">
        <f>IF(KOKPIT!J398&lt;&gt;"",KOKPIT!J398,"")</f>
        <v/>
      </c>
      <c r="K398" s="124" t="str">
        <f>IF(I398&lt;&gt;"",SUMIFS('JPK_KR-1'!AJ:AJ,'JPK_KR-1'!W:W,J398),"")</f>
        <v/>
      </c>
      <c r="L398" s="124" t="str">
        <f>IF(I398&lt;&gt;"",SUMIFS('JPK_KR-1'!AK:AK,'JPK_KR-1'!W:W,J398),"")</f>
        <v/>
      </c>
    </row>
    <row r="399" spans="1:12" x14ac:dyDescent="0.35">
      <c r="A399" t="str">
        <f>IF(KOKPIT!A399&lt;&gt;"",KOKPIT!A399,"")</f>
        <v/>
      </c>
      <c r="B399" t="str">
        <f>IF(KOKPIT!B399&lt;&gt;"",KOKPIT!B399,"")</f>
        <v/>
      </c>
      <c r="C399" s="124" t="str">
        <f>IF(A399&lt;&gt;"",SUMIFS('JPK_KR-1'!AL:AL,'JPK_KR-1'!W:W,B399),"")</f>
        <v/>
      </c>
      <c r="D399" s="124" t="str">
        <f>IF(A399&lt;&gt;"",SUMIFS('JPK_KR-1'!AM:AM,'JPK_KR-1'!W:W,B399),"")</f>
        <v/>
      </c>
      <c r="E399" t="str">
        <f>IF(KOKPIT!E399&lt;&gt;"",KOKPIT!E399,"")</f>
        <v/>
      </c>
      <c r="F399" t="str">
        <f>IF(KOKPIT!F399&lt;&gt;"",KOKPIT!F399,"")</f>
        <v/>
      </c>
      <c r="G399" s="124" t="str">
        <f>IF(E399&lt;&gt;"",SUMIFS('JPK_KR-1'!AL:AL,'JPK_KR-1'!W:W,F399),"")</f>
        <v/>
      </c>
      <c r="H399" s="124" t="str">
        <f>IF(E399&lt;&gt;"",SUMIFS('JPK_KR-1'!AM:AM,'JPK_KR-1'!W:W,F399),"")</f>
        <v/>
      </c>
      <c r="I399" t="str">
        <f>IF(KOKPIT!I399&lt;&gt;"",KOKPIT!I399,"")</f>
        <v/>
      </c>
      <c r="J399" t="str">
        <f>IF(KOKPIT!J399&lt;&gt;"",KOKPIT!J399,"")</f>
        <v/>
      </c>
      <c r="K399" s="124" t="str">
        <f>IF(I399&lt;&gt;"",SUMIFS('JPK_KR-1'!AJ:AJ,'JPK_KR-1'!W:W,J399),"")</f>
        <v/>
      </c>
      <c r="L399" s="124" t="str">
        <f>IF(I399&lt;&gt;"",SUMIFS('JPK_KR-1'!AK:AK,'JPK_KR-1'!W:W,J399),"")</f>
        <v/>
      </c>
    </row>
    <row r="400" spans="1:12" x14ac:dyDescent="0.35">
      <c r="A400" t="str">
        <f>IF(KOKPIT!A400&lt;&gt;"",KOKPIT!A400,"")</f>
        <v/>
      </c>
      <c r="B400" t="str">
        <f>IF(KOKPIT!B400&lt;&gt;"",KOKPIT!B400,"")</f>
        <v/>
      </c>
      <c r="C400" s="124" t="str">
        <f>IF(A400&lt;&gt;"",SUMIFS('JPK_KR-1'!AL:AL,'JPK_KR-1'!W:W,B400),"")</f>
        <v/>
      </c>
      <c r="D400" s="124" t="str">
        <f>IF(A400&lt;&gt;"",SUMIFS('JPK_KR-1'!AM:AM,'JPK_KR-1'!W:W,B400),"")</f>
        <v/>
      </c>
      <c r="E400" t="str">
        <f>IF(KOKPIT!E400&lt;&gt;"",KOKPIT!E400,"")</f>
        <v/>
      </c>
      <c r="F400" t="str">
        <f>IF(KOKPIT!F400&lt;&gt;"",KOKPIT!F400,"")</f>
        <v/>
      </c>
      <c r="G400" s="124" t="str">
        <f>IF(E400&lt;&gt;"",SUMIFS('JPK_KR-1'!AL:AL,'JPK_KR-1'!W:W,F400),"")</f>
        <v/>
      </c>
      <c r="H400" s="124" t="str">
        <f>IF(E400&lt;&gt;"",SUMIFS('JPK_KR-1'!AM:AM,'JPK_KR-1'!W:W,F400),"")</f>
        <v/>
      </c>
      <c r="I400" t="str">
        <f>IF(KOKPIT!I400&lt;&gt;"",KOKPIT!I400,"")</f>
        <v/>
      </c>
      <c r="J400" t="str">
        <f>IF(KOKPIT!J400&lt;&gt;"",KOKPIT!J400,"")</f>
        <v/>
      </c>
      <c r="K400" s="124" t="str">
        <f>IF(I400&lt;&gt;"",SUMIFS('JPK_KR-1'!AJ:AJ,'JPK_KR-1'!W:W,J400),"")</f>
        <v/>
      </c>
      <c r="L400" s="124" t="str">
        <f>IF(I400&lt;&gt;"",SUMIFS('JPK_KR-1'!AK:AK,'JPK_KR-1'!W:W,J400),"")</f>
        <v/>
      </c>
    </row>
    <row r="401" spans="1:12" x14ac:dyDescent="0.35">
      <c r="A401" t="str">
        <f>IF(KOKPIT!A401&lt;&gt;"",KOKPIT!A401,"")</f>
        <v/>
      </c>
      <c r="B401" t="str">
        <f>IF(KOKPIT!B401&lt;&gt;"",KOKPIT!B401,"")</f>
        <v/>
      </c>
      <c r="C401" s="124" t="str">
        <f>IF(A401&lt;&gt;"",SUMIFS('JPK_KR-1'!AL:AL,'JPK_KR-1'!W:W,B401),"")</f>
        <v/>
      </c>
      <c r="D401" s="124" t="str">
        <f>IF(A401&lt;&gt;"",SUMIFS('JPK_KR-1'!AM:AM,'JPK_KR-1'!W:W,B401),"")</f>
        <v/>
      </c>
      <c r="E401" t="str">
        <f>IF(KOKPIT!E401&lt;&gt;"",KOKPIT!E401,"")</f>
        <v/>
      </c>
      <c r="F401" t="str">
        <f>IF(KOKPIT!F401&lt;&gt;"",KOKPIT!F401,"")</f>
        <v/>
      </c>
      <c r="G401" s="124" t="str">
        <f>IF(E401&lt;&gt;"",SUMIFS('JPK_KR-1'!AL:AL,'JPK_KR-1'!W:W,F401),"")</f>
        <v/>
      </c>
      <c r="H401" s="124" t="str">
        <f>IF(E401&lt;&gt;"",SUMIFS('JPK_KR-1'!AM:AM,'JPK_KR-1'!W:W,F401),"")</f>
        <v/>
      </c>
      <c r="I401" t="str">
        <f>IF(KOKPIT!I401&lt;&gt;"",KOKPIT!I401,"")</f>
        <v/>
      </c>
      <c r="J401" t="str">
        <f>IF(KOKPIT!J401&lt;&gt;"",KOKPIT!J401,"")</f>
        <v/>
      </c>
      <c r="K401" s="124" t="str">
        <f>IF(I401&lt;&gt;"",SUMIFS('JPK_KR-1'!AJ:AJ,'JPK_KR-1'!W:W,J401),"")</f>
        <v/>
      </c>
      <c r="L401" s="124" t="str">
        <f>IF(I401&lt;&gt;"",SUMIFS('JPK_KR-1'!AK:AK,'JPK_KR-1'!W:W,J401),"")</f>
        <v/>
      </c>
    </row>
    <row r="402" spans="1:12" x14ac:dyDescent="0.35">
      <c r="A402" t="str">
        <f>IF(KOKPIT!A402&lt;&gt;"",KOKPIT!A402,"")</f>
        <v/>
      </c>
      <c r="B402" t="str">
        <f>IF(KOKPIT!B402&lt;&gt;"",KOKPIT!B402,"")</f>
        <v/>
      </c>
      <c r="C402" s="124" t="str">
        <f>IF(A402&lt;&gt;"",SUMIFS('JPK_KR-1'!AL:AL,'JPK_KR-1'!W:W,B402),"")</f>
        <v/>
      </c>
      <c r="D402" s="124" t="str">
        <f>IF(A402&lt;&gt;"",SUMIFS('JPK_KR-1'!AM:AM,'JPK_KR-1'!W:W,B402),"")</f>
        <v/>
      </c>
      <c r="E402" t="str">
        <f>IF(KOKPIT!E402&lt;&gt;"",KOKPIT!E402,"")</f>
        <v/>
      </c>
      <c r="F402" t="str">
        <f>IF(KOKPIT!F402&lt;&gt;"",KOKPIT!F402,"")</f>
        <v/>
      </c>
      <c r="G402" s="124" t="str">
        <f>IF(E402&lt;&gt;"",SUMIFS('JPK_KR-1'!AL:AL,'JPK_KR-1'!W:W,F402),"")</f>
        <v/>
      </c>
      <c r="H402" s="124" t="str">
        <f>IF(E402&lt;&gt;"",SUMIFS('JPK_KR-1'!AM:AM,'JPK_KR-1'!W:W,F402),"")</f>
        <v/>
      </c>
      <c r="I402" t="str">
        <f>IF(KOKPIT!I402&lt;&gt;"",KOKPIT!I402,"")</f>
        <v/>
      </c>
      <c r="J402" t="str">
        <f>IF(KOKPIT!J402&lt;&gt;"",KOKPIT!J402,"")</f>
        <v/>
      </c>
      <c r="K402" s="124" t="str">
        <f>IF(I402&lt;&gt;"",SUMIFS('JPK_KR-1'!AJ:AJ,'JPK_KR-1'!W:W,J402),"")</f>
        <v/>
      </c>
      <c r="L402" s="124" t="str">
        <f>IF(I402&lt;&gt;"",SUMIFS('JPK_KR-1'!AK:AK,'JPK_KR-1'!W:W,J402),"")</f>
        <v/>
      </c>
    </row>
    <row r="403" spans="1:12" x14ac:dyDescent="0.35">
      <c r="A403" t="str">
        <f>IF(KOKPIT!A403&lt;&gt;"",KOKPIT!A403,"")</f>
        <v/>
      </c>
      <c r="B403" t="str">
        <f>IF(KOKPIT!B403&lt;&gt;"",KOKPIT!B403,"")</f>
        <v/>
      </c>
      <c r="C403" s="124" t="str">
        <f>IF(A403&lt;&gt;"",SUMIFS('JPK_KR-1'!AL:AL,'JPK_KR-1'!W:W,B403),"")</f>
        <v/>
      </c>
      <c r="D403" s="124" t="str">
        <f>IF(A403&lt;&gt;"",SUMIFS('JPK_KR-1'!AM:AM,'JPK_KR-1'!W:W,B403),"")</f>
        <v/>
      </c>
      <c r="E403" t="str">
        <f>IF(KOKPIT!E403&lt;&gt;"",KOKPIT!E403,"")</f>
        <v/>
      </c>
      <c r="F403" t="str">
        <f>IF(KOKPIT!F403&lt;&gt;"",KOKPIT!F403,"")</f>
        <v/>
      </c>
      <c r="G403" s="124" t="str">
        <f>IF(E403&lt;&gt;"",SUMIFS('JPK_KR-1'!AL:AL,'JPK_KR-1'!W:W,F403),"")</f>
        <v/>
      </c>
      <c r="H403" s="124" t="str">
        <f>IF(E403&lt;&gt;"",SUMIFS('JPK_KR-1'!AM:AM,'JPK_KR-1'!W:W,F403),"")</f>
        <v/>
      </c>
      <c r="I403" t="str">
        <f>IF(KOKPIT!I403&lt;&gt;"",KOKPIT!I403,"")</f>
        <v/>
      </c>
      <c r="J403" t="str">
        <f>IF(KOKPIT!J403&lt;&gt;"",KOKPIT!J403,"")</f>
        <v/>
      </c>
      <c r="K403" s="124" t="str">
        <f>IF(I403&lt;&gt;"",SUMIFS('JPK_KR-1'!AJ:AJ,'JPK_KR-1'!W:W,J403),"")</f>
        <v/>
      </c>
      <c r="L403" s="124" t="str">
        <f>IF(I403&lt;&gt;"",SUMIFS('JPK_KR-1'!AK:AK,'JPK_KR-1'!W:W,J403),"")</f>
        <v/>
      </c>
    </row>
    <row r="404" spans="1:12" x14ac:dyDescent="0.35">
      <c r="A404" t="str">
        <f>IF(KOKPIT!A404&lt;&gt;"",KOKPIT!A404,"")</f>
        <v/>
      </c>
      <c r="B404" t="str">
        <f>IF(KOKPIT!B404&lt;&gt;"",KOKPIT!B404,"")</f>
        <v/>
      </c>
      <c r="C404" s="124" t="str">
        <f>IF(A404&lt;&gt;"",SUMIFS('JPK_KR-1'!AL:AL,'JPK_KR-1'!W:W,B404),"")</f>
        <v/>
      </c>
      <c r="D404" s="124" t="str">
        <f>IF(A404&lt;&gt;"",SUMIFS('JPK_KR-1'!AM:AM,'JPK_KR-1'!W:W,B404),"")</f>
        <v/>
      </c>
      <c r="E404" t="str">
        <f>IF(KOKPIT!E404&lt;&gt;"",KOKPIT!E404,"")</f>
        <v/>
      </c>
      <c r="F404" t="str">
        <f>IF(KOKPIT!F404&lt;&gt;"",KOKPIT!F404,"")</f>
        <v/>
      </c>
      <c r="G404" s="124" t="str">
        <f>IF(E404&lt;&gt;"",SUMIFS('JPK_KR-1'!AL:AL,'JPK_KR-1'!W:W,F404),"")</f>
        <v/>
      </c>
      <c r="H404" s="124" t="str">
        <f>IF(E404&lt;&gt;"",SUMIFS('JPK_KR-1'!AM:AM,'JPK_KR-1'!W:W,F404),"")</f>
        <v/>
      </c>
      <c r="I404" t="str">
        <f>IF(KOKPIT!I404&lt;&gt;"",KOKPIT!I404,"")</f>
        <v/>
      </c>
      <c r="J404" t="str">
        <f>IF(KOKPIT!J404&lt;&gt;"",KOKPIT!J404,"")</f>
        <v/>
      </c>
      <c r="K404" s="124" t="str">
        <f>IF(I404&lt;&gt;"",SUMIFS('JPK_KR-1'!AJ:AJ,'JPK_KR-1'!W:W,J404),"")</f>
        <v/>
      </c>
      <c r="L404" s="124" t="str">
        <f>IF(I404&lt;&gt;"",SUMIFS('JPK_KR-1'!AK:AK,'JPK_KR-1'!W:W,J404),"")</f>
        <v/>
      </c>
    </row>
    <row r="405" spans="1:12" x14ac:dyDescent="0.35">
      <c r="A405" t="str">
        <f>IF(KOKPIT!A405&lt;&gt;"",KOKPIT!A405,"")</f>
        <v/>
      </c>
      <c r="B405" t="str">
        <f>IF(KOKPIT!B405&lt;&gt;"",KOKPIT!B405,"")</f>
        <v/>
      </c>
      <c r="C405" s="124" t="str">
        <f>IF(A405&lt;&gt;"",SUMIFS('JPK_KR-1'!AL:AL,'JPK_KR-1'!W:W,B405),"")</f>
        <v/>
      </c>
      <c r="D405" s="124" t="str">
        <f>IF(A405&lt;&gt;"",SUMIFS('JPK_KR-1'!AM:AM,'JPK_KR-1'!W:W,B405),"")</f>
        <v/>
      </c>
      <c r="E405" t="str">
        <f>IF(KOKPIT!E405&lt;&gt;"",KOKPIT!E405,"")</f>
        <v/>
      </c>
      <c r="F405" t="str">
        <f>IF(KOKPIT!F405&lt;&gt;"",KOKPIT!F405,"")</f>
        <v/>
      </c>
      <c r="G405" s="124" t="str">
        <f>IF(E405&lt;&gt;"",SUMIFS('JPK_KR-1'!AL:AL,'JPK_KR-1'!W:W,F405),"")</f>
        <v/>
      </c>
      <c r="H405" s="124" t="str">
        <f>IF(E405&lt;&gt;"",SUMIFS('JPK_KR-1'!AM:AM,'JPK_KR-1'!W:W,F405),"")</f>
        <v/>
      </c>
      <c r="I405" t="str">
        <f>IF(KOKPIT!I405&lt;&gt;"",KOKPIT!I405,"")</f>
        <v/>
      </c>
      <c r="J405" t="str">
        <f>IF(KOKPIT!J405&lt;&gt;"",KOKPIT!J405,"")</f>
        <v/>
      </c>
      <c r="K405" s="124" t="str">
        <f>IF(I405&lt;&gt;"",SUMIFS('JPK_KR-1'!AJ:AJ,'JPK_KR-1'!W:W,J405),"")</f>
        <v/>
      </c>
      <c r="L405" s="124" t="str">
        <f>IF(I405&lt;&gt;"",SUMIFS('JPK_KR-1'!AK:AK,'JPK_KR-1'!W:W,J405),"")</f>
        <v/>
      </c>
    </row>
    <row r="406" spans="1:12" x14ac:dyDescent="0.35">
      <c r="A406" t="str">
        <f>IF(KOKPIT!A406&lt;&gt;"",KOKPIT!A406,"")</f>
        <v/>
      </c>
      <c r="B406" t="str">
        <f>IF(KOKPIT!B406&lt;&gt;"",KOKPIT!B406,"")</f>
        <v/>
      </c>
      <c r="C406" s="124" t="str">
        <f>IF(A406&lt;&gt;"",SUMIFS('JPK_KR-1'!AL:AL,'JPK_KR-1'!W:W,B406),"")</f>
        <v/>
      </c>
      <c r="D406" s="124" t="str">
        <f>IF(A406&lt;&gt;"",SUMIFS('JPK_KR-1'!AM:AM,'JPK_KR-1'!W:W,B406),"")</f>
        <v/>
      </c>
      <c r="E406" t="str">
        <f>IF(KOKPIT!E406&lt;&gt;"",KOKPIT!E406,"")</f>
        <v/>
      </c>
      <c r="F406" t="str">
        <f>IF(KOKPIT!F406&lt;&gt;"",KOKPIT!F406,"")</f>
        <v/>
      </c>
      <c r="G406" s="124" t="str">
        <f>IF(E406&lt;&gt;"",SUMIFS('JPK_KR-1'!AL:AL,'JPK_KR-1'!W:W,F406),"")</f>
        <v/>
      </c>
      <c r="H406" s="124" t="str">
        <f>IF(E406&lt;&gt;"",SUMIFS('JPK_KR-1'!AM:AM,'JPK_KR-1'!W:W,F406),"")</f>
        <v/>
      </c>
      <c r="I406" t="str">
        <f>IF(KOKPIT!I406&lt;&gt;"",KOKPIT!I406,"")</f>
        <v/>
      </c>
      <c r="J406" t="str">
        <f>IF(KOKPIT!J406&lt;&gt;"",KOKPIT!J406,"")</f>
        <v/>
      </c>
      <c r="K406" s="124" t="str">
        <f>IF(I406&lt;&gt;"",SUMIFS('JPK_KR-1'!AJ:AJ,'JPK_KR-1'!W:W,J406),"")</f>
        <v/>
      </c>
      <c r="L406" s="124" t="str">
        <f>IF(I406&lt;&gt;"",SUMIFS('JPK_KR-1'!AK:AK,'JPK_KR-1'!W:W,J406),"")</f>
        <v/>
      </c>
    </row>
    <row r="407" spans="1:12" x14ac:dyDescent="0.35">
      <c r="A407" t="str">
        <f>IF(KOKPIT!A407&lt;&gt;"",KOKPIT!A407,"")</f>
        <v/>
      </c>
      <c r="B407" t="str">
        <f>IF(KOKPIT!B407&lt;&gt;"",KOKPIT!B407,"")</f>
        <v/>
      </c>
      <c r="C407" s="124" t="str">
        <f>IF(A407&lt;&gt;"",SUMIFS('JPK_KR-1'!AL:AL,'JPK_KR-1'!W:W,B407),"")</f>
        <v/>
      </c>
      <c r="D407" s="124" t="str">
        <f>IF(A407&lt;&gt;"",SUMIFS('JPK_KR-1'!AM:AM,'JPK_KR-1'!W:W,B407),"")</f>
        <v/>
      </c>
      <c r="E407" t="str">
        <f>IF(KOKPIT!E407&lt;&gt;"",KOKPIT!E407,"")</f>
        <v/>
      </c>
      <c r="F407" t="str">
        <f>IF(KOKPIT!F407&lt;&gt;"",KOKPIT!F407,"")</f>
        <v/>
      </c>
      <c r="G407" s="124" t="str">
        <f>IF(E407&lt;&gt;"",SUMIFS('JPK_KR-1'!AL:AL,'JPK_KR-1'!W:W,F407),"")</f>
        <v/>
      </c>
      <c r="H407" s="124" t="str">
        <f>IF(E407&lt;&gt;"",SUMIFS('JPK_KR-1'!AM:AM,'JPK_KR-1'!W:W,F407),"")</f>
        <v/>
      </c>
      <c r="I407" t="str">
        <f>IF(KOKPIT!I407&lt;&gt;"",KOKPIT!I407,"")</f>
        <v/>
      </c>
      <c r="J407" t="str">
        <f>IF(KOKPIT!J407&lt;&gt;"",KOKPIT!J407,"")</f>
        <v/>
      </c>
      <c r="K407" s="124" t="str">
        <f>IF(I407&lt;&gt;"",SUMIFS('JPK_KR-1'!AJ:AJ,'JPK_KR-1'!W:W,J407),"")</f>
        <v/>
      </c>
      <c r="L407" s="124" t="str">
        <f>IF(I407&lt;&gt;"",SUMIFS('JPK_KR-1'!AK:AK,'JPK_KR-1'!W:W,J407),"")</f>
        <v/>
      </c>
    </row>
    <row r="408" spans="1:12" x14ac:dyDescent="0.35">
      <c r="A408" t="str">
        <f>IF(KOKPIT!A408&lt;&gt;"",KOKPIT!A408,"")</f>
        <v/>
      </c>
      <c r="B408" t="str">
        <f>IF(KOKPIT!B408&lt;&gt;"",KOKPIT!B408,"")</f>
        <v/>
      </c>
      <c r="C408" s="124" t="str">
        <f>IF(A408&lt;&gt;"",SUMIFS('JPK_KR-1'!AL:AL,'JPK_KR-1'!W:W,B408),"")</f>
        <v/>
      </c>
      <c r="D408" s="124" t="str">
        <f>IF(A408&lt;&gt;"",SUMIFS('JPK_KR-1'!AM:AM,'JPK_KR-1'!W:W,B408),"")</f>
        <v/>
      </c>
      <c r="E408" t="str">
        <f>IF(KOKPIT!E408&lt;&gt;"",KOKPIT!E408,"")</f>
        <v/>
      </c>
      <c r="F408" t="str">
        <f>IF(KOKPIT!F408&lt;&gt;"",KOKPIT!F408,"")</f>
        <v/>
      </c>
      <c r="G408" s="124" t="str">
        <f>IF(E408&lt;&gt;"",SUMIFS('JPK_KR-1'!AL:AL,'JPK_KR-1'!W:W,F408),"")</f>
        <v/>
      </c>
      <c r="H408" s="124" t="str">
        <f>IF(E408&lt;&gt;"",SUMIFS('JPK_KR-1'!AM:AM,'JPK_KR-1'!W:W,F408),"")</f>
        <v/>
      </c>
      <c r="I408" t="str">
        <f>IF(KOKPIT!I408&lt;&gt;"",KOKPIT!I408,"")</f>
        <v/>
      </c>
      <c r="J408" t="str">
        <f>IF(KOKPIT!J408&lt;&gt;"",KOKPIT!J408,"")</f>
        <v/>
      </c>
      <c r="K408" s="124" t="str">
        <f>IF(I408&lt;&gt;"",SUMIFS('JPK_KR-1'!AJ:AJ,'JPK_KR-1'!W:W,J408),"")</f>
        <v/>
      </c>
      <c r="L408" s="124" t="str">
        <f>IF(I408&lt;&gt;"",SUMIFS('JPK_KR-1'!AK:AK,'JPK_KR-1'!W:W,J408),"")</f>
        <v/>
      </c>
    </row>
    <row r="409" spans="1:12" x14ac:dyDescent="0.35">
      <c r="A409" t="str">
        <f>IF(KOKPIT!A409&lt;&gt;"",KOKPIT!A409,"")</f>
        <v/>
      </c>
      <c r="B409" t="str">
        <f>IF(KOKPIT!B409&lt;&gt;"",KOKPIT!B409,"")</f>
        <v/>
      </c>
      <c r="C409" s="124" t="str">
        <f>IF(A409&lt;&gt;"",SUMIFS('JPK_KR-1'!AL:AL,'JPK_KR-1'!W:W,B409),"")</f>
        <v/>
      </c>
      <c r="D409" s="124" t="str">
        <f>IF(A409&lt;&gt;"",SUMIFS('JPK_KR-1'!AM:AM,'JPK_KR-1'!W:W,B409),"")</f>
        <v/>
      </c>
      <c r="E409" t="str">
        <f>IF(KOKPIT!E409&lt;&gt;"",KOKPIT!E409,"")</f>
        <v/>
      </c>
      <c r="F409" t="str">
        <f>IF(KOKPIT!F409&lt;&gt;"",KOKPIT!F409,"")</f>
        <v/>
      </c>
      <c r="G409" s="124" t="str">
        <f>IF(E409&lt;&gt;"",SUMIFS('JPK_KR-1'!AL:AL,'JPK_KR-1'!W:W,F409),"")</f>
        <v/>
      </c>
      <c r="H409" s="124" t="str">
        <f>IF(E409&lt;&gt;"",SUMIFS('JPK_KR-1'!AM:AM,'JPK_KR-1'!W:W,F409),"")</f>
        <v/>
      </c>
      <c r="I409" t="str">
        <f>IF(KOKPIT!I409&lt;&gt;"",KOKPIT!I409,"")</f>
        <v/>
      </c>
      <c r="J409" t="str">
        <f>IF(KOKPIT!J409&lt;&gt;"",KOKPIT!J409,"")</f>
        <v/>
      </c>
      <c r="K409" s="124" t="str">
        <f>IF(I409&lt;&gt;"",SUMIFS('JPK_KR-1'!AJ:AJ,'JPK_KR-1'!W:W,J409),"")</f>
        <v/>
      </c>
      <c r="L409" s="124" t="str">
        <f>IF(I409&lt;&gt;"",SUMIFS('JPK_KR-1'!AK:AK,'JPK_KR-1'!W:W,J409),"")</f>
        <v/>
      </c>
    </row>
    <row r="410" spans="1:12" x14ac:dyDescent="0.35">
      <c r="A410" t="str">
        <f>IF(KOKPIT!A410&lt;&gt;"",KOKPIT!A410,"")</f>
        <v/>
      </c>
      <c r="B410" t="str">
        <f>IF(KOKPIT!B410&lt;&gt;"",KOKPIT!B410,"")</f>
        <v/>
      </c>
      <c r="C410" s="124" t="str">
        <f>IF(A410&lt;&gt;"",SUMIFS('JPK_KR-1'!AL:AL,'JPK_KR-1'!W:W,B410),"")</f>
        <v/>
      </c>
      <c r="D410" s="124" t="str">
        <f>IF(A410&lt;&gt;"",SUMIFS('JPK_KR-1'!AM:AM,'JPK_KR-1'!W:W,B410),"")</f>
        <v/>
      </c>
      <c r="E410" t="str">
        <f>IF(KOKPIT!E410&lt;&gt;"",KOKPIT!E410,"")</f>
        <v/>
      </c>
      <c r="F410" t="str">
        <f>IF(KOKPIT!F410&lt;&gt;"",KOKPIT!F410,"")</f>
        <v/>
      </c>
      <c r="G410" s="124" t="str">
        <f>IF(E410&lt;&gt;"",SUMIFS('JPK_KR-1'!AL:AL,'JPK_KR-1'!W:W,F410),"")</f>
        <v/>
      </c>
      <c r="H410" s="124" t="str">
        <f>IF(E410&lt;&gt;"",SUMIFS('JPK_KR-1'!AM:AM,'JPK_KR-1'!W:W,F410),"")</f>
        <v/>
      </c>
      <c r="I410" t="str">
        <f>IF(KOKPIT!I410&lt;&gt;"",KOKPIT!I410,"")</f>
        <v/>
      </c>
      <c r="J410" t="str">
        <f>IF(KOKPIT!J410&lt;&gt;"",KOKPIT!J410,"")</f>
        <v/>
      </c>
      <c r="K410" s="124" t="str">
        <f>IF(I410&lt;&gt;"",SUMIFS('JPK_KR-1'!AJ:AJ,'JPK_KR-1'!W:W,J410),"")</f>
        <v/>
      </c>
      <c r="L410" s="124" t="str">
        <f>IF(I410&lt;&gt;"",SUMIFS('JPK_KR-1'!AK:AK,'JPK_KR-1'!W:W,J410),"")</f>
        <v/>
      </c>
    </row>
    <row r="411" spans="1:12" x14ac:dyDescent="0.35">
      <c r="A411" t="str">
        <f>IF(KOKPIT!A411&lt;&gt;"",KOKPIT!A411,"")</f>
        <v/>
      </c>
      <c r="B411" t="str">
        <f>IF(KOKPIT!B411&lt;&gt;"",KOKPIT!B411,"")</f>
        <v/>
      </c>
      <c r="C411" s="124" t="str">
        <f>IF(A411&lt;&gt;"",SUMIFS('JPK_KR-1'!AL:AL,'JPK_KR-1'!W:W,B411),"")</f>
        <v/>
      </c>
      <c r="D411" s="124" t="str">
        <f>IF(A411&lt;&gt;"",SUMIFS('JPK_KR-1'!AM:AM,'JPK_KR-1'!W:W,B411),"")</f>
        <v/>
      </c>
      <c r="E411" t="str">
        <f>IF(KOKPIT!E411&lt;&gt;"",KOKPIT!E411,"")</f>
        <v/>
      </c>
      <c r="F411" t="str">
        <f>IF(KOKPIT!F411&lt;&gt;"",KOKPIT!F411,"")</f>
        <v/>
      </c>
      <c r="G411" s="124" t="str">
        <f>IF(E411&lt;&gt;"",SUMIFS('JPK_KR-1'!AL:AL,'JPK_KR-1'!W:W,F411),"")</f>
        <v/>
      </c>
      <c r="H411" s="124" t="str">
        <f>IF(E411&lt;&gt;"",SUMIFS('JPK_KR-1'!AM:AM,'JPK_KR-1'!W:W,F411),"")</f>
        <v/>
      </c>
      <c r="I411" t="str">
        <f>IF(KOKPIT!I411&lt;&gt;"",KOKPIT!I411,"")</f>
        <v/>
      </c>
      <c r="J411" t="str">
        <f>IF(KOKPIT!J411&lt;&gt;"",KOKPIT!J411,"")</f>
        <v/>
      </c>
      <c r="K411" s="124" t="str">
        <f>IF(I411&lt;&gt;"",SUMIFS('JPK_KR-1'!AJ:AJ,'JPK_KR-1'!W:W,J411),"")</f>
        <v/>
      </c>
      <c r="L411" s="124" t="str">
        <f>IF(I411&lt;&gt;"",SUMIFS('JPK_KR-1'!AK:AK,'JPK_KR-1'!W:W,J411),"")</f>
        <v/>
      </c>
    </row>
    <row r="412" spans="1:12" x14ac:dyDescent="0.35">
      <c r="A412" t="str">
        <f>IF(KOKPIT!A412&lt;&gt;"",KOKPIT!A412,"")</f>
        <v/>
      </c>
      <c r="B412" t="str">
        <f>IF(KOKPIT!B412&lt;&gt;"",KOKPIT!B412,"")</f>
        <v/>
      </c>
      <c r="C412" s="124" t="str">
        <f>IF(A412&lt;&gt;"",SUMIFS('JPK_KR-1'!AL:AL,'JPK_KR-1'!W:W,B412),"")</f>
        <v/>
      </c>
      <c r="D412" s="124" t="str">
        <f>IF(A412&lt;&gt;"",SUMIFS('JPK_KR-1'!AM:AM,'JPK_KR-1'!W:W,B412),"")</f>
        <v/>
      </c>
      <c r="E412" t="str">
        <f>IF(KOKPIT!E412&lt;&gt;"",KOKPIT!E412,"")</f>
        <v/>
      </c>
      <c r="F412" t="str">
        <f>IF(KOKPIT!F412&lt;&gt;"",KOKPIT!F412,"")</f>
        <v/>
      </c>
      <c r="G412" s="124" t="str">
        <f>IF(E412&lt;&gt;"",SUMIFS('JPK_KR-1'!AL:AL,'JPK_KR-1'!W:W,F412),"")</f>
        <v/>
      </c>
      <c r="H412" s="124" t="str">
        <f>IF(E412&lt;&gt;"",SUMIFS('JPK_KR-1'!AM:AM,'JPK_KR-1'!W:W,F412),"")</f>
        <v/>
      </c>
      <c r="I412" t="str">
        <f>IF(KOKPIT!I412&lt;&gt;"",KOKPIT!I412,"")</f>
        <v/>
      </c>
      <c r="J412" t="str">
        <f>IF(KOKPIT!J412&lt;&gt;"",KOKPIT!J412,"")</f>
        <v/>
      </c>
      <c r="K412" s="124" t="str">
        <f>IF(I412&lt;&gt;"",SUMIFS('JPK_KR-1'!AJ:AJ,'JPK_KR-1'!W:W,J412),"")</f>
        <v/>
      </c>
      <c r="L412" s="124" t="str">
        <f>IF(I412&lt;&gt;"",SUMIFS('JPK_KR-1'!AK:AK,'JPK_KR-1'!W:W,J412),"")</f>
        <v/>
      </c>
    </row>
    <row r="413" spans="1:12" x14ac:dyDescent="0.35">
      <c r="A413" t="str">
        <f>IF(KOKPIT!A413&lt;&gt;"",KOKPIT!A413,"")</f>
        <v/>
      </c>
      <c r="B413" t="str">
        <f>IF(KOKPIT!B413&lt;&gt;"",KOKPIT!B413,"")</f>
        <v/>
      </c>
      <c r="C413" s="124" t="str">
        <f>IF(A413&lt;&gt;"",SUMIFS('JPK_KR-1'!AL:AL,'JPK_KR-1'!W:W,B413),"")</f>
        <v/>
      </c>
      <c r="D413" s="124" t="str">
        <f>IF(A413&lt;&gt;"",SUMIFS('JPK_KR-1'!AM:AM,'JPK_KR-1'!W:W,B413),"")</f>
        <v/>
      </c>
      <c r="E413" t="str">
        <f>IF(KOKPIT!E413&lt;&gt;"",KOKPIT!E413,"")</f>
        <v/>
      </c>
      <c r="F413" t="str">
        <f>IF(KOKPIT!F413&lt;&gt;"",KOKPIT!F413,"")</f>
        <v/>
      </c>
      <c r="G413" s="124" t="str">
        <f>IF(E413&lt;&gt;"",SUMIFS('JPK_KR-1'!AL:AL,'JPK_KR-1'!W:W,F413),"")</f>
        <v/>
      </c>
      <c r="H413" s="124" t="str">
        <f>IF(E413&lt;&gt;"",SUMIFS('JPK_KR-1'!AM:AM,'JPK_KR-1'!W:W,F413),"")</f>
        <v/>
      </c>
      <c r="I413" t="str">
        <f>IF(KOKPIT!I413&lt;&gt;"",KOKPIT!I413,"")</f>
        <v/>
      </c>
      <c r="J413" t="str">
        <f>IF(KOKPIT!J413&lt;&gt;"",KOKPIT!J413,"")</f>
        <v/>
      </c>
      <c r="K413" s="124" t="str">
        <f>IF(I413&lt;&gt;"",SUMIFS('JPK_KR-1'!AJ:AJ,'JPK_KR-1'!W:W,J413),"")</f>
        <v/>
      </c>
      <c r="L413" s="124" t="str">
        <f>IF(I413&lt;&gt;"",SUMIFS('JPK_KR-1'!AK:AK,'JPK_KR-1'!W:W,J413),"")</f>
        <v/>
      </c>
    </row>
    <row r="414" spans="1:12" x14ac:dyDescent="0.35">
      <c r="A414" t="str">
        <f>IF(KOKPIT!A414&lt;&gt;"",KOKPIT!A414,"")</f>
        <v/>
      </c>
      <c r="B414" t="str">
        <f>IF(KOKPIT!B414&lt;&gt;"",KOKPIT!B414,"")</f>
        <v/>
      </c>
      <c r="C414" s="124" t="str">
        <f>IF(A414&lt;&gt;"",SUMIFS('JPK_KR-1'!AL:AL,'JPK_KR-1'!W:W,B414),"")</f>
        <v/>
      </c>
      <c r="D414" s="124" t="str">
        <f>IF(A414&lt;&gt;"",SUMIFS('JPK_KR-1'!AM:AM,'JPK_KR-1'!W:W,B414),"")</f>
        <v/>
      </c>
      <c r="E414" t="str">
        <f>IF(KOKPIT!E414&lt;&gt;"",KOKPIT!E414,"")</f>
        <v/>
      </c>
      <c r="F414" t="str">
        <f>IF(KOKPIT!F414&lt;&gt;"",KOKPIT!F414,"")</f>
        <v/>
      </c>
      <c r="G414" s="124" t="str">
        <f>IF(E414&lt;&gt;"",SUMIFS('JPK_KR-1'!AL:AL,'JPK_KR-1'!W:W,F414),"")</f>
        <v/>
      </c>
      <c r="H414" s="124" t="str">
        <f>IF(E414&lt;&gt;"",SUMIFS('JPK_KR-1'!AM:AM,'JPK_KR-1'!W:W,F414),"")</f>
        <v/>
      </c>
      <c r="I414" t="str">
        <f>IF(KOKPIT!I414&lt;&gt;"",KOKPIT!I414,"")</f>
        <v/>
      </c>
      <c r="J414" t="str">
        <f>IF(KOKPIT!J414&lt;&gt;"",KOKPIT!J414,"")</f>
        <v/>
      </c>
      <c r="K414" s="124" t="str">
        <f>IF(I414&lt;&gt;"",SUMIFS('JPK_KR-1'!AJ:AJ,'JPK_KR-1'!W:W,J414),"")</f>
        <v/>
      </c>
      <c r="L414" s="124" t="str">
        <f>IF(I414&lt;&gt;"",SUMIFS('JPK_KR-1'!AK:AK,'JPK_KR-1'!W:W,J414),"")</f>
        <v/>
      </c>
    </row>
    <row r="415" spans="1:12" x14ac:dyDescent="0.35">
      <c r="A415" t="str">
        <f>IF(KOKPIT!A415&lt;&gt;"",KOKPIT!A415,"")</f>
        <v/>
      </c>
      <c r="B415" t="str">
        <f>IF(KOKPIT!B415&lt;&gt;"",KOKPIT!B415,"")</f>
        <v/>
      </c>
      <c r="C415" s="124" t="str">
        <f>IF(A415&lt;&gt;"",SUMIFS('JPK_KR-1'!AL:AL,'JPK_KR-1'!W:W,B415),"")</f>
        <v/>
      </c>
      <c r="D415" s="124" t="str">
        <f>IF(A415&lt;&gt;"",SUMIFS('JPK_KR-1'!AM:AM,'JPK_KR-1'!W:W,B415),"")</f>
        <v/>
      </c>
      <c r="E415" t="str">
        <f>IF(KOKPIT!E415&lt;&gt;"",KOKPIT!E415,"")</f>
        <v/>
      </c>
      <c r="F415" t="str">
        <f>IF(KOKPIT!F415&lt;&gt;"",KOKPIT!F415,"")</f>
        <v/>
      </c>
      <c r="G415" s="124" t="str">
        <f>IF(E415&lt;&gt;"",SUMIFS('JPK_KR-1'!AL:AL,'JPK_KR-1'!W:W,F415),"")</f>
        <v/>
      </c>
      <c r="H415" s="124" t="str">
        <f>IF(E415&lt;&gt;"",SUMIFS('JPK_KR-1'!AM:AM,'JPK_KR-1'!W:W,F415),"")</f>
        <v/>
      </c>
      <c r="I415" t="str">
        <f>IF(KOKPIT!I415&lt;&gt;"",KOKPIT!I415,"")</f>
        <v/>
      </c>
      <c r="J415" t="str">
        <f>IF(KOKPIT!J415&lt;&gt;"",KOKPIT!J415,"")</f>
        <v/>
      </c>
      <c r="K415" s="124" t="str">
        <f>IF(I415&lt;&gt;"",SUMIFS('JPK_KR-1'!AJ:AJ,'JPK_KR-1'!W:W,J415),"")</f>
        <v/>
      </c>
      <c r="L415" s="124" t="str">
        <f>IF(I415&lt;&gt;"",SUMIFS('JPK_KR-1'!AK:AK,'JPK_KR-1'!W:W,J415),"")</f>
        <v/>
      </c>
    </row>
    <row r="416" spans="1:12" x14ac:dyDescent="0.35">
      <c r="A416" t="str">
        <f>IF(KOKPIT!A416&lt;&gt;"",KOKPIT!A416,"")</f>
        <v/>
      </c>
      <c r="B416" t="str">
        <f>IF(KOKPIT!B416&lt;&gt;"",KOKPIT!B416,"")</f>
        <v/>
      </c>
      <c r="C416" s="124" t="str">
        <f>IF(A416&lt;&gt;"",SUMIFS('JPK_KR-1'!AL:AL,'JPK_KR-1'!W:W,B416),"")</f>
        <v/>
      </c>
      <c r="D416" s="124" t="str">
        <f>IF(A416&lt;&gt;"",SUMIFS('JPK_KR-1'!AM:AM,'JPK_KR-1'!W:W,B416),"")</f>
        <v/>
      </c>
      <c r="E416" t="str">
        <f>IF(KOKPIT!E416&lt;&gt;"",KOKPIT!E416,"")</f>
        <v/>
      </c>
      <c r="F416" t="str">
        <f>IF(KOKPIT!F416&lt;&gt;"",KOKPIT!F416,"")</f>
        <v/>
      </c>
      <c r="G416" s="124" t="str">
        <f>IF(E416&lt;&gt;"",SUMIFS('JPK_KR-1'!AL:AL,'JPK_KR-1'!W:W,F416),"")</f>
        <v/>
      </c>
      <c r="H416" s="124" t="str">
        <f>IF(E416&lt;&gt;"",SUMIFS('JPK_KR-1'!AM:AM,'JPK_KR-1'!W:W,F416),"")</f>
        <v/>
      </c>
      <c r="I416" t="str">
        <f>IF(KOKPIT!I416&lt;&gt;"",KOKPIT!I416,"")</f>
        <v/>
      </c>
      <c r="J416" t="str">
        <f>IF(KOKPIT!J416&lt;&gt;"",KOKPIT!J416,"")</f>
        <v/>
      </c>
      <c r="K416" s="124" t="str">
        <f>IF(I416&lt;&gt;"",SUMIFS('JPK_KR-1'!AJ:AJ,'JPK_KR-1'!W:W,J416),"")</f>
        <v/>
      </c>
      <c r="L416" s="124" t="str">
        <f>IF(I416&lt;&gt;"",SUMIFS('JPK_KR-1'!AK:AK,'JPK_KR-1'!W:W,J416),"")</f>
        <v/>
      </c>
    </row>
    <row r="417" spans="1:12" x14ac:dyDescent="0.35">
      <c r="A417" t="str">
        <f>IF(KOKPIT!A417&lt;&gt;"",KOKPIT!A417,"")</f>
        <v/>
      </c>
      <c r="B417" t="str">
        <f>IF(KOKPIT!B417&lt;&gt;"",KOKPIT!B417,"")</f>
        <v/>
      </c>
      <c r="C417" s="124" t="str">
        <f>IF(A417&lt;&gt;"",SUMIFS('JPK_KR-1'!AL:AL,'JPK_KR-1'!W:W,B417),"")</f>
        <v/>
      </c>
      <c r="D417" s="124" t="str">
        <f>IF(A417&lt;&gt;"",SUMIFS('JPK_KR-1'!AM:AM,'JPK_KR-1'!W:W,B417),"")</f>
        <v/>
      </c>
      <c r="E417" t="str">
        <f>IF(KOKPIT!E417&lt;&gt;"",KOKPIT!E417,"")</f>
        <v/>
      </c>
      <c r="F417" t="str">
        <f>IF(KOKPIT!F417&lt;&gt;"",KOKPIT!F417,"")</f>
        <v/>
      </c>
      <c r="G417" s="124" t="str">
        <f>IF(E417&lt;&gt;"",SUMIFS('JPK_KR-1'!AL:AL,'JPK_KR-1'!W:W,F417),"")</f>
        <v/>
      </c>
      <c r="H417" s="124" t="str">
        <f>IF(E417&lt;&gt;"",SUMIFS('JPK_KR-1'!AM:AM,'JPK_KR-1'!W:W,F417),"")</f>
        <v/>
      </c>
      <c r="I417" t="str">
        <f>IF(KOKPIT!I417&lt;&gt;"",KOKPIT!I417,"")</f>
        <v/>
      </c>
      <c r="J417" t="str">
        <f>IF(KOKPIT!J417&lt;&gt;"",KOKPIT!J417,"")</f>
        <v/>
      </c>
      <c r="K417" s="124" t="str">
        <f>IF(I417&lt;&gt;"",SUMIFS('JPK_KR-1'!AJ:AJ,'JPK_KR-1'!W:W,J417),"")</f>
        <v/>
      </c>
      <c r="L417" s="124" t="str">
        <f>IF(I417&lt;&gt;"",SUMIFS('JPK_KR-1'!AK:AK,'JPK_KR-1'!W:W,J417),"")</f>
        <v/>
      </c>
    </row>
    <row r="418" spans="1:12" x14ac:dyDescent="0.35">
      <c r="A418" t="str">
        <f>IF(KOKPIT!A418&lt;&gt;"",KOKPIT!A418,"")</f>
        <v/>
      </c>
      <c r="B418" t="str">
        <f>IF(KOKPIT!B418&lt;&gt;"",KOKPIT!B418,"")</f>
        <v/>
      </c>
      <c r="C418" s="124" t="str">
        <f>IF(A418&lt;&gt;"",SUMIFS('JPK_KR-1'!AL:AL,'JPK_KR-1'!W:W,B418),"")</f>
        <v/>
      </c>
      <c r="D418" s="124" t="str">
        <f>IF(A418&lt;&gt;"",SUMIFS('JPK_KR-1'!AM:AM,'JPK_KR-1'!W:W,B418),"")</f>
        <v/>
      </c>
      <c r="E418" t="str">
        <f>IF(KOKPIT!E418&lt;&gt;"",KOKPIT!E418,"")</f>
        <v/>
      </c>
      <c r="F418" t="str">
        <f>IF(KOKPIT!F418&lt;&gt;"",KOKPIT!F418,"")</f>
        <v/>
      </c>
      <c r="G418" s="124" t="str">
        <f>IF(E418&lt;&gt;"",SUMIFS('JPK_KR-1'!AL:AL,'JPK_KR-1'!W:W,F418),"")</f>
        <v/>
      </c>
      <c r="H418" s="124" t="str">
        <f>IF(E418&lt;&gt;"",SUMIFS('JPK_KR-1'!AM:AM,'JPK_KR-1'!W:W,F418),"")</f>
        <v/>
      </c>
      <c r="I418" t="str">
        <f>IF(KOKPIT!I418&lt;&gt;"",KOKPIT!I418,"")</f>
        <v/>
      </c>
      <c r="J418" t="str">
        <f>IF(KOKPIT!J418&lt;&gt;"",KOKPIT!J418,"")</f>
        <v/>
      </c>
      <c r="K418" s="124" t="str">
        <f>IF(I418&lt;&gt;"",SUMIFS('JPK_KR-1'!AJ:AJ,'JPK_KR-1'!W:W,J418),"")</f>
        <v/>
      </c>
      <c r="L418" s="124" t="str">
        <f>IF(I418&lt;&gt;"",SUMIFS('JPK_KR-1'!AK:AK,'JPK_KR-1'!W:W,J418),"")</f>
        <v/>
      </c>
    </row>
    <row r="419" spans="1:12" x14ac:dyDescent="0.35">
      <c r="A419" t="str">
        <f>IF(KOKPIT!A419&lt;&gt;"",KOKPIT!A419,"")</f>
        <v/>
      </c>
      <c r="B419" t="str">
        <f>IF(KOKPIT!B419&lt;&gt;"",KOKPIT!B419,"")</f>
        <v/>
      </c>
      <c r="C419" s="124" t="str">
        <f>IF(A419&lt;&gt;"",SUMIFS('JPK_KR-1'!AL:AL,'JPK_KR-1'!W:W,B419),"")</f>
        <v/>
      </c>
      <c r="D419" s="124" t="str">
        <f>IF(A419&lt;&gt;"",SUMIFS('JPK_KR-1'!AM:AM,'JPK_KR-1'!W:W,B419),"")</f>
        <v/>
      </c>
      <c r="E419" t="str">
        <f>IF(KOKPIT!E419&lt;&gt;"",KOKPIT!E419,"")</f>
        <v/>
      </c>
      <c r="F419" t="str">
        <f>IF(KOKPIT!F419&lt;&gt;"",KOKPIT!F419,"")</f>
        <v/>
      </c>
      <c r="G419" s="124" t="str">
        <f>IF(E419&lt;&gt;"",SUMIFS('JPK_KR-1'!AL:AL,'JPK_KR-1'!W:W,F419),"")</f>
        <v/>
      </c>
      <c r="H419" s="124" t="str">
        <f>IF(E419&lt;&gt;"",SUMIFS('JPK_KR-1'!AM:AM,'JPK_KR-1'!W:W,F419),"")</f>
        <v/>
      </c>
      <c r="I419" t="str">
        <f>IF(KOKPIT!I419&lt;&gt;"",KOKPIT!I419,"")</f>
        <v/>
      </c>
      <c r="J419" t="str">
        <f>IF(KOKPIT!J419&lt;&gt;"",KOKPIT!J419,"")</f>
        <v/>
      </c>
      <c r="K419" s="124" t="str">
        <f>IF(I419&lt;&gt;"",SUMIFS('JPK_KR-1'!AJ:AJ,'JPK_KR-1'!W:W,J419),"")</f>
        <v/>
      </c>
      <c r="L419" s="124" t="str">
        <f>IF(I419&lt;&gt;"",SUMIFS('JPK_KR-1'!AK:AK,'JPK_KR-1'!W:W,J419),"")</f>
        <v/>
      </c>
    </row>
    <row r="420" spans="1:12" x14ac:dyDescent="0.35">
      <c r="A420" t="str">
        <f>IF(KOKPIT!A420&lt;&gt;"",KOKPIT!A420,"")</f>
        <v/>
      </c>
      <c r="B420" t="str">
        <f>IF(KOKPIT!B420&lt;&gt;"",KOKPIT!B420,"")</f>
        <v/>
      </c>
      <c r="C420" s="124" t="str">
        <f>IF(A420&lt;&gt;"",SUMIFS('JPK_KR-1'!AL:AL,'JPK_KR-1'!W:W,B420),"")</f>
        <v/>
      </c>
      <c r="D420" s="124" t="str">
        <f>IF(A420&lt;&gt;"",SUMIFS('JPK_KR-1'!AM:AM,'JPK_KR-1'!W:W,B420),"")</f>
        <v/>
      </c>
      <c r="E420" t="str">
        <f>IF(KOKPIT!E420&lt;&gt;"",KOKPIT!E420,"")</f>
        <v/>
      </c>
      <c r="F420" t="str">
        <f>IF(KOKPIT!F420&lt;&gt;"",KOKPIT!F420,"")</f>
        <v/>
      </c>
      <c r="G420" s="124" t="str">
        <f>IF(E420&lt;&gt;"",SUMIFS('JPK_KR-1'!AL:AL,'JPK_KR-1'!W:W,F420),"")</f>
        <v/>
      </c>
      <c r="H420" s="124" t="str">
        <f>IF(E420&lt;&gt;"",SUMIFS('JPK_KR-1'!AM:AM,'JPK_KR-1'!W:W,F420),"")</f>
        <v/>
      </c>
      <c r="I420" t="str">
        <f>IF(KOKPIT!I420&lt;&gt;"",KOKPIT!I420,"")</f>
        <v/>
      </c>
      <c r="J420" t="str">
        <f>IF(KOKPIT!J420&lt;&gt;"",KOKPIT!J420,"")</f>
        <v/>
      </c>
      <c r="K420" s="124" t="str">
        <f>IF(I420&lt;&gt;"",SUMIFS('JPK_KR-1'!AJ:AJ,'JPK_KR-1'!W:W,J420),"")</f>
        <v/>
      </c>
      <c r="L420" s="124" t="str">
        <f>IF(I420&lt;&gt;"",SUMIFS('JPK_KR-1'!AK:AK,'JPK_KR-1'!W:W,J420),"")</f>
        <v/>
      </c>
    </row>
    <row r="421" spans="1:12" x14ac:dyDescent="0.35">
      <c r="A421" t="str">
        <f>IF(KOKPIT!A421&lt;&gt;"",KOKPIT!A421,"")</f>
        <v/>
      </c>
      <c r="B421" t="str">
        <f>IF(KOKPIT!B421&lt;&gt;"",KOKPIT!B421,"")</f>
        <v/>
      </c>
      <c r="C421" s="124" t="str">
        <f>IF(A421&lt;&gt;"",SUMIFS('JPK_KR-1'!AL:AL,'JPK_KR-1'!W:W,B421),"")</f>
        <v/>
      </c>
      <c r="D421" s="124" t="str">
        <f>IF(A421&lt;&gt;"",SUMIFS('JPK_KR-1'!AM:AM,'JPK_KR-1'!W:W,B421),"")</f>
        <v/>
      </c>
      <c r="E421" t="str">
        <f>IF(KOKPIT!E421&lt;&gt;"",KOKPIT!E421,"")</f>
        <v/>
      </c>
      <c r="F421" t="str">
        <f>IF(KOKPIT!F421&lt;&gt;"",KOKPIT!F421,"")</f>
        <v/>
      </c>
      <c r="G421" s="124" t="str">
        <f>IF(E421&lt;&gt;"",SUMIFS('JPK_KR-1'!AL:AL,'JPK_KR-1'!W:W,F421),"")</f>
        <v/>
      </c>
      <c r="H421" s="124" t="str">
        <f>IF(E421&lt;&gt;"",SUMIFS('JPK_KR-1'!AM:AM,'JPK_KR-1'!W:W,F421),"")</f>
        <v/>
      </c>
      <c r="I421" t="str">
        <f>IF(KOKPIT!I421&lt;&gt;"",KOKPIT!I421,"")</f>
        <v/>
      </c>
      <c r="J421" t="str">
        <f>IF(KOKPIT!J421&lt;&gt;"",KOKPIT!J421,"")</f>
        <v/>
      </c>
      <c r="K421" s="124" t="str">
        <f>IF(I421&lt;&gt;"",SUMIFS('JPK_KR-1'!AJ:AJ,'JPK_KR-1'!W:W,J421),"")</f>
        <v/>
      </c>
      <c r="L421" s="124" t="str">
        <f>IF(I421&lt;&gt;"",SUMIFS('JPK_KR-1'!AK:AK,'JPK_KR-1'!W:W,J421),"")</f>
        <v/>
      </c>
    </row>
    <row r="422" spans="1:12" x14ac:dyDescent="0.35">
      <c r="A422" t="str">
        <f>IF(KOKPIT!A422&lt;&gt;"",KOKPIT!A422,"")</f>
        <v/>
      </c>
      <c r="B422" t="str">
        <f>IF(KOKPIT!B422&lt;&gt;"",KOKPIT!B422,"")</f>
        <v/>
      </c>
      <c r="C422" s="124" t="str">
        <f>IF(A422&lt;&gt;"",SUMIFS('JPK_KR-1'!AL:AL,'JPK_KR-1'!W:W,B422),"")</f>
        <v/>
      </c>
      <c r="D422" s="124" t="str">
        <f>IF(A422&lt;&gt;"",SUMIFS('JPK_KR-1'!AM:AM,'JPK_KR-1'!W:W,B422),"")</f>
        <v/>
      </c>
      <c r="E422" t="str">
        <f>IF(KOKPIT!E422&lt;&gt;"",KOKPIT!E422,"")</f>
        <v/>
      </c>
      <c r="F422" t="str">
        <f>IF(KOKPIT!F422&lt;&gt;"",KOKPIT!F422,"")</f>
        <v/>
      </c>
      <c r="G422" s="124" t="str">
        <f>IF(E422&lt;&gt;"",SUMIFS('JPK_KR-1'!AL:AL,'JPK_KR-1'!W:W,F422),"")</f>
        <v/>
      </c>
      <c r="H422" s="124" t="str">
        <f>IF(E422&lt;&gt;"",SUMIFS('JPK_KR-1'!AM:AM,'JPK_KR-1'!W:W,F422),"")</f>
        <v/>
      </c>
      <c r="I422" t="str">
        <f>IF(KOKPIT!I422&lt;&gt;"",KOKPIT!I422,"")</f>
        <v/>
      </c>
      <c r="J422" t="str">
        <f>IF(KOKPIT!J422&lt;&gt;"",KOKPIT!J422,"")</f>
        <v/>
      </c>
      <c r="K422" s="124" t="str">
        <f>IF(I422&lt;&gt;"",SUMIFS('JPK_KR-1'!AJ:AJ,'JPK_KR-1'!W:W,J422),"")</f>
        <v/>
      </c>
      <c r="L422" s="124" t="str">
        <f>IF(I422&lt;&gt;"",SUMIFS('JPK_KR-1'!AK:AK,'JPK_KR-1'!W:W,J422),"")</f>
        <v/>
      </c>
    </row>
    <row r="423" spans="1:12" x14ac:dyDescent="0.35">
      <c r="A423" t="str">
        <f>IF(KOKPIT!A423&lt;&gt;"",KOKPIT!A423,"")</f>
        <v/>
      </c>
      <c r="B423" t="str">
        <f>IF(KOKPIT!B423&lt;&gt;"",KOKPIT!B423,"")</f>
        <v/>
      </c>
      <c r="C423" s="124" t="str">
        <f>IF(A423&lt;&gt;"",SUMIFS('JPK_KR-1'!AL:AL,'JPK_KR-1'!W:W,B423),"")</f>
        <v/>
      </c>
      <c r="D423" s="124" t="str">
        <f>IF(A423&lt;&gt;"",SUMIFS('JPK_KR-1'!AM:AM,'JPK_KR-1'!W:W,B423),"")</f>
        <v/>
      </c>
      <c r="E423" t="str">
        <f>IF(KOKPIT!E423&lt;&gt;"",KOKPIT!E423,"")</f>
        <v/>
      </c>
      <c r="F423" t="str">
        <f>IF(KOKPIT!F423&lt;&gt;"",KOKPIT!F423,"")</f>
        <v/>
      </c>
      <c r="G423" s="124" t="str">
        <f>IF(E423&lt;&gt;"",SUMIFS('JPK_KR-1'!AL:AL,'JPK_KR-1'!W:W,F423),"")</f>
        <v/>
      </c>
      <c r="H423" s="124" t="str">
        <f>IF(E423&lt;&gt;"",SUMIFS('JPK_KR-1'!AM:AM,'JPK_KR-1'!W:W,F423),"")</f>
        <v/>
      </c>
      <c r="I423" t="str">
        <f>IF(KOKPIT!I423&lt;&gt;"",KOKPIT!I423,"")</f>
        <v/>
      </c>
      <c r="J423" t="str">
        <f>IF(KOKPIT!J423&lt;&gt;"",KOKPIT!J423,"")</f>
        <v/>
      </c>
      <c r="K423" s="124" t="str">
        <f>IF(I423&lt;&gt;"",SUMIFS('JPK_KR-1'!AJ:AJ,'JPK_KR-1'!W:W,J423),"")</f>
        <v/>
      </c>
      <c r="L423" s="124" t="str">
        <f>IF(I423&lt;&gt;"",SUMIFS('JPK_KR-1'!AK:AK,'JPK_KR-1'!W:W,J423),"")</f>
        <v/>
      </c>
    </row>
    <row r="424" spans="1:12" x14ac:dyDescent="0.35">
      <c r="A424" t="str">
        <f>IF(KOKPIT!A424&lt;&gt;"",KOKPIT!A424,"")</f>
        <v/>
      </c>
      <c r="B424" t="str">
        <f>IF(KOKPIT!B424&lt;&gt;"",KOKPIT!B424,"")</f>
        <v/>
      </c>
      <c r="C424" s="124" t="str">
        <f>IF(A424&lt;&gt;"",SUMIFS('JPK_KR-1'!AL:AL,'JPK_KR-1'!W:W,B424),"")</f>
        <v/>
      </c>
      <c r="D424" s="124" t="str">
        <f>IF(A424&lt;&gt;"",SUMIFS('JPK_KR-1'!AM:AM,'JPK_KR-1'!W:W,B424),"")</f>
        <v/>
      </c>
      <c r="E424" t="str">
        <f>IF(KOKPIT!E424&lt;&gt;"",KOKPIT!E424,"")</f>
        <v/>
      </c>
      <c r="F424" t="str">
        <f>IF(KOKPIT!F424&lt;&gt;"",KOKPIT!F424,"")</f>
        <v/>
      </c>
      <c r="G424" s="124" t="str">
        <f>IF(E424&lt;&gt;"",SUMIFS('JPK_KR-1'!AL:AL,'JPK_KR-1'!W:W,F424),"")</f>
        <v/>
      </c>
      <c r="H424" s="124" t="str">
        <f>IF(E424&lt;&gt;"",SUMIFS('JPK_KR-1'!AM:AM,'JPK_KR-1'!W:W,F424),"")</f>
        <v/>
      </c>
      <c r="I424" t="str">
        <f>IF(KOKPIT!I424&lt;&gt;"",KOKPIT!I424,"")</f>
        <v/>
      </c>
      <c r="J424" t="str">
        <f>IF(KOKPIT!J424&lt;&gt;"",KOKPIT!J424,"")</f>
        <v/>
      </c>
      <c r="K424" s="124" t="str">
        <f>IF(I424&lt;&gt;"",SUMIFS('JPK_KR-1'!AJ:AJ,'JPK_KR-1'!W:W,J424),"")</f>
        <v/>
      </c>
      <c r="L424" s="124" t="str">
        <f>IF(I424&lt;&gt;"",SUMIFS('JPK_KR-1'!AK:AK,'JPK_KR-1'!W:W,J424),"")</f>
        <v/>
      </c>
    </row>
    <row r="425" spans="1:12" x14ac:dyDescent="0.35">
      <c r="A425" t="str">
        <f>IF(KOKPIT!A425&lt;&gt;"",KOKPIT!A425,"")</f>
        <v/>
      </c>
      <c r="B425" t="str">
        <f>IF(KOKPIT!B425&lt;&gt;"",KOKPIT!B425,"")</f>
        <v/>
      </c>
      <c r="C425" s="124" t="str">
        <f>IF(A425&lt;&gt;"",SUMIFS('JPK_KR-1'!AL:AL,'JPK_KR-1'!W:W,B425),"")</f>
        <v/>
      </c>
      <c r="D425" s="124" t="str">
        <f>IF(A425&lt;&gt;"",SUMIFS('JPK_KR-1'!AM:AM,'JPK_KR-1'!W:W,B425),"")</f>
        <v/>
      </c>
      <c r="E425" t="str">
        <f>IF(KOKPIT!E425&lt;&gt;"",KOKPIT!E425,"")</f>
        <v/>
      </c>
      <c r="F425" t="str">
        <f>IF(KOKPIT!F425&lt;&gt;"",KOKPIT!F425,"")</f>
        <v/>
      </c>
      <c r="G425" s="124" t="str">
        <f>IF(E425&lt;&gt;"",SUMIFS('JPK_KR-1'!AL:AL,'JPK_KR-1'!W:W,F425),"")</f>
        <v/>
      </c>
      <c r="H425" s="124" t="str">
        <f>IF(E425&lt;&gt;"",SUMIFS('JPK_KR-1'!AM:AM,'JPK_KR-1'!W:W,F425),"")</f>
        <v/>
      </c>
      <c r="I425" t="str">
        <f>IF(KOKPIT!I425&lt;&gt;"",KOKPIT!I425,"")</f>
        <v/>
      </c>
      <c r="J425" t="str">
        <f>IF(KOKPIT!J425&lt;&gt;"",KOKPIT!J425,"")</f>
        <v/>
      </c>
      <c r="K425" s="124" t="str">
        <f>IF(I425&lt;&gt;"",SUMIFS('JPK_KR-1'!AJ:AJ,'JPK_KR-1'!W:W,J425),"")</f>
        <v/>
      </c>
      <c r="L425" s="124" t="str">
        <f>IF(I425&lt;&gt;"",SUMIFS('JPK_KR-1'!AK:AK,'JPK_KR-1'!W:W,J425),"")</f>
        <v/>
      </c>
    </row>
    <row r="426" spans="1:12" x14ac:dyDescent="0.35">
      <c r="A426" t="str">
        <f>IF(KOKPIT!A426&lt;&gt;"",KOKPIT!A426,"")</f>
        <v/>
      </c>
      <c r="B426" t="str">
        <f>IF(KOKPIT!B426&lt;&gt;"",KOKPIT!B426,"")</f>
        <v/>
      </c>
      <c r="C426" s="124" t="str">
        <f>IF(A426&lt;&gt;"",SUMIFS('JPK_KR-1'!AL:AL,'JPK_KR-1'!W:W,B426),"")</f>
        <v/>
      </c>
      <c r="D426" s="124" t="str">
        <f>IF(A426&lt;&gt;"",SUMIFS('JPK_KR-1'!AM:AM,'JPK_KR-1'!W:W,B426),"")</f>
        <v/>
      </c>
      <c r="E426" t="str">
        <f>IF(KOKPIT!E426&lt;&gt;"",KOKPIT!E426,"")</f>
        <v/>
      </c>
      <c r="F426" t="str">
        <f>IF(KOKPIT!F426&lt;&gt;"",KOKPIT!F426,"")</f>
        <v/>
      </c>
      <c r="G426" s="124" t="str">
        <f>IF(E426&lt;&gt;"",SUMIFS('JPK_KR-1'!AL:AL,'JPK_KR-1'!W:W,F426),"")</f>
        <v/>
      </c>
      <c r="H426" s="124" t="str">
        <f>IF(E426&lt;&gt;"",SUMIFS('JPK_KR-1'!AM:AM,'JPK_KR-1'!W:W,F426),"")</f>
        <v/>
      </c>
      <c r="I426" t="str">
        <f>IF(KOKPIT!I426&lt;&gt;"",KOKPIT!I426,"")</f>
        <v/>
      </c>
      <c r="J426" t="str">
        <f>IF(KOKPIT!J426&lt;&gt;"",KOKPIT!J426,"")</f>
        <v/>
      </c>
      <c r="K426" s="124" t="str">
        <f>IF(I426&lt;&gt;"",SUMIFS('JPK_KR-1'!AJ:AJ,'JPK_KR-1'!W:W,J426),"")</f>
        <v/>
      </c>
      <c r="L426" s="124" t="str">
        <f>IF(I426&lt;&gt;"",SUMIFS('JPK_KR-1'!AK:AK,'JPK_KR-1'!W:W,J426),"")</f>
        <v/>
      </c>
    </row>
    <row r="427" spans="1:12" x14ac:dyDescent="0.35">
      <c r="A427" t="str">
        <f>IF(KOKPIT!A427&lt;&gt;"",KOKPIT!A427,"")</f>
        <v/>
      </c>
      <c r="B427" t="str">
        <f>IF(KOKPIT!B427&lt;&gt;"",KOKPIT!B427,"")</f>
        <v/>
      </c>
      <c r="C427" s="124" t="str">
        <f>IF(A427&lt;&gt;"",SUMIFS('JPK_KR-1'!AL:AL,'JPK_KR-1'!W:W,B427),"")</f>
        <v/>
      </c>
      <c r="D427" s="124" t="str">
        <f>IF(A427&lt;&gt;"",SUMIFS('JPK_KR-1'!AM:AM,'JPK_KR-1'!W:W,B427),"")</f>
        <v/>
      </c>
      <c r="E427" t="str">
        <f>IF(KOKPIT!E427&lt;&gt;"",KOKPIT!E427,"")</f>
        <v/>
      </c>
      <c r="F427" t="str">
        <f>IF(KOKPIT!F427&lt;&gt;"",KOKPIT!F427,"")</f>
        <v/>
      </c>
      <c r="G427" s="124" t="str">
        <f>IF(E427&lt;&gt;"",SUMIFS('JPK_KR-1'!AL:AL,'JPK_KR-1'!W:W,F427),"")</f>
        <v/>
      </c>
      <c r="H427" s="124" t="str">
        <f>IF(E427&lt;&gt;"",SUMIFS('JPK_KR-1'!AM:AM,'JPK_KR-1'!W:W,F427),"")</f>
        <v/>
      </c>
      <c r="I427" t="str">
        <f>IF(KOKPIT!I427&lt;&gt;"",KOKPIT!I427,"")</f>
        <v/>
      </c>
      <c r="J427" t="str">
        <f>IF(KOKPIT!J427&lt;&gt;"",KOKPIT!J427,"")</f>
        <v/>
      </c>
      <c r="K427" s="124" t="str">
        <f>IF(I427&lt;&gt;"",SUMIFS('JPK_KR-1'!AJ:AJ,'JPK_KR-1'!W:W,J427),"")</f>
        <v/>
      </c>
      <c r="L427" s="124" t="str">
        <f>IF(I427&lt;&gt;"",SUMIFS('JPK_KR-1'!AK:AK,'JPK_KR-1'!W:W,J427),"")</f>
        <v/>
      </c>
    </row>
    <row r="428" spans="1:12" x14ac:dyDescent="0.35">
      <c r="A428" t="str">
        <f>IF(KOKPIT!A428&lt;&gt;"",KOKPIT!A428,"")</f>
        <v/>
      </c>
      <c r="B428" t="str">
        <f>IF(KOKPIT!B428&lt;&gt;"",KOKPIT!B428,"")</f>
        <v/>
      </c>
      <c r="C428" s="124" t="str">
        <f>IF(A428&lt;&gt;"",SUMIFS('JPK_KR-1'!AL:AL,'JPK_KR-1'!W:W,B428),"")</f>
        <v/>
      </c>
      <c r="D428" s="124" t="str">
        <f>IF(A428&lt;&gt;"",SUMIFS('JPK_KR-1'!AM:AM,'JPK_KR-1'!W:W,B428),"")</f>
        <v/>
      </c>
      <c r="E428" t="str">
        <f>IF(KOKPIT!E428&lt;&gt;"",KOKPIT!E428,"")</f>
        <v/>
      </c>
      <c r="F428" t="str">
        <f>IF(KOKPIT!F428&lt;&gt;"",KOKPIT!F428,"")</f>
        <v/>
      </c>
      <c r="G428" s="124" t="str">
        <f>IF(E428&lt;&gt;"",SUMIFS('JPK_KR-1'!AL:AL,'JPK_KR-1'!W:W,F428),"")</f>
        <v/>
      </c>
      <c r="H428" s="124" t="str">
        <f>IF(E428&lt;&gt;"",SUMIFS('JPK_KR-1'!AM:AM,'JPK_KR-1'!W:W,F428),"")</f>
        <v/>
      </c>
      <c r="I428" t="str">
        <f>IF(KOKPIT!I428&lt;&gt;"",KOKPIT!I428,"")</f>
        <v/>
      </c>
      <c r="J428" t="str">
        <f>IF(KOKPIT!J428&lt;&gt;"",KOKPIT!J428,"")</f>
        <v/>
      </c>
      <c r="K428" s="124" t="str">
        <f>IF(I428&lt;&gt;"",SUMIFS('JPK_KR-1'!AJ:AJ,'JPK_KR-1'!W:W,J428),"")</f>
        <v/>
      </c>
      <c r="L428" s="124" t="str">
        <f>IF(I428&lt;&gt;"",SUMIFS('JPK_KR-1'!AK:AK,'JPK_KR-1'!W:W,J428),"")</f>
        <v/>
      </c>
    </row>
    <row r="429" spans="1:12" x14ac:dyDescent="0.35">
      <c r="A429" t="str">
        <f>IF(KOKPIT!A429&lt;&gt;"",KOKPIT!A429,"")</f>
        <v/>
      </c>
      <c r="B429" t="str">
        <f>IF(KOKPIT!B429&lt;&gt;"",KOKPIT!B429,"")</f>
        <v/>
      </c>
      <c r="C429" s="124" t="str">
        <f>IF(A429&lt;&gt;"",SUMIFS('JPK_KR-1'!AL:AL,'JPK_KR-1'!W:W,B429),"")</f>
        <v/>
      </c>
      <c r="D429" s="124" t="str">
        <f>IF(A429&lt;&gt;"",SUMIFS('JPK_KR-1'!AM:AM,'JPK_KR-1'!W:W,B429),"")</f>
        <v/>
      </c>
      <c r="E429" t="str">
        <f>IF(KOKPIT!E429&lt;&gt;"",KOKPIT!E429,"")</f>
        <v/>
      </c>
      <c r="F429" t="str">
        <f>IF(KOKPIT!F429&lt;&gt;"",KOKPIT!F429,"")</f>
        <v/>
      </c>
      <c r="G429" s="124" t="str">
        <f>IF(E429&lt;&gt;"",SUMIFS('JPK_KR-1'!AL:AL,'JPK_KR-1'!W:W,F429),"")</f>
        <v/>
      </c>
      <c r="H429" s="124" t="str">
        <f>IF(E429&lt;&gt;"",SUMIFS('JPK_KR-1'!AM:AM,'JPK_KR-1'!W:W,F429),"")</f>
        <v/>
      </c>
      <c r="I429" t="str">
        <f>IF(KOKPIT!I429&lt;&gt;"",KOKPIT!I429,"")</f>
        <v/>
      </c>
      <c r="J429" t="str">
        <f>IF(KOKPIT!J429&lt;&gt;"",KOKPIT!J429,"")</f>
        <v/>
      </c>
      <c r="K429" s="124" t="str">
        <f>IF(I429&lt;&gt;"",SUMIFS('JPK_KR-1'!AJ:AJ,'JPK_KR-1'!W:W,J429),"")</f>
        <v/>
      </c>
      <c r="L429" s="124" t="str">
        <f>IF(I429&lt;&gt;"",SUMIFS('JPK_KR-1'!AK:AK,'JPK_KR-1'!W:W,J429),"")</f>
        <v/>
      </c>
    </row>
    <row r="430" spans="1:12" x14ac:dyDescent="0.35">
      <c r="A430" t="str">
        <f>IF(KOKPIT!A430&lt;&gt;"",KOKPIT!A430,"")</f>
        <v/>
      </c>
      <c r="B430" t="str">
        <f>IF(KOKPIT!B430&lt;&gt;"",KOKPIT!B430,"")</f>
        <v/>
      </c>
      <c r="C430" s="124" t="str">
        <f>IF(A430&lt;&gt;"",SUMIFS('JPK_KR-1'!AL:AL,'JPK_KR-1'!W:W,B430),"")</f>
        <v/>
      </c>
      <c r="D430" s="124" t="str">
        <f>IF(A430&lt;&gt;"",SUMIFS('JPK_KR-1'!AM:AM,'JPK_KR-1'!W:W,B430),"")</f>
        <v/>
      </c>
      <c r="E430" t="str">
        <f>IF(KOKPIT!E430&lt;&gt;"",KOKPIT!E430,"")</f>
        <v/>
      </c>
      <c r="F430" t="str">
        <f>IF(KOKPIT!F430&lt;&gt;"",KOKPIT!F430,"")</f>
        <v/>
      </c>
      <c r="G430" s="124" t="str">
        <f>IF(E430&lt;&gt;"",SUMIFS('JPK_KR-1'!AL:AL,'JPK_KR-1'!W:W,F430),"")</f>
        <v/>
      </c>
      <c r="H430" s="124" t="str">
        <f>IF(E430&lt;&gt;"",SUMIFS('JPK_KR-1'!AM:AM,'JPK_KR-1'!W:W,F430),"")</f>
        <v/>
      </c>
      <c r="I430" t="str">
        <f>IF(KOKPIT!I430&lt;&gt;"",KOKPIT!I430,"")</f>
        <v/>
      </c>
      <c r="J430" t="str">
        <f>IF(KOKPIT!J430&lt;&gt;"",KOKPIT!J430,"")</f>
        <v/>
      </c>
      <c r="K430" s="124" t="str">
        <f>IF(I430&lt;&gt;"",SUMIFS('JPK_KR-1'!AJ:AJ,'JPK_KR-1'!W:W,J430),"")</f>
        <v/>
      </c>
      <c r="L430" s="124" t="str">
        <f>IF(I430&lt;&gt;"",SUMIFS('JPK_KR-1'!AK:AK,'JPK_KR-1'!W:W,J430),"")</f>
        <v/>
      </c>
    </row>
    <row r="431" spans="1:12" x14ac:dyDescent="0.35">
      <c r="A431" t="str">
        <f>IF(KOKPIT!A431&lt;&gt;"",KOKPIT!A431,"")</f>
        <v/>
      </c>
      <c r="B431" t="str">
        <f>IF(KOKPIT!B431&lt;&gt;"",KOKPIT!B431,"")</f>
        <v/>
      </c>
      <c r="C431" s="124" t="str">
        <f>IF(A431&lt;&gt;"",SUMIFS('JPK_KR-1'!AL:AL,'JPK_KR-1'!W:W,B431),"")</f>
        <v/>
      </c>
      <c r="D431" s="124" t="str">
        <f>IF(A431&lt;&gt;"",SUMIFS('JPK_KR-1'!AM:AM,'JPK_KR-1'!W:W,B431),"")</f>
        <v/>
      </c>
      <c r="E431" t="str">
        <f>IF(KOKPIT!E431&lt;&gt;"",KOKPIT!E431,"")</f>
        <v/>
      </c>
      <c r="F431" t="str">
        <f>IF(KOKPIT!F431&lt;&gt;"",KOKPIT!F431,"")</f>
        <v/>
      </c>
      <c r="G431" s="124" t="str">
        <f>IF(E431&lt;&gt;"",SUMIFS('JPK_KR-1'!AL:AL,'JPK_KR-1'!W:W,F431),"")</f>
        <v/>
      </c>
      <c r="H431" s="124" t="str">
        <f>IF(E431&lt;&gt;"",SUMIFS('JPK_KR-1'!AM:AM,'JPK_KR-1'!W:W,F431),"")</f>
        <v/>
      </c>
      <c r="I431" t="str">
        <f>IF(KOKPIT!I431&lt;&gt;"",KOKPIT!I431,"")</f>
        <v/>
      </c>
      <c r="J431" t="str">
        <f>IF(KOKPIT!J431&lt;&gt;"",KOKPIT!J431,"")</f>
        <v/>
      </c>
      <c r="K431" s="124" t="str">
        <f>IF(I431&lt;&gt;"",SUMIFS('JPK_KR-1'!AJ:AJ,'JPK_KR-1'!W:W,J431),"")</f>
        <v/>
      </c>
      <c r="L431" s="124" t="str">
        <f>IF(I431&lt;&gt;"",SUMIFS('JPK_KR-1'!AK:AK,'JPK_KR-1'!W:W,J431),"")</f>
        <v/>
      </c>
    </row>
    <row r="432" spans="1:12" x14ac:dyDescent="0.35">
      <c r="A432" t="str">
        <f>IF(KOKPIT!A432&lt;&gt;"",KOKPIT!A432,"")</f>
        <v/>
      </c>
      <c r="B432" t="str">
        <f>IF(KOKPIT!B432&lt;&gt;"",KOKPIT!B432,"")</f>
        <v/>
      </c>
      <c r="C432" s="124" t="str">
        <f>IF(A432&lt;&gt;"",SUMIFS('JPK_KR-1'!AL:AL,'JPK_KR-1'!W:W,B432),"")</f>
        <v/>
      </c>
      <c r="D432" s="124" t="str">
        <f>IF(A432&lt;&gt;"",SUMIFS('JPK_KR-1'!AM:AM,'JPK_KR-1'!W:W,B432),"")</f>
        <v/>
      </c>
      <c r="E432" t="str">
        <f>IF(KOKPIT!E432&lt;&gt;"",KOKPIT!E432,"")</f>
        <v/>
      </c>
      <c r="F432" t="str">
        <f>IF(KOKPIT!F432&lt;&gt;"",KOKPIT!F432,"")</f>
        <v/>
      </c>
      <c r="G432" s="124" t="str">
        <f>IF(E432&lt;&gt;"",SUMIFS('JPK_KR-1'!AL:AL,'JPK_KR-1'!W:W,F432),"")</f>
        <v/>
      </c>
      <c r="H432" s="124" t="str">
        <f>IF(E432&lt;&gt;"",SUMIFS('JPK_KR-1'!AM:AM,'JPK_KR-1'!W:W,F432),"")</f>
        <v/>
      </c>
      <c r="I432" t="str">
        <f>IF(KOKPIT!I432&lt;&gt;"",KOKPIT!I432,"")</f>
        <v/>
      </c>
      <c r="J432" t="str">
        <f>IF(KOKPIT!J432&lt;&gt;"",KOKPIT!J432,"")</f>
        <v/>
      </c>
      <c r="K432" s="124" t="str">
        <f>IF(I432&lt;&gt;"",SUMIFS('JPK_KR-1'!AJ:AJ,'JPK_KR-1'!W:W,J432),"")</f>
        <v/>
      </c>
      <c r="L432" s="124" t="str">
        <f>IF(I432&lt;&gt;"",SUMIFS('JPK_KR-1'!AK:AK,'JPK_KR-1'!W:W,J432),"")</f>
        <v/>
      </c>
    </row>
    <row r="433" spans="1:12" x14ac:dyDescent="0.35">
      <c r="A433" t="str">
        <f>IF(KOKPIT!A433&lt;&gt;"",KOKPIT!A433,"")</f>
        <v/>
      </c>
      <c r="B433" t="str">
        <f>IF(KOKPIT!B433&lt;&gt;"",KOKPIT!B433,"")</f>
        <v/>
      </c>
      <c r="C433" s="124" t="str">
        <f>IF(A433&lt;&gt;"",SUMIFS('JPK_KR-1'!AL:AL,'JPK_KR-1'!W:W,B433),"")</f>
        <v/>
      </c>
      <c r="D433" s="124" t="str">
        <f>IF(A433&lt;&gt;"",SUMIFS('JPK_KR-1'!AM:AM,'JPK_KR-1'!W:W,B433),"")</f>
        <v/>
      </c>
      <c r="E433" t="str">
        <f>IF(KOKPIT!E433&lt;&gt;"",KOKPIT!E433,"")</f>
        <v/>
      </c>
      <c r="F433" t="str">
        <f>IF(KOKPIT!F433&lt;&gt;"",KOKPIT!F433,"")</f>
        <v/>
      </c>
      <c r="G433" s="124" t="str">
        <f>IF(E433&lt;&gt;"",SUMIFS('JPK_KR-1'!AL:AL,'JPK_KR-1'!W:W,F433),"")</f>
        <v/>
      </c>
      <c r="H433" s="124" t="str">
        <f>IF(E433&lt;&gt;"",SUMIFS('JPK_KR-1'!AM:AM,'JPK_KR-1'!W:W,F433),"")</f>
        <v/>
      </c>
      <c r="I433" t="str">
        <f>IF(KOKPIT!I433&lt;&gt;"",KOKPIT!I433,"")</f>
        <v/>
      </c>
      <c r="J433" t="str">
        <f>IF(KOKPIT!J433&lt;&gt;"",KOKPIT!J433,"")</f>
        <v/>
      </c>
      <c r="K433" s="124" t="str">
        <f>IF(I433&lt;&gt;"",SUMIFS('JPK_KR-1'!AJ:AJ,'JPK_KR-1'!W:W,J433),"")</f>
        <v/>
      </c>
      <c r="L433" s="124" t="str">
        <f>IF(I433&lt;&gt;"",SUMIFS('JPK_KR-1'!AK:AK,'JPK_KR-1'!W:W,J433),"")</f>
        <v/>
      </c>
    </row>
    <row r="434" spans="1:12" x14ac:dyDescent="0.35">
      <c r="A434" t="str">
        <f>IF(KOKPIT!A434&lt;&gt;"",KOKPIT!A434,"")</f>
        <v/>
      </c>
      <c r="B434" t="str">
        <f>IF(KOKPIT!B434&lt;&gt;"",KOKPIT!B434,"")</f>
        <v/>
      </c>
      <c r="C434" s="124" t="str">
        <f>IF(A434&lt;&gt;"",SUMIFS('JPK_KR-1'!AL:AL,'JPK_KR-1'!W:W,B434),"")</f>
        <v/>
      </c>
      <c r="D434" s="124" t="str">
        <f>IF(A434&lt;&gt;"",SUMIFS('JPK_KR-1'!AM:AM,'JPK_KR-1'!W:W,B434),"")</f>
        <v/>
      </c>
      <c r="E434" t="str">
        <f>IF(KOKPIT!E434&lt;&gt;"",KOKPIT!E434,"")</f>
        <v/>
      </c>
      <c r="F434" t="str">
        <f>IF(KOKPIT!F434&lt;&gt;"",KOKPIT!F434,"")</f>
        <v/>
      </c>
      <c r="G434" s="124" t="str">
        <f>IF(E434&lt;&gt;"",SUMIFS('JPK_KR-1'!AL:AL,'JPK_KR-1'!W:W,F434),"")</f>
        <v/>
      </c>
      <c r="H434" s="124" t="str">
        <f>IF(E434&lt;&gt;"",SUMIFS('JPK_KR-1'!AM:AM,'JPK_KR-1'!W:W,F434),"")</f>
        <v/>
      </c>
      <c r="I434" t="str">
        <f>IF(KOKPIT!I434&lt;&gt;"",KOKPIT!I434,"")</f>
        <v/>
      </c>
      <c r="J434" t="str">
        <f>IF(KOKPIT!J434&lt;&gt;"",KOKPIT!J434,"")</f>
        <v/>
      </c>
      <c r="K434" s="124" t="str">
        <f>IF(I434&lt;&gt;"",SUMIFS('JPK_KR-1'!AJ:AJ,'JPK_KR-1'!W:W,J434),"")</f>
        <v/>
      </c>
      <c r="L434" s="124" t="str">
        <f>IF(I434&lt;&gt;"",SUMIFS('JPK_KR-1'!AK:AK,'JPK_KR-1'!W:W,J434),"")</f>
        <v/>
      </c>
    </row>
    <row r="435" spans="1:12" x14ac:dyDescent="0.35">
      <c r="A435" t="str">
        <f>IF(KOKPIT!A435&lt;&gt;"",KOKPIT!A435,"")</f>
        <v/>
      </c>
      <c r="B435" t="str">
        <f>IF(KOKPIT!B435&lt;&gt;"",KOKPIT!B435,"")</f>
        <v/>
      </c>
      <c r="C435" s="124" t="str">
        <f>IF(A435&lt;&gt;"",SUMIFS('JPK_KR-1'!AL:AL,'JPK_KR-1'!W:W,B435),"")</f>
        <v/>
      </c>
      <c r="D435" s="124" t="str">
        <f>IF(A435&lt;&gt;"",SUMIFS('JPK_KR-1'!AM:AM,'JPK_KR-1'!W:W,B435),"")</f>
        <v/>
      </c>
      <c r="E435" t="str">
        <f>IF(KOKPIT!E435&lt;&gt;"",KOKPIT!E435,"")</f>
        <v/>
      </c>
      <c r="F435" t="str">
        <f>IF(KOKPIT!F435&lt;&gt;"",KOKPIT!F435,"")</f>
        <v/>
      </c>
      <c r="G435" s="124" t="str">
        <f>IF(E435&lt;&gt;"",SUMIFS('JPK_KR-1'!AL:AL,'JPK_KR-1'!W:W,F435),"")</f>
        <v/>
      </c>
      <c r="H435" s="124" t="str">
        <f>IF(E435&lt;&gt;"",SUMIFS('JPK_KR-1'!AM:AM,'JPK_KR-1'!W:W,F435),"")</f>
        <v/>
      </c>
      <c r="I435" t="str">
        <f>IF(KOKPIT!I435&lt;&gt;"",KOKPIT!I435,"")</f>
        <v/>
      </c>
      <c r="J435" t="str">
        <f>IF(KOKPIT!J435&lt;&gt;"",KOKPIT!J435,"")</f>
        <v/>
      </c>
      <c r="K435" s="124" t="str">
        <f>IF(I435&lt;&gt;"",SUMIFS('JPK_KR-1'!AJ:AJ,'JPK_KR-1'!W:W,J435),"")</f>
        <v/>
      </c>
      <c r="L435" s="124" t="str">
        <f>IF(I435&lt;&gt;"",SUMIFS('JPK_KR-1'!AK:AK,'JPK_KR-1'!W:W,J435),"")</f>
        <v/>
      </c>
    </row>
    <row r="436" spans="1:12" x14ac:dyDescent="0.35">
      <c r="A436" t="str">
        <f>IF(KOKPIT!A436&lt;&gt;"",KOKPIT!A436,"")</f>
        <v/>
      </c>
      <c r="B436" t="str">
        <f>IF(KOKPIT!B436&lt;&gt;"",KOKPIT!B436,"")</f>
        <v/>
      </c>
      <c r="C436" s="124" t="str">
        <f>IF(A436&lt;&gt;"",SUMIFS('JPK_KR-1'!AL:AL,'JPK_KR-1'!W:W,B436),"")</f>
        <v/>
      </c>
      <c r="D436" s="124" t="str">
        <f>IF(A436&lt;&gt;"",SUMIFS('JPK_KR-1'!AM:AM,'JPK_KR-1'!W:W,B436),"")</f>
        <v/>
      </c>
      <c r="E436" t="str">
        <f>IF(KOKPIT!E436&lt;&gt;"",KOKPIT!E436,"")</f>
        <v/>
      </c>
      <c r="F436" t="str">
        <f>IF(KOKPIT!F436&lt;&gt;"",KOKPIT!F436,"")</f>
        <v/>
      </c>
      <c r="G436" s="124" t="str">
        <f>IF(E436&lt;&gt;"",SUMIFS('JPK_KR-1'!AL:AL,'JPK_KR-1'!W:W,F436),"")</f>
        <v/>
      </c>
      <c r="H436" s="124" t="str">
        <f>IF(E436&lt;&gt;"",SUMIFS('JPK_KR-1'!AM:AM,'JPK_KR-1'!W:W,F436),"")</f>
        <v/>
      </c>
      <c r="I436" t="str">
        <f>IF(KOKPIT!I436&lt;&gt;"",KOKPIT!I436,"")</f>
        <v/>
      </c>
      <c r="J436" t="str">
        <f>IF(KOKPIT!J436&lt;&gt;"",KOKPIT!J436,"")</f>
        <v/>
      </c>
      <c r="K436" s="124" t="str">
        <f>IF(I436&lt;&gt;"",SUMIFS('JPK_KR-1'!AJ:AJ,'JPK_KR-1'!W:W,J436),"")</f>
        <v/>
      </c>
      <c r="L436" s="124" t="str">
        <f>IF(I436&lt;&gt;"",SUMIFS('JPK_KR-1'!AK:AK,'JPK_KR-1'!W:W,J436),"")</f>
        <v/>
      </c>
    </row>
    <row r="437" spans="1:12" x14ac:dyDescent="0.35">
      <c r="A437" t="str">
        <f>IF(KOKPIT!A437&lt;&gt;"",KOKPIT!A437,"")</f>
        <v/>
      </c>
      <c r="B437" t="str">
        <f>IF(KOKPIT!B437&lt;&gt;"",KOKPIT!B437,"")</f>
        <v/>
      </c>
      <c r="C437" s="124" t="str">
        <f>IF(A437&lt;&gt;"",SUMIFS('JPK_KR-1'!AL:AL,'JPK_KR-1'!W:W,B437),"")</f>
        <v/>
      </c>
      <c r="D437" s="124" t="str">
        <f>IF(A437&lt;&gt;"",SUMIFS('JPK_KR-1'!AM:AM,'JPK_KR-1'!W:W,B437),"")</f>
        <v/>
      </c>
      <c r="E437" t="str">
        <f>IF(KOKPIT!E437&lt;&gt;"",KOKPIT!E437,"")</f>
        <v/>
      </c>
      <c r="F437" t="str">
        <f>IF(KOKPIT!F437&lt;&gt;"",KOKPIT!F437,"")</f>
        <v/>
      </c>
      <c r="G437" s="124" t="str">
        <f>IF(E437&lt;&gt;"",SUMIFS('JPK_KR-1'!AL:AL,'JPK_KR-1'!W:W,F437),"")</f>
        <v/>
      </c>
      <c r="H437" s="124" t="str">
        <f>IF(E437&lt;&gt;"",SUMIFS('JPK_KR-1'!AM:AM,'JPK_KR-1'!W:W,F437),"")</f>
        <v/>
      </c>
      <c r="I437" t="str">
        <f>IF(KOKPIT!I437&lt;&gt;"",KOKPIT!I437,"")</f>
        <v/>
      </c>
      <c r="J437" t="str">
        <f>IF(KOKPIT!J437&lt;&gt;"",KOKPIT!J437,"")</f>
        <v/>
      </c>
      <c r="K437" s="124" t="str">
        <f>IF(I437&lt;&gt;"",SUMIFS('JPK_KR-1'!AJ:AJ,'JPK_KR-1'!W:W,J437),"")</f>
        <v/>
      </c>
      <c r="L437" s="124" t="str">
        <f>IF(I437&lt;&gt;"",SUMIFS('JPK_KR-1'!AK:AK,'JPK_KR-1'!W:W,J437),"")</f>
        <v/>
      </c>
    </row>
    <row r="438" spans="1:12" x14ac:dyDescent="0.35">
      <c r="A438" t="str">
        <f>IF(KOKPIT!A438&lt;&gt;"",KOKPIT!A438,"")</f>
        <v/>
      </c>
      <c r="B438" t="str">
        <f>IF(KOKPIT!B438&lt;&gt;"",KOKPIT!B438,"")</f>
        <v/>
      </c>
      <c r="C438" s="124" t="str">
        <f>IF(A438&lt;&gt;"",SUMIFS('JPK_KR-1'!AL:AL,'JPK_KR-1'!W:W,B438),"")</f>
        <v/>
      </c>
      <c r="D438" s="124" t="str">
        <f>IF(A438&lt;&gt;"",SUMIFS('JPK_KR-1'!AM:AM,'JPK_KR-1'!W:W,B438),"")</f>
        <v/>
      </c>
      <c r="E438" t="str">
        <f>IF(KOKPIT!E438&lt;&gt;"",KOKPIT!E438,"")</f>
        <v/>
      </c>
      <c r="F438" t="str">
        <f>IF(KOKPIT!F438&lt;&gt;"",KOKPIT!F438,"")</f>
        <v/>
      </c>
      <c r="G438" s="124" t="str">
        <f>IF(E438&lt;&gt;"",SUMIFS('JPK_KR-1'!AL:AL,'JPK_KR-1'!W:W,F438),"")</f>
        <v/>
      </c>
      <c r="H438" s="124" t="str">
        <f>IF(E438&lt;&gt;"",SUMIFS('JPK_KR-1'!AM:AM,'JPK_KR-1'!W:W,F438),"")</f>
        <v/>
      </c>
      <c r="I438" t="str">
        <f>IF(KOKPIT!I438&lt;&gt;"",KOKPIT!I438,"")</f>
        <v/>
      </c>
      <c r="J438" t="str">
        <f>IF(KOKPIT!J438&lt;&gt;"",KOKPIT!J438,"")</f>
        <v/>
      </c>
      <c r="K438" s="124" t="str">
        <f>IF(I438&lt;&gt;"",SUMIFS('JPK_KR-1'!AJ:AJ,'JPK_KR-1'!W:W,J438),"")</f>
        <v/>
      </c>
      <c r="L438" s="124" t="str">
        <f>IF(I438&lt;&gt;"",SUMIFS('JPK_KR-1'!AK:AK,'JPK_KR-1'!W:W,J438),"")</f>
        <v/>
      </c>
    </row>
    <row r="439" spans="1:12" x14ac:dyDescent="0.35">
      <c r="A439" t="str">
        <f>IF(KOKPIT!A439&lt;&gt;"",KOKPIT!A439,"")</f>
        <v/>
      </c>
      <c r="B439" t="str">
        <f>IF(KOKPIT!B439&lt;&gt;"",KOKPIT!B439,"")</f>
        <v/>
      </c>
      <c r="C439" s="124" t="str">
        <f>IF(A439&lt;&gt;"",SUMIFS('JPK_KR-1'!AL:AL,'JPK_KR-1'!W:W,B439),"")</f>
        <v/>
      </c>
      <c r="D439" s="124" t="str">
        <f>IF(A439&lt;&gt;"",SUMIFS('JPK_KR-1'!AM:AM,'JPK_KR-1'!W:W,B439),"")</f>
        <v/>
      </c>
      <c r="E439" t="str">
        <f>IF(KOKPIT!E439&lt;&gt;"",KOKPIT!E439,"")</f>
        <v/>
      </c>
      <c r="F439" t="str">
        <f>IF(KOKPIT!F439&lt;&gt;"",KOKPIT!F439,"")</f>
        <v/>
      </c>
      <c r="G439" s="124" t="str">
        <f>IF(E439&lt;&gt;"",SUMIFS('JPK_KR-1'!AL:AL,'JPK_KR-1'!W:W,F439),"")</f>
        <v/>
      </c>
      <c r="H439" s="124" t="str">
        <f>IF(E439&lt;&gt;"",SUMIFS('JPK_KR-1'!AM:AM,'JPK_KR-1'!W:W,F439),"")</f>
        <v/>
      </c>
      <c r="I439" t="str">
        <f>IF(KOKPIT!I439&lt;&gt;"",KOKPIT!I439,"")</f>
        <v/>
      </c>
      <c r="J439" t="str">
        <f>IF(KOKPIT!J439&lt;&gt;"",KOKPIT!J439,"")</f>
        <v/>
      </c>
      <c r="K439" s="124" t="str">
        <f>IF(I439&lt;&gt;"",SUMIFS('JPK_KR-1'!AJ:AJ,'JPK_KR-1'!W:W,J439),"")</f>
        <v/>
      </c>
      <c r="L439" s="124" t="str">
        <f>IF(I439&lt;&gt;"",SUMIFS('JPK_KR-1'!AK:AK,'JPK_KR-1'!W:W,J439),"")</f>
        <v/>
      </c>
    </row>
    <row r="440" spans="1:12" x14ac:dyDescent="0.35">
      <c r="A440" t="str">
        <f>IF(KOKPIT!A440&lt;&gt;"",KOKPIT!A440,"")</f>
        <v/>
      </c>
      <c r="B440" t="str">
        <f>IF(KOKPIT!B440&lt;&gt;"",KOKPIT!B440,"")</f>
        <v/>
      </c>
      <c r="C440" s="124" t="str">
        <f>IF(A440&lt;&gt;"",SUMIFS('JPK_KR-1'!AL:AL,'JPK_KR-1'!W:W,B440),"")</f>
        <v/>
      </c>
      <c r="D440" s="124" t="str">
        <f>IF(A440&lt;&gt;"",SUMIFS('JPK_KR-1'!AM:AM,'JPK_KR-1'!W:W,B440),"")</f>
        <v/>
      </c>
      <c r="E440" t="str">
        <f>IF(KOKPIT!E440&lt;&gt;"",KOKPIT!E440,"")</f>
        <v/>
      </c>
      <c r="F440" t="str">
        <f>IF(KOKPIT!F440&lt;&gt;"",KOKPIT!F440,"")</f>
        <v/>
      </c>
      <c r="G440" s="124" t="str">
        <f>IF(E440&lt;&gt;"",SUMIFS('JPK_KR-1'!AL:AL,'JPK_KR-1'!W:W,F440),"")</f>
        <v/>
      </c>
      <c r="H440" s="124" t="str">
        <f>IF(E440&lt;&gt;"",SUMIFS('JPK_KR-1'!AM:AM,'JPK_KR-1'!W:W,F440),"")</f>
        <v/>
      </c>
      <c r="I440" t="str">
        <f>IF(KOKPIT!I440&lt;&gt;"",KOKPIT!I440,"")</f>
        <v/>
      </c>
      <c r="J440" t="str">
        <f>IF(KOKPIT!J440&lt;&gt;"",KOKPIT!J440,"")</f>
        <v/>
      </c>
      <c r="K440" s="124" t="str">
        <f>IF(I440&lt;&gt;"",SUMIFS('JPK_KR-1'!AJ:AJ,'JPK_KR-1'!W:W,J440),"")</f>
        <v/>
      </c>
      <c r="L440" s="124" t="str">
        <f>IF(I440&lt;&gt;"",SUMIFS('JPK_KR-1'!AK:AK,'JPK_KR-1'!W:W,J440),"")</f>
        <v/>
      </c>
    </row>
    <row r="441" spans="1:12" x14ac:dyDescent="0.35">
      <c r="A441" t="str">
        <f>IF(KOKPIT!A441&lt;&gt;"",KOKPIT!A441,"")</f>
        <v/>
      </c>
      <c r="B441" t="str">
        <f>IF(KOKPIT!B441&lt;&gt;"",KOKPIT!B441,"")</f>
        <v/>
      </c>
      <c r="C441" s="124" t="str">
        <f>IF(A441&lt;&gt;"",SUMIFS('JPK_KR-1'!AL:AL,'JPK_KR-1'!W:W,B441),"")</f>
        <v/>
      </c>
      <c r="D441" s="124" t="str">
        <f>IF(A441&lt;&gt;"",SUMIFS('JPK_KR-1'!AM:AM,'JPK_KR-1'!W:W,B441),"")</f>
        <v/>
      </c>
      <c r="E441" t="str">
        <f>IF(KOKPIT!E441&lt;&gt;"",KOKPIT!E441,"")</f>
        <v/>
      </c>
      <c r="F441" t="str">
        <f>IF(KOKPIT!F441&lt;&gt;"",KOKPIT!F441,"")</f>
        <v/>
      </c>
      <c r="G441" s="124" t="str">
        <f>IF(E441&lt;&gt;"",SUMIFS('JPK_KR-1'!AL:AL,'JPK_KR-1'!W:W,F441),"")</f>
        <v/>
      </c>
      <c r="H441" s="124" t="str">
        <f>IF(E441&lt;&gt;"",SUMIFS('JPK_KR-1'!AM:AM,'JPK_KR-1'!W:W,F441),"")</f>
        <v/>
      </c>
      <c r="I441" t="str">
        <f>IF(KOKPIT!I441&lt;&gt;"",KOKPIT!I441,"")</f>
        <v/>
      </c>
      <c r="J441" t="str">
        <f>IF(KOKPIT!J441&lt;&gt;"",KOKPIT!J441,"")</f>
        <v/>
      </c>
      <c r="K441" s="124" t="str">
        <f>IF(I441&lt;&gt;"",SUMIFS('JPK_KR-1'!AJ:AJ,'JPK_KR-1'!W:W,J441),"")</f>
        <v/>
      </c>
      <c r="L441" s="124" t="str">
        <f>IF(I441&lt;&gt;"",SUMIFS('JPK_KR-1'!AK:AK,'JPK_KR-1'!W:W,J441),"")</f>
        <v/>
      </c>
    </row>
    <row r="442" spans="1:12" x14ac:dyDescent="0.35">
      <c r="A442" t="str">
        <f>IF(KOKPIT!A442&lt;&gt;"",KOKPIT!A442,"")</f>
        <v/>
      </c>
      <c r="B442" t="str">
        <f>IF(KOKPIT!B442&lt;&gt;"",KOKPIT!B442,"")</f>
        <v/>
      </c>
      <c r="C442" s="124" t="str">
        <f>IF(A442&lt;&gt;"",SUMIFS('JPK_KR-1'!AL:AL,'JPK_KR-1'!W:W,B442),"")</f>
        <v/>
      </c>
      <c r="D442" s="124" t="str">
        <f>IF(A442&lt;&gt;"",SUMIFS('JPK_KR-1'!AM:AM,'JPK_KR-1'!W:W,B442),"")</f>
        <v/>
      </c>
      <c r="E442" t="str">
        <f>IF(KOKPIT!E442&lt;&gt;"",KOKPIT!E442,"")</f>
        <v/>
      </c>
      <c r="F442" t="str">
        <f>IF(KOKPIT!F442&lt;&gt;"",KOKPIT!F442,"")</f>
        <v/>
      </c>
      <c r="G442" s="124" t="str">
        <f>IF(E442&lt;&gt;"",SUMIFS('JPK_KR-1'!AL:AL,'JPK_KR-1'!W:W,F442),"")</f>
        <v/>
      </c>
      <c r="H442" s="124" t="str">
        <f>IF(E442&lt;&gt;"",SUMIFS('JPK_KR-1'!AM:AM,'JPK_KR-1'!W:W,F442),"")</f>
        <v/>
      </c>
      <c r="I442" t="str">
        <f>IF(KOKPIT!I442&lt;&gt;"",KOKPIT!I442,"")</f>
        <v/>
      </c>
      <c r="J442" t="str">
        <f>IF(KOKPIT!J442&lt;&gt;"",KOKPIT!J442,"")</f>
        <v/>
      </c>
      <c r="K442" s="124" t="str">
        <f>IF(I442&lt;&gt;"",SUMIFS('JPK_KR-1'!AJ:AJ,'JPK_KR-1'!W:W,J442),"")</f>
        <v/>
      </c>
      <c r="L442" s="124" t="str">
        <f>IF(I442&lt;&gt;"",SUMIFS('JPK_KR-1'!AK:AK,'JPK_KR-1'!W:W,J442),"")</f>
        <v/>
      </c>
    </row>
    <row r="443" spans="1:12" x14ac:dyDescent="0.35">
      <c r="A443" t="str">
        <f>IF(KOKPIT!A443&lt;&gt;"",KOKPIT!A443,"")</f>
        <v/>
      </c>
      <c r="B443" t="str">
        <f>IF(KOKPIT!B443&lt;&gt;"",KOKPIT!B443,"")</f>
        <v/>
      </c>
      <c r="C443" s="124" t="str">
        <f>IF(A443&lt;&gt;"",SUMIFS('JPK_KR-1'!AL:AL,'JPK_KR-1'!W:W,B443),"")</f>
        <v/>
      </c>
      <c r="D443" s="124" t="str">
        <f>IF(A443&lt;&gt;"",SUMIFS('JPK_KR-1'!AM:AM,'JPK_KR-1'!W:W,B443),"")</f>
        <v/>
      </c>
      <c r="E443" t="str">
        <f>IF(KOKPIT!E443&lt;&gt;"",KOKPIT!E443,"")</f>
        <v/>
      </c>
      <c r="F443" t="str">
        <f>IF(KOKPIT!F443&lt;&gt;"",KOKPIT!F443,"")</f>
        <v/>
      </c>
      <c r="G443" s="124" t="str">
        <f>IF(E443&lt;&gt;"",SUMIFS('JPK_KR-1'!AL:AL,'JPK_KR-1'!W:W,F443),"")</f>
        <v/>
      </c>
      <c r="H443" s="124" t="str">
        <f>IF(E443&lt;&gt;"",SUMIFS('JPK_KR-1'!AM:AM,'JPK_KR-1'!W:W,F443),"")</f>
        <v/>
      </c>
      <c r="I443" t="str">
        <f>IF(KOKPIT!I443&lt;&gt;"",KOKPIT!I443,"")</f>
        <v/>
      </c>
      <c r="J443" t="str">
        <f>IF(KOKPIT!J443&lt;&gt;"",KOKPIT!J443,"")</f>
        <v/>
      </c>
      <c r="K443" s="124" t="str">
        <f>IF(I443&lt;&gt;"",SUMIFS('JPK_KR-1'!AJ:AJ,'JPK_KR-1'!W:W,J443),"")</f>
        <v/>
      </c>
      <c r="L443" s="124" t="str">
        <f>IF(I443&lt;&gt;"",SUMIFS('JPK_KR-1'!AK:AK,'JPK_KR-1'!W:W,J443),"")</f>
        <v/>
      </c>
    </row>
    <row r="444" spans="1:12" x14ac:dyDescent="0.35">
      <c r="A444" t="str">
        <f>IF(KOKPIT!A444&lt;&gt;"",KOKPIT!A444,"")</f>
        <v/>
      </c>
      <c r="B444" t="str">
        <f>IF(KOKPIT!B444&lt;&gt;"",KOKPIT!B444,"")</f>
        <v/>
      </c>
      <c r="C444" s="124" t="str">
        <f>IF(A444&lt;&gt;"",SUMIFS('JPK_KR-1'!AL:AL,'JPK_KR-1'!W:W,B444),"")</f>
        <v/>
      </c>
      <c r="D444" s="124" t="str">
        <f>IF(A444&lt;&gt;"",SUMIFS('JPK_KR-1'!AM:AM,'JPK_KR-1'!W:W,B444),"")</f>
        <v/>
      </c>
      <c r="E444" t="str">
        <f>IF(KOKPIT!E444&lt;&gt;"",KOKPIT!E444,"")</f>
        <v/>
      </c>
      <c r="F444" t="str">
        <f>IF(KOKPIT!F444&lt;&gt;"",KOKPIT!F444,"")</f>
        <v/>
      </c>
      <c r="G444" s="124" t="str">
        <f>IF(E444&lt;&gt;"",SUMIFS('JPK_KR-1'!AL:AL,'JPK_KR-1'!W:W,F444),"")</f>
        <v/>
      </c>
      <c r="H444" s="124" t="str">
        <f>IF(E444&lt;&gt;"",SUMIFS('JPK_KR-1'!AM:AM,'JPK_KR-1'!W:W,F444),"")</f>
        <v/>
      </c>
      <c r="I444" t="str">
        <f>IF(KOKPIT!I444&lt;&gt;"",KOKPIT!I444,"")</f>
        <v/>
      </c>
      <c r="J444" t="str">
        <f>IF(KOKPIT!J444&lt;&gt;"",KOKPIT!J444,"")</f>
        <v/>
      </c>
      <c r="K444" s="124" t="str">
        <f>IF(I444&lt;&gt;"",SUMIFS('JPK_KR-1'!AJ:AJ,'JPK_KR-1'!W:W,J444),"")</f>
        <v/>
      </c>
      <c r="L444" s="124" t="str">
        <f>IF(I444&lt;&gt;"",SUMIFS('JPK_KR-1'!AK:AK,'JPK_KR-1'!W:W,J444),"")</f>
        <v/>
      </c>
    </row>
    <row r="445" spans="1:12" x14ac:dyDescent="0.35">
      <c r="A445" t="str">
        <f>IF(KOKPIT!A445&lt;&gt;"",KOKPIT!A445,"")</f>
        <v/>
      </c>
      <c r="B445" t="str">
        <f>IF(KOKPIT!B445&lt;&gt;"",KOKPIT!B445,"")</f>
        <v/>
      </c>
      <c r="C445" s="124" t="str">
        <f>IF(A445&lt;&gt;"",SUMIFS('JPK_KR-1'!AL:AL,'JPK_KR-1'!W:W,B445),"")</f>
        <v/>
      </c>
      <c r="D445" s="124" t="str">
        <f>IF(A445&lt;&gt;"",SUMIFS('JPK_KR-1'!AM:AM,'JPK_KR-1'!W:W,B445),"")</f>
        <v/>
      </c>
      <c r="E445" t="str">
        <f>IF(KOKPIT!E445&lt;&gt;"",KOKPIT!E445,"")</f>
        <v/>
      </c>
      <c r="F445" t="str">
        <f>IF(KOKPIT!F445&lt;&gt;"",KOKPIT!F445,"")</f>
        <v/>
      </c>
      <c r="G445" s="124" t="str">
        <f>IF(E445&lt;&gt;"",SUMIFS('JPK_KR-1'!AL:AL,'JPK_KR-1'!W:W,F445),"")</f>
        <v/>
      </c>
      <c r="H445" s="124" t="str">
        <f>IF(E445&lt;&gt;"",SUMIFS('JPK_KR-1'!AM:AM,'JPK_KR-1'!W:W,F445),"")</f>
        <v/>
      </c>
      <c r="I445" t="str">
        <f>IF(KOKPIT!I445&lt;&gt;"",KOKPIT!I445,"")</f>
        <v/>
      </c>
      <c r="J445" t="str">
        <f>IF(KOKPIT!J445&lt;&gt;"",KOKPIT!J445,"")</f>
        <v/>
      </c>
      <c r="K445" s="124" t="str">
        <f>IF(I445&lt;&gt;"",SUMIFS('JPK_KR-1'!AJ:AJ,'JPK_KR-1'!W:W,J445),"")</f>
        <v/>
      </c>
      <c r="L445" s="124" t="str">
        <f>IF(I445&lt;&gt;"",SUMIFS('JPK_KR-1'!AK:AK,'JPK_KR-1'!W:W,J445),"")</f>
        <v/>
      </c>
    </row>
    <row r="446" spans="1:12" x14ac:dyDescent="0.35">
      <c r="A446" t="str">
        <f>IF(KOKPIT!A446&lt;&gt;"",KOKPIT!A446,"")</f>
        <v/>
      </c>
      <c r="B446" t="str">
        <f>IF(KOKPIT!B446&lt;&gt;"",KOKPIT!B446,"")</f>
        <v/>
      </c>
      <c r="C446" s="124" t="str">
        <f>IF(A446&lt;&gt;"",SUMIFS('JPK_KR-1'!AL:AL,'JPK_KR-1'!W:W,B446),"")</f>
        <v/>
      </c>
      <c r="D446" s="124" t="str">
        <f>IF(A446&lt;&gt;"",SUMIFS('JPK_KR-1'!AM:AM,'JPK_KR-1'!W:W,B446),"")</f>
        <v/>
      </c>
      <c r="E446" t="str">
        <f>IF(KOKPIT!E446&lt;&gt;"",KOKPIT!E446,"")</f>
        <v/>
      </c>
      <c r="F446" t="str">
        <f>IF(KOKPIT!F446&lt;&gt;"",KOKPIT!F446,"")</f>
        <v/>
      </c>
      <c r="G446" s="124" t="str">
        <f>IF(E446&lt;&gt;"",SUMIFS('JPK_KR-1'!AL:AL,'JPK_KR-1'!W:W,F446),"")</f>
        <v/>
      </c>
      <c r="H446" s="124" t="str">
        <f>IF(E446&lt;&gt;"",SUMIFS('JPK_KR-1'!AM:AM,'JPK_KR-1'!W:W,F446),"")</f>
        <v/>
      </c>
      <c r="I446" t="str">
        <f>IF(KOKPIT!I446&lt;&gt;"",KOKPIT!I446,"")</f>
        <v/>
      </c>
      <c r="J446" t="str">
        <f>IF(KOKPIT!J446&lt;&gt;"",KOKPIT!J446,"")</f>
        <v/>
      </c>
      <c r="K446" s="124" t="str">
        <f>IF(I446&lt;&gt;"",SUMIFS('JPK_KR-1'!AJ:AJ,'JPK_KR-1'!W:W,J446),"")</f>
        <v/>
      </c>
      <c r="L446" s="124" t="str">
        <f>IF(I446&lt;&gt;"",SUMIFS('JPK_KR-1'!AK:AK,'JPK_KR-1'!W:W,J446),"")</f>
        <v/>
      </c>
    </row>
    <row r="447" spans="1:12" x14ac:dyDescent="0.35">
      <c r="A447" t="str">
        <f>IF(KOKPIT!A447&lt;&gt;"",KOKPIT!A447,"")</f>
        <v/>
      </c>
      <c r="B447" t="str">
        <f>IF(KOKPIT!B447&lt;&gt;"",KOKPIT!B447,"")</f>
        <v/>
      </c>
      <c r="C447" s="124" t="str">
        <f>IF(A447&lt;&gt;"",SUMIFS('JPK_KR-1'!AL:AL,'JPK_KR-1'!W:W,B447),"")</f>
        <v/>
      </c>
      <c r="D447" s="124" t="str">
        <f>IF(A447&lt;&gt;"",SUMIFS('JPK_KR-1'!AM:AM,'JPK_KR-1'!W:W,B447),"")</f>
        <v/>
      </c>
      <c r="E447" t="str">
        <f>IF(KOKPIT!E447&lt;&gt;"",KOKPIT!E447,"")</f>
        <v/>
      </c>
      <c r="F447" t="str">
        <f>IF(KOKPIT!F447&lt;&gt;"",KOKPIT!F447,"")</f>
        <v/>
      </c>
      <c r="G447" s="124" t="str">
        <f>IF(E447&lt;&gt;"",SUMIFS('JPK_KR-1'!AL:AL,'JPK_KR-1'!W:W,F447),"")</f>
        <v/>
      </c>
      <c r="H447" s="124" t="str">
        <f>IF(E447&lt;&gt;"",SUMIFS('JPK_KR-1'!AM:AM,'JPK_KR-1'!W:W,F447),"")</f>
        <v/>
      </c>
      <c r="I447" t="str">
        <f>IF(KOKPIT!I447&lt;&gt;"",KOKPIT!I447,"")</f>
        <v/>
      </c>
      <c r="J447" t="str">
        <f>IF(KOKPIT!J447&lt;&gt;"",KOKPIT!J447,"")</f>
        <v/>
      </c>
      <c r="K447" s="124" t="str">
        <f>IF(I447&lt;&gt;"",SUMIFS('JPK_KR-1'!AJ:AJ,'JPK_KR-1'!W:W,J447),"")</f>
        <v/>
      </c>
      <c r="L447" s="124" t="str">
        <f>IF(I447&lt;&gt;"",SUMIFS('JPK_KR-1'!AK:AK,'JPK_KR-1'!W:W,J447),"")</f>
        <v/>
      </c>
    </row>
    <row r="448" spans="1:12" x14ac:dyDescent="0.35">
      <c r="A448" t="str">
        <f>IF(KOKPIT!A448&lt;&gt;"",KOKPIT!A448,"")</f>
        <v/>
      </c>
      <c r="B448" t="str">
        <f>IF(KOKPIT!B448&lt;&gt;"",KOKPIT!B448,"")</f>
        <v/>
      </c>
      <c r="C448" s="124" t="str">
        <f>IF(A448&lt;&gt;"",SUMIFS('JPK_KR-1'!AL:AL,'JPK_KR-1'!W:W,B448),"")</f>
        <v/>
      </c>
      <c r="D448" s="124" t="str">
        <f>IF(A448&lt;&gt;"",SUMIFS('JPK_KR-1'!AM:AM,'JPK_KR-1'!W:W,B448),"")</f>
        <v/>
      </c>
      <c r="E448" t="str">
        <f>IF(KOKPIT!E448&lt;&gt;"",KOKPIT!E448,"")</f>
        <v/>
      </c>
      <c r="F448" t="str">
        <f>IF(KOKPIT!F448&lt;&gt;"",KOKPIT!F448,"")</f>
        <v/>
      </c>
      <c r="G448" s="124" t="str">
        <f>IF(E448&lt;&gt;"",SUMIFS('JPK_KR-1'!AL:AL,'JPK_KR-1'!W:W,F448),"")</f>
        <v/>
      </c>
      <c r="H448" s="124" t="str">
        <f>IF(E448&lt;&gt;"",SUMIFS('JPK_KR-1'!AM:AM,'JPK_KR-1'!W:W,F448),"")</f>
        <v/>
      </c>
      <c r="I448" t="str">
        <f>IF(KOKPIT!I448&lt;&gt;"",KOKPIT!I448,"")</f>
        <v/>
      </c>
      <c r="J448" t="str">
        <f>IF(KOKPIT!J448&lt;&gt;"",KOKPIT!J448,"")</f>
        <v/>
      </c>
      <c r="K448" s="124" t="str">
        <f>IF(I448&lt;&gt;"",SUMIFS('JPK_KR-1'!AJ:AJ,'JPK_KR-1'!W:W,J448),"")</f>
        <v/>
      </c>
      <c r="L448" s="124" t="str">
        <f>IF(I448&lt;&gt;"",SUMIFS('JPK_KR-1'!AK:AK,'JPK_KR-1'!W:W,J448),"")</f>
        <v/>
      </c>
    </row>
    <row r="449" spans="1:12" x14ac:dyDescent="0.35">
      <c r="A449" t="str">
        <f>IF(KOKPIT!A449&lt;&gt;"",KOKPIT!A449,"")</f>
        <v/>
      </c>
      <c r="B449" t="str">
        <f>IF(KOKPIT!B449&lt;&gt;"",KOKPIT!B449,"")</f>
        <v/>
      </c>
      <c r="C449" s="124" t="str">
        <f>IF(A449&lt;&gt;"",SUMIFS('JPK_KR-1'!AL:AL,'JPK_KR-1'!W:W,B449),"")</f>
        <v/>
      </c>
      <c r="D449" s="124" t="str">
        <f>IF(A449&lt;&gt;"",SUMIFS('JPK_KR-1'!AM:AM,'JPK_KR-1'!W:W,B449),"")</f>
        <v/>
      </c>
      <c r="E449" t="str">
        <f>IF(KOKPIT!E449&lt;&gt;"",KOKPIT!E449,"")</f>
        <v/>
      </c>
      <c r="F449" t="str">
        <f>IF(KOKPIT!F449&lt;&gt;"",KOKPIT!F449,"")</f>
        <v/>
      </c>
      <c r="G449" s="124" t="str">
        <f>IF(E449&lt;&gt;"",SUMIFS('JPK_KR-1'!AL:AL,'JPK_KR-1'!W:W,F449),"")</f>
        <v/>
      </c>
      <c r="H449" s="124" t="str">
        <f>IF(E449&lt;&gt;"",SUMIFS('JPK_KR-1'!AM:AM,'JPK_KR-1'!W:W,F449),"")</f>
        <v/>
      </c>
      <c r="I449" t="str">
        <f>IF(KOKPIT!I449&lt;&gt;"",KOKPIT!I449,"")</f>
        <v/>
      </c>
      <c r="J449" t="str">
        <f>IF(KOKPIT!J449&lt;&gt;"",KOKPIT!J449,"")</f>
        <v/>
      </c>
      <c r="K449" s="124" t="str">
        <f>IF(I449&lt;&gt;"",SUMIFS('JPK_KR-1'!AJ:AJ,'JPK_KR-1'!W:W,J449),"")</f>
        <v/>
      </c>
      <c r="L449" s="124" t="str">
        <f>IF(I449&lt;&gt;"",SUMIFS('JPK_KR-1'!AK:AK,'JPK_KR-1'!W:W,J449),"")</f>
        <v/>
      </c>
    </row>
    <row r="450" spans="1:12" x14ac:dyDescent="0.35">
      <c r="A450" t="str">
        <f>IF(KOKPIT!A450&lt;&gt;"",KOKPIT!A450,"")</f>
        <v/>
      </c>
      <c r="B450" t="str">
        <f>IF(KOKPIT!B450&lt;&gt;"",KOKPIT!B450,"")</f>
        <v/>
      </c>
      <c r="C450" s="124" t="str">
        <f>IF(A450&lt;&gt;"",SUMIFS('JPK_KR-1'!AL:AL,'JPK_KR-1'!W:W,B450),"")</f>
        <v/>
      </c>
      <c r="D450" s="124" t="str">
        <f>IF(A450&lt;&gt;"",SUMIFS('JPK_KR-1'!AM:AM,'JPK_KR-1'!W:W,B450),"")</f>
        <v/>
      </c>
      <c r="E450" t="str">
        <f>IF(KOKPIT!E450&lt;&gt;"",KOKPIT!E450,"")</f>
        <v/>
      </c>
      <c r="F450" t="str">
        <f>IF(KOKPIT!F450&lt;&gt;"",KOKPIT!F450,"")</f>
        <v/>
      </c>
      <c r="G450" s="124" t="str">
        <f>IF(E450&lt;&gt;"",SUMIFS('JPK_KR-1'!AL:AL,'JPK_KR-1'!W:W,F450),"")</f>
        <v/>
      </c>
      <c r="H450" s="124" t="str">
        <f>IF(E450&lt;&gt;"",SUMIFS('JPK_KR-1'!AM:AM,'JPK_KR-1'!W:W,F450),"")</f>
        <v/>
      </c>
      <c r="I450" t="str">
        <f>IF(KOKPIT!I450&lt;&gt;"",KOKPIT!I450,"")</f>
        <v/>
      </c>
      <c r="J450" t="str">
        <f>IF(KOKPIT!J450&lt;&gt;"",KOKPIT!J450,"")</f>
        <v/>
      </c>
      <c r="K450" s="124" t="str">
        <f>IF(I450&lt;&gt;"",SUMIFS('JPK_KR-1'!AJ:AJ,'JPK_KR-1'!W:W,J450),"")</f>
        <v/>
      </c>
      <c r="L450" s="124" t="str">
        <f>IF(I450&lt;&gt;"",SUMIFS('JPK_KR-1'!AK:AK,'JPK_KR-1'!W:W,J450),"")</f>
        <v/>
      </c>
    </row>
    <row r="451" spans="1:12" x14ac:dyDescent="0.35">
      <c r="A451" t="str">
        <f>IF(KOKPIT!A451&lt;&gt;"",KOKPIT!A451,"")</f>
        <v/>
      </c>
      <c r="B451" t="str">
        <f>IF(KOKPIT!B451&lt;&gt;"",KOKPIT!B451,"")</f>
        <v/>
      </c>
      <c r="C451" s="124" t="str">
        <f>IF(A451&lt;&gt;"",SUMIFS('JPK_KR-1'!AL:AL,'JPK_KR-1'!W:W,B451),"")</f>
        <v/>
      </c>
      <c r="D451" s="124" t="str">
        <f>IF(A451&lt;&gt;"",SUMIFS('JPK_KR-1'!AM:AM,'JPK_KR-1'!W:W,B451),"")</f>
        <v/>
      </c>
      <c r="E451" t="str">
        <f>IF(KOKPIT!E451&lt;&gt;"",KOKPIT!E451,"")</f>
        <v/>
      </c>
      <c r="F451" t="str">
        <f>IF(KOKPIT!F451&lt;&gt;"",KOKPIT!F451,"")</f>
        <v/>
      </c>
      <c r="G451" s="124" t="str">
        <f>IF(E451&lt;&gt;"",SUMIFS('JPK_KR-1'!AL:AL,'JPK_KR-1'!W:W,F451),"")</f>
        <v/>
      </c>
      <c r="H451" s="124" t="str">
        <f>IF(E451&lt;&gt;"",SUMIFS('JPK_KR-1'!AM:AM,'JPK_KR-1'!W:W,F451),"")</f>
        <v/>
      </c>
      <c r="I451" t="str">
        <f>IF(KOKPIT!I451&lt;&gt;"",KOKPIT!I451,"")</f>
        <v/>
      </c>
      <c r="J451" t="str">
        <f>IF(KOKPIT!J451&lt;&gt;"",KOKPIT!J451,"")</f>
        <v/>
      </c>
      <c r="K451" s="124" t="str">
        <f>IF(I451&lt;&gt;"",SUMIFS('JPK_KR-1'!AJ:AJ,'JPK_KR-1'!W:W,J451),"")</f>
        <v/>
      </c>
      <c r="L451" s="124" t="str">
        <f>IF(I451&lt;&gt;"",SUMIFS('JPK_KR-1'!AK:AK,'JPK_KR-1'!W:W,J451),"")</f>
        <v/>
      </c>
    </row>
    <row r="452" spans="1:12" x14ac:dyDescent="0.35">
      <c r="A452" t="str">
        <f>IF(KOKPIT!A452&lt;&gt;"",KOKPIT!A452,"")</f>
        <v/>
      </c>
      <c r="B452" t="str">
        <f>IF(KOKPIT!B452&lt;&gt;"",KOKPIT!B452,"")</f>
        <v/>
      </c>
      <c r="C452" s="124" t="str">
        <f>IF(A452&lt;&gt;"",SUMIFS('JPK_KR-1'!AL:AL,'JPK_KR-1'!W:W,B452),"")</f>
        <v/>
      </c>
      <c r="D452" s="124" t="str">
        <f>IF(A452&lt;&gt;"",SUMIFS('JPK_KR-1'!AM:AM,'JPK_KR-1'!W:W,B452),"")</f>
        <v/>
      </c>
      <c r="E452" t="str">
        <f>IF(KOKPIT!E452&lt;&gt;"",KOKPIT!E452,"")</f>
        <v/>
      </c>
      <c r="F452" t="str">
        <f>IF(KOKPIT!F452&lt;&gt;"",KOKPIT!F452,"")</f>
        <v/>
      </c>
      <c r="G452" s="124" t="str">
        <f>IF(E452&lt;&gt;"",SUMIFS('JPK_KR-1'!AL:AL,'JPK_KR-1'!W:W,F452),"")</f>
        <v/>
      </c>
      <c r="H452" s="124" t="str">
        <f>IF(E452&lt;&gt;"",SUMIFS('JPK_KR-1'!AM:AM,'JPK_KR-1'!W:W,F452),"")</f>
        <v/>
      </c>
      <c r="I452" t="str">
        <f>IF(KOKPIT!I452&lt;&gt;"",KOKPIT!I452,"")</f>
        <v/>
      </c>
      <c r="J452" t="str">
        <f>IF(KOKPIT!J452&lt;&gt;"",KOKPIT!J452,"")</f>
        <v/>
      </c>
      <c r="K452" s="124" t="str">
        <f>IF(I452&lt;&gt;"",SUMIFS('JPK_KR-1'!AJ:AJ,'JPK_KR-1'!W:W,J452),"")</f>
        <v/>
      </c>
      <c r="L452" s="124" t="str">
        <f>IF(I452&lt;&gt;"",SUMIFS('JPK_KR-1'!AK:AK,'JPK_KR-1'!W:W,J452),"")</f>
        <v/>
      </c>
    </row>
    <row r="453" spans="1:12" x14ac:dyDescent="0.35">
      <c r="A453" t="str">
        <f>IF(KOKPIT!A453&lt;&gt;"",KOKPIT!A453,"")</f>
        <v/>
      </c>
      <c r="B453" t="str">
        <f>IF(KOKPIT!B453&lt;&gt;"",KOKPIT!B453,"")</f>
        <v/>
      </c>
      <c r="C453" s="124" t="str">
        <f>IF(A453&lt;&gt;"",SUMIFS('JPK_KR-1'!AL:AL,'JPK_KR-1'!W:W,B453),"")</f>
        <v/>
      </c>
      <c r="D453" s="124" t="str">
        <f>IF(A453&lt;&gt;"",SUMIFS('JPK_KR-1'!AM:AM,'JPK_KR-1'!W:W,B453),"")</f>
        <v/>
      </c>
      <c r="E453" t="str">
        <f>IF(KOKPIT!E453&lt;&gt;"",KOKPIT!E453,"")</f>
        <v/>
      </c>
      <c r="F453" t="str">
        <f>IF(KOKPIT!F453&lt;&gt;"",KOKPIT!F453,"")</f>
        <v/>
      </c>
      <c r="G453" s="124" t="str">
        <f>IF(E453&lt;&gt;"",SUMIFS('JPK_KR-1'!AL:AL,'JPK_KR-1'!W:W,F453),"")</f>
        <v/>
      </c>
      <c r="H453" s="124" t="str">
        <f>IF(E453&lt;&gt;"",SUMIFS('JPK_KR-1'!AM:AM,'JPK_KR-1'!W:W,F453),"")</f>
        <v/>
      </c>
      <c r="I453" t="str">
        <f>IF(KOKPIT!I453&lt;&gt;"",KOKPIT!I453,"")</f>
        <v/>
      </c>
      <c r="J453" t="str">
        <f>IF(KOKPIT!J453&lt;&gt;"",KOKPIT!J453,"")</f>
        <v/>
      </c>
      <c r="K453" s="124" t="str">
        <f>IF(I453&lt;&gt;"",SUMIFS('JPK_KR-1'!AJ:AJ,'JPK_KR-1'!W:W,J453),"")</f>
        <v/>
      </c>
      <c r="L453" s="124" t="str">
        <f>IF(I453&lt;&gt;"",SUMIFS('JPK_KR-1'!AK:AK,'JPK_KR-1'!W:W,J453),"")</f>
        <v/>
      </c>
    </row>
    <row r="454" spans="1:12" x14ac:dyDescent="0.35">
      <c r="A454" t="str">
        <f>IF(KOKPIT!A454&lt;&gt;"",KOKPIT!A454,"")</f>
        <v/>
      </c>
      <c r="B454" t="str">
        <f>IF(KOKPIT!B454&lt;&gt;"",KOKPIT!B454,"")</f>
        <v/>
      </c>
      <c r="C454" s="124" t="str">
        <f>IF(A454&lt;&gt;"",SUMIFS('JPK_KR-1'!AL:AL,'JPK_KR-1'!W:W,B454),"")</f>
        <v/>
      </c>
      <c r="D454" s="124" t="str">
        <f>IF(A454&lt;&gt;"",SUMIFS('JPK_KR-1'!AM:AM,'JPK_KR-1'!W:W,B454),"")</f>
        <v/>
      </c>
      <c r="E454" t="str">
        <f>IF(KOKPIT!E454&lt;&gt;"",KOKPIT!E454,"")</f>
        <v/>
      </c>
      <c r="F454" t="str">
        <f>IF(KOKPIT!F454&lt;&gt;"",KOKPIT!F454,"")</f>
        <v/>
      </c>
      <c r="G454" s="124" t="str">
        <f>IF(E454&lt;&gt;"",SUMIFS('JPK_KR-1'!AL:AL,'JPK_KR-1'!W:W,F454),"")</f>
        <v/>
      </c>
      <c r="H454" s="124" t="str">
        <f>IF(E454&lt;&gt;"",SUMIFS('JPK_KR-1'!AM:AM,'JPK_KR-1'!W:W,F454),"")</f>
        <v/>
      </c>
      <c r="I454" t="str">
        <f>IF(KOKPIT!I454&lt;&gt;"",KOKPIT!I454,"")</f>
        <v/>
      </c>
      <c r="J454" t="str">
        <f>IF(KOKPIT!J454&lt;&gt;"",KOKPIT!J454,"")</f>
        <v/>
      </c>
      <c r="K454" s="124" t="str">
        <f>IF(I454&lt;&gt;"",SUMIFS('JPK_KR-1'!AJ:AJ,'JPK_KR-1'!W:W,J454),"")</f>
        <v/>
      </c>
      <c r="L454" s="124" t="str">
        <f>IF(I454&lt;&gt;"",SUMIFS('JPK_KR-1'!AK:AK,'JPK_KR-1'!W:W,J454),"")</f>
        <v/>
      </c>
    </row>
    <row r="455" spans="1:12" x14ac:dyDescent="0.35">
      <c r="A455" t="str">
        <f>IF(KOKPIT!A455&lt;&gt;"",KOKPIT!A455,"")</f>
        <v/>
      </c>
      <c r="B455" t="str">
        <f>IF(KOKPIT!B455&lt;&gt;"",KOKPIT!B455,"")</f>
        <v/>
      </c>
      <c r="C455" s="124" t="str">
        <f>IF(A455&lt;&gt;"",SUMIFS('JPK_KR-1'!AL:AL,'JPK_KR-1'!W:W,B455),"")</f>
        <v/>
      </c>
      <c r="D455" s="124" t="str">
        <f>IF(A455&lt;&gt;"",SUMIFS('JPK_KR-1'!AM:AM,'JPK_KR-1'!W:W,B455),"")</f>
        <v/>
      </c>
      <c r="E455" t="str">
        <f>IF(KOKPIT!E455&lt;&gt;"",KOKPIT!E455,"")</f>
        <v/>
      </c>
      <c r="F455" t="str">
        <f>IF(KOKPIT!F455&lt;&gt;"",KOKPIT!F455,"")</f>
        <v/>
      </c>
      <c r="G455" s="124" t="str">
        <f>IF(E455&lt;&gt;"",SUMIFS('JPK_KR-1'!AL:AL,'JPK_KR-1'!W:W,F455),"")</f>
        <v/>
      </c>
      <c r="H455" s="124" t="str">
        <f>IF(E455&lt;&gt;"",SUMIFS('JPK_KR-1'!AM:AM,'JPK_KR-1'!W:W,F455),"")</f>
        <v/>
      </c>
      <c r="I455" t="str">
        <f>IF(KOKPIT!I455&lt;&gt;"",KOKPIT!I455,"")</f>
        <v/>
      </c>
      <c r="J455" t="str">
        <f>IF(KOKPIT!J455&lt;&gt;"",KOKPIT!J455,"")</f>
        <v/>
      </c>
      <c r="K455" s="124" t="str">
        <f>IF(I455&lt;&gt;"",SUMIFS('JPK_KR-1'!AJ:AJ,'JPK_KR-1'!W:W,J455),"")</f>
        <v/>
      </c>
      <c r="L455" s="124" t="str">
        <f>IF(I455&lt;&gt;"",SUMIFS('JPK_KR-1'!AK:AK,'JPK_KR-1'!W:W,J455),"")</f>
        <v/>
      </c>
    </row>
    <row r="456" spans="1:12" x14ac:dyDescent="0.35">
      <c r="A456" t="str">
        <f>IF(KOKPIT!A456&lt;&gt;"",KOKPIT!A456,"")</f>
        <v/>
      </c>
      <c r="B456" t="str">
        <f>IF(KOKPIT!B456&lt;&gt;"",KOKPIT!B456,"")</f>
        <v/>
      </c>
      <c r="C456" s="124" t="str">
        <f>IF(A456&lt;&gt;"",SUMIFS('JPK_KR-1'!AL:AL,'JPK_KR-1'!W:W,B456),"")</f>
        <v/>
      </c>
      <c r="D456" s="124" t="str">
        <f>IF(A456&lt;&gt;"",SUMIFS('JPK_KR-1'!AM:AM,'JPK_KR-1'!W:W,B456),"")</f>
        <v/>
      </c>
      <c r="E456" t="str">
        <f>IF(KOKPIT!E456&lt;&gt;"",KOKPIT!E456,"")</f>
        <v/>
      </c>
      <c r="F456" t="str">
        <f>IF(KOKPIT!F456&lt;&gt;"",KOKPIT!F456,"")</f>
        <v/>
      </c>
      <c r="G456" s="124" t="str">
        <f>IF(E456&lt;&gt;"",SUMIFS('JPK_KR-1'!AL:AL,'JPK_KR-1'!W:W,F456),"")</f>
        <v/>
      </c>
      <c r="H456" s="124" t="str">
        <f>IF(E456&lt;&gt;"",SUMIFS('JPK_KR-1'!AM:AM,'JPK_KR-1'!W:W,F456),"")</f>
        <v/>
      </c>
      <c r="I456" t="str">
        <f>IF(KOKPIT!I456&lt;&gt;"",KOKPIT!I456,"")</f>
        <v/>
      </c>
      <c r="J456" t="str">
        <f>IF(KOKPIT!J456&lt;&gt;"",KOKPIT!J456,"")</f>
        <v/>
      </c>
      <c r="K456" s="124" t="str">
        <f>IF(I456&lt;&gt;"",SUMIFS('JPK_KR-1'!AJ:AJ,'JPK_KR-1'!W:W,J456),"")</f>
        <v/>
      </c>
      <c r="L456" s="124" t="str">
        <f>IF(I456&lt;&gt;"",SUMIFS('JPK_KR-1'!AK:AK,'JPK_KR-1'!W:W,J456),"")</f>
        <v/>
      </c>
    </row>
    <row r="457" spans="1:12" x14ac:dyDescent="0.35">
      <c r="A457" t="str">
        <f>IF(KOKPIT!A457&lt;&gt;"",KOKPIT!A457,"")</f>
        <v/>
      </c>
      <c r="B457" t="str">
        <f>IF(KOKPIT!B457&lt;&gt;"",KOKPIT!B457,"")</f>
        <v/>
      </c>
      <c r="C457" s="124" t="str">
        <f>IF(A457&lt;&gt;"",SUMIFS('JPK_KR-1'!AL:AL,'JPK_KR-1'!W:W,B457),"")</f>
        <v/>
      </c>
      <c r="D457" s="124" t="str">
        <f>IF(A457&lt;&gt;"",SUMIFS('JPK_KR-1'!AM:AM,'JPK_KR-1'!W:W,B457),"")</f>
        <v/>
      </c>
      <c r="E457" t="str">
        <f>IF(KOKPIT!E457&lt;&gt;"",KOKPIT!E457,"")</f>
        <v/>
      </c>
      <c r="F457" t="str">
        <f>IF(KOKPIT!F457&lt;&gt;"",KOKPIT!F457,"")</f>
        <v/>
      </c>
      <c r="G457" s="124" t="str">
        <f>IF(E457&lt;&gt;"",SUMIFS('JPK_KR-1'!AL:AL,'JPK_KR-1'!W:W,F457),"")</f>
        <v/>
      </c>
      <c r="H457" s="124" t="str">
        <f>IF(E457&lt;&gt;"",SUMIFS('JPK_KR-1'!AM:AM,'JPK_KR-1'!W:W,F457),"")</f>
        <v/>
      </c>
      <c r="I457" t="str">
        <f>IF(KOKPIT!I457&lt;&gt;"",KOKPIT!I457,"")</f>
        <v/>
      </c>
      <c r="J457" t="str">
        <f>IF(KOKPIT!J457&lt;&gt;"",KOKPIT!J457,"")</f>
        <v/>
      </c>
      <c r="K457" s="124" t="str">
        <f>IF(I457&lt;&gt;"",SUMIFS('JPK_KR-1'!AJ:AJ,'JPK_KR-1'!W:W,J457),"")</f>
        <v/>
      </c>
      <c r="L457" s="124" t="str">
        <f>IF(I457&lt;&gt;"",SUMIFS('JPK_KR-1'!AK:AK,'JPK_KR-1'!W:W,J457),"")</f>
        <v/>
      </c>
    </row>
    <row r="458" spans="1:12" x14ac:dyDescent="0.35">
      <c r="A458" t="str">
        <f>IF(KOKPIT!A458&lt;&gt;"",KOKPIT!A458,"")</f>
        <v/>
      </c>
      <c r="B458" t="str">
        <f>IF(KOKPIT!B458&lt;&gt;"",KOKPIT!B458,"")</f>
        <v/>
      </c>
      <c r="C458" s="124" t="str">
        <f>IF(A458&lt;&gt;"",SUMIFS('JPK_KR-1'!AL:AL,'JPK_KR-1'!W:W,B458),"")</f>
        <v/>
      </c>
      <c r="D458" s="124" t="str">
        <f>IF(A458&lt;&gt;"",SUMIFS('JPK_KR-1'!AM:AM,'JPK_KR-1'!W:W,B458),"")</f>
        <v/>
      </c>
      <c r="E458" t="str">
        <f>IF(KOKPIT!E458&lt;&gt;"",KOKPIT!E458,"")</f>
        <v/>
      </c>
      <c r="F458" t="str">
        <f>IF(KOKPIT!F458&lt;&gt;"",KOKPIT!F458,"")</f>
        <v/>
      </c>
      <c r="G458" s="124" t="str">
        <f>IF(E458&lt;&gt;"",SUMIFS('JPK_KR-1'!AL:AL,'JPK_KR-1'!W:W,F458),"")</f>
        <v/>
      </c>
      <c r="H458" s="124" t="str">
        <f>IF(E458&lt;&gt;"",SUMIFS('JPK_KR-1'!AM:AM,'JPK_KR-1'!W:W,F458),"")</f>
        <v/>
      </c>
      <c r="I458" t="str">
        <f>IF(KOKPIT!I458&lt;&gt;"",KOKPIT!I458,"")</f>
        <v/>
      </c>
      <c r="J458" t="str">
        <f>IF(KOKPIT!J458&lt;&gt;"",KOKPIT!J458,"")</f>
        <v/>
      </c>
      <c r="K458" s="124" t="str">
        <f>IF(I458&lt;&gt;"",SUMIFS('JPK_KR-1'!AJ:AJ,'JPK_KR-1'!W:W,J458),"")</f>
        <v/>
      </c>
      <c r="L458" s="124" t="str">
        <f>IF(I458&lt;&gt;"",SUMIFS('JPK_KR-1'!AK:AK,'JPK_KR-1'!W:W,J458),"")</f>
        <v/>
      </c>
    </row>
    <row r="459" spans="1:12" x14ac:dyDescent="0.35">
      <c r="A459" t="str">
        <f>IF(KOKPIT!A459&lt;&gt;"",KOKPIT!A459,"")</f>
        <v/>
      </c>
      <c r="B459" t="str">
        <f>IF(KOKPIT!B459&lt;&gt;"",KOKPIT!B459,"")</f>
        <v/>
      </c>
      <c r="C459" s="124" t="str">
        <f>IF(A459&lt;&gt;"",SUMIFS('JPK_KR-1'!AL:AL,'JPK_KR-1'!W:W,B459),"")</f>
        <v/>
      </c>
      <c r="D459" s="124" t="str">
        <f>IF(A459&lt;&gt;"",SUMIFS('JPK_KR-1'!AM:AM,'JPK_KR-1'!W:W,B459),"")</f>
        <v/>
      </c>
      <c r="E459" t="str">
        <f>IF(KOKPIT!E459&lt;&gt;"",KOKPIT!E459,"")</f>
        <v/>
      </c>
      <c r="F459" t="str">
        <f>IF(KOKPIT!F459&lt;&gt;"",KOKPIT!F459,"")</f>
        <v/>
      </c>
      <c r="G459" s="124" t="str">
        <f>IF(E459&lt;&gt;"",SUMIFS('JPK_KR-1'!AL:AL,'JPK_KR-1'!W:W,F459),"")</f>
        <v/>
      </c>
      <c r="H459" s="124" t="str">
        <f>IF(E459&lt;&gt;"",SUMIFS('JPK_KR-1'!AM:AM,'JPK_KR-1'!W:W,F459),"")</f>
        <v/>
      </c>
      <c r="I459" t="str">
        <f>IF(KOKPIT!I459&lt;&gt;"",KOKPIT!I459,"")</f>
        <v/>
      </c>
      <c r="J459" t="str">
        <f>IF(KOKPIT!J459&lt;&gt;"",KOKPIT!J459,"")</f>
        <v/>
      </c>
      <c r="K459" s="124" t="str">
        <f>IF(I459&lt;&gt;"",SUMIFS('JPK_KR-1'!AJ:AJ,'JPK_KR-1'!W:W,J459),"")</f>
        <v/>
      </c>
      <c r="L459" s="124" t="str">
        <f>IF(I459&lt;&gt;"",SUMIFS('JPK_KR-1'!AK:AK,'JPK_KR-1'!W:W,J459),"")</f>
        <v/>
      </c>
    </row>
    <row r="460" spans="1:12" x14ac:dyDescent="0.35">
      <c r="A460" t="str">
        <f>IF(KOKPIT!A460&lt;&gt;"",KOKPIT!A460,"")</f>
        <v/>
      </c>
      <c r="B460" t="str">
        <f>IF(KOKPIT!B460&lt;&gt;"",KOKPIT!B460,"")</f>
        <v/>
      </c>
      <c r="C460" s="124" t="str">
        <f>IF(A460&lt;&gt;"",SUMIFS('JPK_KR-1'!AL:AL,'JPK_KR-1'!W:W,B460),"")</f>
        <v/>
      </c>
      <c r="D460" s="124" t="str">
        <f>IF(A460&lt;&gt;"",SUMIFS('JPK_KR-1'!AM:AM,'JPK_KR-1'!W:W,B460),"")</f>
        <v/>
      </c>
      <c r="E460" t="str">
        <f>IF(KOKPIT!E460&lt;&gt;"",KOKPIT!E460,"")</f>
        <v/>
      </c>
      <c r="F460" t="str">
        <f>IF(KOKPIT!F460&lt;&gt;"",KOKPIT!F460,"")</f>
        <v/>
      </c>
      <c r="G460" s="124" t="str">
        <f>IF(E460&lt;&gt;"",SUMIFS('JPK_KR-1'!AL:AL,'JPK_KR-1'!W:W,F460),"")</f>
        <v/>
      </c>
      <c r="H460" s="124" t="str">
        <f>IF(E460&lt;&gt;"",SUMIFS('JPK_KR-1'!AM:AM,'JPK_KR-1'!W:W,F460),"")</f>
        <v/>
      </c>
      <c r="I460" t="str">
        <f>IF(KOKPIT!I460&lt;&gt;"",KOKPIT!I460,"")</f>
        <v/>
      </c>
      <c r="J460" t="str">
        <f>IF(KOKPIT!J460&lt;&gt;"",KOKPIT!J460,"")</f>
        <v/>
      </c>
      <c r="K460" s="124" t="str">
        <f>IF(I460&lt;&gt;"",SUMIFS('JPK_KR-1'!AJ:AJ,'JPK_KR-1'!W:W,J460),"")</f>
        <v/>
      </c>
      <c r="L460" s="124" t="str">
        <f>IF(I460&lt;&gt;"",SUMIFS('JPK_KR-1'!AK:AK,'JPK_KR-1'!W:W,J460),"")</f>
        <v/>
      </c>
    </row>
    <row r="461" spans="1:12" x14ac:dyDescent="0.35">
      <c r="A461" t="str">
        <f>IF(KOKPIT!A461&lt;&gt;"",KOKPIT!A461,"")</f>
        <v/>
      </c>
      <c r="B461" t="str">
        <f>IF(KOKPIT!B461&lt;&gt;"",KOKPIT!B461,"")</f>
        <v/>
      </c>
      <c r="C461" s="124" t="str">
        <f>IF(A461&lt;&gt;"",SUMIFS('JPK_KR-1'!AL:AL,'JPK_KR-1'!W:W,B461),"")</f>
        <v/>
      </c>
      <c r="D461" s="124" t="str">
        <f>IF(A461&lt;&gt;"",SUMIFS('JPK_KR-1'!AM:AM,'JPK_KR-1'!W:W,B461),"")</f>
        <v/>
      </c>
      <c r="E461" t="str">
        <f>IF(KOKPIT!E461&lt;&gt;"",KOKPIT!E461,"")</f>
        <v/>
      </c>
      <c r="F461" t="str">
        <f>IF(KOKPIT!F461&lt;&gt;"",KOKPIT!F461,"")</f>
        <v/>
      </c>
      <c r="G461" s="124" t="str">
        <f>IF(E461&lt;&gt;"",SUMIFS('JPK_KR-1'!AL:AL,'JPK_KR-1'!W:W,F461),"")</f>
        <v/>
      </c>
      <c r="H461" s="124" t="str">
        <f>IF(E461&lt;&gt;"",SUMIFS('JPK_KR-1'!AM:AM,'JPK_KR-1'!W:W,F461),"")</f>
        <v/>
      </c>
      <c r="I461" t="str">
        <f>IF(KOKPIT!I461&lt;&gt;"",KOKPIT!I461,"")</f>
        <v/>
      </c>
      <c r="J461" t="str">
        <f>IF(KOKPIT!J461&lt;&gt;"",KOKPIT!J461,"")</f>
        <v/>
      </c>
      <c r="K461" s="124" t="str">
        <f>IF(I461&lt;&gt;"",SUMIFS('JPK_KR-1'!AJ:AJ,'JPK_KR-1'!W:W,J461),"")</f>
        <v/>
      </c>
      <c r="L461" s="124" t="str">
        <f>IF(I461&lt;&gt;"",SUMIFS('JPK_KR-1'!AK:AK,'JPK_KR-1'!W:W,J461),"")</f>
        <v/>
      </c>
    </row>
    <row r="462" spans="1:12" x14ac:dyDescent="0.35">
      <c r="A462" t="str">
        <f>IF(KOKPIT!A462&lt;&gt;"",KOKPIT!A462,"")</f>
        <v/>
      </c>
      <c r="B462" t="str">
        <f>IF(KOKPIT!B462&lt;&gt;"",KOKPIT!B462,"")</f>
        <v/>
      </c>
      <c r="C462" s="124" t="str">
        <f>IF(A462&lt;&gt;"",SUMIFS('JPK_KR-1'!AL:AL,'JPK_KR-1'!W:W,B462),"")</f>
        <v/>
      </c>
      <c r="D462" s="124" t="str">
        <f>IF(A462&lt;&gt;"",SUMIFS('JPK_KR-1'!AM:AM,'JPK_KR-1'!W:W,B462),"")</f>
        <v/>
      </c>
      <c r="E462" t="str">
        <f>IF(KOKPIT!E462&lt;&gt;"",KOKPIT!E462,"")</f>
        <v/>
      </c>
      <c r="F462" t="str">
        <f>IF(KOKPIT!F462&lt;&gt;"",KOKPIT!F462,"")</f>
        <v/>
      </c>
      <c r="G462" s="124" t="str">
        <f>IF(E462&lt;&gt;"",SUMIFS('JPK_KR-1'!AL:AL,'JPK_KR-1'!W:W,F462),"")</f>
        <v/>
      </c>
      <c r="H462" s="124" t="str">
        <f>IF(E462&lt;&gt;"",SUMIFS('JPK_KR-1'!AM:AM,'JPK_KR-1'!W:W,F462),"")</f>
        <v/>
      </c>
      <c r="I462" t="str">
        <f>IF(KOKPIT!I462&lt;&gt;"",KOKPIT!I462,"")</f>
        <v/>
      </c>
      <c r="J462" t="str">
        <f>IF(KOKPIT!J462&lt;&gt;"",KOKPIT!J462,"")</f>
        <v/>
      </c>
      <c r="K462" s="124" t="str">
        <f>IF(I462&lt;&gt;"",SUMIFS('JPK_KR-1'!AJ:AJ,'JPK_KR-1'!W:W,J462),"")</f>
        <v/>
      </c>
      <c r="L462" s="124" t="str">
        <f>IF(I462&lt;&gt;"",SUMIFS('JPK_KR-1'!AK:AK,'JPK_KR-1'!W:W,J462),"")</f>
        <v/>
      </c>
    </row>
    <row r="463" spans="1:12" x14ac:dyDescent="0.35">
      <c r="A463" t="str">
        <f>IF(KOKPIT!A463&lt;&gt;"",KOKPIT!A463,"")</f>
        <v/>
      </c>
      <c r="B463" t="str">
        <f>IF(KOKPIT!B463&lt;&gt;"",KOKPIT!B463,"")</f>
        <v/>
      </c>
      <c r="C463" s="124" t="str">
        <f>IF(A463&lt;&gt;"",SUMIFS('JPK_KR-1'!AL:AL,'JPK_KR-1'!W:W,B463),"")</f>
        <v/>
      </c>
      <c r="D463" s="124" t="str">
        <f>IF(A463&lt;&gt;"",SUMIFS('JPK_KR-1'!AM:AM,'JPK_KR-1'!W:W,B463),"")</f>
        <v/>
      </c>
      <c r="E463" t="str">
        <f>IF(KOKPIT!E463&lt;&gt;"",KOKPIT!E463,"")</f>
        <v/>
      </c>
      <c r="F463" t="str">
        <f>IF(KOKPIT!F463&lt;&gt;"",KOKPIT!F463,"")</f>
        <v/>
      </c>
      <c r="G463" s="124" t="str">
        <f>IF(E463&lt;&gt;"",SUMIFS('JPK_KR-1'!AL:AL,'JPK_KR-1'!W:W,F463),"")</f>
        <v/>
      </c>
      <c r="H463" s="124" t="str">
        <f>IF(E463&lt;&gt;"",SUMIFS('JPK_KR-1'!AM:AM,'JPK_KR-1'!W:W,F463),"")</f>
        <v/>
      </c>
      <c r="I463" t="str">
        <f>IF(KOKPIT!I463&lt;&gt;"",KOKPIT!I463,"")</f>
        <v/>
      </c>
      <c r="J463" t="str">
        <f>IF(KOKPIT!J463&lt;&gt;"",KOKPIT!J463,"")</f>
        <v/>
      </c>
      <c r="K463" s="124" t="str">
        <f>IF(I463&lt;&gt;"",SUMIFS('JPK_KR-1'!AJ:AJ,'JPK_KR-1'!W:W,J463),"")</f>
        <v/>
      </c>
      <c r="L463" s="124" t="str">
        <f>IF(I463&lt;&gt;"",SUMIFS('JPK_KR-1'!AK:AK,'JPK_KR-1'!W:W,J463),"")</f>
        <v/>
      </c>
    </row>
    <row r="464" spans="1:12" x14ac:dyDescent="0.35">
      <c r="A464" t="str">
        <f>IF(KOKPIT!A464&lt;&gt;"",KOKPIT!A464,"")</f>
        <v/>
      </c>
      <c r="B464" t="str">
        <f>IF(KOKPIT!B464&lt;&gt;"",KOKPIT!B464,"")</f>
        <v/>
      </c>
      <c r="C464" s="124" t="str">
        <f>IF(A464&lt;&gt;"",SUMIFS('JPK_KR-1'!AL:AL,'JPK_KR-1'!W:W,B464),"")</f>
        <v/>
      </c>
      <c r="D464" s="124" t="str">
        <f>IF(A464&lt;&gt;"",SUMIFS('JPK_KR-1'!AM:AM,'JPK_KR-1'!W:W,B464),"")</f>
        <v/>
      </c>
      <c r="E464" t="str">
        <f>IF(KOKPIT!E464&lt;&gt;"",KOKPIT!E464,"")</f>
        <v/>
      </c>
      <c r="F464" t="str">
        <f>IF(KOKPIT!F464&lt;&gt;"",KOKPIT!F464,"")</f>
        <v/>
      </c>
      <c r="G464" s="124" t="str">
        <f>IF(E464&lt;&gt;"",SUMIFS('JPK_KR-1'!AL:AL,'JPK_KR-1'!W:W,F464),"")</f>
        <v/>
      </c>
      <c r="H464" s="124" t="str">
        <f>IF(E464&lt;&gt;"",SUMIFS('JPK_KR-1'!AM:AM,'JPK_KR-1'!W:W,F464),"")</f>
        <v/>
      </c>
      <c r="I464" t="str">
        <f>IF(KOKPIT!I464&lt;&gt;"",KOKPIT!I464,"")</f>
        <v/>
      </c>
      <c r="J464" t="str">
        <f>IF(KOKPIT!J464&lt;&gt;"",KOKPIT!J464,"")</f>
        <v/>
      </c>
      <c r="K464" s="124" t="str">
        <f>IF(I464&lt;&gt;"",SUMIFS('JPK_KR-1'!AJ:AJ,'JPK_KR-1'!W:W,J464),"")</f>
        <v/>
      </c>
      <c r="L464" s="124" t="str">
        <f>IF(I464&lt;&gt;"",SUMIFS('JPK_KR-1'!AK:AK,'JPK_KR-1'!W:W,J464),"")</f>
        <v/>
      </c>
    </row>
    <row r="465" spans="1:12" x14ac:dyDescent="0.35">
      <c r="A465" t="str">
        <f>IF(KOKPIT!A465&lt;&gt;"",KOKPIT!A465,"")</f>
        <v/>
      </c>
      <c r="B465" t="str">
        <f>IF(KOKPIT!B465&lt;&gt;"",KOKPIT!B465,"")</f>
        <v/>
      </c>
      <c r="C465" s="124" t="str">
        <f>IF(A465&lt;&gt;"",SUMIFS('JPK_KR-1'!AL:AL,'JPK_KR-1'!W:W,B465),"")</f>
        <v/>
      </c>
      <c r="D465" s="124" t="str">
        <f>IF(A465&lt;&gt;"",SUMIFS('JPK_KR-1'!AM:AM,'JPK_KR-1'!W:W,B465),"")</f>
        <v/>
      </c>
      <c r="E465" t="str">
        <f>IF(KOKPIT!E465&lt;&gt;"",KOKPIT!E465,"")</f>
        <v/>
      </c>
      <c r="F465" t="str">
        <f>IF(KOKPIT!F465&lt;&gt;"",KOKPIT!F465,"")</f>
        <v/>
      </c>
      <c r="G465" s="124" t="str">
        <f>IF(E465&lt;&gt;"",SUMIFS('JPK_KR-1'!AL:AL,'JPK_KR-1'!W:W,F465),"")</f>
        <v/>
      </c>
      <c r="H465" s="124" t="str">
        <f>IF(E465&lt;&gt;"",SUMIFS('JPK_KR-1'!AM:AM,'JPK_KR-1'!W:W,F465),"")</f>
        <v/>
      </c>
      <c r="I465" t="str">
        <f>IF(KOKPIT!I465&lt;&gt;"",KOKPIT!I465,"")</f>
        <v/>
      </c>
      <c r="J465" t="str">
        <f>IF(KOKPIT!J465&lt;&gt;"",KOKPIT!J465,"")</f>
        <v/>
      </c>
      <c r="K465" s="124" t="str">
        <f>IF(I465&lt;&gt;"",SUMIFS('JPK_KR-1'!AJ:AJ,'JPK_KR-1'!W:W,J465),"")</f>
        <v/>
      </c>
      <c r="L465" s="124" t="str">
        <f>IF(I465&lt;&gt;"",SUMIFS('JPK_KR-1'!AK:AK,'JPK_KR-1'!W:W,J465),"")</f>
        <v/>
      </c>
    </row>
    <row r="466" spans="1:12" x14ac:dyDescent="0.35">
      <c r="A466" t="str">
        <f>IF(KOKPIT!A466&lt;&gt;"",KOKPIT!A466,"")</f>
        <v/>
      </c>
      <c r="B466" t="str">
        <f>IF(KOKPIT!B466&lt;&gt;"",KOKPIT!B466,"")</f>
        <v/>
      </c>
      <c r="C466" s="124" t="str">
        <f>IF(A466&lt;&gt;"",SUMIFS('JPK_KR-1'!AL:AL,'JPK_KR-1'!W:W,B466),"")</f>
        <v/>
      </c>
      <c r="D466" s="124" t="str">
        <f>IF(A466&lt;&gt;"",SUMIFS('JPK_KR-1'!AM:AM,'JPK_KR-1'!W:W,B466),"")</f>
        <v/>
      </c>
      <c r="E466" t="str">
        <f>IF(KOKPIT!E466&lt;&gt;"",KOKPIT!E466,"")</f>
        <v/>
      </c>
      <c r="F466" t="str">
        <f>IF(KOKPIT!F466&lt;&gt;"",KOKPIT!F466,"")</f>
        <v/>
      </c>
      <c r="G466" s="124" t="str">
        <f>IF(E466&lt;&gt;"",SUMIFS('JPK_KR-1'!AL:AL,'JPK_KR-1'!W:W,F466),"")</f>
        <v/>
      </c>
      <c r="H466" s="124" t="str">
        <f>IF(E466&lt;&gt;"",SUMIFS('JPK_KR-1'!AM:AM,'JPK_KR-1'!W:W,F466),"")</f>
        <v/>
      </c>
      <c r="I466" t="str">
        <f>IF(KOKPIT!I466&lt;&gt;"",KOKPIT!I466,"")</f>
        <v/>
      </c>
      <c r="J466" t="str">
        <f>IF(KOKPIT!J466&lt;&gt;"",KOKPIT!J466,"")</f>
        <v/>
      </c>
      <c r="K466" s="124" t="str">
        <f>IF(I466&lt;&gt;"",SUMIFS('JPK_KR-1'!AJ:AJ,'JPK_KR-1'!W:W,J466),"")</f>
        <v/>
      </c>
      <c r="L466" s="124" t="str">
        <f>IF(I466&lt;&gt;"",SUMIFS('JPK_KR-1'!AK:AK,'JPK_KR-1'!W:W,J466),"")</f>
        <v/>
      </c>
    </row>
    <row r="467" spans="1:12" x14ac:dyDescent="0.35">
      <c r="A467" t="str">
        <f>IF(KOKPIT!A467&lt;&gt;"",KOKPIT!A467,"")</f>
        <v/>
      </c>
      <c r="B467" t="str">
        <f>IF(KOKPIT!B467&lt;&gt;"",KOKPIT!B467,"")</f>
        <v/>
      </c>
      <c r="C467" s="124" t="str">
        <f>IF(A467&lt;&gt;"",SUMIFS('JPK_KR-1'!AL:AL,'JPK_KR-1'!W:W,B467),"")</f>
        <v/>
      </c>
      <c r="D467" s="124" t="str">
        <f>IF(A467&lt;&gt;"",SUMIFS('JPK_KR-1'!AM:AM,'JPK_KR-1'!W:W,B467),"")</f>
        <v/>
      </c>
      <c r="E467" t="str">
        <f>IF(KOKPIT!E467&lt;&gt;"",KOKPIT!E467,"")</f>
        <v/>
      </c>
      <c r="F467" t="str">
        <f>IF(KOKPIT!F467&lt;&gt;"",KOKPIT!F467,"")</f>
        <v/>
      </c>
      <c r="G467" s="124" t="str">
        <f>IF(E467&lt;&gt;"",SUMIFS('JPK_KR-1'!AL:AL,'JPK_KR-1'!W:W,F467),"")</f>
        <v/>
      </c>
      <c r="H467" s="124" t="str">
        <f>IF(E467&lt;&gt;"",SUMIFS('JPK_KR-1'!AM:AM,'JPK_KR-1'!W:W,F467),"")</f>
        <v/>
      </c>
      <c r="I467" t="str">
        <f>IF(KOKPIT!I467&lt;&gt;"",KOKPIT!I467,"")</f>
        <v/>
      </c>
      <c r="J467" t="str">
        <f>IF(KOKPIT!J467&lt;&gt;"",KOKPIT!J467,"")</f>
        <v/>
      </c>
      <c r="K467" s="124" t="str">
        <f>IF(I467&lt;&gt;"",SUMIFS('JPK_KR-1'!AJ:AJ,'JPK_KR-1'!W:W,J467),"")</f>
        <v/>
      </c>
      <c r="L467" s="124" t="str">
        <f>IF(I467&lt;&gt;"",SUMIFS('JPK_KR-1'!AK:AK,'JPK_KR-1'!W:W,J467),"")</f>
        <v/>
      </c>
    </row>
    <row r="468" spans="1:12" x14ac:dyDescent="0.35">
      <c r="A468" t="str">
        <f>IF(KOKPIT!A468&lt;&gt;"",KOKPIT!A468,"")</f>
        <v/>
      </c>
      <c r="B468" t="str">
        <f>IF(KOKPIT!B468&lt;&gt;"",KOKPIT!B468,"")</f>
        <v/>
      </c>
      <c r="C468" s="124" t="str">
        <f>IF(A468&lt;&gt;"",SUMIFS('JPK_KR-1'!AL:AL,'JPK_KR-1'!W:W,B468),"")</f>
        <v/>
      </c>
      <c r="D468" s="124" t="str">
        <f>IF(A468&lt;&gt;"",SUMIFS('JPK_KR-1'!AM:AM,'JPK_KR-1'!W:W,B468),"")</f>
        <v/>
      </c>
      <c r="E468" t="str">
        <f>IF(KOKPIT!E468&lt;&gt;"",KOKPIT!E468,"")</f>
        <v/>
      </c>
      <c r="F468" t="str">
        <f>IF(KOKPIT!F468&lt;&gt;"",KOKPIT!F468,"")</f>
        <v/>
      </c>
      <c r="G468" s="124" t="str">
        <f>IF(E468&lt;&gt;"",SUMIFS('JPK_KR-1'!AL:AL,'JPK_KR-1'!W:W,F468),"")</f>
        <v/>
      </c>
      <c r="H468" s="124" t="str">
        <f>IF(E468&lt;&gt;"",SUMIFS('JPK_KR-1'!AM:AM,'JPK_KR-1'!W:W,F468),"")</f>
        <v/>
      </c>
      <c r="I468" t="str">
        <f>IF(KOKPIT!I468&lt;&gt;"",KOKPIT!I468,"")</f>
        <v/>
      </c>
      <c r="J468" t="str">
        <f>IF(KOKPIT!J468&lt;&gt;"",KOKPIT!J468,"")</f>
        <v/>
      </c>
      <c r="K468" s="124" t="str">
        <f>IF(I468&lt;&gt;"",SUMIFS('JPK_KR-1'!AJ:AJ,'JPK_KR-1'!W:W,J468),"")</f>
        <v/>
      </c>
      <c r="L468" s="124" t="str">
        <f>IF(I468&lt;&gt;"",SUMIFS('JPK_KR-1'!AK:AK,'JPK_KR-1'!W:W,J468),"")</f>
        <v/>
      </c>
    </row>
    <row r="469" spans="1:12" x14ac:dyDescent="0.35">
      <c r="A469" t="str">
        <f>IF(KOKPIT!A469&lt;&gt;"",KOKPIT!A469,"")</f>
        <v/>
      </c>
      <c r="B469" t="str">
        <f>IF(KOKPIT!B469&lt;&gt;"",KOKPIT!B469,"")</f>
        <v/>
      </c>
      <c r="C469" s="124" t="str">
        <f>IF(A469&lt;&gt;"",SUMIFS('JPK_KR-1'!AL:AL,'JPK_KR-1'!W:W,B469),"")</f>
        <v/>
      </c>
      <c r="D469" s="124" t="str">
        <f>IF(A469&lt;&gt;"",SUMIFS('JPK_KR-1'!AM:AM,'JPK_KR-1'!W:W,B469),"")</f>
        <v/>
      </c>
      <c r="E469" t="str">
        <f>IF(KOKPIT!E469&lt;&gt;"",KOKPIT!E469,"")</f>
        <v/>
      </c>
      <c r="F469" t="str">
        <f>IF(KOKPIT!F469&lt;&gt;"",KOKPIT!F469,"")</f>
        <v/>
      </c>
      <c r="G469" s="124" t="str">
        <f>IF(E469&lt;&gt;"",SUMIFS('JPK_KR-1'!AL:AL,'JPK_KR-1'!W:W,F469),"")</f>
        <v/>
      </c>
      <c r="H469" s="124" t="str">
        <f>IF(E469&lt;&gt;"",SUMIFS('JPK_KR-1'!AM:AM,'JPK_KR-1'!W:W,F469),"")</f>
        <v/>
      </c>
      <c r="I469" t="str">
        <f>IF(KOKPIT!I469&lt;&gt;"",KOKPIT!I469,"")</f>
        <v/>
      </c>
      <c r="J469" t="str">
        <f>IF(KOKPIT!J469&lt;&gt;"",KOKPIT!J469,"")</f>
        <v/>
      </c>
      <c r="K469" s="124" t="str">
        <f>IF(I469&lt;&gt;"",SUMIFS('JPK_KR-1'!AJ:AJ,'JPK_KR-1'!W:W,J469),"")</f>
        <v/>
      </c>
      <c r="L469" s="124" t="str">
        <f>IF(I469&lt;&gt;"",SUMIFS('JPK_KR-1'!AK:AK,'JPK_KR-1'!W:W,J469),"")</f>
        <v/>
      </c>
    </row>
    <row r="470" spans="1:12" x14ac:dyDescent="0.35">
      <c r="A470" t="str">
        <f>IF(KOKPIT!A470&lt;&gt;"",KOKPIT!A470,"")</f>
        <v/>
      </c>
      <c r="B470" t="str">
        <f>IF(KOKPIT!B470&lt;&gt;"",KOKPIT!B470,"")</f>
        <v/>
      </c>
      <c r="C470" s="124" t="str">
        <f>IF(A470&lt;&gt;"",SUMIFS('JPK_KR-1'!AL:AL,'JPK_KR-1'!W:W,B470),"")</f>
        <v/>
      </c>
      <c r="D470" s="124" t="str">
        <f>IF(A470&lt;&gt;"",SUMIFS('JPK_KR-1'!AM:AM,'JPK_KR-1'!W:W,B470),"")</f>
        <v/>
      </c>
      <c r="E470" t="str">
        <f>IF(KOKPIT!E470&lt;&gt;"",KOKPIT!E470,"")</f>
        <v/>
      </c>
      <c r="F470" t="str">
        <f>IF(KOKPIT!F470&lt;&gt;"",KOKPIT!F470,"")</f>
        <v/>
      </c>
      <c r="G470" s="124" t="str">
        <f>IF(E470&lt;&gt;"",SUMIFS('JPK_KR-1'!AL:AL,'JPK_KR-1'!W:W,F470),"")</f>
        <v/>
      </c>
      <c r="H470" s="124" t="str">
        <f>IF(E470&lt;&gt;"",SUMIFS('JPK_KR-1'!AM:AM,'JPK_KR-1'!W:W,F470),"")</f>
        <v/>
      </c>
      <c r="I470" t="str">
        <f>IF(KOKPIT!I470&lt;&gt;"",KOKPIT!I470,"")</f>
        <v/>
      </c>
      <c r="J470" t="str">
        <f>IF(KOKPIT!J470&lt;&gt;"",KOKPIT!J470,"")</f>
        <v/>
      </c>
      <c r="K470" s="124" t="str">
        <f>IF(I470&lt;&gt;"",SUMIFS('JPK_KR-1'!AJ:AJ,'JPK_KR-1'!W:W,J470),"")</f>
        <v/>
      </c>
      <c r="L470" s="124" t="str">
        <f>IF(I470&lt;&gt;"",SUMIFS('JPK_KR-1'!AK:AK,'JPK_KR-1'!W:W,J470),"")</f>
        <v/>
      </c>
    </row>
    <row r="471" spans="1:12" x14ac:dyDescent="0.35">
      <c r="A471" t="str">
        <f>IF(KOKPIT!A471&lt;&gt;"",KOKPIT!A471,"")</f>
        <v/>
      </c>
      <c r="B471" t="str">
        <f>IF(KOKPIT!B471&lt;&gt;"",KOKPIT!B471,"")</f>
        <v/>
      </c>
      <c r="C471" s="124" t="str">
        <f>IF(A471&lt;&gt;"",SUMIFS('JPK_KR-1'!AL:AL,'JPK_KR-1'!W:W,B471),"")</f>
        <v/>
      </c>
      <c r="D471" s="124" t="str">
        <f>IF(A471&lt;&gt;"",SUMIFS('JPK_KR-1'!AM:AM,'JPK_KR-1'!W:W,B471),"")</f>
        <v/>
      </c>
      <c r="E471" t="str">
        <f>IF(KOKPIT!E471&lt;&gt;"",KOKPIT!E471,"")</f>
        <v/>
      </c>
      <c r="F471" t="str">
        <f>IF(KOKPIT!F471&lt;&gt;"",KOKPIT!F471,"")</f>
        <v/>
      </c>
      <c r="G471" s="124" t="str">
        <f>IF(E471&lt;&gt;"",SUMIFS('JPK_KR-1'!AL:AL,'JPK_KR-1'!W:W,F471),"")</f>
        <v/>
      </c>
      <c r="H471" s="124" t="str">
        <f>IF(E471&lt;&gt;"",SUMIFS('JPK_KR-1'!AM:AM,'JPK_KR-1'!W:W,F471),"")</f>
        <v/>
      </c>
      <c r="I471" t="str">
        <f>IF(KOKPIT!I471&lt;&gt;"",KOKPIT!I471,"")</f>
        <v/>
      </c>
      <c r="J471" t="str">
        <f>IF(KOKPIT!J471&lt;&gt;"",KOKPIT!J471,"")</f>
        <v/>
      </c>
      <c r="K471" s="124" t="str">
        <f>IF(I471&lt;&gt;"",SUMIFS('JPK_KR-1'!AJ:AJ,'JPK_KR-1'!W:W,J471),"")</f>
        <v/>
      </c>
      <c r="L471" s="124" t="str">
        <f>IF(I471&lt;&gt;"",SUMIFS('JPK_KR-1'!AK:AK,'JPK_KR-1'!W:W,J471),"")</f>
        <v/>
      </c>
    </row>
    <row r="472" spans="1:12" x14ac:dyDescent="0.35">
      <c r="A472" t="str">
        <f>IF(KOKPIT!A472&lt;&gt;"",KOKPIT!A472,"")</f>
        <v/>
      </c>
      <c r="B472" t="str">
        <f>IF(KOKPIT!B472&lt;&gt;"",KOKPIT!B472,"")</f>
        <v/>
      </c>
      <c r="C472" s="124" t="str">
        <f>IF(A472&lt;&gt;"",SUMIFS('JPK_KR-1'!AL:AL,'JPK_KR-1'!W:W,B472),"")</f>
        <v/>
      </c>
      <c r="D472" s="124" t="str">
        <f>IF(A472&lt;&gt;"",SUMIFS('JPK_KR-1'!AM:AM,'JPK_KR-1'!W:W,B472),"")</f>
        <v/>
      </c>
      <c r="E472" t="str">
        <f>IF(KOKPIT!E472&lt;&gt;"",KOKPIT!E472,"")</f>
        <v/>
      </c>
      <c r="F472" t="str">
        <f>IF(KOKPIT!F472&lt;&gt;"",KOKPIT!F472,"")</f>
        <v/>
      </c>
      <c r="G472" s="124" t="str">
        <f>IF(E472&lt;&gt;"",SUMIFS('JPK_KR-1'!AL:AL,'JPK_KR-1'!W:W,F472),"")</f>
        <v/>
      </c>
      <c r="H472" s="124" t="str">
        <f>IF(E472&lt;&gt;"",SUMIFS('JPK_KR-1'!AM:AM,'JPK_KR-1'!W:W,F472),"")</f>
        <v/>
      </c>
      <c r="I472" t="str">
        <f>IF(KOKPIT!I472&lt;&gt;"",KOKPIT!I472,"")</f>
        <v/>
      </c>
      <c r="J472" t="str">
        <f>IF(KOKPIT!J472&lt;&gt;"",KOKPIT!J472,"")</f>
        <v/>
      </c>
      <c r="K472" s="124" t="str">
        <f>IF(I472&lt;&gt;"",SUMIFS('JPK_KR-1'!AJ:AJ,'JPK_KR-1'!W:W,J472),"")</f>
        <v/>
      </c>
      <c r="L472" s="124" t="str">
        <f>IF(I472&lt;&gt;"",SUMIFS('JPK_KR-1'!AK:AK,'JPK_KR-1'!W:W,J472),"")</f>
        <v/>
      </c>
    </row>
    <row r="473" spans="1:12" x14ac:dyDescent="0.35">
      <c r="A473" t="str">
        <f>IF(KOKPIT!A473&lt;&gt;"",KOKPIT!A473,"")</f>
        <v/>
      </c>
      <c r="B473" t="str">
        <f>IF(KOKPIT!B473&lt;&gt;"",KOKPIT!B473,"")</f>
        <v/>
      </c>
      <c r="C473" s="124" t="str">
        <f>IF(A473&lt;&gt;"",SUMIFS('JPK_KR-1'!AL:AL,'JPK_KR-1'!W:W,B473),"")</f>
        <v/>
      </c>
      <c r="D473" s="124" t="str">
        <f>IF(A473&lt;&gt;"",SUMIFS('JPK_KR-1'!AM:AM,'JPK_KR-1'!W:W,B473),"")</f>
        <v/>
      </c>
      <c r="E473" t="str">
        <f>IF(KOKPIT!E473&lt;&gt;"",KOKPIT!E473,"")</f>
        <v/>
      </c>
      <c r="F473" t="str">
        <f>IF(KOKPIT!F473&lt;&gt;"",KOKPIT!F473,"")</f>
        <v/>
      </c>
      <c r="G473" s="124" t="str">
        <f>IF(E473&lt;&gt;"",SUMIFS('JPK_KR-1'!AL:AL,'JPK_KR-1'!W:W,F473),"")</f>
        <v/>
      </c>
      <c r="H473" s="124" t="str">
        <f>IF(E473&lt;&gt;"",SUMIFS('JPK_KR-1'!AM:AM,'JPK_KR-1'!W:W,F473),"")</f>
        <v/>
      </c>
      <c r="I473" t="str">
        <f>IF(KOKPIT!I473&lt;&gt;"",KOKPIT!I473,"")</f>
        <v/>
      </c>
      <c r="J473" t="str">
        <f>IF(KOKPIT!J473&lt;&gt;"",KOKPIT!J473,"")</f>
        <v/>
      </c>
      <c r="K473" s="124" t="str">
        <f>IF(I473&lt;&gt;"",SUMIFS('JPK_KR-1'!AJ:AJ,'JPK_KR-1'!W:W,J473),"")</f>
        <v/>
      </c>
      <c r="L473" s="124" t="str">
        <f>IF(I473&lt;&gt;"",SUMIFS('JPK_KR-1'!AK:AK,'JPK_KR-1'!W:W,J473),"")</f>
        <v/>
      </c>
    </row>
    <row r="474" spans="1:12" x14ac:dyDescent="0.35">
      <c r="A474" t="str">
        <f>IF(KOKPIT!A474&lt;&gt;"",KOKPIT!A474,"")</f>
        <v/>
      </c>
      <c r="B474" t="str">
        <f>IF(KOKPIT!B474&lt;&gt;"",KOKPIT!B474,"")</f>
        <v/>
      </c>
      <c r="C474" s="124" t="str">
        <f>IF(A474&lt;&gt;"",SUMIFS('JPK_KR-1'!AL:AL,'JPK_KR-1'!W:W,B474),"")</f>
        <v/>
      </c>
      <c r="D474" s="124" t="str">
        <f>IF(A474&lt;&gt;"",SUMIFS('JPK_KR-1'!AM:AM,'JPK_KR-1'!W:W,B474),"")</f>
        <v/>
      </c>
      <c r="E474" t="str">
        <f>IF(KOKPIT!E474&lt;&gt;"",KOKPIT!E474,"")</f>
        <v/>
      </c>
      <c r="F474" t="str">
        <f>IF(KOKPIT!F474&lt;&gt;"",KOKPIT!F474,"")</f>
        <v/>
      </c>
      <c r="G474" s="124" t="str">
        <f>IF(E474&lt;&gt;"",SUMIFS('JPK_KR-1'!AL:AL,'JPK_KR-1'!W:W,F474),"")</f>
        <v/>
      </c>
      <c r="H474" s="124" t="str">
        <f>IF(E474&lt;&gt;"",SUMIFS('JPK_KR-1'!AM:AM,'JPK_KR-1'!W:W,F474),"")</f>
        <v/>
      </c>
      <c r="I474" t="str">
        <f>IF(KOKPIT!I474&lt;&gt;"",KOKPIT!I474,"")</f>
        <v/>
      </c>
      <c r="J474" t="str">
        <f>IF(KOKPIT!J474&lt;&gt;"",KOKPIT!J474,"")</f>
        <v/>
      </c>
      <c r="K474" s="124" t="str">
        <f>IF(I474&lt;&gt;"",SUMIFS('JPK_KR-1'!AJ:AJ,'JPK_KR-1'!W:W,J474),"")</f>
        <v/>
      </c>
      <c r="L474" s="124" t="str">
        <f>IF(I474&lt;&gt;"",SUMIFS('JPK_KR-1'!AK:AK,'JPK_KR-1'!W:W,J474),"")</f>
        <v/>
      </c>
    </row>
    <row r="475" spans="1:12" x14ac:dyDescent="0.35">
      <c r="A475" t="str">
        <f>IF(KOKPIT!A475&lt;&gt;"",KOKPIT!A475,"")</f>
        <v/>
      </c>
      <c r="B475" t="str">
        <f>IF(KOKPIT!B475&lt;&gt;"",KOKPIT!B475,"")</f>
        <v/>
      </c>
      <c r="C475" s="124" t="str">
        <f>IF(A475&lt;&gt;"",SUMIFS('JPK_KR-1'!AL:AL,'JPK_KR-1'!W:W,B475),"")</f>
        <v/>
      </c>
      <c r="D475" s="124" t="str">
        <f>IF(A475&lt;&gt;"",SUMIFS('JPK_KR-1'!AM:AM,'JPK_KR-1'!W:W,B475),"")</f>
        <v/>
      </c>
      <c r="E475" t="str">
        <f>IF(KOKPIT!E475&lt;&gt;"",KOKPIT!E475,"")</f>
        <v/>
      </c>
      <c r="F475" t="str">
        <f>IF(KOKPIT!F475&lt;&gt;"",KOKPIT!F475,"")</f>
        <v/>
      </c>
      <c r="G475" s="124" t="str">
        <f>IF(E475&lt;&gt;"",SUMIFS('JPK_KR-1'!AL:AL,'JPK_KR-1'!W:W,F475),"")</f>
        <v/>
      </c>
      <c r="H475" s="124" t="str">
        <f>IF(E475&lt;&gt;"",SUMIFS('JPK_KR-1'!AM:AM,'JPK_KR-1'!W:W,F475),"")</f>
        <v/>
      </c>
      <c r="I475" t="str">
        <f>IF(KOKPIT!I475&lt;&gt;"",KOKPIT!I475,"")</f>
        <v/>
      </c>
      <c r="J475" t="str">
        <f>IF(KOKPIT!J475&lt;&gt;"",KOKPIT!J475,"")</f>
        <v/>
      </c>
      <c r="K475" s="124" t="str">
        <f>IF(I475&lt;&gt;"",SUMIFS('JPK_KR-1'!AJ:AJ,'JPK_KR-1'!W:W,J475),"")</f>
        <v/>
      </c>
      <c r="L475" s="124" t="str">
        <f>IF(I475&lt;&gt;"",SUMIFS('JPK_KR-1'!AK:AK,'JPK_KR-1'!W:W,J475),"")</f>
        <v/>
      </c>
    </row>
    <row r="476" spans="1:12" x14ac:dyDescent="0.35">
      <c r="A476" t="str">
        <f>IF(KOKPIT!A476&lt;&gt;"",KOKPIT!A476,"")</f>
        <v/>
      </c>
      <c r="B476" t="str">
        <f>IF(KOKPIT!B476&lt;&gt;"",KOKPIT!B476,"")</f>
        <v/>
      </c>
      <c r="C476" s="124" t="str">
        <f>IF(A476&lt;&gt;"",SUMIFS('JPK_KR-1'!AL:AL,'JPK_KR-1'!W:W,B476),"")</f>
        <v/>
      </c>
      <c r="D476" s="124" t="str">
        <f>IF(A476&lt;&gt;"",SUMIFS('JPK_KR-1'!AM:AM,'JPK_KR-1'!W:W,B476),"")</f>
        <v/>
      </c>
      <c r="E476" t="str">
        <f>IF(KOKPIT!E476&lt;&gt;"",KOKPIT!E476,"")</f>
        <v/>
      </c>
      <c r="F476" t="str">
        <f>IF(KOKPIT!F476&lt;&gt;"",KOKPIT!F476,"")</f>
        <v/>
      </c>
      <c r="G476" s="124" t="str">
        <f>IF(E476&lt;&gt;"",SUMIFS('JPK_KR-1'!AL:AL,'JPK_KR-1'!W:W,F476),"")</f>
        <v/>
      </c>
      <c r="H476" s="124" t="str">
        <f>IF(E476&lt;&gt;"",SUMIFS('JPK_KR-1'!AM:AM,'JPK_KR-1'!W:W,F476),"")</f>
        <v/>
      </c>
      <c r="I476" t="str">
        <f>IF(KOKPIT!I476&lt;&gt;"",KOKPIT!I476,"")</f>
        <v/>
      </c>
      <c r="J476" t="str">
        <f>IF(KOKPIT!J476&lt;&gt;"",KOKPIT!J476,"")</f>
        <v/>
      </c>
      <c r="K476" s="124" t="str">
        <f>IF(I476&lt;&gt;"",SUMIFS('JPK_KR-1'!AJ:AJ,'JPK_KR-1'!W:W,J476),"")</f>
        <v/>
      </c>
      <c r="L476" s="124" t="str">
        <f>IF(I476&lt;&gt;"",SUMIFS('JPK_KR-1'!AK:AK,'JPK_KR-1'!W:W,J476),"")</f>
        <v/>
      </c>
    </row>
    <row r="477" spans="1:12" x14ac:dyDescent="0.35">
      <c r="A477" t="str">
        <f>IF(KOKPIT!A477&lt;&gt;"",KOKPIT!A477,"")</f>
        <v/>
      </c>
      <c r="B477" t="str">
        <f>IF(KOKPIT!B477&lt;&gt;"",KOKPIT!B477,"")</f>
        <v/>
      </c>
      <c r="C477" s="124" t="str">
        <f>IF(A477&lt;&gt;"",SUMIFS('JPK_KR-1'!AL:AL,'JPK_KR-1'!W:W,B477),"")</f>
        <v/>
      </c>
      <c r="D477" s="124" t="str">
        <f>IF(A477&lt;&gt;"",SUMIFS('JPK_KR-1'!AM:AM,'JPK_KR-1'!W:W,B477),"")</f>
        <v/>
      </c>
      <c r="E477" t="str">
        <f>IF(KOKPIT!E477&lt;&gt;"",KOKPIT!E477,"")</f>
        <v/>
      </c>
      <c r="F477" t="str">
        <f>IF(KOKPIT!F477&lt;&gt;"",KOKPIT!F477,"")</f>
        <v/>
      </c>
      <c r="G477" s="124" t="str">
        <f>IF(E477&lt;&gt;"",SUMIFS('JPK_KR-1'!AL:AL,'JPK_KR-1'!W:W,F477),"")</f>
        <v/>
      </c>
      <c r="H477" s="124" t="str">
        <f>IF(E477&lt;&gt;"",SUMIFS('JPK_KR-1'!AM:AM,'JPK_KR-1'!W:W,F477),"")</f>
        <v/>
      </c>
      <c r="I477" t="str">
        <f>IF(KOKPIT!I477&lt;&gt;"",KOKPIT!I477,"")</f>
        <v/>
      </c>
      <c r="J477" t="str">
        <f>IF(KOKPIT!J477&lt;&gt;"",KOKPIT!J477,"")</f>
        <v/>
      </c>
      <c r="K477" s="124" t="str">
        <f>IF(I477&lt;&gt;"",SUMIFS('JPK_KR-1'!AJ:AJ,'JPK_KR-1'!W:W,J477),"")</f>
        <v/>
      </c>
      <c r="L477" s="124" t="str">
        <f>IF(I477&lt;&gt;"",SUMIFS('JPK_KR-1'!AK:AK,'JPK_KR-1'!W:W,J477),"")</f>
        <v/>
      </c>
    </row>
    <row r="478" spans="1:12" x14ac:dyDescent="0.35">
      <c r="A478" t="str">
        <f>IF(KOKPIT!A478&lt;&gt;"",KOKPIT!A478,"")</f>
        <v/>
      </c>
      <c r="B478" t="str">
        <f>IF(KOKPIT!B478&lt;&gt;"",KOKPIT!B478,"")</f>
        <v/>
      </c>
      <c r="C478" s="124" t="str">
        <f>IF(A478&lt;&gt;"",SUMIFS('JPK_KR-1'!AL:AL,'JPK_KR-1'!W:W,B478),"")</f>
        <v/>
      </c>
      <c r="D478" s="124" t="str">
        <f>IF(A478&lt;&gt;"",SUMIFS('JPK_KR-1'!AM:AM,'JPK_KR-1'!W:W,B478),"")</f>
        <v/>
      </c>
      <c r="E478" t="str">
        <f>IF(KOKPIT!E478&lt;&gt;"",KOKPIT!E478,"")</f>
        <v/>
      </c>
      <c r="F478" t="str">
        <f>IF(KOKPIT!F478&lt;&gt;"",KOKPIT!F478,"")</f>
        <v/>
      </c>
      <c r="G478" s="124" t="str">
        <f>IF(E478&lt;&gt;"",SUMIFS('JPK_KR-1'!AL:AL,'JPK_KR-1'!W:W,F478),"")</f>
        <v/>
      </c>
      <c r="H478" s="124" t="str">
        <f>IF(E478&lt;&gt;"",SUMIFS('JPK_KR-1'!AM:AM,'JPK_KR-1'!W:W,F478),"")</f>
        <v/>
      </c>
      <c r="I478" t="str">
        <f>IF(KOKPIT!I478&lt;&gt;"",KOKPIT!I478,"")</f>
        <v/>
      </c>
      <c r="J478" t="str">
        <f>IF(KOKPIT!J478&lt;&gt;"",KOKPIT!J478,"")</f>
        <v/>
      </c>
      <c r="K478" s="124" t="str">
        <f>IF(I478&lt;&gt;"",SUMIFS('JPK_KR-1'!AJ:AJ,'JPK_KR-1'!W:W,J478),"")</f>
        <v/>
      </c>
      <c r="L478" s="124" t="str">
        <f>IF(I478&lt;&gt;"",SUMIFS('JPK_KR-1'!AK:AK,'JPK_KR-1'!W:W,J478),"")</f>
        <v/>
      </c>
    </row>
    <row r="479" spans="1:12" x14ac:dyDescent="0.35">
      <c r="A479" t="str">
        <f>IF(KOKPIT!A479&lt;&gt;"",KOKPIT!A479,"")</f>
        <v/>
      </c>
      <c r="B479" t="str">
        <f>IF(KOKPIT!B479&lt;&gt;"",KOKPIT!B479,"")</f>
        <v/>
      </c>
      <c r="C479" s="124" t="str">
        <f>IF(A479&lt;&gt;"",SUMIFS('JPK_KR-1'!AL:AL,'JPK_KR-1'!W:W,B479),"")</f>
        <v/>
      </c>
      <c r="D479" s="124" t="str">
        <f>IF(A479&lt;&gt;"",SUMIFS('JPK_KR-1'!AM:AM,'JPK_KR-1'!W:W,B479),"")</f>
        <v/>
      </c>
      <c r="E479" t="str">
        <f>IF(KOKPIT!E479&lt;&gt;"",KOKPIT!E479,"")</f>
        <v/>
      </c>
      <c r="F479" t="str">
        <f>IF(KOKPIT!F479&lt;&gt;"",KOKPIT!F479,"")</f>
        <v/>
      </c>
      <c r="G479" s="124" t="str">
        <f>IF(E479&lt;&gt;"",SUMIFS('JPK_KR-1'!AL:AL,'JPK_KR-1'!W:W,F479),"")</f>
        <v/>
      </c>
      <c r="H479" s="124" t="str">
        <f>IF(E479&lt;&gt;"",SUMIFS('JPK_KR-1'!AM:AM,'JPK_KR-1'!W:W,F479),"")</f>
        <v/>
      </c>
      <c r="I479" t="str">
        <f>IF(KOKPIT!I479&lt;&gt;"",KOKPIT!I479,"")</f>
        <v/>
      </c>
      <c r="J479" t="str">
        <f>IF(KOKPIT!J479&lt;&gt;"",KOKPIT!J479,"")</f>
        <v/>
      </c>
      <c r="K479" s="124" t="str">
        <f>IF(I479&lt;&gt;"",SUMIFS('JPK_KR-1'!AJ:AJ,'JPK_KR-1'!W:W,J479),"")</f>
        <v/>
      </c>
      <c r="L479" s="124" t="str">
        <f>IF(I479&lt;&gt;"",SUMIFS('JPK_KR-1'!AK:AK,'JPK_KR-1'!W:W,J479),"")</f>
        <v/>
      </c>
    </row>
    <row r="480" spans="1:12" x14ac:dyDescent="0.35">
      <c r="A480" t="str">
        <f>IF(KOKPIT!A480&lt;&gt;"",KOKPIT!A480,"")</f>
        <v/>
      </c>
      <c r="B480" t="str">
        <f>IF(KOKPIT!B480&lt;&gt;"",KOKPIT!B480,"")</f>
        <v/>
      </c>
      <c r="C480" s="124" t="str">
        <f>IF(A480&lt;&gt;"",SUMIFS('JPK_KR-1'!AL:AL,'JPK_KR-1'!W:W,B480),"")</f>
        <v/>
      </c>
      <c r="D480" s="124" t="str">
        <f>IF(A480&lt;&gt;"",SUMIFS('JPK_KR-1'!AM:AM,'JPK_KR-1'!W:W,B480),"")</f>
        <v/>
      </c>
      <c r="E480" t="str">
        <f>IF(KOKPIT!E480&lt;&gt;"",KOKPIT!E480,"")</f>
        <v/>
      </c>
      <c r="F480" t="str">
        <f>IF(KOKPIT!F480&lt;&gt;"",KOKPIT!F480,"")</f>
        <v/>
      </c>
      <c r="G480" s="124" t="str">
        <f>IF(E480&lt;&gt;"",SUMIFS('JPK_KR-1'!AL:AL,'JPK_KR-1'!W:W,F480),"")</f>
        <v/>
      </c>
      <c r="H480" s="124" t="str">
        <f>IF(E480&lt;&gt;"",SUMIFS('JPK_KR-1'!AM:AM,'JPK_KR-1'!W:W,F480),"")</f>
        <v/>
      </c>
      <c r="I480" t="str">
        <f>IF(KOKPIT!I480&lt;&gt;"",KOKPIT!I480,"")</f>
        <v/>
      </c>
      <c r="J480" t="str">
        <f>IF(KOKPIT!J480&lt;&gt;"",KOKPIT!J480,"")</f>
        <v/>
      </c>
      <c r="K480" s="124" t="str">
        <f>IF(I480&lt;&gt;"",SUMIFS('JPK_KR-1'!AJ:AJ,'JPK_KR-1'!W:W,J480),"")</f>
        <v/>
      </c>
      <c r="L480" s="124" t="str">
        <f>IF(I480&lt;&gt;"",SUMIFS('JPK_KR-1'!AK:AK,'JPK_KR-1'!W:W,J480),"")</f>
        <v/>
      </c>
    </row>
    <row r="481" spans="1:12" x14ac:dyDescent="0.35">
      <c r="A481" t="str">
        <f>IF(KOKPIT!A481&lt;&gt;"",KOKPIT!A481,"")</f>
        <v/>
      </c>
      <c r="B481" t="str">
        <f>IF(KOKPIT!B481&lt;&gt;"",KOKPIT!B481,"")</f>
        <v/>
      </c>
      <c r="C481" s="124" t="str">
        <f>IF(A481&lt;&gt;"",SUMIFS('JPK_KR-1'!AL:AL,'JPK_KR-1'!W:W,B481),"")</f>
        <v/>
      </c>
      <c r="D481" s="124" t="str">
        <f>IF(A481&lt;&gt;"",SUMIFS('JPK_KR-1'!AM:AM,'JPK_KR-1'!W:W,B481),"")</f>
        <v/>
      </c>
      <c r="E481" t="str">
        <f>IF(KOKPIT!E481&lt;&gt;"",KOKPIT!E481,"")</f>
        <v/>
      </c>
      <c r="F481" t="str">
        <f>IF(KOKPIT!F481&lt;&gt;"",KOKPIT!F481,"")</f>
        <v/>
      </c>
      <c r="G481" s="124" t="str">
        <f>IF(E481&lt;&gt;"",SUMIFS('JPK_KR-1'!AL:AL,'JPK_KR-1'!W:W,F481),"")</f>
        <v/>
      </c>
      <c r="H481" s="124" t="str">
        <f>IF(E481&lt;&gt;"",SUMIFS('JPK_KR-1'!AM:AM,'JPK_KR-1'!W:W,F481),"")</f>
        <v/>
      </c>
      <c r="I481" t="str">
        <f>IF(KOKPIT!I481&lt;&gt;"",KOKPIT!I481,"")</f>
        <v/>
      </c>
      <c r="J481" t="str">
        <f>IF(KOKPIT!J481&lt;&gt;"",KOKPIT!J481,"")</f>
        <v/>
      </c>
      <c r="K481" s="124" t="str">
        <f>IF(I481&lt;&gt;"",SUMIFS('JPK_KR-1'!AJ:AJ,'JPK_KR-1'!W:W,J481),"")</f>
        <v/>
      </c>
      <c r="L481" s="124" t="str">
        <f>IF(I481&lt;&gt;"",SUMIFS('JPK_KR-1'!AK:AK,'JPK_KR-1'!W:W,J481),"")</f>
        <v/>
      </c>
    </row>
    <row r="482" spans="1:12" x14ac:dyDescent="0.35">
      <c r="A482" t="str">
        <f>IF(KOKPIT!A482&lt;&gt;"",KOKPIT!A482,"")</f>
        <v/>
      </c>
      <c r="B482" t="str">
        <f>IF(KOKPIT!B482&lt;&gt;"",KOKPIT!B482,"")</f>
        <v/>
      </c>
      <c r="C482" s="124" t="str">
        <f>IF(A482&lt;&gt;"",SUMIFS('JPK_KR-1'!AL:AL,'JPK_KR-1'!W:W,B482),"")</f>
        <v/>
      </c>
      <c r="D482" s="124" t="str">
        <f>IF(A482&lt;&gt;"",SUMIFS('JPK_KR-1'!AM:AM,'JPK_KR-1'!W:W,B482),"")</f>
        <v/>
      </c>
      <c r="E482" t="str">
        <f>IF(KOKPIT!E482&lt;&gt;"",KOKPIT!E482,"")</f>
        <v/>
      </c>
      <c r="F482" t="str">
        <f>IF(KOKPIT!F482&lt;&gt;"",KOKPIT!F482,"")</f>
        <v/>
      </c>
      <c r="G482" s="124" t="str">
        <f>IF(E482&lt;&gt;"",SUMIFS('JPK_KR-1'!AL:AL,'JPK_KR-1'!W:W,F482),"")</f>
        <v/>
      </c>
      <c r="H482" s="124" t="str">
        <f>IF(E482&lt;&gt;"",SUMIFS('JPK_KR-1'!AM:AM,'JPK_KR-1'!W:W,F482),"")</f>
        <v/>
      </c>
      <c r="I482" t="str">
        <f>IF(KOKPIT!I482&lt;&gt;"",KOKPIT!I482,"")</f>
        <v/>
      </c>
      <c r="J482" t="str">
        <f>IF(KOKPIT!J482&lt;&gt;"",KOKPIT!J482,"")</f>
        <v/>
      </c>
      <c r="K482" s="124" t="str">
        <f>IF(I482&lt;&gt;"",SUMIFS('JPK_KR-1'!AJ:AJ,'JPK_KR-1'!W:W,J482),"")</f>
        <v/>
      </c>
      <c r="L482" s="124" t="str">
        <f>IF(I482&lt;&gt;"",SUMIFS('JPK_KR-1'!AK:AK,'JPK_KR-1'!W:W,J482),"")</f>
        <v/>
      </c>
    </row>
    <row r="483" spans="1:12" x14ac:dyDescent="0.35">
      <c r="A483" t="str">
        <f>IF(KOKPIT!A483&lt;&gt;"",KOKPIT!A483,"")</f>
        <v/>
      </c>
      <c r="B483" t="str">
        <f>IF(KOKPIT!B483&lt;&gt;"",KOKPIT!B483,"")</f>
        <v/>
      </c>
      <c r="C483" s="124" t="str">
        <f>IF(A483&lt;&gt;"",SUMIFS('JPK_KR-1'!AL:AL,'JPK_KR-1'!W:W,B483),"")</f>
        <v/>
      </c>
      <c r="D483" s="124" t="str">
        <f>IF(A483&lt;&gt;"",SUMIFS('JPK_KR-1'!AM:AM,'JPK_KR-1'!W:W,B483),"")</f>
        <v/>
      </c>
      <c r="E483" t="str">
        <f>IF(KOKPIT!E483&lt;&gt;"",KOKPIT!E483,"")</f>
        <v/>
      </c>
      <c r="F483" t="str">
        <f>IF(KOKPIT!F483&lt;&gt;"",KOKPIT!F483,"")</f>
        <v/>
      </c>
      <c r="G483" s="124" t="str">
        <f>IF(E483&lt;&gt;"",SUMIFS('JPK_KR-1'!AL:AL,'JPK_KR-1'!W:W,F483),"")</f>
        <v/>
      </c>
      <c r="H483" s="124" t="str">
        <f>IF(E483&lt;&gt;"",SUMIFS('JPK_KR-1'!AM:AM,'JPK_KR-1'!W:W,F483),"")</f>
        <v/>
      </c>
      <c r="I483" t="str">
        <f>IF(KOKPIT!I483&lt;&gt;"",KOKPIT!I483,"")</f>
        <v/>
      </c>
      <c r="J483" t="str">
        <f>IF(KOKPIT!J483&lt;&gt;"",KOKPIT!J483,"")</f>
        <v/>
      </c>
      <c r="K483" s="124" t="str">
        <f>IF(I483&lt;&gt;"",SUMIFS('JPK_KR-1'!AJ:AJ,'JPK_KR-1'!W:W,J483),"")</f>
        <v/>
      </c>
      <c r="L483" s="124" t="str">
        <f>IF(I483&lt;&gt;"",SUMIFS('JPK_KR-1'!AK:AK,'JPK_KR-1'!W:W,J483),"")</f>
        <v/>
      </c>
    </row>
    <row r="484" spans="1:12" x14ac:dyDescent="0.35">
      <c r="A484" t="str">
        <f>IF(KOKPIT!A484&lt;&gt;"",KOKPIT!A484,"")</f>
        <v/>
      </c>
      <c r="B484" t="str">
        <f>IF(KOKPIT!B484&lt;&gt;"",KOKPIT!B484,"")</f>
        <v/>
      </c>
      <c r="C484" s="124" t="str">
        <f>IF(A484&lt;&gt;"",SUMIFS('JPK_KR-1'!AL:AL,'JPK_KR-1'!W:W,B484),"")</f>
        <v/>
      </c>
      <c r="D484" s="124" t="str">
        <f>IF(A484&lt;&gt;"",SUMIFS('JPK_KR-1'!AM:AM,'JPK_KR-1'!W:W,B484),"")</f>
        <v/>
      </c>
      <c r="E484" t="str">
        <f>IF(KOKPIT!E484&lt;&gt;"",KOKPIT!E484,"")</f>
        <v/>
      </c>
      <c r="F484" t="str">
        <f>IF(KOKPIT!F484&lt;&gt;"",KOKPIT!F484,"")</f>
        <v/>
      </c>
      <c r="G484" s="124" t="str">
        <f>IF(E484&lt;&gt;"",SUMIFS('JPK_KR-1'!AL:AL,'JPK_KR-1'!W:W,F484),"")</f>
        <v/>
      </c>
      <c r="H484" s="124" t="str">
        <f>IF(E484&lt;&gt;"",SUMIFS('JPK_KR-1'!AM:AM,'JPK_KR-1'!W:W,F484),"")</f>
        <v/>
      </c>
      <c r="I484" t="str">
        <f>IF(KOKPIT!I484&lt;&gt;"",KOKPIT!I484,"")</f>
        <v/>
      </c>
      <c r="J484" t="str">
        <f>IF(KOKPIT!J484&lt;&gt;"",KOKPIT!J484,"")</f>
        <v/>
      </c>
      <c r="K484" s="124" t="str">
        <f>IF(I484&lt;&gt;"",SUMIFS('JPK_KR-1'!AJ:AJ,'JPK_KR-1'!W:W,J484),"")</f>
        <v/>
      </c>
      <c r="L484" s="124" t="str">
        <f>IF(I484&lt;&gt;"",SUMIFS('JPK_KR-1'!AK:AK,'JPK_KR-1'!W:W,J484),"")</f>
        <v/>
      </c>
    </row>
    <row r="485" spans="1:12" x14ac:dyDescent="0.35">
      <c r="A485" t="str">
        <f>IF(KOKPIT!A485&lt;&gt;"",KOKPIT!A485,"")</f>
        <v/>
      </c>
      <c r="B485" t="str">
        <f>IF(KOKPIT!B485&lt;&gt;"",KOKPIT!B485,"")</f>
        <v/>
      </c>
      <c r="C485" s="124" t="str">
        <f>IF(A485&lt;&gt;"",SUMIFS('JPK_KR-1'!AL:AL,'JPK_KR-1'!W:W,B485),"")</f>
        <v/>
      </c>
      <c r="D485" s="124" t="str">
        <f>IF(A485&lt;&gt;"",SUMIFS('JPK_KR-1'!AM:AM,'JPK_KR-1'!W:W,B485),"")</f>
        <v/>
      </c>
      <c r="E485" t="str">
        <f>IF(KOKPIT!E485&lt;&gt;"",KOKPIT!E485,"")</f>
        <v/>
      </c>
      <c r="F485" t="str">
        <f>IF(KOKPIT!F485&lt;&gt;"",KOKPIT!F485,"")</f>
        <v/>
      </c>
      <c r="G485" s="124" t="str">
        <f>IF(E485&lt;&gt;"",SUMIFS('JPK_KR-1'!AL:AL,'JPK_KR-1'!W:W,F485),"")</f>
        <v/>
      </c>
      <c r="H485" s="124" t="str">
        <f>IF(E485&lt;&gt;"",SUMIFS('JPK_KR-1'!AM:AM,'JPK_KR-1'!W:W,F485),"")</f>
        <v/>
      </c>
      <c r="I485" t="str">
        <f>IF(KOKPIT!I485&lt;&gt;"",KOKPIT!I485,"")</f>
        <v/>
      </c>
      <c r="J485" t="str">
        <f>IF(KOKPIT!J485&lt;&gt;"",KOKPIT!J485,"")</f>
        <v/>
      </c>
      <c r="K485" s="124" t="str">
        <f>IF(I485&lt;&gt;"",SUMIFS('JPK_KR-1'!AJ:AJ,'JPK_KR-1'!W:W,J485),"")</f>
        <v/>
      </c>
      <c r="L485" s="124" t="str">
        <f>IF(I485&lt;&gt;"",SUMIFS('JPK_KR-1'!AK:AK,'JPK_KR-1'!W:W,J485),"")</f>
        <v/>
      </c>
    </row>
    <row r="486" spans="1:12" x14ac:dyDescent="0.35">
      <c r="A486" t="str">
        <f>IF(KOKPIT!A486&lt;&gt;"",KOKPIT!A486,"")</f>
        <v/>
      </c>
      <c r="B486" t="str">
        <f>IF(KOKPIT!B486&lt;&gt;"",KOKPIT!B486,"")</f>
        <v/>
      </c>
      <c r="C486" s="124" t="str">
        <f>IF(A486&lt;&gt;"",SUMIFS('JPK_KR-1'!AL:AL,'JPK_KR-1'!W:W,B486),"")</f>
        <v/>
      </c>
      <c r="D486" s="124" t="str">
        <f>IF(A486&lt;&gt;"",SUMIFS('JPK_KR-1'!AM:AM,'JPK_KR-1'!W:W,B486),"")</f>
        <v/>
      </c>
      <c r="E486" t="str">
        <f>IF(KOKPIT!E486&lt;&gt;"",KOKPIT!E486,"")</f>
        <v/>
      </c>
      <c r="F486" t="str">
        <f>IF(KOKPIT!F486&lt;&gt;"",KOKPIT!F486,"")</f>
        <v/>
      </c>
      <c r="G486" s="124" t="str">
        <f>IF(E486&lt;&gt;"",SUMIFS('JPK_KR-1'!AL:AL,'JPK_KR-1'!W:W,F486),"")</f>
        <v/>
      </c>
      <c r="H486" s="124" t="str">
        <f>IF(E486&lt;&gt;"",SUMIFS('JPK_KR-1'!AM:AM,'JPK_KR-1'!W:W,F486),"")</f>
        <v/>
      </c>
      <c r="I486" t="str">
        <f>IF(KOKPIT!I486&lt;&gt;"",KOKPIT!I486,"")</f>
        <v/>
      </c>
      <c r="J486" t="str">
        <f>IF(KOKPIT!J486&lt;&gt;"",KOKPIT!J486,"")</f>
        <v/>
      </c>
      <c r="K486" s="124" t="str">
        <f>IF(I486&lt;&gt;"",SUMIFS('JPK_KR-1'!AJ:AJ,'JPK_KR-1'!W:W,J486),"")</f>
        <v/>
      </c>
      <c r="L486" s="124" t="str">
        <f>IF(I486&lt;&gt;"",SUMIFS('JPK_KR-1'!AK:AK,'JPK_KR-1'!W:W,J486),"")</f>
        <v/>
      </c>
    </row>
    <row r="487" spans="1:12" x14ac:dyDescent="0.35">
      <c r="A487" t="str">
        <f>IF(KOKPIT!A487&lt;&gt;"",KOKPIT!A487,"")</f>
        <v/>
      </c>
      <c r="B487" t="str">
        <f>IF(KOKPIT!B487&lt;&gt;"",KOKPIT!B487,"")</f>
        <v/>
      </c>
      <c r="C487" s="124" t="str">
        <f>IF(A487&lt;&gt;"",SUMIFS('JPK_KR-1'!AL:AL,'JPK_KR-1'!W:W,B487),"")</f>
        <v/>
      </c>
      <c r="D487" s="124" t="str">
        <f>IF(A487&lt;&gt;"",SUMIFS('JPK_KR-1'!AM:AM,'JPK_KR-1'!W:W,B487),"")</f>
        <v/>
      </c>
      <c r="E487" t="str">
        <f>IF(KOKPIT!E487&lt;&gt;"",KOKPIT!E487,"")</f>
        <v/>
      </c>
      <c r="F487" t="str">
        <f>IF(KOKPIT!F487&lt;&gt;"",KOKPIT!F487,"")</f>
        <v/>
      </c>
      <c r="G487" s="124" t="str">
        <f>IF(E487&lt;&gt;"",SUMIFS('JPK_KR-1'!AL:AL,'JPK_KR-1'!W:W,F487),"")</f>
        <v/>
      </c>
      <c r="H487" s="124" t="str">
        <f>IF(E487&lt;&gt;"",SUMIFS('JPK_KR-1'!AM:AM,'JPK_KR-1'!W:W,F487),"")</f>
        <v/>
      </c>
      <c r="I487" t="str">
        <f>IF(KOKPIT!I487&lt;&gt;"",KOKPIT!I487,"")</f>
        <v/>
      </c>
      <c r="J487" t="str">
        <f>IF(KOKPIT!J487&lt;&gt;"",KOKPIT!J487,"")</f>
        <v/>
      </c>
      <c r="K487" s="124" t="str">
        <f>IF(I487&lt;&gt;"",SUMIFS('JPK_KR-1'!AJ:AJ,'JPK_KR-1'!W:W,J487),"")</f>
        <v/>
      </c>
      <c r="L487" s="124" t="str">
        <f>IF(I487&lt;&gt;"",SUMIFS('JPK_KR-1'!AK:AK,'JPK_KR-1'!W:W,J487),"")</f>
        <v/>
      </c>
    </row>
    <row r="488" spans="1:12" x14ac:dyDescent="0.35">
      <c r="A488" t="str">
        <f>IF(KOKPIT!A488&lt;&gt;"",KOKPIT!A488,"")</f>
        <v/>
      </c>
      <c r="B488" t="str">
        <f>IF(KOKPIT!B488&lt;&gt;"",KOKPIT!B488,"")</f>
        <v/>
      </c>
      <c r="C488" s="124" t="str">
        <f>IF(A488&lt;&gt;"",SUMIFS('JPK_KR-1'!AL:AL,'JPK_KR-1'!W:W,B488),"")</f>
        <v/>
      </c>
      <c r="D488" s="124" t="str">
        <f>IF(A488&lt;&gt;"",SUMIFS('JPK_KR-1'!AM:AM,'JPK_KR-1'!W:W,B488),"")</f>
        <v/>
      </c>
      <c r="E488" t="str">
        <f>IF(KOKPIT!E488&lt;&gt;"",KOKPIT!E488,"")</f>
        <v/>
      </c>
      <c r="F488" t="str">
        <f>IF(KOKPIT!F488&lt;&gt;"",KOKPIT!F488,"")</f>
        <v/>
      </c>
      <c r="G488" s="124" t="str">
        <f>IF(E488&lt;&gt;"",SUMIFS('JPK_KR-1'!AL:AL,'JPK_KR-1'!W:W,F488),"")</f>
        <v/>
      </c>
      <c r="H488" s="124" t="str">
        <f>IF(E488&lt;&gt;"",SUMIFS('JPK_KR-1'!AM:AM,'JPK_KR-1'!W:W,F488),"")</f>
        <v/>
      </c>
      <c r="I488" t="str">
        <f>IF(KOKPIT!I488&lt;&gt;"",KOKPIT!I488,"")</f>
        <v/>
      </c>
      <c r="J488" t="str">
        <f>IF(KOKPIT!J488&lt;&gt;"",KOKPIT!J488,"")</f>
        <v/>
      </c>
      <c r="K488" s="124" t="str">
        <f>IF(I488&lt;&gt;"",SUMIFS('JPK_KR-1'!AJ:AJ,'JPK_KR-1'!W:W,J488),"")</f>
        <v/>
      </c>
      <c r="L488" s="124" t="str">
        <f>IF(I488&lt;&gt;"",SUMIFS('JPK_KR-1'!AK:AK,'JPK_KR-1'!W:W,J488),"")</f>
        <v/>
      </c>
    </row>
    <row r="489" spans="1:12" x14ac:dyDescent="0.35">
      <c r="A489" t="str">
        <f>IF(KOKPIT!A489&lt;&gt;"",KOKPIT!A489,"")</f>
        <v/>
      </c>
      <c r="B489" t="str">
        <f>IF(KOKPIT!B489&lt;&gt;"",KOKPIT!B489,"")</f>
        <v/>
      </c>
      <c r="C489" s="124" t="str">
        <f>IF(A489&lt;&gt;"",SUMIFS('JPK_KR-1'!AL:AL,'JPK_KR-1'!W:W,B489),"")</f>
        <v/>
      </c>
      <c r="D489" s="124" t="str">
        <f>IF(A489&lt;&gt;"",SUMIFS('JPK_KR-1'!AM:AM,'JPK_KR-1'!W:W,B489),"")</f>
        <v/>
      </c>
      <c r="E489" t="str">
        <f>IF(KOKPIT!E489&lt;&gt;"",KOKPIT!E489,"")</f>
        <v/>
      </c>
      <c r="F489" t="str">
        <f>IF(KOKPIT!F489&lt;&gt;"",KOKPIT!F489,"")</f>
        <v/>
      </c>
      <c r="G489" s="124" t="str">
        <f>IF(E489&lt;&gt;"",SUMIFS('JPK_KR-1'!AL:AL,'JPK_KR-1'!W:W,F489),"")</f>
        <v/>
      </c>
      <c r="H489" s="124" t="str">
        <f>IF(E489&lt;&gt;"",SUMIFS('JPK_KR-1'!AM:AM,'JPK_KR-1'!W:W,F489),"")</f>
        <v/>
      </c>
      <c r="I489" t="str">
        <f>IF(KOKPIT!I489&lt;&gt;"",KOKPIT!I489,"")</f>
        <v/>
      </c>
      <c r="J489" t="str">
        <f>IF(KOKPIT!J489&lt;&gt;"",KOKPIT!J489,"")</f>
        <v/>
      </c>
      <c r="K489" s="124" t="str">
        <f>IF(I489&lt;&gt;"",SUMIFS('JPK_KR-1'!AJ:AJ,'JPK_KR-1'!W:W,J489),"")</f>
        <v/>
      </c>
      <c r="L489" s="124" t="str">
        <f>IF(I489&lt;&gt;"",SUMIFS('JPK_KR-1'!AK:AK,'JPK_KR-1'!W:W,J489),"")</f>
        <v/>
      </c>
    </row>
    <row r="490" spans="1:12" x14ac:dyDescent="0.35">
      <c r="A490" t="str">
        <f>IF(KOKPIT!A490&lt;&gt;"",KOKPIT!A490,"")</f>
        <v/>
      </c>
      <c r="B490" t="str">
        <f>IF(KOKPIT!B490&lt;&gt;"",KOKPIT!B490,"")</f>
        <v/>
      </c>
      <c r="C490" s="124" t="str">
        <f>IF(A490&lt;&gt;"",SUMIFS('JPK_KR-1'!AL:AL,'JPK_KR-1'!W:W,B490),"")</f>
        <v/>
      </c>
      <c r="D490" s="124" t="str">
        <f>IF(A490&lt;&gt;"",SUMIFS('JPK_KR-1'!AM:AM,'JPK_KR-1'!W:W,B490),"")</f>
        <v/>
      </c>
      <c r="E490" t="str">
        <f>IF(KOKPIT!E490&lt;&gt;"",KOKPIT!E490,"")</f>
        <v/>
      </c>
      <c r="F490" t="str">
        <f>IF(KOKPIT!F490&lt;&gt;"",KOKPIT!F490,"")</f>
        <v/>
      </c>
      <c r="G490" s="124" t="str">
        <f>IF(E490&lt;&gt;"",SUMIFS('JPK_KR-1'!AL:AL,'JPK_KR-1'!W:W,F490),"")</f>
        <v/>
      </c>
      <c r="H490" s="124" t="str">
        <f>IF(E490&lt;&gt;"",SUMIFS('JPK_KR-1'!AM:AM,'JPK_KR-1'!W:W,F490),"")</f>
        <v/>
      </c>
      <c r="I490" t="str">
        <f>IF(KOKPIT!I490&lt;&gt;"",KOKPIT!I490,"")</f>
        <v/>
      </c>
      <c r="J490" t="str">
        <f>IF(KOKPIT!J490&lt;&gt;"",KOKPIT!J490,"")</f>
        <v/>
      </c>
      <c r="K490" s="124" t="str">
        <f>IF(I490&lt;&gt;"",SUMIFS('JPK_KR-1'!AJ:AJ,'JPK_KR-1'!W:W,J490),"")</f>
        <v/>
      </c>
      <c r="L490" s="124" t="str">
        <f>IF(I490&lt;&gt;"",SUMIFS('JPK_KR-1'!AK:AK,'JPK_KR-1'!W:W,J490),"")</f>
        <v/>
      </c>
    </row>
    <row r="491" spans="1:12" x14ac:dyDescent="0.35">
      <c r="A491" t="str">
        <f>IF(KOKPIT!A491&lt;&gt;"",KOKPIT!A491,"")</f>
        <v/>
      </c>
      <c r="B491" t="str">
        <f>IF(KOKPIT!B491&lt;&gt;"",KOKPIT!B491,"")</f>
        <v/>
      </c>
      <c r="C491" s="124" t="str">
        <f>IF(A491&lt;&gt;"",SUMIFS('JPK_KR-1'!AL:AL,'JPK_KR-1'!W:W,B491),"")</f>
        <v/>
      </c>
      <c r="D491" s="124" t="str">
        <f>IF(A491&lt;&gt;"",SUMIFS('JPK_KR-1'!AM:AM,'JPK_KR-1'!W:W,B491),"")</f>
        <v/>
      </c>
      <c r="E491" t="str">
        <f>IF(KOKPIT!E491&lt;&gt;"",KOKPIT!E491,"")</f>
        <v/>
      </c>
      <c r="F491" t="str">
        <f>IF(KOKPIT!F491&lt;&gt;"",KOKPIT!F491,"")</f>
        <v/>
      </c>
      <c r="G491" s="124" t="str">
        <f>IF(E491&lt;&gt;"",SUMIFS('JPK_KR-1'!AL:AL,'JPK_KR-1'!W:W,F491),"")</f>
        <v/>
      </c>
      <c r="H491" s="124" t="str">
        <f>IF(E491&lt;&gt;"",SUMIFS('JPK_KR-1'!AM:AM,'JPK_KR-1'!W:W,F491),"")</f>
        <v/>
      </c>
      <c r="I491" t="str">
        <f>IF(KOKPIT!I491&lt;&gt;"",KOKPIT!I491,"")</f>
        <v/>
      </c>
      <c r="J491" t="str">
        <f>IF(KOKPIT!J491&lt;&gt;"",KOKPIT!J491,"")</f>
        <v/>
      </c>
      <c r="K491" s="124" t="str">
        <f>IF(I491&lt;&gt;"",SUMIFS('JPK_KR-1'!AJ:AJ,'JPK_KR-1'!W:W,J491),"")</f>
        <v/>
      </c>
      <c r="L491" s="124" t="str">
        <f>IF(I491&lt;&gt;"",SUMIFS('JPK_KR-1'!AK:AK,'JPK_KR-1'!W:W,J491),"")</f>
        <v/>
      </c>
    </row>
    <row r="492" spans="1:12" x14ac:dyDescent="0.35">
      <c r="A492" t="str">
        <f>IF(KOKPIT!A492&lt;&gt;"",KOKPIT!A492,"")</f>
        <v/>
      </c>
      <c r="B492" t="str">
        <f>IF(KOKPIT!B492&lt;&gt;"",KOKPIT!B492,"")</f>
        <v/>
      </c>
      <c r="C492" s="124" t="str">
        <f>IF(A492&lt;&gt;"",SUMIFS('JPK_KR-1'!AL:AL,'JPK_KR-1'!W:W,B492),"")</f>
        <v/>
      </c>
      <c r="D492" s="124" t="str">
        <f>IF(A492&lt;&gt;"",SUMIFS('JPK_KR-1'!AM:AM,'JPK_KR-1'!W:W,B492),"")</f>
        <v/>
      </c>
      <c r="E492" t="str">
        <f>IF(KOKPIT!E492&lt;&gt;"",KOKPIT!E492,"")</f>
        <v/>
      </c>
      <c r="F492" t="str">
        <f>IF(KOKPIT!F492&lt;&gt;"",KOKPIT!F492,"")</f>
        <v/>
      </c>
      <c r="G492" s="124" t="str">
        <f>IF(E492&lt;&gt;"",SUMIFS('JPK_KR-1'!AL:AL,'JPK_KR-1'!W:W,F492),"")</f>
        <v/>
      </c>
      <c r="H492" s="124" t="str">
        <f>IF(E492&lt;&gt;"",SUMIFS('JPK_KR-1'!AM:AM,'JPK_KR-1'!W:W,F492),"")</f>
        <v/>
      </c>
      <c r="I492" t="str">
        <f>IF(KOKPIT!I492&lt;&gt;"",KOKPIT!I492,"")</f>
        <v/>
      </c>
      <c r="J492" t="str">
        <f>IF(KOKPIT!J492&lt;&gt;"",KOKPIT!J492,"")</f>
        <v/>
      </c>
      <c r="K492" s="124" t="str">
        <f>IF(I492&lt;&gt;"",SUMIFS('JPK_KR-1'!AJ:AJ,'JPK_KR-1'!W:W,J492),"")</f>
        <v/>
      </c>
      <c r="L492" s="124" t="str">
        <f>IF(I492&lt;&gt;"",SUMIFS('JPK_KR-1'!AK:AK,'JPK_KR-1'!W:W,J492),"")</f>
        <v/>
      </c>
    </row>
    <row r="493" spans="1:12" x14ac:dyDescent="0.35">
      <c r="A493" t="str">
        <f>IF(KOKPIT!A493&lt;&gt;"",KOKPIT!A493,"")</f>
        <v/>
      </c>
      <c r="B493" t="str">
        <f>IF(KOKPIT!B493&lt;&gt;"",KOKPIT!B493,"")</f>
        <v/>
      </c>
      <c r="C493" s="124" t="str">
        <f>IF(A493&lt;&gt;"",SUMIFS('JPK_KR-1'!AL:AL,'JPK_KR-1'!W:W,B493),"")</f>
        <v/>
      </c>
      <c r="D493" s="124" t="str">
        <f>IF(A493&lt;&gt;"",SUMIFS('JPK_KR-1'!AM:AM,'JPK_KR-1'!W:W,B493),"")</f>
        <v/>
      </c>
      <c r="E493" t="str">
        <f>IF(KOKPIT!E493&lt;&gt;"",KOKPIT!E493,"")</f>
        <v/>
      </c>
      <c r="F493" t="str">
        <f>IF(KOKPIT!F493&lt;&gt;"",KOKPIT!F493,"")</f>
        <v/>
      </c>
      <c r="G493" s="124" t="str">
        <f>IF(E493&lt;&gt;"",SUMIFS('JPK_KR-1'!AL:AL,'JPK_KR-1'!W:W,F493),"")</f>
        <v/>
      </c>
      <c r="H493" s="124" t="str">
        <f>IF(E493&lt;&gt;"",SUMIFS('JPK_KR-1'!AM:AM,'JPK_KR-1'!W:W,F493),"")</f>
        <v/>
      </c>
      <c r="I493" t="str">
        <f>IF(KOKPIT!I493&lt;&gt;"",KOKPIT!I493,"")</f>
        <v/>
      </c>
      <c r="J493" t="str">
        <f>IF(KOKPIT!J493&lt;&gt;"",KOKPIT!J493,"")</f>
        <v/>
      </c>
      <c r="K493" s="124" t="str">
        <f>IF(I493&lt;&gt;"",SUMIFS('JPK_KR-1'!AJ:AJ,'JPK_KR-1'!W:W,J493),"")</f>
        <v/>
      </c>
      <c r="L493" s="124" t="str">
        <f>IF(I493&lt;&gt;"",SUMIFS('JPK_KR-1'!AK:AK,'JPK_KR-1'!W:W,J493),"")</f>
        <v/>
      </c>
    </row>
    <row r="494" spans="1:12" x14ac:dyDescent="0.35">
      <c r="A494" t="str">
        <f>IF(KOKPIT!A494&lt;&gt;"",KOKPIT!A494,"")</f>
        <v/>
      </c>
      <c r="B494" t="str">
        <f>IF(KOKPIT!B494&lt;&gt;"",KOKPIT!B494,"")</f>
        <v/>
      </c>
      <c r="C494" s="124" t="str">
        <f>IF(A494&lt;&gt;"",SUMIFS('JPK_KR-1'!AL:AL,'JPK_KR-1'!W:W,B494),"")</f>
        <v/>
      </c>
      <c r="D494" s="124" t="str">
        <f>IF(A494&lt;&gt;"",SUMIFS('JPK_KR-1'!AM:AM,'JPK_KR-1'!W:W,B494),"")</f>
        <v/>
      </c>
      <c r="E494" t="str">
        <f>IF(KOKPIT!E494&lt;&gt;"",KOKPIT!E494,"")</f>
        <v/>
      </c>
      <c r="F494" t="str">
        <f>IF(KOKPIT!F494&lt;&gt;"",KOKPIT!F494,"")</f>
        <v/>
      </c>
      <c r="G494" s="124" t="str">
        <f>IF(E494&lt;&gt;"",SUMIFS('JPK_KR-1'!AL:AL,'JPK_KR-1'!W:W,F494),"")</f>
        <v/>
      </c>
      <c r="H494" s="124" t="str">
        <f>IF(E494&lt;&gt;"",SUMIFS('JPK_KR-1'!AM:AM,'JPK_KR-1'!W:W,F494),"")</f>
        <v/>
      </c>
      <c r="I494" t="str">
        <f>IF(KOKPIT!I494&lt;&gt;"",KOKPIT!I494,"")</f>
        <v/>
      </c>
      <c r="J494" t="str">
        <f>IF(KOKPIT!J494&lt;&gt;"",KOKPIT!J494,"")</f>
        <v/>
      </c>
      <c r="K494" s="124" t="str">
        <f>IF(I494&lt;&gt;"",SUMIFS('JPK_KR-1'!AJ:AJ,'JPK_KR-1'!W:W,J494),"")</f>
        <v/>
      </c>
      <c r="L494" s="124" t="str">
        <f>IF(I494&lt;&gt;"",SUMIFS('JPK_KR-1'!AK:AK,'JPK_KR-1'!W:W,J494),"")</f>
        <v/>
      </c>
    </row>
    <row r="495" spans="1:12" x14ac:dyDescent="0.35">
      <c r="A495" t="str">
        <f>IF(KOKPIT!A495&lt;&gt;"",KOKPIT!A495,"")</f>
        <v/>
      </c>
      <c r="B495" t="str">
        <f>IF(KOKPIT!B495&lt;&gt;"",KOKPIT!B495,"")</f>
        <v/>
      </c>
      <c r="C495" s="124" t="str">
        <f>IF(A495&lt;&gt;"",SUMIFS('JPK_KR-1'!AL:AL,'JPK_KR-1'!W:W,B495),"")</f>
        <v/>
      </c>
      <c r="D495" s="124" t="str">
        <f>IF(A495&lt;&gt;"",SUMIFS('JPK_KR-1'!AM:AM,'JPK_KR-1'!W:W,B495),"")</f>
        <v/>
      </c>
      <c r="E495" t="str">
        <f>IF(KOKPIT!E495&lt;&gt;"",KOKPIT!E495,"")</f>
        <v/>
      </c>
      <c r="F495" t="str">
        <f>IF(KOKPIT!F495&lt;&gt;"",KOKPIT!F495,"")</f>
        <v/>
      </c>
      <c r="G495" s="124" t="str">
        <f>IF(E495&lt;&gt;"",SUMIFS('JPK_KR-1'!AL:AL,'JPK_KR-1'!W:W,F495),"")</f>
        <v/>
      </c>
      <c r="H495" s="124" t="str">
        <f>IF(E495&lt;&gt;"",SUMIFS('JPK_KR-1'!AM:AM,'JPK_KR-1'!W:W,F495),"")</f>
        <v/>
      </c>
      <c r="I495" t="str">
        <f>IF(KOKPIT!I495&lt;&gt;"",KOKPIT!I495,"")</f>
        <v/>
      </c>
      <c r="J495" t="str">
        <f>IF(KOKPIT!J495&lt;&gt;"",KOKPIT!J495,"")</f>
        <v/>
      </c>
      <c r="K495" s="124" t="str">
        <f>IF(I495&lt;&gt;"",SUMIFS('JPK_KR-1'!AJ:AJ,'JPK_KR-1'!W:W,J495),"")</f>
        <v/>
      </c>
      <c r="L495" s="124" t="str">
        <f>IF(I495&lt;&gt;"",SUMIFS('JPK_KR-1'!AK:AK,'JPK_KR-1'!W:W,J495),"")</f>
        <v/>
      </c>
    </row>
    <row r="496" spans="1:12" x14ac:dyDescent="0.35">
      <c r="A496" t="str">
        <f>IF(KOKPIT!A496&lt;&gt;"",KOKPIT!A496,"")</f>
        <v/>
      </c>
      <c r="B496" t="str">
        <f>IF(KOKPIT!B496&lt;&gt;"",KOKPIT!B496,"")</f>
        <v/>
      </c>
      <c r="C496" s="124" t="str">
        <f>IF(A496&lt;&gt;"",SUMIFS('JPK_KR-1'!AL:AL,'JPK_KR-1'!W:W,B496),"")</f>
        <v/>
      </c>
      <c r="D496" s="124" t="str">
        <f>IF(A496&lt;&gt;"",SUMIFS('JPK_KR-1'!AM:AM,'JPK_KR-1'!W:W,B496),"")</f>
        <v/>
      </c>
      <c r="E496" t="str">
        <f>IF(KOKPIT!E496&lt;&gt;"",KOKPIT!E496,"")</f>
        <v/>
      </c>
      <c r="F496" t="str">
        <f>IF(KOKPIT!F496&lt;&gt;"",KOKPIT!F496,"")</f>
        <v/>
      </c>
      <c r="G496" s="124" t="str">
        <f>IF(E496&lt;&gt;"",SUMIFS('JPK_KR-1'!AL:AL,'JPK_KR-1'!W:W,F496),"")</f>
        <v/>
      </c>
      <c r="H496" s="124" t="str">
        <f>IF(E496&lt;&gt;"",SUMIFS('JPK_KR-1'!AM:AM,'JPK_KR-1'!W:W,F496),"")</f>
        <v/>
      </c>
      <c r="I496" t="str">
        <f>IF(KOKPIT!I496&lt;&gt;"",KOKPIT!I496,"")</f>
        <v/>
      </c>
      <c r="J496" t="str">
        <f>IF(KOKPIT!J496&lt;&gt;"",KOKPIT!J496,"")</f>
        <v/>
      </c>
      <c r="K496" s="124" t="str">
        <f>IF(I496&lt;&gt;"",SUMIFS('JPK_KR-1'!AJ:AJ,'JPK_KR-1'!W:W,J496),"")</f>
        <v/>
      </c>
      <c r="L496" s="124" t="str">
        <f>IF(I496&lt;&gt;"",SUMIFS('JPK_KR-1'!AK:AK,'JPK_KR-1'!W:W,J496),"")</f>
        <v/>
      </c>
    </row>
    <row r="497" spans="1:12" x14ac:dyDescent="0.35">
      <c r="A497" t="str">
        <f>IF(KOKPIT!A497&lt;&gt;"",KOKPIT!A497,"")</f>
        <v/>
      </c>
      <c r="B497" t="str">
        <f>IF(KOKPIT!B497&lt;&gt;"",KOKPIT!B497,"")</f>
        <v/>
      </c>
      <c r="C497" s="124" t="str">
        <f>IF(A497&lt;&gt;"",SUMIFS('JPK_KR-1'!AL:AL,'JPK_KR-1'!W:W,B497),"")</f>
        <v/>
      </c>
      <c r="D497" s="124" t="str">
        <f>IF(A497&lt;&gt;"",SUMIFS('JPK_KR-1'!AM:AM,'JPK_KR-1'!W:W,B497),"")</f>
        <v/>
      </c>
      <c r="E497" t="str">
        <f>IF(KOKPIT!E497&lt;&gt;"",KOKPIT!E497,"")</f>
        <v/>
      </c>
      <c r="F497" t="str">
        <f>IF(KOKPIT!F497&lt;&gt;"",KOKPIT!F497,"")</f>
        <v/>
      </c>
      <c r="G497" s="124" t="str">
        <f>IF(E497&lt;&gt;"",SUMIFS('JPK_KR-1'!AL:AL,'JPK_KR-1'!W:W,F497),"")</f>
        <v/>
      </c>
      <c r="H497" s="124" t="str">
        <f>IF(E497&lt;&gt;"",SUMIFS('JPK_KR-1'!AM:AM,'JPK_KR-1'!W:W,F497),"")</f>
        <v/>
      </c>
      <c r="I497" t="str">
        <f>IF(KOKPIT!I497&lt;&gt;"",KOKPIT!I497,"")</f>
        <v/>
      </c>
      <c r="J497" t="str">
        <f>IF(KOKPIT!J497&lt;&gt;"",KOKPIT!J497,"")</f>
        <v/>
      </c>
      <c r="K497" s="124" t="str">
        <f>IF(I497&lt;&gt;"",SUMIFS('JPK_KR-1'!AJ:AJ,'JPK_KR-1'!W:W,J497),"")</f>
        <v/>
      </c>
      <c r="L497" s="124" t="str">
        <f>IF(I497&lt;&gt;"",SUMIFS('JPK_KR-1'!AK:AK,'JPK_KR-1'!W:W,J497),"")</f>
        <v/>
      </c>
    </row>
    <row r="498" spans="1:12" x14ac:dyDescent="0.35">
      <c r="A498" t="str">
        <f>IF(KOKPIT!A498&lt;&gt;"",KOKPIT!A498,"")</f>
        <v/>
      </c>
      <c r="B498" t="str">
        <f>IF(KOKPIT!B498&lt;&gt;"",KOKPIT!B498,"")</f>
        <v/>
      </c>
      <c r="C498" s="124" t="str">
        <f>IF(A498&lt;&gt;"",SUMIFS('JPK_KR-1'!AL:AL,'JPK_KR-1'!W:W,B498),"")</f>
        <v/>
      </c>
      <c r="D498" s="124" t="str">
        <f>IF(A498&lt;&gt;"",SUMIFS('JPK_KR-1'!AM:AM,'JPK_KR-1'!W:W,B498),"")</f>
        <v/>
      </c>
      <c r="E498" t="str">
        <f>IF(KOKPIT!E498&lt;&gt;"",KOKPIT!E498,"")</f>
        <v/>
      </c>
      <c r="F498" t="str">
        <f>IF(KOKPIT!F498&lt;&gt;"",KOKPIT!F498,"")</f>
        <v/>
      </c>
      <c r="G498" s="124" t="str">
        <f>IF(E498&lt;&gt;"",SUMIFS('JPK_KR-1'!AL:AL,'JPK_KR-1'!W:W,F498),"")</f>
        <v/>
      </c>
      <c r="H498" s="124" t="str">
        <f>IF(E498&lt;&gt;"",SUMIFS('JPK_KR-1'!AM:AM,'JPK_KR-1'!W:W,F498),"")</f>
        <v/>
      </c>
      <c r="I498" t="str">
        <f>IF(KOKPIT!I498&lt;&gt;"",KOKPIT!I498,"")</f>
        <v/>
      </c>
      <c r="J498" t="str">
        <f>IF(KOKPIT!J498&lt;&gt;"",KOKPIT!J498,"")</f>
        <v/>
      </c>
      <c r="K498" s="124" t="str">
        <f>IF(I498&lt;&gt;"",SUMIFS('JPK_KR-1'!AJ:AJ,'JPK_KR-1'!W:W,J498),"")</f>
        <v/>
      </c>
      <c r="L498" s="124" t="str">
        <f>IF(I498&lt;&gt;"",SUMIFS('JPK_KR-1'!AK:AK,'JPK_KR-1'!W:W,J498),"")</f>
        <v/>
      </c>
    </row>
    <row r="499" spans="1:12" x14ac:dyDescent="0.35">
      <c r="A499" t="str">
        <f>IF(KOKPIT!A499&lt;&gt;"",KOKPIT!A499,"")</f>
        <v/>
      </c>
      <c r="B499" t="str">
        <f>IF(KOKPIT!B499&lt;&gt;"",KOKPIT!B499,"")</f>
        <v/>
      </c>
      <c r="C499" s="124" t="str">
        <f>IF(A499&lt;&gt;"",SUMIFS('JPK_KR-1'!AL:AL,'JPK_KR-1'!W:W,B499),"")</f>
        <v/>
      </c>
      <c r="D499" s="124" t="str">
        <f>IF(A499&lt;&gt;"",SUMIFS('JPK_KR-1'!AM:AM,'JPK_KR-1'!W:W,B499),"")</f>
        <v/>
      </c>
      <c r="E499" t="str">
        <f>IF(KOKPIT!E499&lt;&gt;"",KOKPIT!E499,"")</f>
        <v/>
      </c>
      <c r="F499" t="str">
        <f>IF(KOKPIT!F499&lt;&gt;"",KOKPIT!F499,"")</f>
        <v/>
      </c>
      <c r="G499" s="124" t="str">
        <f>IF(E499&lt;&gt;"",SUMIFS('JPK_KR-1'!AL:AL,'JPK_KR-1'!W:W,F499),"")</f>
        <v/>
      </c>
      <c r="H499" s="124" t="str">
        <f>IF(E499&lt;&gt;"",SUMIFS('JPK_KR-1'!AM:AM,'JPK_KR-1'!W:W,F499),"")</f>
        <v/>
      </c>
      <c r="I499" t="str">
        <f>IF(KOKPIT!I499&lt;&gt;"",KOKPIT!I499,"")</f>
        <v/>
      </c>
      <c r="J499" t="str">
        <f>IF(KOKPIT!J499&lt;&gt;"",KOKPIT!J499,"")</f>
        <v/>
      </c>
      <c r="K499" s="124" t="str">
        <f>IF(I499&lt;&gt;"",SUMIFS('JPK_KR-1'!AJ:AJ,'JPK_KR-1'!W:W,J499),"")</f>
        <v/>
      </c>
      <c r="L499" s="124" t="str">
        <f>IF(I499&lt;&gt;"",SUMIFS('JPK_KR-1'!AK:AK,'JPK_KR-1'!W:W,J499),"")</f>
        <v/>
      </c>
    </row>
    <row r="500" spans="1:12" x14ac:dyDescent="0.35">
      <c r="A500" t="str">
        <f>IF(KOKPIT!A500&lt;&gt;"",KOKPIT!A500,"")</f>
        <v/>
      </c>
      <c r="B500" t="str">
        <f>IF(KOKPIT!B500&lt;&gt;"",KOKPIT!B500,"")</f>
        <v/>
      </c>
      <c r="C500" s="124" t="str">
        <f>IF(A500&lt;&gt;"",SUMIFS('JPK_KR-1'!AL:AL,'JPK_KR-1'!W:W,B500),"")</f>
        <v/>
      </c>
      <c r="D500" s="124" t="str">
        <f>IF(A500&lt;&gt;"",SUMIFS('JPK_KR-1'!AM:AM,'JPK_KR-1'!W:W,B500),"")</f>
        <v/>
      </c>
      <c r="E500" t="str">
        <f>IF(KOKPIT!E500&lt;&gt;"",KOKPIT!E500,"")</f>
        <v/>
      </c>
      <c r="F500" t="str">
        <f>IF(KOKPIT!F500&lt;&gt;"",KOKPIT!F500,"")</f>
        <v/>
      </c>
      <c r="G500" s="124" t="str">
        <f>IF(E500&lt;&gt;"",SUMIFS('JPK_KR-1'!AL:AL,'JPK_KR-1'!W:W,F500),"")</f>
        <v/>
      </c>
      <c r="H500" s="124" t="str">
        <f>IF(E500&lt;&gt;"",SUMIFS('JPK_KR-1'!AM:AM,'JPK_KR-1'!W:W,F500),"")</f>
        <v/>
      </c>
      <c r="I500" t="str">
        <f>IF(KOKPIT!I500&lt;&gt;"",KOKPIT!I500,"")</f>
        <v/>
      </c>
      <c r="J500" t="str">
        <f>IF(KOKPIT!J500&lt;&gt;"",KOKPIT!J500,"")</f>
        <v/>
      </c>
      <c r="K500" s="124" t="str">
        <f>IF(I500&lt;&gt;"",SUMIFS('JPK_KR-1'!AJ:AJ,'JPK_KR-1'!W:W,J500),"")</f>
        <v/>
      </c>
      <c r="L500" s="124" t="str">
        <f>IF(I500&lt;&gt;"",SUMIFS('JPK_KR-1'!AK:AK,'JPK_KR-1'!W:W,J500),"")</f>
        <v/>
      </c>
    </row>
    <row r="501" spans="1:12" x14ac:dyDescent="0.35">
      <c r="A501" t="str">
        <f>IF(KOKPIT!A501&lt;&gt;"",KOKPIT!A501,"")</f>
        <v/>
      </c>
      <c r="B501" t="str">
        <f>IF(KOKPIT!B501&lt;&gt;"",KOKPIT!B501,"")</f>
        <v/>
      </c>
      <c r="C501" s="124" t="str">
        <f>IF(A501&lt;&gt;"",SUMIFS('JPK_KR-1'!AL:AL,'JPK_KR-1'!W:W,B501),"")</f>
        <v/>
      </c>
      <c r="D501" s="124" t="str">
        <f>IF(A501&lt;&gt;"",SUMIFS('JPK_KR-1'!AM:AM,'JPK_KR-1'!W:W,B501),"")</f>
        <v/>
      </c>
      <c r="E501" t="str">
        <f>IF(KOKPIT!E501&lt;&gt;"",KOKPIT!E501,"")</f>
        <v/>
      </c>
      <c r="F501" t="str">
        <f>IF(KOKPIT!F501&lt;&gt;"",KOKPIT!F501,"")</f>
        <v/>
      </c>
      <c r="G501" s="124" t="str">
        <f>IF(E501&lt;&gt;"",SUMIFS('JPK_KR-1'!AL:AL,'JPK_KR-1'!W:W,F501),"")</f>
        <v/>
      </c>
      <c r="H501" s="124" t="str">
        <f>IF(E501&lt;&gt;"",SUMIFS('JPK_KR-1'!AM:AM,'JPK_KR-1'!W:W,F501),"")</f>
        <v/>
      </c>
      <c r="I501" t="str">
        <f>IF(KOKPIT!I501&lt;&gt;"",KOKPIT!I501,"")</f>
        <v/>
      </c>
      <c r="J501" t="str">
        <f>IF(KOKPIT!J501&lt;&gt;"",KOKPIT!J501,"")</f>
        <v/>
      </c>
      <c r="K501" s="124" t="str">
        <f>IF(I501&lt;&gt;"",SUMIFS('JPK_KR-1'!AJ:AJ,'JPK_KR-1'!W:W,J501),"")</f>
        <v/>
      </c>
      <c r="L501" s="124" t="str">
        <f>IF(I501&lt;&gt;"",SUMIFS('JPK_KR-1'!AK:AK,'JPK_KR-1'!W:W,J501),"")</f>
        <v/>
      </c>
    </row>
    <row r="502" spans="1:12" x14ac:dyDescent="0.35">
      <c r="A502" t="str">
        <f>IF(KOKPIT!A502&lt;&gt;"",KOKPIT!A502,"")</f>
        <v/>
      </c>
      <c r="B502" t="str">
        <f>IF(KOKPIT!B502&lt;&gt;"",KOKPIT!B502,"")</f>
        <v/>
      </c>
      <c r="C502" s="124" t="str">
        <f>IF(A502&lt;&gt;"",SUMIFS('JPK_KR-1'!AL:AL,'JPK_KR-1'!W:W,B502),"")</f>
        <v/>
      </c>
      <c r="D502" s="124" t="str">
        <f>IF(A502&lt;&gt;"",SUMIFS('JPK_KR-1'!AM:AM,'JPK_KR-1'!W:W,B502),"")</f>
        <v/>
      </c>
      <c r="E502" t="str">
        <f>IF(KOKPIT!E502&lt;&gt;"",KOKPIT!E502,"")</f>
        <v/>
      </c>
      <c r="F502" t="str">
        <f>IF(KOKPIT!F502&lt;&gt;"",KOKPIT!F502,"")</f>
        <v/>
      </c>
      <c r="G502" s="124" t="str">
        <f>IF(E502&lt;&gt;"",SUMIFS('JPK_KR-1'!AL:AL,'JPK_KR-1'!W:W,F502),"")</f>
        <v/>
      </c>
      <c r="H502" s="124" t="str">
        <f>IF(E502&lt;&gt;"",SUMIFS('JPK_KR-1'!AM:AM,'JPK_KR-1'!W:W,F502),"")</f>
        <v/>
      </c>
      <c r="I502" t="str">
        <f>IF(KOKPIT!I502&lt;&gt;"",KOKPIT!I502,"")</f>
        <v/>
      </c>
      <c r="J502" t="str">
        <f>IF(KOKPIT!J502&lt;&gt;"",KOKPIT!J502,"")</f>
        <v/>
      </c>
      <c r="K502" s="124" t="str">
        <f>IF(I502&lt;&gt;"",SUMIFS('JPK_KR-1'!AJ:AJ,'JPK_KR-1'!W:W,J502),"")</f>
        <v/>
      </c>
      <c r="L502" s="124" t="str">
        <f>IF(I502&lt;&gt;"",SUMIFS('JPK_KR-1'!AK:AK,'JPK_KR-1'!W:W,J502),"")</f>
        <v/>
      </c>
    </row>
    <row r="503" spans="1:12" x14ac:dyDescent="0.35">
      <c r="A503" t="str">
        <f>IF(KOKPIT!A503&lt;&gt;"",KOKPIT!A503,"")</f>
        <v/>
      </c>
      <c r="B503" t="str">
        <f>IF(KOKPIT!B503&lt;&gt;"",KOKPIT!B503,"")</f>
        <v/>
      </c>
      <c r="C503" s="124" t="str">
        <f>IF(A503&lt;&gt;"",SUMIFS('JPK_KR-1'!AL:AL,'JPK_KR-1'!W:W,B503),"")</f>
        <v/>
      </c>
      <c r="D503" s="124" t="str">
        <f>IF(A503&lt;&gt;"",SUMIFS('JPK_KR-1'!AM:AM,'JPK_KR-1'!W:W,B503),"")</f>
        <v/>
      </c>
      <c r="E503" t="str">
        <f>IF(KOKPIT!E503&lt;&gt;"",KOKPIT!E503,"")</f>
        <v/>
      </c>
      <c r="F503" t="str">
        <f>IF(KOKPIT!F503&lt;&gt;"",KOKPIT!F503,"")</f>
        <v/>
      </c>
      <c r="G503" s="124" t="str">
        <f>IF(E503&lt;&gt;"",SUMIFS('JPK_KR-1'!AL:AL,'JPK_KR-1'!W:W,F503),"")</f>
        <v/>
      </c>
      <c r="H503" s="124" t="str">
        <f>IF(E503&lt;&gt;"",SUMIFS('JPK_KR-1'!AM:AM,'JPK_KR-1'!W:W,F503),"")</f>
        <v/>
      </c>
      <c r="I503" t="str">
        <f>IF(KOKPIT!I503&lt;&gt;"",KOKPIT!I503,"")</f>
        <v/>
      </c>
      <c r="J503" t="str">
        <f>IF(KOKPIT!J503&lt;&gt;"",KOKPIT!J503,"")</f>
        <v/>
      </c>
      <c r="K503" s="124" t="str">
        <f>IF(I503&lt;&gt;"",SUMIFS('JPK_KR-1'!AJ:AJ,'JPK_KR-1'!W:W,J503),"")</f>
        <v/>
      </c>
      <c r="L503" s="124" t="str">
        <f>IF(I503&lt;&gt;"",SUMIFS('JPK_KR-1'!AK:AK,'JPK_KR-1'!W:W,J503),"")</f>
        <v/>
      </c>
    </row>
    <row r="504" spans="1:12" x14ac:dyDescent="0.35">
      <c r="A504" t="str">
        <f>IF(KOKPIT!A504&lt;&gt;"",KOKPIT!A504,"")</f>
        <v/>
      </c>
      <c r="B504" t="str">
        <f>IF(KOKPIT!B504&lt;&gt;"",KOKPIT!B504,"")</f>
        <v/>
      </c>
      <c r="C504" s="124" t="str">
        <f>IF(A504&lt;&gt;"",SUMIFS('JPK_KR-1'!AL:AL,'JPK_KR-1'!W:W,B504),"")</f>
        <v/>
      </c>
      <c r="D504" s="124" t="str">
        <f>IF(A504&lt;&gt;"",SUMIFS('JPK_KR-1'!AM:AM,'JPK_KR-1'!W:W,B504),"")</f>
        <v/>
      </c>
      <c r="E504" t="str">
        <f>IF(KOKPIT!E504&lt;&gt;"",KOKPIT!E504,"")</f>
        <v/>
      </c>
      <c r="F504" t="str">
        <f>IF(KOKPIT!F504&lt;&gt;"",KOKPIT!F504,"")</f>
        <v/>
      </c>
      <c r="G504" s="124" t="str">
        <f>IF(E504&lt;&gt;"",SUMIFS('JPK_KR-1'!AL:AL,'JPK_KR-1'!W:W,F504),"")</f>
        <v/>
      </c>
      <c r="H504" s="124" t="str">
        <f>IF(E504&lt;&gt;"",SUMIFS('JPK_KR-1'!AM:AM,'JPK_KR-1'!W:W,F504),"")</f>
        <v/>
      </c>
      <c r="I504" t="str">
        <f>IF(KOKPIT!I504&lt;&gt;"",KOKPIT!I504,"")</f>
        <v/>
      </c>
      <c r="J504" t="str">
        <f>IF(KOKPIT!J504&lt;&gt;"",KOKPIT!J504,"")</f>
        <v/>
      </c>
      <c r="K504" s="124" t="str">
        <f>IF(I504&lt;&gt;"",SUMIFS('JPK_KR-1'!AJ:AJ,'JPK_KR-1'!W:W,J504),"")</f>
        <v/>
      </c>
      <c r="L504" s="124" t="str">
        <f>IF(I504&lt;&gt;"",SUMIFS('JPK_KR-1'!AK:AK,'JPK_KR-1'!W:W,J504),"")</f>
        <v/>
      </c>
    </row>
    <row r="505" spans="1:12" x14ac:dyDescent="0.35">
      <c r="A505" t="str">
        <f>IF(KOKPIT!A505&lt;&gt;"",KOKPIT!A505,"")</f>
        <v/>
      </c>
      <c r="B505" t="str">
        <f>IF(KOKPIT!B505&lt;&gt;"",KOKPIT!B505,"")</f>
        <v/>
      </c>
      <c r="C505" s="124" t="str">
        <f>IF(A505&lt;&gt;"",SUMIFS('JPK_KR-1'!AL:AL,'JPK_KR-1'!W:W,B505),"")</f>
        <v/>
      </c>
      <c r="D505" s="124" t="str">
        <f>IF(A505&lt;&gt;"",SUMIFS('JPK_KR-1'!AM:AM,'JPK_KR-1'!W:W,B505),"")</f>
        <v/>
      </c>
      <c r="E505" t="str">
        <f>IF(KOKPIT!E505&lt;&gt;"",KOKPIT!E505,"")</f>
        <v/>
      </c>
      <c r="F505" t="str">
        <f>IF(KOKPIT!F505&lt;&gt;"",KOKPIT!F505,"")</f>
        <v/>
      </c>
      <c r="G505" s="124" t="str">
        <f>IF(E505&lt;&gt;"",SUMIFS('JPK_KR-1'!AL:AL,'JPK_KR-1'!W:W,F505),"")</f>
        <v/>
      </c>
      <c r="H505" s="124" t="str">
        <f>IF(E505&lt;&gt;"",SUMIFS('JPK_KR-1'!AM:AM,'JPK_KR-1'!W:W,F505),"")</f>
        <v/>
      </c>
      <c r="I505" t="str">
        <f>IF(KOKPIT!I505&lt;&gt;"",KOKPIT!I505,"")</f>
        <v/>
      </c>
      <c r="J505" t="str">
        <f>IF(KOKPIT!J505&lt;&gt;"",KOKPIT!J505,"")</f>
        <v/>
      </c>
      <c r="K505" s="124" t="str">
        <f>IF(I505&lt;&gt;"",SUMIFS('JPK_KR-1'!AJ:AJ,'JPK_KR-1'!W:W,J505),"")</f>
        <v/>
      </c>
      <c r="L505" s="124" t="str">
        <f>IF(I505&lt;&gt;"",SUMIFS('JPK_KR-1'!AK:AK,'JPK_KR-1'!W:W,J505),"")</f>
        <v/>
      </c>
    </row>
    <row r="506" spans="1:12" x14ac:dyDescent="0.35">
      <c r="A506" t="str">
        <f>IF(KOKPIT!A506&lt;&gt;"",KOKPIT!A506,"")</f>
        <v/>
      </c>
      <c r="B506" t="str">
        <f>IF(KOKPIT!B506&lt;&gt;"",KOKPIT!B506,"")</f>
        <v/>
      </c>
      <c r="C506" s="124" t="str">
        <f>IF(A506&lt;&gt;"",SUMIFS('JPK_KR-1'!AL:AL,'JPK_KR-1'!W:W,B506),"")</f>
        <v/>
      </c>
      <c r="D506" s="124" t="str">
        <f>IF(A506&lt;&gt;"",SUMIFS('JPK_KR-1'!AM:AM,'JPK_KR-1'!W:W,B506),"")</f>
        <v/>
      </c>
      <c r="E506" t="str">
        <f>IF(KOKPIT!E506&lt;&gt;"",KOKPIT!E506,"")</f>
        <v/>
      </c>
      <c r="F506" t="str">
        <f>IF(KOKPIT!F506&lt;&gt;"",KOKPIT!F506,"")</f>
        <v/>
      </c>
      <c r="G506" s="124" t="str">
        <f>IF(E506&lt;&gt;"",SUMIFS('JPK_KR-1'!AL:AL,'JPK_KR-1'!W:W,F506),"")</f>
        <v/>
      </c>
      <c r="H506" s="124" t="str">
        <f>IF(E506&lt;&gt;"",SUMIFS('JPK_KR-1'!AM:AM,'JPK_KR-1'!W:W,F506),"")</f>
        <v/>
      </c>
      <c r="I506" t="str">
        <f>IF(KOKPIT!I506&lt;&gt;"",KOKPIT!I506,"")</f>
        <v/>
      </c>
      <c r="J506" t="str">
        <f>IF(KOKPIT!J506&lt;&gt;"",KOKPIT!J506,"")</f>
        <v/>
      </c>
      <c r="K506" s="124" t="str">
        <f>IF(I506&lt;&gt;"",SUMIFS('JPK_KR-1'!AJ:AJ,'JPK_KR-1'!W:W,J506),"")</f>
        <v/>
      </c>
      <c r="L506" s="124" t="str">
        <f>IF(I506&lt;&gt;"",SUMIFS('JPK_KR-1'!AK:AK,'JPK_KR-1'!W:W,J506),"")</f>
        <v/>
      </c>
    </row>
    <row r="507" spans="1:12" x14ac:dyDescent="0.35">
      <c r="A507" t="str">
        <f>IF(KOKPIT!A507&lt;&gt;"",KOKPIT!A507,"")</f>
        <v/>
      </c>
      <c r="B507" t="str">
        <f>IF(KOKPIT!B507&lt;&gt;"",KOKPIT!B507,"")</f>
        <v/>
      </c>
      <c r="C507" s="124" t="str">
        <f>IF(A507&lt;&gt;"",SUMIFS('JPK_KR-1'!AL:AL,'JPK_KR-1'!W:W,B507),"")</f>
        <v/>
      </c>
      <c r="D507" s="124" t="str">
        <f>IF(A507&lt;&gt;"",SUMIFS('JPK_KR-1'!AM:AM,'JPK_KR-1'!W:W,B507),"")</f>
        <v/>
      </c>
      <c r="E507" t="str">
        <f>IF(KOKPIT!E507&lt;&gt;"",KOKPIT!E507,"")</f>
        <v/>
      </c>
      <c r="F507" t="str">
        <f>IF(KOKPIT!F507&lt;&gt;"",KOKPIT!F507,"")</f>
        <v/>
      </c>
      <c r="G507" s="124" t="str">
        <f>IF(E507&lt;&gt;"",SUMIFS('JPK_KR-1'!AL:AL,'JPK_KR-1'!W:W,F507),"")</f>
        <v/>
      </c>
      <c r="H507" s="124" t="str">
        <f>IF(E507&lt;&gt;"",SUMIFS('JPK_KR-1'!AM:AM,'JPK_KR-1'!W:W,F507),"")</f>
        <v/>
      </c>
      <c r="I507" t="str">
        <f>IF(KOKPIT!I507&lt;&gt;"",KOKPIT!I507,"")</f>
        <v/>
      </c>
      <c r="J507" t="str">
        <f>IF(KOKPIT!J507&lt;&gt;"",KOKPIT!J507,"")</f>
        <v/>
      </c>
      <c r="K507" s="124" t="str">
        <f>IF(I507&lt;&gt;"",SUMIFS('JPK_KR-1'!AJ:AJ,'JPK_KR-1'!W:W,J507),"")</f>
        <v/>
      </c>
      <c r="L507" s="124" t="str">
        <f>IF(I507&lt;&gt;"",SUMIFS('JPK_KR-1'!AK:AK,'JPK_KR-1'!W:W,J507),"")</f>
        <v/>
      </c>
    </row>
    <row r="508" spans="1:12" x14ac:dyDescent="0.35">
      <c r="A508" t="str">
        <f>IF(KOKPIT!A508&lt;&gt;"",KOKPIT!A508,"")</f>
        <v/>
      </c>
      <c r="B508" t="str">
        <f>IF(KOKPIT!B508&lt;&gt;"",KOKPIT!B508,"")</f>
        <v/>
      </c>
      <c r="C508" s="124" t="str">
        <f>IF(A508&lt;&gt;"",SUMIFS('JPK_KR-1'!AL:AL,'JPK_KR-1'!W:W,B508),"")</f>
        <v/>
      </c>
      <c r="D508" s="124" t="str">
        <f>IF(A508&lt;&gt;"",SUMIFS('JPK_KR-1'!AM:AM,'JPK_KR-1'!W:W,B508),"")</f>
        <v/>
      </c>
      <c r="E508" t="str">
        <f>IF(KOKPIT!E508&lt;&gt;"",KOKPIT!E508,"")</f>
        <v/>
      </c>
      <c r="F508" t="str">
        <f>IF(KOKPIT!F508&lt;&gt;"",KOKPIT!F508,"")</f>
        <v/>
      </c>
      <c r="G508" s="124" t="str">
        <f>IF(E508&lt;&gt;"",SUMIFS('JPK_KR-1'!AL:AL,'JPK_KR-1'!W:W,F508),"")</f>
        <v/>
      </c>
      <c r="H508" s="124" t="str">
        <f>IF(E508&lt;&gt;"",SUMIFS('JPK_KR-1'!AM:AM,'JPK_KR-1'!W:W,F508),"")</f>
        <v/>
      </c>
      <c r="I508" t="str">
        <f>IF(KOKPIT!I508&lt;&gt;"",KOKPIT!I508,"")</f>
        <v/>
      </c>
      <c r="J508" t="str">
        <f>IF(KOKPIT!J508&lt;&gt;"",KOKPIT!J508,"")</f>
        <v/>
      </c>
      <c r="K508" s="124" t="str">
        <f>IF(I508&lt;&gt;"",SUMIFS('JPK_KR-1'!AJ:AJ,'JPK_KR-1'!W:W,J508),"")</f>
        <v/>
      </c>
      <c r="L508" s="124" t="str">
        <f>IF(I508&lt;&gt;"",SUMIFS('JPK_KR-1'!AK:AK,'JPK_KR-1'!W:W,J508),"")</f>
        <v/>
      </c>
    </row>
    <row r="509" spans="1:12" x14ac:dyDescent="0.35">
      <c r="A509" t="str">
        <f>IF(KOKPIT!A509&lt;&gt;"",KOKPIT!A509,"")</f>
        <v/>
      </c>
      <c r="B509" t="str">
        <f>IF(KOKPIT!B509&lt;&gt;"",KOKPIT!B509,"")</f>
        <v/>
      </c>
      <c r="C509" s="124" t="str">
        <f>IF(A509&lt;&gt;"",SUMIFS('JPK_KR-1'!AL:AL,'JPK_KR-1'!W:W,B509),"")</f>
        <v/>
      </c>
      <c r="D509" s="124" t="str">
        <f>IF(A509&lt;&gt;"",SUMIFS('JPK_KR-1'!AM:AM,'JPK_KR-1'!W:W,B509),"")</f>
        <v/>
      </c>
      <c r="E509" t="str">
        <f>IF(KOKPIT!E509&lt;&gt;"",KOKPIT!E509,"")</f>
        <v/>
      </c>
      <c r="F509" t="str">
        <f>IF(KOKPIT!F509&lt;&gt;"",KOKPIT!F509,"")</f>
        <v/>
      </c>
      <c r="G509" s="124" t="str">
        <f>IF(E509&lt;&gt;"",SUMIFS('JPK_KR-1'!AL:AL,'JPK_KR-1'!W:W,F509),"")</f>
        <v/>
      </c>
      <c r="H509" s="124" t="str">
        <f>IF(E509&lt;&gt;"",SUMIFS('JPK_KR-1'!AM:AM,'JPK_KR-1'!W:W,F509),"")</f>
        <v/>
      </c>
      <c r="I509" t="str">
        <f>IF(KOKPIT!I509&lt;&gt;"",KOKPIT!I509,"")</f>
        <v/>
      </c>
      <c r="J509" t="str">
        <f>IF(KOKPIT!J509&lt;&gt;"",KOKPIT!J509,"")</f>
        <v/>
      </c>
      <c r="K509" s="124" t="str">
        <f>IF(I509&lt;&gt;"",SUMIFS('JPK_KR-1'!AJ:AJ,'JPK_KR-1'!W:W,J509),"")</f>
        <v/>
      </c>
      <c r="L509" s="124" t="str">
        <f>IF(I509&lt;&gt;"",SUMIFS('JPK_KR-1'!AK:AK,'JPK_KR-1'!W:W,J509),"")</f>
        <v/>
      </c>
    </row>
    <row r="510" spans="1:12" x14ac:dyDescent="0.35">
      <c r="A510" t="str">
        <f>IF(KOKPIT!A510&lt;&gt;"",KOKPIT!A510,"")</f>
        <v/>
      </c>
      <c r="B510" t="str">
        <f>IF(KOKPIT!B510&lt;&gt;"",KOKPIT!B510,"")</f>
        <v/>
      </c>
      <c r="C510" s="124" t="str">
        <f>IF(A510&lt;&gt;"",SUMIFS('JPK_KR-1'!AL:AL,'JPK_KR-1'!W:W,B510),"")</f>
        <v/>
      </c>
      <c r="D510" s="124" t="str">
        <f>IF(A510&lt;&gt;"",SUMIFS('JPK_KR-1'!AM:AM,'JPK_KR-1'!W:W,B510),"")</f>
        <v/>
      </c>
      <c r="E510" t="str">
        <f>IF(KOKPIT!E510&lt;&gt;"",KOKPIT!E510,"")</f>
        <v/>
      </c>
      <c r="F510" t="str">
        <f>IF(KOKPIT!F510&lt;&gt;"",KOKPIT!F510,"")</f>
        <v/>
      </c>
      <c r="G510" s="124" t="str">
        <f>IF(E510&lt;&gt;"",SUMIFS('JPK_KR-1'!AL:AL,'JPK_KR-1'!W:W,F510),"")</f>
        <v/>
      </c>
      <c r="H510" s="124" t="str">
        <f>IF(E510&lt;&gt;"",SUMIFS('JPK_KR-1'!AM:AM,'JPK_KR-1'!W:W,F510),"")</f>
        <v/>
      </c>
      <c r="I510" t="str">
        <f>IF(KOKPIT!I510&lt;&gt;"",KOKPIT!I510,"")</f>
        <v/>
      </c>
      <c r="J510" t="str">
        <f>IF(KOKPIT!J510&lt;&gt;"",KOKPIT!J510,"")</f>
        <v/>
      </c>
      <c r="K510" s="124" t="str">
        <f>IF(I510&lt;&gt;"",SUMIFS('JPK_KR-1'!AJ:AJ,'JPK_KR-1'!W:W,J510),"")</f>
        <v/>
      </c>
      <c r="L510" s="124" t="str">
        <f>IF(I510&lt;&gt;"",SUMIFS('JPK_KR-1'!AK:AK,'JPK_KR-1'!W:W,J510),"")</f>
        <v/>
      </c>
    </row>
    <row r="511" spans="1:12" x14ac:dyDescent="0.35">
      <c r="A511" t="str">
        <f>IF(KOKPIT!A511&lt;&gt;"",KOKPIT!A511,"")</f>
        <v/>
      </c>
      <c r="B511" t="str">
        <f>IF(KOKPIT!B511&lt;&gt;"",KOKPIT!B511,"")</f>
        <v/>
      </c>
      <c r="C511" s="124" t="str">
        <f>IF(A511&lt;&gt;"",SUMIFS('JPK_KR-1'!AL:AL,'JPK_KR-1'!W:W,B511),"")</f>
        <v/>
      </c>
      <c r="D511" s="124" t="str">
        <f>IF(A511&lt;&gt;"",SUMIFS('JPK_KR-1'!AM:AM,'JPK_KR-1'!W:W,B511),"")</f>
        <v/>
      </c>
      <c r="E511" t="str">
        <f>IF(KOKPIT!E511&lt;&gt;"",KOKPIT!E511,"")</f>
        <v/>
      </c>
      <c r="F511" t="str">
        <f>IF(KOKPIT!F511&lt;&gt;"",KOKPIT!F511,"")</f>
        <v/>
      </c>
      <c r="G511" s="124" t="str">
        <f>IF(E511&lt;&gt;"",SUMIFS('JPK_KR-1'!AL:AL,'JPK_KR-1'!W:W,F511),"")</f>
        <v/>
      </c>
      <c r="H511" s="124" t="str">
        <f>IF(E511&lt;&gt;"",SUMIFS('JPK_KR-1'!AM:AM,'JPK_KR-1'!W:W,F511),"")</f>
        <v/>
      </c>
      <c r="I511" t="str">
        <f>IF(KOKPIT!I511&lt;&gt;"",KOKPIT!I511,"")</f>
        <v/>
      </c>
      <c r="J511" t="str">
        <f>IF(KOKPIT!J511&lt;&gt;"",KOKPIT!J511,"")</f>
        <v/>
      </c>
      <c r="K511" s="124" t="str">
        <f>IF(I511&lt;&gt;"",SUMIFS('JPK_KR-1'!AJ:AJ,'JPK_KR-1'!W:W,J511),"")</f>
        <v/>
      </c>
      <c r="L511" s="124" t="str">
        <f>IF(I511&lt;&gt;"",SUMIFS('JPK_KR-1'!AK:AK,'JPK_KR-1'!W:W,J511),"")</f>
        <v/>
      </c>
    </row>
    <row r="512" spans="1:12" x14ac:dyDescent="0.35">
      <c r="A512" t="str">
        <f>IF(KOKPIT!A512&lt;&gt;"",KOKPIT!A512,"")</f>
        <v/>
      </c>
      <c r="B512" t="str">
        <f>IF(KOKPIT!B512&lt;&gt;"",KOKPIT!B512,"")</f>
        <v/>
      </c>
      <c r="C512" s="124" t="str">
        <f>IF(A512&lt;&gt;"",SUMIFS('JPK_KR-1'!AL:AL,'JPK_KR-1'!W:W,B512),"")</f>
        <v/>
      </c>
      <c r="D512" s="124" t="str">
        <f>IF(A512&lt;&gt;"",SUMIFS('JPK_KR-1'!AM:AM,'JPK_KR-1'!W:W,B512),"")</f>
        <v/>
      </c>
      <c r="E512" t="str">
        <f>IF(KOKPIT!E512&lt;&gt;"",KOKPIT!E512,"")</f>
        <v/>
      </c>
      <c r="F512" t="str">
        <f>IF(KOKPIT!F512&lt;&gt;"",KOKPIT!F512,"")</f>
        <v/>
      </c>
      <c r="G512" s="124" t="str">
        <f>IF(E512&lt;&gt;"",SUMIFS('JPK_KR-1'!AL:AL,'JPK_KR-1'!W:W,F512),"")</f>
        <v/>
      </c>
      <c r="H512" s="124" t="str">
        <f>IF(E512&lt;&gt;"",SUMIFS('JPK_KR-1'!AM:AM,'JPK_KR-1'!W:W,F512),"")</f>
        <v/>
      </c>
      <c r="I512" t="str">
        <f>IF(KOKPIT!I512&lt;&gt;"",KOKPIT!I512,"")</f>
        <v/>
      </c>
      <c r="J512" t="str">
        <f>IF(KOKPIT!J512&lt;&gt;"",KOKPIT!J512,"")</f>
        <v/>
      </c>
      <c r="K512" s="124" t="str">
        <f>IF(I512&lt;&gt;"",SUMIFS('JPK_KR-1'!AJ:AJ,'JPK_KR-1'!W:W,J512),"")</f>
        <v/>
      </c>
      <c r="L512" s="124" t="str">
        <f>IF(I512&lt;&gt;"",SUMIFS('JPK_KR-1'!AK:AK,'JPK_KR-1'!W:W,J512),"")</f>
        <v/>
      </c>
    </row>
    <row r="513" spans="1:12" x14ac:dyDescent="0.35">
      <c r="A513" t="str">
        <f>IF(KOKPIT!A513&lt;&gt;"",KOKPIT!A513,"")</f>
        <v/>
      </c>
      <c r="B513" t="str">
        <f>IF(KOKPIT!B513&lt;&gt;"",KOKPIT!B513,"")</f>
        <v/>
      </c>
      <c r="C513" s="124" t="str">
        <f>IF(A513&lt;&gt;"",SUMIFS('JPK_KR-1'!AL:AL,'JPK_KR-1'!W:W,B513),"")</f>
        <v/>
      </c>
      <c r="D513" s="124" t="str">
        <f>IF(A513&lt;&gt;"",SUMIFS('JPK_KR-1'!AM:AM,'JPK_KR-1'!W:W,B513),"")</f>
        <v/>
      </c>
      <c r="E513" t="str">
        <f>IF(KOKPIT!E513&lt;&gt;"",KOKPIT!E513,"")</f>
        <v/>
      </c>
      <c r="F513" t="str">
        <f>IF(KOKPIT!F513&lt;&gt;"",KOKPIT!F513,"")</f>
        <v/>
      </c>
      <c r="G513" s="124" t="str">
        <f>IF(E513&lt;&gt;"",SUMIFS('JPK_KR-1'!AL:AL,'JPK_KR-1'!W:W,F513),"")</f>
        <v/>
      </c>
      <c r="H513" s="124" t="str">
        <f>IF(E513&lt;&gt;"",SUMIFS('JPK_KR-1'!AM:AM,'JPK_KR-1'!W:W,F513),"")</f>
        <v/>
      </c>
      <c r="I513" t="str">
        <f>IF(KOKPIT!I513&lt;&gt;"",KOKPIT!I513,"")</f>
        <v/>
      </c>
      <c r="J513" t="str">
        <f>IF(KOKPIT!J513&lt;&gt;"",KOKPIT!J513,"")</f>
        <v/>
      </c>
      <c r="K513" s="124" t="str">
        <f>IF(I513&lt;&gt;"",SUMIFS('JPK_KR-1'!AJ:AJ,'JPK_KR-1'!W:W,J513),"")</f>
        <v/>
      </c>
      <c r="L513" s="124" t="str">
        <f>IF(I513&lt;&gt;"",SUMIFS('JPK_KR-1'!AK:AK,'JPK_KR-1'!W:W,J513),"")</f>
        <v/>
      </c>
    </row>
    <row r="514" spans="1:12" x14ac:dyDescent="0.35">
      <c r="A514" t="str">
        <f>IF(KOKPIT!A514&lt;&gt;"",KOKPIT!A514,"")</f>
        <v/>
      </c>
      <c r="B514" t="str">
        <f>IF(KOKPIT!B514&lt;&gt;"",KOKPIT!B514,"")</f>
        <v/>
      </c>
      <c r="C514" s="124" t="str">
        <f>IF(A514&lt;&gt;"",SUMIFS('JPK_KR-1'!AL:AL,'JPK_KR-1'!W:W,B514),"")</f>
        <v/>
      </c>
      <c r="D514" s="124" t="str">
        <f>IF(A514&lt;&gt;"",SUMIFS('JPK_KR-1'!AM:AM,'JPK_KR-1'!W:W,B514),"")</f>
        <v/>
      </c>
      <c r="E514" t="str">
        <f>IF(KOKPIT!E514&lt;&gt;"",KOKPIT!E514,"")</f>
        <v/>
      </c>
      <c r="F514" t="str">
        <f>IF(KOKPIT!F514&lt;&gt;"",KOKPIT!F514,"")</f>
        <v/>
      </c>
      <c r="G514" s="124" t="str">
        <f>IF(E514&lt;&gt;"",SUMIFS('JPK_KR-1'!AL:AL,'JPK_KR-1'!W:W,F514),"")</f>
        <v/>
      </c>
      <c r="H514" s="124" t="str">
        <f>IF(E514&lt;&gt;"",SUMIFS('JPK_KR-1'!AM:AM,'JPK_KR-1'!W:W,F514),"")</f>
        <v/>
      </c>
      <c r="I514" t="str">
        <f>IF(KOKPIT!I514&lt;&gt;"",KOKPIT!I514,"")</f>
        <v/>
      </c>
      <c r="J514" t="str">
        <f>IF(KOKPIT!J514&lt;&gt;"",KOKPIT!J514,"")</f>
        <v/>
      </c>
      <c r="K514" s="124" t="str">
        <f>IF(I514&lt;&gt;"",SUMIFS('JPK_KR-1'!AJ:AJ,'JPK_KR-1'!W:W,J514),"")</f>
        <v/>
      </c>
      <c r="L514" s="124" t="str">
        <f>IF(I514&lt;&gt;"",SUMIFS('JPK_KR-1'!AK:AK,'JPK_KR-1'!W:W,J514),"")</f>
        <v/>
      </c>
    </row>
    <row r="515" spans="1:12" x14ac:dyDescent="0.35">
      <c r="A515" t="str">
        <f>IF(KOKPIT!A515&lt;&gt;"",KOKPIT!A515,"")</f>
        <v/>
      </c>
      <c r="B515" t="str">
        <f>IF(KOKPIT!B515&lt;&gt;"",KOKPIT!B515,"")</f>
        <v/>
      </c>
      <c r="C515" s="124" t="str">
        <f>IF(A515&lt;&gt;"",SUMIFS('JPK_KR-1'!AL:AL,'JPK_KR-1'!W:W,B515),"")</f>
        <v/>
      </c>
      <c r="D515" s="124" t="str">
        <f>IF(A515&lt;&gt;"",SUMIFS('JPK_KR-1'!AM:AM,'JPK_KR-1'!W:W,B515),"")</f>
        <v/>
      </c>
      <c r="E515" t="str">
        <f>IF(KOKPIT!E515&lt;&gt;"",KOKPIT!E515,"")</f>
        <v/>
      </c>
      <c r="F515" t="str">
        <f>IF(KOKPIT!F515&lt;&gt;"",KOKPIT!F515,"")</f>
        <v/>
      </c>
      <c r="G515" s="124" t="str">
        <f>IF(E515&lt;&gt;"",SUMIFS('JPK_KR-1'!AL:AL,'JPK_KR-1'!W:W,F515),"")</f>
        <v/>
      </c>
      <c r="H515" s="124" t="str">
        <f>IF(E515&lt;&gt;"",SUMIFS('JPK_KR-1'!AM:AM,'JPK_KR-1'!W:W,F515),"")</f>
        <v/>
      </c>
      <c r="I515" t="str">
        <f>IF(KOKPIT!I515&lt;&gt;"",KOKPIT!I515,"")</f>
        <v/>
      </c>
      <c r="J515" t="str">
        <f>IF(KOKPIT!J515&lt;&gt;"",KOKPIT!J515,"")</f>
        <v/>
      </c>
      <c r="K515" s="124" t="str">
        <f>IF(I515&lt;&gt;"",SUMIFS('JPK_KR-1'!AJ:AJ,'JPK_KR-1'!W:W,J515),"")</f>
        <v/>
      </c>
      <c r="L515" s="124" t="str">
        <f>IF(I515&lt;&gt;"",SUMIFS('JPK_KR-1'!AK:AK,'JPK_KR-1'!W:W,J515),"")</f>
        <v/>
      </c>
    </row>
    <row r="516" spans="1:12" x14ac:dyDescent="0.35">
      <c r="A516" t="str">
        <f>IF(KOKPIT!A516&lt;&gt;"",KOKPIT!A516,"")</f>
        <v/>
      </c>
      <c r="B516" t="str">
        <f>IF(KOKPIT!B516&lt;&gt;"",KOKPIT!B516,"")</f>
        <v/>
      </c>
      <c r="C516" s="124" t="str">
        <f>IF(A516&lt;&gt;"",SUMIFS('JPK_KR-1'!AL:AL,'JPK_KR-1'!W:W,B516),"")</f>
        <v/>
      </c>
      <c r="D516" s="124" t="str">
        <f>IF(A516&lt;&gt;"",SUMIFS('JPK_KR-1'!AM:AM,'JPK_KR-1'!W:W,B516),"")</f>
        <v/>
      </c>
      <c r="E516" t="str">
        <f>IF(KOKPIT!E516&lt;&gt;"",KOKPIT!E516,"")</f>
        <v/>
      </c>
      <c r="F516" t="str">
        <f>IF(KOKPIT!F516&lt;&gt;"",KOKPIT!F516,"")</f>
        <v/>
      </c>
      <c r="G516" s="124" t="str">
        <f>IF(E516&lt;&gt;"",SUMIFS('JPK_KR-1'!AL:AL,'JPK_KR-1'!W:W,F516),"")</f>
        <v/>
      </c>
      <c r="H516" s="124" t="str">
        <f>IF(E516&lt;&gt;"",SUMIFS('JPK_KR-1'!AM:AM,'JPK_KR-1'!W:W,F516),"")</f>
        <v/>
      </c>
      <c r="I516" t="str">
        <f>IF(KOKPIT!I516&lt;&gt;"",KOKPIT!I516,"")</f>
        <v/>
      </c>
      <c r="J516" t="str">
        <f>IF(KOKPIT!J516&lt;&gt;"",KOKPIT!J516,"")</f>
        <v/>
      </c>
      <c r="K516" s="124" t="str">
        <f>IF(I516&lt;&gt;"",SUMIFS('JPK_KR-1'!AJ:AJ,'JPK_KR-1'!W:W,J516),"")</f>
        <v/>
      </c>
      <c r="L516" s="124" t="str">
        <f>IF(I516&lt;&gt;"",SUMIFS('JPK_KR-1'!AK:AK,'JPK_KR-1'!W:W,J516),"")</f>
        <v/>
      </c>
    </row>
    <row r="517" spans="1:12" x14ac:dyDescent="0.35">
      <c r="A517" t="str">
        <f>IF(KOKPIT!A517&lt;&gt;"",KOKPIT!A517,"")</f>
        <v/>
      </c>
      <c r="B517" t="str">
        <f>IF(KOKPIT!B517&lt;&gt;"",KOKPIT!B517,"")</f>
        <v/>
      </c>
      <c r="C517" s="124" t="str">
        <f>IF(A517&lt;&gt;"",SUMIFS('JPK_KR-1'!AL:AL,'JPK_KR-1'!W:W,B517),"")</f>
        <v/>
      </c>
      <c r="D517" s="124" t="str">
        <f>IF(A517&lt;&gt;"",SUMIFS('JPK_KR-1'!AM:AM,'JPK_KR-1'!W:W,B517),"")</f>
        <v/>
      </c>
      <c r="E517" t="str">
        <f>IF(KOKPIT!E517&lt;&gt;"",KOKPIT!E517,"")</f>
        <v/>
      </c>
      <c r="F517" t="str">
        <f>IF(KOKPIT!F517&lt;&gt;"",KOKPIT!F517,"")</f>
        <v/>
      </c>
      <c r="G517" s="124" t="str">
        <f>IF(E517&lt;&gt;"",SUMIFS('JPK_KR-1'!AL:AL,'JPK_KR-1'!W:W,F517),"")</f>
        <v/>
      </c>
      <c r="H517" s="124" t="str">
        <f>IF(E517&lt;&gt;"",SUMIFS('JPK_KR-1'!AM:AM,'JPK_KR-1'!W:W,F517),"")</f>
        <v/>
      </c>
      <c r="I517" t="str">
        <f>IF(KOKPIT!I517&lt;&gt;"",KOKPIT!I517,"")</f>
        <v/>
      </c>
      <c r="J517" t="str">
        <f>IF(KOKPIT!J517&lt;&gt;"",KOKPIT!J517,"")</f>
        <v/>
      </c>
      <c r="K517" s="124" t="str">
        <f>IF(I517&lt;&gt;"",SUMIFS('JPK_KR-1'!AJ:AJ,'JPK_KR-1'!W:W,J517),"")</f>
        <v/>
      </c>
      <c r="L517" s="124" t="str">
        <f>IF(I517&lt;&gt;"",SUMIFS('JPK_KR-1'!AK:AK,'JPK_KR-1'!W:W,J517),"")</f>
        <v/>
      </c>
    </row>
    <row r="518" spans="1:12" x14ac:dyDescent="0.35">
      <c r="A518" t="str">
        <f>IF(KOKPIT!A518&lt;&gt;"",KOKPIT!A518,"")</f>
        <v/>
      </c>
      <c r="B518" t="str">
        <f>IF(KOKPIT!B518&lt;&gt;"",KOKPIT!B518,"")</f>
        <v/>
      </c>
      <c r="C518" s="124" t="str">
        <f>IF(A518&lt;&gt;"",SUMIFS('JPK_KR-1'!AL:AL,'JPK_KR-1'!W:W,B518),"")</f>
        <v/>
      </c>
      <c r="D518" s="124" t="str">
        <f>IF(A518&lt;&gt;"",SUMIFS('JPK_KR-1'!AM:AM,'JPK_KR-1'!W:W,B518),"")</f>
        <v/>
      </c>
      <c r="E518" t="str">
        <f>IF(KOKPIT!E518&lt;&gt;"",KOKPIT!E518,"")</f>
        <v/>
      </c>
      <c r="F518" t="str">
        <f>IF(KOKPIT!F518&lt;&gt;"",KOKPIT!F518,"")</f>
        <v/>
      </c>
      <c r="G518" s="124" t="str">
        <f>IF(E518&lt;&gt;"",SUMIFS('JPK_KR-1'!AL:AL,'JPK_KR-1'!W:W,F518),"")</f>
        <v/>
      </c>
      <c r="H518" s="124" t="str">
        <f>IF(E518&lt;&gt;"",SUMIFS('JPK_KR-1'!AM:AM,'JPK_KR-1'!W:W,F518),"")</f>
        <v/>
      </c>
      <c r="I518" t="str">
        <f>IF(KOKPIT!I518&lt;&gt;"",KOKPIT!I518,"")</f>
        <v/>
      </c>
      <c r="J518" t="str">
        <f>IF(KOKPIT!J518&lt;&gt;"",KOKPIT!J518,"")</f>
        <v/>
      </c>
      <c r="K518" s="124" t="str">
        <f>IF(I518&lt;&gt;"",SUMIFS('JPK_KR-1'!AJ:AJ,'JPK_KR-1'!W:W,J518),"")</f>
        <v/>
      </c>
      <c r="L518" s="124" t="str">
        <f>IF(I518&lt;&gt;"",SUMIFS('JPK_KR-1'!AK:AK,'JPK_KR-1'!W:W,J518),"")</f>
        <v/>
      </c>
    </row>
    <row r="519" spans="1:12" x14ac:dyDescent="0.35">
      <c r="A519" t="str">
        <f>IF(KOKPIT!A519&lt;&gt;"",KOKPIT!A519,"")</f>
        <v/>
      </c>
      <c r="B519" t="str">
        <f>IF(KOKPIT!B519&lt;&gt;"",KOKPIT!B519,"")</f>
        <v/>
      </c>
      <c r="C519" s="124" t="str">
        <f>IF(A519&lt;&gt;"",SUMIFS('JPK_KR-1'!AL:AL,'JPK_KR-1'!W:W,B519),"")</f>
        <v/>
      </c>
      <c r="D519" s="124" t="str">
        <f>IF(A519&lt;&gt;"",SUMIFS('JPK_KR-1'!AM:AM,'JPK_KR-1'!W:W,B519),"")</f>
        <v/>
      </c>
      <c r="E519" t="str">
        <f>IF(KOKPIT!E519&lt;&gt;"",KOKPIT!E519,"")</f>
        <v/>
      </c>
      <c r="F519" t="str">
        <f>IF(KOKPIT!F519&lt;&gt;"",KOKPIT!F519,"")</f>
        <v/>
      </c>
      <c r="G519" s="124" t="str">
        <f>IF(E519&lt;&gt;"",SUMIFS('JPK_KR-1'!AL:AL,'JPK_KR-1'!W:W,F519),"")</f>
        <v/>
      </c>
      <c r="H519" s="124" t="str">
        <f>IF(E519&lt;&gt;"",SUMIFS('JPK_KR-1'!AM:AM,'JPK_KR-1'!W:W,F519),"")</f>
        <v/>
      </c>
      <c r="I519" t="str">
        <f>IF(KOKPIT!I519&lt;&gt;"",KOKPIT!I519,"")</f>
        <v/>
      </c>
      <c r="J519" t="str">
        <f>IF(KOKPIT!J519&lt;&gt;"",KOKPIT!J519,"")</f>
        <v/>
      </c>
      <c r="K519" s="124" t="str">
        <f>IF(I519&lt;&gt;"",SUMIFS('JPK_KR-1'!AJ:AJ,'JPK_KR-1'!W:W,J519),"")</f>
        <v/>
      </c>
      <c r="L519" s="124" t="str">
        <f>IF(I519&lt;&gt;"",SUMIFS('JPK_KR-1'!AK:AK,'JPK_KR-1'!W:W,J519),"")</f>
        <v/>
      </c>
    </row>
    <row r="520" spans="1:12" x14ac:dyDescent="0.35">
      <c r="A520" t="str">
        <f>IF(KOKPIT!A520&lt;&gt;"",KOKPIT!A520,"")</f>
        <v/>
      </c>
      <c r="B520" t="str">
        <f>IF(KOKPIT!B520&lt;&gt;"",KOKPIT!B520,"")</f>
        <v/>
      </c>
      <c r="C520" s="124" t="str">
        <f>IF(A520&lt;&gt;"",SUMIFS('JPK_KR-1'!AL:AL,'JPK_KR-1'!W:W,B520),"")</f>
        <v/>
      </c>
      <c r="D520" s="124" t="str">
        <f>IF(A520&lt;&gt;"",SUMIFS('JPK_KR-1'!AM:AM,'JPK_KR-1'!W:W,B520),"")</f>
        <v/>
      </c>
      <c r="E520" t="str">
        <f>IF(KOKPIT!E520&lt;&gt;"",KOKPIT!E520,"")</f>
        <v/>
      </c>
      <c r="F520" t="str">
        <f>IF(KOKPIT!F520&lt;&gt;"",KOKPIT!F520,"")</f>
        <v/>
      </c>
      <c r="G520" s="124" t="str">
        <f>IF(E520&lt;&gt;"",SUMIFS('JPK_KR-1'!AL:AL,'JPK_KR-1'!W:W,F520),"")</f>
        <v/>
      </c>
      <c r="H520" s="124" t="str">
        <f>IF(E520&lt;&gt;"",SUMIFS('JPK_KR-1'!AM:AM,'JPK_KR-1'!W:W,F520),"")</f>
        <v/>
      </c>
      <c r="I520" t="str">
        <f>IF(KOKPIT!I520&lt;&gt;"",KOKPIT!I520,"")</f>
        <v/>
      </c>
      <c r="J520" t="str">
        <f>IF(KOKPIT!J520&lt;&gt;"",KOKPIT!J520,"")</f>
        <v/>
      </c>
      <c r="K520" s="124" t="str">
        <f>IF(I520&lt;&gt;"",SUMIFS('JPK_KR-1'!AJ:AJ,'JPK_KR-1'!W:W,J520),"")</f>
        <v/>
      </c>
      <c r="L520" s="124" t="str">
        <f>IF(I520&lt;&gt;"",SUMIFS('JPK_KR-1'!AK:AK,'JPK_KR-1'!W:W,J520),"")</f>
        <v/>
      </c>
    </row>
    <row r="521" spans="1:12" x14ac:dyDescent="0.35">
      <c r="A521" t="str">
        <f>IF(KOKPIT!A521&lt;&gt;"",KOKPIT!A521,"")</f>
        <v/>
      </c>
      <c r="B521" t="str">
        <f>IF(KOKPIT!B521&lt;&gt;"",KOKPIT!B521,"")</f>
        <v/>
      </c>
      <c r="C521" s="124" t="str">
        <f>IF(A521&lt;&gt;"",SUMIFS('JPK_KR-1'!AL:AL,'JPK_KR-1'!W:W,B521),"")</f>
        <v/>
      </c>
      <c r="D521" s="124" t="str">
        <f>IF(A521&lt;&gt;"",SUMIFS('JPK_KR-1'!AM:AM,'JPK_KR-1'!W:W,B521),"")</f>
        <v/>
      </c>
      <c r="E521" t="str">
        <f>IF(KOKPIT!E521&lt;&gt;"",KOKPIT!E521,"")</f>
        <v/>
      </c>
      <c r="F521" t="str">
        <f>IF(KOKPIT!F521&lt;&gt;"",KOKPIT!F521,"")</f>
        <v/>
      </c>
      <c r="G521" s="124" t="str">
        <f>IF(E521&lt;&gt;"",SUMIFS('JPK_KR-1'!AL:AL,'JPK_KR-1'!W:W,F521),"")</f>
        <v/>
      </c>
      <c r="H521" s="124" t="str">
        <f>IF(E521&lt;&gt;"",SUMIFS('JPK_KR-1'!AM:AM,'JPK_KR-1'!W:W,F521),"")</f>
        <v/>
      </c>
      <c r="I521" t="str">
        <f>IF(KOKPIT!I521&lt;&gt;"",KOKPIT!I521,"")</f>
        <v/>
      </c>
      <c r="J521" t="str">
        <f>IF(KOKPIT!J521&lt;&gt;"",KOKPIT!J521,"")</f>
        <v/>
      </c>
      <c r="K521" s="124" t="str">
        <f>IF(I521&lt;&gt;"",SUMIFS('JPK_KR-1'!AJ:AJ,'JPK_KR-1'!W:W,J521),"")</f>
        <v/>
      </c>
      <c r="L521" s="124" t="str">
        <f>IF(I521&lt;&gt;"",SUMIFS('JPK_KR-1'!AK:AK,'JPK_KR-1'!W:W,J521),"")</f>
        <v/>
      </c>
    </row>
    <row r="522" spans="1:12" x14ac:dyDescent="0.35">
      <c r="A522" t="str">
        <f>IF(KOKPIT!A522&lt;&gt;"",KOKPIT!A522,"")</f>
        <v/>
      </c>
      <c r="B522" t="str">
        <f>IF(KOKPIT!B522&lt;&gt;"",KOKPIT!B522,"")</f>
        <v/>
      </c>
      <c r="C522" s="124" t="str">
        <f>IF(A522&lt;&gt;"",SUMIFS('JPK_KR-1'!AL:AL,'JPK_KR-1'!W:W,B522),"")</f>
        <v/>
      </c>
      <c r="D522" s="124" t="str">
        <f>IF(A522&lt;&gt;"",SUMIFS('JPK_KR-1'!AM:AM,'JPK_KR-1'!W:W,B522),"")</f>
        <v/>
      </c>
      <c r="E522" t="str">
        <f>IF(KOKPIT!E522&lt;&gt;"",KOKPIT!E522,"")</f>
        <v/>
      </c>
      <c r="F522" t="str">
        <f>IF(KOKPIT!F522&lt;&gt;"",KOKPIT!F522,"")</f>
        <v/>
      </c>
      <c r="G522" s="124" t="str">
        <f>IF(E522&lt;&gt;"",SUMIFS('JPK_KR-1'!AL:AL,'JPK_KR-1'!W:W,F522),"")</f>
        <v/>
      </c>
      <c r="H522" s="124" t="str">
        <f>IF(E522&lt;&gt;"",SUMIFS('JPK_KR-1'!AM:AM,'JPK_KR-1'!W:W,F522),"")</f>
        <v/>
      </c>
      <c r="I522" t="str">
        <f>IF(KOKPIT!I522&lt;&gt;"",KOKPIT!I522,"")</f>
        <v/>
      </c>
      <c r="J522" t="str">
        <f>IF(KOKPIT!J522&lt;&gt;"",KOKPIT!J522,"")</f>
        <v/>
      </c>
      <c r="K522" s="124" t="str">
        <f>IF(I522&lt;&gt;"",SUMIFS('JPK_KR-1'!AJ:AJ,'JPK_KR-1'!W:W,J522),"")</f>
        <v/>
      </c>
      <c r="L522" s="124" t="str">
        <f>IF(I522&lt;&gt;"",SUMIFS('JPK_KR-1'!AK:AK,'JPK_KR-1'!W:W,J522),"")</f>
        <v/>
      </c>
    </row>
    <row r="523" spans="1:12" x14ac:dyDescent="0.35">
      <c r="A523" t="str">
        <f>IF(KOKPIT!A523&lt;&gt;"",KOKPIT!A523,"")</f>
        <v/>
      </c>
      <c r="B523" t="str">
        <f>IF(KOKPIT!B523&lt;&gt;"",KOKPIT!B523,"")</f>
        <v/>
      </c>
      <c r="C523" s="124" t="str">
        <f>IF(A523&lt;&gt;"",SUMIFS('JPK_KR-1'!AL:AL,'JPK_KR-1'!W:W,B523),"")</f>
        <v/>
      </c>
      <c r="D523" s="124" t="str">
        <f>IF(A523&lt;&gt;"",SUMIFS('JPK_KR-1'!AM:AM,'JPK_KR-1'!W:W,B523),"")</f>
        <v/>
      </c>
      <c r="E523" t="str">
        <f>IF(KOKPIT!E523&lt;&gt;"",KOKPIT!E523,"")</f>
        <v/>
      </c>
      <c r="F523" t="str">
        <f>IF(KOKPIT!F523&lt;&gt;"",KOKPIT!F523,"")</f>
        <v/>
      </c>
      <c r="G523" s="124" t="str">
        <f>IF(E523&lt;&gt;"",SUMIFS('JPK_KR-1'!AL:AL,'JPK_KR-1'!W:W,F523),"")</f>
        <v/>
      </c>
      <c r="H523" s="124" t="str">
        <f>IF(E523&lt;&gt;"",SUMIFS('JPK_KR-1'!AM:AM,'JPK_KR-1'!W:W,F523),"")</f>
        <v/>
      </c>
      <c r="I523" t="str">
        <f>IF(KOKPIT!I523&lt;&gt;"",KOKPIT!I523,"")</f>
        <v/>
      </c>
      <c r="J523" t="str">
        <f>IF(KOKPIT!J523&lt;&gt;"",KOKPIT!J523,"")</f>
        <v/>
      </c>
      <c r="K523" s="124" t="str">
        <f>IF(I523&lt;&gt;"",SUMIFS('JPK_KR-1'!AJ:AJ,'JPK_KR-1'!W:W,J523),"")</f>
        <v/>
      </c>
      <c r="L523" s="124" t="str">
        <f>IF(I523&lt;&gt;"",SUMIFS('JPK_KR-1'!AK:AK,'JPK_KR-1'!W:W,J523),"")</f>
        <v/>
      </c>
    </row>
    <row r="524" spans="1:12" x14ac:dyDescent="0.35">
      <c r="A524" t="str">
        <f>IF(KOKPIT!A524&lt;&gt;"",KOKPIT!A524,"")</f>
        <v/>
      </c>
      <c r="B524" t="str">
        <f>IF(KOKPIT!B524&lt;&gt;"",KOKPIT!B524,"")</f>
        <v/>
      </c>
      <c r="C524" s="124" t="str">
        <f>IF(A524&lt;&gt;"",SUMIFS('JPK_KR-1'!AL:AL,'JPK_KR-1'!W:W,B524),"")</f>
        <v/>
      </c>
      <c r="D524" s="124" t="str">
        <f>IF(A524&lt;&gt;"",SUMIFS('JPK_KR-1'!AM:AM,'JPK_KR-1'!W:W,B524),"")</f>
        <v/>
      </c>
      <c r="E524" t="str">
        <f>IF(KOKPIT!E524&lt;&gt;"",KOKPIT!E524,"")</f>
        <v/>
      </c>
      <c r="F524" t="str">
        <f>IF(KOKPIT!F524&lt;&gt;"",KOKPIT!F524,"")</f>
        <v/>
      </c>
      <c r="G524" s="124" t="str">
        <f>IF(E524&lt;&gt;"",SUMIFS('JPK_KR-1'!AL:AL,'JPK_KR-1'!W:W,F524),"")</f>
        <v/>
      </c>
      <c r="H524" s="124" t="str">
        <f>IF(E524&lt;&gt;"",SUMIFS('JPK_KR-1'!AM:AM,'JPK_KR-1'!W:W,F524),"")</f>
        <v/>
      </c>
      <c r="I524" t="str">
        <f>IF(KOKPIT!I524&lt;&gt;"",KOKPIT!I524,"")</f>
        <v/>
      </c>
      <c r="J524" t="str">
        <f>IF(KOKPIT!J524&lt;&gt;"",KOKPIT!J524,"")</f>
        <v/>
      </c>
      <c r="K524" s="124" t="str">
        <f>IF(I524&lt;&gt;"",SUMIFS('JPK_KR-1'!AJ:AJ,'JPK_KR-1'!W:W,J524),"")</f>
        <v/>
      </c>
      <c r="L524" s="124" t="str">
        <f>IF(I524&lt;&gt;"",SUMIFS('JPK_KR-1'!AK:AK,'JPK_KR-1'!W:W,J524),"")</f>
        <v/>
      </c>
    </row>
    <row r="525" spans="1:12" x14ac:dyDescent="0.35">
      <c r="A525" t="str">
        <f>IF(KOKPIT!A525&lt;&gt;"",KOKPIT!A525,"")</f>
        <v/>
      </c>
      <c r="B525" t="str">
        <f>IF(KOKPIT!B525&lt;&gt;"",KOKPIT!B525,"")</f>
        <v/>
      </c>
      <c r="C525" s="124" t="str">
        <f>IF(A525&lt;&gt;"",SUMIFS('JPK_KR-1'!AL:AL,'JPK_KR-1'!W:W,B525),"")</f>
        <v/>
      </c>
      <c r="D525" s="124" t="str">
        <f>IF(A525&lt;&gt;"",SUMIFS('JPK_KR-1'!AM:AM,'JPK_KR-1'!W:W,B525),"")</f>
        <v/>
      </c>
      <c r="E525" t="str">
        <f>IF(KOKPIT!E525&lt;&gt;"",KOKPIT!E525,"")</f>
        <v/>
      </c>
      <c r="F525" t="str">
        <f>IF(KOKPIT!F525&lt;&gt;"",KOKPIT!F525,"")</f>
        <v/>
      </c>
      <c r="G525" s="124" t="str">
        <f>IF(E525&lt;&gt;"",SUMIFS('JPK_KR-1'!AL:AL,'JPK_KR-1'!W:W,F525),"")</f>
        <v/>
      </c>
      <c r="H525" s="124" t="str">
        <f>IF(E525&lt;&gt;"",SUMIFS('JPK_KR-1'!AM:AM,'JPK_KR-1'!W:W,F525),"")</f>
        <v/>
      </c>
      <c r="I525" t="str">
        <f>IF(KOKPIT!I525&lt;&gt;"",KOKPIT!I525,"")</f>
        <v/>
      </c>
      <c r="J525" t="str">
        <f>IF(KOKPIT!J525&lt;&gt;"",KOKPIT!J525,"")</f>
        <v/>
      </c>
      <c r="K525" s="124" t="str">
        <f>IF(I525&lt;&gt;"",SUMIFS('JPK_KR-1'!AJ:AJ,'JPK_KR-1'!W:W,J525),"")</f>
        <v/>
      </c>
      <c r="L525" s="124" t="str">
        <f>IF(I525&lt;&gt;"",SUMIFS('JPK_KR-1'!AK:AK,'JPK_KR-1'!W:W,J525),"")</f>
        <v/>
      </c>
    </row>
    <row r="526" spans="1:12" x14ac:dyDescent="0.35">
      <c r="A526" t="str">
        <f>IF(KOKPIT!A526&lt;&gt;"",KOKPIT!A526,"")</f>
        <v/>
      </c>
      <c r="B526" t="str">
        <f>IF(KOKPIT!B526&lt;&gt;"",KOKPIT!B526,"")</f>
        <v/>
      </c>
      <c r="C526" s="124" t="str">
        <f>IF(A526&lt;&gt;"",SUMIFS('JPK_KR-1'!AL:AL,'JPK_KR-1'!W:W,B526),"")</f>
        <v/>
      </c>
      <c r="D526" s="124" t="str">
        <f>IF(A526&lt;&gt;"",SUMIFS('JPK_KR-1'!AM:AM,'JPK_KR-1'!W:W,B526),"")</f>
        <v/>
      </c>
      <c r="E526" t="str">
        <f>IF(KOKPIT!E526&lt;&gt;"",KOKPIT!E526,"")</f>
        <v/>
      </c>
      <c r="F526" t="str">
        <f>IF(KOKPIT!F526&lt;&gt;"",KOKPIT!F526,"")</f>
        <v/>
      </c>
      <c r="G526" s="124" t="str">
        <f>IF(E526&lt;&gt;"",SUMIFS('JPK_KR-1'!AL:AL,'JPK_KR-1'!W:W,F526),"")</f>
        <v/>
      </c>
      <c r="H526" s="124" t="str">
        <f>IF(E526&lt;&gt;"",SUMIFS('JPK_KR-1'!AM:AM,'JPK_KR-1'!W:W,F526),"")</f>
        <v/>
      </c>
      <c r="I526" t="str">
        <f>IF(KOKPIT!I526&lt;&gt;"",KOKPIT!I526,"")</f>
        <v/>
      </c>
      <c r="J526" t="str">
        <f>IF(KOKPIT!J526&lt;&gt;"",KOKPIT!J526,"")</f>
        <v/>
      </c>
      <c r="K526" s="124" t="str">
        <f>IF(I526&lt;&gt;"",SUMIFS('JPK_KR-1'!AJ:AJ,'JPK_KR-1'!W:W,J526),"")</f>
        <v/>
      </c>
      <c r="L526" s="124" t="str">
        <f>IF(I526&lt;&gt;"",SUMIFS('JPK_KR-1'!AK:AK,'JPK_KR-1'!W:W,J526),"")</f>
        <v/>
      </c>
    </row>
    <row r="527" spans="1:12" x14ac:dyDescent="0.35">
      <c r="A527" t="str">
        <f>IF(KOKPIT!A527&lt;&gt;"",KOKPIT!A527,"")</f>
        <v/>
      </c>
      <c r="B527" t="str">
        <f>IF(KOKPIT!B527&lt;&gt;"",KOKPIT!B527,"")</f>
        <v/>
      </c>
      <c r="C527" s="124" t="str">
        <f>IF(A527&lt;&gt;"",SUMIFS('JPK_KR-1'!AL:AL,'JPK_KR-1'!W:W,B527),"")</f>
        <v/>
      </c>
      <c r="D527" s="124" t="str">
        <f>IF(A527&lt;&gt;"",SUMIFS('JPK_KR-1'!AM:AM,'JPK_KR-1'!W:W,B527),"")</f>
        <v/>
      </c>
      <c r="E527" t="str">
        <f>IF(KOKPIT!E527&lt;&gt;"",KOKPIT!E527,"")</f>
        <v/>
      </c>
      <c r="F527" t="str">
        <f>IF(KOKPIT!F527&lt;&gt;"",KOKPIT!F527,"")</f>
        <v/>
      </c>
      <c r="G527" s="124" t="str">
        <f>IF(E527&lt;&gt;"",SUMIFS('JPK_KR-1'!AL:AL,'JPK_KR-1'!W:W,F527),"")</f>
        <v/>
      </c>
      <c r="H527" s="124" t="str">
        <f>IF(E527&lt;&gt;"",SUMIFS('JPK_KR-1'!AM:AM,'JPK_KR-1'!W:W,F527),"")</f>
        <v/>
      </c>
      <c r="I527" t="str">
        <f>IF(KOKPIT!I527&lt;&gt;"",KOKPIT!I527,"")</f>
        <v/>
      </c>
      <c r="J527" t="str">
        <f>IF(KOKPIT!J527&lt;&gt;"",KOKPIT!J527,"")</f>
        <v/>
      </c>
      <c r="K527" s="124" t="str">
        <f>IF(I527&lt;&gt;"",SUMIFS('JPK_KR-1'!AJ:AJ,'JPK_KR-1'!W:W,J527),"")</f>
        <v/>
      </c>
      <c r="L527" s="124" t="str">
        <f>IF(I527&lt;&gt;"",SUMIFS('JPK_KR-1'!AK:AK,'JPK_KR-1'!W:W,J527),"")</f>
        <v/>
      </c>
    </row>
    <row r="528" spans="1:12" x14ac:dyDescent="0.35">
      <c r="A528" t="str">
        <f>IF(KOKPIT!A528&lt;&gt;"",KOKPIT!A528,"")</f>
        <v/>
      </c>
      <c r="B528" t="str">
        <f>IF(KOKPIT!B528&lt;&gt;"",KOKPIT!B528,"")</f>
        <v/>
      </c>
      <c r="C528" s="124" t="str">
        <f>IF(A528&lt;&gt;"",SUMIFS('JPK_KR-1'!AL:AL,'JPK_KR-1'!W:W,B528),"")</f>
        <v/>
      </c>
      <c r="D528" s="124" t="str">
        <f>IF(A528&lt;&gt;"",SUMIFS('JPK_KR-1'!AM:AM,'JPK_KR-1'!W:W,B528),"")</f>
        <v/>
      </c>
      <c r="E528" t="str">
        <f>IF(KOKPIT!E528&lt;&gt;"",KOKPIT!E528,"")</f>
        <v/>
      </c>
      <c r="F528" t="str">
        <f>IF(KOKPIT!F528&lt;&gt;"",KOKPIT!F528,"")</f>
        <v/>
      </c>
      <c r="G528" s="124" t="str">
        <f>IF(E528&lt;&gt;"",SUMIFS('JPK_KR-1'!AL:AL,'JPK_KR-1'!W:W,F528),"")</f>
        <v/>
      </c>
      <c r="H528" s="124" t="str">
        <f>IF(E528&lt;&gt;"",SUMIFS('JPK_KR-1'!AM:AM,'JPK_KR-1'!W:W,F528),"")</f>
        <v/>
      </c>
      <c r="I528" t="str">
        <f>IF(KOKPIT!I528&lt;&gt;"",KOKPIT!I528,"")</f>
        <v/>
      </c>
      <c r="J528" t="str">
        <f>IF(KOKPIT!J528&lt;&gt;"",KOKPIT!J528,"")</f>
        <v/>
      </c>
      <c r="K528" s="124" t="str">
        <f>IF(I528&lt;&gt;"",SUMIFS('JPK_KR-1'!AJ:AJ,'JPK_KR-1'!W:W,J528),"")</f>
        <v/>
      </c>
      <c r="L528" s="124" t="str">
        <f>IF(I528&lt;&gt;"",SUMIFS('JPK_KR-1'!AK:AK,'JPK_KR-1'!W:W,J528),"")</f>
        <v/>
      </c>
    </row>
    <row r="529" spans="1:12" x14ac:dyDescent="0.35">
      <c r="A529" t="str">
        <f>IF(KOKPIT!A529&lt;&gt;"",KOKPIT!A529,"")</f>
        <v/>
      </c>
      <c r="B529" t="str">
        <f>IF(KOKPIT!B529&lt;&gt;"",KOKPIT!B529,"")</f>
        <v/>
      </c>
      <c r="C529" s="124" t="str">
        <f>IF(A529&lt;&gt;"",SUMIFS('JPK_KR-1'!AL:AL,'JPK_KR-1'!W:W,B529),"")</f>
        <v/>
      </c>
      <c r="D529" s="124" t="str">
        <f>IF(A529&lt;&gt;"",SUMIFS('JPK_KR-1'!AM:AM,'JPK_KR-1'!W:W,B529),"")</f>
        <v/>
      </c>
      <c r="E529" t="str">
        <f>IF(KOKPIT!E529&lt;&gt;"",KOKPIT!E529,"")</f>
        <v/>
      </c>
      <c r="F529" t="str">
        <f>IF(KOKPIT!F529&lt;&gt;"",KOKPIT!F529,"")</f>
        <v/>
      </c>
      <c r="G529" s="124" t="str">
        <f>IF(E529&lt;&gt;"",SUMIFS('JPK_KR-1'!AL:AL,'JPK_KR-1'!W:W,F529),"")</f>
        <v/>
      </c>
      <c r="H529" s="124" t="str">
        <f>IF(E529&lt;&gt;"",SUMIFS('JPK_KR-1'!AM:AM,'JPK_KR-1'!W:W,F529),"")</f>
        <v/>
      </c>
      <c r="I529" t="str">
        <f>IF(KOKPIT!I529&lt;&gt;"",KOKPIT!I529,"")</f>
        <v/>
      </c>
      <c r="J529" t="str">
        <f>IF(KOKPIT!J529&lt;&gt;"",KOKPIT!J529,"")</f>
        <v/>
      </c>
      <c r="K529" s="124" t="str">
        <f>IF(I529&lt;&gt;"",SUMIFS('JPK_KR-1'!AJ:AJ,'JPK_KR-1'!W:W,J529),"")</f>
        <v/>
      </c>
      <c r="L529" s="124" t="str">
        <f>IF(I529&lt;&gt;"",SUMIFS('JPK_KR-1'!AK:AK,'JPK_KR-1'!W:W,J529),"")</f>
        <v/>
      </c>
    </row>
    <row r="530" spans="1:12" x14ac:dyDescent="0.35">
      <c r="A530" t="str">
        <f>IF(KOKPIT!A530&lt;&gt;"",KOKPIT!A530,"")</f>
        <v/>
      </c>
      <c r="B530" t="str">
        <f>IF(KOKPIT!B530&lt;&gt;"",KOKPIT!B530,"")</f>
        <v/>
      </c>
      <c r="C530" s="124" t="str">
        <f>IF(A530&lt;&gt;"",SUMIFS('JPK_KR-1'!AL:AL,'JPK_KR-1'!W:W,B530),"")</f>
        <v/>
      </c>
      <c r="D530" s="124" t="str">
        <f>IF(A530&lt;&gt;"",SUMIFS('JPK_KR-1'!AM:AM,'JPK_KR-1'!W:W,B530),"")</f>
        <v/>
      </c>
      <c r="E530" t="str">
        <f>IF(KOKPIT!E530&lt;&gt;"",KOKPIT!E530,"")</f>
        <v/>
      </c>
      <c r="F530" t="str">
        <f>IF(KOKPIT!F530&lt;&gt;"",KOKPIT!F530,"")</f>
        <v/>
      </c>
      <c r="G530" s="124" t="str">
        <f>IF(E530&lt;&gt;"",SUMIFS('JPK_KR-1'!AL:AL,'JPK_KR-1'!W:W,F530),"")</f>
        <v/>
      </c>
      <c r="H530" s="124" t="str">
        <f>IF(E530&lt;&gt;"",SUMIFS('JPK_KR-1'!AM:AM,'JPK_KR-1'!W:W,F530),"")</f>
        <v/>
      </c>
      <c r="I530" t="str">
        <f>IF(KOKPIT!I530&lt;&gt;"",KOKPIT!I530,"")</f>
        <v/>
      </c>
      <c r="J530" t="str">
        <f>IF(KOKPIT!J530&lt;&gt;"",KOKPIT!J530,"")</f>
        <v/>
      </c>
      <c r="K530" s="124" t="str">
        <f>IF(I530&lt;&gt;"",SUMIFS('JPK_KR-1'!AJ:AJ,'JPK_KR-1'!W:W,J530),"")</f>
        <v/>
      </c>
      <c r="L530" s="124" t="str">
        <f>IF(I530&lt;&gt;"",SUMIFS('JPK_KR-1'!AK:AK,'JPK_KR-1'!W:W,J530),"")</f>
        <v/>
      </c>
    </row>
    <row r="531" spans="1:12" x14ac:dyDescent="0.35">
      <c r="A531" t="str">
        <f>IF(KOKPIT!A531&lt;&gt;"",KOKPIT!A531,"")</f>
        <v/>
      </c>
      <c r="B531" t="str">
        <f>IF(KOKPIT!B531&lt;&gt;"",KOKPIT!B531,"")</f>
        <v/>
      </c>
      <c r="C531" s="124" t="str">
        <f>IF(A531&lt;&gt;"",SUMIFS('JPK_KR-1'!AL:AL,'JPK_KR-1'!W:W,B531),"")</f>
        <v/>
      </c>
      <c r="D531" s="124" t="str">
        <f>IF(A531&lt;&gt;"",SUMIFS('JPK_KR-1'!AM:AM,'JPK_KR-1'!W:W,B531),"")</f>
        <v/>
      </c>
      <c r="E531" t="str">
        <f>IF(KOKPIT!E531&lt;&gt;"",KOKPIT!E531,"")</f>
        <v/>
      </c>
      <c r="F531" t="str">
        <f>IF(KOKPIT!F531&lt;&gt;"",KOKPIT!F531,"")</f>
        <v/>
      </c>
      <c r="G531" s="124" t="str">
        <f>IF(E531&lt;&gt;"",SUMIFS('JPK_KR-1'!AL:AL,'JPK_KR-1'!W:W,F531),"")</f>
        <v/>
      </c>
      <c r="H531" s="124" t="str">
        <f>IF(E531&lt;&gt;"",SUMIFS('JPK_KR-1'!AM:AM,'JPK_KR-1'!W:W,F531),"")</f>
        <v/>
      </c>
      <c r="I531" t="str">
        <f>IF(KOKPIT!I531&lt;&gt;"",KOKPIT!I531,"")</f>
        <v/>
      </c>
      <c r="J531" t="str">
        <f>IF(KOKPIT!J531&lt;&gt;"",KOKPIT!J531,"")</f>
        <v/>
      </c>
      <c r="K531" s="124" t="str">
        <f>IF(I531&lt;&gt;"",SUMIFS('JPK_KR-1'!AJ:AJ,'JPK_KR-1'!W:W,J531),"")</f>
        <v/>
      </c>
      <c r="L531" s="124" t="str">
        <f>IF(I531&lt;&gt;"",SUMIFS('JPK_KR-1'!AK:AK,'JPK_KR-1'!W:W,J531),"")</f>
        <v/>
      </c>
    </row>
    <row r="532" spans="1:12" x14ac:dyDescent="0.35">
      <c r="A532" t="str">
        <f>IF(KOKPIT!A532&lt;&gt;"",KOKPIT!A532,"")</f>
        <v/>
      </c>
      <c r="B532" t="str">
        <f>IF(KOKPIT!B532&lt;&gt;"",KOKPIT!B532,"")</f>
        <v/>
      </c>
      <c r="C532" s="124" t="str">
        <f>IF(A532&lt;&gt;"",SUMIFS('JPK_KR-1'!AL:AL,'JPK_KR-1'!W:W,B532),"")</f>
        <v/>
      </c>
      <c r="D532" s="124" t="str">
        <f>IF(A532&lt;&gt;"",SUMIFS('JPK_KR-1'!AM:AM,'JPK_KR-1'!W:W,B532),"")</f>
        <v/>
      </c>
      <c r="E532" t="str">
        <f>IF(KOKPIT!E532&lt;&gt;"",KOKPIT!E532,"")</f>
        <v/>
      </c>
      <c r="F532" t="str">
        <f>IF(KOKPIT!F532&lt;&gt;"",KOKPIT!F532,"")</f>
        <v/>
      </c>
      <c r="G532" s="124" t="str">
        <f>IF(E532&lt;&gt;"",SUMIFS('JPK_KR-1'!AL:AL,'JPK_KR-1'!W:W,F532),"")</f>
        <v/>
      </c>
      <c r="H532" s="124" t="str">
        <f>IF(E532&lt;&gt;"",SUMIFS('JPK_KR-1'!AM:AM,'JPK_KR-1'!W:W,F532),"")</f>
        <v/>
      </c>
      <c r="I532" t="str">
        <f>IF(KOKPIT!I532&lt;&gt;"",KOKPIT!I532,"")</f>
        <v/>
      </c>
      <c r="J532" t="str">
        <f>IF(KOKPIT!J532&lt;&gt;"",KOKPIT!J532,"")</f>
        <v/>
      </c>
      <c r="K532" s="124" t="str">
        <f>IF(I532&lt;&gt;"",SUMIFS('JPK_KR-1'!AJ:AJ,'JPK_KR-1'!W:W,J532),"")</f>
        <v/>
      </c>
      <c r="L532" s="124" t="str">
        <f>IF(I532&lt;&gt;"",SUMIFS('JPK_KR-1'!AK:AK,'JPK_KR-1'!W:W,J532),"")</f>
        <v/>
      </c>
    </row>
    <row r="533" spans="1:12" x14ac:dyDescent="0.35">
      <c r="A533" t="str">
        <f>IF(KOKPIT!A533&lt;&gt;"",KOKPIT!A533,"")</f>
        <v/>
      </c>
      <c r="B533" t="str">
        <f>IF(KOKPIT!B533&lt;&gt;"",KOKPIT!B533,"")</f>
        <v/>
      </c>
      <c r="C533" s="124" t="str">
        <f>IF(A533&lt;&gt;"",SUMIFS('JPK_KR-1'!AL:AL,'JPK_KR-1'!W:W,B533),"")</f>
        <v/>
      </c>
      <c r="D533" s="124" t="str">
        <f>IF(A533&lt;&gt;"",SUMIFS('JPK_KR-1'!AM:AM,'JPK_KR-1'!W:W,B533),"")</f>
        <v/>
      </c>
      <c r="E533" t="str">
        <f>IF(KOKPIT!E533&lt;&gt;"",KOKPIT!E533,"")</f>
        <v/>
      </c>
      <c r="F533" t="str">
        <f>IF(KOKPIT!F533&lt;&gt;"",KOKPIT!F533,"")</f>
        <v/>
      </c>
      <c r="G533" s="124" t="str">
        <f>IF(E533&lt;&gt;"",SUMIFS('JPK_KR-1'!AL:AL,'JPK_KR-1'!W:W,F533),"")</f>
        <v/>
      </c>
      <c r="H533" s="124" t="str">
        <f>IF(E533&lt;&gt;"",SUMIFS('JPK_KR-1'!AM:AM,'JPK_KR-1'!W:W,F533),"")</f>
        <v/>
      </c>
      <c r="I533" t="str">
        <f>IF(KOKPIT!I533&lt;&gt;"",KOKPIT!I533,"")</f>
        <v/>
      </c>
      <c r="J533" t="str">
        <f>IF(KOKPIT!J533&lt;&gt;"",KOKPIT!J533,"")</f>
        <v/>
      </c>
      <c r="K533" s="124" t="str">
        <f>IF(I533&lt;&gt;"",SUMIFS('JPK_KR-1'!AJ:AJ,'JPK_KR-1'!W:W,J533),"")</f>
        <v/>
      </c>
      <c r="L533" s="124" t="str">
        <f>IF(I533&lt;&gt;"",SUMIFS('JPK_KR-1'!AK:AK,'JPK_KR-1'!W:W,J533),"")</f>
        <v/>
      </c>
    </row>
    <row r="534" spans="1:12" x14ac:dyDescent="0.35">
      <c r="A534" t="str">
        <f>IF(KOKPIT!A534&lt;&gt;"",KOKPIT!A534,"")</f>
        <v/>
      </c>
      <c r="B534" t="str">
        <f>IF(KOKPIT!B534&lt;&gt;"",KOKPIT!B534,"")</f>
        <v/>
      </c>
      <c r="C534" s="124" t="str">
        <f>IF(A534&lt;&gt;"",SUMIFS('JPK_KR-1'!AL:AL,'JPK_KR-1'!W:W,B534),"")</f>
        <v/>
      </c>
      <c r="D534" s="124" t="str">
        <f>IF(A534&lt;&gt;"",SUMIFS('JPK_KR-1'!AM:AM,'JPK_KR-1'!W:W,B534),"")</f>
        <v/>
      </c>
      <c r="E534" t="str">
        <f>IF(KOKPIT!E534&lt;&gt;"",KOKPIT!E534,"")</f>
        <v/>
      </c>
      <c r="F534" t="str">
        <f>IF(KOKPIT!F534&lt;&gt;"",KOKPIT!F534,"")</f>
        <v/>
      </c>
      <c r="G534" s="124" t="str">
        <f>IF(E534&lt;&gt;"",SUMIFS('JPK_KR-1'!AL:AL,'JPK_KR-1'!W:W,F534),"")</f>
        <v/>
      </c>
      <c r="H534" s="124" t="str">
        <f>IF(E534&lt;&gt;"",SUMIFS('JPK_KR-1'!AM:AM,'JPK_KR-1'!W:W,F534),"")</f>
        <v/>
      </c>
      <c r="I534" t="str">
        <f>IF(KOKPIT!I534&lt;&gt;"",KOKPIT!I534,"")</f>
        <v/>
      </c>
      <c r="J534" t="str">
        <f>IF(KOKPIT!J534&lt;&gt;"",KOKPIT!J534,"")</f>
        <v/>
      </c>
      <c r="K534" s="124" t="str">
        <f>IF(I534&lt;&gt;"",SUMIFS('JPK_KR-1'!AJ:AJ,'JPK_KR-1'!W:W,J534),"")</f>
        <v/>
      </c>
      <c r="L534" s="124" t="str">
        <f>IF(I534&lt;&gt;"",SUMIFS('JPK_KR-1'!AK:AK,'JPK_KR-1'!W:W,J534),"")</f>
        <v/>
      </c>
    </row>
    <row r="535" spans="1:12" x14ac:dyDescent="0.35">
      <c r="A535" t="str">
        <f>IF(KOKPIT!A535&lt;&gt;"",KOKPIT!A535,"")</f>
        <v/>
      </c>
      <c r="B535" t="str">
        <f>IF(KOKPIT!B535&lt;&gt;"",KOKPIT!B535,"")</f>
        <v/>
      </c>
      <c r="C535" s="124" t="str">
        <f>IF(A535&lt;&gt;"",SUMIFS('JPK_KR-1'!AL:AL,'JPK_KR-1'!W:W,B535),"")</f>
        <v/>
      </c>
      <c r="D535" s="124" t="str">
        <f>IF(A535&lt;&gt;"",SUMIFS('JPK_KR-1'!AM:AM,'JPK_KR-1'!W:W,B535),"")</f>
        <v/>
      </c>
      <c r="E535" t="str">
        <f>IF(KOKPIT!E535&lt;&gt;"",KOKPIT!E535,"")</f>
        <v/>
      </c>
      <c r="F535" t="str">
        <f>IF(KOKPIT!F535&lt;&gt;"",KOKPIT!F535,"")</f>
        <v/>
      </c>
      <c r="G535" s="124" t="str">
        <f>IF(E535&lt;&gt;"",SUMIFS('JPK_KR-1'!AL:AL,'JPK_KR-1'!W:W,F535),"")</f>
        <v/>
      </c>
      <c r="H535" s="124" t="str">
        <f>IF(E535&lt;&gt;"",SUMIFS('JPK_KR-1'!AM:AM,'JPK_KR-1'!W:W,F535),"")</f>
        <v/>
      </c>
      <c r="I535" t="str">
        <f>IF(KOKPIT!I535&lt;&gt;"",KOKPIT!I535,"")</f>
        <v/>
      </c>
      <c r="J535" t="str">
        <f>IF(KOKPIT!J535&lt;&gt;"",KOKPIT!J535,"")</f>
        <v/>
      </c>
      <c r="K535" s="124" t="str">
        <f>IF(I535&lt;&gt;"",SUMIFS('JPK_KR-1'!AJ:AJ,'JPK_KR-1'!W:W,J535),"")</f>
        <v/>
      </c>
      <c r="L535" s="124" t="str">
        <f>IF(I535&lt;&gt;"",SUMIFS('JPK_KR-1'!AK:AK,'JPK_KR-1'!W:W,J535),"")</f>
        <v/>
      </c>
    </row>
    <row r="536" spans="1:12" x14ac:dyDescent="0.35">
      <c r="A536" t="str">
        <f>IF(KOKPIT!A536&lt;&gt;"",KOKPIT!A536,"")</f>
        <v/>
      </c>
      <c r="B536" t="str">
        <f>IF(KOKPIT!B536&lt;&gt;"",KOKPIT!B536,"")</f>
        <v/>
      </c>
      <c r="C536" s="124" t="str">
        <f>IF(A536&lt;&gt;"",SUMIFS('JPK_KR-1'!AL:AL,'JPK_KR-1'!W:W,B536),"")</f>
        <v/>
      </c>
      <c r="D536" s="124" t="str">
        <f>IF(A536&lt;&gt;"",SUMIFS('JPK_KR-1'!AM:AM,'JPK_KR-1'!W:W,B536),"")</f>
        <v/>
      </c>
      <c r="E536" t="str">
        <f>IF(KOKPIT!E536&lt;&gt;"",KOKPIT!E536,"")</f>
        <v/>
      </c>
      <c r="F536" t="str">
        <f>IF(KOKPIT!F536&lt;&gt;"",KOKPIT!F536,"")</f>
        <v/>
      </c>
      <c r="G536" s="124" t="str">
        <f>IF(E536&lt;&gt;"",SUMIFS('JPK_KR-1'!AL:AL,'JPK_KR-1'!W:W,F536),"")</f>
        <v/>
      </c>
      <c r="H536" s="124" t="str">
        <f>IF(E536&lt;&gt;"",SUMIFS('JPK_KR-1'!AM:AM,'JPK_KR-1'!W:W,F536),"")</f>
        <v/>
      </c>
      <c r="I536" t="str">
        <f>IF(KOKPIT!I536&lt;&gt;"",KOKPIT!I536,"")</f>
        <v/>
      </c>
      <c r="J536" t="str">
        <f>IF(KOKPIT!J536&lt;&gt;"",KOKPIT!J536,"")</f>
        <v/>
      </c>
      <c r="K536" s="124" t="str">
        <f>IF(I536&lt;&gt;"",SUMIFS('JPK_KR-1'!AJ:AJ,'JPK_KR-1'!W:W,J536),"")</f>
        <v/>
      </c>
      <c r="L536" s="124" t="str">
        <f>IF(I536&lt;&gt;"",SUMIFS('JPK_KR-1'!AK:AK,'JPK_KR-1'!W:W,J536),"")</f>
        <v/>
      </c>
    </row>
    <row r="537" spans="1:12" x14ac:dyDescent="0.35">
      <c r="A537" t="str">
        <f>IF(KOKPIT!A537&lt;&gt;"",KOKPIT!A537,"")</f>
        <v/>
      </c>
      <c r="B537" t="str">
        <f>IF(KOKPIT!B537&lt;&gt;"",KOKPIT!B537,"")</f>
        <v/>
      </c>
      <c r="C537" s="124" t="str">
        <f>IF(A537&lt;&gt;"",SUMIFS('JPK_KR-1'!AL:AL,'JPK_KR-1'!W:W,B537),"")</f>
        <v/>
      </c>
      <c r="D537" s="124" t="str">
        <f>IF(A537&lt;&gt;"",SUMIFS('JPK_KR-1'!AM:AM,'JPK_KR-1'!W:W,B537),"")</f>
        <v/>
      </c>
      <c r="E537" t="str">
        <f>IF(KOKPIT!E537&lt;&gt;"",KOKPIT!E537,"")</f>
        <v/>
      </c>
      <c r="F537" t="str">
        <f>IF(KOKPIT!F537&lt;&gt;"",KOKPIT!F537,"")</f>
        <v/>
      </c>
      <c r="G537" s="124" t="str">
        <f>IF(E537&lt;&gt;"",SUMIFS('JPK_KR-1'!AL:AL,'JPK_KR-1'!W:W,F537),"")</f>
        <v/>
      </c>
      <c r="H537" s="124" t="str">
        <f>IF(E537&lt;&gt;"",SUMIFS('JPK_KR-1'!AM:AM,'JPK_KR-1'!W:W,F537),"")</f>
        <v/>
      </c>
      <c r="I537" t="str">
        <f>IF(KOKPIT!I537&lt;&gt;"",KOKPIT!I537,"")</f>
        <v/>
      </c>
      <c r="J537" t="str">
        <f>IF(KOKPIT!J537&lt;&gt;"",KOKPIT!J537,"")</f>
        <v/>
      </c>
      <c r="K537" s="124" t="str">
        <f>IF(I537&lt;&gt;"",SUMIFS('JPK_KR-1'!AJ:AJ,'JPK_KR-1'!W:W,J537),"")</f>
        <v/>
      </c>
      <c r="L537" s="124" t="str">
        <f>IF(I537&lt;&gt;"",SUMIFS('JPK_KR-1'!AK:AK,'JPK_KR-1'!W:W,J537),"")</f>
        <v/>
      </c>
    </row>
    <row r="538" spans="1:12" x14ac:dyDescent="0.35">
      <c r="A538" t="str">
        <f>IF(KOKPIT!A538&lt;&gt;"",KOKPIT!A538,"")</f>
        <v/>
      </c>
      <c r="B538" t="str">
        <f>IF(KOKPIT!B538&lt;&gt;"",KOKPIT!B538,"")</f>
        <v/>
      </c>
      <c r="C538" s="124" t="str">
        <f>IF(A538&lt;&gt;"",SUMIFS('JPK_KR-1'!AL:AL,'JPK_KR-1'!W:W,B538),"")</f>
        <v/>
      </c>
      <c r="D538" s="124" t="str">
        <f>IF(A538&lt;&gt;"",SUMIFS('JPK_KR-1'!AM:AM,'JPK_KR-1'!W:W,B538),"")</f>
        <v/>
      </c>
      <c r="E538" t="str">
        <f>IF(KOKPIT!E538&lt;&gt;"",KOKPIT!E538,"")</f>
        <v/>
      </c>
      <c r="F538" t="str">
        <f>IF(KOKPIT!F538&lt;&gt;"",KOKPIT!F538,"")</f>
        <v/>
      </c>
      <c r="G538" s="124" t="str">
        <f>IF(E538&lt;&gt;"",SUMIFS('JPK_KR-1'!AL:AL,'JPK_KR-1'!W:W,F538),"")</f>
        <v/>
      </c>
      <c r="H538" s="124" t="str">
        <f>IF(E538&lt;&gt;"",SUMIFS('JPK_KR-1'!AM:AM,'JPK_KR-1'!W:W,F538),"")</f>
        <v/>
      </c>
      <c r="I538" t="str">
        <f>IF(KOKPIT!I538&lt;&gt;"",KOKPIT!I538,"")</f>
        <v/>
      </c>
      <c r="J538" t="str">
        <f>IF(KOKPIT!J538&lt;&gt;"",KOKPIT!J538,"")</f>
        <v/>
      </c>
      <c r="K538" s="124" t="str">
        <f>IF(I538&lt;&gt;"",SUMIFS('JPK_KR-1'!AJ:AJ,'JPK_KR-1'!W:W,J538),"")</f>
        <v/>
      </c>
      <c r="L538" s="124" t="str">
        <f>IF(I538&lt;&gt;"",SUMIFS('JPK_KR-1'!AK:AK,'JPK_KR-1'!W:W,J538),"")</f>
        <v/>
      </c>
    </row>
    <row r="539" spans="1:12" x14ac:dyDescent="0.35">
      <c r="A539" t="str">
        <f>IF(KOKPIT!A539&lt;&gt;"",KOKPIT!A539,"")</f>
        <v/>
      </c>
      <c r="B539" t="str">
        <f>IF(KOKPIT!B539&lt;&gt;"",KOKPIT!B539,"")</f>
        <v/>
      </c>
      <c r="C539" s="124" t="str">
        <f>IF(A539&lt;&gt;"",SUMIFS('JPK_KR-1'!AL:AL,'JPK_KR-1'!W:W,B539),"")</f>
        <v/>
      </c>
      <c r="D539" s="124" t="str">
        <f>IF(A539&lt;&gt;"",SUMIFS('JPK_KR-1'!AM:AM,'JPK_KR-1'!W:W,B539),"")</f>
        <v/>
      </c>
      <c r="E539" t="str">
        <f>IF(KOKPIT!E539&lt;&gt;"",KOKPIT!E539,"")</f>
        <v/>
      </c>
      <c r="F539" t="str">
        <f>IF(KOKPIT!F539&lt;&gt;"",KOKPIT!F539,"")</f>
        <v/>
      </c>
      <c r="G539" s="124" t="str">
        <f>IF(E539&lt;&gt;"",SUMIFS('JPK_KR-1'!AL:AL,'JPK_KR-1'!W:W,F539),"")</f>
        <v/>
      </c>
      <c r="H539" s="124" t="str">
        <f>IF(E539&lt;&gt;"",SUMIFS('JPK_KR-1'!AM:AM,'JPK_KR-1'!W:W,F539),"")</f>
        <v/>
      </c>
      <c r="I539" t="str">
        <f>IF(KOKPIT!I539&lt;&gt;"",KOKPIT!I539,"")</f>
        <v/>
      </c>
      <c r="J539" t="str">
        <f>IF(KOKPIT!J539&lt;&gt;"",KOKPIT!J539,"")</f>
        <v/>
      </c>
      <c r="K539" s="124" t="str">
        <f>IF(I539&lt;&gt;"",SUMIFS('JPK_KR-1'!AJ:AJ,'JPK_KR-1'!W:W,J539),"")</f>
        <v/>
      </c>
      <c r="L539" s="124" t="str">
        <f>IF(I539&lt;&gt;"",SUMIFS('JPK_KR-1'!AK:AK,'JPK_KR-1'!W:W,J539),"")</f>
        <v/>
      </c>
    </row>
    <row r="540" spans="1:12" x14ac:dyDescent="0.35">
      <c r="A540" t="str">
        <f>IF(KOKPIT!A540&lt;&gt;"",KOKPIT!A540,"")</f>
        <v/>
      </c>
      <c r="B540" t="str">
        <f>IF(KOKPIT!B540&lt;&gt;"",KOKPIT!B540,"")</f>
        <v/>
      </c>
      <c r="C540" s="124" t="str">
        <f>IF(A540&lt;&gt;"",SUMIFS('JPK_KR-1'!AL:AL,'JPK_KR-1'!W:W,B540),"")</f>
        <v/>
      </c>
      <c r="D540" s="124" t="str">
        <f>IF(A540&lt;&gt;"",SUMIFS('JPK_KR-1'!AM:AM,'JPK_KR-1'!W:W,B540),"")</f>
        <v/>
      </c>
      <c r="E540" t="str">
        <f>IF(KOKPIT!E540&lt;&gt;"",KOKPIT!E540,"")</f>
        <v/>
      </c>
      <c r="F540" t="str">
        <f>IF(KOKPIT!F540&lt;&gt;"",KOKPIT!F540,"")</f>
        <v/>
      </c>
      <c r="G540" s="124" t="str">
        <f>IF(E540&lt;&gt;"",SUMIFS('JPK_KR-1'!AL:AL,'JPK_KR-1'!W:W,F540),"")</f>
        <v/>
      </c>
      <c r="H540" s="124" t="str">
        <f>IF(E540&lt;&gt;"",SUMIFS('JPK_KR-1'!AM:AM,'JPK_KR-1'!W:W,F540),"")</f>
        <v/>
      </c>
      <c r="I540" t="str">
        <f>IF(KOKPIT!I540&lt;&gt;"",KOKPIT!I540,"")</f>
        <v/>
      </c>
      <c r="J540" t="str">
        <f>IF(KOKPIT!J540&lt;&gt;"",KOKPIT!J540,"")</f>
        <v/>
      </c>
      <c r="K540" s="124" t="str">
        <f>IF(I540&lt;&gt;"",SUMIFS('JPK_KR-1'!AJ:AJ,'JPK_KR-1'!W:W,J540),"")</f>
        <v/>
      </c>
      <c r="L540" s="124" t="str">
        <f>IF(I540&lt;&gt;"",SUMIFS('JPK_KR-1'!AK:AK,'JPK_KR-1'!W:W,J540),"")</f>
        <v/>
      </c>
    </row>
    <row r="541" spans="1:12" x14ac:dyDescent="0.35">
      <c r="A541" t="str">
        <f>IF(KOKPIT!A541&lt;&gt;"",KOKPIT!A541,"")</f>
        <v/>
      </c>
      <c r="B541" t="str">
        <f>IF(KOKPIT!B541&lt;&gt;"",KOKPIT!B541,"")</f>
        <v/>
      </c>
      <c r="C541" s="124" t="str">
        <f>IF(A541&lt;&gt;"",SUMIFS('JPK_KR-1'!AL:AL,'JPK_KR-1'!W:W,B541),"")</f>
        <v/>
      </c>
      <c r="D541" s="124" t="str">
        <f>IF(A541&lt;&gt;"",SUMIFS('JPK_KR-1'!AM:AM,'JPK_KR-1'!W:W,B541),"")</f>
        <v/>
      </c>
      <c r="E541" t="str">
        <f>IF(KOKPIT!E541&lt;&gt;"",KOKPIT!E541,"")</f>
        <v/>
      </c>
      <c r="F541" t="str">
        <f>IF(KOKPIT!F541&lt;&gt;"",KOKPIT!F541,"")</f>
        <v/>
      </c>
      <c r="G541" s="124" t="str">
        <f>IF(E541&lt;&gt;"",SUMIFS('JPK_KR-1'!AL:AL,'JPK_KR-1'!W:W,F541),"")</f>
        <v/>
      </c>
      <c r="H541" s="124" t="str">
        <f>IF(E541&lt;&gt;"",SUMIFS('JPK_KR-1'!AM:AM,'JPK_KR-1'!W:W,F541),"")</f>
        <v/>
      </c>
      <c r="I541" t="str">
        <f>IF(KOKPIT!I541&lt;&gt;"",KOKPIT!I541,"")</f>
        <v/>
      </c>
      <c r="J541" t="str">
        <f>IF(KOKPIT!J541&lt;&gt;"",KOKPIT!J541,"")</f>
        <v/>
      </c>
      <c r="K541" s="124" t="str">
        <f>IF(I541&lt;&gt;"",SUMIFS('JPK_KR-1'!AJ:AJ,'JPK_KR-1'!W:W,J541),"")</f>
        <v/>
      </c>
      <c r="L541" s="124" t="str">
        <f>IF(I541&lt;&gt;"",SUMIFS('JPK_KR-1'!AK:AK,'JPK_KR-1'!W:W,J541),"")</f>
        <v/>
      </c>
    </row>
    <row r="542" spans="1:12" x14ac:dyDescent="0.35">
      <c r="A542" t="str">
        <f>IF(KOKPIT!A542&lt;&gt;"",KOKPIT!A542,"")</f>
        <v/>
      </c>
      <c r="B542" t="str">
        <f>IF(KOKPIT!B542&lt;&gt;"",KOKPIT!B542,"")</f>
        <v/>
      </c>
      <c r="C542" s="124" t="str">
        <f>IF(A542&lt;&gt;"",SUMIFS('JPK_KR-1'!AL:AL,'JPK_KR-1'!W:W,B542),"")</f>
        <v/>
      </c>
      <c r="D542" s="124" t="str">
        <f>IF(A542&lt;&gt;"",SUMIFS('JPK_KR-1'!AM:AM,'JPK_KR-1'!W:W,B542),"")</f>
        <v/>
      </c>
      <c r="E542" t="str">
        <f>IF(KOKPIT!E542&lt;&gt;"",KOKPIT!E542,"")</f>
        <v/>
      </c>
      <c r="F542" t="str">
        <f>IF(KOKPIT!F542&lt;&gt;"",KOKPIT!F542,"")</f>
        <v/>
      </c>
      <c r="G542" s="124" t="str">
        <f>IF(E542&lt;&gt;"",SUMIFS('JPK_KR-1'!AL:AL,'JPK_KR-1'!W:W,F542),"")</f>
        <v/>
      </c>
      <c r="H542" s="124" t="str">
        <f>IF(E542&lt;&gt;"",SUMIFS('JPK_KR-1'!AM:AM,'JPK_KR-1'!W:W,F542),"")</f>
        <v/>
      </c>
      <c r="I542" t="str">
        <f>IF(KOKPIT!I542&lt;&gt;"",KOKPIT!I542,"")</f>
        <v/>
      </c>
      <c r="J542" t="str">
        <f>IF(KOKPIT!J542&lt;&gt;"",KOKPIT!J542,"")</f>
        <v/>
      </c>
      <c r="K542" s="124" t="str">
        <f>IF(I542&lt;&gt;"",SUMIFS('JPK_KR-1'!AJ:AJ,'JPK_KR-1'!W:W,J542),"")</f>
        <v/>
      </c>
      <c r="L542" s="124" t="str">
        <f>IF(I542&lt;&gt;"",SUMIFS('JPK_KR-1'!AK:AK,'JPK_KR-1'!W:W,J542),"")</f>
        <v/>
      </c>
    </row>
    <row r="543" spans="1:12" x14ac:dyDescent="0.35">
      <c r="A543" t="str">
        <f>IF(KOKPIT!A543&lt;&gt;"",KOKPIT!A543,"")</f>
        <v/>
      </c>
      <c r="B543" t="str">
        <f>IF(KOKPIT!B543&lt;&gt;"",KOKPIT!B543,"")</f>
        <v/>
      </c>
      <c r="C543" s="124" t="str">
        <f>IF(A543&lt;&gt;"",SUMIFS('JPK_KR-1'!AL:AL,'JPK_KR-1'!W:W,B543),"")</f>
        <v/>
      </c>
      <c r="D543" s="124" t="str">
        <f>IF(A543&lt;&gt;"",SUMIFS('JPK_KR-1'!AM:AM,'JPK_KR-1'!W:W,B543),"")</f>
        <v/>
      </c>
      <c r="E543" t="str">
        <f>IF(KOKPIT!E543&lt;&gt;"",KOKPIT!E543,"")</f>
        <v/>
      </c>
      <c r="F543" t="str">
        <f>IF(KOKPIT!F543&lt;&gt;"",KOKPIT!F543,"")</f>
        <v/>
      </c>
      <c r="G543" s="124" t="str">
        <f>IF(E543&lt;&gt;"",SUMIFS('JPK_KR-1'!AL:AL,'JPK_KR-1'!W:W,F543),"")</f>
        <v/>
      </c>
      <c r="H543" s="124" t="str">
        <f>IF(E543&lt;&gt;"",SUMIFS('JPK_KR-1'!AM:AM,'JPK_KR-1'!W:W,F543),"")</f>
        <v/>
      </c>
      <c r="I543" t="str">
        <f>IF(KOKPIT!I543&lt;&gt;"",KOKPIT!I543,"")</f>
        <v/>
      </c>
      <c r="J543" t="str">
        <f>IF(KOKPIT!J543&lt;&gt;"",KOKPIT!J543,"")</f>
        <v/>
      </c>
      <c r="K543" s="124" t="str">
        <f>IF(I543&lt;&gt;"",SUMIFS('JPK_KR-1'!AJ:AJ,'JPK_KR-1'!W:W,J543),"")</f>
        <v/>
      </c>
      <c r="L543" s="124" t="str">
        <f>IF(I543&lt;&gt;"",SUMIFS('JPK_KR-1'!AK:AK,'JPK_KR-1'!W:W,J543),"")</f>
        <v/>
      </c>
    </row>
    <row r="544" spans="1:12" x14ac:dyDescent="0.35">
      <c r="A544" t="str">
        <f>IF(KOKPIT!A544&lt;&gt;"",KOKPIT!A544,"")</f>
        <v/>
      </c>
      <c r="B544" t="str">
        <f>IF(KOKPIT!B544&lt;&gt;"",KOKPIT!B544,"")</f>
        <v/>
      </c>
      <c r="C544" s="124" t="str">
        <f>IF(A544&lt;&gt;"",SUMIFS('JPK_KR-1'!AL:AL,'JPK_KR-1'!W:W,B544),"")</f>
        <v/>
      </c>
      <c r="D544" s="124" t="str">
        <f>IF(A544&lt;&gt;"",SUMIFS('JPK_KR-1'!AM:AM,'JPK_KR-1'!W:W,B544),"")</f>
        <v/>
      </c>
      <c r="E544" t="str">
        <f>IF(KOKPIT!E544&lt;&gt;"",KOKPIT!E544,"")</f>
        <v/>
      </c>
      <c r="F544" t="str">
        <f>IF(KOKPIT!F544&lt;&gt;"",KOKPIT!F544,"")</f>
        <v/>
      </c>
      <c r="G544" s="124" t="str">
        <f>IF(E544&lt;&gt;"",SUMIFS('JPK_KR-1'!AL:AL,'JPK_KR-1'!W:W,F544),"")</f>
        <v/>
      </c>
      <c r="H544" s="124" t="str">
        <f>IF(E544&lt;&gt;"",SUMIFS('JPK_KR-1'!AM:AM,'JPK_KR-1'!W:W,F544),"")</f>
        <v/>
      </c>
      <c r="I544" t="str">
        <f>IF(KOKPIT!I544&lt;&gt;"",KOKPIT!I544,"")</f>
        <v/>
      </c>
      <c r="J544" t="str">
        <f>IF(KOKPIT!J544&lt;&gt;"",KOKPIT!J544,"")</f>
        <v/>
      </c>
      <c r="K544" s="124" t="str">
        <f>IF(I544&lt;&gt;"",SUMIFS('JPK_KR-1'!AJ:AJ,'JPK_KR-1'!W:W,J544),"")</f>
        <v/>
      </c>
      <c r="L544" s="124" t="str">
        <f>IF(I544&lt;&gt;"",SUMIFS('JPK_KR-1'!AK:AK,'JPK_KR-1'!W:W,J544),"")</f>
        <v/>
      </c>
    </row>
    <row r="545" spans="1:12" x14ac:dyDescent="0.35">
      <c r="A545" t="str">
        <f>IF(KOKPIT!A545&lt;&gt;"",KOKPIT!A545,"")</f>
        <v/>
      </c>
      <c r="B545" t="str">
        <f>IF(KOKPIT!B545&lt;&gt;"",KOKPIT!B545,"")</f>
        <v/>
      </c>
      <c r="C545" s="124" t="str">
        <f>IF(A545&lt;&gt;"",SUMIFS('JPK_KR-1'!AL:AL,'JPK_KR-1'!W:W,B545),"")</f>
        <v/>
      </c>
      <c r="D545" s="124" t="str">
        <f>IF(A545&lt;&gt;"",SUMIFS('JPK_KR-1'!AM:AM,'JPK_KR-1'!W:W,B545),"")</f>
        <v/>
      </c>
      <c r="E545" t="str">
        <f>IF(KOKPIT!E545&lt;&gt;"",KOKPIT!E545,"")</f>
        <v/>
      </c>
      <c r="F545" t="str">
        <f>IF(KOKPIT!F545&lt;&gt;"",KOKPIT!F545,"")</f>
        <v/>
      </c>
      <c r="G545" s="124" t="str">
        <f>IF(E545&lt;&gt;"",SUMIFS('JPK_KR-1'!AL:AL,'JPK_KR-1'!W:W,F545),"")</f>
        <v/>
      </c>
      <c r="H545" s="124" t="str">
        <f>IF(E545&lt;&gt;"",SUMIFS('JPK_KR-1'!AM:AM,'JPK_KR-1'!W:W,F545),"")</f>
        <v/>
      </c>
      <c r="I545" t="str">
        <f>IF(KOKPIT!I545&lt;&gt;"",KOKPIT!I545,"")</f>
        <v/>
      </c>
      <c r="J545" t="str">
        <f>IF(KOKPIT!J545&lt;&gt;"",KOKPIT!J545,"")</f>
        <v/>
      </c>
      <c r="K545" s="124" t="str">
        <f>IF(I545&lt;&gt;"",SUMIFS('JPK_KR-1'!AJ:AJ,'JPK_KR-1'!W:W,J545),"")</f>
        <v/>
      </c>
      <c r="L545" s="124" t="str">
        <f>IF(I545&lt;&gt;"",SUMIFS('JPK_KR-1'!AK:AK,'JPK_KR-1'!W:W,J545),"")</f>
        <v/>
      </c>
    </row>
    <row r="546" spans="1:12" x14ac:dyDescent="0.35">
      <c r="A546" t="str">
        <f>IF(KOKPIT!A546&lt;&gt;"",KOKPIT!A546,"")</f>
        <v/>
      </c>
      <c r="B546" t="str">
        <f>IF(KOKPIT!B546&lt;&gt;"",KOKPIT!B546,"")</f>
        <v/>
      </c>
      <c r="C546" s="124" t="str">
        <f>IF(A546&lt;&gt;"",SUMIFS('JPK_KR-1'!AL:AL,'JPK_KR-1'!W:W,B546),"")</f>
        <v/>
      </c>
      <c r="D546" s="124" t="str">
        <f>IF(A546&lt;&gt;"",SUMIFS('JPK_KR-1'!AM:AM,'JPK_KR-1'!W:W,B546),"")</f>
        <v/>
      </c>
      <c r="E546" t="str">
        <f>IF(KOKPIT!E546&lt;&gt;"",KOKPIT!E546,"")</f>
        <v/>
      </c>
      <c r="F546" t="str">
        <f>IF(KOKPIT!F546&lt;&gt;"",KOKPIT!F546,"")</f>
        <v/>
      </c>
      <c r="G546" s="124" t="str">
        <f>IF(E546&lt;&gt;"",SUMIFS('JPK_KR-1'!AL:AL,'JPK_KR-1'!W:W,F546),"")</f>
        <v/>
      </c>
      <c r="H546" s="124" t="str">
        <f>IF(E546&lt;&gt;"",SUMIFS('JPK_KR-1'!AM:AM,'JPK_KR-1'!W:W,F546),"")</f>
        <v/>
      </c>
      <c r="I546" t="str">
        <f>IF(KOKPIT!I546&lt;&gt;"",KOKPIT!I546,"")</f>
        <v/>
      </c>
      <c r="J546" t="str">
        <f>IF(KOKPIT!J546&lt;&gt;"",KOKPIT!J546,"")</f>
        <v/>
      </c>
      <c r="K546" s="124" t="str">
        <f>IF(I546&lt;&gt;"",SUMIFS('JPK_KR-1'!AJ:AJ,'JPK_KR-1'!W:W,J546),"")</f>
        <v/>
      </c>
      <c r="L546" s="124" t="str">
        <f>IF(I546&lt;&gt;"",SUMIFS('JPK_KR-1'!AK:AK,'JPK_KR-1'!W:W,J546),"")</f>
        <v/>
      </c>
    </row>
    <row r="547" spans="1:12" x14ac:dyDescent="0.35">
      <c r="A547" t="str">
        <f>IF(KOKPIT!A547&lt;&gt;"",KOKPIT!A547,"")</f>
        <v/>
      </c>
      <c r="B547" t="str">
        <f>IF(KOKPIT!B547&lt;&gt;"",KOKPIT!B547,"")</f>
        <v/>
      </c>
      <c r="C547" s="124" t="str">
        <f>IF(A547&lt;&gt;"",SUMIFS('JPK_KR-1'!AL:AL,'JPK_KR-1'!W:W,B547),"")</f>
        <v/>
      </c>
      <c r="D547" s="124" t="str">
        <f>IF(A547&lt;&gt;"",SUMIFS('JPK_KR-1'!AM:AM,'JPK_KR-1'!W:W,B547),"")</f>
        <v/>
      </c>
      <c r="E547" t="str">
        <f>IF(KOKPIT!E547&lt;&gt;"",KOKPIT!E547,"")</f>
        <v/>
      </c>
      <c r="F547" t="str">
        <f>IF(KOKPIT!F547&lt;&gt;"",KOKPIT!F547,"")</f>
        <v/>
      </c>
      <c r="G547" s="124" t="str">
        <f>IF(E547&lt;&gt;"",SUMIFS('JPK_KR-1'!AL:AL,'JPK_KR-1'!W:W,F547),"")</f>
        <v/>
      </c>
      <c r="H547" s="124" t="str">
        <f>IF(E547&lt;&gt;"",SUMIFS('JPK_KR-1'!AM:AM,'JPK_KR-1'!W:W,F547),"")</f>
        <v/>
      </c>
      <c r="I547" t="str">
        <f>IF(KOKPIT!I547&lt;&gt;"",KOKPIT!I547,"")</f>
        <v/>
      </c>
      <c r="J547" t="str">
        <f>IF(KOKPIT!J547&lt;&gt;"",KOKPIT!J547,"")</f>
        <v/>
      </c>
      <c r="K547" s="124" t="str">
        <f>IF(I547&lt;&gt;"",SUMIFS('JPK_KR-1'!AJ:AJ,'JPK_KR-1'!W:W,J547),"")</f>
        <v/>
      </c>
      <c r="L547" s="124" t="str">
        <f>IF(I547&lt;&gt;"",SUMIFS('JPK_KR-1'!AK:AK,'JPK_KR-1'!W:W,J547),"")</f>
        <v/>
      </c>
    </row>
    <row r="548" spans="1:12" x14ac:dyDescent="0.35">
      <c r="A548" t="str">
        <f>IF(KOKPIT!A548&lt;&gt;"",KOKPIT!A548,"")</f>
        <v/>
      </c>
      <c r="B548" t="str">
        <f>IF(KOKPIT!B548&lt;&gt;"",KOKPIT!B548,"")</f>
        <v/>
      </c>
      <c r="C548" s="124" t="str">
        <f>IF(A548&lt;&gt;"",SUMIFS('JPK_KR-1'!AL:AL,'JPK_KR-1'!W:W,B548),"")</f>
        <v/>
      </c>
      <c r="D548" s="124" t="str">
        <f>IF(A548&lt;&gt;"",SUMIFS('JPK_KR-1'!AM:AM,'JPK_KR-1'!W:W,B548),"")</f>
        <v/>
      </c>
      <c r="E548" t="str">
        <f>IF(KOKPIT!E548&lt;&gt;"",KOKPIT!E548,"")</f>
        <v/>
      </c>
      <c r="F548" t="str">
        <f>IF(KOKPIT!F548&lt;&gt;"",KOKPIT!F548,"")</f>
        <v/>
      </c>
      <c r="G548" s="124" t="str">
        <f>IF(E548&lt;&gt;"",SUMIFS('JPK_KR-1'!AL:AL,'JPK_KR-1'!W:W,F548),"")</f>
        <v/>
      </c>
      <c r="H548" s="124" t="str">
        <f>IF(E548&lt;&gt;"",SUMIFS('JPK_KR-1'!AM:AM,'JPK_KR-1'!W:W,F548),"")</f>
        <v/>
      </c>
      <c r="I548" t="str">
        <f>IF(KOKPIT!I548&lt;&gt;"",KOKPIT!I548,"")</f>
        <v/>
      </c>
      <c r="J548" t="str">
        <f>IF(KOKPIT!J548&lt;&gt;"",KOKPIT!J548,"")</f>
        <v/>
      </c>
      <c r="K548" s="124" t="str">
        <f>IF(I548&lt;&gt;"",SUMIFS('JPK_KR-1'!AJ:AJ,'JPK_KR-1'!W:W,J548),"")</f>
        <v/>
      </c>
      <c r="L548" s="124" t="str">
        <f>IF(I548&lt;&gt;"",SUMIFS('JPK_KR-1'!AK:AK,'JPK_KR-1'!W:W,J548),"")</f>
        <v/>
      </c>
    </row>
    <row r="549" spans="1:12" x14ac:dyDescent="0.35">
      <c r="A549" t="str">
        <f>IF(KOKPIT!A549&lt;&gt;"",KOKPIT!A549,"")</f>
        <v/>
      </c>
      <c r="B549" t="str">
        <f>IF(KOKPIT!B549&lt;&gt;"",KOKPIT!B549,"")</f>
        <v/>
      </c>
      <c r="C549" s="124" t="str">
        <f>IF(A549&lt;&gt;"",SUMIFS('JPK_KR-1'!AL:AL,'JPK_KR-1'!W:W,B549),"")</f>
        <v/>
      </c>
      <c r="D549" s="124" t="str">
        <f>IF(A549&lt;&gt;"",SUMIFS('JPK_KR-1'!AM:AM,'JPK_KR-1'!W:W,B549),"")</f>
        <v/>
      </c>
      <c r="E549" t="str">
        <f>IF(KOKPIT!E549&lt;&gt;"",KOKPIT!E549,"")</f>
        <v/>
      </c>
      <c r="F549" t="str">
        <f>IF(KOKPIT!F549&lt;&gt;"",KOKPIT!F549,"")</f>
        <v/>
      </c>
      <c r="G549" s="124" t="str">
        <f>IF(E549&lt;&gt;"",SUMIFS('JPK_KR-1'!AL:AL,'JPK_KR-1'!W:W,F549),"")</f>
        <v/>
      </c>
      <c r="H549" s="124" t="str">
        <f>IF(E549&lt;&gt;"",SUMIFS('JPK_KR-1'!AM:AM,'JPK_KR-1'!W:W,F549),"")</f>
        <v/>
      </c>
      <c r="I549" t="str">
        <f>IF(KOKPIT!I549&lt;&gt;"",KOKPIT!I549,"")</f>
        <v/>
      </c>
      <c r="J549" t="str">
        <f>IF(KOKPIT!J549&lt;&gt;"",KOKPIT!J549,"")</f>
        <v/>
      </c>
      <c r="K549" s="124" t="str">
        <f>IF(I549&lt;&gt;"",SUMIFS('JPK_KR-1'!AJ:AJ,'JPK_KR-1'!W:W,J549),"")</f>
        <v/>
      </c>
      <c r="L549" s="124" t="str">
        <f>IF(I549&lt;&gt;"",SUMIFS('JPK_KR-1'!AK:AK,'JPK_KR-1'!W:W,J549),"")</f>
        <v/>
      </c>
    </row>
    <row r="550" spans="1:12" x14ac:dyDescent="0.35">
      <c r="A550" t="str">
        <f>IF(KOKPIT!A550&lt;&gt;"",KOKPIT!A550,"")</f>
        <v/>
      </c>
      <c r="B550" t="str">
        <f>IF(KOKPIT!B550&lt;&gt;"",KOKPIT!B550,"")</f>
        <v/>
      </c>
      <c r="C550" s="124" t="str">
        <f>IF(A550&lt;&gt;"",SUMIFS('JPK_KR-1'!AL:AL,'JPK_KR-1'!W:W,B550),"")</f>
        <v/>
      </c>
      <c r="D550" s="124" t="str">
        <f>IF(A550&lt;&gt;"",SUMIFS('JPK_KR-1'!AM:AM,'JPK_KR-1'!W:W,B550),"")</f>
        <v/>
      </c>
      <c r="E550" t="str">
        <f>IF(KOKPIT!E550&lt;&gt;"",KOKPIT!E550,"")</f>
        <v/>
      </c>
      <c r="F550" t="str">
        <f>IF(KOKPIT!F550&lt;&gt;"",KOKPIT!F550,"")</f>
        <v/>
      </c>
      <c r="G550" s="124" t="str">
        <f>IF(E550&lt;&gt;"",SUMIFS('JPK_KR-1'!AL:AL,'JPK_KR-1'!W:W,F550),"")</f>
        <v/>
      </c>
      <c r="H550" s="124" t="str">
        <f>IF(E550&lt;&gt;"",SUMIFS('JPK_KR-1'!AM:AM,'JPK_KR-1'!W:W,F550),"")</f>
        <v/>
      </c>
      <c r="I550" t="str">
        <f>IF(KOKPIT!I550&lt;&gt;"",KOKPIT!I550,"")</f>
        <v/>
      </c>
      <c r="J550" t="str">
        <f>IF(KOKPIT!J550&lt;&gt;"",KOKPIT!J550,"")</f>
        <v/>
      </c>
      <c r="K550" s="124" t="str">
        <f>IF(I550&lt;&gt;"",SUMIFS('JPK_KR-1'!AJ:AJ,'JPK_KR-1'!W:W,J550),"")</f>
        <v/>
      </c>
      <c r="L550" s="124" t="str">
        <f>IF(I550&lt;&gt;"",SUMIFS('JPK_KR-1'!AK:AK,'JPK_KR-1'!W:W,J550),"")</f>
        <v/>
      </c>
    </row>
    <row r="551" spans="1:12" x14ac:dyDescent="0.35">
      <c r="A551" t="str">
        <f>IF(KOKPIT!A551&lt;&gt;"",KOKPIT!A551,"")</f>
        <v/>
      </c>
      <c r="B551" t="str">
        <f>IF(KOKPIT!B551&lt;&gt;"",KOKPIT!B551,"")</f>
        <v/>
      </c>
      <c r="C551" s="124" t="str">
        <f>IF(A551&lt;&gt;"",SUMIFS('JPK_KR-1'!AL:AL,'JPK_KR-1'!W:W,B551),"")</f>
        <v/>
      </c>
      <c r="D551" s="124" t="str">
        <f>IF(A551&lt;&gt;"",SUMIFS('JPK_KR-1'!AM:AM,'JPK_KR-1'!W:W,B551),"")</f>
        <v/>
      </c>
      <c r="E551" t="str">
        <f>IF(KOKPIT!E551&lt;&gt;"",KOKPIT!E551,"")</f>
        <v/>
      </c>
      <c r="F551" t="str">
        <f>IF(KOKPIT!F551&lt;&gt;"",KOKPIT!F551,"")</f>
        <v/>
      </c>
      <c r="G551" s="124" t="str">
        <f>IF(E551&lt;&gt;"",SUMIFS('JPK_KR-1'!AL:AL,'JPK_KR-1'!W:W,F551),"")</f>
        <v/>
      </c>
      <c r="H551" s="124" t="str">
        <f>IF(E551&lt;&gt;"",SUMIFS('JPK_KR-1'!AM:AM,'JPK_KR-1'!W:W,F551),"")</f>
        <v/>
      </c>
      <c r="I551" t="str">
        <f>IF(KOKPIT!I551&lt;&gt;"",KOKPIT!I551,"")</f>
        <v/>
      </c>
      <c r="J551" t="str">
        <f>IF(KOKPIT!J551&lt;&gt;"",KOKPIT!J551,"")</f>
        <v/>
      </c>
      <c r="K551" s="124" t="str">
        <f>IF(I551&lt;&gt;"",SUMIFS('JPK_KR-1'!AJ:AJ,'JPK_KR-1'!W:W,J551),"")</f>
        <v/>
      </c>
      <c r="L551" s="124" t="str">
        <f>IF(I551&lt;&gt;"",SUMIFS('JPK_KR-1'!AK:AK,'JPK_KR-1'!W:W,J551),"")</f>
        <v/>
      </c>
    </row>
    <row r="552" spans="1:12" x14ac:dyDescent="0.35">
      <c r="A552" t="str">
        <f>IF(KOKPIT!A552&lt;&gt;"",KOKPIT!A552,"")</f>
        <v/>
      </c>
      <c r="B552" t="str">
        <f>IF(KOKPIT!B552&lt;&gt;"",KOKPIT!B552,"")</f>
        <v/>
      </c>
      <c r="C552" s="124" t="str">
        <f>IF(A552&lt;&gt;"",SUMIFS('JPK_KR-1'!AL:AL,'JPK_KR-1'!W:W,B552),"")</f>
        <v/>
      </c>
      <c r="D552" s="124" t="str">
        <f>IF(A552&lt;&gt;"",SUMIFS('JPK_KR-1'!AM:AM,'JPK_KR-1'!W:W,B552),"")</f>
        <v/>
      </c>
      <c r="E552" t="str">
        <f>IF(KOKPIT!E552&lt;&gt;"",KOKPIT!E552,"")</f>
        <v/>
      </c>
      <c r="F552" t="str">
        <f>IF(KOKPIT!F552&lt;&gt;"",KOKPIT!F552,"")</f>
        <v/>
      </c>
      <c r="G552" s="124" t="str">
        <f>IF(E552&lt;&gt;"",SUMIFS('JPK_KR-1'!AL:AL,'JPK_KR-1'!W:W,F552),"")</f>
        <v/>
      </c>
      <c r="H552" s="124" t="str">
        <f>IF(E552&lt;&gt;"",SUMIFS('JPK_KR-1'!AM:AM,'JPK_KR-1'!W:W,F552),"")</f>
        <v/>
      </c>
      <c r="I552" t="str">
        <f>IF(KOKPIT!I552&lt;&gt;"",KOKPIT!I552,"")</f>
        <v/>
      </c>
      <c r="J552" t="str">
        <f>IF(KOKPIT!J552&lt;&gt;"",KOKPIT!J552,"")</f>
        <v/>
      </c>
      <c r="K552" s="124" t="str">
        <f>IF(I552&lt;&gt;"",SUMIFS('JPK_KR-1'!AJ:AJ,'JPK_KR-1'!W:W,J552),"")</f>
        <v/>
      </c>
      <c r="L552" s="124" t="str">
        <f>IF(I552&lt;&gt;"",SUMIFS('JPK_KR-1'!AK:AK,'JPK_KR-1'!W:W,J552),"")</f>
        <v/>
      </c>
    </row>
    <row r="553" spans="1:12" x14ac:dyDescent="0.35">
      <c r="A553" t="str">
        <f>IF(KOKPIT!A553&lt;&gt;"",KOKPIT!A553,"")</f>
        <v/>
      </c>
      <c r="B553" t="str">
        <f>IF(KOKPIT!B553&lt;&gt;"",KOKPIT!B553,"")</f>
        <v/>
      </c>
      <c r="C553" s="124" t="str">
        <f>IF(A553&lt;&gt;"",SUMIFS('JPK_KR-1'!AL:AL,'JPK_KR-1'!W:W,B553),"")</f>
        <v/>
      </c>
      <c r="D553" s="124" t="str">
        <f>IF(A553&lt;&gt;"",SUMIFS('JPK_KR-1'!AM:AM,'JPK_KR-1'!W:W,B553),"")</f>
        <v/>
      </c>
      <c r="E553" t="str">
        <f>IF(KOKPIT!E553&lt;&gt;"",KOKPIT!E553,"")</f>
        <v/>
      </c>
      <c r="F553" t="str">
        <f>IF(KOKPIT!F553&lt;&gt;"",KOKPIT!F553,"")</f>
        <v/>
      </c>
      <c r="G553" s="124" t="str">
        <f>IF(E553&lt;&gt;"",SUMIFS('JPK_KR-1'!AL:AL,'JPK_KR-1'!W:W,F553),"")</f>
        <v/>
      </c>
      <c r="H553" s="124" t="str">
        <f>IF(E553&lt;&gt;"",SUMIFS('JPK_KR-1'!AM:AM,'JPK_KR-1'!W:W,F553),"")</f>
        <v/>
      </c>
      <c r="I553" t="str">
        <f>IF(KOKPIT!I553&lt;&gt;"",KOKPIT!I553,"")</f>
        <v/>
      </c>
      <c r="J553" t="str">
        <f>IF(KOKPIT!J553&lt;&gt;"",KOKPIT!J553,"")</f>
        <v/>
      </c>
      <c r="K553" s="124" t="str">
        <f>IF(I553&lt;&gt;"",SUMIFS('JPK_KR-1'!AJ:AJ,'JPK_KR-1'!W:W,J553),"")</f>
        <v/>
      </c>
      <c r="L553" s="124" t="str">
        <f>IF(I553&lt;&gt;"",SUMIFS('JPK_KR-1'!AK:AK,'JPK_KR-1'!W:W,J553),"")</f>
        <v/>
      </c>
    </row>
    <row r="554" spans="1:12" x14ac:dyDescent="0.35">
      <c r="A554" t="str">
        <f>IF(KOKPIT!A554&lt;&gt;"",KOKPIT!A554,"")</f>
        <v/>
      </c>
      <c r="B554" t="str">
        <f>IF(KOKPIT!B554&lt;&gt;"",KOKPIT!B554,"")</f>
        <v/>
      </c>
      <c r="C554" s="124" t="str">
        <f>IF(A554&lt;&gt;"",SUMIFS('JPK_KR-1'!AL:AL,'JPK_KR-1'!W:W,B554),"")</f>
        <v/>
      </c>
      <c r="D554" s="124" t="str">
        <f>IF(A554&lt;&gt;"",SUMIFS('JPK_KR-1'!AM:AM,'JPK_KR-1'!W:W,B554),"")</f>
        <v/>
      </c>
      <c r="E554" t="str">
        <f>IF(KOKPIT!E554&lt;&gt;"",KOKPIT!E554,"")</f>
        <v/>
      </c>
      <c r="F554" t="str">
        <f>IF(KOKPIT!F554&lt;&gt;"",KOKPIT!F554,"")</f>
        <v/>
      </c>
      <c r="G554" s="124" t="str">
        <f>IF(E554&lt;&gt;"",SUMIFS('JPK_KR-1'!AL:AL,'JPK_KR-1'!W:W,F554),"")</f>
        <v/>
      </c>
      <c r="H554" s="124" t="str">
        <f>IF(E554&lt;&gt;"",SUMIFS('JPK_KR-1'!AM:AM,'JPK_KR-1'!W:W,F554),"")</f>
        <v/>
      </c>
      <c r="I554" t="str">
        <f>IF(KOKPIT!I554&lt;&gt;"",KOKPIT!I554,"")</f>
        <v/>
      </c>
      <c r="J554" t="str">
        <f>IF(KOKPIT!J554&lt;&gt;"",KOKPIT!J554,"")</f>
        <v/>
      </c>
      <c r="K554" s="124" t="str">
        <f>IF(I554&lt;&gt;"",SUMIFS('JPK_KR-1'!AJ:AJ,'JPK_KR-1'!W:W,J554),"")</f>
        <v/>
      </c>
      <c r="L554" s="124" t="str">
        <f>IF(I554&lt;&gt;"",SUMIFS('JPK_KR-1'!AK:AK,'JPK_KR-1'!W:W,J554),"")</f>
        <v/>
      </c>
    </row>
    <row r="555" spans="1:12" x14ac:dyDescent="0.35">
      <c r="A555" t="str">
        <f>IF(KOKPIT!A555&lt;&gt;"",KOKPIT!A555,"")</f>
        <v/>
      </c>
      <c r="B555" t="str">
        <f>IF(KOKPIT!B555&lt;&gt;"",KOKPIT!B555,"")</f>
        <v/>
      </c>
      <c r="C555" s="124" t="str">
        <f>IF(A555&lt;&gt;"",SUMIFS('JPK_KR-1'!AL:AL,'JPK_KR-1'!W:W,B555),"")</f>
        <v/>
      </c>
      <c r="D555" s="124" t="str">
        <f>IF(A555&lt;&gt;"",SUMIFS('JPK_KR-1'!AM:AM,'JPK_KR-1'!W:W,B555),"")</f>
        <v/>
      </c>
      <c r="E555" t="str">
        <f>IF(KOKPIT!E555&lt;&gt;"",KOKPIT!E555,"")</f>
        <v/>
      </c>
      <c r="F555" t="str">
        <f>IF(KOKPIT!F555&lt;&gt;"",KOKPIT!F555,"")</f>
        <v/>
      </c>
      <c r="G555" s="124" t="str">
        <f>IF(E555&lt;&gt;"",SUMIFS('JPK_KR-1'!AL:AL,'JPK_KR-1'!W:W,F555),"")</f>
        <v/>
      </c>
      <c r="H555" s="124" t="str">
        <f>IF(E555&lt;&gt;"",SUMIFS('JPK_KR-1'!AM:AM,'JPK_KR-1'!W:W,F555),"")</f>
        <v/>
      </c>
      <c r="I555" t="str">
        <f>IF(KOKPIT!I555&lt;&gt;"",KOKPIT!I555,"")</f>
        <v/>
      </c>
      <c r="J555" t="str">
        <f>IF(KOKPIT!J555&lt;&gt;"",KOKPIT!J555,"")</f>
        <v/>
      </c>
      <c r="K555" s="124" t="str">
        <f>IF(I555&lt;&gt;"",SUMIFS('JPK_KR-1'!AJ:AJ,'JPK_KR-1'!W:W,J555),"")</f>
        <v/>
      </c>
      <c r="L555" s="124" t="str">
        <f>IF(I555&lt;&gt;"",SUMIFS('JPK_KR-1'!AK:AK,'JPK_KR-1'!W:W,J555),"")</f>
        <v/>
      </c>
    </row>
    <row r="556" spans="1:12" x14ac:dyDescent="0.35">
      <c r="A556" t="str">
        <f>IF(KOKPIT!A556&lt;&gt;"",KOKPIT!A556,"")</f>
        <v/>
      </c>
      <c r="B556" t="str">
        <f>IF(KOKPIT!B556&lt;&gt;"",KOKPIT!B556,"")</f>
        <v/>
      </c>
      <c r="C556" s="124" t="str">
        <f>IF(A556&lt;&gt;"",SUMIFS('JPK_KR-1'!AL:AL,'JPK_KR-1'!W:W,B556),"")</f>
        <v/>
      </c>
      <c r="D556" s="124" t="str">
        <f>IF(A556&lt;&gt;"",SUMIFS('JPK_KR-1'!AM:AM,'JPK_KR-1'!W:W,B556),"")</f>
        <v/>
      </c>
      <c r="E556" t="str">
        <f>IF(KOKPIT!E556&lt;&gt;"",KOKPIT!E556,"")</f>
        <v/>
      </c>
      <c r="F556" t="str">
        <f>IF(KOKPIT!F556&lt;&gt;"",KOKPIT!F556,"")</f>
        <v/>
      </c>
      <c r="G556" s="124" t="str">
        <f>IF(E556&lt;&gt;"",SUMIFS('JPK_KR-1'!AL:AL,'JPK_KR-1'!W:W,F556),"")</f>
        <v/>
      </c>
      <c r="H556" s="124" t="str">
        <f>IF(E556&lt;&gt;"",SUMIFS('JPK_KR-1'!AM:AM,'JPK_KR-1'!W:W,F556),"")</f>
        <v/>
      </c>
      <c r="I556" t="str">
        <f>IF(KOKPIT!I556&lt;&gt;"",KOKPIT!I556,"")</f>
        <v/>
      </c>
      <c r="J556" t="str">
        <f>IF(KOKPIT!J556&lt;&gt;"",KOKPIT!J556,"")</f>
        <v/>
      </c>
      <c r="K556" s="124" t="str">
        <f>IF(I556&lt;&gt;"",SUMIFS('JPK_KR-1'!AJ:AJ,'JPK_KR-1'!W:W,J556),"")</f>
        <v/>
      </c>
      <c r="L556" s="124" t="str">
        <f>IF(I556&lt;&gt;"",SUMIFS('JPK_KR-1'!AK:AK,'JPK_KR-1'!W:W,J556),"")</f>
        <v/>
      </c>
    </row>
    <row r="557" spans="1:12" x14ac:dyDescent="0.35">
      <c r="A557" t="str">
        <f>IF(KOKPIT!A557&lt;&gt;"",KOKPIT!A557,"")</f>
        <v/>
      </c>
      <c r="B557" t="str">
        <f>IF(KOKPIT!B557&lt;&gt;"",KOKPIT!B557,"")</f>
        <v/>
      </c>
      <c r="C557" s="124" t="str">
        <f>IF(A557&lt;&gt;"",SUMIFS('JPK_KR-1'!AL:AL,'JPK_KR-1'!W:W,B557),"")</f>
        <v/>
      </c>
      <c r="D557" s="124" t="str">
        <f>IF(A557&lt;&gt;"",SUMIFS('JPK_KR-1'!AM:AM,'JPK_KR-1'!W:W,B557),"")</f>
        <v/>
      </c>
      <c r="E557" t="str">
        <f>IF(KOKPIT!E557&lt;&gt;"",KOKPIT!E557,"")</f>
        <v/>
      </c>
      <c r="F557" t="str">
        <f>IF(KOKPIT!F557&lt;&gt;"",KOKPIT!F557,"")</f>
        <v/>
      </c>
      <c r="G557" s="124" t="str">
        <f>IF(E557&lt;&gt;"",SUMIFS('JPK_KR-1'!AL:AL,'JPK_KR-1'!W:W,F557),"")</f>
        <v/>
      </c>
      <c r="H557" s="124" t="str">
        <f>IF(E557&lt;&gt;"",SUMIFS('JPK_KR-1'!AM:AM,'JPK_KR-1'!W:W,F557),"")</f>
        <v/>
      </c>
      <c r="I557" t="str">
        <f>IF(KOKPIT!I557&lt;&gt;"",KOKPIT!I557,"")</f>
        <v/>
      </c>
      <c r="J557" t="str">
        <f>IF(KOKPIT!J557&lt;&gt;"",KOKPIT!J557,"")</f>
        <v/>
      </c>
      <c r="K557" s="124" t="str">
        <f>IF(I557&lt;&gt;"",SUMIFS('JPK_KR-1'!AJ:AJ,'JPK_KR-1'!W:W,J557),"")</f>
        <v/>
      </c>
      <c r="L557" s="124" t="str">
        <f>IF(I557&lt;&gt;"",SUMIFS('JPK_KR-1'!AK:AK,'JPK_KR-1'!W:W,J557),"")</f>
        <v/>
      </c>
    </row>
    <row r="558" spans="1:12" x14ac:dyDescent="0.35">
      <c r="A558" t="str">
        <f>IF(KOKPIT!A558&lt;&gt;"",KOKPIT!A558,"")</f>
        <v/>
      </c>
      <c r="B558" t="str">
        <f>IF(KOKPIT!B558&lt;&gt;"",KOKPIT!B558,"")</f>
        <v/>
      </c>
      <c r="C558" s="124" t="str">
        <f>IF(A558&lt;&gt;"",SUMIFS('JPK_KR-1'!AL:AL,'JPK_KR-1'!W:W,B558),"")</f>
        <v/>
      </c>
      <c r="D558" s="124" t="str">
        <f>IF(A558&lt;&gt;"",SUMIFS('JPK_KR-1'!AM:AM,'JPK_KR-1'!W:W,B558),"")</f>
        <v/>
      </c>
      <c r="E558" t="str">
        <f>IF(KOKPIT!E558&lt;&gt;"",KOKPIT!E558,"")</f>
        <v/>
      </c>
      <c r="F558" t="str">
        <f>IF(KOKPIT!F558&lt;&gt;"",KOKPIT!F558,"")</f>
        <v/>
      </c>
      <c r="G558" s="124" t="str">
        <f>IF(E558&lt;&gt;"",SUMIFS('JPK_KR-1'!AL:AL,'JPK_KR-1'!W:W,F558),"")</f>
        <v/>
      </c>
      <c r="H558" s="124" t="str">
        <f>IF(E558&lt;&gt;"",SUMIFS('JPK_KR-1'!AM:AM,'JPK_KR-1'!W:W,F558),"")</f>
        <v/>
      </c>
      <c r="I558" t="str">
        <f>IF(KOKPIT!I558&lt;&gt;"",KOKPIT!I558,"")</f>
        <v/>
      </c>
      <c r="J558" t="str">
        <f>IF(KOKPIT!J558&lt;&gt;"",KOKPIT!J558,"")</f>
        <v/>
      </c>
      <c r="K558" s="124" t="str">
        <f>IF(I558&lt;&gt;"",SUMIFS('JPK_KR-1'!AJ:AJ,'JPK_KR-1'!W:W,J558),"")</f>
        <v/>
      </c>
      <c r="L558" s="124" t="str">
        <f>IF(I558&lt;&gt;"",SUMIFS('JPK_KR-1'!AK:AK,'JPK_KR-1'!W:W,J558),"")</f>
        <v/>
      </c>
    </row>
    <row r="559" spans="1:12" x14ac:dyDescent="0.35">
      <c r="A559" t="str">
        <f>IF(KOKPIT!A559&lt;&gt;"",KOKPIT!A559,"")</f>
        <v/>
      </c>
      <c r="B559" t="str">
        <f>IF(KOKPIT!B559&lt;&gt;"",KOKPIT!B559,"")</f>
        <v/>
      </c>
      <c r="C559" s="124" t="str">
        <f>IF(A559&lt;&gt;"",SUMIFS('JPK_KR-1'!AL:AL,'JPK_KR-1'!W:W,B559),"")</f>
        <v/>
      </c>
      <c r="D559" s="124" t="str">
        <f>IF(A559&lt;&gt;"",SUMIFS('JPK_KR-1'!AM:AM,'JPK_KR-1'!W:W,B559),"")</f>
        <v/>
      </c>
      <c r="E559" t="str">
        <f>IF(KOKPIT!E559&lt;&gt;"",KOKPIT!E559,"")</f>
        <v/>
      </c>
      <c r="F559" t="str">
        <f>IF(KOKPIT!F559&lt;&gt;"",KOKPIT!F559,"")</f>
        <v/>
      </c>
      <c r="G559" s="124" t="str">
        <f>IF(E559&lt;&gt;"",SUMIFS('JPK_KR-1'!AL:AL,'JPK_KR-1'!W:W,F559),"")</f>
        <v/>
      </c>
      <c r="H559" s="124" t="str">
        <f>IF(E559&lt;&gt;"",SUMIFS('JPK_KR-1'!AM:AM,'JPK_KR-1'!W:W,F559),"")</f>
        <v/>
      </c>
      <c r="I559" t="str">
        <f>IF(KOKPIT!I559&lt;&gt;"",KOKPIT!I559,"")</f>
        <v/>
      </c>
      <c r="J559" t="str">
        <f>IF(KOKPIT!J559&lt;&gt;"",KOKPIT!J559,"")</f>
        <v/>
      </c>
      <c r="K559" s="124" t="str">
        <f>IF(I559&lt;&gt;"",SUMIFS('JPK_KR-1'!AJ:AJ,'JPK_KR-1'!W:W,J559),"")</f>
        <v/>
      </c>
      <c r="L559" s="124" t="str">
        <f>IF(I559&lt;&gt;"",SUMIFS('JPK_KR-1'!AK:AK,'JPK_KR-1'!W:W,J559),"")</f>
        <v/>
      </c>
    </row>
    <row r="560" spans="1:12" x14ac:dyDescent="0.35">
      <c r="A560" t="str">
        <f>IF(KOKPIT!A560&lt;&gt;"",KOKPIT!A560,"")</f>
        <v/>
      </c>
      <c r="B560" t="str">
        <f>IF(KOKPIT!B560&lt;&gt;"",KOKPIT!B560,"")</f>
        <v/>
      </c>
      <c r="C560" s="124" t="str">
        <f>IF(A560&lt;&gt;"",SUMIFS('JPK_KR-1'!AL:AL,'JPK_KR-1'!W:W,B560),"")</f>
        <v/>
      </c>
      <c r="D560" s="124" t="str">
        <f>IF(A560&lt;&gt;"",SUMIFS('JPK_KR-1'!AM:AM,'JPK_KR-1'!W:W,B560),"")</f>
        <v/>
      </c>
      <c r="E560" t="str">
        <f>IF(KOKPIT!E560&lt;&gt;"",KOKPIT!E560,"")</f>
        <v/>
      </c>
      <c r="F560" t="str">
        <f>IF(KOKPIT!F560&lt;&gt;"",KOKPIT!F560,"")</f>
        <v/>
      </c>
      <c r="G560" s="124" t="str">
        <f>IF(E560&lt;&gt;"",SUMIFS('JPK_KR-1'!AL:AL,'JPK_KR-1'!W:W,F560),"")</f>
        <v/>
      </c>
      <c r="H560" s="124" t="str">
        <f>IF(E560&lt;&gt;"",SUMIFS('JPK_KR-1'!AM:AM,'JPK_KR-1'!W:W,F560),"")</f>
        <v/>
      </c>
      <c r="I560" t="str">
        <f>IF(KOKPIT!I560&lt;&gt;"",KOKPIT!I560,"")</f>
        <v/>
      </c>
      <c r="J560" t="str">
        <f>IF(KOKPIT!J560&lt;&gt;"",KOKPIT!J560,"")</f>
        <v/>
      </c>
      <c r="K560" s="124" t="str">
        <f>IF(I560&lt;&gt;"",SUMIFS('JPK_KR-1'!AJ:AJ,'JPK_KR-1'!W:W,J560),"")</f>
        <v/>
      </c>
      <c r="L560" s="124" t="str">
        <f>IF(I560&lt;&gt;"",SUMIFS('JPK_KR-1'!AK:AK,'JPK_KR-1'!W:W,J560),"")</f>
        <v/>
      </c>
    </row>
    <row r="561" spans="1:12" x14ac:dyDescent="0.35">
      <c r="A561" t="str">
        <f>IF(KOKPIT!A561&lt;&gt;"",KOKPIT!A561,"")</f>
        <v/>
      </c>
      <c r="B561" t="str">
        <f>IF(KOKPIT!B561&lt;&gt;"",KOKPIT!B561,"")</f>
        <v/>
      </c>
      <c r="C561" s="124" t="str">
        <f>IF(A561&lt;&gt;"",SUMIFS('JPK_KR-1'!AL:AL,'JPK_KR-1'!W:W,B561),"")</f>
        <v/>
      </c>
      <c r="D561" s="124" t="str">
        <f>IF(A561&lt;&gt;"",SUMIFS('JPK_KR-1'!AM:AM,'JPK_KR-1'!W:W,B561),"")</f>
        <v/>
      </c>
      <c r="E561" t="str">
        <f>IF(KOKPIT!E561&lt;&gt;"",KOKPIT!E561,"")</f>
        <v/>
      </c>
      <c r="F561" t="str">
        <f>IF(KOKPIT!F561&lt;&gt;"",KOKPIT!F561,"")</f>
        <v/>
      </c>
      <c r="G561" s="124" t="str">
        <f>IF(E561&lt;&gt;"",SUMIFS('JPK_KR-1'!AL:AL,'JPK_KR-1'!W:W,F561),"")</f>
        <v/>
      </c>
      <c r="H561" s="124" t="str">
        <f>IF(E561&lt;&gt;"",SUMIFS('JPK_KR-1'!AM:AM,'JPK_KR-1'!W:W,F561),"")</f>
        <v/>
      </c>
      <c r="I561" t="str">
        <f>IF(KOKPIT!I561&lt;&gt;"",KOKPIT!I561,"")</f>
        <v/>
      </c>
      <c r="J561" t="str">
        <f>IF(KOKPIT!J561&lt;&gt;"",KOKPIT!J561,"")</f>
        <v/>
      </c>
      <c r="K561" s="124" t="str">
        <f>IF(I561&lt;&gt;"",SUMIFS('JPK_KR-1'!AJ:AJ,'JPK_KR-1'!W:W,J561),"")</f>
        <v/>
      </c>
      <c r="L561" s="124" t="str">
        <f>IF(I561&lt;&gt;"",SUMIFS('JPK_KR-1'!AK:AK,'JPK_KR-1'!W:W,J561),"")</f>
        <v/>
      </c>
    </row>
    <row r="562" spans="1:12" x14ac:dyDescent="0.35">
      <c r="A562" t="str">
        <f>IF(KOKPIT!A562&lt;&gt;"",KOKPIT!A562,"")</f>
        <v/>
      </c>
      <c r="B562" t="str">
        <f>IF(KOKPIT!B562&lt;&gt;"",KOKPIT!B562,"")</f>
        <v/>
      </c>
      <c r="C562" s="124" t="str">
        <f>IF(A562&lt;&gt;"",SUMIFS('JPK_KR-1'!AL:AL,'JPK_KR-1'!W:W,B562),"")</f>
        <v/>
      </c>
      <c r="D562" s="124" t="str">
        <f>IF(A562&lt;&gt;"",SUMIFS('JPK_KR-1'!AM:AM,'JPK_KR-1'!W:W,B562),"")</f>
        <v/>
      </c>
      <c r="E562" t="str">
        <f>IF(KOKPIT!E562&lt;&gt;"",KOKPIT!E562,"")</f>
        <v/>
      </c>
      <c r="F562" t="str">
        <f>IF(KOKPIT!F562&lt;&gt;"",KOKPIT!F562,"")</f>
        <v/>
      </c>
      <c r="G562" s="124" t="str">
        <f>IF(E562&lt;&gt;"",SUMIFS('JPK_KR-1'!AL:AL,'JPK_KR-1'!W:W,F562),"")</f>
        <v/>
      </c>
      <c r="H562" s="124" t="str">
        <f>IF(E562&lt;&gt;"",SUMIFS('JPK_KR-1'!AM:AM,'JPK_KR-1'!W:W,F562),"")</f>
        <v/>
      </c>
      <c r="I562" t="str">
        <f>IF(KOKPIT!I562&lt;&gt;"",KOKPIT!I562,"")</f>
        <v/>
      </c>
      <c r="J562" t="str">
        <f>IF(KOKPIT!J562&lt;&gt;"",KOKPIT!J562,"")</f>
        <v/>
      </c>
      <c r="K562" s="124" t="str">
        <f>IF(I562&lt;&gt;"",SUMIFS('JPK_KR-1'!AJ:AJ,'JPK_KR-1'!W:W,J562),"")</f>
        <v/>
      </c>
      <c r="L562" s="124" t="str">
        <f>IF(I562&lt;&gt;"",SUMIFS('JPK_KR-1'!AK:AK,'JPK_KR-1'!W:W,J562),"")</f>
        <v/>
      </c>
    </row>
    <row r="563" spans="1:12" x14ac:dyDescent="0.35">
      <c r="A563" t="str">
        <f>IF(KOKPIT!A563&lt;&gt;"",KOKPIT!A563,"")</f>
        <v/>
      </c>
      <c r="B563" t="str">
        <f>IF(KOKPIT!B563&lt;&gt;"",KOKPIT!B563,"")</f>
        <v/>
      </c>
      <c r="C563" s="124" t="str">
        <f>IF(A563&lt;&gt;"",SUMIFS('JPK_KR-1'!AL:AL,'JPK_KR-1'!W:W,B563),"")</f>
        <v/>
      </c>
      <c r="D563" s="124" t="str">
        <f>IF(A563&lt;&gt;"",SUMIFS('JPK_KR-1'!AM:AM,'JPK_KR-1'!W:W,B563),"")</f>
        <v/>
      </c>
      <c r="E563" t="str">
        <f>IF(KOKPIT!E563&lt;&gt;"",KOKPIT!E563,"")</f>
        <v/>
      </c>
      <c r="F563" t="str">
        <f>IF(KOKPIT!F563&lt;&gt;"",KOKPIT!F563,"")</f>
        <v/>
      </c>
      <c r="G563" s="124" t="str">
        <f>IF(E563&lt;&gt;"",SUMIFS('JPK_KR-1'!AL:AL,'JPK_KR-1'!W:W,F563),"")</f>
        <v/>
      </c>
      <c r="H563" s="124" t="str">
        <f>IF(E563&lt;&gt;"",SUMIFS('JPK_KR-1'!AM:AM,'JPK_KR-1'!W:W,F563),"")</f>
        <v/>
      </c>
      <c r="I563" t="str">
        <f>IF(KOKPIT!I563&lt;&gt;"",KOKPIT!I563,"")</f>
        <v/>
      </c>
      <c r="J563" t="str">
        <f>IF(KOKPIT!J563&lt;&gt;"",KOKPIT!J563,"")</f>
        <v/>
      </c>
      <c r="K563" s="124" t="str">
        <f>IF(I563&lt;&gt;"",SUMIFS('JPK_KR-1'!AJ:AJ,'JPK_KR-1'!W:W,J563),"")</f>
        <v/>
      </c>
      <c r="L563" s="124" t="str">
        <f>IF(I563&lt;&gt;"",SUMIFS('JPK_KR-1'!AK:AK,'JPK_KR-1'!W:W,J563),"")</f>
        <v/>
      </c>
    </row>
    <row r="564" spans="1:12" x14ac:dyDescent="0.35">
      <c r="A564" t="str">
        <f>IF(KOKPIT!A564&lt;&gt;"",KOKPIT!A564,"")</f>
        <v/>
      </c>
      <c r="B564" t="str">
        <f>IF(KOKPIT!B564&lt;&gt;"",KOKPIT!B564,"")</f>
        <v/>
      </c>
      <c r="C564" s="124" t="str">
        <f>IF(A564&lt;&gt;"",SUMIFS('JPK_KR-1'!AL:AL,'JPK_KR-1'!W:W,B564),"")</f>
        <v/>
      </c>
      <c r="D564" s="124" t="str">
        <f>IF(A564&lt;&gt;"",SUMIFS('JPK_KR-1'!AM:AM,'JPK_KR-1'!W:W,B564),"")</f>
        <v/>
      </c>
      <c r="E564" t="str">
        <f>IF(KOKPIT!E564&lt;&gt;"",KOKPIT!E564,"")</f>
        <v/>
      </c>
      <c r="F564" t="str">
        <f>IF(KOKPIT!F564&lt;&gt;"",KOKPIT!F564,"")</f>
        <v/>
      </c>
      <c r="G564" s="124" t="str">
        <f>IF(E564&lt;&gt;"",SUMIFS('JPK_KR-1'!AL:AL,'JPK_KR-1'!W:W,F564),"")</f>
        <v/>
      </c>
      <c r="H564" s="124" t="str">
        <f>IF(E564&lt;&gt;"",SUMIFS('JPK_KR-1'!AM:AM,'JPK_KR-1'!W:W,F564),"")</f>
        <v/>
      </c>
      <c r="I564" t="str">
        <f>IF(KOKPIT!I564&lt;&gt;"",KOKPIT!I564,"")</f>
        <v/>
      </c>
      <c r="J564" t="str">
        <f>IF(KOKPIT!J564&lt;&gt;"",KOKPIT!J564,"")</f>
        <v/>
      </c>
      <c r="K564" s="124" t="str">
        <f>IF(I564&lt;&gt;"",SUMIFS('JPK_KR-1'!AJ:AJ,'JPK_KR-1'!W:W,J564),"")</f>
        <v/>
      </c>
      <c r="L564" s="124" t="str">
        <f>IF(I564&lt;&gt;"",SUMIFS('JPK_KR-1'!AK:AK,'JPK_KR-1'!W:W,J564),"")</f>
        <v/>
      </c>
    </row>
    <row r="565" spans="1:12" x14ac:dyDescent="0.35">
      <c r="A565" t="str">
        <f>IF(KOKPIT!A565&lt;&gt;"",KOKPIT!A565,"")</f>
        <v/>
      </c>
      <c r="B565" t="str">
        <f>IF(KOKPIT!B565&lt;&gt;"",KOKPIT!B565,"")</f>
        <v/>
      </c>
      <c r="C565" s="124" t="str">
        <f>IF(A565&lt;&gt;"",SUMIFS('JPK_KR-1'!AL:AL,'JPK_KR-1'!W:W,B565),"")</f>
        <v/>
      </c>
      <c r="D565" s="124" t="str">
        <f>IF(A565&lt;&gt;"",SUMIFS('JPK_KR-1'!AM:AM,'JPK_KR-1'!W:W,B565),"")</f>
        <v/>
      </c>
      <c r="E565" t="str">
        <f>IF(KOKPIT!E565&lt;&gt;"",KOKPIT!E565,"")</f>
        <v/>
      </c>
      <c r="F565" t="str">
        <f>IF(KOKPIT!F565&lt;&gt;"",KOKPIT!F565,"")</f>
        <v/>
      </c>
      <c r="G565" s="124" t="str">
        <f>IF(E565&lt;&gt;"",SUMIFS('JPK_KR-1'!AL:AL,'JPK_KR-1'!W:W,F565),"")</f>
        <v/>
      </c>
      <c r="H565" s="124" t="str">
        <f>IF(E565&lt;&gt;"",SUMIFS('JPK_KR-1'!AM:AM,'JPK_KR-1'!W:W,F565),"")</f>
        <v/>
      </c>
      <c r="I565" t="str">
        <f>IF(KOKPIT!I565&lt;&gt;"",KOKPIT!I565,"")</f>
        <v/>
      </c>
      <c r="J565" t="str">
        <f>IF(KOKPIT!J565&lt;&gt;"",KOKPIT!J565,"")</f>
        <v/>
      </c>
      <c r="K565" s="124" t="str">
        <f>IF(I565&lt;&gt;"",SUMIFS('JPK_KR-1'!AJ:AJ,'JPK_KR-1'!W:W,J565),"")</f>
        <v/>
      </c>
      <c r="L565" s="124" t="str">
        <f>IF(I565&lt;&gt;"",SUMIFS('JPK_KR-1'!AK:AK,'JPK_KR-1'!W:W,J565),"")</f>
        <v/>
      </c>
    </row>
    <row r="566" spans="1:12" x14ac:dyDescent="0.35">
      <c r="A566" t="str">
        <f>IF(KOKPIT!A566&lt;&gt;"",KOKPIT!A566,"")</f>
        <v/>
      </c>
      <c r="B566" t="str">
        <f>IF(KOKPIT!B566&lt;&gt;"",KOKPIT!B566,"")</f>
        <v/>
      </c>
      <c r="C566" s="124" t="str">
        <f>IF(A566&lt;&gt;"",SUMIFS('JPK_KR-1'!AL:AL,'JPK_KR-1'!W:W,B566),"")</f>
        <v/>
      </c>
      <c r="D566" s="124" t="str">
        <f>IF(A566&lt;&gt;"",SUMIFS('JPK_KR-1'!AM:AM,'JPK_KR-1'!W:W,B566),"")</f>
        <v/>
      </c>
      <c r="E566" t="str">
        <f>IF(KOKPIT!E566&lt;&gt;"",KOKPIT!E566,"")</f>
        <v/>
      </c>
      <c r="F566" t="str">
        <f>IF(KOKPIT!F566&lt;&gt;"",KOKPIT!F566,"")</f>
        <v/>
      </c>
      <c r="G566" s="124" t="str">
        <f>IF(E566&lt;&gt;"",SUMIFS('JPK_KR-1'!AL:AL,'JPK_KR-1'!W:W,F566),"")</f>
        <v/>
      </c>
      <c r="H566" s="124" t="str">
        <f>IF(E566&lt;&gt;"",SUMIFS('JPK_KR-1'!AM:AM,'JPK_KR-1'!W:W,F566),"")</f>
        <v/>
      </c>
      <c r="I566" t="str">
        <f>IF(KOKPIT!I566&lt;&gt;"",KOKPIT!I566,"")</f>
        <v/>
      </c>
      <c r="J566" t="str">
        <f>IF(KOKPIT!J566&lt;&gt;"",KOKPIT!J566,"")</f>
        <v/>
      </c>
      <c r="K566" s="124" t="str">
        <f>IF(I566&lt;&gt;"",SUMIFS('JPK_KR-1'!AJ:AJ,'JPK_KR-1'!W:W,J566),"")</f>
        <v/>
      </c>
      <c r="L566" s="124" t="str">
        <f>IF(I566&lt;&gt;"",SUMIFS('JPK_KR-1'!AK:AK,'JPK_KR-1'!W:W,J566),"")</f>
        <v/>
      </c>
    </row>
    <row r="567" spans="1:12" x14ac:dyDescent="0.35">
      <c r="A567" t="str">
        <f>IF(KOKPIT!A567&lt;&gt;"",KOKPIT!A567,"")</f>
        <v/>
      </c>
      <c r="B567" t="str">
        <f>IF(KOKPIT!B567&lt;&gt;"",KOKPIT!B567,"")</f>
        <v/>
      </c>
      <c r="C567" s="124" t="str">
        <f>IF(A567&lt;&gt;"",SUMIFS('JPK_KR-1'!AL:AL,'JPK_KR-1'!W:W,B567),"")</f>
        <v/>
      </c>
      <c r="D567" s="124" t="str">
        <f>IF(A567&lt;&gt;"",SUMIFS('JPK_KR-1'!AM:AM,'JPK_KR-1'!W:W,B567),"")</f>
        <v/>
      </c>
      <c r="E567" t="str">
        <f>IF(KOKPIT!E567&lt;&gt;"",KOKPIT!E567,"")</f>
        <v/>
      </c>
      <c r="F567" t="str">
        <f>IF(KOKPIT!F567&lt;&gt;"",KOKPIT!F567,"")</f>
        <v/>
      </c>
      <c r="G567" s="124" t="str">
        <f>IF(E567&lt;&gt;"",SUMIFS('JPK_KR-1'!AL:AL,'JPK_KR-1'!W:W,F567),"")</f>
        <v/>
      </c>
      <c r="H567" s="124" t="str">
        <f>IF(E567&lt;&gt;"",SUMIFS('JPK_KR-1'!AM:AM,'JPK_KR-1'!W:W,F567),"")</f>
        <v/>
      </c>
      <c r="I567" t="str">
        <f>IF(KOKPIT!I567&lt;&gt;"",KOKPIT!I567,"")</f>
        <v/>
      </c>
      <c r="J567" t="str">
        <f>IF(KOKPIT!J567&lt;&gt;"",KOKPIT!J567,"")</f>
        <v/>
      </c>
      <c r="K567" s="124" t="str">
        <f>IF(I567&lt;&gt;"",SUMIFS('JPK_KR-1'!AJ:AJ,'JPK_KR-1'!W:W,J567),"")</f>
        <v/>
      </c>
      <c r="L567" s="124" t="str">
        <f>IF(I567&lt;&gt;"",SUMIFS('JPK_KR-1'!AK:AK,'JPK_KR-1'!W:W,J567),"")</f>
        <v/>
      </c>
    </row>
    <row r="568" spans="1:12" x14ac:dyDescent="0.35">
      <c r="A568" t="str">
        <f>IF(KOKPIT!A568&lt;&gt;"",KOKPIT!A568,"")</f>
        <v/>
      </c>
      <c r="B568" t="str">
        <f>IF(KOKPIT!B568&lt;&gt;"",KOKPIT!B568,"")</f>
        <v/>
      </c>
      <c r="C568" s="124" t="str">
        <f>IF(A568&lt;&gt;"",SUMIFS('JPK_KR-1'!AL:AL,'JPK_KR-1'!W:W,B568),"")</f>
        <v/>
      </c>
      <c r="D568" s="124" t="str">
        <f>IF(A568&lt;&gt;"",SUMIFS('JPK_KR-1'!AM:AM,'JPK_KR-1'!W:W,B568),"")</f>
        <v/>
      </c>
      <c r="E568" t="str">
        <f>IF(KOKPIT!E568&lt;&gt;"",KOKPIT!E568,"")</f>
        <v/>
      </c>
      <c r="F568" t="str">
        <f>IF(KOKPIT!F568&lt;&gt;"",KOKPIT!F568,"")</f>
        <v/>
      </c>
      <c r="G568" s="124" t="str">
        <f>IF(E568&lt;&gt;"",SUMIFS('JPK_KR-1'!AL:AL,'JPK_KR-1'!W:W,F568),"")</f>
        <v/>
      </c>
      <c r="H568" s="124" t="str">
        <f>IF(E568&lt;&gt;"",SUMIFS('JPK_KR-1'!AM:AM,'JPK_KR-1'!W:W,F568),"")</f>
        <v/>
      </c>
      <c r="I568" t="str">
        <f>IF(KOKPIT!I568&lt;&gt;"",KOKPIT!I568,"")</f>
        <v/>
      </c>
      <c r="J568" t="str">
        <f>IF(KOKPIT!J568&lt;&gt;"",KOKPIT!J568,"")</f>
        <v/>
      </c>
      <c r="K568" s="124" t="str">
        <f>IF(I568&lt;&gt;"",SUMIFS('JPK_KR-1'!AJ:AJ,'JPK_KR-1'!W:W,J568),"")</f>
        <v/>
      </c>
      <c r="L568" s="124" t="str">
        <f>IF(I568&lt;&gt;"",SUMIFS('JPK_KR-1'!AK:AK,'JPK_KR-1'!W:W,J568),"")</f>
        <v/>
      </c>
    </row>
    <row r="569" spans="1:12" x14ac:dyDescent="0.35">
      <c r="A569" t="str">
        <f>IF(KOKPIT!A569&lt;&gt;"",KOKPIT!A569,"")</f>
        <v/>
      </c>
      <c r="B569" t="str">
        <f>IF(KOKPIT!B569&lt;&gt;"",KOKPIT!B569,"")</f>
        <v/>
      </c>
      <c r="C569" s="124" t="str">
        <f>IF(A569&lt;&gt;"",SUMIFS('JPK_KR-1'!AL:AL,'JPK_KR-1'!W:W,B569),"")</f>
        <v/>
      </c>
      <c r="D569" s="124" t="str">
        <f>IF(A569&lt;&gt;"",SUMIFS('JPK_KR-1'!AM:AM,'JPK_KR-1'!W:W,B569),"")</f>
        <v/>
      </c>
      <c r="E569" t="str">
        <f>IF(KOKPIT!E569&lt;&gt;"",KOKPIT!E569,"")</f>
        <v/>
      </c>
      <c r="F569" t="str">
        <f>IF(KOKPIT!F569&lt;&gt;"",KOKPIT!F569,"")</f>
        <v/>
      </c>
      <c r="G569" s="124" t="str">
        <f>IF(E569&lt;&gt;"",SUMIFS('JPK_KR-1'!AL:AL,'JPK_KR-1'!W:W,F569),"")</f>
        <v/>
      </c>
      <c r="H569" s="124" t="str">
        <f>IF(E569&lt;&gt;"",SUMIFS('JPK_KR-1'!AM:AM,'JPK_KR-1'!W:W,F569),"")</f>
        <v/>
      </c>
      <c r="I569" t="str">
        <f>IF(KOKPIT!I569&lt;&gt;"",KOKPIT!I569,"")</f>
        <v/>
      </c>
      <c r="J569" t="str">
        <f>IF(KOKPIT!J569&lt;&gt;"",KOKPIT!J569,"")</f>
        <v/>
      </c>
      <c r="K569" s="124" t="str">
        <f>IF(I569&lt;&gt;"",SUMIFS('JPK_KR-1'!AJ:AJ,'JPK_KR-1'!W:W,J569),"")</f>
        <v/>
      </c>
      <c r="L569" s="124" t="str">
        <f>IF(I569&lt;&gt;"",SUMIFS('JPK_KR-1'!AK:AK,'JPK_KR-1'!W:W,J569),"")</f>
        <v/>
      </c>
    </row>
    <row r="570" spans="1:12" x14ac:dyDescent="0.35">
      <c r="A570" t="str">
        <f>IF(KOKPIT!A570&lt;&gt;"",KOKPIT!A570,"")</f>
        <v/>
      </c>
      <c r="B570" t="str">
        <f>IF(KOKPIT!B570&lt;&gt;"",KOKPIT!B570,"")</f>
        <v/>
      </c>
      <c r="C570" s="124" t="str">
        <f>IF(A570&lt;&gt;"",SUMIFS('JPK_KR-1'!AL:AL,'JPK_KR-1'!W:W,B570),"")</f>
        <v/>
      </c>
      <c r="D570" s="124" t="str">
        <f>IF(A570&lt;&gt;"",SUMIFS('JPK_KR-1'!AM:AM,'JPK_KR-1'!W:W,B570),"")</f>
        <v/>
      </c>
      <c r="E570" t="str">
        <f>IF(KOKPIT!E570&lt;&gt;"",KOKPIT!E570,"")</f>
        <v/>
      </c>
      <c r="F570" t="str">
        <f>IF(KOKPIT!F570&lt;&gt;"",KOKPIT!F570,"")</f>
        <v/>
      </c>
      <c r="G570" s="124" t="str">
        <f>IF(E570&lt;&gt;"",SUMIFS('JPK_KR-1'!AL:AL,'JPK_KR-1'!W:W,F570),"")</f>
        <v/>
      </c>
      <c r="H570" s="124" t="str">
        <f>IF(E570&lt;&gt;"",SUMIFS('JPK_KR-1'!AM:AM,'JPK_KR-1'!W:W,F570),"")</f>
        <v/>
      </c>
      <c r="I570" t="str">
        <f>IF(KOKPIT!I570&lt;&gt;"",KOKPIT!I570,"")</f>
        <v/>
      </c>
      <c r="J570" t="str">
        <f>IF(KOKPIT!J570&lt;&gt;"",KOKPIT!J570,"")</f>
        <v/>
      </c>
      <c r="K570" s="124" t="str">
        <f>IF(I570&lt;&gt;"",SUMIFS('JPK_KR-1'!AJ:AJ,'JPK_KR-1'!W:W,J570),"")</f>
        <v/>
      </c>
      <c r="L570" s="124" t="str">
        <f>IF(I570&lt;&gt;"",SUMIFS('JPK_KR-1'!AK:AK,'JPK_KR-1'!W:W,J570),"")</f>
        <v/>
      </c>
    </row>
    <row r="571" spans="1:12" x14ac:dyDescent="0.35">
      <c r="A571" t="str">
        <f>IF(KOKPIT!A571&lt;&gt;"",KOKPIT!A571,"")</f>
        <v/>
      </c>
      <c r="B571" t="str">
        <f>IF(KOKPIT!B571&lt;&gt;"",KOKPIT!B571,"")</f>
        <v/>
      </c>
      <c r="C571" s="124" t="str">
        <f>IF(A571&lt;&gt;"",SUMIFS('JPK_KR-1'!AL:AL,'JPK_KR-1'!W:W,B571),"")</f>
        <v/>
      </c>
      <c r="D571" s="124" t="str">
        <f>IF(A571&lt;&gt;"",SUMIFS('JPK_KR-1'!AM:AM,'JPK_KR-1'!W:W,B571),"")</f>
        <v/>
      </c>
      <c r="E571" t="str">
        <f>IF(KOKPIT!E571&lt;&gt;"",KOKPIT!E571,"")</f>
        <v/>
      </c>
      <c r="F571" t="str">
        <f>IF(KOKPIT!F571&lt;&gt;"",KOKPIT!F571,"")</f>
        <v/>
      </c>
      <c r="G571" s="124" t="str">
        <f>IF(E571&lt;&gt;"",SUMIFS('JPK_KR-1'!AL:AL,'JPK_KR-1'!W:W,F571),"")</f>
        <v/>
      </c>
      <c r="H571" s="124" t="str">
        <f>IF(E571&lt;&gt;"",SUMIFS('JPK_KR-1'!AM:AM,'JPK_KR-1'!W:W,F571),"")</f>
        <v/>
      </c>
      <c r="I571" t="str">
        <f>IF(KOKPIT!I571&lt;&gt;"",KOKPIT!I571,"")</f>
        <v/>
      </c>
      <c r="J571" t="str">
        <f>IF(KOKPIT!J571&lt;&gt;"",KOKPIT!J571,"")</f>
        <v/>
      </c>
      <c r="K571" s="124" t="str">
        <f>IF(I571&lt;&gt;"",SUMIFS('JPK_KR-1'!AJ:AJ,'JPK_KR-1'!W:W,J571),"")</f>
        <v/>
      </c>
      <c r="L571" s="124" t="str">
        <f>IF(I571&lt;&gt;"",SUMIFS('JPK_KR-1'!AK:AK,'JPK_KR-1'!W:W,J571),"")</f>
        <v/>
      </c>
    </row>
    <row r="572" spans="1:12" x14ac:dyDescent="0.35">
      <c r="A572" t="str">
        <f>IF(KOKPIT!A572&lt;&gt;"",KOKPIT!A572,"")</f>
        <v/>
      </c>
      <c r="B572" t="str">
        <f>IF(KOKPIT!B572&lt;&gt;"",KOKPIT!B572,"")</f>
        <v/>
      </c>
      <c r="C572" s="124" t="str">
        <f>IF(A572&lt;&gt;"",SUMIFS('JPK_KR-1'!AL:AL,'JPK_KR-1'!W:W,B572),"")</f>
        <v/>
      </c>
      <c r="D572" s="124" t="str">
        <f>IF(A572&lt;&gt;"",SUMIFS('JPK_KR-1'!AM:AM,'JPK_KR-1'!W:W,B572),"")</f>
        <v/>
      </c>
      <c r="E572" t="str">
        <f>IF(KOKPIT!E572&lt;&gt;"",KOKPIT!E572,"")</f>
        <v/>
      </c>
      <c r="F572" t="str">
        <f>IF(KOKPIT!F572&lt;&gt;"",KOKPIT!F572,"")</f>
        <v/>
      </c>
      <c r="G572" s="124" t="str">
        <f>IF(E572&lt;&gt;"",SUMIFS('JPK_KR-1'!AL:AL,'JPK_KR-1'!W:W,F572),"")</f>
        <v/>
      </c>
      <c r="H572" s="124" t="str">
        <f>IF(E572&lt;&gt;"",SUMIFS('JPK_KR-1'!AM:AM,'JPK_KR-1'!W:W,F572),"")</f>
        <v/>
      </c>
      <c r="I572" t="str">
        <f>IF(KOKPIT!I572&lt;&gt;"",KOKPIT!I572,"")</f>
        <v/>
      </c>
      <c r="J572" t="str">
        <f>IF(KOKPIT!J572&lt;&gt;"",KOKPIT!J572,"")</f>
        <v/>
      </c>
      <c r="K572" s="124" t="str">
        <f>IF(I572&lt;&gt;"",SUMIFS('JPK_KR-1'!AJ:AJ,'JPK_KR-1'!W:W,J572),"")</f>
        <v/>
      </c>
      <c r="L572" s="124" t="str">
        <f>IF(I572&lt;&gt;"",SUMIFS('JPK_KR-1'!AK:AK,'JPK_KR-1'!W:W,J572),"")</f>
        <v/>
      </c>
    </row>
    <row r="573" spans="1:12" x14ac:dyDescent="0.35">
      <c r="A573" t="str">
        <f>IF(KOKPIT!A573&lt;&gt;"",KOKPIT!A573,"")</f>
        <v/>
      </c>
      <c r="B573" t="str">
        <f>IF(KOKPIT!B573&lt;&gt;"",KOKPIT!B573,"")</f>
        <v/>
      </c>
      <c r="C573" s="124" t="str">
        <f>IF(A573&lt;&gt;"",SUMIFS('JPK_KR-1'!AL:AL,'JPK_KR-1'!W:W,B573),"")</f>
        <v/>
      </c>
      <c r="D573" s="124" t="str">
        <f>IF(A573&lt;&gt;"",SUMIFS('JPK_KR-1'!AM:AM,'JPK_KR-1'!W:W,B573),"")</f>
        <v/>
      </c>
      <c r="E573" t="str">
        <f>IF(KOKPIT!E573&lt;&gt;"",KOKPIT!E573,"")</f>
        <v/>
      </c>
      <c r="F573" t="str">
        <f>IF(KOKPIT!F573&lt;&gt;"",KOKPIT!F573,"")</f>
        <v/>
      </c>
      <c r="G573" s="124" t="str">
        <f>IF(E573&lt;&gt;"",SUMIFS('JPK_KR-1'!AL:AL,'JPK_KR-1'!W:W,F573),"")</f>
        <v/>
      </c>
      <c r="H573" s="124" t="str">
        <f>IF(E573&lt;&gt;"",SUMIFS('JPK_KR-1'!AM:AM,'JPK_KR-1'!W:W,F573),"")</f>
        <v/>
      </c>
      <c r="I573" t="str">
        <f>IF(KOKPIT!I573&lt;&gt;"",KOKPIT!I573,"")</f>
        <v/>
      </c>
      <c r="J573" t="str">
        <f>IF(KOKPIT!J573&lt;&gt;"",KOKPIT!J573,"")</f>
        <v/>
      </c>
      <c r="K573" s="124" t="str">
        <f>IF(I573&lt;&gt;"",SUMIFS('JPK_KR-1'!AJ:AJ,'JPK_KR-1'!W:W,J573),"")</f>
        <v/>
      </c>
      <c r="L573" s="124" t="str">
        <f>IF(I573&lt;&gt;"",SUMIFS('JPK_KR-1'!AK:AK,'JPK_KR-1'!W:W,J573),"")</f>
        <v/>
      </c>
    </row>
    <row r="574" spans="1:12" x14ac:dyDescent="0.35">
      <c r="A574" t="str">
        <f>IF(KOKPIT!A574&lt;&gt;"",KOKPIT!A574,"")</f>
        <v/>
      </c>
      <c r="B574" t="str">
        <f>IF(KOKPIT!B574&lt;&gt;"",KOKPIT!B574,"")</f>
        <v/>
      </c>
      <c r="C574" s="124" t="str">
        <f>IF(A574&lt;&gt;"",SUMIFS('JPK_KR-1'!AL:AL,'JPK_KR-1'!W:W,B574),"")</f>
        <v/>
      </c>
      <c r="D574" s="124" t="str">
        <f>IF(A574&lt;&gt;"",SUMIFS('JPK_KR-1'!AM:AM,'JPK_KR-1'!W:W,B574),"")</f>
        <v/>
      </c>
      <c r="E574" t="str">
        <f>IF(KOKPIT!E574&lt;&gt;"",KOKPIT!E574,"")</f>
        <v/>
      </c>
      <c r="F574" t="str">
        <f>IF(KOKPIT!F574&lt;&gt;"",KOKPIT!F574,"")</f>
        <v/>
      </c>
      <c r="G574" s="124" t="str">
        <f>IF(E574&lt;&gt;"",SUMIFS('JPK_KR-1'!AL:AL,'JPK_KR-1'!W:W,F574),"")</f>
        <v/>
      </c>
      <c r="H574" s="124" t="str">
        <f>IF(E574&lt;&gt;"",SUMIFS('JPK_KR-1'!AM:AM,'JPK_KR-1'!W:W,F574),"")</f>
        <v/>
      </c>
      <c r="I574" t="str">
        <f>IF(KOKPIT!I574&lt;&gt;"",KOKPIT!I574,"")</f>
        <v/>
      </c>
      <c r="J574" t="str">
        <f>IF(KOKPIT!J574&lt;&gt;"",KOKPIT!J574,"")</f>
        <v/>
      </c>
      <c r="K574" s="124" t="str">
        <f>IF(I574&lt;&gt;"",SUMIFS('JPK_KR-1'!AJ:AJ,'JPK_KR-1'!W:W,J574),"")</f>
        <v/>
      </c>
      <c r="L574" s="124" t="str">
        <f>IF(I574&lt;&gt;"",SUMIFS('JPK_KR-1'!AK:AK,'JPK_KR-1'!W:W,J574),"")</f>
        <v/>
      </c>
    </row>
    <row r="575" spans="1:12" x14ac:dyDescent="0.35">
      <c r="A575" t="str">
        <f>IF(KOKPIT!A575&lt;&gt;"",KOKPIT!A575,"")</f>
        <v/>
      </c>
      <c r="B575" t="str">
        <f>IF(KOKPIT!B575&lt;&gt;"",KOKPIT!B575,"")</f>
        <v/>
      </c>
      <c r="C575" s="124" t="str">
        <f>IF(A575&lt;&gt;"",SUMIFS('JPK_KR-1'!AL:AL,'JPK_KR-1'!W:W,B575),"")</f>
        <v/>
      </c>
      <c r="D575" s="124" t="str">
        <f>IF(A575&lt;&gt;"",SUMIFS('JPK_KR-1'!AM:AM,'JPK_KR-1'!W:W,B575),"")</f>
        <v/>
      </c>
      <c r="E575" t="str">
        <f>IF(KOKPIT!E575&lt;&gt;"",KOKPIT!E575,"")</f>
        <v/>
      </c>
      <c r="F575" t="str">
        <f>IF(KOKPIT!F575&lt;&gt;"",KOKPIT!F575,"")</f>
        <v/>
      </c>
      <c r="G575" s="124" t="str">
        <f>IF(E575&lt;&gt;"",SUMIFS('JPK_KR-1'!AL:AL,'JPK_KR-1'!W:W,F575),"")</f>
        <v/>
      </c>
      <c r="H575" s="124" t="str">
        <f>IF(E575&lt;&gt;"",SUMIFS('JPK_KR-1'!AM:AM,'JPK_KR-1'!W:W,F575),"")</f>
        <v/>
      </c>
      <c r="I575" t="str">
        <f>IF(KOKPIT!I575&lt;&gt;"",KOKPIT!I575,"")</f>
        <v/>
      </c>
      <c r="J575" t="str">
        <f>IF(KOKPIT!J575&lt;&gt;"",KOKPIT!J575,"")</f>
        <v/>
      </c>
      <c r="K575" s="124" t="str">
        <f>IF(I575&lt;&gt;"",SUMIFS('JPK_KR-1'!AJ:AJ,'JPK_KR-1'!W:W,J575),"")</f>
        <v/>
      </c>
      <c r="L575" s="124" t="str">
        <f>IF(I575&lt;&gt;"",SUMIFS('JPK_KR-1'!AK:AK,'JPK_KR-1'!W:W,J575),"")</f>
        <v/>
      </c>
    </row>
    <row r="576" spans="1:12" x14ac:dyDescent="0.35">
      <c r="A576" t="str">
        <f>IF(KOKPIT!A576&lt;&gt;"",KOKPIT!A576,"")</f>
        <v/>
      </c>
      <c r="B576" t="str">
        <f>IF(KOKPIT!B576&lt;&gt;"",KOKPIT!B576,"")</f>
        <v/>
      </c>
      <c r="C576" s="124" t="str">
        <f>IF(A576&lt;&gt;"",SUMIFS('JPK_KR-1'!AL:AL,'JPK_KR-1'!W:W,B576),"")</f>
        <v/>
      </c>
      <c r="D576" s="124" t="str">
        <f>IF(A576&lt;&gt;"",SUMIFS('JPK_KR-1'!AM:AM,'JPK_KR-1'!W:W,B576),"")</f>
        <v/>
      </c>
      <c r="E576" t="str">
        <f>IF(KOKPIT!E576&lt;&gt;"",KOKPIT!E576,"")</f>
        <v/>
      </c>
      <c r="F576" t="str">
        <f>IF(KOKPIT!F576&lt;&gt;"",KOKPIT!F576,"")</f>
        <v/>
      </c>
      <c r="G576" s="124" t="str">
        <f>IF(E576&lt;&gt;"",SUMIFS('JPK_KR-1'!AL:AL,'JPK_KR-1'!W:W,F576),"")</f>
        <v/>
      </c>
      <c r="H576" s="124" t="str">
        <f>IF(E576&lt;&gt;"",SUMIFS('JPK_KR-1'!AM:AM,'JPK_KR-1'!W:W,F576),"")</f>
        <v/>
      </c>
      <c r="I576" t="str">
        <f>IF(KOKPIT!I576&lt;&gt;"",KOKPIT!I576,"")</f>
        <v/>
      </c>
      <c r="J576" t="str">
        <f>IF(KOKPIT!J576&lt;&gt;"",KOKPIT!J576,"")</f>
        <v/>
      </c>
      <c r="K576" s="124" t="str">
        <f>IF(I576&lt;&gt;"",SUMIFS('JPK_KR-1'!AJ:AJ,'JPK_KR-1'!W:W,J576),"")</f>
        <v/>
      </c>
      <c r="L576" s="124" t="str">
        <f>IF(I576&lt;&gt;"",SUMIFS('JPK_KR-1'!AK:AK,'JPK_KR-1'!W:W,J576),"")</f>
        <v/>
      </c>
    </row>
    <row r="577" spans="1:12" x14ac:dyDescent="0.35">
      <c r="A577" t="str">
        <f>IF(KOKPIT!A577&lt;&gt;"",KOKPIT!A577,"")</f>
        <v/>
      </c>
      <c r="B577" t="str">
        <f>IF(KOKPIT!B577&lt;&gt;"",KOKPIT!B577,"")</f>
        <v/>
      </c>
      <c r="C577" s="124" t="str">
        <f>IF(A577&lt;&gt;"",SUMIFS('JPK_KR-1'!AL:AL,'JPK_KR-1'!W:W,B577),"")</f>
        <v/>
      </c>
      <c r="D577" s="124" t="str">
        <f>IF(A577&lt;&gt;"",SUMIFS('JPK_KR-1'!AM:AM,'JPK_KR-1'!W:W,B577),"")</f>
        <v/>
      </c>
      <c r="E577" t="str">
        <f>IF(KOKPIT!E577&lt;&gt;"",KOKPIT!E577,"")</f>
        <v/>
      </c>
      <c r="F577" t="str">
        <f>IF(KOKPIT!F577&lt;&gt;"",KOKPIT!F577,"")</f>
        <v/>
      </c>
      <c r="G577" s="124" t="str">
        <f>IF(E577&lt;&gt;"",SUMIFS('JPK_KR-1'!AL:AL,'JPK_KR-1'!W:W,F577),"")</f>
        <v/>
      </c>
      <c r="H577" s="124" t="str">
        <f>IF(E577&lt;&gt;"",SUMIFS('JPK_KR-1'!AM:AM,'JPK_KR-1'!W:W,F577),"")</f>
        <v/>
      </c>
      <c r="I577" t="str">
        <f>IF(KOKPIT!I577&lt;&gt;"",KOKPIT!I577,"")</f>
        <v/>
      </c>
      <c r="J577" t="str">
        <f>IF(KOKPIT!J577&lt;&gt;"",KOKPIT!J577,"")</f>
        <v/>
      </c>
      <c r="K577" s="124" t="str">
        <f>IF(I577&lt;&gt;"",SUMIFS('JPK_KR-1'!AJ:AJ,'JPK_KR-1'!W:W,J577),"")</f>
        <v/>
      </c>
      <c r="L577" s="124" t="str">
        <f>IF(I577&lt;&gt;"",SUMIFS('JPK_KR-1'!AK:AK,'JPK_KR-1'!W:W,J577),"")</f>
        <v/>
      </c>
    </row>
    <row r="578" spans="1:12" x14ac:dyDescent="0.35">
      <c r="A578" t="str">
        <f>IF(KOKPIT!A578&lt;&gt;"",KOKPIT!A578,"")</f>
        <v/>
      </c>
      <c r="B578" t="str">
        <f>IF(KOKPIT!B578&lt;&gt;"",KOKPIT!B578,"")</f>
        <v/>
      </c>
      <c r="C578" s="124" t="str">
        <f>IF(A578&lt;&gt;"",SUMIFS('JPK_KR-1'!AL:AL,'JPK_KR-1'!W:W,B578),"")</f>
        <v/>
      </c>
      <c r="D578" s="124" t="str">
        <f>IF(A578&lt;&gt;"",SUMIFS('JPK_KR-1'!AM:AM,'JPK_KR-1'!W:W,B578),"")</f>
        <v/>
      </c>
      <c r="E578" t="str">
        <f>IF(KOKPIT!E578&lt;&gt;"",KOKPIT!E578,"")</f>
        <v/>
      </c>
      <c r="F578" t="str">
        <f>IF(KOKPIT!F578&lt;&gt;"",KOKPIT!F578,"")</f>
        <v/>
      </c>
      <c r="G578" s="124" t="str">
        <f>IF(E578&lt;&gt;"",SUMIFS('JPK_KR-1'!AL:AL,'JPK_KR-1'!W:W,F578),"")</f>
        <v/>
      </c>
      <c r="H578" s="124" t="str">
        <f>IF(E578&lt;&gt;"",SUMIFS('JPK_KR-1'!AM:AM,'JPK_KR-1'!W:W,F578),"")</f>
        <v/>
      </c>
      <c r="I578" t="str">
        <f>IF(KOKPIT!I578&lt;&gt;"",KOKPIT!I578,"")</f>
        <v/>
      </c>
      <c r="J578" t="str">
        <f>IF(KOKPIT!J578&lt;&gt;"",KOKPIT!J578,"")</f>
        <v/>
      </c>
      <c r="K578" s="124" t="str">
        <f>IF(I578&lt;&gt;"",SUMIFS('JPK_KR-1'!AJ:AJ,'JPK_KR-1'!W:W,J578),"")</f>
        <v/>
      </c>
      <c r="L578" s="124" t="str">
        <f>IF(I578&lt;&gt;"",SUMIFS('JPK_KR-1'!AK:AK,'JPK_KR-1'!W:W,J578),"")</f>
        <v/>
      </c>
    </row>
    <row r="579" spans="1:12" x14ac:dyDescent="0.35">
      <c r="A579" t="str">
        <f>IF(KOKPIT!A579&lt;&gt;"",KOKPIT!A579,"")</f>
        <v/>
      </c>
      <c r="B579" t="str">
        <f>IF(KOKPIT!B579&lt;&gt;"",KOKPIT!B579,"")</f>
        <v/>
      </c>
      <c r="C579" s="124" t="str">
        <f>IF(A579&lt;&gt;"",SUMIFS('JPK_KR-1'!AL:AL,'JPK_KR-1'!W:W,B579),"")</f>
        <v/>
      </c>
      <c r="D579" s="124" t="str">
        <f>IF(A579&lt;&gt;"",SUMIFS('JPK_KR-1'!AM:AM,'JPK_KR-1'!W:W,B579),"")</f>
        <v/>
      </c>
      <c r="E579" t="str">
        <f>IF(KOKPIT!E579&lt;&gt;"",KOKPIT!E579,"")</f>
        <v/>
      </c>
      <c r="F579" t="str">
        <f>IF(KOKPIT!F579&lt;&gt;"",KOKPIT!F579,"")</f>
        <v/>
      </c>
      <c r="G579" s="124" t="str">
        <f>IF(E579&lt;&gt;"",SUMIFS('JPK_KR-1'!AL:AL,'JPK_KR-1'!W:W,F579),"")</f>
        <v/>
      </c>
      <c r="H579" s="124" t="str">
        <f>IF(E579&lt;&gt;"",SUMIFS('JPK_KR-1'!AM:AM,'JPK_KR-1'!W:W,F579),"")</f>
        <v/>
      </c>
      <c r="I579" t="str">
        <f>IF(KOKPIT!I579&lt;&gt;"",KOKPIT!I579,"")</f>
        <v/>
      </c>
      <c r="J579" t="str">
        <f>IF(KOKPIT!J579&lt;&gt;"",KOKPIT!J579,"")</f>
        <v/>
      </c>
      <c r="K579" s="124" t="str">
        <f>IF(I579&lt;&gt;"",SUMIFS('JPK_KR-1'!AJ:AJ,'JPK_KR-1'!W:W,J579),"")</f>
        <v/>
      </c>
      <c r="L579" s="124" t="str">
        <f>IF(I579&lt;&gt;"",SUMIFS('JPK_KR-1'!AK:AK,'JPK_KR-1'!W:W,J579),"")</f>
        <v/>
      </c>
    </row>
    <row r="580" spans="1:12" x14ac:dyDescent="0.35">
      <c r="A580" t="str">
        <f>IF(KOKPIT!A580&lt;&gt;"",KOKPIT!A580,"")</f>
        <v/>
      </c>
      <c r="B580" t="str">
        <f>IF(KOKPIT!B580&lt;&gt;"",KOKPIT!B580,"")</f>
        <v/>
      </c>
      <c r="C580" s="124" t="str">
        <f>IF(A580&lt;&gt;"",SUMIFS('JPK_KR-1'!AL:AL,'JPK_KR-1'!W:W,B580),"")</f>
        <v/>
      </c>
      <c r="D580" s="124" t="str">
        <f>IF(A580&lt;&gt;"",SUMIFS('JPK_KR-1'!AM:AM,'JPK_KR-1'!W:W,B580),"")</f>
        <v/>
      </c>
      <c r="E580" t="str">
        <f>IF(KOKPIT!E580&lt;&gt;"",KOKPIT!E580,"")</f>
        <v/>
      </c>
      <c r="F580" t="str">
        <f>IF(KOKPIT!F580&lt;&gt;"",KOKPIT!F580,"")</f>
        <v/>
      </c>
      <c r="G580" s="124" t="str">
        <f>IF(E580&lt;&gt;"",SUMIFS('JPK_KR-1'!AL:AL,'JPK_KR-1'!W:W,F580),"")</f>
        <v/>
      </c>
      <c r="H580" s="124" t="str">
        <f>IF(E580&lt;&gt;"",SUMIFS('JPK_KR-1'!AM:AM,'JPK_KR-1'!W:W,F580),"")</f>
        <v/>
      </c>
      <c r="I580" t="str">
        <f>IF(KOKPIT!I580&lt;&gt;"",KOKPIT!I580,"")</f>
        <v/>
      </c>
      <c r="J580" t="str">
        <f>IF(KOKPIT!J580&lt;&gt;"",KOKPIT!J580,"")</f>
        <v/>
      </c>
      <c r="K580" s="124" t="str">
        <f>IF(I580&lt;&gt;"",SUMIFS('JPK_KR-1'!AJ:AJ,'JPK_KR-1'!W:W,J580),"")</f>
        <v/>
      </c>
      <c r="L580" s="124" t="str">
        <f>IF(I580&lt;&gt;"",SUMIFS('JPK_KR-1'!AK:AK,'JPK_KR-1'!W:W,J580),"")</f>
        <v/>
      </c>
    </row>
    <row r="581" spans="1:12" x14ac:dyDescent="0.35">
      <c r="A581" t="str">
        <f>IF(KOKPIT!A581&lt;&gt;"",KOKPIT!A581,"")</f>
        <v/>
      </c>
      <c r="B581" t="str">
        <f>IF(KOKPIT!B581&lt;&gt;"",KOKPIT!B581,"")</f>
        <v/>
      </c>
      <c r="C581" s="124" t="str">
        <f>IF(A581&lt;&gt;"",SUMIFS('JPK_KR-1'!AL:AL,'JPK_KR-1'!W:W,B581),"")</f>
        <v/>
      </c>
      <c r="D581" s="124" t="str">
        <f>IF(A581&lt;&gt;"",SUMIFS('JPK_KR-1'!AM:AM,'JPK_KR-1'!W:W,B581),"")</f>
        <v/>
      </c>
      <c r="E581" t="str">
        <f>IF(KOKPIT!E581&lt;&gt;"",KOKPIT!E581,"")</f>
        <v/>
      </c>
      <c r="F581" t="str">
        <f>IF(KOKPIT!F581&lt;&gt;"",KOKPIT!F581,"")</f>
        <v/>
      </c>
      <c r="G581" s="124" t="str">
        <f>IF(E581&lt;&gt;"",SUMIFS('JPK_KR-1'!AL:AL,'JPK_KR-1'!W:W,F581),"")</f>
        <v/>
      </c>
      <c r="H581" s="124" t="str">
        <f>IF(E581&lt;&gt;"",SUMIFS('JPK_KR-1'!AM:AM,'JPK_KR-1'!W:W,F581),"")</f>
        <v/>
      </c>
      <c r="I581" t="str">
        <f>IF(KOKPIT!I581&lt;&gt;"",KOKPIT!I581,"")</f>
        <v/>
      </c>
      <c r="J581" t="str">
        <f>IF(KOKPIT!J581&lt;&gt;"",KOKPIT!J581,"")</f>
        <v/>
      </c>
      <c r="K581" s="124" t="str">
        <f>IF(I581&lt;&gt;"",SUMIFS('JPK_KR-1'!AJ:AJ,'JPK_KR-1'!W:W,J581),"")</f>
        <v/>
      </c>
      <c r="L581" s="124" t="str">
        <f>IF(I581&lt;&gt;"",SUMIFS('JPK_KR-1'!AK:AK,'JPK_KR-1'!W:W,J581),"")</f>
        <v/>
      </c>
    </row>
    <row r="582" spans="1:12" x14ac:dyDescent="0.35">
      <c r="A582" t="str">
        <f>IF(KOKPIT!A582&lt;&gt;"",KOKPIT!A582,"")</f>
        <v/>
      </c>
      <c r="B582" t="str">
        <f>IF(KOKPIT!B582&lt;&gt;"",KOKPIT!B582,"")</f>
        <v/>
      </c>
      <c r="C582" s="124" t="str">
        <f>IF(A582&lt;&gt;"",SUMIFS('JPK_KR-1'!AL:AL,'JPK_KR-1'!W:W,B582),"")</f>
        <v/>
      </c>
      <c r="D582" s="124" t="str">
        <f>IF(A582&lt;&gt;"",SUMIFS('JPK_KR-1'!AM:AM,'JPK_KR-1'!W:W,B582),"")</f>
        <v/>
      </c>
      <c r="E582" t="str">
        <f>IF(KOKPIT!E582&lt;&gt;"",KOKPIT!E582,"")</f>
        <v/>
      </c>
      <c r="F582" t="str">
        <f>IF(KOKPIT!F582&lt;&gt;"",KOKPIT!F582,"")</f>
        <v/>
      </c>
      <c r="G582" s="124" t="str">
        <f>IF(E582&lt;&gt;"",SUMIFS('JPK_KR-1'!AL:AL,'JPK_KR-1'!W:W,F582),"")</f>
        <v/>
      </c>
      <c r="H582" s="124" t="str">
        <f>IF(E582&lt;&gt;"",SUMIFS('JPK_KR-1'!AM:AM,'JPK_KR-1'!W:W,F582),"")</f>
        <v/>
      </c>
      <c r="I582" t="str">
        <f>IF(KOKPIT!I582&lt;&gt;"",KOKPIT!I582,"")</f>
        <v/>
      </c>
      <c r="J582" t="str">
        <f>IF(KOKPIT!J582&lt;&gt;"",KOKPIT!J582,"")</f>
        <v/>
      </c>
      <c r="K582" s="124" t="str">
        <f>IF(I582&lt;&gt;"",SUMIFS('JPK_KR-1'!AJ:AJ,'JPK_KR-1'!W:W,J582),"")</f>
        <v/>
      </c>
      <c r="L582" s="124" t="str">
        <f>IF(I582&lt;&gt;"",SUMIFS('JPK_KR-1'!AK:AK,'JPK_KR-1'!W:W,J582),"")</f>
        <v/>
      </c>
    </row>
    <row r="583" spans="1:12" x14ac:dyDescent="0.35">
      <c r="A583" t="str">
        <f>IF(KOKPIT!A583&lt;&gt;"",KOKPIT!A583,"")</f>
        <v/>
      </c>
      <c r="B583" t="str">
        <f>IF(KOKPIT!B583&lt;&gt;"",KOKPIT!B583,"")</f>
        <v/>
      </c>
      <c r="C583" s="124" t="str">
        <f>IF(A583&lt;&gt;"",SUMIFS('JPK_KR-1'!AL:AL,'JPK_KR-1'!W:W,B583),"")</f>
        <v/>
      </c>
      <c r="D583" s="124" t="str">
        <f>IF(A583&lt;&gt;"",SUMIFS('JPK_KR-1'!AM:AM,'JPK_KR-1'!W:W,B583),"")</f>
        <v/>
      </c>
      <c r="E583" t="str">
        <f>IF(KOKPIT!E583&lt;&gt;"",KOKPIT!E583,"")</f>
        <v/>
      </c>
      <c r="F583" t="str">
        <f>IF(KOKPIT!F583&lt;&gt;"",KOKPIT!F583,"")</f>
        <v/>
      </c>
      <c r="G583" s="124" t="str">
        <f>IF(E583&lt;&gt;"",SUMIFS('JPK_KR-1'!AL:AL,'JPK_KR-1'!W:W,F583),"")</f>
        <v/>
      </c>
      <c r="H583" s="124" t="str">
        <f>IF(E583&lt;&gt;"",SUMIFS('JPK_KR-1'!AM:AM,'JPK_KR-1'!W:W,F583),"")</f>
        <v/>
      </c>
      <c r="I583" t="str">
        <f>IF(KOKPIT!I583&lt;&gt;"",KOKPIT!I583,"")</f>
        <v/>
      </c>
      <c r="J583" t="str">
        <f>IF(KOKPIT!J583&lt;&gt;"",KOKPIT!J583,"")</f>
        <v/>
      </c>
      <c r="K583" s="124" t="str">
        <f>IF(I583&lt;&gt;"",SUMIFS('JPK_KR-1'!AJ:AJ,'JPK_KR-1'!W:W,J583),"")</f>
        <v/>
      </c>
      <c r="L583" s="124" t="str">
        <f>IF(I583&lt;&gt;"",SUMIFS('JPK_KR-1'!AK:AK,'JPK_KR-1'!W:W,J583),"")</f>
        <v/>
      </c>
    </row>
    <row r="584" spans="1:12" x14ac:dyDescent="0.35">
      <c r="A584" t="str">
        <f>IF(KOKPIT!A584&lt;&gt;"",KOKPIT!A584,"")</f>
        <v/>
      </c>
      <c r="B584" t="str">
        <f>IF(KOKPIT!B584&lt;&gt;"",KOKPIT!B584,"")</f>
        <v/>
      </c>
      <c r="C584" s="124" t="str">
        <f>IF(A584&lt;&gt;"",SUMIFS('JPK_KR-1'!AL:AL,'JPK_KR-1'!W:W,B584),"")</f>
        <v/>
      </c>
      <c r="D584" s="124" t="str">
        <f>IF(A584&lt;&gt;"",SUMIFS('JPK_KR-1'!AM:AM,'JPK_KR-1'!W:W,B584),"")</f>
        <v/>
      </c>
      <c r="E584" t="str">
        <f>IF(KOKPIT!E584&lt;&gt;"",KOKPIT!E584,"")</f>
        <v/>
      </c>
      <c r="F584" t="str">
        <f>IF(KOKPIT!F584&lt;&gt;"",KOKPIT!F584,"")</f>
        <v/>
      </c>
      <c r="G584" s="124" t="str">
        <f>IF(E584&lt;&gt;"",SUMIFS('JPK_KR-1'!AL:AL,'JPK_KR-1'!W:W,F584),"")</f>
        <v/>
      </c>
      <c r="H584" s="124" t="str">
        <f>IF(E584&lt;&gt;"",SUMIFS('JPK_KR-1'!AM:AM,'JPK_KR-1'!W:W,F584),"")</f>
        <v/>
      </c>
      <c r="I584" t="str">
        <f>IF(KOKPIT!I584&lt;&gt;"",KOKPIT!I584,"")</f>
        <v/>
      </c>
      <c r="J584" t="str">
        <f>IF(KOKPIT!J584&lt;&gt;"",KOKPIT!J584,"")</f>
        <v/>
      </c>
      <c r="K584" s="124" t="str">
        <f>IF(I584&lt;&gt;"",SUMIFS('JPK_KR-1'!AJ:AJ,'JPK_KR-1'!W:W,J584),"")</f>
        <v/>
      </c>
      <c r="L584" s="124" t="str">
        <f>IF(I584&lt;&gt;"",SUMIFS('JPK_KR-1'!AK:AK,'JPK_KR-1'!W:W,J584),"")</f>
        <v/>
      </c>
    </row>
    <row r="585" spans="1:12" x14ac:dyDescent="0.35">
      <c r="A585" t="str">
        <f>IF(KOKPIT!A585&lt;&gt;"",KOKPIT!A585,"")</f>
        <v/>
      </c>
      <c r="B585" t="str">
        <f>IF(KOKPIT!B585&lt;&gt;"",KOKPIT!B585,"")</f>
        <v/>
      </c>
      <c r="C585" s="124" t="str">
        <f>IF(A585&lt;&gt;"",SUMIFS('JPK_KR-1'!AL:AL,'JPK_KR-1'!W:W,B585),"")</f>
        <v/>
      </c>
      <c r="D585" s="124" t="str">
        <f>IF(A585&lt;&gt;"",SUMIFS('JPK_KR-1'!AM:AM,'JPK_KR-1'!W:W,B585),"")</f>
        <v/>
      </c>
      <c r="E585" t="str">
        <f>IF(KOKPIT!E585&lt;&gt;"",KOKPIT!E585,"")</f>
        <v/>
      </c>
      <c r="F585" t="str">
        <f>IF(KOKPIT!F585&lt;&gt;"",KOKPIT!F585,"")</f>
        <v/>
      </c>
      <c r="G585" s="124" t="str">
        <f>IF(E585&lt;&gt;"",SUMIFS('JPK_KR-1'!AL:AL,'JPK_KR-1'!W:W,F585),"")</f>
        <v/>
      </c>
      <c r="H585" s="124" t="str">
        <f>IF(E585&lt;&gt;"",SUMIFS('JPK_KR-1'!AM:AM,'JPK_KR-1'!W:W,F585),"")</f>
        <v/>
      </c>
      <c r="I585" t="str">
        <f>IF(KOKPIT!I585&lt;&gt;"",KOKPIT!I585,"")</f>
        <v/>
      </c>
      <c r="J585" t="str">
        <f>IF(KOKPIT!J585&lt;&gt;"",KOKPIT!J585,"")</f>
        <v/>
      </c>
      <c r="K585" s="124" t="str">
        <f>IF(I585&lt;&gt;"",SUMIFS('JPK_KR-1'!AJ:AJ,'JPK_KR-1'!W:W,J585),"")</f>
        <v/>
      </c>
      <c r="L585" s="124" t="str">
        <f>IF(I585&lt;&gt;"",SUMIFS('JPK_KR-1'!AK:AK,'JPK_KR-1'!W:W,J585),"")</f>
        <v/>
      </c>
    </row>
    <row r="586" spans="1:12" x14ac:dyDescent="0.35">
      <c r="A586" t="str">
        <f>IF(KOKPIT!A586&lt;&gt;"",KOKPIT!A586,"")</f>
        <v/>
      </c>
      <c r="B586" t="str">
        <f>IF(KOKPIT!B586&lt;&gt;"",KOKPIT!B586,"")</f>
        <v/>
      </c>
      <c r="C586" s="124" t="str">
        <f>IF(A586&lt;&gt;"",SUMIFS('JPK_KR-1'!AL:AL,'JPK_KR-1'!W:W,B586),"")</f>
        <v/>
      </c>
      <c r="D586" s="124" t="str">
        <f>IF(A586&lt;&gt;"",SUMIFS('JPK_KR-1'!AM:AM,'JPK_KR-1'!W:W,B586),"")</f>
        <v/>
      </c>
      <c r="E586" t="str">
        <f>IF(KOKPIT!E586&lt;&gt;"",KOKPIT!E586,"")</f>
        <v/>
      </c>
      <c r="F586" t="str">
        <f>IF(KOKPIT!F586&lt;&gt;"",KOKPIT!F586,"")</f>
        <v/>
      </c>
      <c r="G586" s="124" t="str">
        <f>IF(E586&lt;&gt;"",SUMIFS('JPK_KR-1'!AL:AL,'JPK_KR-1'!W:W,F586),"")</f>
        <v/>
      </c>
      <c r="H586" s="124" t="str">
        <f>IF(E586&lt;&gt;"",SUMIFS('JPK_KR-1'!AM:AM,'JPK_KR-1'!W:W,F586),"")</f>
        <v/>
      </c>
      <c r="I586" t="str">
        <f>IF(KOKPIT!I586&lt;&gt;"",KOKPIT!I586,"")</f>
        <v/>
      </c>
      <c r="J586" t="str">
        <f>IF(KOKPIT!J586&lt;&gt;"",KOKPIT!J586,"")</f>
        <v/>
      </c>
      <c r="K586" s="124" t="str">
        <f>IF(I586&lt;&gt;"",SUMIFS('JPK_KR-1'!AJ:AJ,'JPK_KR-1'!W:W,J586),"")</f>
        <v/>
      </c>
      <c r="L586" s="124" t="str">
        <f>IF(I586&lt;&gt;"",SUMIFS('JPK_KR-1'!AK:AK,'JPK_KR-1'!W:W,J586),"")</f>
        <v/>
      </c>
    </row>
    <row r="587" spans="1:12" x14ac:dyDescent="0.35">
      <c r="A587" t="str">
        <f>IF(KOKPIT!A587&lt;&gt;"",KOKPIT!A587,"")</f>
        <v/>
      </c>
      <c r="B587" t="str">
        <f>IF(KOKPIT!B587&lt;&gt;"",KOKPIT!B587,"")</f>
        <v/>
      </c>
      <c r="C587" s="124" t="str">
        <f>IF(A587&lt;&gt;"",SUMIFS('JPK_KR-1'!AL:AL,'JPK_KR-1'!W:W,B587),"")</f>
        <v/>
      </c>
      <c r="D587" s="124" t="str">
        <f>IF(A587&lt;&gt;"",SUMIFS('JPK_KR-1'!AM:AM,'JPK_KR-1'!W:W,B587),"")</f>
        <v/>
      </c>
      <c r="E587" t="str">
        <f>IF(KOKPIT!E587&lt;&gt;"",KOKPIT!E587,"")</f>
        <v/>
      </c>
      <c r="F587" t="str">
        <f>IF(KOKPIT!F587&lt;&gt;"",KOKPIT!F587,"")</f>
        <v/>
      </c>
      <c r="G587" s="124" t="str">
        <f>IF(E587&lt;&gt;"",SUMIFS('JPK_KR-1'!AL:AL,'JPK_KR-1'!W:W,F587),"")</f>
        <v/>
      </c>
      <c r="H587" s="124" t="str">
        <f>IF(E587&lt;&gt;"",SUMIFS('JPK_KR-1'!AM:AM,'JPK_KR-1'!W:W,F587),"")</f>
        <v/>
      </c>
      <c r="I587" t="str">
        <f>IF(KOKPIT!I587&lt;&gt;"",KOKPIT!I587,"")</f>
        <v/>
      </c>
      <c r="J587" t="str">
        <f>IF(KOKPIT!J587&lt;&gt;"",KOKPIT!J587,"")</f>
        <v/>
      </c>
      <c r="K587" s="124" t="str">
        <f>IF(I587&lt;&gt;"",SUMIFS('JPK_KR-1'!AJ:AJ,'JPK_KR-1'!W:W,J587),"")</f>
        <v/>
      </c>
      <c r="L587" s="124" t="str">
        <f>IF(I587&lt;&gt;"",SUMIFS('JPK_KR-1'!AK:AK,'JPK_KR-1'!W:W,J587),"")</f>
        <v/>
      </c>
    </row>
    <row r="588" spans="1:12" x14ac:dyDescent="0.35">
      <c r="A588" t="str">
        <f>IF(KOKPIT!A588&lt;&gt;"",KOKPIT!A588,"")</f>
        <v/>
      </c>
      <c r="B588" t="str">
        <f>IF(KOKPIT!B588&lt;&gt;"",KOKPIT!B588,"")</f>
        <v/>
      </c>
      <c r="C588" s="124" t="str">
        <f>IF(A588&lt;&gt;"",SUMIFS('JPK_KR-1'!AL:AL,'JPK_KR-1'!W:W,B588),"")</f>
        <v/>
      </c>
      <c r="D588" s="124" t="str">
        <f>IF(A588&lt;&gt;"",SUMIFS('JPK_KR-1'!AM:AM,'JPK_KR-1'!W:W,B588),"")</f>
        <v/>
      </c>
      <c r="E588" t="str">
        <f>IF(KOKPIT!E588&lt;&gt;"",KOKPIT!E588,"")</f>
        <v/>
      </c>
      <c r="F588" t="str">
        <f>IF(KOKPIT!F588&lt;&gt;"",KOKPIT!F588,"")</f>
        <v/>
      </c>
      <c r="G588" s="124" t="str">
        <f>IF(E588&lt;&gt;"",SUMIFS('JPK_KR-1'!AL:AL,'JPK_KR-1'!W:W,F588),"")</f>
        <v/>
      </c>
      <c r="H588" s="124" t="str">
        <f>IF(E588&lt;&gt;"",SUMIFS('JPK_KR-1'!AM:AM,'JPK_KR-1'!W:W,F588),"")</f>
        <v/>
      </c>
      <c r="I588" t="str">
        <f>IF(KOKPIT!I588&lt;&gt;"",KOKPIT!I588,"")</f>
        <v/>
      </c>
      <c r="J588" t="str">
        <f>IF(KOKPIT!J588&lt;&gt;"",KOKPIT!J588,"")</f>
        <v/>
      </c>
      <c r="K588" s="124" t="str">
        <f>IF(I588&lt;&gt;"",SUMIFS('JPK_KR-1'!AJ:AJ,'JPK_KR-1'!W:W,J588),"")</f>
        <v/>
      </c>
      <c r="L588" s="124" t="str">
        <f>IF(I588&lt;&gt;"",SUMIFS('JPK_KR-1'!AK:AK,'JPK_KR-1'!W:W,J588),"")</f>
        <v/>
      </c>
    </row>
    <row r="589" spans="1:12" x14ac:dyDescent="0.35">
      <c r="A589" t="str">
        <f>IF(KOKPIT!A589&lt;&gt;"",KOKPIT!A589,"")</f>
        <v/>
      </c>
      <c r="B589" t="str">
        <f>IF(KOKPIT!B589&lt;&gt;"",KOKPIT!B589,"")</f>
        <v/>
      </c>
      <c r="C589" s="124" t="str">
        <f>IF(A589&lt;&gt;"",SUMIFS('JPK_KR-1'!AL:AL,'JPK_KR-1'!W:W,B589),"")</f>
        <v/>
      </c>
      <c r="D589" s="124" t="str">
        <f>IF(A589&lt;&gt;"",SUMIFS('JPK_KR-1'!AM:AM,'JPK_KR-1'!W:W,B589),"")</f>
        <v/>
      </c>
      <c r="E589" t="str">
        <f>IF(KOKPIT!E589&lt;&gt;"",KOKPIT!E589,"")</f>
        <v/>
      </c>
      <c r="F589" t="str">
        <f>IF(KOKPIT!F589&lt;&gt;"",KOKPIT!F589,"")</f>
        <v/>
      </c>
      <c r="G589" s="124" t="str">
        <f>IF(E589&lt;&gt;"",SUMIFS('JPK_KR-1'!AL:AL,'JPK_KR-1'!W:W,F589),"")</f>
        <v/>
      </c>
      <c r="H589" s="124" t="str">
        <f>IF(E589&lt;&gt;"",SUMIFS('JPK_KR-1'!AM:AM,'JPK_KR-1'!W:W,F589),"")</f>
        <v/>
      </c>
      <c r="I589" t="str">
        <f>IF(KOKPIT!I589&lt;&gt;"",KOKPIT!I589,"")</f>
        <v/>
      </c>
      <c r="J589" t="str">
        <f>IF(KOKPIT!J589&lt;&gt;"",KOKPIT!J589,"")</f>
        <v/>
      </c>
      <c r="K589" s="124" t="str">
        <f>IF(I589&lt;&gt;"",SUMIFS('JPK_KR-1'!AJ:AJ,'JPK_KR-1'!W:W,J589),"")</f>
        <v/>
      </c>
      <c r="L589" s="124" t="str">
        <f>IF(I589&lt;&gt;"",SUMIFS('JPK_KR-1'!AK:AK,'JPK_KR-1'!W:W,J589),"")</f>
        <v/>
      </c>
    </row>
    <row r="590" spans="1:12" x14ac:dyDescent="0.35">
      <c r="A590" t="str">
        <f>IF(KOKPIT!A590&lt;&gt;"",KOKPIT!A590,"")</f>
        <v/>
      </c>
      <c r="B590" t="str">
        <f>IF(KOKPIT!B590&lt;&gt;"",KOKPIT!B590,"")</f>
        <v/>
      </c>
      <c r="C590" s="124" t="str">
        <f>IF(A590&lt;&gt;"",SUMIFS('JPK_KR-1'!AL:AL,'JPK_KR-1'!W:W,B590),"")</f>
        <v/>
      </c>
      <c r="D590" s="124" t="str">
        <f>IF(A590&lt;&gt;"",SUMIFS('JPK_KR-1'!AM:AM,'JPK_KR-1'!W:W,B590),"")</f>
        <v/>
      </c>
      <c r="E590" t="str">
        <f>IF(KOKPIT!E590&lt;&gt;"",KOKPIT!E590,"")</f>
        <v/>
      </c>
      <c r="F590" t="str">
        <f>IF(KOKPIT!F590&lt;&gt;"",KOKPIT!F590,"")</f>
        <v/>
      </c>
      <c r="G590" s="124" t="str">
        <f>IF(E590&lt;&gt;"",SUMIFS('JPK_KR-1'!AL:AL,'JPK_KR-1'!W:W,F590),"")</f>
        <v/>
      </c>
      <c r="H590" s="124" t="str">
        <f>IF(E590&lt;&gt;"",SUMIFS('JPK_KR-1'!AM:AM,'JPK_KR-1'!W:W,F590),"")</f>
        <v/>
      </c>
      <c r="I590" t="str">
        <f>IF(KOKPIT!I590&lt;&gt;"",KOKPIT!I590,"")</f>
        <v/>
      </c>
      <c r="J590" t="str">
        <f>IF(KOKPIT!J590&lt;&gt;"",KOKPIT!J590,"")</f>
        <v/>
      </c>
      <c r="K590" s="124" t="str">
        <f>IF(I590&lt;&gt;"",SUMIFS('JPK_KR-1'!AJ:AJ,'JPK_KR-1'!W:W,J590),"")</f>
        <v/>
      </c>
      <c r="L590" s="124" t="str">
        <f>IF(I590&lt;&gt;"",SUMIFS('JPK_KR-1'!AK:AK,'JPK_KR-1'!W:W,J590),"")</f>
        <v/>
      </c>
    </row>
    <row r="591" spans="1:12" x14ac:dyDescent="0.35">
      <c r="A591" t="str">
        <f>IF(KOKPIT!A591&lt;&gt;"",KOKPIT!A591,"")</f>
        <v/>
      </c>
      <c r="B591" t="str">
        <f>IF(KOKPIT!B591&lt;&gt;"",KOKPIT!B591,"")</f>
        <v/>
      </c>
      <c r="C591" s="124" t="str">
        <f>IF(A591&lt;&gt;"",SUMIFS('JPK_KR-1'!AL:AL,'JPK_KR-1'!W:W,B591),"")</f>
        <v/>
      </c>
      <c r="D591" s="124" t="str">
        <f>IF(A591&lt;&gt;"",SUMIFS('JPK_KR-1'!AM:AM,'JPK_KR-1'!W:W,B591),"")</f>
        <v/>
      </c>
      <c r="E591" t="str">
        <f>IF(KOKPIT!E591&lt;&gt;"",KOKPIT!E591,"")</f>
        <v/>
      </c>
      <c r="F591" t="str">
        <f>IF(KOKPIT!F591&lt;&gt;"",KOKPIT!F591,"")</f>
        <v/>
      </c>
      <c r="G591" s="124" t="str">
        <f>IF(E591&lt;&gt;"",SUMIFS('JPK_KR-1'!AL:AL,'JPK_KR-1'!W:W,F591),"")</f>
        <v/>
      </c>
      <c r="H591" s="124" t="str">
        <f>IF(E591&lt;&gt;"",SUMIFS('JPK_KR-1'!AM:AM,'JPK_KR-1'!W:W,F591),"")</f>
        <v/>
      </c>
      <c r="I591" t="str">
        <f>IF(KOKPIT!I591&lt;&gt;"",KOKPIT!I591,"")</f>
        <v/>
      </c>
      <c r="J591" t="str">
        <f>IF(KOKPIT!J591&lt;&gt;"",KOKPIT!J591,"")</f>
        <v/>
      </c>
      <c r="K591" s="124" t="str">
        <f>IF(I591&lt;&gt;"",SUMIFS('JPK_KR-1'!AJ:AJ,'JPK_KR-1'!W:W,J591),"")</f>
        <v/>
      </c>
      <c r="L591" s="124" t="str">
        <f>IF(I591&lt;&gt;"",SUMIFS('JPK_KR-1'!AK:AK,'JPK_KR-1'!W:W,J591),"")</f>
        <v/>
      </c>
    </row>
    <row r="592" spans="1:12" x14ac:dyDescent="0.35">
      <c r="A592" t="str">
        <f>IF(KOKPIT!A592&lt;&gt;"",KOKPIT!A592,"")</f>
        <v/>
      </c>
      <c r="B592" t="str">
        <f>IF(KOKPIT!B592&lt;&gt;"",KOKPIT!B592,"")</f>
        <v/>
      </c>
      <c r="C592" s="124" t="str">
        <f>IF(A592&lt;&gt;"",SUMIFS('JPK_KR-1'!AL:AL,'JPK_KR-1'!W:W,B592),"")</f>
        <v/>
      </c>
      <c r="D592" s="124" t="str">
        <f>IF(A592&lt;&gt;"",SUMIFS('JPK_KR-1'!AM:AM,'JPK_KR-1'!W:W,B592),"")</f>
        <v/>
      </c>
      <c r="E592" t="str">
        <f>IF(KOKPIT!E592&lt;&gt;"",KOKPIT!E592,"")</f>
        <v/>
      </c>
      <c r="F592" t="str">
        <f>IF(KOKPIT!F592&lt;&gt;"",KOKPIT!F592,"")</f>
        <v/>
      </c>
      <c r="G592" s="124" t="str">
        <f>IF(E592&lt;&gt;"",SUMIFS('JPK_KR-1'!AL:AL,'JPK_KR-1'!W:W,F592),"")</f>
        <v/>
      </c>
      <c r="H592" s="124" t="str">
        <f>IF(E592&lt;&gt;"",SUMIFS('JPK_KR-1'!AM:AM,'JPK_KR-1'!W:W,F592),"")</f>
        <v/>
      </c>
      <c r="I592" t="str">
        <f>IF(KOKPIT!I592&lt;&gt;"",KOKPIT!I592,"")</f>
        <v/>
      </c>
      <c r="J592" t="str">
        <f>IF(KOKPIT!J592&lt;&gt;"",KOKPIT!J592,"")</f>
        <v/>
      </c>
      <c r="K592" s="124" t="str">
        <f>IF(I592&lt;&gt;"",SUMIFS('JPK_KR-1'!AJ:AJ,'JPK_KR-1'!W:W,J592),"")</f>
        <v/>
      </c>
      <c r="L592" s="124" t="str">
        <f>IF(I592&lt;&gt;"",SUMIFS('JPK_KR-1'!AK:AK,'JPK_KR-1'!W:W,J592),"")</f>
        <v/>
      </c>
    </row>
    <row r="593" spans="1:12" x14ac:dyDescent="0.35">
      <c r="A593" t="str">
        <f>IF(KOKPIT!A593&lt;&gt;"",KOKPIT!A593,"")</f>
        <v/>
      </c>
      <c r="B593" t="str">
        <f>IF(KOKPIT!B593&lt;&gt;"",KOKPIT!B593,"")</f>
        <v/>
      </c>
      <c r="C593" s="124" t="str">
        <f>IF(A593&lt;&gt;"",SUMIFS('JPK_KR-1'!AL:AL,'JPK_KR-1'!W:W,B593),"")</f>
        <v/>
      </c>
      <c r="D593" s="124" t="str">
        <f>IF(A593&lt;&gt;"",SUMIFS('JPK_KR-1'!AM:AM,'JPK_KR-1'!W:W,B593),"")</f>
        <v/>
      </c>
      <c r="E593" t="str">
        <f>IF(KOKPIT!E593&lt;&gt;"",KOKPIT!E593,"")</f>
        <v/>
      </c>
      <c r="F593" t="str">
        <f>IF(KOKPIT!F593&lt;&gt;"",KOKPIT!F593,"")</f>
        <v/>
      </c>
      <c r="G593" s="124" t="str">
        <f>IF(E593&lt;&gt;"",SUMIFS('JPK_KR-1'!AL:AL,'JPK_KR-1'!W:W,F593),"")</f>
        <v/>
      </c>
      <c r="H593" s="124" t="str">
        <f>IF(E593&lt;&gt;"",SUMIFS('JPK_KR-1'!AM:AM,'JPK_KR-1'!W:W,F593),"")</f>
        <v/>
      </c>
      <c r="I593" t="str">
        <f>IF(KOKPIT!I593&lt;&gt;"",KOKPIT!I593,"")</f>
        <v/>
      </c>
      <c r="J593" t="str">
        <f>IF(KOKPIT!J593&lt;&gt;"",KOKPIT!J593,"")</f>
        <v/>
      </c>
      <c r="K593" s="124" t="str">
        <f>IF(I593&lt;&gt;"",SUMIFS('JPK_KR-1'!AJ:AJ,'JPK_KR-1'!W:W,J593),"")</f>
        <v/>
      </c>
      <c r="L593" s="124" t="str">
        <f>IF(I593&lt;&gt;"",SUMIFS('JPK_KR-1'!AK:AK,'JPK_KR-1'!W:W,J593),"")</f>
        <v/>
      </c>
    </row>
    <row r="594" spans="1:12" x14ac:dyDescent="0.35">
      <c r="A594" t="str">
        <f>IF(KOKPIT!A594&lt;&gt;"",KOKPIT!A594,"")</f>
        <v/>
      </c>
      <c r="B594" t="str">
        <f>IF(KOKPIT!B594&lt;&gt;"",KOKPIT!B594,"")</f>
        <v/>
      </c>
      <c r="C594" s="124" t="str">
        <f>IF(A594&lt;&gt;"",SUMIFS('JPK_KR-1'!AL:AL,'JPK_KR-1'!W:W,B594),"")</f>
        <v/>
      </c>
      <c r="D594" s="124" t="str">
        <f>IF(A594&lt;&gt;"",SUMIFS('JPK_KR-1'!AM:AM,'JPK_KR-1'!W:W,B594),"")</f>
        <v/>
      </c>
      <c r="E594" t="str">
        <f>IF(KOKPIT!E594&lt;&gt;"",KOKPIT!E594,"")</f>
        <v/>
      </c>
      <c r="F594" t="str">
        <f>IF(KOKPIT!F594&lt;&gt;"",KOKPIT!F594,"")</f>
        <v/>
      </c>
      <c r="G594" s="124" t="str">
        <f>IF(E594&lt;&gt;"",SUMIFS('JPK_KR-1'!AL:AL,'JPK_KR-1'!W:W,F594),"")</f>
        <v/>
      </c>
      <c r="H594" s="124" t="str">
        <f>IF(E594&lt;&gt;"",SUMIFS('JPK_KR-1'!AM:AM,'JPK_KR-1'!W:W,F594),"")</f>
        <v/>
      </c>
      <c r="I594" t="str">
        <f>IF(KOKPIT!I594&lt;&gt;"",KOKPIT!I594,"")</f>
        <v/>
      </c>
      <c r="J594" t="str">
        <f>IF(KOKPIT!J594&lt;&gt;"",KOKPIT!J594,"")</f>
        <v/>
      </c>
      <c r="K594" s="124" t="str">
        <f>IF(I594&lt;&gt;"",SUMIFS('JPK_KR-1'!AJ:AJ,'JPK_KR-1'!W:W,J594),"")</f>
        <v/>
      </c>
      <c r="L594" s="124" t="str">
        <f>IF(I594&lt;&gt;"",SUMIFS('JPK_KR-1'!AK:AK,'JPK_KR-1'!W:W,J594),"")</f>
        <v/>
      </c>
    </row>
    <row r="595" spans="1:12" x14ac:dyDescent="0.35">
      <c r="A595" t="str">
        <f>IF(KOKPIT!A595&lt;&gt;"",KOKPIT!A595,"")</f>
        <v/>
      </c>
      <c r="B595" t="str">
        <f>IF(KOKPIT!B595&lt;&gt;"",KOKPIT!B595,"")</f>
        <v/>
      </c>
      <c r="C595" s="124" t="str">
        <f>IF(A595&lt;&gt;"",SUMIFS('JPK_KR-1'!AL:AL,'JPK_KR-1'!W:W,B595),"")</f>
        <v/>
      </c>
      <c r="D595" s="124" t="str">
        <f>IF(A595&lt;&gt;"",SUMIFS('JPK_KR-1'!AM:AM,'JPK_KR-1'!W:W,B595),"")</f>
        <v/>
      </c>
      <c r="E595" t="str">
        <f>IF(KOKPIT!E595&lt;&gt;"",KOKPIT!E595,"")</f>
        <v/>
      </c>
      <c r="F595" t="str">
        <f>IF(KOKPIT!F595&lt;&gt;"",KOKPIT!F595,"")</f>
        <v/>
      </c>
      <c r="G595" s="124" t="str">
        <f>IF(E595&lt;&gt;"",SUMIFS('JPK_KR-1'!AL:AL,'JPK_KR-1'!W:W,F595),"")</f>
        <v/>
      </c>
      <c r="H595" s="124" t="str">
        <f>IF(E595&lt;&gt;"",SUMIFS('JPK_KR-1'!AM:AM,'JPK_KR-1'!W:W,F595),"")</f>
        <v/>
      </c>
      <c r="I595" t="str">
        <f>IF(KOKPIT!I595&lt;&gt;"",KOKPIT!I595,"")</f>
        <v/>
      </c>
      <c r="J595" t="str">
        <f>IF(KOKPIT!J595&lt;&gt;"",KOKPIT!J595,"")</f>
        <v/>
      </c>
      <c r="K595" s="124" t="str">
        <f>IF(I595&lt;&gt;"",SUMIFS('JPK_KR-1'!AJ:AJ,'JPK_KR-1'!W:W,J595),"")</f>
        <v/>
      </c>
      <c r="L595" s="124" t="str">
        <f>IF(I595&lt;&gt;"",SUMIFS('JPK_KR-1'!AK:AK,'JPK_KR-1'!W:W,J595),"")</f>
        <v/>
      </c>
    </row>
    <row r="596" spans="1:12" x14ac:dyDescent="0.35">
      <c r="A596" t="str">
        <f>IF(KOKPIT!A596&lt;&gt;"",KOKPIT!A596,"")</f>
        <v/>
      </c>
      <c r="B596" t="str">
        <f>IF(KOKPIT!B596&lt;&gt;"",KOKPIT!B596,"")</f>
        <v/>
      </c>
      <c r="C596" s="124" t="str">
        <f>IF(A596&lt;&gt;"",SUMIFS('JPK_KR-1'!AL:AL,'JPK_KR-1'!W:W,B596),"")</f>
        <v/>
      </c>
      <c r="D596" s="124" t="str">
        <f>IF(A596&lt;&gt;"",SUMIFS('JPK_KR-1'!AM:AM,'JPK_KR-1'!W:W,B596),"")</f>
        <v/>
      </c>
      <c r="E596" t="str">
        <f>IF(KOKPIT!E596&lt;&gt;"",KOKPIT!E596,"")</f>
        <v/>
      </c>
      <c r="F596" t="str">
        <f>IF(KOKPIT!F596&lt;&gt;"",KOKPIT!F596,"")</f>
        <v/>
      </c>
      <c r="G596" s="124" t="str">
        <f>IF(E596&lt;&gt;"",SUMIFS('JPK_KR-1'!AL:AL,'JPK_KR-1'!W:W,F596),"")</f>
        <v/>
      </c>
      <c r="H596" s="124" t="str">
        <f>IF(E596&lt;&gt;"",SUMIFS('JPK_KR-1'!AM:AM,'JPK_KR-1'!W:W,F596),"")</f>
        <v/>
      </c>
      <c r="I596" t="str">
        <f>IF(KOKPIT!I596&lt;&gt;"",KOKPIT!I596,"")</f>
        <v/>
      </c>
      <c r="J596" t="str">
        <f>IF(KOKPIT!J596&lt;&gt;"",KOKPIT!J596,"")</f>
        <v/>
      </c>
      <c r="K596" s="124" t="str">
        <f>IF(I596&lt;&gt;"",SUMIFS('JPK_KR-1'!AJ:AJ,'JPK_KR-1'!W:W,J596),"")</f>
        <v/>
      </c>
      <c r="L596" s="124" t="str">
        <f>IF(I596&lt;&gt;"",SUMIFS('JPK_KR-1'!AK:AK,'JPK_KR-1'!W:W,J596),"")</f>
        <v/>
      </c>
    </row>
    <row r="597" spans="1:12" x14ac:dyDescent="0.35">
      <c r="A597" t="str">
        <f>IF(KOKPIT!A597&lt;&gt;"",KOKPIT!A597,"")</f>
        <v/>
      </c>
      <c r="B597" t="str">
        <f>IF(KOKPIT!B597&lt;&gt;"",KOKPIT!B597,"")</f>
        <v/>
      </c>
      <c r="C597" s="124" t="str">
        <f>IF(A597&lt;&gt;"",SUMIFS('JPK_KR-1'!AL:AL,'JPK_KR-1'!W:W,B597),"")</f>
        <v/>
      </c>
      <c r="D597" s="124" t="str">
        <f>IF(A597&lt;&gt;"",SUMIFS('JPK_KR-1'!AM:AM,'JPK_KR-1'!W:W,B597),"")</f>
        <v/>
      </c>
      <c r="E597" t="str">
        <f>IF(KOKPIT!E597&lt;&gt;"",KOKPIT!E597,"")</f>
        <v/>
      </c>
      <c r="F597" t="str">
        <f>IF(KOKPIT!F597&lt;&gt;"",KOKPIT!F597,"")</f>
        <v/>
      </c>
      <c r="G597" s="124" t="str">
        <f>IF(E597&lt;&gt;"",SUMIFS('JPK_KR-1'!AL:AL,'JPK_KR-1'!W:W,F597),"")</f>
        <v/>
      </c>
      <c r="H597" s="124" t="str">
        <f>IF(E597&lt;&gt;"",SUMIFS('JPK_KR-1'!AM:AM,'JPK_KR-1'!W:W,F597),"")</f>
        <v/>
      </c>
      <c r="I597" t="str">
        <f>IF(KOKPIT!I597&lt;&gt;"",KOKPIT!I597,"")</f>
        <v/>
      </c>
      <c r="J597" t="str">
        <f>IF(KOKPIT!J597&lt;&gt;"",KOKPIT!J597,"")</f>
        <v/>
      </c>
      <c r="K597" s="124" t="str">
        <f>IF(I597&lt;&gt;"",SUMIFS('JPK_KR-1'!AJ:AJ,'JPK_KR-1'!W:W,J597),"")</f>
        <v/>
      </c>
      <c r="L597" s="124" t="str">
        <f>IF(I597&lt;&gt;"",SUMIFS('JPK_KR-1'!AK:AK,'JPK_KR-1'!W:W,J597),"")</f>
        <v/>
      </c>
    </row>
    <row r="598" spans="1:12" x14ac:dyDescent="0.35">
      <c r="A598" t="str">
        <f>IF(KOKPIT!A598&lt;&gt;"",KOKPIT!A598,"")</f>
        <v/>
      </c>
      <c r="B598" t="str">
        <f>IF(KOKPIT!B598&lt;&gt;"",KOKPIT!B598,"")</f>
        <v/>
      </c>
      <c r="C598" s="124" t="str">
        <f>IF(A598&lt;&gt;"",SUMIFS('JPK_KR-1'!AL:AL,'JPK_KR-1'!W:W,B598),"")</f>
        <v/>
      </c>
      <c r="D598" s="124" t="str">
        <f>IF(A598&lt;&gt;"",SUMIFS('JPK_KR-1'!AM:AM,'JPK_KR-1'!W:W,B598),"")</f>
        <v/>
      </c>
      <c r="E598" t="str">
        <f>IF(KOKPIT!E598&lt;&gt;"",KOKPIT!E598,"")</f>
        <v/>
      </c>
      <c r="F598" t="str">
        <f>IF(KOKPIT!F598&lt;&gt;"",KOKPIT!F598,"")</f>
        <v/>
      </c>
      <c r="G598" s="124" t="str">
        <f>IF(E598&lt;&gt;"",SUMIFS('JPK_KR-1'!AL:AL,'JPK_KR-1'!W:W,F598),"")</f>
        <v/>
      </c>
      <c r="H598" s="124" t="str">
        <f>IF(E598&lt;&gt;"",SUMIFS('JPK_KR-1'!AM:AM,'JPK_KR-1'!W:W,F598),"")</f>
        <v/>
      </c>
      <c r="I598" t="str">
        <f>IF(KOKPIT!I598&lt;&gt;"",KOKPIT!I598,"")</f>
        <v/>
      </c>
      <c r="J598" t="str">
        <f>IF(KOKPIT!J598&lt;&gt;"",KOKPIT!J598,"")</f>
        <v/>
      </c>
      <c r="K598" s="124" t="str">
        <f>IF(I598&lt;&gt;"",SUMIFS('JPK_KR-1'!AJ:AJ,'JPK_KR-1'!W:W,J598),"")</f>
        <v/>
      </c>
      <c r="L598" s="124" t="str">
        <f>IF(I598&lt;&gt;"",SUMIFS('JPK_KR-1'!AK:AK,'JPK_KR-1'!W:W,J598),"")</f>
        <v/>
      </c>
    </row>
    <row r="599" spans="1:12" x14ac:dyDescent="0.35">
      <c r="A599" t="str">
        <f>IF(KOKPIT!A599&lt;&gt;"",KOKPIT!A599,"")</f>
        <v/>
      </c>
      <c r="B599" t="str">
        <f>IF(KOKPIT!B599&lt;&gt;"",KOKPIT!B599,"")</f>
        <v/>
      </c>
      <c r="C599" s="124" t="str">
        <f>IF(A599&lt;&gt;"",SUMIFS('JPK_KR-1'!AL:AL,'JPK_KR-1'!W:W,B599),"")</f>
        <v/>
      </c>
      <c r="D599" s="124" t="str">
        <f>IF(A599&lt;&gt;"",SUMIFS('JPK_KR-1'!AM:AM,'JPK_KR-1'!W:W,B599),"")</f>
        <v/>
      </c>
      <c r="E599" t="str">
        <f>IF(KOKPIT!E599&lt;&gt;"",KOKPIT!E599,"")</f>
        <v/>
      </c>
      <c r="F599" t="str">
        <f>IF(KOKPIT!F599&lt;&gt;"",KOKPIT!F599,"")</f>
        <v/>
      </c>
      <c r="G599" s="124" t="str">
        <f>IF(E599&lt;&gt;"",SUMIFS('JPK_KR-1'!AL:AL,'JPK_KR-1'!W:W,F599),"")</f>
        <v/>
      </c>
      <c r="H599" s="124" t="str">
        <f>IF(E599&lt;&gt;"",SUMIFS('JPK_KR-1'!AM:AM,'JPK_KR-1'!W:W,F599),"")</f>
        <v/>
      </c>
      <c r="I599" t="str">
        <f>IF(KOKPIT!I599&lt;&gt;"",KOKPIT!I599,"")</f>
        <v/>
      </c>
      <c r="J599" t="str">
        <f>IF(KOKPIT!J599&lt;&gt;"",KOKPIT!J599,"")</f>
        <v/>
      </c>
      <c r="K599" s="124" t="str">
        <f>IF(I599&lt;&gt;"",SUMIFS('JPK_KR-1'!AJ:AJ,'JPK_KR-1'!W:W,J599),"")</f>
        <v/>
      </c>
      <c r="L599" s="124" t="str">
        <f>IF(I599&lt;&gt;"",SUMIFS('JPK_KR-1'!AK:AK,'JPK_KR-1'!W:W,J599),"")</f>
        <v/>
      </c>
    </row>
    <row r="600" spans="1:12" x14ac:dyDescent="0.35">
      <c r="A600" t="str">
        <f>IF(KOKPIT!A600&lt;&gt;"",KOKPIT!A600,"")</f>
        <v/>
      </c>
      <c r="B600" t="str">
        <f>IF(KOKPIT!B600&lt;&gt;"",KOKPIT!B600,"")</f>
        <v/>
      </c>
      <c r="C600" s="124" t="str">
        <f>IF(A600&lt;&gt;"",SUMIFS('JPK_KR-1'!AL:AL,'JPK_KR-1'!W:W,B600),"")</f>
        <v/>
      </c>
      <c r="D600" s="124" t="str">
        <f>IF(A600&lt;&gt;"",SUMIFS('JPK_KR-1'!AM:AM,'JPK_KR-1'!W:W,B600),"")</f>
        <v/>
      </c>
      <c r="E600" t="str">
        <f>IF(KOKPIT!E600&lt;&gt;"",KOKPIT!E600,"")</f>
        <v/>
      </c>
      <c r="F600" t="str">
        <f>IF(KOKPIT!F600&lt;&gt;"",KOKPIT!F600,"")</f>
        <v/>
      </c>
      <c r="G600" s="124" t="str">
        <f>IF(E600&lt;&gt;"",SUMIFS('JPK_KR-1'!AL:AL,'JPK_KR-1'!W:W,F600),"")</f>
        <v/>
      </c>
      <c r="H600" s="124" t="str">
        <f>IF(E600&lt;&gt;"",SUMIFS('JPK_KR-1'!AM:AM,'JPK_KR-1'!W:W,F600),"")</f>
        <v/>
      </c>
      <c r="I600" t="str">
        <f>IF(KOKPIT!I600&lt;&gt;"",KOKPIT!I600,"")</f>
        <v/>
      </c>
      <c r="J600" t="str">
        <f>IF(KOKPIT!J600&lt;&gt;"",KOKPIT!J600,"")</f>
        <v/>
      </c>
      <c r="K600" s="124" t="str">
        <f>IF(I600&lt;&gt;"",SUMIFS('JPK_KR-1'!AJ:AJ,'JPK_KR-1'!W:W,J600),"")</f>
        <v/>
      </c>
      <c r="L600" s="124" t="str">
        <f>IF(I600&lt;&gt;"",SUMIFS('JPK_KR-1'!AK:AK,'JPK_KR-1'!W:W,J600),"")</f>
        <v/>
      </c>
    </row>
    <row r="601" spans="1:12" x14ac:dyDescent="0.35">
      <c r="A601" t="str">
        <f>IF(KOKPIT!A601&lt;&gt;"",KOKPIT!A601,"")</f>
        <v/>
      </c>
      <c r="B601" t="str">
        <f>IF(KOKPIT!B601&lt;&gt;"",KOKPIT!B601,"")</f>
        <v/>
      </c>
      <c r="C601" s="124" t="str">
        <f>IF(A601&lt;&gt;"",SUMIFS('JPK_KR-1'!AL:AL,'JPK_KR-1'!W:W,B601),"")</f>
        <v/>
      </c>
      <c r="D601" s="124" t="str">
        <f>IF(A601&lt;&gt;"",SUMIFS('JPK_KR-1'!AM:AM,'JPK_KR-1'!W:W,B601),"")</f>
        <v/>
      </c>
      <c r="E601" t="str">
        <f>IF(KOKPIT!E601&lt;&gt;"",KOKPIT!E601,"")</f>
        <v/>
      </c>
      <c r="F601" t="str">
        <f>IF(KOKPIT!F601&lt;&gt;"",KOKPIT!F601,"")</f>
        <v/>
      </c>
      <c r="G601" s="124" t="str">
        <f>IF(E601&lt;&gt;"",SUMIFS('JPK_KR-1'!AL:AL,'JPK_KR-1'!W:W,F601),"")</f>
        <v/>
      </c>
      <c r="H601" s="124" t="str">
        <f>IF(E601&lt;&gt;"",SUMIFS('JPK_KR-1'!AM:AM,'JPK_KR-1'!W:W,F601),"")</f>
        <v/>
      </c>
      <c r="I601" t="str">
        <f>IF(KOKPIT!I601&lt;&gt;"",KOKPIT!I601,"")</f>
        <v/>
      </c>
      <c r="J601" t="str">
        <f>IF(KOKPIT!J601&lt;&gt;"",KOKPIT!J601,"")</f>
        <v/>
      </c>
      <c r="K601" s="124" t="str">
        <f>IF(I601&lt;&gt;"",SUMIFS('JPK_KR-1'!AJ:AJ,'JPK_KR-1'!W:W,J601),"")</f>
        <v/>
      </c>
      <c r="L601" s="124" t="str">
        <f>IF(I601&lt;&gt;"",SUMIFS('JPK_KR-1'!AK:AK,'JPK_KR-1'!W:W,J601),"")</f>
        <v/>
      </c>
    </row>
    <row r="602" spans="1:12" x14ac:dyDescent="0.35">
      <c r="A602" t="str">
        <f>IF(KOKPIT!A602&lt;&gt;"",KOKPIT!A602,"")</f>
        <v/>
      </c>
      <c r="B602" t="str">
        <f>IF(KOKPIT!B602&lt;&gt;"",KOKPIT!B602,"")</f>
        <v/>
      </c>
      <c r="C602" s="124" t="str">
        <f>IF(A602&lt;&gt;"",SUMIFS('JPK_KR-1'!AL:AL,'JPK_KR-1'!W:W,B602),"")</f>
        <v/>
      </c>
      <c r="D602" s="124" t="str">
        <f>IF(A602&lt;&gt;"",SUMIFS('JPK_KR-1'!AM:AM,'JPK_KR-1'!W:W,B602),"")</f>
        <v/>
      </c>
      <c r="E602" t="str">
        <f>IF(KOKPIT!E602&lt;&gt;"",KOKPIT!E602,"")</f>
        <v/>
      </c>
      <c r="F602" t="str">
        <f>IF(KOKPIT!F602&lt;&gt;"",KOKPIT!F602,"")</f>
        <v/>
      </c>
      <c r="G602" s="124" t="str">
        <f>IF(E602&lt;&gt;"",SUMIFS('JPK_KR-1'!AL:AL,'JPK_KR-1'!W:W,F602),"")</f>
        <v/>
      </c>
      <c r="H602" s="124" t="str">
        <f>IF(E602&lt;&gt;"",SUMIFS('JPK_KR-1'!AM:AM,'JPK_KR-1'!W:W,F602),"")</f>
        <v/>
      </c>
      <c r="I602" t="str">
        <f>IF(KOKPIT!I602&lt;&gt;"",KOKPIT!I602,"")</f>
        <v/>
      </c>
      <c r="J602" t="str">
        <f>IF(KOKPIT!J602&lt;&gt;"",KOKPIT!J602,"")</f>
        <v/>
      </c>
      <c r="K602" s="124" t="str">
        <f>IF(I602&lt;&gt;"",SUMIFS('JPK_KR-1'!AJ:AJ,'JPK_KR-1'!W:W,J602),"")</f>
        <v/>
      </c>
      <c r="L602" s="124" t="str">
        <f>IF(I602&lt;&gt;"",SUMIFS('JPK_KR-1'!AK:AK,'JPK_KR-1'!W:W,J602),"")</f>
        <v/>
      </c>
    </row>
    <row r="603" spans="1:12" x14ac:dyDescent="0.35">
      <c r="A603" t="str">
        <f>IF(KOKPIT!A603&lt;&gt;"",KOKPIT!A603,"")</f>
        <v/>
      </c>
      <c r="B603" t="str">
        <f>IF(KOKPIT!B603&lt;&gt;"",KOKPIT!B603,"")</f>
        <v/>
      </c>
      <c r="C603" s="124" t="str">
        <f>IF(A603&lt;&gt;"",SUMIFS('JPK_KR-1'!AL:AL,'JPK_KR-1'!W:W,B603),"")</f>
        <v/>
      </c>
      <c r="D603" s="124" t="str">
        <f>IF(A603&lt;&gt;"",SUMIFS('JPK_KR-1'!AM:AM,'JPK_KR-1'!W:W,B603),"")</f>
        <v/>
      </c>
      <c r="E603" t="str">
        <f>IF(KOKPIT!E603&lt;&gt;"",KOKPIT!E603,"")</f>
        <v/>
      </c>
      <c r="F603" t="str">
        <f>IF(KOKPIT!F603&lt;&gt;"",KOKPIT!F603,"")</f>
        <v/>
      </c>
      <c r="G603" s="124" t="str">
        <f>IF(E603&lt;&gt;"",SUMIFS('JPK_KR-1'!AL:AL,'JPK_KR-1'!W:W,F603),"")</f>
        <v/>
      </c>
      <c r="H603" s="124" t="str">
        <f>IF(E603&lt;&gt;"",SUMIFS('JPK_KR-1'!AM:AM,'JPK_KR-1'!W:W,F603),"")</f>
        <v/>
      </c>
      <c r="I603" t="str">
        <f>IF(KOKPIT!I603&lt;&gt;"",KOKPIT!I603,"")</f>
        <v/>
      </c>
      <c r="J603" t="str">
        <f>IF(KOKPIT!J603&lt;&gt;"",KOKPIT!J603,"")</f>
        <v/>
      </c>
      <c r="K603" s="124" t="str">
        <f>IF(I603&lt;&gt;"",SUMIFS('JPK_KR-1'!AJ:AJ,'JPK_KR-1'!W:W,J603),"")</f>
        <v/>
      </c>
      <c r="L603" s="124" t="str">
        <f>IF(I603&lt;&gt;"",SUMIFS('JPK_KR-1'!AK:AK,'JPK_KR-1'!W:W,J603),"")</f>
        <v/>
      </c>
    </row>
    <row r="604" spans="1:12" x14ac:dyDescent="0.35">
      <c r="A604" t="str">
        <f>IF(KOKPIT!A604&lt;&gt;"",KOKPIT!A604,"")</f>
        <v/>
      </c>
      <c r="B604" t="str">
        <f>IF(KOKPIT!B604&lt;&gt;"",KOKPIT!B604,"")</f>
        <v/>
      </c>
      <c r="C604" s="124" t="str">
        <f>IF(A604&lt;&gt;"",SUMIFS('JPK_KR-1'!AL:AL,'JPK_KR-1'!W:W,B604),"")</f>
        <v/>
      </c>
      <c r="D604" s="124" t="str">
        <f>IF(A604&lt;&gt;"",SUMIFS('JPK_KR-1'!AM:AM,'JPK_KR-1'!W:W,B604),"")</f>
        <v/>
      </c>
      <c r="E604" t="str">
        <f>IF(KOKPIT!E604&lt;&gt;"",KOKPIT!E604,"")</f>
        <v/>
      </c>
      <c r="F604" t="str">
        <f>IF(KOKPIT!F604&lt;&gt;"",KOKPIT!F604,"")</f>
        <v/>
      </c>
      <c r="G604" s="124" t="str">
        <f>IF(E604&lt;&gt;"",SUMIFS('JPK_KR-1'!AL:AL,'JPK_KR-1'!W:W,F604),"")</f>
        <v/>
      </c>
      <c r="H604" s="124" t="str">
        <f>IF(E604&lt;&gt;"",SUMIFS('JPK_KR-1'!AM:AM,'JPK_KR-1'!W:W,F604),"")</f>
        <v/>
      </c>
      <c r="I604" t="str">
        <f>IF(KOKPIT!I604&lt;&gt;"",KOKPIT!I604,"")</f>
        <v/>
      </c>
      <c r="J604" t="str">
        <f>IF(KOKPIT!J604&lt;&gt;"",KOKPIT!J604,"")</f>
        <v/>
      </c>
      <c r="K604" s="124" t="str">
        <f>IF(I604&lt;&gt;"",SUMIFS('JPK_KR-1'!AJ:AJ,'JPK_KR-1'!W:W,J604),"")</f>
        <v/>
      </c>
      <c r="L604" s="124" t="str">
        <f>IF(I604&lt;&gt;"",SUMIFS('JPK_KR-1'!AK:AK,'JPK_KR-1'!W:W,J604),"")</f>
        <v/>
      </c>
    </row>
    <row r="605" spans="1:12" x14ac:dyDescent="0.35">
      <c r="A605" t="str">
        <f>IF(KOKPIT!A605&lt;&gt;"",KOKPIT!A605,"")</f>
        <v/>
      </c>
      <c r="B605" t="str">
        <f>IF(KOKPIT!B605&lt;&gt;"",KOKPIT!B605,"")</f>
        <v/>
      </c>
      <c r="C605" s="124" t="str">
        <f>IF(A605&lt;&gt;"",SUMIFS('JPK_KR-1'!AL:AL,'JPK_KR-1'!W:W,B605),"")</f>
        <v/>
      </c>
      <c r="D605" s="124" t="str">
        <f>IF(A605&lt;&gt;"",SUMIFS('JPK_KR-1'!AM:AM,'JPK_KR-1'!W:W,B605),"")</f>
        <v/>
      </c>
      <c r="E605" t="str">
        <f>IF(KOKPIT!E605&lt;&gt;"",KOKPIT!E605,"")</f>
        <v/>
      </c>
      <c r="F605" t="str">
        <f>IF(KOKPIT!F605&lt;&gt;"",KOKPIT!F605,"")</f>
        <v/>
      </c>
      <c r="G605" s="124" t="str">
        <f>IF(E605&lt;&gt;"",SUMIFS('JPK_KR-1'!AL:AL,'JPK_KR-1'!W:W,F605),"")</f>
        <v/>
      </c>
      <c r="H605" s="124" t="str">
        <f>IF(E605&lt;&gt;"",SUMIFS('JPK_KR-1'!AM:AM,'JPK_KR-1'!W:W,F605),"")</f>
        <v/>
      </c>
      <c r="I605" t="str">
        <f>IF(KOKPIT!I605&lt;&gt;"",KOKPIT!I605,"")</f>
        <v/>
      </c>
      <c r="J605" t="str">
        <f>IF(KOKPIT!J605&lt;&gt;"",KOKPIT!J605,"")</f>
        <v/>
      </c>
      <c r="K605" s="124" t="str">
        <f>IF(I605&lt;&gt;"",SUMIFS('JPK_KR-1'!AJ:AJ,'JPK_KR-1'!W:W,J605),"")</f>
        <v/>
      </c>
      <c r="L605" s="124" t="str">
        <f>IF(I605&lt;&gt;"",SUMIFS('JPK_KR-1'!AK:AK,'JPK_KR-1'!W:W,J605),"")</f>
        <v/>
      </c>
    </row>
    <row r="606" spans="1:12" x14ac:dyDescent="0.35">
      <c r="A606" t="str">
        <f>IF(KOKPIT!A606&lt;&gt;"",KOKPIT!A606,"")</f>
        <v/>
      </c>
      <c r="B606" t="str">
        <f>IF(KOKPIT!B606&lt;&gt;"",KOKPIT!B606,"")</f>
        <v/>
      </c>
      <c r="C606" s="124" t="str">
        <f>IF(A606&lt;&gt;"",SUMIFS('JPK_KR-1'!AL:AL,'JPK_KR-1'!W:W,B606),"")</f>
        <v/>
      </c>
      <c r="D606" s="124" t="str">
        <f>IF(A606&lt;&gt;"",SUMIFS('JPK_KR-1'!AM:AM,'JPK_KR-1'!W:W,B606),"")</f>
        <v/>
      </c>
      <c r="E606" t="str">
        <f>IF(KOKPIT!E606&lt;&gt;"",KOKPIT!E606,"")</f>
        <v/>
      </c>
      <c r="F606" t="str">
        <f>IF(KOKPIT!F606&lt;&gt;"",KOKPIT!F606,"")</f>
        <v/>
      </c>
      <c r="G606" s="124" t="str">
        <f>IF(E606&lt;&gt;"",SUMIFS('JPK_KR-1'!AL:AL,'JPK_KR-1'!W:W,F606),"")</f>
        <v/>
      </c>
      <c r="H606" s="124" t="str">
        <f>IF(E606&lt;&gt;"",SUMIFS('JPK_KR-1'!AM:AM,'JPK_KR-1'!W:W,F606),"")</f>
        <v/>
      </c>
      <c r="I606" t="str">
        <f>IF(KOKPIT!I606&lt;&gt;"",KOKPIT!I606,"")</f>
        <v/>
      </c>
      <c r="J606" t="str">
        <f>IF(KOKPIT!J606&lt;&gt;"",KOKPIT!J606,"")</f>
        <v/>
      </c>
      <c r="K606" s="124" t="str">
        <f>IF(I606&lt;&gt;"",SUMIFS('JPK_KR-1'!AJ:AJ,'JPK_KR-1'!W:W,J606),"")</f>
        <v/>
      </c>
      <c r="L606" s="124" t="str">
        <f>IF(I606&lt;&gt;"",SUMIFS('JPK_KR-1'!AK:AK,'JPK_KR-1'!W:W,J606),"")</f>
        <v/>
      </c>
    </row>
    <row r="607" spans="1:12" x14ac:dyDescent="0.35">
      <c r="A607" t="str">
        <f>IF(KOKPIT!A607&lt;&gt;"",KOKPIT!A607,"")</f>
        <v/>
      </c>
      <c r="B607" t="str">
        <f>IF(KOKPIT!B607&lt;&gt;"",KOKPIT!B607,"")</f>
        <v/>
      </c>
      <c r="C607" s="124" t="str">
        <f>IF(A607&lt;&gt;"",SUMIFS('JPK_KR-1'!AL:AL,'JPK_KR-1'!W:W,B607),"")</f>
        <v/>
      </c>
      <c r="D607" s="124" t="str">
        <f>IF(A607&lt;&gt;"",SUMIFS('JPK_KR-1'!AM:AM,'JPK_KR-1'!W:W,B607),"")</f>
        <v/>
      </c>
      <c r="E607" t="str">
        <f>IF(KOKPIT!E607&lt;&gt;"",KOKPIT!E607,"")</f>
        <v/>
      </c>
      <c r="F607" t="str">
        <f>IF(KOKPIT!F607&lt;&gt;"",KOKPIT!F607,"")</f>
        <v/>
      </c>
      <c r="G607" s="124" t="str">
        <f>IF(E607&lt;&gt;"",SUMIFS('JPK_KR-1'!AL:AL,'JPK_KR-1'!W:W,F607),"")</f>
        <v/>
      </c>
      <c r="H607" s="124" t="str">
        <f>IF(E607&lt;&gt;"",SUMIFS('JPK_KR-1'!AM:AM,'JPK_KR-1'!W:W,F607),"")</f>
        <v/>
      </c>
      <c r="I607" t="str">
        <f>IF(KOKPIT!I607&lt;&gt;"",KOKPIT!I607,"")</f>
        <v/>
      </c>
      <c r="J607" t="str">
        <f>IF(KOKPIT!J607&lt;&gt;"",KOKPIT!J607,"")</f>
        <v/>
      </c>
      <c r="K607" s="124" t="str">
        <f>IF(I607&lt;&gt;"",SUMIFS('JPK_KR-1'!AJ:AJ,'JPK_KR-1'!W:W,J607),"")</f>
        <v/>
      </c>
      <c r="L607" s="124" t="str">
        <f>IF(I607&lt;&gt;"",SUMIFS('JPK_KR-1'!AK:AK,'JPK_KR-1'!W:W,J607),"")</f>
        <v/>
      </c>
    </row>
    <row r="608" spans="1:12" x14ac:dyDescent="0.35">
      <c r="A608" t="str">
        <f>IF(KOKPIT!A608&lt;&gt;"",KOKPIT!A608,"")</f>
        <v/>
      </c>
      <c r="B608" t="str">
        <f>IF(KOKPIT!B608&lt;&gt;"",KOKPIT!B608,"")</f>
        <v/>
      </c>
      <c r="C608" s="124" t="str">
        <f>IF(A608&lt;&gt;"",SUMIFS('JPK_KR-1'!AL:AL,'JPK_KR-1'!W:W,B608),"")</f>
        <v/>
      </c>
      <c r="D608" s="124" t="str">
        <f>IF(A608&lt;&gt;"",SUMIFS('JPK_KR-1'!AM:AM,'JPK_KR-1'!W:W,B608),"")</f>
        <v/>
      </c>
      <c r="E608" t="str">
        <f>IF(KOKPIT!E608&lt;&gt;"",KOKPIT!E608,"")</f>
        <v/>
      </c>
      <c r="F608" t="str">
        <f>IF(KOKPIT!F608&lt;&gt;"",KOKPIT!F608,"")</f>
        <v/>
      </c>
      <c r="G608" s="124" t="str">
        <f>IF(E608&lt;&gt;"",SUMIFS('JPK_KR-1'!AL:AL,'JPK_KR-1'!W:W,F608),"")</f>
        <v/>
      </c>
      <c r="H608" s="124" t="str">
        <f>IF(E608&lt;&gt;"",SUMIFS('JPK_KR-1'!AM:AM,'JPK_KR-1'!W:W,F608),"")</f>
        <v/>
      </c>
      <c r="I608" t="str">
        <f>IF(KOKPIT!I608&lt;&gt;"",KOKPIT!I608,"")</f>
        <v/>
      </c>
      <c r="J608" t="str">
        <f>IF(KOKPIT!J608&lt;&gt;"",KOKPIT!J608,"")</f>
        <v/>
      </c>
      <c r="K608" s="124" t="str">
        <f>IF(I608&lt;&gt;"",SUMIFS('JPK_KR-1'!AJ:AJ,'JPK_KR-1'!W:W,J608),"")</f>
        <v/>
      </c>
      <c r="L608" s="124" t="str">
        <f>IF(I608&lt;&gt;"",SUMIFS('JPK_KR-1'!AK:AK,'JPK_KR-1'!W:W,J608),"")</f>
        <v/>
      </c>
    </row>
    <row r="609" spans="1:12" x14ac:dyDescent="0.35">
      <c r="A609" t="str">
        <f>IF(KOKPIT!A609&lt;&gt;"",KOKPIT!A609,"")</f>
        <v/>
      </c>
      <c r="B609" t="str">
        <f>IF(KOKPIT!B609&lt;&gt;"",KOKPIT!B609,"")</f>
        <v/>
      </c>
      <c r="C609" s="124" t="str">
        <f>IF(A609&lt;&gt;"",SUMIFS('JPK_KR-1'!AL:AL,'JPK_KR-1'!W:W,B609),"")</f>
        <v/>
      </c>
      <c r="D609" s="124" t="str">
        <f>IF(A609&lt;&gt;"",SUMIFS('JPK_KR-1'!AM:AM,'JPK_KR-1'!W:W,B609),"")</f>
        <v/>
      </c>
      <c r="E609" t="str">
        <f>IF(KOKPIT!E609&lt;&gt;"",KOKPIT!E609,"")</f>
        <v/>
      </c>
      <c r="F609" t="str">
        <f>IF(KOKPIT!F609&lt;&gt;"",KOKPIT!F609,"")</f>
        <v/>
      </c>
      <c r="G609" s="124" t="str">
        <f>IF(E609&lt;&gt;"",SUMIFS('JPK_KR-1'!AL:AL,'JPK_KR-1'!W:W,F609),"")</f>
        <v/>
      </c>
      <c r="H609" s="124" t="str">
        <f>IF(E609&lt;&gt;"",SUMIFS('JPK_KR-1'!AM:AM,'JPK_KR-1'!W:W,F609),"")</f>
        <v/>
      </c>
      <c r="I609" t="str">
        <f>IF(KOKPIT!I609&lt;&gt;"",KOKPIT!I609,"")</f>
        <v/>
      </c>
      <c r="J609" t="str">
        <f>IF(KOKPIT!J609&lt;&gt;"",KOKPIT!J609,"")</f>
        <v/>
      </c>
      <c r="K609" s="124" t="str">
        <f>IF(I609&lt;&gt;"",SUMIFS('JPK_KR-1'!AJ:AJ,'JPK_KR-1'!W:W,J609),"")</f>
        <v/>
      </c>
      <c r="L609" s="124" t="str">
        <f>IF(I609&lt;&gt;"",SUMIFS('JPK_KR-1'!AK:AK,'JPK_KR-1'!W:W,J609),"")</f>
        <v/>
      </c>
    </row>
    <row r="610" spans="1:12" x14ac:dyDescent="0.35">
      <c r="A610" t="str">
        <f>IF(KOKPIT!A610&lt;&gt;"",KOKPIT!A610,"")</f>
        <v/>
      </c>
      <c r="B610" t="str">
        <f>IF(KOKPIT!B610&lt;&gt;"",KOKPIT!B610,"")</f>
        <v/>
      </c>
      <c r="C610" s="124" t="str">
        <f>IF(A610&lt;&gt;"",SUMIFS('JPK_KR-1'!AL:AL,'JPK_KR-1'!W:W,B610),"")</f>
        <v/>
      </c>
      <c r="D610" s="124" t="str">
        <f>IF(A610&lt;&gt;"",SUMIFS('JPK_KR-1'!AM:AM,'JPK_KR-1'!W:W,B610),"")</f>
        <v/>
      </c>
      <c r="E610" t="str">
        <f>IF(KOKPIT!E610&lt;&gt;"",KOKPIT!E610,"")</f>
        <v/>
      </c>
      <c r="F610" t="str">
        <f>IF(KOKPIT!F610&lt;&gt;"",KOKPIT!F610,"")</f>
        <v/>
      </c>
      <c r="G610" s="124" t="str">
        <f>IF(E610&lt;&gt;"",SUMIFS('JPK_KR-1'!AL:AL,'JPK_KR-1'!W:W,F610),"")</f>
        <v/>
      </c>
      <c r="H610" s="124" t="str">
        <f>IF(E610&lt;&gt;"",SUMIFS('JPK_KR-1'!AM:AM,'JPK_KR-1'!W:W,F610),"")</f>
        <v/>
      </c>
      <c r="I610" t="str">
        <f>IF(KOKPIT!I610&lt;&gt;"",KOKPIT!I610,"")</f>
        <v/>
      </c>
      <c r="J610" t="str">
        <f>IF(KOKPIT!J610&lt;&gt;"",KOKPIT!J610,"")</f>
        <v/>
      </c>
      <c r="K610" s="124" t="str">
        <f>IF(I610&lt;&gt;"",SUMIFS('JPK_KR-1'!AJ:AJ,'JPK_KR-1'!W:W,J610),"")</f>
        <v/>
      </c>
      <c r="L610" s="124" t="str">
        <f>IF(I610&lt;&gt;"",SUMIFS('JPK_KR-1'!AK:AK,'JPK_KR-1'!W:W,J610),"")</f>
        <v/>
      </c>
    </row>
    <row r="611" spans="1:12" x14ac:dyDescent="0.35">
      <c r="A611" t="str">
        <f>IF(KOKPIT!A611&lt;&gt;"",KOKPIT!A611,"")</f>
        <v/>
      </c>
      <c r="B611" t="str">
        <f>IF(KOKPIT!B611&lt;&gt;"",KOKPIT!B611,"")</f>
        <v/>
      </c>
      <c r="C611" s="124" t="str">
        <f>IF(A611&lt;&gt;"",SUMIFS('JPK_KR-1'!AL:AL,'JPK_KR-1'!W:W,B611),"")</f>
        <v/>
      </c>
      <c r="D611" s="124" t="str">
        <f>IF(A611&lt;&gt;"",SUMIFS('JPK_KR-1'!AM:AM,'JPK_KR-1'!W:W,B611),"")</f>
        <v/>
      </c>
      <c r="E611" t="str">
        <f>IF(KOKPIT!E611&lt;&gt;"",KOKPIT!E611,"")</f>
        <v/>
      </c>
      <c r="F611" t="str">
        <f>IF(KOKPIT!F611&lt;&gt;"",KOKPIT!F611,"")</f>
        <v/>
      </c>
      <c r="G611" s="124" t="str">
        <f>IF(E611&lt;&gt;"",SUMIFS('JPK_KR-1'!AL:AL,'JPK_KR-1'!W:W,F611),"")</f>
        <v/>
      </c>
      <c r="H611" s="124" t="str">
        <f>IF(E611&lt;&gt;"",SUMIFS('JPK_KR-1'!AM:AM,'JPK_KR-1'!W:W,F611),"")</f>
        <v/>
      </c>
      <c r="I611" t="str">
        <f>IF(KOKPIT!I611&lt;&gt;"",KOKPIT!I611,"")</f>
        <v/>
      </c>
      <c r="J611" t="str">
        <f>IF(KOKPIT!J611&lt;&gt;"",KOKPIT!J611,"")</f>
        <v/>
      </c>
      <c r="K611" s="124" t="str">
        <f>IF(I611&lt;&gt;"",SUMIFS('JPK_KR-1'!AJ:AJ,'JPK_KR-1'!W:W,J611),"")</f>
        <v/>
      </c>
      <c r="L611" s="124" t="str">
        <f>IF(I611&lt;&gt;"",SUMIFS('JPK_KR-1'!AK:AK,'JPK_KR-1'!W:W,J611),"")</f>
        <v/>
      </c>
    </row>
    <row r="612" spans="1:12" x14ac:dyDescent="0.35">
      <c r="A612" t="str">
        <f>IF(KOKPIT!A612&lt;&gt;"",KOKPIT!A612,"")</f>
        <v/>
      </c>
      <c r="B612" t="str">
        <f>IF(KOKPIT!B612&lt;&gt;"",KOKPIT!B612,"")</f>
        <v/>
      </c>
      <c r="C612" s="124" t="str">
        <f>IF(A612&lt;&gt;"",SUMIFS('JPK_KR-1'!AL:AL,'JPK_KR-1'!W:W,B612),"")</f>
        <v/>
      </c>
      <c r="D612" s="124" t="str">
        <f>IF(A612&lt;&gt;"",SUMIFS('JPK_KR-1'!AM:AM,'JPK_KR-1'!W:W,B612),"")</f>
        <v/>
      </c>
      <c r="E612" t="str">
        <f>IF(KOKPIT!E612&lt;&gt;"",KOKPIT!E612,"")</f>
        <v/>
      </c>
      <c r="F612" t="str">
        <f>IF(KOKPIT!F612&lt;&gt;"",KOKPIT!F612,"")</f>
        <v/>
      </c>
      <c r="G612" s="124" t="str">
        <f>IF(E612&lt;&gt;"",SUMIFS('JPK_KR-1'!AL:AL,'JPK_KR-1'!W:W,F612),"")</f>
        <v/>
      </c>
      <c r="H612" s="124" t="str">
        <f>IF(E612&lt;&gt;"",SUMIFS('JPK_KR-1'!AM:AM,'JPK_KR-1'!W:W,F612),"")</f>
        <v/>
      </c>
      <c r="I612" t="str">
        <f>IF(KOKPIT!I612&lt;&gt;"",KOKPIT!I612,"")</f>
        <v/>
      </c>
      <c r="J612" t="str">
        <f>IF(KOKPIT!J612&lt;&gt;"",KOKPIT!J612,"")</f>
        <v/>
      </c>
      <c r="K612" s="124" t="str">
        <f>IF(I612&lt;&gt;"",SUMIFS('JPK_KR-1'!AJ:AJ,'JPK_KR-1'!W:W,J612),"")</f>
        <v/>
      </c>
      <c r="L612" s="124" t="str">
        <f>IF(I612&lt;&gt;"",SUMIFS('JPK_KR-1'!AK:AK,'JPK_KR-1'!W:W,J612),"")</f>
        <v/>
      </c>
    </row>
    <row r="613" spans="1:12" x14ac:dyDescent="0.35">
      <c r="A613" t="str">
        <f>IF(KOKPIT!A613&lt;&gt;"",KOKPIT!A613,"")</f>
        <v/>
      </c>
      <c r="B613" t="str">
        <f>IF(KOKPIT!B613&lt;&gt;"",KOKPIT!B613,"")</f>
        <v/>
      </c>
      <c r="C613" s="124" t="str">
        <f>IF(A613&lt;&gt;"",SUMIFS('JPK_KR-1'!AL:AL,'JPK_KR-1'!W:W,B613),"")</f>
        <v/>
      </c>
      <c r="D613" s="124" t="str">
        <f>IF(A613&lt;&gt;"",SUMIFS('JPK_KR-1'!AM:AM,'JPK_KR-1'!W:W,B613),"")</f>
        <v/>
      </c>
      <c r="E613" t="str">
        <f>IF(KOKPIT!E613&lt;&gt;"",KOKPIT!E613,"")</f>
        <v/>
      </c>
      <c r="F613" t="str">
        <f>IF(KOKPIT!F613&lt;&gt;"",KOKPIT!F613,"")</f>
        <v/>
      </c>
      <c r="G613" s="124" t="str">
        <f>IF(E613&lt;&gt;"",SUMIFS('JPK_KR-1'!AL:AL,'JPK_KR-1'!W:W,F613),"")</f>
        <v/>
      </c>
      <c r="H613" s="124" t="str">
        <f>IF(E613&lt;&gt;"",SUMIFS('JPK_KR-1'!AM:AM,'JPK_KR-1'!W:W,F613),"")</f>
        <v/>
      </c>
      <c r="I613" t="str">
        <f>IF(KOKPIT!I613&lt;&gt;"",KOKPIT!I613,"")</f>
        <v/>
      </c>
      <c r="J613" t="str">
        <f>IF(KOKPIT!J613&lt;&gt;"",KOKPIT!J613,"")</f>
        <v/>
      </c>
      <c r="K613" s="124" t="str">
        <f>IF(I613&lt;&gt;"",SUMIFS('JPK_KR-1'!AJ:AJ,'JPK_KR-1'!W:W,J613),"")</f>
        <v/>
      </c>
      <c r="L613" s="124" t="str">
        <f>IF(I613&lt;&gt;"",SUMIFS('JPK_KR-1'!AK:AK,'JPK_KR-1'!W:W,J613),"")</f>
        <v/>
      </c>
    </row>
    <row r="614" spans="1:12" x14ac:dyDescent="0.35">
      <c r="A614" t="str">
        <f>IF(KOKPIT!A614&lt;&gt;"",KOKPIT!A614,"")</f>
        <v/>
      </c>
      <c r="B614" t="str">
        <f>IF(KOKPIT!B614&lt;&gt;"",KOKPIT!B614,"")</f>
        <v/>
      </c>
      <c r="C614" s="124" t="str">
        <f>IF(A614&lt;&gt;"",SUMIFS('JPK_KR-1'!AL:AL,'JPK_KR-1'!W:W,B614),"")</f>
        <v/>
      </c>
      <c r="D614" s="124" t="str">
        <f>IF(A614&lt;&gt;"",SUMIFS('JPK_KR-1'!AM:AM,'JPK_KR-1'!W:W,B614),"")</f>
        <v/>
      </c>
      <c r="E614" t="str">
        <f>IF(KOKPIT!E614&lt;&gt;"",KOKPIT!E614,"")</f>
        <v/>
      </c>
      <c r="F614" t="str">
        <f>IF(KOKPIT!F614&lt;&gt;"",KOKPIT!F614,"")</f>
        <v/>
      </c>
      <c r="G614" s="124" t="str">
        <f>IF(E614&lt;&gt;"",SUMIFS('JPK_KR-1'!AL:AL,'JPK_KR-1'!W:W,F614),"")</f>
        <v/>
      </c>
      <c r="H614" s="124" t="str">
        <f>IF(E614&lt;&gt;"",SUMIFS('JPK_KR-1'!AM:AM,'JPK_KR-1'!W:W,F614),"")</f>
        <v/>
      </c>
      <c r="I614" t="str">
        <f>IF(KOKPIT!I614&lt;&gt;"",KOKPIT!I614,"")</f>
        <v/>
      </c>
      <c r="J614" t="str">
        <f>IF(KOKPIT!J614&lt;&gt;"",KOKPIT!J614,"")</f>
        <v/>
      </c>
      <c r="K614" s="124" t="str">
        <f>IF(I614&lt;&gt;"",SUMIFS('JPK_KR-1'!AJ:AJ,'JPK_KR-1'!W:W,J614),"")</f>
        <v/>
      </c>
      <c r="L614" s="124" t="str">
        <f>IF(I614&lt;&gt;"",SUMIFS('JPK_KR-1'!AK:AK,'JPK_KR-1'!W:W,J614),"")</f>
        <v/>
      </c>
    </row>
    <row r="615" spans="1:12" x14ac:dyDescent="0.35">
      <c r="A615" t="str">
        <f>IF(KOKPIT!A615&lt;&gt;"",KOKPIT!A615,"")</f>
        <v/>
      </c>
      <c r="B615" t="str">
        <f>IF(KOKPIT!B615&lt;&gt;"",KOKPIT!B615,"")</f>
        <v/>
      </c>
      <c r="C615" s="124" t="str">
        <f>IF(A615&lt;&gt;"",SUMIFS('JPK_KR-1'!AL:AL,'JPK_KR-1'!W:W,B615),"")</f>
        <v/>
      </c>
      <c r="D615" s="124" t="str">
        <f>IF(A615&lt;&gt;"",SUMIFS('JPK_KR-1'!AM:AM,'JPK_KR-1'!W:W,B615),"")</f>
        <v/>
      </c>
      <c r="E615" t="str">
        <f>IF(KOKPIT!E615&lt;&gt;"",KOKPIT!E615,"")</f>
        <v/>
      </c>
      <c r="F615" t="str">
        <f>IF(KOKPIT!F615&lt;&gt;"",KOKPIT!F615,"")</f>
        <v/>
      </c>
      <c r="G615" s="124" t="str">
        <f>IF(E615&lt;&gt;"",SUMIFS('JPK_KR-1'!AL:AL,'JPK_KR-1'!W:W,F615),"")</f>
        <v/>
      </c>
      <c r="H615" s="124" t="str">
        <f>IF(E615&lt;&gt;"",SUMIFS('JPK_KR-1'!AM:AM,'JPK_KR-1'!W:W,F615),"")</f>
        <v/>
      </c>
      <c r="I615" t="str">
        <f>IF(KOKPIT!I615&lt;&gt;"",KOKPIT!I615,"")</f>
        <v/>
      </c>
      <c r="J615" t="str">
        <f>IF(KOKPIT!J615&lt;&gt;"",KOKPIT!J615,"")</f>
        <v/>
      </c>
      <c r="K615" s="124" t="str">
        <f>IF(I615&lt;&gt;"",SUMIFS('JPK_KR-1'!AJ:AJ,'JPK_KR-1'!W:W,J615),"")</f>
        <v/>
      </c>
      <c r="L615" s="124" t="str">
        <f>IF(I615&lt;&gt;"",SUMIFS('JPK_KR-1'!AK:AK,'JPK_KR-1'!W:W,J615),"")</f>
        <v/>
      </c>
    </row>
    <row r="616" spans="1:12" x14ac:dyDescent="0.35">
      <c r="A616" t="str">
        <f>IF(KOKPIT!A616&lt;&gt;"",KOKPIT!A616,"")</f>
        <v/>
      </c>
      <c r="B616" t="str">
        <f>IF(KOKPIT!B616&lt;&gt;"",KOKPIT!B616,"")</f>
        <v/>
      </c>
      <c r="C616" s="124" t="str">
        <f>IF(A616&lt;&gt;"",SUMIFS('JPK_KR-1'!AL:AL,'JPK_KR-1'!W:W,B616),"")</f>
        <v/>
      </c>
      <c r="D616" s="124" t="str">
        <f>IF(A616&lt;&gt;"",SUMIFS('JPK_KR-1'!AM:AM,'JPK_KR-1'!W:W,B616),"")</f>
        <v/>
      </c>
      <c r="E616" t="str">
        <f>IF(KOKPIT!E616&lt;&gt;"",KOKPIT!E616,"")</f>
        <v/>
      </c>
      <c r="F616" t="str">
        <f>IF(KOKPIT!F616&lt;&gt;"",KOKPIT!F616,"")</f>
        <v/>
      </c>
      <c r="G616" s="124" t="str">
        <f>IF(E616&lt;&gt;"",SUMIFS('JPK_KR-1'!AL:AL,'JPK_KR-1'!W:W,F616),"")</f>
        <v/>
      </c>
      <c r="H616" s="124" t="str">
        <f>IF(E616&lt;&gt;"",SUMIFS('JPK_KR-1'!AM:AM,'JPK_KR-1'!W:W,F616),"")</f>
        <v/>
      </c>
      <c r="I616" t="str">
        <f>IF(KOKPIT!I616&lt;&gt;"",KOKPIT!I616,"")</f>
        <v/>
      </c>
      <c r="J616" t="str">
        <f>IF(KOKPIT!J616&lt;&gt;"",KOKPIT!J616,"")</f>
        <v/>
      </c>
      <c r="K616" s="124" t="str">
        <f>IF(I616&lt;&gt;"",SUMIFS('JPK_KR-1'!AJ:AJ,'JPK_KR-1'!W:W,J616),"")</f>
        <v/>
      </c>
      <c r="L616" s="124" t="str">
        <f>IF(I616&lt;&gt;"",SUMIFS('JPK_KR-1'!AK:AK,'JPK_KR-1'!W:W,J616),"")</f>
        <v/>
      </c>
    </row>
    <row r="617" spans="1:12" x14ac:dyDescent="0.35">
      <c r="A617" t="str">
        <f>IF(KOKPIT!A617&lt;&gt;"",KOKPIT!A617,"")</f>
        <v/>
      </c>
      <c r="B617" t="str">
        <f>IF(KOKPIT!B617&lt;&gt;"",KOKPIT!B617,"")</f>
        <v/>
      </c>
      <c r="C617" s="124" t="str">
        <f>IF(A617&lt;&gt;"",SUMIFS('JPK_KR-1'!AL:AL,'JPK_KR-1'!W:W,B617),"")</f>
        <v/>
      </c>
      <c r="D617" s="124" t="str">
        <f>IF(A617&lt;&gt;"",SUMIFS('JPK_KR-1'!AM:AM,'JPK_KR-1'!W:W,B617),"")</f>
        <v/>
      </c>
      <c r="E617" t="str">
        <f>IF(KOKPIT!E617&lt;&gt;"",KOKPIT!E617,"")</f>
        <v/>
      </c>
      <c r="F617" t="str">
        <f>IF(KOKPIT!F617&lt;&gt;"",KOKPIT!F617,"")</f>
        <v/>
      </c>
      <c r="G617" s="124" t="str">
        <f>IF(E617&lt;&gt;"",SUMIFS('JPK_KR-1'!AL:AL,'JPK_KR-1'!W:W,F617),"")</f>
        <v/>
      </c>
      <c r="H617" s="124" t="str">
        <f>IF(E617&lt;&gt;"",SUMIFS('JPK_KR-1'!AM:AM,'JPK_KR-1'!W:W,F617),"")</f>
        <v/>
      </c>
      <c r="I617" t="str">
        <f>IF(KOKPIT!I617&lt;&gt;"",KOKPIT!I617,"")</f>
        <v/>
      </c>
      <c r="J617" t="str">
        <f>IF(KOKPIT!J617&lt;&gt;"",KOKPIT!J617,"")</f>
        <v/>
      </c>
      <c r="K617" s="124" t="str">
        <f>IF(I617&lt;&gt;"",SUMIFS('JPK_KR-1'!AJ:AJ,'JPK_KR-1'!W:W,J617),"")</f>
        <v/>
      </c>
      <c r="L617" s="124" t="str">
        <f>IF(I617&lt;&gt;"",SUMIFS('JPK_KR-1'!AK:AK,'JPK_KR-1'!W:W,J617),"")</f>
        <v/>
      </c>
    </row>
    <row r="618" spans="1:12" x14ac:dyDescent="0.35">
      <c r="A618" t="str">
        <f>IF(KOKPIT!A618&lt;&gt;"",KOKPIT!A618,"")</f>
        <v/>
      </c>
      <c r="B618" t="str">
        <f>IF(KOKPIT!B618&lt;&gt;"",KOKPIT!B618,"")</f>
        <v/>
      </c>
      <c r="C618" s="124" t="str">
        <f>IF(A618&lt;&gt;"",SUMIFS('JPK_KR-1'!AL:AL,'JPK_KR-1'!W:W,B618),"")</f>
        <v/>
      </c>
      <c r="D618" s="124" t="str">
        <f>IF(A618&lt;&gt;"",SUMIFS('JPK_KR-1'!AM:AM,'JPK_KR-1'!W:W,B618),"")</f>
        <v/>
      </c>
      <c r="E618" t="str">
        <f>IF(KOKPIT!E618&lt;&gt;"",KOKPIT!E618,"")</f>
        <v/>
      </c>
      <c r="F618" t="str">
        <f>IF(KOKPIT!F618&lt;&gt;"",KOKPIT!F618,"")</f>
        <v/>
      </c>
      <c r="G618" s="124" t="str">
        <f>IF(E618&lt;&gt;"",SUMIFS('JPK_KR-1'!AL:AL,'JPK_KR-1'!W:W,F618),"")</f>
        <v/>
      </c>
      <c r="H618" s="124" t="str">
        <f>IF(E618&lt;&gt;"",SUMIFS('JPK_KR-1'!AM:AM,'JPK_KR-1'!W:W,F618),"")</f>
        <v/>
      </c>
      <c r="I618" t="str">
        <f>IF(KOKPIT!I618&lt;&gt;"",KOKPIT!I618,"")</f>
        <v/>
      </c>
      <c r="J618" t="str">
        <f>IF(KOKPIT!J618&lt;&gt;"",KOKPIT!J618,"")</f>
        <v/>
      </c>
      <c r="K618" s="124" t="str">
        <f>IF(I618&lt;&gt;"",SUMIFS('JPK_KR-1'!AJ:AJ,'JPK_KR-1'!W:W,J618),"")</f>
        <v/>
      </c>
      <c r="L618" s="124" t="str">
        <f>IF(I618&lt;&gt;"",SUMIFS('JPK_KR-1'!AK:AK,'JPK_KR-1'!W:W,J618),"")</f>
        <v/>
      </c>
    </row>
    <row r="619" spans="1:12" x14ac:dyDescent="0.35">
      <c r="A619" t="str">
        <f>IF(KOKPIT!A619&lt;&gt;"",KOKPIT!A619,"")</f>
        <v/>
      </c>
      <c r="B619" t="str">
        <f>IF(KOKPIT!B619&lt;&gt;"",KOKPIT!B619,"")</f>
        <v/>
      </c>
      <c r="C619" s="124" t="str">
        <f>IF(A619&lt;&gt;"",SUMIFS('JPK_KR-1'!AL:AL,'JPK_KR-1'!W:W,B619),"")</f>
        <v/>
      </c>
      <c r="D619" s="124" t="str">
        <f>IF(A619&lt;&gt;"",SUMIFS('JPK_KR-1'!AM:AM,'JPK_KR-1'!W:W,B619),"")</f>
        <v/>
      </c>
      <c r="E619" t="str">
        <f>IF(KOKPIT!E619&lt;&gt;"",KOKPIT!E619,"")</f>
        <v/>
      </c>
      <c r="F619" t="str">
        <f>IF(KOKPIT!F619&lt;&gt;"",KOKPIT!F619,"")</f>
        <v/>
      </c>
      <c r="G619" s="124" t="str">
        <f>IF(E619&lt;&gt;"",SUMIFS('JPK_KR-1'!AL:AL,'JPK_KR-1'!W:W,F619),"")</f>
        <v/>
      </c>
      <c r="H619" s="124" t="str">
        <f>IF(E619&lt;&gt;"",SUMIFS('JPK_KR-1'!AM:AM,'JPK_KR-1'!W:W,F619),"")</f>
        <v/>
      </c>
      <c r="I619" t="str">
        <f>IF(KOKPIT!I619&lt;&gt;"",KOKPIT!I619,"")</f>
        <v/>
      </c>
      <c r="J619" t="str">
        <f>IF(KOKPIT!J619&lt;&gt;"",KOKPIT!J619,"")</f>
        <v/>
      </c>
      <c r="K619" s="124" t="str">
        <f>IF(I619&lt;&gt;"",SUMIFS('JPK_KR-1'!AJ:AJ,'JPK_KR-1'!W:W,J619),"")</f>
        <v/>
      </c>
      <c r="L619" s="124" t="str">
        <f>IF(I619&lt;&gt;"",SUMIFS('JPK_KR-1'!AK:AK,'JPK_KR-1'!W:W,J619),"")</f>
        <v/>
      </c>
    </row>
    <row r="620" spans="1:12" x14ac:dyDescent="0.35">
      <c r="A620" t="str">
        <f>IF(KOKPIT!A620&lt;&gt;"",KOKPIT!A620,"")</f>
        <v/>
      </c>
      <c r="B620" t="str">
        <f>IF(KOKPIT!B620&lt;&gt;"",KOKPIT!B620,"")</f>
        <v/>
      </c>
      <c r="C620" s="124" t="str">
        <f>IF(A620&lt;&gt;"",SUMIFS('JPK_KR-1'!AL:AL,'JPK_KR-1'!W:W,B620),"")</f>
        <v/>
      </c>
      <c r="D620" s="124" t="str">
        <f>IF(A620&lt;&gt;"",SUMIFS('JPK_KR-1'!AM:AM,'JPK_KR-1'!W:W,B620),"")</f>
        <v/>
      </c>
      <c r="E620" t="str">
        <f>IF(KOKPIT!E620&lt;&gt;"",KOKPIT!E620,"")</f>
        <v/>
      </c>
      <c r="F620" t="str">
        <f>IF(KOKPIT!F620&lt;&gt;"",KOKPIT!F620,"")</f>
        <v/>
      </c>
      <c r="G620" s="124" t="str">
        <f>IF(E620&lt;&gt;"",SUMIFS('JPK_KR-1'!AL:AL,'JPK_KR-1'!W:W,F620),"")</f>
        <v/>
      </c>
      <c r="H620" s="124" t="str">
        <f>IF(E620&lt;&gt;"",SUMIFS('JPK_KR-1'!AM:AM,'JPK_KR-1'!W:W,F620),"")</f>
        <v/>
      </c>
      <c r="I620" t="str">
        <f>IF(KOKPIT!I620&lt;&gt;"",KOKPIT!I620,"")</f>
        <v/>
      </c>
      <c r="J620" t="str">
        <f>IF(KOKPIT!J620&lt;&gt;"",KOKPIT!J620,"")</f>
        <v/>
      </c>
      <c r="K620" s="124" t="str">
        <f>IF(I620&lt;&gt;"",SUMIFS('JPK_KR-1'!AJ:AJ,'JPK_KR-1'!W:W,J620),"")</f>
        <v/>
      </c>
      <c r="L620" s="124" t="str">
        <f>IF(I620&lt;&gt;"",SUMIFS('JPK_KR-1'!AK:AK,'JPK_KR-1'!W:W,J620),"")</f>
        <v/>
      </c>
    </row>
    <row r="621" spans="1:12" x14ac:dyDescent="0.35">
      <c r="A621" t="str">
        <f>IF(KOKPIT!A621&lt;&gt;"",KOKPIT!A621,"")</f>
        <v/>
      </c>
      <c r="B621" t="str">
        <f>IF(KOKPIT!B621&lt;&gt;"",KOKPIT!B621,"")</f>
        <v/>
      </c>
      <c r="C621" s="124" t="str">
        <f>IF(A621&lt;&gt;"",SUMIFS('JPK_KR-1'!AL:AL,'JPK_KR-1'!W:W,B621),"")</f>
        <v/>
      </c>
      <c r="D621" s="124" t="str">
        <f>IF(A621&lt;&gt;"",SUMIFS('JPK_KR-1'!AM:AM,'JPK_KR-1'!W:W,B621),"")</f>
        <v/>
      </c>
      <c r="E621" t="str">
        <f>IF(KOKPIT!E621&lt;&gt;"",KOKPIT!E621,"")</f>
        <v/>
      </c>
      <c r="F621" t="str">
        <f>IF(KOKPIT!F621&lt;&gt;"",KOKPIT!F621,"")</f>
        <v/>
      </c>
      <c r="G621" s="124" t="str">
        <f>IF(E621&lt;&gt;"",SUMIFS('JPK_KR-1'!AL:AL,'JPK_KR-1'!W:W,F621),"")</f>
        <v/>
      </c>
      <c r="H621" s="124" t="str">
        <f>IF(E621&lt;&gt;"",SUMIFS('JPK_KR-1'!AM:AM,'JPK_KR-1'!W:W,F621),"")</f>
        <v/>
      </c>
      <c r="I621" t="str">
        <f>IF(KOKPIT!I621&lt;&gt;"",KOKPIT!I621,"")</f>
        <v/>
      </c>
      <c r="J621" t="str">
        <f>IF(KOKPIT!J621&lt;&gt;"",KOKPIT!J621,"")</f>
        <v/>
      </c>
      <c r="K621" s="124" t="str">
        <f>IF(I621&lt;&gt;"",SUMIFS('JPK_KR-1'!AJ:AJ,'JPK_KR-1'!W:W,J621),"")</f>
        <v/>
      </c>
      <c r="L621" s="124" t="str">
        <f>IF(I621&lt;&gt;"",SUMIFS('JPK_KR-1'!AK:AK,'JPK_KR-1'!W:W,J621),"")</f>
        <v/>
      </c>
    </row>
    <row r="622" spans="1:12" x14ac:dyDescent="0.35">
      <c r="A622" t="str">
        <f>IF(KOKPIT!A622&lt;&gt;"",KOKPIT!A622,"")</f>
        <v/>
      </c>
      <c r="B622" t="str">
        <f>IF(KOKPIT!B622&lt;&gt;"",KOKPIT!B622,"")</f>
        <v/>
      </c>
      <c r="C622" s="124" t="str">
        <f>IF(A622&lt;&gt;"",SUMIFS('JPK_KR-1'!AL:AL,'JPK_KR-1'!W:W,B622),"")</f>
        <v/>
      </c>
      <c r="D622" s="124" t="str">
        <f>IF(A622&lt;&gt;"",SUMIFS('JPK_KR-1'!AM:AM,'JPK_KR-1'!W:W,B622),"")</f>
        <v/>
      </c>
      <c r="E622" t="str">
        <f>IF(KOKPIT!E622&lt;&gt;"",KOKPIT!E622,"")</f>
        <v/>
      </c>
      <c r="F622" t="str">
        <f>IF(KOKPIT!F622&lt;&gt;"",KOKPIT!F622,"")</f>
        <v/>
      </c>
      <c r="G622" s="124" t="str">
        <f>IF(E622&lt;&gt;"",SUMIFS('JPK_KR-1'!AL:AL,'JPK_KR-1'!W:W,F622),"")</f>
        <v/>
      </c>
      <c r="H622" s="124" t="str">
        <f>IF(E622&lt;&gt;"",SUMIFS('JPK_KR-1'!AM:AM,'JPK_KR-1'!W:W,F622),"")</f>
        <v/>
      </c>
      <c r="I622" t="str">
        <f>IF(KOKPIT!I622&lt;&gt;"",KOKPIT!I622,"")</f>
        <v/>
      </c>
      <c r="J622" t="str">
        <f>IF(KOKPIT!J622&lt;&gt;"",KOKPIT!J622,"")</f>
        <v/>
      </c>
      <c r="K622" s="124" t="str">
        <f>IF(I622&lt;&gt;"",SUMIFS('JPK_KR-1'!AJ:AJ,'JPK_KR-1'!W:W,J622),"")</f>
        <v/>
      </c>
      <c r="L622" s="124" t="str">
        <f>IF(I622&lt;&gt;"",SUMIFS('JPK_KR-1'!AK:AK,'JPK_KR-1'!W:W,J622),"")</f>
        <v/>
      </c>
    </row>
    <row r="623" spans="1:12" x14ac:dyDescent="0.35">
      <c r="A623" t="str">
        <f>IF(KOKPIT!A623&lt;&gt;"",KOKPIT!A623,"")</f>
        <v/>
      </c>
      <c r="B623" t="str">
        <f>IF(KOKPIT!B623&lt;&gt;"",KOKPIT!B623,"")</f>
        <v/>
      </c>
      <c r="C623" s="124" t="str">
        <f>IF(A623&lt;&gt;"",SUMIFS('JPK_KR-1'!AL:AL,'JPK_KR-1'!W:W,B623),"")</f>
        <v/>
      </c>
      <c r="D623" s="124" t="str">
        <f>IF(A623&lt;&gt;"",SUMIFS('JPK_KR-1'!AM:AM,'JPK_KR-1'!W:W,B623),"")</f>
        <v/>
      </c>
      <c r="E623" t="str">
        <f>IF(KOKPIT!E623&lt;&gt;"",KOKPIT!E623,"")</f>
        <v/>
      </c>
      <c r="F623" t="str">
        <f>IF(KOKPIT!F623&lt;&gt;"",KOKPIT!F623,"")</f>
        <v/>
      </c>
      <c r="G623" s="124" t="str">
        <f>IF(E623&lt;&gt;"",SUMIFS('JPK_KR-1'!AL:AL,'JPK_KR-1'!W:W,F623),"")</f>
        <v/>
      </c>
      <c r="H623" s="124" t="str">
        <f>IF(E623&lt;&gt;"",SUMIFS('JPK_KR-1'!AM:AM,'JPK_KR-1'!W:W,F623),"")</f>
        <v/>
      </c>
      <c r="I623" t="str">
        <f>IF(KOKPIT!I623&lt;&gt;"",KOKPIT!I623,"")</f>
        <v/>
      </c>
      <c r="J623" t="str">
        <f>IF(KOKPIT!J623&lt;&gt;"",KOKPIT!J623,"")</f>
        <v/>
      </c>
      <c r="K623" s="124" t="str">
        <f>IF(I623&lt;&gt;"",SUMIFS('JPK_KR-1'!AJ:AJ,'JPK_KR-1'!W:W,J623),"")</f>
        <v/>
      </c>
      <c r="L623" s="124" t="str">
        <f>IF(I623&lt;&gt;"",SUMIFS('JPK_KR-1'!AK:AK,'JPK_KR-1'!W:W,J623),"")</f>
        <v/>
      </c>
    </row>
    <row r="624" spans="1:12" x14ac:dyDescent="0.35">
      <c r="A624" t="str">
        <f>IF(KOKPIT!A624&lt;&gt;"",KOKPIT!A624,"")</f>
        <v/>
      </c>
      <c r="B624" t="str">
        <f>IF(KOKPIT!B624&lt;&gt;"",KOKPIT!B624,"")</f>
        <v/>
      </c>
      <c r="C624" s="124" t="str">
        <f>IF(A624&lt;&gt;"",SUMIFS('JPK_KR-1'!AL:AL,'JPK_KR-1'!W:W,B624),"")</f>
        <v/>
      </c>
      <c r="D624" s="124" t="str">
        <f>IF(A624&lt;&gt;"",SUMIFS('JPK_KR-1'!AM:AM,'JPK_KR-1'!W:W,B624),"")</f>
        <v/>
      </c>
      <c r="E624" t="str">
        <f>IF(KOKPIT!E624&lt;&gt;"",KOKPIT!E624,"")</f>
        <v/>
      </c>
      <c r="F624" t="str">
        <f>IF(KOKPIT!F624&lt;&gt;"",KOKPIT!F624,"")</f>
        <v/>
      </c>
      <c r="G624" s="124" t="str">
        <f>IF(E624&lt;&gt;"",SUMIFS('JPK_KR-1'!AL:AL,'JPK_KR-1'!W:W,F624),"")</f>
        <v/>
      </c>
      <c r="H624" s="124" t="str">
        <f>IF(E624&lt;&gt;"",SUMIFS('JPK_KR-1'!AM:AM,'JPK_KR-1'!W:W,F624),"")</f>
        <v/>
      </c>
      <c r="I624" t="str">
        <f>IF(KOKPIT!I624&lt;&gt;"",KOKPIT!I624,"")</f>
        <v/>
      </c>
      <c r="J624" t="str">
        <f>IF(KOKPIT!J624&lt;&gt;"",KOKPIT!J624,"")</f>
        <v/>
      </c>
      <c r="K624" s="124" t="str">
        <f>IF(I624&lt;&gt;"",SUMIFS('JPK_KR-1'!AJ:AJ,'JPK_KR-1'!W:W,J624),"")</f>
        <v/>
      </c>
      <c r="L624" s="124" t="str">
        <f>IF(I624&lt;&gt;"",SUMIFS('JPK_KR-1'!AK:AK,'JPK_KR-1'!W:W,J624),"")</f>
        <v/>
      </c>
    </row>
    <row r="625" spans="1:12" x14ac:dyDescent="0.35">
      <c r="A625" t="str">
        <f>IF(KOKPIT!A625&lt;&gt;"",KOKPIT!A625,"")</f>
        <v/>
      </c>
      <c r="B625" t="str">
        <f>IF(KOKPIT!B625&lt;&gt;"",KOKPIT!B625,"")</f>
        <v/>
      </c>
      <c r="C625" s="124" t="str">
        <f>IF(A625&lt;&gt;"",SUMIFS('JPK_KR-1'!AL:AL,'JPK_KR-1'!W:W,B625),"")</f>
        <v/>
      </c>
      <c r="D625" s="124" t="str">
        <f>IF(A625&lt;&gt;"",SUMIFS('JPK_KR-1'!AM:AM,'JPK_KR-1'!W:W,B625),"")</f>
        <v/>
      </c>
      <c r="E625" t="str">
        <f>IF(KOKPIT!E625&lt;&gt;"",KOKPIT!E625,"")</f>
        <v/>
      </c>
      <c r="F625" t="str">
        <f>IF(KOKPIT!F625&lt;&gt;"",KOKPIT!F625,"")</f>
        <v/>
      </c>
      <c r="G625" s="124" t="str">
        <f>IF(E625&lt;&gt;"",SUMIFS('JPK_KR-1'!AL:AL,'JPK_KR-1'!W:W,F625),"")</f>
        <v/>
      </c>
      <c r="H625" s="124" t="str">
        <f>IF(E625&lt;&gt;"",SUMIFS('JPK_KR-1'!AM:AM,'JPK_KR-1'!W:W,F625),"")</f>
        <v/>
      </c>
      <c r="I625" t="str">
        <f>IF(KOKPIT!I625&lt;&gt;"",KOKPIT!I625,"")</f>
        <v/>
      </c>
      <c r="J625" t="str">
        <f>IF(KOKPIT!J625&lt;&gt;"",KOKPIT!J625,"")</f>
        <v/>
      </c>
      <c r="K625" s="124" t="str">
        <f>IF(I625&lt;&gt;"",SUMIFS('JPK_KR-1'!AJ:AJ,'JPK_KR-1'!W:W,J625),"")</f>
        <v/>
      </c>
      <c r="L625" s="124" t="str">
        <f>IF(I625&lt;&gt;"",SUMIFS('JPK_KR-1'!AK:AK,'JPK_KR-1'!W:W,J625),"")</f>
        <v/>
      </c>
    </row>
    <row r="626" spans="1:12" x14ac:dyDescent="0.35">
      <c r="A626" t="str">
        <f>IF(KOKPIT!A626&lt;&gt;"",KOKPIT!A626,"")</f>
        <v/>
      </c>
      <c r="B626" t="str">
        <f>IF(KOKPIT!B626&lt;&gt;"",KOKPIT!B626,"")</f>
        <v/>
      </c>
      <c r="C626" s="124" t="str">
        <f>IF(A626&lt;&gt;"",SUMIFS('JPK_KR-1'!AL:AL,'JPK_KR-1'!W:W,B626),"")</f>
        <v/>
      </c>
      <c r="D626" s="124" t="str">
        <f>IF(A626&lt;&gt;"",SUMIFS('JPK_KR-1'!AM:AM,'JPK_KR-1'!W:W,B626),"")</f>
        <v/>
      </c>
      <c r="E626" t="str">
        <f>IF(KOKPIT!E626&lt;&gt;"",KOKPIT!E626,"")</f>
        <v/>
      </c>
      <c r="F626" t="str">
        <f>IF(KOKPIT!F626&lt;&gt;"",KOKPIT!F626,"")</f>
        <v/>
      </c>
      <c r="G626" s="124" t="str">
        <f>IF(E626&lt;&gt;"",SUMIFS('JPK_KR-1'!AL:AL,'JPK_KR-1'!W:W,F626),"")</f>
        <v/>
      </c>
      <c r="H626" s="124" t="str">
        <f>IF(E626&lt;&gt;"",SUMIFS('JPK_KR-1'!AM:AM,'JPK_KR-1'!W:W,F626),"")</f>
        <v/>
      </c>
      <c r="I626" t="str">
        <f>IF(KOKPIT!I626&lt;&gt;"",KOKPIT!I626,"")</f>
        <v/>
      </c>
      <c r="J626" t="str">
        <f>IF(KOKPIT!J626&lt;&gt;"",KOKPIT!J626,"")</f>
        <v/>
      </c>
      <c r="K626" s="124" t="str">
        <f>IF(I626&lt;&gt;"",SUMIFS('JPK_KR-1'!AJ:AJ,'JPK_KR-1'!W:W,J626),"")</f>
        <v/>
      </c>
      <c r="L626" s="124" t="str">
        <f>IF(I626&lt;&gt;"",SUMIFS('JPK_KR-1'!AK:AK,'JPK_KR-1'!W:W,J626),"")</f>
        <v/>
      </c>
    </row>
    <row r="627" spans="1:12" x14ac:dyDescent="0.35">
      <c r="A627" t="str">
        <f>IF(KOKPIT!A627&lt;&gt;"",KOKPIT!A627,"")</f>
        <v/>
      </c>
      <c r="B627" t="str">
        <f>IF(KOKPIT!B627&lt;&gt;"",KOKPIT!B627,"")</f>
        <v/>
      </c>
      <c r="C627" s="124" t="str">
        <f>IF(A627&lt;&gt;"",SUMIFS('JPK_KR-1'!AL:AL,'JPK_KR-1'!W:W,B627),"")</f>
        <v/>
      </c>
      <c r="D627" s="124" t="str">
        <f>IF(A627&lt;&gt;"",SUMIFS('JPK_KR-1'!AM:AM,'JPK_KR-1'!W:W,B627),"")</f>
        <v/>
      </c>
      <c r="E627" t="str">
        <f>IF(KOKPIT!E627&lt;&gt;"",KOKPIT!E627,"")</f>
        <v/>
      </c>
      <c r="F627" t="str">
        <f>IF(KOKPIT!F627&lt;&gt;"",KOKPIT!F627,"")</f>
        <v/>
      </c>
      <c r="G627" s="124" t="str">
        <f>IF(E627&lt;&gt;"",SUMIFS('JPK_KR-1'!AL:AL,'JPK_KR-1'!W:W,F627),"")</f>
        <v/>
      </c>
      <c r="H627" s="124" t="str">
        <f>IF(E627&lt;&gt;"",SUMIFS('JPK_KR-1'!AM:AM,'JPK_KR-1'!W:W,F627),"")</f>
        <v/>
      </c>
      <c r="I627" t="str">
        <f>IF(KOKPIT!I627&lt;&gt;"",KOKPIT!I627,"")</f>
        <v/>
      </c>
      <c r="J627" t="str">
        <f>IF(KOKPIT!J627&lt;&gt;"",KOKPIT!J627,"")</f>
        <v/>
      </c>
      <c r="K627" s="124" t="str">
        <f>IF(I627&lt;&gt;"",SUMIFS('JPK_KR-1'!AJ:AJ,'JPK_KR-1'!W:W,J627),"")</f>
        <v/>
      </c>
      <c r="L627" s="124" t="str">
        <f>IF(I627&lt;&gt;"",SUMIFS('JPK_KR-1'!AK:AK,'JPK_KR-1'!W:W,J627),"")</f>
        <v/>
      </c>
    </row>
    <row r="628" spans="1:12" x14ac:dyDescent="0.35">
      <c r="A628" t="str">
        <f>IF(KOKPIT!A628&lt;&gt;"",KOKPIT!A628,"")</f>
        <v/>
      </c>
      <c r="B628" t="str">
        <f>IF(KOKPIT!B628&lt;&gt;"",KOKPIT!B628,"")</f>
        <v/>
      </c>
      <c r="C628" s="124" t="str">
        <f>IF(A628&lt;&gt;"",SUMIFS('JPK_KR-1'!AL:AL,'JPK_KR-1'!W:W,B628),"")</f>
        <v/>
      </c>
      <c r="D628" s="124" t="str">
        <f>IF(A628&lt;&gt;"",SUMIFS('JPK_KR-1'!AM:AM,'JPK_KR-1'!W:W,B628),"")</f>
        <v/>
      </c>
      <c r="E628" t="str">
        <f>IF(KOKPIT!E628&lt;&gt;"",KOKPIT!E628,"")</f>
        <v/>
      </c>
      <c r="F628" t="str">
        <f>IF(KOKPIT!F628&lt;&gt;"",KOKPIT!F628,"")</f>
        <v/>
      </c>
      <c r="G628" s="124" t="str">
        <f>IF(E628&lt;&gt;"",SUMIFS('JPK_KR-1'!AL:AL,'JPK_KR-1'!W:W,F628),"")</f>
        <v/>
      </c>
      <c r="H628" s="124" t="str">
        <f>IF(E628&lt;&gt;"",SUMIFS('JPK_KR-1'!AM:AM,'JPK_KR-1'!W:W,F628),"")</f>
        <v/>
      </c>
      <c r="I628" t="str">
        <f>IF(KOKPIT!I628&lt;&gt;"",KOKPIT!I628,"")</f>
        <v/>
      </c>
      <c r="J628" t="str">
        <f>IF(KOKPIT!J628&lt;&gt;"",KOKPIT!J628,"")</f>
        <v/>
      </c>
      <c r="K628" s="124" t="str">
        <f>IF(I628&lt;&gt;"",SUMIFS('JPK_KR-1'!AJ:AJ,'JPK_KR-1'!W:W,J628),"")</f>
        <v/>
      </c>
      <c r="L628" s="124" t="str">
        <f>IF(I628&lt;&gt;"",SUMIFS('JPK_KR-1'!AK:AK,'JPK_KR-1'!W:W,J628),"")</f>
        <v/>
      </c>
    </row>
    <row r="629" spans="1:12" x14ac:dyDescent="0.35">
      <c r="A629" t="str">
        <f>IF(KOKPIT!A629&lt;&gt;"",KOKPIT!A629,"")</f>
        <v/>
      </c>
      <c r="B629" t="str">
        <f>IF(KOKPIT!B629&lt;&gt;"",KOKPIT!B629,"")</f>
        <v/>
      </c>
      <c r="C629" s="124" t="str">
        <f>IF(A629&lt;&gt;"",SUMIFS('JPK_KR-1'!AL:AL,'JPK_KR-1'!W:W,B629),"")</f>
        <v/>
      </c>
      <c r="D629" s="124" t="str">
        <f>IF(A629&lt;&gt;"",SUMIFS('JPK_KR-1'!AM:AM,'JPK_KR-1'!W:W,B629),"")</f>
        <v/>
      </c>
      <c r="E629" t="str">
        <f>IF(KOKPIT!E629&lt;&gt;"",KOKPIT!E629,"")</f>
        <v/>
      </c>
      <c r="F629" t="str">
        <f>IF(KOKPIT!F629&lt;&gt;"",KOKPIT!F629,"")</f>
        <v/>
      </c>
      <c r="G629" s="124" t="str">
        <f>IF(E629&lt;&gt;"",SUMIFS('JPK_KR-1'!AL:AL,'JPK_KR-1'!W:W,F629),"")</f>
        <v/>
      </c>
      <c r="H629" s="124" t="str">
        <f>IF(E629&lt;&gt;"",SUMIFS('JPK_KR-1'!AM:AM,'JPK_KR-1'!W:W,F629),"")</f>
        <v/>
      </c>
      <c r="I629" t="str">
        <f>IF(KOKPIT!I629&lt;&gt;"",KOKPIT!I629,"")</f>
        <v/>
      </c>
      <c r="J629" t="str">
        <f>IF(KOKPIT!J629&lt;&gt;"",KOKPIT!J629,"")</f>
        <v/>
      </c>
      <c r="K629" s="124" t="str">
        <f>IF(I629&lt;&gt;"",SUMIFS('JPK_KR-1'!AJ:AJ,'JPK_KR-1'!W:W,J629),"")</f>
        <v/>
      </c>
      <c r="L629" s="124" t="str">
        <f>IF(I629&lt;&gt;"",SUMIFS('JPK_KR-1'!AK:AK,'JPK_KR-1'!W:W,J629),"")</f>
        <v/>
      </c>
    </row>
    <row r="630" spans="1:12" x14ac:dyDescent="0.35">
      <c r="A630" t="str">
        <f>IF(KOKPIT!A630&lt;&gt;"",KOKPIT!A630,"")</f>
        <v/>
      </c>
      <c r="B630" t="str">
        <f>IF(KOKPIT!B630&lt;&gt;"",KOKPIT!B630,"")</f>
        <v/>
      </c>
      <c r="C630" s="124" t="str">
        <f>IF(A630&lt;&gt;"",SUMIFS('JPK_KR-1'!AL:AL,'JPK_KR-1'!W:W,B630),"")</f>
        <v/>
      </c>
      <c r="D630" s="124" t="str">
        <f>IF(A630&lt;&gt;"",SUMIFS('JPK_KR-1'!AM:AM,'JPK_KR-1'!W:W,B630),"")</f>
        <v/>
      </c>
      <c r="E630" t="str">
        <f>IF(KOKPIT!E630&lt;&gt;"",KOKPIT!E630,"")</f>
        <v/>
      </c>
      <c r="F630" t="str">
        <f>IF(KOKPIT!F630&lt;&gt;"",KOKPIT!F630,"")</f>
        <v/>
      </c>
      <c r="G630" s="124" t="str">
        <f>IF(E630&lt;&gt;"",SUMIFS('JPK_KR-1'!AL:AL,'JPK_KR-1'!W:W,F630),"")</f>
        <v/>
      </c>
      <c r="H630" s="124" t="str">
        <f>IF(E630&lt;&gt;"",SUMIFS('JPK_KR-1'!AM:AM,'JPK_KR-1'!W:W,F630),"")</f>
        <v/>
      </c>
      <c r="I630" t="str">
        <f>IF(KOKPIT!I630&lt;&gt;"",KOKPIT!I630,"")</f>
        <v/>
      </c>
      <c r="J630" t="str">
        <f>IF(KOKPIT!J630&lt;&gt;"",KOKPIT!J630,"")</f>
        <v/>
      </c>
      <c r="K630" s="124" t="str">
        <f>IF(I630&lt;&gt;"",SUMIFS('JPK_KR-1'!AJ:AJ,'JPK_KR-1'!W:W,J630),"")</f>
        <v/>
      </c>
      <c r="L630" s="124" t="str">
        <f>IF(I630&lt;&gt;"",SUMIFS('JPK_KR-1'!AK:AK,'JPK_KR-1'!W:W,J630),"")</f>
        <v/>
      </c>
    </row>
    <row r="631" spans="1:12" x14ac:dyDescent="0.35">
      <c r="A631" t="str">
        <f>IF(KOKPIT!A631&lt;&gt;"",KOKPIT!A631,"")</f>
        <v/>
      </c>
      <c r="B631" t="str">
        <f>IF(KOKPIT!B631&lt;&gt;"",KOKPIT!B631,"")</f>
        <v/>
      </c>
      <c r="C631" s="124" t="str">
        <f>IF(A631&lt;&gt;"",SUMIFS('JPK_KR-1'!AL:AL,'JPK_KR-1'!W:W,B631),"")</f>
        <v/>
      </c>
      <c r="D631" s="124" t="str">
        <f>IF(A631&lt;&gt;"",SUMIFS('JPK_KR-1'!AM:AM,'JPK_KR-1'!W:W,B631),"")</f>
        <v/>
      </c>
      <c r="E631" t="str">
        <f>IF(KOKPIT!E631&lt;&gt;"",KOKPIT!E631,"")</f>
        <v/>
      </c>
      <c r="F631" t="str">
        <f>IF(KOKPIT!F631&lt;&gt;"",KOKPIT!F631,"")</f>
        <v/>
      </c>
      <c r="G631" s="124" t="str">
        <f>IF(E631&lt;&gt;"",SUMIFS('JPK_KR-1'!AL:AL,'JPK_KR-1'!W:W,F631),"")</f>
        <v/>
      </c>
      <c r="H631" s="124" t="str">
        <f>IF(E631&lt;&gt;"",SUMIFS('JPK_KR-1'!AM:AM,'JPK_KR-1'!W:W,F631),"")</f>
        <v/>
      </c>
      <c r="I631" t="str">
        <f>IF(KOKPIT!I631&lt;&gt;"",KOKPIT!I631,"")</f>
        <v/>
      </c>
      <c r="J631" t="str">
        <f>IF(KOKPIT!J631&lt;&gt;"",KOKPIT!J631,"")</f>
        <v/>
      </c>
      <c r="K631" s="124" t="str">
        <f>IF(I631&lt;&gt;"",SUMIFS('JPK_KR-1'!AJ:AJ,'JPK_KR-1'!W:W,J631),"")</f>
        <v/>
      </c>
      <c r="L631" s="124" t="str">
        <f>IF(I631&lt;&gt;"",SUMIFS('JPK_KR-1'!AK:AK,'JPK_KR-1'!W:W,J631),"")</f>
        <v/>
      </c>
    </row>
    <row r="632" spans="1:12" x14ac:dyDescent="0.35">
      <c r="A632" t="str">
        <f>IF(KOKPIT!A632&lt;&gt;"",KOKPIT!A632,"")</f>
        <v/>
      </c>
      <c r="B632" t="str">
        <f>IF(KOKPIT!B632&lt;&gt;"",KOKPIT!B632,"")</f>
        <v/>
      </c>
      <c r="C632" s="124" t="str">
        <f>IF(A632&lt;&gt;"",SUMIFS('JPK_KR-1'!AL:AL,'JPK_KR-1'!W:W,B632),"")</f>
        <v/>
      </c>
      <c r="D632" s="124" t="str">
        <f>IF(A632&lt;&gt;"",SUMIFS('JPK_KR-1'!AM:AM,'JPK_KR-1'!W:W,B632),"")</f>
        <v/>
      </c>
      <c r="E632" t="str">
        <f>IF(KOKPIT!E632&lt;&gt;"",KOKPIT!E632,"")</f>
        <v/>
      </c>
      <c r="F632" t="str">
        <f>IF(KOKPIT!F632&lt;&gt;"",KOKPIT!F632,"")</f>
        <v/>
      </c>
      <c r="G632" s="124" t="str">
        <f>IF(E632&lt;&gt;"",SUMIFS('JPK_KR-1'!AL:AL,'JPK_KR-1'!W:W,F632),"")</f>
        <v/>
      </c>
      <c r="H632" s="124" t="str">
        <f>IF(E632&lt;&gt;"",SUMIFS('JPK_KR-1'!AM:AM,'JPK_KR-1'!W:W,F632),"")</f>
        <v/>
      </c>
      <c r="I632" t="str">
        <f>IF(KOKPIT!I632&lt;&gt;"",KOKPIT!I632,"")</f>
        <v/>
      </c>
      <c r="J632" t="str">
        <f>IF(KOKPIT!J632&lt;&gt;"",KOKPIT!J632,"")</f>
        <v/>
      </c>
      <c r="K632" s="124" t="str">
        <f>IF(I632&lt;&gt;"",SUMIFS('JPK_KR-1'!AJ:AJ,'JPK_KR-1'!W:W,J632),"")</f>
        <v/>
      </c>
      <c r="L632" s="124" t="str">
        <f>IF(I632&lt;&gt;"",SUMIFS('JPK_KR-1'!AK:AK,'JPK_KR-1'!W:W,J632),"")</f>
        <v/>
      </c>
    </row>
    <row r="633" spans="1:12" x14ac:dyDescent="0.35">
      <c r="A633" t="str">
        <f>IF(KOKPIT!A633&lt;&gt;"",KOKPIT!A633,"")</f>
        <v/>
      </c>
      <c r="B633" t="str">
        <f>IF(KOKPIT!B633&lt;&gt;"",KOKPIT!B633,"")</f>
        <v/>
      </c>
      <c r="C633" s="124" t="str">
        <f>IF(A633&lt;&gt;"",SUMIFS('JPK_KR-1'!AL:AL,'JPK_KR-1'!W:W,B633),"")</f>
        <v/>
      </c>
      <c r="D633" s="124" t="str">
        <f>IF(A633&lt;&gt;"",SUMIFS('JPK_KR-1'!AM:AM,'JPK_KR-1'!W:W,B633),"")</f>
        <v/>
      </c>
      <c r="E633" t="str">
        <f>IF(KOKPIT!E633&lt;&gt;"",KOKPIT!E633,"")</f>
        <v/>
      </c>
      <c r="F633" t="str">
        <f>IF(KOKPIT!F633&lt;&gt;"",KOKPIT!F633,"")</f>
        <v/>
      </c>
      <c r="G633" s="124" t="str">
        <f>IF(E633&lt;&gt;"",SUMIFS('JPK_KR-1'!AL:AL,'JPK_KR-1'!W:W,F633),"")</f>
        <v/>
      </c>
      <c r="H633" s="124" t="str">
        <f>IF(E633&lt;&gt;"",SUMIFS('JPK_KR-1'!AM:AM,'JPK_KR-1'!W:W,F633),"")</f>
        <v/>
      </c>
      <c r="I633" t="str">
        <f>IF(KOKPIT!I633&lt;&gt;"",KOKPIT!I633,"")</f>
        <v/>
      </c>
      <c r="J633" t="str">
        <f>IF(KOKPIT!J633&lt;&gt;"",KOKPIT!J633,"")</f>
        <v/>
      </c>
      <c r="K633" s="124" t="str">
        <f>IF(I633&lt;&gt;"",SUMIFS('JPK_KR-1'!AJ:AJ,'JPK_KR-1'!W:W,J633),"")</f>
        <v/>
      </c>
      <c r="L633" s="124" t="str">
        <f>IF(I633&lt;&gt;"",SUMIFS('JPK_KR-1'!AK:AK,'JPK_KR-1'!W:W,J633),"")</f>
        <v/>
      </c>
    </row>
    <row r="634" spans="1:12" x14ac:dyDescent="0.35">
      <c r="A634" t="str">
        <f>IF(KOKPIT!A634&lt;&gt;"",KOKPIT!A634,"")</f>
        <v/>
      </c>
      <c r="B634" t="str">
        <f>IF(KOKPIT!B634&lt;&gt;"",KOKPIT!B634,"")</f>
        <v/>
      </c>
      <c r="C634" s="124" t="str">
        <f>IF(A634&lt;&gt;"",SUMIFS('JPK_KR-1'!AL:AL,'JPK_KR-1'!W:W,B634),"")</f>
        <v/>
      </c>
      <c r="D634" s="124" t="str">
        <f>IF(A634&lt;&gt;"",SUMIFS('JPK_KR-1'!AM:AM,'JPK_KR-1'!W:W,B634),"")</f>
        <v/>
      </c>
      <c r="E634" t="str">
        <f>IF(KOKPIT!E634&lt;&gt;"",KOKPIT!E634,"")</f>
        <v/>
      </c>
      <c r="F634" t="str">
        <f>IF(KOKPIT!F634&lt;&gt;"",KOKPIT!F634,"")</f>
        <v/>
      </c>
      <c r="G634" s="124" t="str">
        <f>IF(E634&lt;&gt;"",SUMIFS('JPK_KR-1'!AL:AL,'JPK_KR-1'!W:W,F634),"")</f>
        <v/>
      </c>
      <c r="H634" s="124" t="str">
        <f>IF(E634&lt;&gt;"",SUMIFS('JPK_KR-1'!AM:AM,'JPK_KR-1'!W:W,F634),"")</f>
        <v/>
      </c>
      <c r="I634" t="str">
        <f>IF(KOKPIT!I634&lt;&gt;"",KOKPIT!I634,"")</f>
        <v/>
      </c>
      <c r="J634" t="str">
        <f>IF(KOKPIT!J634&lt;&gt;"",KOKPIT!J634,"")</f>
        <v/>
      </c>
      <c r="K634" s="124" t="str">
        <f>IF(I634&lt;&gt;"",SUMIFS('JPK_KR-1'!AJ:AJ,'JPK_KR-1'!W:W,J634),"")</f>
        <v/>
      </c>
      <c r="L634" s="124" t="str">
        <f>IF(I634&lt;&gt;"",SUMIFS('JPK_KR-1'!AK:AK,'JPK_KR-1'!W:W,J634),"")</f>
        <v/>
      </c>
    </row>
    <row r="635" spans="1:12" x14ac:dyDescent="0.35">
      <c r="A635" t="str">
        <f>IF(KOKPIT!A635&lt;&gt;"",KOKPIT!A635,"")</f>
        <v/>
      </c>
      <c r="B635" t="str">
        <f>IF(KOKPIT!B635&lt;&gt;"",KOKPIT!B635,"")</f>
        <v/>
      </c>
      <c r="C635" s="124" t="str">
        <f>IF(A635&lt;&gt;"",SUMIFS('JPK_KR-1'!AL:AL,'JPK_KR-1'!W:W,B635),"")</f>
        <v/>
      </c>
      <c r="D635" s="124" t="str">
        <f>IF(A635&lt;&gt;"",SUMIFS('JPK_KR-1'!AM:AM,'JPK_KR-1'!W:W,B635),"")</f>
        <v/>
      </c>
      <c r="E635" t="str">
        <f>IF(KOKPIT!E635&lt;&gt;"",KOKPIT!E635,"")</f>
        <v/>
      </c>
      <c r="F635" t="str">
        <f>IF(KOKPIT!F635&lt;&gt;"",KOKPIT!F635,"")</f>
        <v/>
      </c>
      <c r="G635" s="124" t="str">
        <f>IF(E635&lt;&gt;"",SUMIFS('JPK_KR-1'!AL:AL,'JPK_KR-1'!W:W,F635),"")</f>
        <v/>
      </c>
      <c r="H635" s="124" t="str">
        <f>IF(E635&lt;&gt;"",SUMIFS('JPK_KR-1'!AM:AM,'JPK_KR-1'!W:W,F635),"")</f>
        <v/>
      </c>
      <c r="I635" t="str">
        <f>IF(KOKPIT!I635&lt;&gt;"",KOKPIT!I635,"")</f>
        <v/>
      </c>
      <c r="J635" t="str">
        <f>IF(KOKPIT!J635&lt;&gt;"",KOKPIT!J635,"")</f>
        <v/>
      </c>
      <c r="K635" s="124" t="str">
        <f>IF(I635&lt;&gt;"",SUMIFS('JPK_KR-1'!AJ:AJ,'JPK_KR-1'!W:W,J635),"")</f>
        <v/>
      </c>
      <c r="L635" s="124" t="str">
        <f>IF(I635&lt;&gt;"",SUMIFS('JPK_KR-1'!AK:AK,'JPK_KR-1'!W:W,J635),"")</f>
        <v/>
      </c>
    </row>
    <row r="636" spans="1:12" x14ac:dyDescent="0.35">
      <c r="A636" t="str">
        <f>IF(KOKPIT!A636&lt;&gt;"",KOKPIT!A636,"")</f>
        <v/>
      </c>
      <c r="B636" t="str">
        <f>IF(KOKPIT!B636&lt;&gt;"",KOKPIT!B636,"")</f>
        <v/>
      </c>
      <c r="C636" s="124" t="str">
        <f>IF(A636&lt;&gt;"",SUMIFS('JPK_KR-1'!AL:AL,'JPK_KR-1'!W:W,B636),"")</f>
        <v/>
      </c>
      <c r="D636" s="124" t="str">
        <f>IF(A636&lt;&gt;"",SUMIFS('JPK_KR-1'!AM:AM,'JPK_KR-1'!W:W,B636),"")</f>
        <v/>
      </c>
      <c r="E636" t="str">
        <f>IF(KOKPIT!E636&lt;&gt;"",KOKPIT!E636,"")</f>
        <v/>
      </c>
      <c r="F636" t="str">
        <f>IF(KOKPIT!F636&lt;&gt;"",KOKPIT!F636,"")</f>
        <v/>
      </c>
      <c r="G636" s="124" t="str">
        <f>IF(E636&lt;&gt;"",SUMIFS('JPK_KR-1'!AL:AL,'JPK_KR-1'!W:W,F636),"")</f>
        <v/>
      </c>
      <c r="H636" s="124" t="str">
        <f>IF(E636&lt;&gt;"",SUMIFS('JPK_KR-1'!AM:AM,'JPK_KR-1'!W:W,F636),"")</f>
        <v/>
      </c>
      <c r="I636" t="str">
        <f>IF(KOKPIT!I636&lt;&gt;"",KOKPIT!I636,"")</f>
        <v/>
      </c>
      <c r="J636" t="str">
        <f>IF(KOKPIT!J636&lt;&gt;"",KOKPIT!J636,"")</f>
        <v/>
      </c>
      <c r="K636" s="124" t="str">
        <f>IF(I636&lt;&gt;"",SUMIFS('JPK_KR-1'!AJ:AJ,'JPK_KR-1'!W:W,J636),"")</f>
        <v/>
      </c>
      <c r="L636" s="124" t="str">
        <f>IF(I636&lt;&gt;"",SUMIFS('JPK_KR-1'!AK:AK,'JPK_KR-1'!W:W,J636),"")</f>
        <v/>
      </c>
    </row>
    <row r="637" spans="1:12" x14ac:dyDescent="0.35">
      <c r="A637" t="str">
        <f>IF(KOKPIT!A637&lt;&gt;"",KOKPIT!A637,"")</f>
        <v/>
      </c>
      <c r="B637" t="str">
        <f>IF(KOKPIT!B637&lt;&gt;"",KOKPIT!B637,"")</f>
        <v/>
      </c>
      <c r="C637" s="124" t="str">
        <f>IF(A637&lt;&gt;"",SUMIFS('JPK_KR-1'!AL:AL,'JPK_KR-1'!W:W,B637),"")</f>
        <v/>
      </c>
      <c r="D637" s="124" t="str">
        <f>IF(A637&lt;&gt;"",SUMIFS('JPK_KR-1'!AM:AM,'JPK_KR-1'!W:W,B637),"")</f>
        <v/>
      </c>
      <c r="E637" t="str">
        <f>IF(KOKPIT!E637&lt;&gt;"",KOKPIT!E637,"")</f>
        <v/>
      </c>
      <c r="F637" t="str">
        <f>IF(KOKPIT!F637&lt;&gt;"",KOKPIT!F637,"")</f>
        <v/>
      </c>
      <c r="G637" s="124" t="str">
        <f>IF(E637&lt;&gt;"",SUMIFS('JPK_KR-1'!AL:AL,'JPK_KR-1'!W:W,F637),"")</f>
        <v/>
      </c>
      <c r="H637" s="124" t="str">
        <f>IF(E637&lt;&gt;"",SUMIFS('JPK_KR-1'!AM:AM,'JPK_KR-1'!W:W,F637),"")</f>
        <v/>
      </c>
      <c r="I637" t="str">
        <f>IF(KOKPIT!I637&lt;&gt;"",KOKPIT!I637,"")</f>
        <v/>
      </c>
      <c r="J637" t="str">
        <f>IF(KOKPIT!J637&lt;&gt;"",KOKPIT!J637,"")</f>
        <v/>
      </c>
      <c r="K637" s="124" t="str">
        <f>IF(I637&lt;&gt;"",SUMIFS('JPK_KR-1'!AJ:AJ,'JPK_KR-1'!W:W,J637),"")</f>
        <v/>
      </c>
      <c r="L637" s="124" t="str">
        <f>IF(I637&lt;&gt;"",SUMIFS('JPK_KR-1'!AK:AK,'JPK_KR-1'!W:W,J637),"")</f>
        <v/>
      </c>
    </row>
    <row r="638" spans="1:12" x14ac:dyDescent="0.35">
      <c r="A638" t="str">
        <f>IF(KOKPIT!A638&lt;&gt;"",KOKPIT!A638,"")</f>
        <v/>
      </c>
      <c r="B638" t="str">
        <f>IF(KOKPIT!B638&lt;&gt;"",KOKPIT!B638,"")</f>
        <v/>
      </c>
      <c r="C638" s="124" t="str">
        <f>IF(A638&lt;&gt;"",SUMIFS('JPK_KR-1'!AL:AL,'JPK_KR-1'!W:W,B638),"")</f>
        <v/>
      </c>
      <c r="D638" s="124" t="str">
        <f>IF(A638&lt;&gt;"",SUMIFS('JPK_KR-1'!AM:AM,'JPK_KR-1'!W:W,B638),"")</f>
        <v/>
      </c>
      <c r="E638" t="str">
        <f>IF(KOKPIT!E638&lt;&gt;"",KOKPIT!E638,"")</f>
        <v/>
      </c>
      <c r="F638" t="str">
        <f>IF(KOKPIT!F638&lt;&gt;"",KOKPIT!F638,"")</f>
        <v/>
      </c>
      <c r="G638" s="124" t="str">
        <f>IF(E638&lt;&gt;"",SUMIFS('JPK_KR-1'!AL:AL,'JPK_KR-1'!W:W,F638),"")</f>
        <v/>
      </c>
      <c r="H638" s="124" t="str">
        <f>IF(E638&lt;&gt;"",SUMIFS('JPK_KR-1'!AM:AM,'JPK_KR-1'!W:W,F638),"")</f>
        <v/>
      </c>
      <c r="I638" t="str">
        <f>IF(KOKPIT!I638&lt;&gt;"",KOKPIT!I638,"")</f>
        <v/>
      </c>
      <c r="J638" t="str">
        <f>IF(KOKPIT!J638&lt;&gt;"",KOKPIT!J638,"")</f>
        <v/>
      </c>
      <c r="K638" s="124" t="str">
        <f>IF(I638&lt;&gt;"",SUMIFS('JPK_KR-1'!AJ:AJ,'JPK_KR-1'!W:W,J638),"")</f>
        <v/>
      </c>
      <c r="L638" s="124" t="str">
        <f>IF(I638&lt;&gt;"",SUMIFS('JPK_KR-1'!AK:AK,'JPK_KR-1'!W:W,J638),"")</f>
        <v/>
      </c>
    </row>
    <row r="639" spans="1:12" x14ac:dyDescent="0.35">
      <c r="A639" t="str">
        <f>IF(KOKPIT!A639&lt;&gt;"",KOKPIT!A639,"")</f>
        <v/>
      </c>
      <c r="B639" t="str">
        <f>IF(KOKPIT!B639&lt;&gt;"",KOKPIT!B639,"")</f>
        <v/>
      </c>
      <c r="C639" s="124" t="str">
        <f>IF(A639&lt;&gt;"",SUMIFS('JPK_KR-1'!AL:AL,'JPK_KR-1'!W:W,B639),"")</f>
        <v/>
      </c>
      <c r="D639" s="124" t="str">
        <f>IF(A639&lt;&gt;"",SUMIFS('JPK_KR-1'!AM:AM,'JPK_KR-1'!W:W,B639),"")</f>
        <v/>
      </c>
      <c r="E639" t="str">
        <f>IF(KOKPIT!E639&lt;&gt;"",KOKPIT!E639,"")</f>
        <v/>
      </c>
      <c r="F639" t="str">
        <f>IF(KOKPIT!F639&lt;&gt;"",KOKPIT!F639,"")</f>
        <v/>
      </c>
      <c r="G639" s="124" t="str">
        <f>IF(E639&lt;&gt;"",SUMIFS('JPK_KR-1'!AL:AL,'JPK_KR-1'!W:W,F639),"")</f>
        <v/>
      </c>
      <c r="H639" s="124" t="str">
        <f>IF(E639&lt;&gt;"",SUMIFS('JPK_KR-1'!AM:AM,'JPK_KR-1'!W:W,F639),"")</f>
        <v/>
      </c>
      <c r="I639" t="str">
        <f>IF(KOKPIT!I639&lt;&gt;"",KOKPIT!I639,"")</f>
        <v/>
      </c>
      <c r="J639" t="str">
        <f>IF(KOKPIT!J639&lt;&gt;"",KOKPIT!J639,"")</f>
        <v/>
      </c>
      <c r="K639" s="124" t="str">
        <f>IF(I639&lt;&gt;"",SUMIFS('JPK_KR-1'!AJ:AJ,'JPK_KR-1'!W:W,J639),"")</f>
        <v/>
      </c>
      <c r="L639" s="124" t="str">
        <f>IF(I639&lt;&gt;"",SUMIFS('JPK_KR-1'!AK:AK,'JPK_KR-1'!W:W,J639),"")</f>
        <v/>
      </c>
    </row>
    <row r="640" spans="1:12" x14ac:dyDescent="0.35">
      <c r="A640" t="str">
        <f>IF(KOKPIT!A640&lt;&gt;"",KOKPIT!A640,"")</f>
        <v/>
      </c>
      <c r="B640" t="str">
        <f>IF(KOKPIT!B640&lt;&gt;"",KOKPIT!B640,"")</f>
        <v/>
      </c>
      <c r="C640" s="124" t="str">
        <f>IF(A640&lt;&gt;"",SUMIFS('JPK_KR-1'!AL:AL,'JPK_KR-1'!W:W,B640),"")</f>
        <v/>
      </c>
      <c r="D640" s="124" t="str">
        <f>IF(A640&lt;&gt;"",SUMIFS('JPK_KR-1'!AM:AM,'JPK_KR-1'!W:W,B640),"")</f>
        <v/>
      </c>
      <c r="E640" t="str">
        <f>IF(KOKPIT!E640&lt;&gt;"",KOKPIT!E640,"")</f>
        <v/>
      </c>
      <c r="F640" t="str">
        <f>IF(KOKPIT!F640&lt;&gt;"",KOKPIT!F640,"")</f>
        <v/>
      </c>
      <c r="G640" s="124" t="str">
        <f>IF(E640&lt;&gt;"",SUMIFS('JPK_KR-1'!AL:AL,'JPK_KR-1'!W:W,F640),"")</f>
        <v/>
      </c>
      <c r="H640" s="124" t="str">
        <f>IF(E640&lt;&gt;"",SUMIFS('JPK_KR-1'!AM:AM,'JPK_KR-1'!W:W,F640),"")</f>
        <v/>
      </c>
      <c r="I640" t="str">
        <f>IF(KOKPIT!I640&lt;&gt;"",KOKPIT!I640,"")</f>
        <v/>
      </c>
      <c r="J640" t="str">
        <f>IF(KOKPIT!J640&lt;&gt;"",KOKPIT!J640,"")</f>
        <v/>
      </c>
      <c r="K640" s="124" t="str">
        <f>IF(I640&lt;&gt;"",SUMIFS('JPK_KR-1'!AJ:AJ,'JPK_KR-1'!W:W,J640),"")</f>
        <v/>
      </c>
      <c r="L640" s="124" t="str">
        <f>IF(I640&lt;&gt;"",SUMIFS('JPK_KR-1'!AK:AK,'JPK_KR-1'!W:W,J640),"")</f>
        <v/>
      </c>
    </row>
    <row r="641" spans="1:12" x14ac:dyDescent="0.35">
      <c r="A641" t="str">
        <f>IF(KOKPIT!A641&lt;&gt;"",KOKPIT!A641,"")</f>
        <v/>
      </c>
      <c r="B641" t="str">
        <f>IF(KOKPIT!B641&lt;&gt;"",KOKPIT!B641,"")</f>
        <v/>
      </c>
      <c r="C641" s="124" t="str">
        <f>IF(A641&lt;&gt;"",SUMIFS('JPK_KR-1'!AL:AL,'JPK_KR-1'!W:W,B641),"")</f>
        <v/>
      </c>
      <c r="D641" s="124" t="str">
        <f>IF(A641&lt;&gt;"",SUMIFS('JPK_KR-1'!AM:AM,'JPK_KR-1'!W:W,B641),"")</f>
        <v/>
      </c>
      <c r="E641" t="str">
        <f>IF(KOKPIT!E641&lt;&gt;"",KOKPIT!E641,"")</f>
        <v/>
      </c>
      <c r="F641" t="str">
        <f>IF(KOKPIT!F641&lt;&gt;"",KOKPIT!F641,"")</f>
        <v/>
      </c>
      <c r="G641" s="124" t="str">
        <f>IF(E641&lt;&gt;"",SUMIFS('JPK_KR-1'!AL:AL,'JPK_KR-1'!W:W,F641),"")</f>
        <v/>
      </c>
      <c r="H641" s="124" t="str">
        <f>IF(E641&lt;&gt;"",SUMIFS('JPK_KR-1'!AM:AM,'JPK_KR-1'!W:W,F641),"")</f>
        <v/>
      </c>
      <c r="I641" t="str">
        <f>IF(KOKPIT!I641&lt;&gt;"",KOKPIT!I641,"")</f>
        <v/>
      </c>
      <c r="J641" t="str">
        <f>IF(KOKPIT!J641&lt;&gt;"",KOKPIT!J641,"")</f>
        <v/>
      </c>
      <c r="K641" s="124" t="str">
        <f>IF(I641&lt;&gt;"",SUMIFS('JPK_KR-1'!AJ:AJ,'JPK_KR-1'!W:W,J641),"")</f>
        <v/>
      </c>
      <c r="L641" s="124" t="str">
        <f>IF(I641&lt;&gt;"",SUMIFS('JPK_KR-1'!AK:AK,'JPK_KR-1'!W:W,J641),"")</f>
        <v/>
      </c>
    </row>
    <row r="642" spans="1:12" x14ac:dyDescent="0.35">
      <c r="A642" t="str">
        <f>IF(KOKPIT!A642&lt;&gt;"",KOKPIT!A642,"")</f>
        <v/>
      </c>
      <c r="B642" t="str">
        <f>IF(KOKPIT!B642&lt;&gt;"",KOKPIT!B642,"")</f>
        <v/>
      </c>
      <c r="C642" s="124" t="str">
        <f>IF(A642&lt;&gt;"",SUMIFS('JPK_KR-1'!AL:AL,'JPK_KR-1'!W:W,B642),"")</f>
        <v/>
      </c>
      <c r="D642" s="124" t="str">
        <f>IF(A642&lt;&gt;"",SUMIFS('JPK_KR-1'!AM:AM,'JPK_KR-1'!W:W,B642),"")</f>
        <v/>
      </c>
      <c r="E642" t="str">
        <f>IF(KOKPIT!E642&lt;&gt;"",KOKPIT!E642,"")</f>
        <v/>
      </c>
      <c r="F642" t="str">
        <f>IF(KOKPIT!F642&lt;&gt;"",KOKPIT!F642,"")</f>
        <v/>
      </c>
      <c r="G642" s="124" t="str">
        <f>IF(E642&lt;&gt;"",SUMIFS('JPK_KR-1'!AL:AL,'JPK_KR-1'!W:W,F642),"")</f>
        <v/>
      </c>
      <c r="H642" s="124" t="str">
        <f>IF(E642&lt;&gt;"",SUMIFS('JPK_KR-1'!AM:AM,'JPK_KR-1'!W:W,F642),"")</f>
        <v/>
      </c>
      <c r="I642" t="str">
        <f>IF(KOKPIT!I642&lt;&gt;"",KOKPIT!I642,"")</f>
        <v/>
      </c>
      <c r="J642" t="str">
        <f>IF(KOKPIT!J642&lt;&gt;"",KOKPIT!J642,"")</f>
        <v/>
      </c>
      <c r="K642" s="124" t="str">
        <f>IF(I642&lt;&gt;"",SUMIFS('JPK_KR-1'!AJ:AJ,'JPK_KR-1'!W:W,J642),"")</f>
        <v/>
      </c>
      <c r="L642" s="124" t="str">
        <f>IF(I642&lt;&gt;"",SUMIFS('JPK_KR-1'!AK:AK,'JPK_KR-1'!W:W,J642),"")</f>
        <v/>
      </c>
    </row>
    <row r="643" spans="1:12" x14ac:dyDescent="0.35">
      <c r="A643" t="str">
        <f>IF(KOKPIT!A643&lt;&gt;"",KOKPIT!A643,"")</f>
        <v/>
      </c>
      <c r="B643" t="str">
        <f>IF(KOKPIT!B643&lt;&gt;"",KOKPIT!B643,"")</f>
        <v/>
      </c>
      <c r="C643" s="124" t="str">
        <f>IF(A643&lt;&gt;"",SUMIFS('JPK_KR-1'!AL:AL,'JPK_KR-1'!W:W,B643),"")</f>
        <v/>
      </c>
      <c r="D643" s="124" t="str">
        <f>IF(A643&lt;&gt;"",SUMIFS('JPK_KR-1'!AM:AM,'JPK_KR-1'!W:W,B643),"")</f>
        <v/>
      </c>
      <c r="E643" t="str">
        <f>IF(KOKPIT!E643&lt;&gt;"",KOKPIT!E643,"")</f>
        <v/>
      </c>
      <c r="F643" t="str">
        <f>IF(KOKPIT!F643&lt;&gt;"",KOKPIT!F643,"")</f>
        <v/>
      </c>
      <c r="G643" s="124" t="str">
        <f>IF(E643&lt;&gt;"",SUMIFS('JPK_KR-1'!AL:AL,'JPK_KR-1'!W:W,F643),"")</f>
        <v/>
      </c>
      <c r="H643" s="124" t="str">
        <f>IF(E643&lt;&gt;"",SUMIFS('JPK_KR-1'!AM:AM,'JPK_KR-1'!W:W,F643),"")</f>
        <v/>
      </c>
      <c r="I643" t="str">
        <f>IF(KOKPIT!I643&lt;&gt;"",KOKPIT!I643,"")</f>
        <v/>
      </c>
      <c r="J643" t="str">
        <f>IF(KOKPIT!J643&lt;&gt;"",KOKPIT!J643,"")</f>
        <v/>
      </c>
      <c r="K643" s="124" t="str">
        <f>IF(I643&lt;&gt;"",SUMIFS('JPK_KR-1'!AJ:AJ,'JPK_KR-1'!W:W,J643),"")</f>
        <v/>
      </c>
      <c r="L643" s="124" t="str">
        <f>IF(I643&lt;&gt;"",SUMIFS('JPK_KR-1'!AK:AK,'JPK_KR-1'!W:W,J643),"")</f>
        <v/>
      </c>
    </row>
    <row r="644" spans="1:12" x14ac:dyDescent="0.35">
      <c r="A644" t="str">
        <f>IF(KOKPIT!A644&lt;&gt;"",KOKPIT!A644,"")</f>
        <v/>
      </c>
      <c r="B644" t="str">
        <f>IF(KOKPIT!B644&lt;&gt;"",KOKPIT!B644,"")</f>
        <v/>
      </c>
      <c r="C644" s="124" t="str">
        <f>IF(A644&lt;&gt;"",SUMIFS('JPK_KR-1'!AL:AL,'JPK_KR-1'!W:W,B644),"")</f>
        <v/>
      </c>
      <c r="D644" s="124" t="str">
        <f>IF(A644&lt;&gt;"",SUMIFS('JPK_KR-1'!AM:AM,'JPK_KR-1'!W:W,B644),"")</f>
        <v/>
      </c>
      <c r="E644" t="str">
        <f>IF(KOKPIT!E644&lt;&gt;"",KOKPIT!E644,"")</f>
        <v/>
      </c>
      <c r="F644" t="str">
        <f>IF(KOKPIT!F644&lt;&gt;"",KOKPIT!F644,"")</f>
        <v/>
      </c>
      <c r="G644" s="124" t="str">
        <f>IF(E644&lt;&gt;"",SUMIFS('JPK_KR-1'!AL:AL,'JPK_KR-1'!W:W,F644),"")</f>
        <v/>
      </c>
      <c r="H644" s="124" t="str">
        <f>IF(E644&lt;&gt;"",SUMIFS('JPK_KR-1'!AM:AM,'JPK_KR-1'!W:W,F644),"")</f>
        <v/>
      </c>
      <c r="I644" t="str">
        <f>IF(KOKPIT!I644&lt;&gt;"",KOKPIT!I644,"")</f>
        <v/>
      </c>
      <c r="J644" t="str">
        <f>IF(KOKPIT!J644&lt;&gt;"",KOKPIT!J644,"")</f>
        <v/>
      </c>
      <c r="K644" s="124" t="str">
        <f>IF(I644&lt;&gt;"",SUMIFS('JPK_KR-1'!AJ:AJ,'JPK_KR-1'!W:W,J644),"")</f>
        <v/>
      </c>
      <c r="L644" s="124" t="str">
        <f>IF(I644&lt;&gt;"",SUMIFS('JPK_KR-1'!AK:AK,'JPK_KR-1'!W:W,J644),"")</f>
        <v/>
      </c>
    </row>
    <row r="645" spans="1:12" x14ac:dyDescent="0.35">
      <c r="A645" t="str">
        <f>IF(KOKPIT!A645&lt;&gt;"",KOKPIT!A645,"")</f>
        <v/>
      </c>
      <c r="B645" t="str">
        <f>IF(KOKPIT!B645&lt;&gt;"",KOKPIT!B645,"")</f>
        <v/>
      </c>
      <c r="C645" s="124" t="str">
        <f>IF(A645&lt;&gt;"",SUMIFS('JPK_KR-1'!AL:AL,'JPK_KR-1'!W:W,B645),"")</f>
        <v/>
      </c>
      <c r="D645" s="124" t="str">
        <f>IF(A645&lt;&gt;"",SUMIFS('JPK_KR-1'!AM:AM,'JPK_KR-1'!W:W,B645),"")</f>
        <v/>
      </c>
      <c r="E645" t="str">
        <f>IF(KOKPIT!E645&lt;&gt;"",KOKPIT!E645,"")</f>
        <v/>
      </c>
      <c r="F645" t="str">
        <f>IF(KOKPIT!F645&lt;&gt;"",KOKPIT!F645,"")</f>
        <v/>
      </c>
      <c r="G645" s="124" t="str">
        <f>IF(E645&lt;&gt;"",SUMIFS('JPK_KR-1'!AL:AL,'JPK_KR-1'!W:W,F645),"")</f>
        <v/>
      </c>
      <c r="H645" s="124" t="str">
        <f>IF(E645&lt;&gt;"",SUMIFS('JPK_KR-1'!AM:AM,'JPK_KR-1'!W:W,F645),"")</f>
        <v/>
      </c>
      <c r="I645" t="str">
        <f>IF(KOKPIT!I645&lt;&gt;"",KOKPIT!I645,"")</f>
        <v/>
      </c>
      <c r="J645" t="str">
        <f>IF(KOKPIT!J645&lt;&gt;"",KOKPIT!J645,"")</f>
        <v/>
      </c>
      <c r="K645" s="124" t="str">
        <f>IF(I645&lt;&gt;"",SUMIFS('JPK_KR-1'!AJ:AJ,'JPK_KR-1'!W:W,J645),"")</f>
        <v/>
      </c>
      <c r="L645" s="124" t="str">
        <f>IF(I645&lt;&gt;"",SUMIFS('JPK_KR-1'!AK:AK,'JPK_KR-1'!W:W,J645),"")</f>
        <v/>
      </c>
    </row>
    <row r="646" spans="1:12" x14ac:dyDescent="0.35">
      <c r="A646" t="str">
        <f>IF(KOKPIT!A646&lt;&gt;"",KOKPIT!A646,"")</f>
        <v/>
      </c>
      <c r="B646" t="str">
        <f>IF(KOKPIT!B646&lt;&gt;"",KOKPIT!B646,"")</f>
        <v/>
      </c>
      <c r="C646" s="124" t="str">
        <f>IF(A646&lt;&gt;"",SUMIFS('JPK_KR-1'!AL:AL,'JPK_KR-1'!W:W,B646),"")</f>
        <v/>
      </c>
      <c r="D646" s="124" t="str">
        <f>IF(A646&lt;&gt;"",SUMIFS('JPK_KR-1'!AM:AM,'JPK_KR-1'!W:W,B646),"")</f>
        <v/>
      </c>
      <c r="E646" t="str">
        <f>IF(KOKPIT!E646&lt;&gt;"",KOKPIT!E646,"")</f>
        <v/>
      </c>
      <c r="F646" t="str">
        <f>IF(KOKPIT!F646&lt;&gt;"",KOKPIT!F646,"")</f>
        <v/>
      </c>
      <c r="G646" s="124" t="str">
        <f>IF(E646&lt;&gt;"",SUMIFS('JPK_KR-1'!AL:AL,'JPK_KR-1'!W:W,F646),"")</f>
        <v/>
      </c>
      <c r="H646" s="124" t="str">
        <f>IF(E646&lt;&gt;"",SUMIFS('JPK_KR-1'!AM:AM,'JPK_KR-1'!W:W,F646),"")</f>
        <v/>
      </c>
      <c r="I646" t="str">
        <f>IF(KOKPIT!I646&lt;&gt;"",KOKPIT!I646,"")</f>
        <v/>
      </c>
      <c r="J646" t="str">
        <f>IF(KOKPIT!J646&lt;&gt;"",KOKPIT!J646,"")</f>
        <v/>
      </c>
      <c r="K646" s="124" t="str">
        <f>IF(I646&lt;&gt;"",SUMIFS('JPK_KR-1'!AJ:AJ,'JPK_KR-1'!W:W,J646),"")</f>
        <v/>
      </c>
      <c r="L646" s="124" t="str">
        <f>IF(I646&lt;&gt;"",SUMIFS('JPK_KR-1'!AK:AK,'JPK_KR-1'!W:W,J646),"")</f>
        <v/>
      </c>
    </row>
    <row r="647" spans="1:12" x14ac:dyDescent="0.35">
      <c r="A647" t="str">
        <f>IF(KOKPIT!A647&lt;&gt;"",KOKPIT!A647,"")</f>
        <v/>
      </c>
      <c r="B647" t="str">
        <f>IF(KOKPIT!B647&lt;&gt;"",KOKPIT!B647,"")</f>
        <v/>
      </c>
      <c r="C647" s="124" t="str">
        <f>IF(A647&lt;&gt;"",SUMIFS('JPK_KR-1'!AL:AL,'JPK_KR-1'!W:W,B647),"")</f>
        <v/>
      </c>
      <c r="D647" s="124" t="str">
        <f>IF(A647&lt;&gt;"",SUMIFS('JPK_KR-1'!AM:AM,'JPK_KR-1'!W:W,B647),"")</f>
        <v/>
      </c>
      <c r="E647" t="str">
        <f>IF(KOKPIT!E647&lt;&gt;"",KOKPIT!E647,"")</f>
        <v/>
      </c>
      <c r="F647" t="str">
        <f>IF(KOKPIT!F647&lt;&gt;"",KOKPIT!F647,"")</f>
        <v/>
      </c>
      <c r="G647" s="124" t="str">
        <f>IF(E647&lt;&gt;"",SUMIFS('JPK_KR-1'!AL:AL,'JPK_KR-1'!W:W,F647),"")</f>
        <v/>
      </c>
      <c r="H647" s="124" t="str">
        <f>IF(E647&lt;&gt;"",SUMIFS('JPK_KR-1'!AM:AM,'JPK_KR-1'!W:W,F647),"")</f>
        <v/>
      </c>
      <c r="I647" t="str">
        <f>IF(KOKPIT!I647&lt;&gt;"",KOKPIT!I647,"")</f>
        <v/>
      </c>
      <c r="J647" t="str">
        <f>IF(KOKPIT!J647&lt;&gt;"",KOKPIT!J647,"")</f>
        <v/>
      </c>
      <c r="K647" s="124" t="str">
        <f>IF(I647&lt;&gt;"",SUMIFS('JPK_KR-1'!AJ:AJ,'JPK_KR-1'!W:W,J647),"")</f>
        <v/>
      </c>
      <c r="L647" s="124" t="str">
        <f>IF(I647&lt;&gt;"",SUMIFS('JPK_KR-1'!AK:AK,'JPK_KR-1'!W:W,J647),"")</f>
        <v/>
      </c>
    </row>
    <row r="648" spans="1:12" x14ac:dyDescent="0.35">
      <c r="A648" t="str">
        <f>IF(KOKPIT!A648&lt;&gt;"",KOKPIT!A648,"")</f>
        <v/>
      </c>
      <c r="B648" t="str">
        <f>IF(KOKPIT!B648&lt;&gt;"",KOKPIT!B648,"")</f>
        <v/>
      </c>
      <c r="C648" s="124" t="str">
        <f>IF(A648&lt;&gt;"",SUMIFS('JPK_KR-1'!AL:AL,'JPK_KR-1'!W:W,B648),"")</f>
        <v/>
      </c>
      <c r="D648" s="124" t="str">
        <f>IF(A648&lt;&gt;"",SUMIFS('JPK_KR-1'!AM:AM,'JPK_KR-1'!W:W,B648),"")</f>
        <v/>
      </c>
      <c r="E648" t="str">
        <f>IF(KOKPIT!E648&lt;&gt;"",KOKPIT!E648,"")</f>
        <v/>
      </c>
      <c r="F648" t="str">
        <f>IF(KOKPIT!F648&lt;&gt;"",KOKPIT!F648,"")</f>
        <v/>
      </c>
      <c r="G648" s="124" t="str">
        <f>IF(E648&lt;&gt;"",SUMIFS('JPK_KR-1'!AL:AL,'JPK_KR-1'!W:W,F648),"")</f>
        <v/>
      </c>
      <c r="H648" s="124" t="str">
        <f>IF(E648&lt;&gt;"",SUMIFS('JPK_KR-1'!AM:AM,'JPK_KR-1'!W:W,F648),"")</f>
        <v/>
      </c>
      <c r="I648" t="str">
        <f>IF(KOKPIT!I648&lt;&gt;"",KOKPIT!I648,"")</f>
        <v/>
      </c>
      <c r="J648" t="str">
        <f>IF(KOKPIT!J648&lt;&gt;"",KOKPIT!J648,"")</f>
        <v/>
      </c>
      <c r="K648" s="124" t="str">
        <f>IF(I648&lt;&gt;"",SUMIFS('JPK_KR-1'!AJ:AJ,'JPK_KR-1'!W:W,J648),"")</f>
        <v/>
      </c>
      <c r="L648" s="124" t="str">
        <f>IF(I648&lt;&gt;"",SUMIFS('JPK_KR-1'!AK:AK,'JPK_KR-1'!W:W,J648),"")</f>
        <v/>
      </c>
    </row>
    <row r="649" spans="1:12" x14ac:dyDescent="0.35">
      <c r="A649" t="str">
        <f>IF(KOKPIT!A649&lt;&gt;"",KOKPIT!A649,"")</f>
        <v/>
      </c>
      <c r="B649" t="str">
        <f>IF(KOKPIT!B649&lt;&gt;"",KOKPIT!B649,"")</f>
        <v/>
      </c>
      <c r="C649" s="124" t="str">
        <f>IF(A649&lt;&gt;"",SUMIFS('JPK_KR-1'!AL:AL,'JPK_KR-1'!W:W,B649),"")</f>
        <v/>
      </c>
      <c r="D649" s="124" t="str">
        <f>IF(A649&lt;&gt;"",SUMIFS('JPK_KR-1'!AM:AM,'JPK_KR-1'!W:W,B649),"")</f>
        <v/>
      </c>
      <c r="E649" t="str">
        <f>IF(KOKPIT!E649&lt;&gt;"",KOKPIT!E649,"")</f>
        <v/>
      </c>
      <c r="F649" t="str">
        <f>IF(KOKPIT!F649&lt;&gt;"",KOKPIT!F649,"")</f>
        <v/>
      </c>
      <c r="G649" s="124" t="str">
        <f>IF(E649&lt;&gt;"",SUMIFS('JPK_KR-1'!AL:AL,'JPK_KR-1'!W:W,F649),"")</f>
        <v/>
      </c>
      <c r="H649" s="124" t="str">
        <f>IF(E649&lt;&gt;"",SUMIFS('JPK_KR-1'!AM:AM,'JPK_KR-1'!W:W,F649),"")</f>
        <v/>
      </c>
      <c r="I649" t="str">
        <f>IF(KOKPIT!I649&lt;&gt;"",KOKPIT!I649,"")</f>
        <v/>
      </c>
      <c r="J649" t="str">
        <f>IF(KOKPIT!J649&lt;&gt;"",KOKPIT!J649,"")</f>
        <v/>
      </c>
      <c r="K649" s="124" t="str">
        <f>IF(I649&lt;&gt;"",SUMIFS('JPK_KR-1'!AJ:AJ,'JPK_KR-1'!W:W,J649),"")</f>
        <v/>
      </c>
      <c r="L649" s="124" t="str">
        <f>IF(I649&lt;&gt;"",SUMIFS('JPK_KR-1'!AK:AK,'JPK_KR-1'!W:W,J649),"")</f>
        <v/>
      </c>
    </row>
    <row r="650" spans="1:12" x14ac:dyDescent="0.35">
      <c r="A650" t="str">
        <f>IF(KOKPIT!A650&lt;&gt;"",KOKPIT!A650,"")</f>
        <v/>
      </c>
      <c r="B650" t="str">
        <f>IF(KOKPIT!B650&lt;&gt;"",KOKPIT!B650,"")</f>
        <v/>
      </c>
      <c r="C650" s="124" t="str">
        <f>IF(A650&lt;&gt;"",SUMIFS('JPK_KR-1'!AL:AL,'JPK_KR-1'!W:W,B650),"")</f>
        <v/>
      </c>
      <c r="D650" s="124" t="str">
        <f>IF(A650&lt;&gt;"",SUMIFS('JPK_KR-1'!AM:AM,'JPK_KR-1'!W:W,B650),"")</f>
        <v/>
      </c>
      <c r="E650" t="str">
        <f>IF(KOKPIT!E650&lt;&gt;"",KOKPIT!E650,"")</f>
        <v/>
      </c>
      <c r="F650" t="str">
        <f>IF(KOKPIT!F650&lt;&gt;"",KOKPIT!F650,"")</f>
        <v/>
      </c>
      <c r="G650" s="124" t="str">
        <f>IF(E650&lt;&gt;"",SUMIFS('JPK_KR-1'!AL:AL,'JPK_KR-1'!W:W,F650),"")</f>
        <v/>
      </c>
      <c r="H650" s="124" t="str">
        <f>IF(E650&lt;&gt;"",SUMIFS('JPK_KR-1'!AM:AM,'JPK_KR-1'!W:W,F650),"")</f>
        <v/>
      </c>
      <c r="I650" t="str">
        <f>IF(KOKPIT!I650&lt;&gt;"",KOKPIT!I650,"")</f>
        <v/>
      </c>
      <c r="J650" t="str">
        <f>IF(KOKPIT!J650&lt;&gt;"",KOKPIT!J650,"")</f>
        <v/>
      </c>
      <c r="K650" s="124" t="str">
        <f>IF(I650&lt;&gt;"",SUMIFS('JPK_KR-1'!AJ:AJ,'JPK_KR-1'!W:W,J650),"")</f>
        <v/>
      </c>
      <c r="L650" s="124" t="str">
        <f>IF(I650&lt;&gt;"",SUMIFS('JPK_KR-1'!AK:AK,'JPK_KR-1'!W:W,J650),"")</f>
        <v/>
      </c>
    </row>
    <row r="651" spans="1:12" x14ac:dyDescent="0.35">
      <c r="A651" t="str">
        <f>IF(KOKPIT!A651&lt;&gt;"",KOKPIT!A651,"")</f>
        <v/>
      </c>
      <c r="B651" t="str">
        <f>IF(KOKPIT!B651&lt;&gt;"",KOKPIT!B651,"")</f>
        <v/>
      </c>
      <c r="C651" s="124" t="str">
        <f>IF(A651&lt;&gt;"",SUMIFS('JPK_KR-1'!AL:AL,'JPK_KR-1'!W:W,B651),"")</f>
        <v/>
      </c>
      <c r="D651" s="124" t="str">
        <f>IF(A651&lt;&gt;"",SUMIFS('JPK_KR-1'!AM:AM,'JPK_KR-1'!W:W,B651),"")</f>
        <v/>
      </c>
      <c r="E651" t="str">
        <f>IF(KOKPIT!E651&lt;&gt;"",KOKPIT!E651,"")</f>
        <v/>
      </c>
      <c r="F651" t="str">
        <f>IF(KOKPIT!F651&lt;&gt;"",KOKPIT!F651,"")</f>
        <v/>
      </c>
      <c r="G651" s="124" t="str">
        <f>IF(E651&lt;&gt;"",SUMIFS('JPK_KR-1'!AL:AL,'JPK_KR-1'!W:W,F651),"")</f>
        <v/>
      </c>
      <c r="H651" s="124" t="str">
        <f>IF(E651&lt;&gt;"",SUMIFS('JPK_KR-1'!AM:AM,'JPK_KR-1'!W:W,F651),"")</f>
        <v/>
      </c>
      <c r="I651" t="str">
        <f>IF(KOKPIT!I651&lt;&gt;"",KOKPIT!I651,"")</f>
        <v/>
      </c>
      <c r="J651" t="str">
        <f>IF(KOKPIT!J651&lt;&gt;"",KOKPIT!J651,"")</f>
        <v/>
      </c>
      <c r="K651" s="124" t="str">
        <f>IF(I651&lt;&gt;"",SUMIFS('JPK_KR-1'!AJ:AJ,'JPK_KR-1'!W:W,J651),"")</f>
        <v/>
      </c>
      <c r="L651" s="124" t="str">
        <f>IF(I651&lt;&gt;"",SUMIFS('JPK_KR-1'!AK:AK,'JPK_KR-1'!W:W,J651),"")</f>
        <v/>
      </c>
    </row>
    <row r="652" spans="1:12" x14ac:dyDescent="0.35">
      <c r="A652" t="str">
        <f>IF(KOKPIT!A652&lt;&gt;"",KOKPIT!A652,"")</f>
        <v/>
      </c>
      <c r="B652" t="str">
        <f>IF(KOKPIT!B652&lt;&gt;"",KOKPIT!B652,"")</f>
        <v/>
      </c>
      <c r="C652" s="124" t="str">
        <f>IF(A652&lt;&gt;"",SUMIFS('JPK_KR-1'!AL:AL,'JPK_KR-1'!W:W,B652),"")</f>
        <v/>
      </c>
      <c r="D652" s="124" t="str">
        <f>IF(A652&lt;&gt;"",SUMIFS('JPK_KR-1'!AM:AM,'JPK_KR-1'!W:W,B652),"")</f>
        <v/>
      </c>
      <c r="E652" t="str">
        <f>IF(KOKPIT!E652&lt;&gt;"",KOKPIT!E652,"")</f>
        <v/>
      </c>
      <c r="F652" t="str">
        <f>IF(KOKPIT!F652&lt;&gt;"",KOKPIT!F652,"")</f>
        <v/>
      </c>
      <c r="G652" s="124" t="str">
        <f>IF(E652&lt;&gt;"",SUMIFS('JPK_KR-1'!AL:AL,'JPK_KR-1'!W:W,F652),"")</f>
        <v/>
      </c>
      <c r="H652" s="124" t="str">
        <f>IF(E652&lt;&gt;"",SUMIFS('JPK_KR-1'!AM:AM,'JPK_KR-1'!W:W,F652),"")</f>
        <v/>
      </c>
      <c r="I652" t="str">
        <f>IF(KOKPIT!I652&lt;&gt;"",KOKPIT!I652,"")</f>
        <v/>
      </c>
      <c r="J652" t="str">
        <f>IF(KOKPIT!J652&lt;&gt;"",KOKPIT!J652,"")</f>
        <v/>
      </c>
      <c r="K652" s="124" t="str">
        <f>IF(I652&lt;&gt;"",SUMIFS('JPK_KR-1'!AJ:AJ,'JPK_KR-1'!W:W,J652),"")</f>
        <v/>
      </c>
      <c r="L652" s="124" t="str">
        <f>IF(I652&lt;&gt;"",SUMIFS('JPK_KR-1'!AK:AK,'JPK_KR-1'!W:W,J652),"")</f>
        <v/>
      </c>
    </row>
    <row r="653" spans="1:12" x14ac:dyDescent="0.35">
      <c r="A653" t="str">
        <f>IF(KOKPIT!A653&lt;&gt;"",KOKPIT!A653,"")</f>
        <v/>
      </c>
      <c r="B653" t="str">
        <f>IF(KOKPIT!B653&lt;&gt;"",KOKPIT!B653,"")</f>
        <v/>
      </c>
      <c r="C653" s="124" t="str">
        <f>IF(A653&lt;&gt;"",SUMIFS('JPK_KR-1'!AL:AL,'JPK_KR-1'!W:W,B653),"")</f>
        <v/>
      </c>
      <c r="D653" s="124" t="str">
        <f>IF(A653&lt;&gt;"",SUMIFS('JPK_KR-1'!AM:AM,'JPK_KR-1'!W:W,B653),"")</f>
        <v/>
      </c>
      <c r="E653" t="str">
        <f>IF(KOKPIT!E653&lt;&gt;"",KOKPIT!E653,"")</f>
        <v/>
      </c>
      <c r="F653" t="str">
        <f>IF(KOKPIT!F653&lt;&gt;"",KOKPIT!F653,"")</f>
        <v/>
      </c>
      <c r="G653" s="124" t="str">
        <f>IF(E653&lt;&gt;"",SUMIFS('JPK_KR-1'!AL:AL,'JPK_KR-1'!W:W,F653),"")</f>
        <v/>
      </c>
      <c r="H653" s="124" t="str">
        <f>IF(E653&lt;&gt;"",SUMIFS('JPK_KR-1'!AM:AM,'JPK_KR-1'!W:W,F653),"")</f>
        <v/>
      </c>
      <c r="I653" t="str">
        <f>IF(KOKPIT!I653&lt;&gt;"",KOKPIT!I653,"")</f>
        <v/>
      </c>
      <c r="J653" t="str">
        <f>IF(KOKPIT!J653&lt;&gt;"",KOKPIT!J653,"")</f>
        <v/>
      </c>
      <c r="K653" s="124" t="str">
        <f>IF(I653&lt;&gt;"",SUMIFS('JPK_KR-1'!AJ:AJ,'JPK_KR-1'!W:W,J653),"")</f>
        <v/>
      </c>
      <c r="L653" s="124" t="str">
        <f>IF(I653&lt;&gt;"",SUMIFS('JPK_KR-1'!AK:AK,'JPK_KR-1'!W:W,J653),"")</f>
        <v/>
      </c>
    </row>
    <row r="654" spans="1:12" x14ac:dyDescent="0.35">
      <c r="A654" t="str">
        <f>IF(KOKPIT!A654&lt;&gt;"",KOKPIT!A654,"")</f>
        <v/>
      </c>
      <c r="B654" t="str">
        <f>IF(KOKPIT!B654&lt;&gt;"",KOKPIT!B654,"")</f>
        <v/>
      </c>
      <c r="C654" s="124" t="str">
        <f>IF(A654&lt;&gt;"",SUMIFS('JPK_KR-1'!AL:AL,'JPK_KR-1'!W:W,B654),"")</f>
        <v/>
      </c>
      <c r="D654" s="124" t="str">
        <f>IF(A654&lt;&gt;"",SUMIFS('JPK_KR-1'!AM:AM,'JPK_KR-1'!W:W,B654),"")</f>
        <v/>
      </c>
      <c r="E654" t="str">
        <f>IF(KOKPIT!E654&lt;&gt;"",KOKPIT!E654,"")</f>
        <v/>
      </c>
      <c r="F654" t="str">
        <f>IF(KOKPIT!F654&lt;&gt;"",KOKPIT!F654,"")</f>
        <v/>
      </c>
      <c r="G654" s="124" t="str">
        <f>IF(E654&lt;&gt;"",SUMIFS('JPK_KR-1'!AL:AL,'JPK_KR-1'!W:W,F654),"")</f>
        <v/>
      </c>
      <c r="H654" s="124" t="str">
        <f>IF(E654&lt;&gt;"",SUMIFS('JPK_KR-1'!AM:AM,'JPK_KR-1'!W:W,F654),"")</f>
        <v/>
      </c>
      <c r="I654" t="str">
        <f>IF(KOKPIT!I654&lt;&gt;"",KOKPIT!I654,"")</f>
        <v/>
      </c>
      <c r="J654" t="str">
        <f>IF(KOKPIT!J654&lt;&gt;"",KOKPIT!J654,"")</f>
        <v/>
      </c>
      <c r="K654" s="124" t="str">
        <f>IF(I654&lt;&gt;"",SUMIFS('JPK_KR-1'!AJ:AJ,'JPK_KR-1'!W:W,J654),"")</f>
        <v/>
      </c>
      <c r="L654" s="124" t="str">
        <f>IF(I654&lt;&gt;"",SUMIFS('JPK_KR-1'!AK:AK,'JPK_KR-1'!W:W,J654),"")</f>
        <v/>
      </c>
    </row>
    <row r="655" spans="1:12" x14ac:dyDescent="0.35">
      <c r="A655" t="str">
        <f>IF(KOKPIT!A655&lt;&gt;"",KOKPIT!A655,"")</f>
        <v/>
      </c>
      <c r="B655" t="str">
        <f>IF(KOKPIT!B655&lt;&gt;"",KOKPIT!B655,"")</f>
        <v/>
      </c>
      <c r="C655" s="124" t="str">
        <f>IF(A655&lt;&gt;"",SUMIFS('JPK_KR-1'!AL:AL,'JPK_KR-1'!W:W,B655),"")</f>
        <v/>
      </c>
      <c r="D655" s="124" t="str">
        <f>IF(A655&lt;&gt;"",SUMIFS('JPK_KR-1'!AM:AM,'JPK_KR-1'!W:W,B655),"")</f>
        <v/>
      </c>
      <c r="E655" t="str">
        <f>IF(KOKPIT!E655&lt;&gt;"",KOKPIT!E655,"")</f>
        <v/>
      </c>
      <c r="F655" t="str">
        <f>IF(KOKPIT!F655&lt;&gt;"",KOKPIT!F655,"")</f>
        <v/>
      </c>
      <c r="G655" s="124" t="str">
        <f>IF(E655&lt;&gt;"",SUMIFS('JPK_KR-1'!AL:AL,'JPK_KR-1'!W:W,F655),"")</f>
        <v/>
      </c>
      <c r="H655" s="124" t="str">
        <f>IF(E655&lt;&gt;"",SUMIFS('JPK_KR-1'!AM:AM,'JPK_KR-1'!W:W,F655),"")</f>
        <v/>
      </c>
      <c r="I655" t="str">
        <f>IF(KOKPIT!I655&lt;&gt;"",KOKPIT!I655,"")</f>
        <v/>
      </c>
      <c r="J655" t="str">
        <f>IF(KOKPIT!J655&lt;&gt;"",KOKPIT!J655,"")</f>
        <v/>
      </c>
      <c r="K655" s="124" t="str">
        <f>IF(I655&lt;&gt;"",SUMIFS('JPK_KR-1'!AJ:AJ,'JPK_KR-1'!W:W,J655),"")</f>
        <v/>
      </c>
      <c r="L655" s="124" t="str">
        <f>IF(I655&lt;&gt;"",SUMIFS('JPK_KR-1'!AK:AK,'JPK_KR-1'!W:W,J655),"")</f>
        <v/>
      </c>
    </row>
    <row r="656" spans="1:12" x14ac:dyDescent="0.35">
      <c r="A656" t="str">
        <f>IF(KOKPIT!A656&lt;&gt;"",KOKPIT!A656,"")</f>
        <v/>
      </c>
      <c r="B656" t="str">
        <f>IF(KOKPIT!B656&lt;&gt;"",KOKPIT!B656,"")</f>
        <v/>
      </c>
      <c r="C656" s="124" t="str">
        <f>IF(A656&lt;&gt;"",SUMIFS('JPK_KR-1'!AL:AL,'JPK_KR-1'!W:W,B656),"")</f>
        <v/>
      </c>
      <c r="D656" s="124" t="str">
        <f>IF(A656&lt;&gt;"",SUMIFS('JPK_KR-1'!AM:AM,'JPK_KR-1'!W:W,B656),"")</f>
        <v/>
      </c>
      <c r="E656" t="str">
        <f>IF(KOKPIT!E656&lt;&gt;"",KOKPIT!E656,"")</f>
        <v/>
      </c>
      <c r="F656" t="str">
        <f>IF(KOKPIT!F656&lt;&gt;"",KOKPIT!F656,"")</f>
        <v/>
      </c>
      <c r="G656" s="124" t="str">
        <f>IF(E656&lt;&gt;"",SUMIFS('JPK_KR-1'!AL:AL,'JPK_KR-1'!W:W,F656),"")</f>
        <v/>
      </c>
      <c r="H656" s="124" t="str">
        <f>IF(E656&lt;&gt;"",SUMIFS('JPK_KR-1'!AM:AM,'JPK_KR-1'!W:W,F656),"")</f>
        <v/>
      </c>
      <c r="I656" t="str">
        <f>IF(KOKPIT!I656&lt;&gt;"",KOKPIT!I656,"")</f>
        <v/>
      </c>
      <c r="J656" t="str">
        <f>IF(KOKPIT!J656&lt;&gt;"",KOKPIT!J656,"")</f>
        <v/>
      </c>
      <c r="K656" s="124" t="str">
        <f>IF(I656&lt;&gt;"",SUMIFS('JPK_KR-1'!AJ:AJ,'JPK_KR-1'!W:W,J656),"")</f>
        <v/>
      </c>
      <c r="L656" s="124" t="str">
        <f>IF(I656&lt;&gt;"",SUMIFS('JPK_KR-1'!AK:AK,'JPK_KR-1'!W:W,J656),"")</f>
        <v/>
      </c>
    </row>
    <row r="657" spans="1:12" x14ac:dyDescent="0.35">
      <c r="A657" t="str">
        <f>IF(KOKPIT!A657&lt;&gt;"",KOKPIT!A657,"")</f>
        <v/>
      </c>
      <c r="B657" t="str">
        <f>IF(KOKPIT!B657&lt;&gt;"",KOKPIT!B657,"")</f>
        <v/>
      </c>
      <c r="C657" s="124" t="str">
        <f>IF(A657&lt;&gt;"",SUMIFS('JPK_KR-1'!AL:AL,'JPK_KR-1'!W:W,B657),"")</f>
        <v/>
      </c>
      <c r="D657" s="124" t="str">
        <f>IF(A657&lt;&gt;"",SUMIFS('JPK_KR-1'!AM:AM,'JPK_KR-1'!W:W,B657),"")</f>
        <v/>
      </c>
      <c r="E657" t="str">
        <f>IF(KOKPIT!E657&lt;&gt;"",KOKPIT!E657,"")</f>
        <v/>
      </c>
      <c r="F657" t="str">
        <f>IF(KOKPIT!F657&lt;&gt;"",KOKPIT!F657,"")</f>
        <v/>
      </c>
      <c r="G657" s="124" t="str">
        <f>IF(E657&lt;&gt;"",SUMIFS('JPK_KR-1'!AL:AL,'JPK_KR-1'!W:W,F657),"")</f>
        <v/>
      </c>
      <c r="H657" s="124" t="str">
        <f>IF(E657&lt;&gt;"",SUMIFS('JPK_KR-1'!AM:AM,'JPK_KR-1'!W:W,F657),"")</f>
        <v/>
      </c>
      <c r="I657" t="str">
        <f>IF(KOKPIT!I657&lt;&gt;"",KOKPIT!I657,"")</f>
        <v/>
      </c>
      <c r="J657" t="str">
        <f>IF(KOKPIT!J657&lt;&gt;"",KOKPIT!J657,"")</f>
        <v/>
      </c>
      <c r="K657" s="124" t="str">
        <f>IF(I657&lt;&gt;"",SUMIFS('JPK_KR-1'!AJ:AJ,'JPK_KR-1'!W:W,J657),"")</f>
        <v/>
      </c>
      <c r="L657" s="124" t="str">
        <f>IF(I657&lt;&gt;"",SUMIFS('JPK_KR-1'!AK:AK,'JPK_KR-1'!W:W,J657),"")</f>
        <v/>
      </c>
    </row>
    <row r="658" spans="1:12" x14ac:dyDescent="0.35">
      <c r="A658" t="str">
        <f>IF(KOKPIT!A658&lt;&gt;"",KOKPIT!A658,"")</f>
        <v/>
      </c>
      <c r="B658" t="str">
        <f>IF(KOKPIT!B658&lt;&gt;"",KOKPIT!B658,"")</f>
        <v/>
      </c>
      <c r="C658" s="124" t="str">
        <f>IF(A658&lt;&gt;"",SUMIFS('JPK_KR-1'!AL:AL,'JPK_KR-1'!W:W,B658),"")</f>
        <v/>
      </c>
      <c r="D658" s="124" t="str">
        <f>IF(A658&lt;&gt;"",SUMIFS('JPK_KR-1'!AM:AM,'JPK_KR-1'!W:W,B658),"")</f>
        <v/>
      </c>
      <c r="E658" t="str">
        <f>IF(KOKPIT!E658&lt;&gt;"",KOKPIT!E658,"")</f>
        <v/>
      </c>
      <c r="F658" t="str">
        <f>IF(KOKPIT!F658&lt;&gt;"",KOKPIT!F658,"")</f>
        <v/>
      </c>
      <c r="G658" s="124" t="str">
        <f>IF(E658&lt;&gt;"",SUMIFS('JPK_KR-1'!AL:AL,'JPK_KR-1'!W:W,F658),"")</f>
        <v/>
      </c>
      <c r="H658" s="124" t="str">
        <f>IF(E658&lt;&gt;"",SUMIFS('JPK_KR-1'!AM:AM,'JPK_KR-1'!W:W,F658),"")</f>
        <v/>
      </c>
      <c r="I658" t="str">
        <f>IF(KOKPIT!I658&lt;&gt;"",KOKPIT!I658,"")</f>
        <v/>
      </c>
      <c r="J658" t="str">
        <f>IF(KOKPIT!J658&lt;&gt;"",KOKPIT!J658,"")</f>
        <v/>
      </c>
      <c r="K658" s="124" t="str">
        <f>IF(I658&lt;&gt;"",SUMIFS('JPK_KR-1'!AJ:AJ,'JPK_KR-1'!W:W,J658),"")</f>
        <v/>
      </c>
      <c r="L658" s="124" t="str">
        <f>IF(I658&lt;&gt;"",SUMIFS('JPK_KR-1'!AK:AK,'JPK_KR-1'!W:W,J658),"")</f>
        <v/>
      </c>
    </row>
    <row r="659" spans="1:12" x14ac:dyDescent="0.35">
      <c r="A659" t="str">
        <f>IF(KOKPIT!A659&lt;&gt;"",KOKPIT!A659,"")</f>
        <v/>
      </c>
      <c r="B659" t="str">
        <f>IF(KOKPIT!B659&lt;&gt;"",KOKPIT!B659,"")</f>
        <v/>
      </c>
      <c r="C659" s="124" t="str">
        <f>IF(A659&lt;&gt;"",SUMIFS('JPK_KR-1'!AL:AL,'JPK_KR-1'!W:W,B659),"")</f>
        <v/>
      </c>
      <c r="D659" s="124" t="str">
        <f>IF(A659&lt;&gt;"",SUMIFS('JPK_KR-1'!AM:AM,'JPK_KR-1'!W:W,B659),"")</f>
        <v/>
      </c>
      <c r="E659" t="str">
        <f>IF(KOKPIT!E659&lt;&gt;"",KOKPIT!E659,"")</f>
        <v/>
      </c>
      <c r="F659" t="str">
        <f>IF(KOKPIT!F659&lt;&gt;"",KOKPIT!F659,"")</f>
        <v/>
      </c>
      <c r="G659" s="124" t="str">
        <f>IF(E659&lt;&gt;"",SUMIFS('JPK_KR-1'!AL:AL,'JPK_KR-1'!W:W,F659),"")</f>
        <v/>
      </c>
      <c r="H659" s="124" t="str">
        <f>IF(E659&lt;&gt;"",SUMIFS('JPK_KR-1'!AM:AM,'JPK_KR-1'!W:W,F659),"")</f>
        <v/>
      </c>
      <c r="I659" t="str">
        <f>IF(KOKPIT!I659&lt;&gt;"",KOKPIT!I659,"")</f>
        <v/>
      </c>
      <c r="J659" t="str">
        <f>IF(KOKPIT!J659&lt;&gt;"",KOKPIT!J659,"")</f>
        <v/>
      </c>
      <c r="K659" s="124" t="str">
        <f>IF(I659&lt;&gt;"",SUMIFS('JPK_KR-1'!AJ:AJ,'JPK_KR-1'!W:W,J659),"")</f>
        <v/>
      </c>
      <c r="L659" s="124" t="str">
        <f>IF(I659&lt;&gt;"",SUMIFS('JPK_KR-1'!AK:AK,'JPK_KR-1'!W:W,J659),"")</f>
        <v/>
      </c>
    </row>
    <row r="660" spans="1:12" x14ac:dyDescent="0.35">
      <c r="A660" t="str">
        <f>IF(KOKPIT!A660&lt;&gt;"",KOKPIT!A660,"")</f>
        <v/>
      </c>
      <c r="B660" t="str">
        <f>IF(KOKPIT!B660&lt;&gt;"",KOKPIT!B660,"")</f>
        <v/>
      </c>
      <c r="C660" s="124" t="str">
        <f>IF(A660&lt;&gt;"",SUMIFS('JPK_KR-1'!AL:AL,'JPK_KR-1'!W:W,B660),"")</f>
        <v/>
      </c>
      <c r="D660" s="124" t="str">
        <f>IF(A660&lt;&gt;"",SUMIFS('JPK_KR-1'!AM:AM,'JPK_KR-1'!W:W,B660),"")</f>
        <v/>
      </c>
      <c r="E660" t="str">
        <f>IF(KOKPIT!E660&lt;&gt;"",KOKPIT!E660,"")</f>
        <v/>
      </c>
      <c r="F660" t="str">
        <f>IF(KOKPIT!F660&lt;&gt;"",KOKPIT!F660,"")</f>
        <v/>
      </c>
      <c r="G660" s="124" t="str">
        <f>IF(E660&lt;&gt;"",SUMIFS('JPK_KR-1'!AL:AL,'JPK_KR-1'!W:W,F660),"")</f>
        <v/>
      </c>
      <c r="H660" s="124" t="str">
        <f>IF(E660&lt;&gt;"",SUMIFS('JPK_KR-1'!AM:AM,'JPK_KR-1'!W:W,F660),"")</f>
        <v/>
      </c>
      <c r="I660" t="str">
        <f>IF(KOKPIT!I660&lt;&gt;"",KOKPIT!I660,"")</f>
        <v/>
      </c>
      <c r="J660" t="str">
        <f>IF(KOKPIT!J660&lt;&gt;"",KOKPIT!J660,"")</f>
        <v/>
      </c>
      <c r="K660" s="124" t="str">
        <f>IF(I660&lt;&gt;"",SUMIFS('JPK_KR-1'!AJ:AJ,'JPK_KR-1'!W:W,J660),"")</f>
        <v/>
      </c>
      <c r="L660" s="124" t="str">
        <f>IF(I660&lt;&gt;"",SUMIFS('JPK_KR-1'!AK:AK,'JPK_KR-1'!W:W,J660),"")</f>
        <v/>
      </c>
    </row>
    <row r="661" spans="1:12" x14ac:dyDescent="0.35">
      <c r="A661" t="str">
        <f>IF(KOKPIT!A661&lt;&gt;"",KOKPIT!A661,"")</f>
        <v/>
      </c>
      <c r="B661" t="str">
        <f>IF(KOKPIT!B661&lt;&gt;"",KOKPIT!B661,"")</f>
        <v/>
      </c>
      <c r="C661" s="124" t="str">
        <f>IF(A661&lt;&gt;"",SUMIFS('JPK_KR-1'!AL:AL,'JPK_KR-1'!W:W,B661),"")</f>
        <v/>
      </c>
      <c r="D661" s="124" t="str">
        <f>IF(A661&lt;&gt;"",SUMIFS('JPK_KR-1'!AM:AM,'JPK_KR-1'!W:W,B661),"")</f>
        <v/>
      </c>
      <c r="E661" t="str">
        <f>IF(KOKPIT!E661&lt;&gt;"",KOKPIT!E661,"")</f>
        <v/>
      </c>
      <c r="F661" t="str">
        <f>IF(KOKPIT!F661&lt;&gt;"",KOKPIT!F661,"")</f>
        <v/>
      </c>
      <c r="G661" s="124" t="str">
        <f>IF(E661&lt;&gt;"",SUMIFS('JPK_KR-1'!AL:AL,'JPK_KR-1'!W:W,F661),"")</f>
        <v/>
      </c>
      <c r="H661" s="124" t="str">
        <f>IF(E661&lt;&gt;"",SUMIFS('JPK_KR-1'!AM:AM,'JPK_KR-1'!W:W,F661),"")</f>
        <v/>
      </c>
      <c r="I661" t="str">
        <f>IF(KOKPIT!I661&lt;&gt;"",KOKPIT!I661,"")</f>
        <v/>
      </c>
      <c r="J661" t="str">
        <f>IF(KOKPIT!J661&lt;&gt;"",KOKPIT!J661,"")</f>
        <v/>
      </c>
      <c r="K661" s="124" t="str">
        <f>IF(I661&lt;&gt;"",SUMIFS('JPK_KR-1'!AJ:AJ,'JPK_KR-1'!W:W,J661),"")</f>
        <v/>
      </c>
      <c r="L661" s="124" t="str">
        <f>IF(I661&lt;&gt;"",SUMIFS('JPK_KR-1'!AK:AK,'JPK_KR-1'!W:W,J661),"")</f>
        <v/>
      </c>
    </row>
    <row r="662" spans="1:12" x14ac:dyDescent="0.35">
      <c r="A662" t="str">
        <f>IF(KOKPIT!A662&lt;&gt;"",KOKPIT!A662,"")</f>
        <v/>
      </c>
      <c r="B662" t="str">
        <f>IF(KOKPIT!B662&lt;&gt;"",KOKPIT!B662,"")</f>
        <v/>
      </c>
      <c r="C662" s="124" t="str">
        <f>IF(A662&lt;&gt;"",SUMIFS('JPK_KR-1'!AL:AL,'JPK_KR-1'!W:W,B662),"")</f>
        <v/>
      </c>
      <c r="D662" s="124" t="str">
        <f>IF(A662&lt;&gt;"",SUMIFS('JPK_KR-1'!AM:AM,'JPK_KR-1'!W:W,B662),"")</f>
        <v/>
      </c>
      <c r="E662" t="str">
        <f>IF(KOKPIT!E662&lt;&gt;"",KOKPIT!E662,"")</f>
        <v/>
      </c>
      <c r="F662" t="str">
        <f>IF(KOKPIT!F662&lt;&gt;"",KOKPIT!F662,"")</f>
        <v/>
      </c>
      <c r="G662" s="124" t="str">
        <f>IF(E662&lt;&gt;"",SUMIFS('JPK_KR-1'!AL:AL,'JPK_KR-1'!W:W,F662),"")</f>
        <v/>
      </c>
      <c r="H662" s="124" t="str">
        <f>IF(E662&lt;&gt;"",SUMIFS('JPK_KR-1'!AM:AM,'JPK_KR-1'!W:W,F662),"")</f>
        <v/>
      </c>
      <c r="I662" t="str">
        <f>IF(KOKPIT!I662&lt;&gt;"",KOKPIT!I662,"")</f>
        <v/>
      </c>
      <c r="J662" t="str">
        <f>IF(KOKPIT!J662&lt;&gt;"",KOKPIT!J662,"")</f>
        <v/>
      </c>
      <c r="K662" s="124" t="str">
        <f>IF(I662&lt;&gt;"",SUMIFS('JPK_KR-1'!AJ:AJ,'JPK_KR-1'!W:W,J662),"")</f>
        <v/>
      </c>
      <c r="L662" s="124" t="str">
        <f>IF(I662&lt;&gt;"",SUMIFS('JPK_KR-1'!AK:AK,'JPK_KR-1'!W:W,J662),"")</f>
        <v/>
      </c>
    </row>
    <row r="663" spans="1:12" x14ac:dyDescent="0.35">
      <c r="A663" t="str">
        <f>IF(KOKPIT!A663&lt;&gt;"",KOKPIT!A663,"")</f>
        <v/>
      </c>
      <c r="B663" t="str">
        <f>IF(KOKPIT!B663&lt;&gt;"",KOKPIT!B663,"")</f>
        <v/>
      </c>
      <c r="C663" s="124" t="str">
        <f>IF(A663&lt;&gt;"",SUMIFS('JPK_KR-1'!AL:AL,'JPK_KR-1'!W:W,B663),"")</f>
        <v/>
      </c>
      <c r="D663" s="124" t="str">
        <f>IF(A663&lt;&gt;"",SUMIFS('JPK_KR-1'!AM:AM,'JPK_KR-1'!W:W,B663),"")</f>
        <v/>
      </c>
      <c r="E663" t="str">
        <f>IF(KOKPIT!E663&lt;&gt;"",KOKPIT!E663,"")</f>
        <v/>
      </c>
      <c r="F663" t="str">
        <f>IF(KOKPIT!F663&lt;&gt;"",KOKPIT!F663,"")</f>
        <v/>
      </c>
      <c r="G663" s="124" t="str">
        <f>IF(E663&lt;&gt;"",SUMIFS('JPK_KR-1'!AL:AL,'JPK_KR-1'!W:W,F663),"")</f>
        <v/>
      </c>
      <c r="H663" s="124" t="str">
        <f>IF(E663&lt;&gt;"",SUMIFS('JPK_KR-1'!AM:AM,'JPK_KR-1'!W:W,F663),"")</f>
        <v/>
      </c>
      <c r="I663" t="str">
        <f>IF(KOKPIT!I663&lt;&gt;"",KOKPIT!I663,"")</f>
        <v/>
      </c>
      <c r="J663" t="str">
        <f>IF(KOKPIT!J663&lt;&gt;"",KOKPIT!J663,"")</f>
        <v/>
      </c>
      <c r="K663" s="124" t="str">
        <f>IF(I663&lt;&gt;"",SUMIFS('JPK_KR-1'!AJ:AJ,'JPK_KR-1'!W:W,J663),"")</f>
        <v/>
      </c>
      <c r="L663" s="124" t="str">
        <f>IF(I663&lt;&gt;"",SUMIFS('JPK_KR-1'!AK:AK,'JPK_KR-1'!W:W,J663),"")</f>
        <v/>
      </c>
    </row>
    <row r="664" spans="1:12" x14ac:dyDescent="0.35">
      <c r="A664" t="str">
        <f>IF(KOKPIT!A664&lt;&gt;"",KOKPIT!A664,"")</f>
        <v/>
      </c>
      <c r="B664" t="str">
        <f>IF(KOKPIT!B664&lt;&gt;"",KOKPIT!B664,"")</f>
        <v/>
      </c>
      <c r="C664" s="124" t="str">
        <f>IF(A664&lt;&gt;"",SUMIFS('JPK_KR-1'!AL:AL,'JPK_KR-1'!W:W,B664),"")</f>
        <v/>
      </c>
      <c r="D664" s="124" t="str">
        <f>IF(A664&lt;&gt;"",SUMIFS('JPK_KR-1'!AM:AM,'JPK_KR-1'!W:W,B664),"")</f>
        <v/>
      </c>
      <c r="E664" t="str">
        <f>IF(KOKPIT!E664&lt;&gt;"",KOKPIT!E664,"")</f>
        <v/>
      </c>
      <c r="F664" t="str">
        <f>IF(KOKPIT!F664&lt;&gt;"",KOKPIT!F664,"")</f>
        <v/>
      </c>
      <c r="G664" s="124" t="str">
        <f>IF(E664&lt;&gt;"",SUMIFS('JPK_KR-1'!AL:AL,'JPK_KR-1'!W:W,F664),"")</f>
        <v/>
      </c>
      <c r="H664" s="124" t="str">
        <f>IF(E664&lt;&gt;"",SUMIFS('JPK_KR-1'!AM:AM,'JPK_KR-1'!W:W,F664),"")</f>
        <v/>
      </c>
      <c r="I664" t="str">
        <f>IF(KOKPIT!I664&lt;&gt;"",KOKPIT!I664,"")</f>
        <v/>
      </c>
      <c r="J664" t="str">
        <f>IF(KOKPIT!J664&lt;&gt;"",KOKPIT!J664,"")</f>
        <v/>
      </c>
      <c r="K664" s="124" t="str">
        <f>IF(I664&lt;&gt;"",SUMIFS('JPK_KR-1'!AJ:AJ,'JPK_KR-1'!W:W,J664),"")</f>
        <v/>
      </c>
      <c r="L664" s="124" t="str">
        <f>IF(I664&lt;&gt;"",SUMIFS('JPK_KR-1'!AK:AK,'JPK_KR-1'!W:W,J664),"")</f>
        <v/>
      </c>
    </row>
    <row r="665" spans="1:12" x14ac:dyDescent="0.35">
      <c r="A665" t="str">
        <f>IF(KOKPIT!A665&lt;&gt;"",KOKPIT!A665,"")</f>
        <v/>
      </c>
      <c r="B665" t="str">
        <f>IF(KOKPIT!B665&lt;&gt;"",KOKPIT!B665,"")</f>
        <v/>
      </c>
      <c r="C665" s="124" t="str">
        <f>IF(A665&lt;&gt;"",SUMIFS('JPK_KR-1'!AL:AL,'JPK_KR-1'!W:W,B665),"")</f>
        <v/>
      </c>
      <c r="D665" s="124" t="str">
        <f>IF(A665&lt;&gt;"",SUMIFS('JPK_KR-1'!AM:AM,'JPK_KR-1'!W:W,B665),"")</f>
        <v/>
      </c>
      <c r="E665" t="str">
        <f>IF(KOKPIT!E665&lt;&gt;"",KOKPIT!E665,"")</f>
        <v/>
      </c>
      <c r="F665" t="str">
        <f>IF(KOKPIT!F665&lt;&gt;"",KOKPIT!F665,"")</f>
        <v/>
      </c>
      <c r="G665" s="124" t="str">
        <f>IF(E665&lt;&gt;"",SUMIFS('JPK_KR-1'!AL:AL,'JPK_KR-1'!W:W,F665),"")</f>
        <v/>
      </c>
      <c r="H665" s="124" t="str">
        <f>IF(E665&lt;&gt;"",SUMIFS('JPK_KR-1'!AM:AM,'JPK_KR-1'!W:W,F665),"")</f>
        <v/>
      </c>
      <c r="I665" t="str">
        <f>IF(KOKPIT!I665&lt;&gt;"",KOKPIT!I665,"")</f>
        <v/>
      </c>
      <c r="J665" t="str">
        <f>IF(KOKPIT!J665&lt;&gt;"",KOKPIT!J665,"")</f>
        <v/>
      </c>
      <c r="K665" s="124" t="str">
        <f>IF(I665&lt;&gt;"",SUMIFS('JPK_KR-1'!AJ:AJ,'JPK_KR-1'!W:W,J665),"")</f>
        <v/>
      </c>
      <c r="L665" s="124" t="str">
        <f>IF(I665&lt;&gt;"",SUMIFS('JPK_KR-1'!AK:AK,'JPK_KR-1'!W:W,J665),"")</f>
        <v/>
      </c>
    </row>
    <row r="666" spans="1:12" x14ac:dyDescent="0.35">
      <c r="A666" t="str">
        <f>IF(KOKPIT!A666&lt;&gt;"",KOKPIT!A666,"")</f>
        <v/>
      </c>
      <c r="B666" t="str">
        <f>IF(KOKPIT!B666&lt;&gt;"",KOKPIT!B666,"")</f>
        <v/>
      </c>
      <c r="C666" s="124" t="str">
        <f>IF(A666&lt;&gt;"",SUMIFS('JPK_KR-1'!AL:AL,'JPK_KR-1'!W:W,B666),"")</f>
        <v/>
      </c>
      <c r="D666" s="124" t="str">
        <f>IF(A666&lt;&gt;"",SUMIFS('JPK_KR-1'!AM:AM,'JPK_KR-1'!W:W,B666),"")</f>
        <v/>
      </c>
      <c r="E666" t="str">
        <f>IF(KOKPIT!E666&lt;&gt;"",KOKPIT!E666,"")</f>
        <v/>
      </c>
      <c r="F666" t="str">
        <f>IF(KOKPIT!F666&lt;&gt;"",KOKPIT!F666,"")</f>
        <v/>
      </c>
      <c r="G666" s="124" t="str">
        <f>IF(E666&lt;&gt;"",SUMIFS('JPK_KR-1'!AL:AL,'JPK_KR-1'!W:W,F666),"")</f>
        <v/>
      </c>
      <c r="H666" s="124" t="str">
        <f>IF(E666&lt;&gt;"",SUMIFS('JPK_KR-1'!AM:AM,'JPK_KR-1'!W:W,F666),"")</f>
        <v/>
      </c>
      <c r="I666" t="str">
        <f>IF(KOKPIT!I666&lt;&gt;"",KOKPIT!I666,"")</f>
        <v/>
      </c>
      <c r="J666" t="str">
        <f>IF(KOKPIT!J666&lt;&gt;"",KOKPIT!J666,"")</f>
        <v/>
      </c>
      <c r="K666" s="124" t="str">
        <f>IF(I666&lt;&gt;"",SUMIFS('JPK_KR-1'!AJ:AJ,'JPK_KR-1'!W:W,J666),"")</f>
        <v/>
      </c>
      <c r="L666" s="124" t="str">
        <f>IF(I666&lt;&gt;"",SUMIFS('JPK_KR-1'!AK:AK,'JPK_KR-1'!W:W,J666),"")</f>
        <v/>
      </c>
    </row>
    <row r="667" spans="1:12" x14ac:dyDescent="0.35">
      <c r="A667" t="str">
        <f>IF(KOKPIT!A667&lt;&gt;"",KOKPIT!A667,"")</f>
        <v/>
      </c>
      <c r="B667" t="str">
        <f>IF(KOKPIT!B667&lt;&gt;"",KOKPIT!B667,"")</f>
        <v/>
      </c>
      <c r="C667" s="124" t="str">
        <f>IF(A667&lt;&gt;"",SUMIFS('JPK_KR-1'!AL:AL,'JPK_KR-1'!W:W,B667),"")</f>
        <v/>
      </c>
      <c r="D667" s="124" t="str">
        <f>IF(A667&lt;&gt;"",SUMIFS('JPK_KR-1'!AM:AM,'JPK_KR-1'!W:W,B667),"")</f>
        <v/>
      </c>
      <c r="E667" t="str">
        <f>IF(KOKPIT!E667&lt;&gt;"",KOKPIT!E667,"")</f>
        <v/>
      </c>
      <c r="F667" t="str">
        <f>IF(KOKPIT!F667&lt;&gt;"",KOKPIT!F667,"")</f>
        <v/>
      </c>
      <c r="G667" s="124" t="str">
        <f>IF(E667&lt;&gt;"",SUMIFS('JPK_KR-1'!AL:AL,'JPK_KR-1'!W:W,F667),"")</f>
        <v/>
      </c>
      <c r="H667" s="124" t="str">
        <f>IF(E667&lt;&gt;"",SUMIFS('JPK_KR-1'!AM:AM,'JPK_KR-1'!W:W,F667),"")</f>
        <v/>
      </c>
      <c r="I667" t="str">
        <f>IF(KOKPIT!I667&lt;&gt;"",KOKPIT!I667,"")</f>
        <v/>
      </c>
      <c r="J667" t="str">
        <f>IF(KOKPIT!J667&lt;&gt;"",KOKPIT!J667,"")</f>
        <v/>
      </c>
      <c r="K667" s="124" t="str">
        <f>IF(I667&lt;&gt;"",SUMIFS('JPK_KR-1'!AJ:AJ,'JPK_KR-1'!W:W,J667),"")</f>
        <v/>
      </c>
      <c r="L667" s="124" t="str">
        <f>IF(I667&lt;&gt;"",SUMIFS('JPK_KR-1'!AK:AK,'JPK_KR-1'!W:W,J667),"")</f>
        <v/>
      </c>
    </row>
    <row r="668" spans="1:12" x14ac:dyDescent="0.35">
      <c r="A668" t="str">
        <f>IF(KOKPIT!A668&lt;&gt;"",KOKPIT!A668,"")</f>
        <v/>
      </c>
      <c r="B668" t="str">
        <f>IF(KOKPIT!B668&lt;&gt;"",KOKPIT!B668,"")</f>
        <v/>
      </c>
      <c r="C668" s="124" t="str">
        <f>IF(A668&lt;&gt;"",SUMIFS('JPK_KR-1'!AL:AL,'JPK_KR-1'!W:W,B668),"")</f>
        <v/>
      </c>
      <c r="D668" s="124" t="str">
        <f>IF(A668&lt;&gt;"",SUMIFS('JPK_KR-1'!AM:AM,'JPK_KR-1'!W:W,B668),"")</f>
        <v/>
      </c>
      <c r="E668" t="str">
        <f>IF(KOKPIT!E668&lt;&gt;"",KOKPIT!E668,"")</f>
        <v/>
      </c>
      <c r="F668" t="str">
        <f>IF(KOKPIT!F668&lt;&gt;"",KOKPIT!F668,"")</f>
        <v/>
      </c>
      <c r="G668" s="124" t="str">
        <f>IF(E668&lt;&gt;"",SUMIFS('JPK_KR-1'!AL:AL,'JPK_KR-1'!W:W,F668),"")</f>
        <v/>
      </c>
      <c r="H668" s="124" t="str">
        <f>IF(E668&lt;&gt;"",SUMIFS('JPK_KR-1'!AM:AM,'JPK_KR-1'!W:W,F668),"")</f>
        <v/>
      </c>
      <c r="I668" t="str">
        <f>IF(KOKPIT!I668&lt;&gt;"",KOKPIT!I668,"")</f>
        <v/>
      </c>
      <c r="J668" t="str">
        <f>IF(KOKPIT!J668&lt;&gt;"",KOKPIT!J668,"")</f>
        <v/>
      </c>
      <c r="K668" s="124" t="str">
        <f>IF(I668&lt;&gt;"",SUMIFS('JPK_KR-1'!AJ:AJ,'JPK_KR-1'!W:W,J668),"")</f>
        <v/>
      </c>
      <c r="L668" s="124" t="str">
        <f>IF(I668&lt;&gt;"",SUMIFS('JPK_KR-1'!AK:AK,'JPK_KR-1'!W:W,J668),"")</f>
        <v/>
      </c>
    </row>
    <row r="669" spans="1:12" x14ac:dyDescent="0.35">
      <c r="A669" t="str">
        <f>IF(KOKPIT!A669&lt;&gt;"",KOKPIT!A669,"")</f>
        <v/>
      </c>
      <c r="B669" t="str">
        <f>IF(KOKPIT!B669&lt;&gt;"",KOKPIT!B669,"")</f>
        <v/>
      </c>
      <c r="C669" s="124" t="str">
        <f>IF(A669&lt;&gt;"",SUMIFS('JPK_KR-1'!AL:AL,'JPK_KR-1'!W:W,B669),"")</f>
        <v/>
      </c>
      <c r="D669" s="124" t="str">
        <f>IF(A669&lt;&gt;"",SUMIFS('JPK_KR-1'!AM:AM,'JPK_KR-1'!W:W,B669),"")</f>
        <v/>
      </c>
      <c r="E669" t="str">
        <f>IF(KOKPIT!E669&lt;&gt;"",KOKPIT!E669,"")</f>
        <v/>
      </c>
      <c r="F669" t="str">
        <f>IF(KOKPIT!F669&lt;&gt;"",KOKPIT!F669,"")</f>
        <v/>
      </c>
      <c r="G669" s="124" t="str">
        <f>IF(E669&lt;&gt;"",SUMIFS('JPK_KR-1'!AL:AL,'JPK_KR-1'!W:W,F669),"")</f>
        <v/>
      </c>
      <c r="H669" s="124" t="str">
        <f>IF(E669&lt;&gt;"",SUMIFS('JPK_KR-1'!AM:AM,'JPK_KR-1'!W:W,F669),"")</f>
        <v/>
      </c>
      <c r="I669" t="str">
        <f>IF(KOKPIT!I669&lt;&gt;"",KOKPIT!I669,"")</f>
        <v/>
      </c>
      <c r="J669" t="str">
        <f>IF(KOKPIT!J669&lt;&gt;"",KOKPIT!J669,"")</f>
        <v/>
      </c>
      <c r="K669" s="124" t="str">
        <f>IF(I669&lt;&gt;"",SUMIFS('JPK_KR-1'!AJ:AJ,'JPK_KR-1'!W:W,J669),"")</f>
        <v/>
      </c>
      <c r="L669" s="124" t="str">
        <f>IF(I669&lt;&gt;"",SUMIFS('JPK_KR-1'!AK:AK,'JPK_KR-1'!W:W,J669),"")</f>
        <v/>
      </c>
    </row>
    <row r="670" spans="1:12" x14ac:dyDescent="0.35">
      <c r="A670" t="str">
        <f>IF(KOKPIT!A670&lt;&gt;"",KOKPIT!A670,"")</f>
        <v/>
      </c>
      <c r="B670" t="str">
        <f>IF(KOKPIT!B670&lt;&gt;"",KOKPIT!B670,"")</f>
        <v/>
      </c>
      <c r="C670" s="124" t="str">
        <f>IF(A670&lt;&gt;"",SUMIFS('JPK_KR-1'!AL:AL,'JPK_KR-1'!W:W,B670),"")</f>
        <v/>
      </c>
      <c r="D670" s="124" t="str">
        <f>IF(A670&lt;&gt;"",SUMIFS('JPK_KR-1'!AM:AM,'JPK_KR-1'!W:W,B670),"")</f>
        <v/>
      </c>
      <c r="E670" t="str">
        <f>IF(KOKPIT!E670&lt;&gt;"",KOKPIT!E670,"")</f>
        <v/>
      </c>
      <c r="F670" t="str">
        <f>IF(KOKPIT!F670&lt;&gt;"",KOKPIT!F670,"")</f>
        <v/>
      </c>
      <c r="G670" s="124" t="str">
        <f>IF(E670&lt;&gt;"",SUMIFS('JPK_KR-1'!AL:AL,'JPK_KR-1'!W:W,F670),"")</f>
        <v/>
      </c>
      <c r="H670" s="124" t="str">
        <f>IF(E670&lt;&gt;"",SUMIFS('JPK_KR-1'!AM:AM,'JPK_KR-1'!W:W,F670),"")</f>
        <v/>
      </c>
      <c r="I670" t="str">
        <f>IF(KOKPIT!I670&lt;&gt;"",KOKPIT!I670,"")</f>
        <v/>
      </c>
      <c r="J670" t="str">
        <f>IF(KOKPIT!J670&lt;&gt;"",KOKPIT!J670,"")</f>
        <v/>
      </c>
      <c r="K670" s="124" t="str">
        <f>IF(I670&lt;&gt;"",SUMIFS('JPK_KR-1'!AJ:AJ,'JPK_KR-1'!W:W,J670),"")</f>
        <v/>
      </c>
      <c r="L670" s="124" t="str">
        <f>IF(I670&lt;&gt;"",SUMIFS('JPK_KR-1'!AK:AK,'JPK_KR-1'!W:W,J670),"")</f>
        <v/>
      </c>
    </row>
    <row r="671" spans="1:12" x14ac:dyDescent="0.35">
      <c r="A671" t="str">
        <f>IF(KOKPIT!A671&lt;&gt;"",KOKPIT!A671,"")</f>
        <v/>
      </c>
      <c r="B671" t="str">
        <f>IF(KOKPIT!B671&lt;&gt;"",KOKPIT!B671,"")</f>
        <v/>
      </c>
      <c r="C671" s="124" t="str">
        <f>IF(A671&lt;&gt;"",SUMIFS('JPK_KR-1'!AL:AL,'JPK_KR-1'!W:W,B671),"")</f>
        <v/>
      </c>
      <c r="D671" s="124" t="str">
        <f>IF(A671&lt;&gt;"",SUMIFS('JPK_KR-1'!AM:AM,'JPK_KR-1'!W:W,B671),"")</f>
        <v/>
      </c>
      <c r="E671" t="str">
        <f>IF(KOKPIT!E671&lt;&gt;"",KOKPIT!E671,"")</f>
        <v/>
      </c>
      <c r="F671" t="str">
        <f>IF(KOKPIT!F671&lt;&gt;"",KOKPIT!F671,"")</f>
        <v/>
      </c>
      <c r="G671" s="124" t="str">
        <f>IF(E671&lt;&gt;"",SUMIFS('JPK_KR-1'!AL:AL,'JPK_KR-1'!W:W,F671),"")</f>
        <v/>
      </c>
      <c r="H671" s="124" t="str">
        <f>IF(E671&lt;&gt;"",SUMIFS('JPK_KR-1'!AM:AM,'JPK_KR-1'!W:W,F671),"")</f>
        <v/>
      </c>
      <c r="I671" t="str">
        <f>IF(KOKPIT!I671&lt;&gt;"",KOKPIT!I671,"")</f>
        <v/>
      </c>
      <c r="J671" t="str">
        <f>IF(KOKPIT!J671&lt;&gt;"",KOKPIT!J671,"")</f>
        <v/>
      </c>
      <c r="K671" s="124" t="str">
        <f>IF(I671&lt;&gt;"",SUMIFS('JPK_KR-1'!AJ:AJ,'JPK_KR-1'!W:W,J671),"")</f>
        <v/>
      </c>
      <c r="L671" s="124" t="str">
        <f>IF(I671&lt;&gt;"",SUMIFS('JPK_KR-1'!AK:AK,'JPK_KR-1'!W:W,J671),"")</f>
        <v/>
      </c>
    </row>
    <row r="672" spans="1:12" x14ac:dyDescent="0.35">
      <c r="A672" t="str">
        <f>IF(KOKPIT!A672&lt;&gt;"",KOKPIT!A672,"")</f>
        <v/>
      </c>
      <c r="B672" t="str">
        <f>IF(KOKPIT!B672&lt;&gt;"",KOKPIT!B672,"")</f>
        <v/>
      </c>
      <c r="C672" s="124" t="str">
        <f>IF(A672&lt;&gt;"",SUMIFS('JPK_KR-1'!AL:AL,'JPK_KR-1'!W:W,B672),"")</f>
        <v/>
      </c>
      <c r="D672" s="124" t="str">
        <f>IF(A672&lt;&gt;"",SUMIFS('JPK_KR-1'!AM:AM,'JPK_KR-1'!W:W,B672),"")</f>
        <v/>
      </c>
      <c r="E672" t="str">
        <f>IF(KOKPIT!E672&lt;&gt;"",KOKPIT!E672,"")</f>
        <v/>
      </c>
      <c r="F672" t="str">
        <f>IF(KOKPIT!F672&lt;&gt;"",KOKPIT!F672,"")</f>
        <v/>
      </c>
      <c r="G672" s="124" t="str">
        <f>IF(E672&lt;&gt;"",SUMIFS('JPK_KR-1'!AL:AL,'JPK_KR-1'!W:W,F672),"")</f>
        <v/>
      </c>
      <c r="H672" s="124" t="str">
        <f>IF(E672&lt;&gt;"",SUMIFS('JPK_KR-1'!AM:AM,'JPK_KR-1'!W:W,F672),"")</f>
        <v/>
      </c>
      <c r="I672" t="str">
        <f>IF(KOKPIT!I672&lt;&gt;"",KOKPIT!I672,"")</f>
        <v/>
      </c>
      <c r="J672" t="str">
        <f>IF(KOKPIT!J672&lt;&gt;"",KOKPIT!J672,"")</f>
        <v/>
      </c>
      <c r="K672" s="124" t="str">
        <f>IF(I672&lt;&gt;"",SUMIFS('JPK_KR-1'!AJ:AJ,'JPK_KR-1'!W:W,J672),"")</f>
        <v/>
      </c>
      <c r="L672" s="124" t="str">
        <f>IF(I672&lt;&gt;"",SUMIFS('JPK_KR-1'!AK:AK,'JPK_KR-1'!W:W,J672),"")</f>
        <v/>
      </c>
    </row>
    <row r="673" spans="1:12" x14ac:dyDescent="0.35">
      <c r="A673" t="str">
        <f>IF(KOKPIT!A673&lt;&gt;"",KOKPIT!A673,"")</f>
        <v/>
      </c>
      <c r="B673" t="str">
        <f>IF(KOKPIT!B673&lt;&gt;"",KOKPIT!B673,"")</f>
        <v/>
      </c>
      <c r="C673" s="124" t="str">
        <f>IF(A673&lt;&gt;"",SUMIFS('JPK_KR-1'!AL:AL,'JPK_KR-1'!W:W,B673),"")</f>
        <v/>
      </c>
      <c r="D673" s="124" t="str">
        <f>IF(A673&lt;&gt;"",SUMIFS('JPK_KR-1'!AM:AM,'JPK_KR-1'!W:W,B673),"")</f>
        <v/>
      </c>
      <c r="E673" t="str">
        <f>IF(KOKPIT!E673&lt;&gt;"",KOKPIT!E673,"")</f>
        <v/>
      </c>
      <c r="F673" t="str">
        <f>IF(KOKPIT!F673&lt;&gt;"",KOKPIT!F673,"")</f>
        <v/>
      </c>
      <c r="G673" s="124" t="str">
        <f>IF(E673&lt;&gt;"",SUMIFS('JPK_KR-1'!AL:AL,'JPK_KR-1'!W:W,F673),"")</f>
        <v/>
      </c>
      <c r="H673" s="124" t="str">
        <f>IF(E673&lt;&gt;"",SUMIFS('JPK_KR-1'!AM:AM,'JPK_KR-1'!W:W,F673),"")</f>
        <v/>
      </c>
      <c r="I673" t="str">
        <f>IF(KOKPIT!I673&lt;&gt;"",KOKPIT!I673,"")</f>
        <v/>
      </c>
      <c r="J673" t="str">
        <f>IF(KOKPIT!J673&lt;&gt;"",KOKPIT!J673,"")</f>
        <v/>
      </c>
      <c r="K673" s="124" t="str">
        <f>IF(I673&lt;&gt;"",SUMIFS('JPK_KR-1'!AJ:AJ,'JPK_KR-1'!W:W,J673),"")</f>
        <v/>
      </c>
      <c r="L673" s="124" t="str">
        <f>IF(I673&lt;&gt;"",SUMIFS('JPK_KR-1'!AK:AK,'JPK_KR-1'!W:W,J673),"")</f>
        <v/>
      </c>
    </row>
    <row r="674" spans="1:12" x14ac:dyDescent="0.35">
      <c r="A674" t="str">
        <f>IF(KOKPIT!A674&lt;&gt;"",KOKPIT!A674,"")</f>
        <v/>
      </c>
      <c r="B674" t="str">
        <f>IF(KOKPIT!B674&lt;&gt;"",KOKPIT!B674,"")</f>
        <v/>
      </c>
      <c r="C674" s="124" t="str">
        <f>IF(A674&lt;&gt;"",SUMIFS('JPK_KR-1'!AL:AL,'JPK_KR-1'!W:W,B674),"")</f>
        <v/>
      </c>
      <c r="D674" s="124" t="str">
        <f>IF(A674&lt;&gt;"",SUMIFS('JPK_KR-1'!AM:AM,'JPK_KR-1'!W:W,B674),"")</f>
        <v/>
      </c>
      <c r="E674" t="str">
        <f>IF(KOKPIT!E674&lt;&gt;"",KOKPIT!E674,"")</f>
        <v/>
      </c>
      <c r="F674" t="str">
        <f>IF(KOKPIT!F674&lt;&gt;"",KOKPIT!F674,"")</f>
        <v/>
      </c>
      <c r="G674" s="124" t="str">
        <f>IF(E674&lt;&gt;"",SUMIFS('JPK_KR-1'!AL:AL,'JPK_KR-1'!W:W,F674),"")</f>
        <v/>
      </c>
      <c r="H674" s="124" t="str">
        <f>IF(E674&lt;&gt;"",SUMIFS('JPK_KR-1'!AM:AM,'JPK_KR-1'!W:W,F674),"")</f>
        <v/>
      </c>
      <c r="I674" t="str">
        <f>IF(KOKPIT!I674&lt;&gt;"",KOKPIT!I674,"")</f>
        <v/>
      </c>
      <c r="J674" t="str">
        <f>IF(KOKPIT!J674&lt;&gt;"",KOKPIT!J674,"")</f>
        <v/>
      </c>
      <c r="K674" s="124" t="str">
        <f>IF(I674&lt;&gt;"",SUMIFS('JPK_KR-1'!AJ:AJ,'JPK_KR-1'!W:W,J674),"")</f>
        <v/>
      </c>
      <c r="L674" s="124" t="str">
        <f>IF(I674&lt;&gt;"",SUMIFS('JPK_KR-1'!AK:AK,'JPK_KR-1'!W:W,J674),"")</f>
        <v/>
      </c>
    </row>
    <row r="675" spans="1:12" x14ac:dyDescent="0.35">
      <c r="A675" t="str">
        <f>IF(KOKPIT!A675&lt;&gt;"",KOKPIT!A675,"")</f>
        <v/>
      </c>
      <c r="B675" t="str">
        <f>IF(KOKPIT!B675&lt;&gt;"",KOKPIT!B675,"")</f>
        <v/>
      </c>
      <c r="C675" s="124" t="str">
        <f>IF(A675&lt;&gt;"",SUMIFS('JPK_KR-1'!AL:AL,'JPK_KR-1'!W:W,B675),"")</f>
        <v/>
      </c>
      <c r="D675" s="124" t="str">
        <f>IF(A675&lt;&gt;"",SUMIFS('JPK_KR-1'!AM:AM,'JPK_KR-1'!W:W,B675),"")</f>
        <v/>
      </c>
      <c r="E675" t="str">
        <f>IF(KOKPIT!E675&lt;&gt;"",KOKPIT!E675,"")</f>
        <v/>
      </c>
      <c r="F675" t="str">
        <f>IF(KOKPIT!F675&lt;&gt;"",KOKPIT!F675,"")</f>
        <v/>
      </c>
      <c r="G675" s="124" t="str">
        <f>IF(E675&lt;&gt;"",SUMIFS('JPK_KR-1'!AL:AL,'JPK_KR-1'!W:W,F675),"")</f>
        <v/>
      </c>
      <c r="H675" s="124" t="str">
        <f>IF(E675&lt;&gt;"",SUMIFS('JPK_KR-1'!AM:AM,'JPK_KR-1'!W:W,F675),"")</f>
        <v/>
      </c>
      <c r="I675" t="str">
        <f>IF(KOKPIT!I675&lt;&gt;"",KOKPIT!I675,"")</f>
        <v/>
      </c>
      <c r="J675" t="str">
        <f>IF(KOKPIT!J675&lt;&gt;"",KOKPIT!J675,"")</f>
        <v/>
      </c>
      <c r="K675" s="124" t="str">
        <f>IF(I675&lt;&gt;"",SUMIFS('JPK_KR-1'!AJ:AJ,'JPK_KR-1'!W:W,J675),"")</f>
        <v/>
      </c>
      <c r="L675" s="124" t="str">
        <f>IF(I675&lt;&gt;"",SUMIFS('JPK_KR-1'!AK:AK,'JPK_KR-1'!W:W,J675),"")</f>
        <v/>
      </c>
    </row>
    <row r="676" spans="1:12" x14ac:dyDescent="0.35">
      <c r="A676" t="str">
        <f>IF(KOKPIT!A676&lt;&gt;"",KOKPIT!A676,"")</f>
        <v/>
      </c>
      <c r="B676" t="str">
        <f>IF(KOKPIT!B676&lt;&gt;"",KOKPIT!B676,"")</f>
        <v/>
      </c>
      <c r="C676" s="124" t="str">
        <f>IF(A676&lt;&gt;"",SUMIFS('JPK_KR-1'!AL:AL,'JPK_KR-1'!W:W,B676),"")</f>
        <v/>
      </c>
      <c r="D676" s="124" t="str">
        <f>IF(A676&lt;&gt;"",SUMIFS('JPK_KR-1'!AM:AM,'JPK_KR-1'!W:W,B676),"")</f>
        <v/>
      </c>
      <c r="E676" t="str">
        <f>IF(KOKPIT!E676&lt;&gt;"",KOKPIT!E676,"")</f>
        <v/>
      </c>
      <c r="F676" t="str">
        <f>IF(KOKPIT!F676&lt;&gt;"",KOKPIT!F676,"")</f>
        <v/>
      </c>
      <c r="G676" s="124" t="str">
        <f>IF(E676&lt;&gt;"",SUMIFS('JPK_KR-1'!AL:AL,'JPK_KR-1'!W:W,F676),"")</f>
        <v/>
      </c>
      <c r="H676" s="124" t="str">
        <f>IF(E676&lt;&gt;"",SUMIFS('JPK_KR-1'!AM:AM,'JPK_KR-1'!W:W,F676),"")</f>
        <v/>
      </c>
      <c r="I676" t="str">
        <f>IF(KOKPIT!I676&lt;&gt;"",KOKPIT!I676,"")</f>
        <v/>
      </c>
      <c r="J676" t="str">
        <f>IF(KOKPIT!J676&lt;&gt;"",KOKPIT!J676,"")</f>
        <v/>
      </c>
      <c r="K676" s="124" t="str">
        <f>IF(I676&lt;&gt;"",SUMIFS('JPK_KR-1'!AJ:AJ,'JPK_KR-1'!W:W,J676),"")</f>
        <v/>
      </c>
      <c r="L676" s="124" t="str">
        <f>IF(I676&lt;&gt;"",SUMIFS('JPK_KR-1'!AK:AK,'JPK_KR-1'!W:W,J676),"")</f>
        <v/>
      </c>
    </row>
    <row r="677" spans="1:12" x14ac:dyDescent="0.35">
      <c r="A677" t="str">
        <f>IF(KOKPIT!A677&lt;&gt;"",KOKPIT!A677,"")</f>
        <v/>
      </c>
      <c r="B677" t="str">
        <f>IF(KOKPIT!B677&lt;&gt;"",KOKPIT!B677,"")</f>
        <v/>
      </c>
      <c r="C677" s="124" t="str">
        <f>IF(A677&lt;&gt;"",SUMIFS('JPK_KR-1'!AL:AL,'JPK_KR-1'!W:W,B677),"")</f>
        <v/>
      </c>
      <c r="D677" s="124" t="str">
        <f>IF(A677&lt;&gt;"",SUMIFS('JPK_KR-1'!AM:AM,'JPK_KR-1'!W:W,B677),"")</f>
        <v/>
      </c>
      <c r="E677" t="str">
        <f>IF(KOKPIT!E677&lt;&gt;"",KOKPIT!E677,"")</f>
        <v/>
      </c>
      <c r="F677" t="str">
        <f>IF(KOKPIT!F677&lt;&gt;"",KOKPIT!F677,"")</f>
        <v/>
      </c>
      <c r="G677" s="124" t="str">
        <f>IF(E677&lt;&gt;"",SUMIFS('JPK_KR-1'!AL:AL,'JPK_KR-1'!W:W,F677),"")</f>
        <v/>
      </c>
      <c r="H677" s="124" t="str">
        <f>IF(E677&lt;&gt;"",SUMIFS('JPK_KR-1'!AM:AM,'JPK_KR-1'!W:W,F677),"")</f>
        <v/>
      </c>
      <c r="I677" t="str">
        <f>IF(KOKPIT!I677&lt;&gt;"",KOKPIT!I677,"")</f>
        <v/>
      </c>
      <c r="J677" t="str">
        <f>IF(KOKPIT!J677&lt;&gt;"",KOKPIT!J677,"")</f>
        <v/>
      </c>
      <c r="K677" s="124" t="str">
        <f>IF(I677&lt;&gt;"",SUMIFS('JPK_KR-1'!AJ:AJ,'JPK_KR-1'!W:W,J677),"")</f>
        <v/>
      </c>
      <c r="L677" s="124" t="str">
        <f>IF(I677&lt;&gt;"",SUMIFS('JPK_KR-1'!AK:AK,'JPK_KR-1'!W:W,J677),"")</f>
        <v/>
      </c>
    </row>
    <row r="678" spans="1:12" x14ac:dyDescent="0.35">
      <c r="A678" t="str">
        <f>IF(KOKPIT!A678&lt;&gt;"",KOKPIT!A678,"")</f>
        <v/>
      </c>
      <c r="B678" t="str">
        <f>IF(KOKPIT!B678&lt;&gt;"",KOKPIT!B678,"")</f>
        <v/>
      </c>
      <c r="C678" s="124" t="str">
        <f>IF(A678&lt;&gt;"",SUMIFS('JPK_KR-1'!AL:AL,'JPK_KR-1'!W:W,B678),"")</f>
        <v/>
      </c>
      <c r="D678" s="124" t="str">
        <f>IF(A678&lt;&gt;"",SUMIFS('JPK_KR-1'!AM:AM,'JPK_KR-1'!W:W,B678),"")</f>
        <v/>
      </c>
      <c r="E678" t="str">
        <f>IF(KOKPIT!E678&lt;&gt;"",KOKPIT!E678,"")</f>
        <v/>
      </c>
      <c r="F678" t="str">
        <f>IF(KOKPIT!F678&lt;&gt;"",KOKPIT!F678,"")</f>
        <v/>
      </c>
      <c r="G678" s="124" t="str">
        <f>IF(E678&lt;&gt;"",SUMIFS('JPK_KR-1'!AL:AL,'JPK_KR-1'!W:W,F678),"")</f>
        <v/>
      </c>
      <c r="H678" s="124" t="str">
        <f>IF(E678&lt;&gt;"",SUMIFS('JPK_KR-1'!AM:AM,'JPK_KR-1'!W:W,F678),"")</f>
        <v/>
      </c>
      <c r="I678" t="str">
        <f>IF(KOKPIT!I678&lt;&gt;"",KOKPIT!I678,"")</f>
        <v/>
      </c>
      <c r="J678" t="str">
        <f>IF(KOKPIT!J678&lt;&gt;"",KOKPIT!J678,"")</f>
        <v/>
      </c>
      <c r="K678" s="124" t="str">
        <f>IF(I678&lt;&gt;"",SUMIFS('JPK_KR-1'!AJ:AJ,'JPK_KR-1'!W:W,J678),"")</f>
        <v/>
      </c>
      <c r="L678" s="124" t="str">
        <f>IF(I678&lt;&gt;"",SUMIFS('JPK_KR-1'!AK:AK,'JPK_KR-1'!W:W,J678),"")</f>
        <v/>
      </c>
    </row>
    <row r="679" spans="1:12" x14ac:dyDescent="0.35">
      <c r="A679" t="str">
        <f>IF(KOKPIT!A679&lt;&gt;"",KOKPIT!A679,"")</f>
        <v/>
      </c>
      <c r="B679" t="str">
        <f>IF(KOKPIT!B679&lt;&gt;"",KOKPIT!B679,"")</f>
        <v/>
      </c>
      <c r="C679" s="124" t="str">
        <f>IF(A679&lt;&gt;"",SUMIFS('JPK_KR-1'!AL:AL,'JPK_KR-1'!W:W,B679),"")</f>
        <v/>
      </c>
      <c r="D679" s="124" t="str">
        <f>IF(A679&lt;&gt;"",SUMIFS('JPK_KR-1'!AM:AM,'JPK_KR-1'!W:W,B679),"")</f>
        <v/>
      </c>
      <c r="E679" t="str">
        <f>IF(KOKPIT!E679&lt;&gt;"",KOKPIT!E679,"")</f>
        <v/>
      </c>
      <c r="F679" t="str">
        <f>IF(KOKPIT!F679&lt;&gt;"",KOKPIT!F679,"")</f>
        <v/>
      </c>
      <c r="G679" s="124" t="str">
        <f>IF(E679&lt;&gt;"",SUMIFS('JPK_KR-1'!AL:AL,'JPK_KR-1'!W:W,F679),"")</f>
        <v/>
      </c>
      <c r="H679" s="124" t="str">
        <f>IF(E679&lt;&gt;"",SUMIFS('JPK_KR-1'!AM:AM,'JPK_KR-1'!W:W,F679),"")</f>
        <v/>
      </c>
      <c r="I679" t="str">
        <f>IF(KOKPIT!I679&lt;&gt;"",KOKPIT!I679,"")</f>
        <v/>
      </c>
      <c r="J679" t="str">
        <f>IF(KOKPIT!J679&lt;&gt;"",KOKPIT!J679,"")</f>
        <v/>
      </c>
      <c r="K679" s="124" t="str">
        <f>IF(I679&lt;&gt;"",SUMIFS('JPK_KR-1'!AJ:AJ,'JPK_KR-1'!W:W,J679),"")</f>
        <v/>
      </c>
      <c r="L679" s="124" t="str">
        <f>IF(I679&lt;&gt;"",SUMIFS('JPK_KR-1'!AK:AK,'JPK_KR-1'!W:W,J679),"")</f>
        <v/>
      </c>
    </row>
    <row r="680" spans="1:12" x14ac:dyDescent="0.35">
      <c r="A680" t="str">
        <f>IF(KOKPIT!A680&lt;&gt;"",KOKPIT!A680,"")</f>
        <v/>
      </c>
      <c r="B680" t="str">
        <f>IF(KOKPIT!B680&lt;&gt;"",KOKPIT!B680,"")</f>
        <v/>
      </c>
      <c r="C680" s="124" t="str">
        <f>IF(A680&lt;&gt;"",SUMIFS('JPK_KR-1'!AL:AL,'JPK_KR-1'!W:W,B680),"")</f>
        <v/>
      </c>
      <c r="D680" s="124" t="str">
        <f>IF(A680&lt;&gt;"",SUMIFS('JPK_KR-1'!AM:AM,'JPK_KR-1'!W:W,B680),"")</f>
        <v/>
      </c>
      <c r="E680" t="str">
        <f>IF(KOKPIT!E680&lt;&gt;"",KOKPIT!E680,"")</f>
        <v/>
      </c>
      <c r="F680" t="str">
        <f>IF(KOKPIT!F680&lt;&gt;"",KOKPIT!F680,"")</f>
        <v/>
      </c>
      <c r="G680" s="124" t="str">
        <f>IF(E680&lt;&gt;"",SUMIFS('JPK_KR-1'!AL:AL,'JPK_KR-1'!W:W,F680),"")</f>
        <v/>
      </c>
      <c r="H680" s="124" t="str">
        <f>IF(E680&lt;&gt;"",SUMIFS('JPK_KR-1'!AM:AM,'JPK_KR-1'!W:W,F680),"")</f>
        <v/>
      </c>
      <c r="I680" t="str">
        <f>IF(KOKPIT!I680&lt;&gt;"",KOKPIT!I680,"")</f>
        <v/>
      </c>
      <c r="J680" t="str">
        <f>IF(KOKPIT!J680&lt;&gt;"",KOKPIT!J680,"")</f>
        <v/>
      </c>
      <c r="K680" s="124" t="str">
        <f>IF(I680&lt;&gt;"",SUMIFS('JPK_KR-1'!AJ:AJ,'JPK_KR-1'!W:W,J680),"")</f>
        <v/>
      </c>
      <c r="L680" s="124" t="str">
        <f>IF(I680&lt;&gt;"",SUMIFS('JPK_KR-1'!AK:AK,'JPK_KR-1'!W:W,J680),"")</f>
        <v/>
      </c>
    </row>
    <row r="681" spans="1:12" x14ac:dyDescent="0.35">
      <c r="A681" t="str">
        <f>IF(KOKPIT!A681&lt;&gt;"",KOKPIT!A681,"")</f>
        <v/>
      </c>
      <c r="B681" t="str">
        <f>IF(KOKPIT!B681&lt;&gt;"",KOKPIT!B681,"")</f>
        <v/>
      </c>
      <c r="C681" s="124" t="str">
        <f>IF(A681&lt;&gt;"",SUMIFS('JPK_KR-1'!AL:AL,'JPK_KR-1'!W:W,B681),"")</f>
        <v/>
      </c>
      <c r="D681" s="124" t="str">
        <f>IF(A681&lt;&gt;"",SUMIFS('JPK_KR-1'!AM:AM,'JPK_KR-1'!W:W,B681),"")</f>
        <v/>
      </c>
      <c r="E681" t="str">
        <f>IF(KOKPIT!E681&lt;&gt;"",KOKPIT!E681,"")</f>
        <v/>
      </c>
      <c r="F681" t="str">
        <f>IF(KOKPIT!F681&lt;&gt;"",KOKPIT!F681,"")</f>
        <v/>
      </c>
      <c r="G681" s="124" t="str">
        <f>IF(E681&lt;&gt;"",SUMIFS('JPK_KR-1'!AL:AL,'JPK_KR-1'!W:W,F681),"")</f>
        <v/>
      </c>
      <c r="H681" s="124" t="str">
        <f>IF(E681&lt;&gt;"",SUMIFS('JPK_KR-1'!AM:AM,'JPK_KR-1'!W:W,F681),"")</f>
        <v/>
      </c>
      <c r="I681" t="str">
        <f>IF(KOKPIT!I681&lt;&gt;"",KOKPIT!I681,"")</f>
        <v/>
      </c>
      <c r="J681" t="str">
        <f>IF(KOKPIT!J681&lt;&gt;"",KOKPIT!J681,"")</f>
        <v/>
      </c>
      <c r="K681" s="124" t="str">
        <f>IF(I681&lt;&gt;"",SUMIFS('JPK_KR-1'!AJ:AJ,'JPK_KR-1'!W:W,J681),"")</f>
        <v/>
      </c>
      <c r="L681" s="124" t="str">
        <f>IF(I681&lt;&gt;"",SUMIFS('JPK_KR-1'!AK:AK,'JPK_KR-1'!W:W,J681),"")</f>
        <v/>
      </c>
    </row>
    <row r="682" spans="1:12" x14ac:dyDescent="0.35">
      <c r="A682" t="str">
        <f>IF(KOKPIT!A682&lt;&gt;"",KOKPIT!A682,"")</f>
        <v/>
      </c>
      <c r="B682" t="str">
        <f>IF(KOKPIT!B682&lt;&gt;"",KOKPIT!B682,"")</f>
        <v/>
      </c>
      <c r="C682" s="124" t="str">
        <f>IF(A682&lt;&gt;"",SUMIFS('JPK_KR-1'!AL:AL,'JPK_KR-1'!W:W,B682),"")</f>
        <v/>
      </c>
      <c r="D682" s="124" t="str">
        <f>IF(A682&lt;&gt;"",SUMIFS('JPK_KR-1'!AM:AM,'JPK_KR-1'!W:W,B682),"")</f>
        <v/>
      </c>
      <c r="E682" t="str">
        <f>IF(KOKPIT!E682&lt;&gt;"",KOKPIT!E682,"")</f>
        <v/>
      </c>
      <c r="F682" t="str">
        <f>IF(KOKPIT!F682&lt;&gt;"",KOKPIT!F682,"")</f>
        <v/>
      </c>
      <c r="G682" s="124" t="str">
        <f>IF(E682&lt;&gt;"",SUMIFS('JPK_KR-1'!AL:AL,'JPK_KR-1'!W:W,F682),"")</f>
        <v/>
      </c>
      <c r="H682" s="124" t="str">
        <f>IF(E682&lt;&gt;"",SUMIFS('JPK_KR-1'!AM:AM,'JPK_KR-1'!W:W,F682),"")</f>
        <v/>
      </c>
      <c r="I682" t="str">
        <f>IF(KOKPIT!I682&lt;&gt;"",KOKPIT!I682,"")</f>
        <v/>
      </c>
      <c r="J682" t="str">
        <f>IF(KOKPIT!J682&lt;&gt;"",KOKPIT!J682,"")</f>
        <v/>
      </c>
      <c r="K682" s="124" t="str">
        <f>IF(I682&lt;&gt;"",SUMIFS('JPK_KR-1'!AJ:AJ,'JPK_KR-1'!W:W,J682),"")</f>
        <v/>
      </c>
      <c r="L682" s="124" t="str">
        <f>IF(I682&lt;&gt;"",SUMIFS('JPK_KR-1'!AK:AK,'JPK_KR-1'!W:W,J682),"")</f>
        <v/>
      </c>
    </row>
    <row r="683" spans="1:12" x14ac:dyDescent="0.35">
      <c r="A683" t="str">
        <f>IF(KOKPIT!A683&lt;&gt;"",KOKPIT!A683,"")</f>
        <v/>
      </c>
      <c r="B683" t="str">
        <f>IF(KOKPIT!B683&lt;&gt;"",KOKPIT!B683,"")</f>
        <v/>
      </c>
      <c r="C683" s="124" t="str">
        <f>IF(A683&lt;&gt;"",SUMIFS('JPK_KR-1'!AL:AL,'JPK_KR-1'!W:W,B683),"")</f>
        <v/>
      </c>
      <c r="D683" s="124" t="str">
        <f>IF(A683&lt;&gt;"",SUMIFS('JPK_KR-1'!AM:AM,'JPK_KR-1'!W:W,B683),"")</f>
        <v/>
      </c>
      <c r="E683" t="str">
        <f>IF(KOKPIT!E683&lt;&gt;"",KOKPIT!E683,"")</f>
        <v/>
      </c>
      <c r="F683" t="str">
        <f>IF(KOKPIT!F683&lt;&gt;"",KOKPIT!F683,"")</f>
        <v/>
      </c>
      <c r="G683" s="124" t="str">
        <f>IF(E683&lt;&gt;"",SUMIFS('JPK_KR-1'!AL:AL,'JPK_KR-1'!W:W,F683),"")</f>
        <v/>
      </c>
      <c r="H683" s="124" t="str">
        <f>IF(E683&lt;&gt;"",SUMIFS('JPK_KR-1'!AM:AM,'JPK_KR-1'!W:W,F683),"")</f>
        <v/>
      </c>
      <c r="I683" t="str">
        <f>IF(KOKPIT!I683&lt;&gt;"",KOKPIT!I683,"")</f>
        <v/>
      </c>
      <c r="J683" t="str">
        <f>IF(KOKPIT!J683&lt;&gt;"",KOKPIT!J683,"")</f>
        <v/>
      </c>
      <c r="K683" s="124" t="str">
        <f>IF(I683&lt;&gt;"",SUMIFS('JPK_KR-1'!AJ:AJ,'JPK_KR-1'!W:W,J683),"")</f>
        <v/>
      </c>
      <c r="L683" s="124" t="str">
        <f>IF(I683&lt;&gt;"",SUMIFS('JPK_KR-1'!AK:AK,'JPK_KR-1'!W:W,J683),"")</f>
        <v/>
      </c>
    </row>
    <row r="684" spans="1:12" x14ac:dyDescent="0.35">
      <c r="A684" t="str">
        <f>IF(KOKPIT!A684&lt;&gt;"",KOKPIT!A684,"")</f>
        <v/>
      </c>
      <c r="B684" t="str">
        <f>IF(KOKPIT!B684&lt;&gt;"",KOKPIT!B684,"")</f>
        <v/>
      </c>
      <c r="C684" s="124" t="str">
        <f>IF(A684&lt;&gt;"",SUMIFS('JPK_KR-1'!AL:AL,'JPK_KR-1'!W:W,B684),"")</f>
        <v/>
      </c>
      <c r="D684" s="124" t="str">
        <f>IF(A684&lt;&gt;"",SUMIFS('JPK_KR-1'!AM:AM,'JPK_KR-1'!W:W,B684),"")</f>
        <v/>
      </c>
      <c r="E684" t="str">
        <f>IF(KOKPIT!E684&lt;&gt;"",KOKPIT!E684,"")</f>
        <v/>
      </c>
      <c r="F684" t="str">
        <f>IF(KOKPIT!F684&lt;&gt;"",KOKPIT!F684,"")</f>
        <v/>
      </c>
      <c r="G684" s="124" t="str">
        <f>IF(E684&lt;&gt;"",SUMIFS('JPK_KR-1'!AL:AL,'JPK_KR-1'!W:W,F684),"")</f>
        <v/>
      </c>
      <c r="H684" s="124" t="str">
        <f>IF(E684&lt;&gt;"",SUMIFS('JPK_KR-1'!AM:AM,'JPK_KR-1'!W:W,F684),"")</f>
        <v/>
      </c>
      <c r="I684" t="str">
        <f>IF(KOKPIT!I684&lt;&gt;"",KOKPIT!I684,"")</f>
        <v/>
      </c>
      <c r="J684" t="str">
        <f>IF(KOKPIT!J684&lt;&gt;"",KOKPIT!J684,"")</f>
        <v/>
      </c>
      <c r="K684" s="124" t="str">
        <f>IF(I684&lt;&gt;"",SUMIFS('JPK_KR-1'!AJ:AJ,'JPK_KR-1'!W:W,J684),"")</f>
        <v/>
      </c>
      <c r="L684" s="124" t="str">
        <f>IF(I684&lt;&gt;"",SUMIFS('JPK_KR-1'!AK:AK,'JPK_KR-1'!W:W,J684),"")</f>
        <v/>
      </c>
    </row>
    <row r="685" spans="1:12" x14ac:dyDescent="0.35">
      <c r="A685" t="str">
        <f>IF(KOKPIT!A685&lt;&gt;"",KOKPIT!A685,"")</f>
        <v/>
      </c>
      <c r="B685" t="str">
        <f>IF(KOKPIT!B685&lt;&gt;"",KOKPIT!B685,"")</f>
        <v/>
      </c>
      <c r="C685" s="124" t="str">
        <f>IF(A685&lt;&gt;"",SUMIFS('JPK_KR-1'!AL:AL,'JPK_KR-1'!W:W,B685),"")</f>
        <v/>
      </c>
      <c r="D685" s="124" t="str">
        <f>IF(A685&lt;&gt;"",SUMIFS('JPK_KR-1'!AM:AM,'JPK_KR-1'!W:W,B685),"")</f>
        <v/>
      </c>
      <c r="E685" t="str">
        <f>IF(KOKPIT!E685&lt;&gt;"",KOKPIT!E685,"")</f>
        <v/>
      </c>
      <c r="F685" t="str">
        <f>IF(KOKPIT!F685&lt;&gt;"",KOKPIT!F685,"")</f>
        <v/>
      </c>
      <c r="G685" s="124" t="str">
        <f>IF(E685&lt;&gt;"",SUMIFS('JPK_KR-1'!AL:AL,'JPK_KR-1'!W:W,F685),"")</f>
        <v/>
      </c>
      <c r="H685" s="124" t="str">
        <f>IF(E685&lt;&gt;"",SUMIFS('JPK_KR-1'!AM:AM,'JPK_KR-1'!W:W,F685),"")</f>
        <v/>
      </c>
      <c r="I685" t="str">
        <f>IF(KOKPIT!I685&lt;&gt;"",KOKPIT!I685,"")</f>
        <v/>
      </c>
      <c r="J685" t="str">
        <f>IF(KOKPIT!J685&lt;&gt;"",KOKPIT!J685,"")</f>
        <v/>
      </c>
      <c r="K685" s="124" t="str">
        <f>IF(I685&lt;&gt;"",SUMIFS('JPK_KR-1'!AJ:AJ,'JPK_KR-1'!W:W,J685),"")</f>
        <v/>
      </c>
      <c r="L685" s="124" t="str">
        <f>IF(I685&lt;&gt;"",SUMIFS('JPK_KR-1'!AK:AK,'JPK_KR-1'!W:W,J685),"")</f>
        <v/>
      </c>
    </row>
    <row r="686" spans="1:12" x14ac:dyDescent="0.35">
      <c r="A686" t="str">
        <f>IF(KOKPIT!A686&lt;&gt;"",KOKPIT!A686,"")</f>
        <v/>
      </c>
      <c r="B686" t="str">
        <f>IF(KOKPIT!B686&lt;&gt;"",KOKPIT!B686,"")</f>
        <v/>
      </c>
      <c r="C686" s="124" t="str">
        <f>IF(A686&lt;&gt;"",SUMIFS('JPK_KR-1'!AL:AL,'JPK_KR-1'!W:W,B686),"")</f>
        <v/>
      </c>
      <c r="D686" s="124" t="str">
        <f>IF(A686&lt;&gt;"",SUMIFS('JPK_KR-1'!AM:AM,'JPK_KR-1'!W:W,B686),"")</f>
        <v/>
      </c>
      <c r="E686" t="str">
        <f>IF(KOKPIT!E686&lt;&gt;"",KOKPIT!E686,"")</f>
        <v/>
      </c>
      <c r="F686" t="str">
        <f>IF(KOKPIT!F686&lt;&gt;"",KOKPIT!F686,"")</f>
        <v/>
      </c>
      <c r="G686" s="124" t="str">
        <f>IF(E686&lt;&gt;"",SUMIFS('JPK_KR-1'!AL:AL,'JPK_KR-1'!W:W,F686),"")</f>
        <v/>
      </c>
      <c r="H686" s="124" t="str">
        <f>IF(E686&lt;&gt;"",SUMIFS('JPK_KR-1'!AM:AM,'JPK_KR-1'!W:W,F686),"")</f>
        <v/>
      </c>
      <c r="I686" t="str">
        <f>IF(KOKPIT!I686&lt;&gt;"",KOKPIT!I686,"")</f>
        <v/>
      </c>
      <c r="J686" t="str">
        <f>IF(KOKPIT!J686&lt;&gt;"",KOKPIT!J686,"")</f>
        <v/>
      </c>
      <c r="K686" s="124" t="str">
        <f>IF(I686&lt;&gt;"",SUMIFS('JPK_KR-1'!AJ:AJ,'JPK_KR-1'!W:W,J686),"")</f>
        <v/>
      </c>
      <c r="L686" s="124" t="str">
        <f>IF(I686&lt;&gt;"",SUMIFS('JPK_KR-1'!AK:AK,'JPK_KR-1'!W:W,J686),"")</f>
        <v/>
      </c>
    </row>
    <row r="687" spans="1:12" x14ac:dyDescent="0.35">
      <c r="A687" t="str">
        <f>IF(KOKPIT!A687&lt;&gt;"",KOKPIT!A687,"")</f>
        <v/>
      </c>
      <c r="B687" t="str">
        <f>IF(KOKPIT!B687&lt;&gt;"",KOKPIT!B687,"")</f>
        <v/>
      </c>
      <c r="C687" s="124" t="str">
        <f>IF(A687&lt;&gt;"",SUMIFS('JPK_KR-1'!AL:AL,'JPK_KR-1'!W:W,B687),"")</f>
        <v/>
      </c>
      <c r="D687" s="124" t="str">
        <f>IF(A687&lt;&gt;"",SUMIFS('JPK_KR-1'!AM:AM,'JPK_KR-1'!W:W,B687),"")</f>
        <v/>
      </c>
      <c r="E687" t="str">
        <f>IF(KOKPIT!E687&lt;&gt;"",KOKPIT!E687,"")</f>
        <v/>
      </c>
      <c r="F687" t="str">
        <f>IF(KOKPIT!F687&lt;&gt;"",KOKPIT!F687,"")</f>
        <v/>
      </c>
      <c r="G687" s="124" t="str">
        <f>IF(E687&lt;&gt;"",SUMIFS('JPK_KR-1'!AL:AL,'JPK_KR-1'!W:W,F687),"")</f>
        <v/>
      </c>
      <c r="H687" s="124" t="str">
        <f>IF(E687&lt;&gt;"",SUMIFS('JPK_KR-1'!AM:AM,'JPK_KR-1'!W:W,F687),"")</f>
        <v/>
      </c>
      <c r="I687" t="str">
        <f>IF(KOKPIT!I687&lt;&gt;"",KOKPIT!I687,"")</f>
        <v/>
      </c>
      <c r="J687" t="str">
        <f>IF(KOKPIT!J687&lt;&gt;"",KOKPIT!J687,"")</f>
        <v/>
      </c>
      <c r="K687" s="124" t="str">
        <f>IF(I687&lt;&gt;"",SUMIFS('JPK_KR-1'!AJ:AJ,'JPK_KR-1'!W:W,J687),"")</f>
        <v/>
      </c>
      <c r="L687" s="124" t="str">
        <f>IF(I687&lt;&gt;"",SUMIFS('JPK_KR-1'!AK:AK,'JPK_KR-1'!W:W,J687),"")</f>
        <v/>
      </c>
    </row>
    <row r="688" spans="1:12" x14ac:dyDescent="0.35">
      <c r="A688" t="str">
        <f>IF(KOKPIT!A688&lt;&gt;"",KOKPIT!A688,"")</f>
        <v/>
      </c>
      <c r="B688" t="str">
        <f>IF(KOKPIT!B688&lt;&gt;"",KOKPIT!B688,"")</f>
        <v/>
      </c>
      <c r="C688" s="124" t="str">
        <f>IF(A688&lt;&gt;"",SUMIFS('JPK_KR-1'!AL:AL,'JPK_KR-1'!W:W,B688),"")</f>
        <v/>
      </c>
      <c r="D688" s="124" t="str">
        <f>IF(A688&lt;&gt;"",SUMIFS('JPK_KR-1'!AM:AM,'JPK_KR-1'!W:W,B688),"")</f>
        <v/>
      </c>
      <c r="E688" t="str">
        <f>IF(KOKPIT!E688&lt;&gt;"",KOKPIT!E688,"")</f>
        <v/>
      </c>
      <c r="F688" t="str">
        <f>IF(KOKPIT!F688&lt;&gt;"",KOKPIT!F688,"")</f>
        <v/>
      </c>
      <c r="G688" s="124" t="str">
        <f>IF(E688&lt;&gt;"",SUMIFS('JPK_KR-1'!AL:AL,'JPK_KR-1'!W:W,F688),"")</f>
        <v/>
      </c>
      <c r="H688" s="124" t="str">
        <f>IF(E688&lt;&gt;"",SUMIFS('JPK_KR-1'!AM:AM,'JPK_KR-1'!W:W,F688),"")</f>
        <v/>
      </c>
      <c r="I688" t="str">
        <f>IF(KOKPIT!I688&lt;&gt;"",KOKPIT!I688,"")</f>
        <v/>
      </c>
      <c r="J688" t="str">
        <f>IF(KOKPIT!J688&lt;&gt;"",KOKPIT!J688,"")</f>
        <v/>
      </c>
      <c r="K688" s="124" t="str">
        <f>IF(I688&lt;&gt;"",SUMIFS('JPK_KR-1'!AJ:AJ,'JPK_KR-1'!W:W,J688),"")</f>
        <v/>
      </c>
      <c r="L688" s="124" t="str">
        <f>IF(I688&lt;&gt;"",SUMIFS('JPK_KR-1'!AK:AK,'JPK_KR-1'!W:W,J688),"")</f>
        <v/>
      </c>
    </row>
    <row r="689" spans="1:12" x14ac:dyDescent="0.35">
      <c r="A689" t="str">
        <f>IF(KOKPIT!A689&lt;&gt;"",KOKPIT!A689,"")</f>
        <v/>
      </c>
      <c r="B689" t="str">
        <f>IF(KOKPIT!B689&lt;&gt;"",KOKPIT!B689,"")</f>
        <v/>
      </c>
      <c r="C689" s="124" t="str">
        <f>IF(A689&lt;&gt;"",SUMIFS('JPK_KR-1'!AL:AL,'JPK_KR-1'!W:W,B689),"")</f>
        <v/>
      </c>
      <c r="D689" s="124" t="str">
        <f>IF(A689&lt;&gt;"",SUMIFS('JPK_KR-1'!AM:AM,'JPK_KR-1'!W:W,B689),"")</f>
        <v/>
      </c>
      <c r="E689" t="str">
        <f>IF(KOKPIT!E689&lt;&gt;"",KOKPIT!E689,"")</f>
        <v/>
      </c>
      <c r="F689" t="str">
        <f>IF(KOKPIT!F689&lt;&gt;"",KOKPIT!F689,"")</f>
        <v/>
      </c>
      <c r="G689" s="124" t="str">
        <f>IF(E689&lt;&gt;"",SUMIFS('JPK_KR-1'!AL:AL,'JPK_KR-1'!W:W,F689),"")</f>
        <v/>
      </c>
      <c r="H689" s="124" t="str">
        <f>IF(E689&lt;&gt;"",SUMIFS('JPK_KR-1'!AM:AM,'JPK_KR-1'!W:W,F689),"")</f>
        <v/>
      </c>
      <c r="I689" t="str">
        <f>IF(KOKPIT!I689&lt;&gt;"",KOKPIT!I689,"")</f>
        <v/>
      </c>
      <c r="J689" t="str">
        <f>IF(KOKPIT!J689&lt;&gt;"",KOKPIT!J689,"")</f>
        <v/>
      </c>
      <c r="K689" s="124" t="str">
        <f>IF(I689&lt;&gt;"",SUMIFS('JPK_KR-1'!AJ:AJ,'JPK_KR-1'!W:W,J689),"")</f>
        <v/>
      </c>
      <c r="L689" s="124" t="str">
        <f>IF(I689&lt;&gt;"",SUMIFS('JPK_KR-1'!AK:AK,'JPK_KR-1'!W:W,J689),"")</f>
        <v/>
      </c>
    </row>
    <row r="690" spans="1:12" x14ac:dyDescent="0.35">
      <c r="A690" t="str">
        <f>IF(KOKPIT!A690&lt;&gt;"",KOKPIT!A690,"")</f>
        <v/>
      </c>
      <c r="B690" t="str">
        <f>IF(KOKPIT!B690&lt;&gt;"",KOKPIT!B690,"")</f>
        <v/>
      </c>
      <c r="C690" s="124" t="str">
        <f>IF(A690&lt;&gt;"",SUMIFS('JPK_KR-1'!AL:AL,'JPK_KR-1'!W:W,B690),"")</f>
        <v/>
      </c>
      <c r="D690" s="124" t="str">
        <f>IF(A690&lt;&gt;"",SUMIFS('JPK_KR-1'!AM:AM,'JPK_KR-1'!W:W,B690),"")</f>
        <v/>
      </c>
      <c r="E690" t="str">
        <f>IF(KOKPIT!E690&lt;&gt;"",KOKPIT!E690,"")</f>
        <v/>
      </c>
      <c r="F690" t="str">
        <f>IF(KOKPIT!F690&lt;&gt;"",KOKPIT!F690,"")</f>
        <v/>
      </c>
      <c r="G690" s="124" t="str">
        <f>IF(E690&lt;&gt;"",SUMIFS('JPK_KR-1'!AL:AL,'JPK_KR-1'!W:W,F690),"")</f>
        <v/>
      </c>
      <c r="H690" s="124" t="str">
        <f>IF(E690&lt;&gt;"",SUMIFS('JPK_KR-1'!AM:AM,'JPK_KR-1'!W:W,F690),"")</f>
        <v/>
      </c>
      <c r="I690" t="str">
        <f>IF(KOKPIT!I690&lt;&gt;"",KOKPIT!I690,"")</f>
        <v/>
      </c>
      <c r="J690" t="str">
        <f>IF(KOKPIT!J690&lt;&gt;"",KOKPIT!J690,"")</f>
        <v/>
      </c>
      <c r="K690" s="124" t="str">
        <f>IF(I690&lt;&gt;"",SUMIFS('JPK_KR-1'!AJ:AJ,'JPK_KR-1'!W:W,J690),"")</f>
        <v/>
      </c>
      <c r="L690" s="124" t="str">
        <f>IF(I690&lt;&gt;"",SUMIFS('JPK_KR-1'!AK:AK,'JPK_KR-1'!W:W,J690),"")</f>
        <v/>
      </c>
    </row>
    <row r="691" spans="1:12" x14ac:dyDescent="0.35">
      <c r="A691" t="str">
        <f>IF(KOKPIT!A691&lt;&gt;"",KOKPIT!A691,"")</f>
        <v/>
      </c>
      <c r="B691" t="str">
        <f>IF(KOKPIT!B691&lt;&gt;"",KOKPIT!B691,"")</f>
        <v/>
      </c>
      <c r="C691" s="124" t="str">
        <f>IF(A691&lt;&gt;"",SUMIFS('JPK_KR-1'!AL:AL,'JPK_KR-1'!W:W,B691),"")</f>
        <v/>
      </c>
      <c r="D691" s="124" t="str">
        <f>IF(A691&lt;&gt;"",SUMIFS('JPK_KR-1'!AM:AM,'JPK_KR-1'!W:W,B691),"")</f>
        <v/>
      </c>
      <c r="E691" t="str">
        <f>IF(KOKPIT!E691&lt;&gt;"",KOKPIT!E691,"")</f>
        <v/>
      </c>
      <c r="F691" t="str">
        <f>IF(KOKPIT!F691&lt;&gt;"",KOKPIT!F691,"")</f>
        <v/>
      </c>
      <c r="G691" s="124" t="str">
        <f>IF(E691&lt;&gt;"",SUMIFS('JPK_KR-1'!AL:AL,'JPK_KR-1'!W:W,F691),"")</f>
        <v/>
      </c>
      <c r="H691" s="124" t="str">
        <f>IF(E691&lt;&gt;"",SUMIFS('JPK_KR-1'!AM:AM,'JPK_KR-1'!W:W,F691),"")</f>
        <v/>
      </c>
      <c r="I691" t="str">
        <f>IF(KOKPIT!I691&lt;&gt;"",KOKPIT!I691,"")</f>
        <v/>
      </c>
      <c r="J691" t="str">
        <f>IF(KOKPIT!J691&lt;&gt;"",KOKPIT!J691,"")</f>
        <v/>
      </c>
      <c r="K691" s="124" t="str">
        <f>IF(I691&lt;&gt;"",SUMIFS('JPK_KR-1'!AJ:AJ,'JPK_KR-1'!W:W,J691),"")</f>
        <v/>
      </c>
      <c r="L691" s="124" t="str">
        <f>IF(I691&lt;&gt;"",SUMIFS('JPK_KR-1'!AK:AK,'JPK_KR-1'!W:W,J691),"")</f>
        <v/>
      </c>
    </row>
    <row r="692" spans="1:12" x14ac:dyDescent="0.35">
      <c r="A692" t="str">
        <f>IF(KOKPIT!A692&lt;&gt;"",KOKPIT!A692,"")</f>
        <v/>
      </c>
      <c r="B692" t="str">
        <f>IF(KOKPIT!B692&lt;&gt;"",KOKPIT!B692,"")</f>
        <v/>
      </c>
      <c r="C692" s="124" t="str">
        <f>IF(A692&lt;&gt;"",SUMIFS('JPK_KR-1'!AL:AL,'JPK_KR-1'!W:W,B692),"")</f>
        <v/>
      </c>
      <c r="D692" s="124" t="str">
        <f>IF(A692&lt;&gt;"",SUMIFS('JPK_KR-1'!AM:AM,'JPK_KR-1'!W:W,B692),"")</f>
        <v/>
      </c>
      <c r="E692" t="str">
        <f>IF(KOKPIT!E692&lt;&gt;"",KOKPIT!E692,"")</f>
        <v/>
      </c>
      <c r="F692" t="str">
        <f>IF(KOKPIT!F692&lt;&gt;"",KOKPIT!F692,"")</f>
        <v/>
      </c>
      <c r="G692" s="124" t="str">
        <f>IF(E692&lt;&gt;"",SUMIFS('JPK_KR-1'!AL:AL,'JPK_KR-1'!W:W,F692),"")</f>
        <v/>
      </c>
      <c r="H692" s="124" t="str">
        <f>IF(E692&lt;&gt;"",SUMIFS('JPK_KR-1'!AM:AM,'JPK_KR-1'!W:W,F692),"")</f>
        <v/>
      </c>
      <c r="I692" t="str">
        <f>IF(KOKPIT!I692&lt;&gt;"",KOKPIT!I692,"")</f>
        <v/>
      </c>
      <c r="J692" t="str">
        <f>IF(KOKPIT!J692&lt;&gt;"",KOKPIT!J692,"")</f>
        <v/>
      </c>
      <c r="K692" s="124" t="str">
        <f>IF(I692&lt;&gt;"",SUMIFS('JPK_KR-1'!AJ:AJ,'JPK_KR-1'!W:W,J692),"")</f>
        <v/>
      </c>
      <c r="L692" s="124" t="str">
        <f>IF(I692&lt;&gt;"",SUMIFS('JPK_KR-1'!AK:AK,'JPK_KR-1'!W:W,J692),"")</f>
        <v/>
      </c>
    </row>
    <row r="693" spans="1:12" x14ac:dyDescent="0.35">
      <c r="A693" t="str">
        <f>IF(KOKPIT!A693&lt;&gt;"",KOKPIT!A693,"")</f>
        <v/>
      </c>
      <c r="B693" t="str">
        <f>IF(KOKPIT!B693&lt;&gt;"",KOKPIT!B693,"")</f>
        <v/>
      </c>
      <c r="C693" s="124" t="str">
        <f>IF(A693&lt;&gt;"",SUMIFS('JPK_KR-1'!AL:AL,'JPK_KR-1'!W:W,B693),"")</f>
        <v/>
      </c>
      <c r="D693" s="124" t="str">
        <f>IF(A693&lt;&gt;"",SUMIFS('JPK_KR-1'!AM:AM,'JPK_KR-1'!W:W,B693),"")</f>
        <v/>
      </c>
      <c r="E693" t="str">
        <f>IF(KOKPIT!E693&lt;&gt;"",KOKPIT!E693,"")</f>
        <v/>
      </c>
      <c r="F693" t="str">
        <f>IF(KOKPIT!F693&lt;&gt;"",KOKPIT!F693,"")</f>
        <v/>
      </c>
      <c r="G693" s="124" t="str">
        <f>IF(E693&lt;&gt;"",SUMIFS('JPK_KR-1'!AL:AL,'JPK_KR-1'!W:W,F693),"")</f>
        <v/>
      </c>
      <c r="H693" s="124" t="str">
        <f>IF(E693&lt;&gt;"",SUMIFS('JPK_KR-1'!AM:AM,'JPK_KR-1'!W:W,F693),"")</f>
        <v/>
      </c>
      <c r="I693" t="str">
        <f>IF(KOKPIT!I693&lt;&gt;"",KOKPIT!I693,"")</f>
        <v/>
      </c>
      <c r="J693" t="str">
        <f>IF(KOKPIT!J693&lt;&gt;"",KOKPIT!J693,"")</f>
        <v/>
      </c>
      <c r="K693" s="124" t="str">
        <f>IF(I693&lt;&gt;"",SUMIFS('JPK_KR-1'!AJ:AJ,'JPK_KR-1'!W:W,J693),"")</f>
        <v/>
      </c>
      <c r="L693" s="124" t="str">
        <f>IF(I693&lt;&gt;"",SUMIFS('JPK_KR-1'!AK:AK,'JPK_KR-1'!W:W,J693),"")</f>
        <v/>
      </c>
    </row>
    <row r="694" spans="1:12" x14ac:dyDescent="0.35">
      <c r="A694" t="str">
        <f>IF(KOKPIT!A694&lt;&gt;"",KOKPIT!A694,"")</f>
        <v/>
      </c>
      <c r="B694" t="str">
        <f>IF(KOKPIT!B694&lt;&gt;"",KOKPIT!B694,"")</f>
        <v/>
      </c>
      <c r="C694" s="124" t="str">
        <f>IF(A694&lt;&gt;"",SUMIFS('JPK_KR-1'!AL:AL,'JPK_KR-1'!W:W,B694),"")</f>
        <v/>
      </c>
      <c r="D694" s="124" t="str">
        <f>IF(A694&lt;&gt;"",SUMIFS('JPK_KR-1'!AM:AM,'JPK_KR-1'!W:W,B694),"")</f>
        <v/>
      </c>
      <c r="E694" t="str">
        <f>IF(KOKPIT!E694&lt;&gt;"",KOKPIT!E694,"")</f>
        <v/>
      </c>
      <c r="F694" t="str">
        <f>IF(KOKPIT!F694&lt;&gt;"",KOKPIT!F694,"")</f>
        <v/>
      </c>
      <c r="G694" s="124" t="str">
        <f>IF(E694&lt;&gt;"",SUMIFS('JPK_KR-1'!AL:AL,'JPK_KR-1'!W:W,F694),"")</f>
        <v/>
      </c>
      <c r="H694" s="124" t="str">
        <f>IF(E694&lt;&gt;"",SUMIFS('JPK_KR-1'!AM:AM,'JPK_KR-1'!W:W,F694),"")</f>
        <v/>
      </c>
      <c r="I694" t="str">
        <f>IF(KOKPIT!I694&lt;&gt;"",KOKPIT!I694,"")</f>
        <v/>
      </c>
      <c r="J694" t="str">
        <f>IF(KOKPIT!J694&lt;&gt;"",KOKPIT!J694,"")</f>
        <v/>
      </c>
      <c r="K694" s="124" t="str">
        <f>IF(I694&lt;&gt;"",SUMIFS('JPK_KR-1'!AJ:AJ,'JPK_KR-1'!W:W,J694),"")</f>
        <v/>
      </c>
      <c r="L694" s="124" t="str">
        <f>IF(I694&lt;&gt;"",SUMIFS('JPK_KR-1'!AK:AK,'JPK_KR-1'!W:W,J694),"")</f>
        <v/>
      </c>
    </row>
    <row r="695" spans="1:12" x14ac:dyDescent="0.35">
      <c r="A695" t="str">
        <f>IF(KOKPIT!A695&lt;&gt;"",KOKPIT!A695,"")</f>
        <v/>
      </c>
      <c r="B695" t="str">
        <f>IF(KOKPIT!B695&lt;&gt;"",KOKPIT!B695,"")</f>
        <v/>
      </c>
      <c r="C695" s="124" t="str">
        <f>IF(A695&lt;&gt;"",SUMIFS('JPK_KR-1'!AL:AL,'JPK_KR-1'!W:W,B695),"")</f>
        <v/>
      </c>
      <c r="D695" s="124" t="str">
        <f>IF(A695&lt;&gt;"",SUMIFS('JPK_KR-1'!AM:AM,'JPK_KR-1'!W:W,B695),"")</f>
        <v/>
      </c>
      <c r="E695" t="str">
        <f>IF(KOKPIT!E695&lt;&gt;"",KOKPIT!E695,"")</f>
        <v/>
      </c>
      <c r="F695" t="str">
        <f>IF(KOKPIT!F695&lt;&gt;"",KOKPIT!F695,"")</f>
        <v/>
      </c>
      <c r="G695" s="124" t="str">
        <f>IF(E695&lt;&gt;"",SUMIFS('JPK_KR-1'!AL:AL,'JPK_KR-1'!W:W,F695),"")</f>
        <v/>
      </c>
      <c r="H695" s="124" t="str">
        <f>IF(E695&lt;&gt;"",SUMIFS('JPK_KR-1'!AM:AM,'JPK_KR-1'!W:W,F695),"")</f>
        <v/>
      </c>
      <c r="I695" t="str">
        <f>IF(KOKPIT!I695&lt;&gt;"",KOKPIT!I695,"")</f>
        <v/>
      </c>
      <c r="J695" t="str">
        <f>IF(KOKPIT!J695&lt;&gt;"",KOKPIT!J695,"")</f>
        <v/>
      </c>
      <c r="K695" s="124" t="str">
        <f>IF(I695&lt;&gt;"",SUMIFS('JPK_KR-1'!AJ:AJ,'JPK_KR-1'!W:W,J695),"")</f>
        <v/>
      </c>
      <c r="L695" s="124" t="str">
        <f>IF(I695&lt;&gt;"",SUMIFS('JPK_KR-1'!AK:AK,'JPK_KR-1'!W:W,J695),"")</f>
        <v/>
      </c>
    </row>
    <row r="696" spans="1:12" x14ac:dyDescent="0.35">
      <c r="A696" t="str">
        <f>IF(KOKPIT!A696&lt;&gt;"",KOKPIT!A696,"")</f>
        <v/>
      </c>
      <c r="B696" t="str">
        <f>IF(KOKPIT!B696&lt;&gt;"",KOKPIT!B696,"")</f>
        <v/>
      </c>
      <c r="C696" s="124" t="str">
        <f>IF(A696&lt;&gt;"",SUMIFS('JPK_KR-1'!AL:AL,'JPK_KR-1'!W:W,B696),"")</f>
        <v/>
      </c>
      <c r="D696" s="124" t="str">
        <f>IF(A696&lt;&gt;"",SUMIFS('JPK_KR-1'!AM:AM,'JPK_KR-1'!W:W,B696),"")</f>
        <v/>
      </c>
      <c r="E696" t="str">
        <f>IF(KOKPIT!E696&lt;&gt;"",KOKPIT!E696,"")</f>
        <v/>
      </c>
      <c r="F696" t="str">
        <f>IF(KOKPIT!F696&lt;&gt;"",KOKPIT!F696,"")</f>
        <v/>
      </c>
      <c r="G696" s="124" t="str">
        <f>IF(E696&lt;&gt;"",SUMIFS('JPK_KR-1'!AL:AL,'JPK_KR-1'!W:W,F696),"")</f>
        <v/>
      </c>
      <c r="H696" s="124" t="str">
        <f>IF(E696&lt;&gt;"",SUMIFS('JPK_KR-1'!AM:AM,'JPK_KR-1'!W:W,F696),"")</f>
        <v/>
      </c>
      <c r="I696" t="str">
        <f>IF(KOKPIT!I696&lt;&gt;"",KOKPIT!I696,"")</f>
        <v/>
      </c>
      <c r="J696" t="str">
        <f>IF(KOKPIT!J696&lt;&gt;"",KOKPIT!J696,"")</f>
        <v/>
      </c>
      <c r="K696" s="124" t="str">
        <f>IF(I696&lt;&gt;"",SUMIFS('JPK_KR-1'!AJ:AJ,'JPK_KR-1'!W:W,J696),"")</f>
        <v/>
      </c>
      <c r="L696" s="124" t="str">
        <f>IF(I696&lt;&gt;"",SUMIFS('JPK_KR-1'!AK:AK,'JPK_KR-1'!W:W,J696),"")</f>
        <v/>
      </c>
    </row>
    <row r="697" spans="1:12" x14ac:dyDescent="0.35">
      <c r="A697" t="str">
        <f>IF(KOKPIT!A697&lt;&gt;"",KOKPIT!A697,"")</f>
        <v/>
      </c>
      <c r="B697" t="str">
        <f>IF(KOKPIT!B697&lt;&gt;"",KOKPIT!B697,"")</f>
        <v/>
      </c>
      <c r="C697" s="124" t="str">
        <f>IF(A697&lt;&gt;"",SUMIFS('JPK_KR-1'!AL:AL,'JPK_KR-1'!W:W,B697),"")</f>
        <v/>
      </c>
      <c r="D697" s="124" t="str">
        <f>IF(A697&lt;&gt;"",SUMIFS('JPK_KR-1'!AM:AM,'JPK_KR-1'!W:W,B697),"")</f>
        <v/>
      </c>
      <c r="E697" t="str">
        <f>IF(KOKPIT!E697&lt;&gt;"",KOKPIT!E697,"")</f>
        <v/>
      </c>
      <c r="F697" t="str">
        <f>IF(KOKPIT!F697&lt;&gt;"",KOKPIT!F697,"")</f>
        <v/>
      </c>
      <c r="G697" s="124" t="str">
        <f>IF(E697&lt;&gt;"",SUMIFS('JPK_KR-1'!AL:AL,'JPK_KR-1'!W:W,F697),"")</f>
        <v/>
      </c>
      <c r="H697" s="124" t="str">
        <f>IF(E697&lt;&gt;"",SUMIFS('JPK_KR-1'!AM:AM,'JPK_KR-1'!W:W,F697),"")</f>
        <v/>
      </c>
      <c r="I697" t="str">
        <f>IF(KOKPIT!I697&lt;&gt;"",KOKPIT!I697,"")</f>
        <v/>
      </c>
      <c r="J697" t="str">
        <f>IF(KOKPIT!J697&lt;&gt;"",KOKPIT!J697,"")</f>
        <v/>
      </c>
      <c r="K697" s="124" t="str">
        <f>IF(I697&lt;&gt;"",SUMIFS('JPK_KR-1'!AJ:AJ,'JPK_KR-1'!W:W,J697),"")</f>
        <v/>
      </c>
      <c r="L697" s="124" t="str">
        <f>IF(I697&lt;&gt;"",SUMIFS('JPK_KR-1'!AK:AK,'JPK_KR-1'!W:W,J697),"")</f>
        <v/>
      </c>
    </row>
    <row r="698" spans="1:12" x14ac:dyDescent="0.35">
      <c r="A698" t="str">
        <f>IF(KOKPIT!A698&lt;&gt;"",KOKPIT!A698,"")</f>
        <v/>
      </c>
      <c r="B698" t="str">
        <f>IF(KOKPIT!B698&lt;&gt;"",KOKPIT!B698,"")</f>
        <v/>
      </c>
      <c r="C698" s="124" t="str">
        <f>IF(A698&lt;&gt;"",SUMIFS('JPK_KR-1'!AL:AL,'JPK_KR-1'!W:W,B698),"")</f>
        <v/>
      </c>
      <c r="D698" s="124" t="str">
        <f>IF(A698&lt;&gt;"",SUMIFS('JPK_KR-1'!AM:AM,'JPK_KR-1'!W:W,B698),"")</f>
        <v/>
      </c>
      <c r="E698" t="str">
        <f>IF(KOKPIT!E698&lt;&gt;"",KOKPIT!E698,"")</f>
        <v/>
      </c>
      <c r="F698" t="str">
        <f>IF(KOKPIT!F698&lt;&gt;"",KOKPIT!F698,"")</f>
        <v/>
      </c>
      <c r="G698" s="124" t="str">
        <f>IF(E698&lt;&gt;"",SUMIFS('JPK_KR-1'!AL:AL,'JPK_KR-1'!W:W,F698),"")</f>
        <v/>
      </c>
      <c r="H698" s="124" t="str">
        <f>IF(E698&lt;&gt;"",SUMIFS('JPK_KR-1'!AM:AM,'JPK_KR-1'!W:W,F698),"")</f>
        <v/>
      </c>
      <c r="I698" t="str">
        <f>IF(KOKPIT!I698&lt;&gt;"",KOKPIT!I698,"")</f>
        <v/>
      </c>
      <c r="J698" t="str">
        <f>IF(KOKPIT!J698&lt;&gt;"",KOKPIT!J698,"")</f>
        <v/>
      </c>
      <c r="K698" s="124" t="str">
        <f>IF(I698&lt;&gt;"",SUMIFS('JPK_KR-1'!AJ:AJ,'JPK_KR-1'!W:W,J698),"")</f>
        <v/>
      </c>
      <c r="L698" s="124" t="str">
        <f>IF(I698&lt;&gt;"",SUMIFS('JPK_KR-1'!AK:AK,'JPK_KR-1'!W:W,J698),"")</f>
        <v/>
      </c>
    </row>
    <row r="699" spans="1:12" x14ac:dyDescent="0.35">
      <c r="A699" t="str">
        <f>IF(KOKPIT!A699&lt;&gt;"",KOKPIT!A699,"")</f>
        <v/>
      </c>
      <c r="B699" t="str">
        <f>IF(KOKPIT!B699&lt;&gt;"",KOKPIT!B699,"")</f>
        <v/>
      </c>
      <c r="C699" s="124" t="str">
        <f>IF(A699&lt;&gt;"",SUMIFS('JPK_KR-1'!AL:AL,'JPK_KR-1'!W:W,B699),"")</f>
        <v/>
      </c>
      <c r="D699" s="124" t="str">
        <f>IF(A699&lt;&gt;"",SUMIFS('JPK_KR-1'!AM:AM,'JPK_KR-1'!W:W,B699),"")</f>
        <v/>
      </c>
      <c r="E699" t="str">
        <f>IF(KOKPIT!E699&lt;&gt;"",KOKPIT!E699,"")</f>
        <v/>
      </c>
      <c r="F699" t="str">
        <f>IF(KOKPIT!F699&lt;&gt;"",KOKPIT!F699,"")</f>
        <v/>
      </c>
      <c r="G699" s="124" t="str">
        <f>IF(E699&lt;&gt;"",SUMIFS('JPK_KR-1'!AL:AL,'JPK_KR-1'!W:W,F699),"")</f>
        <v/>
      </c>
      <c r="H699" s="124" t="str">
        <f>IF(E699&lt;&gt;"",SUMIFS('JPK_KR-1'!AM:AM,'JPK_KR-1'!W:W,F699),"")</f>
        <v/>
      </c>
      <c r="I699" t="str">
        <f>IF(KOKPIT!I699&lt;&gt;"",KOKPIT!I699,"")</f>
        <v/>
      </c>
      <c r="J699" t="str">
        <f>IF(KOKPIT!J699&lt;&gt;"",KOKPIT!J699,"")</f>
        <v/>
      </c>
      <c r="K699" s="124" t="str">
        <f>IF(I699&lt;&gt;"",SUMIFS('JPK_KR-1'!AJ:AJ,'JPK_KR-1'!W:W,J699),"")</f>
        <v/>
      </c>
      <c r="L699" s="124" t="str">
        <f>IF(I699&lt;&gt;"",SUMIFS('JPK_KR-1'!AK:AK,'JPK_KR-1'!W:W,J699),"")</f>
        <v/>
      </c>
    </row>
    <row r="700" spans="1:12" x14ac:dyDescent="0.35">
      <c r="A700" t="str">
        <f>IF(KOKPIT!A700&lt;&gt;"",KOKPIT!A700,"")</f>
        <v/>
      </c>
      <c r="B700" t="str">
        <f>IF(KOKPIT!B700&lt;&gt;"",KOKPIT!B700,"")</f>
        <v/>
      </c>
      <c r="C700" s="124" t="str">
        <f>IF(A700&lt;&gt;"",SUMIFS('JPK_KR-1'!AL:AL,'JPK_KR-1'!W:W,B700),"")</f>
        <v/>
      </c>
      <c r="D700" s="124" t="str">
        <f>IF(A700&lt;&gt;"",SUMIFS('JPK_KR-1'!AM:AM,'JPK_KR-1'!W:W,B700),"")</f>
        <v/>
      </c>
      <c r="E700" t="str">
        <f>IF(KOKPIT!E700&lt;&gt;"",KOKPIT!E700,"")</f>
        <v/>
      </c>
      <c r="F700" t="str">
        <f>IF(KOKPIT!F700&lt;&gt;"",KOKPIT!F700,"")</f>
        <v/>
      </c>
      <c r="G700" s="124" t="str">
        <f>IF(E700&lt;&gt;"",SUMIFS('JPK_KR-1'!AL:AL,'JPK_KR-1'!W:W,F700),"")</f>
        <v/>
      </c>
      <c r="H700" s="124" t="str">
        <f>IF(E700&lt;&gt;"",SUMIFS('JPK_KR-1'!AM:AM,'JPK_KR-1'!W:W,F700),"")</f>
        <v/>
      </c>
      <c r="I700" t="str">
        <f>IF(KOKPIT!I700&lt;&gt;"",KOKPIT!I700,"")</f>
        <v/>
      </c>
      <c r="J700" t="str">
        <f>IF(KOKPIT!J700&lt;&gt;"",KOKPIT!J700,"")</f>
        <v/>
      </c>
      <c r="K700" s="124" t="str">
        <f>IF(I700&lt;&gt;"",SUMIFS('JPK_KR-1'!AJ:AJ,'JPK_KR-1'!W:W,J700),"")</f>
        <v/>
      </c>
      <c r="L700" s="124" t="str">
        <f>IF(I700&lt;&gt;"",SUMIFS('JPK_KR-1'!AK:AK,'JPK_KR-1'!W:W,J700),"")</f>
        <v/>
      </c>
    </row>
    <row r="701" spans="1:12" x14ac:dyDescent="0.35">
      <c r="A701" t="str">
        <f>IF(KOKPIT!A701&lt;&gt;"",KOKPIT!A701,"")</f>
        <v/>
      </c>
      <c r="B701" t="str">
        <f>IF(KOKPIT!B701&lt;&gt;"",KOKPIT!B701,"")</f>
        <v/>
      </c>
      <c r="C701" s="124" t="str">
        <f>IF(A701&lt;&gt;"",SUMIFS('JPK_KR-1'!AL:AL,'JPK_KR-1'!W:W,B701),"")</f>
        <v/>
      </c>
      <c r="D701" s="124" t="str">
        <f>IF(A701&lt;&gt;"",SUMIFS('JPK_KR-1'!AM:AM,'JPK_KR-1'!W:W,B701),"")</f>
        <v/>
      </c>
      <c r="E701" t="str">
        <f>IF(KOKPIT!E701&lt;&gt;"",KOKPIT!E701,"")</f>
        <v/>
      </c>
      <c r="F701" t="str">
        <f>IF(KOKPIT!F701&lt;&gt;"",KOKPIT!F701,"")</f>
        <v/>
      </c>
      <c r="G701" s="124" t="str">
        <f>IF(E701&lt;&gt;"",SUMIFS('JPK_KR-1'!AL:AL,'JPK_KR-1'!W:W,F701),"")</f>
        <v/>
      </c>
      <c r="H701" s="124" t="str">
        <f>IF(E701&lt;&gt;"",SUMIFS('JPK_KR-1'!AM:AM,'JPK_KR-1'!W:W,F701),"")</f>
        <v/>
      </c>
      <c r="I701" t="str">
        <f>IF(KOKPIT!I701&lt;&gt;"",KOKPIT!I701,"")</f>
        <v/>
      </c>
      <c r="J701" t="str">
        <f>IF(KOKPIT!J701&lt;&gt;"",KOKPIT!J701,"")</f>
        <v/>
      </c>
      <c r="K701" s="124" t="str">
        <f>IF(I701&lt;&gt;"",SUMIFS('JPK_KR-1'!AJ:AJ,'JPK_KR-1'!W:W,J701),"")</f>
        <v/>
      </c>
      <c r="L701" s="124" t="str">
        <f>IF(I701&lt;&gt;"",SUMIFS('JPK_KR-1'!AK:AK,'JPK_KR-1'!W:W,J701),"")</f>
        <v/>
      </c>
    </row>
    <row r="702" spans="1:12" x14ac:dyDescent="0.35">
      <c r="A702" t="str">
        <f>IF(KOKPIT!A702&lt;&gt;"",KOKPIT!A702,"")</f>
        <v/>
      </c>
      <c r="B702" t="str">
        <f>IF(KOKPIT!B702&lt;&gt;"",KOKPIT!B702,"")</f>
        <v/>
      </c>
      <c r="C702" s="124" t="str">
        <f>IF(A702&lt;&gt;"",SUMIFS('JPK_KR-1'!AL:AL,'JPK_KR-1'!W:W,B702),"")</f>
        <v/>
      </c>
      <c r="D702" s="124" t="str">
        <f>IF(A702&lt;&gt;"",SUMIFS('JPK_KR-1'!AM:AM,'JPK_KR-1'!W:W,B702),"")</f>
        <v/>
      </c>
      <c r="E702" t="str">
        <f>IF(KOKPIT!E702&lt;&gt;"",KOKPIT!E702,"")</f>
        <v/>
      </c>
      <c r="F702" t="str">
        <f>IF(KOKPIT!F702&lt;&gt;"",KOKPIT!F702,"")</f>
        <v/>
      </c>
      <c r="G702" s="124" t="str">
        <f>IF(E702&lt;&gt;"",SUMIFS('JPK_KR-1'!AL:AL,'JPK_KR-1'!W:W,F702),"")</f>
        <v/>
      </c>
      <c r="H702" s="124" t="str">
        <f>IF(E702&lt;&gt;"",SUMIFS('JPK_KR-1'!AM:AM,'JPK_KR-1'!W:W,F702),"")</f>
        <v/>
      </c>
      <c r="I702" t="str">
        <f>IF(KOKPIT!I702&lt;&gt;"",KOKPIT!I702,"")</f>
        <v/>
      </c>
      <c r="J702" t="str">
        <f>IF(KOKPIT!J702&lt;&gt;"",KOKPIT!J702,"")</f>
        <v/>
      </c>
      <c r="K702" s="124" t="str">
        <f>IF(I702&lt;&gt;"",SUMIFS('JPK_KR-1'!AJ:AJ,'JPK_KR-1'!W:W,J702),"")</f>
        <v/>
      </c>
      <c r="L702" s="124" t="str">
        <f>IF(I702&lt;&gt;"",SUMIFS('JPK_KR-1'!AK:AK,'JPK_KR-1'!W:W,J702),"")</f>
        <v/>
      </c>
    </row>
    <row r="703" spans="1:12" x14ac:dyDescent="0.35">
      <c r="A703" t="str">
        <f>IF(KOKPIT!A703&lt;&gt;"",KOKPIT!A703,"")</f>
        <v/>
      </c>
      <c r="B703" t="str">
        <f>IF(KOKPIT!B703&lt;&gt;"",KOKPIT!B703,"")</f>
        <v/>
      </c>
      <c r="C703" s="124" t="str">
        <f>IF(A703&lt;&gt;"",SUMIFS('JPK_KR-1'!AL:AL,'JPK_KR-1'!W:W,B703),"")</f>
        <v/>
      </c>
      <c r="D703" s="124" t="str">
        <f>IF(A703&lt;&gt;"",SUMIFS('JPK_KR-1'!AM:AM,'JPK_KR-1'!W:W,B703),"")</f>
        <v/>
      </c>
      <c r="E703" t="str">
        <f>IF(KOKPIT!E703&lt;&gt;"",KOKPIT!E703,"")</f>
        <v/>
      </c>
      <c r="F703" t="str">
        <f>IF(KOKPIT!F703&lt;&gt;"",KOKPIT!F703,"")</f>
        <v/>
      </c>
      <c r="G703" s="124" t="str">
        <f>IF(E703&lt;&gt;"",SUMIFS('JPK_KR-1'!AL:AL,'JPK_KR-1'!W:W,F703),"")</f>
        <v/>
      </c>
      <c r="H703" s="124" t="str">
        <f>IF(E703&lt;&gt;"",SUMIFS('JPK_KR-1'!AM:AM,'JPK_KR-1'!W:W,F703),"")</f>
        <v/>
      </c>
      <c r="I703" t="str">
        <f>IF(KOKPIT!I703&lt;&gt;"",KOKPIT!I703,"")</f>
        <v/>
      </c>
      <c r="J703" t="str">
        <f>IF(KOKPIT!J703&lt;&gt;"",KOKPIT!J703,"")</f>
        <v/>
      </c>
      <c r="K703" s="124" t="str">
        <f>IF(I703&lt;&gt;"",SUMIFS('JPK_KR-1'!AJ:AJ,'JPK_KR-1'!W:W,J703),"")</f>
        <v/>
      </c>
      <c r="L703" s="124" t="str">
        <f>IF(I703&lt;&gt;"",SUMIFS('JPK_KR-1'!AK:AK,'JPK_KR-1'!W:W,J703),"")</f>
        <v/>
      </c>
    </row>
    <row r="704" spans="1:12" x14ac:dyDescent="0.35">
      <c r="A704" t="str">
        <f>IF(KOKPIT!A704&lt;&gt;"",KOKPIT!A704,"")</f>
        <v/>
      </c>
      <c r="B704" t="str">
        <f>IF(KOKPIT!B704&lt;&gt;"",KOKPIT!B704,"")</f>
        <v/>
      </c>
      <c r="C704" s="124" t="str">
        <f>IF(A704&lt;&gt;"",SUMIFS('JPK_KR-1'!AL:AL,'JPK_KR-1'!W:W,B704),"")</f>
        <v/>
      </c>
      <c r="D704" s="124" t="str">
        <f>IF(A704&lt;&gt;"",SUMIFS('JPK_KR-1'!AM:AM,'JPK_KR-1'!W:W,B704),"")</f>
        <v/>
      </c>
      <c r="E704" t="str">
        <f>IF(KOKPIT!E704&lt;&gt;"",KOKPIT!E704,"")</f>
        <v/>
      </c>
      <c r="F704" t="str">
        <f>IF(KOKPIT!F704&lt;&gt;"",KOKPIT!F704,"")</f>
        <v/>
      </c>
      <c r="G704" s="124" t="str">
        <f>IF(E704&lt;&gt;"",SUMIFS('JPK_KR-1'!AL:AL,'JPK_KR-1'!W:W,F704),"")</f>
        <v/>
      </c>
      <c r="H704" s="124" t="str">
        <f>IF(E704&lt;&gt;"",SUMIFS('JPK_KR-1'!AM:AM,'JPK_KR-1'!W:W,F704),"")</f>
        <v/>
      </c>
      <c r="I704" t="str">
        <f>IF(KOKPIT!I704&lt;&gt;"",KOKPIT!I704,"")</f>
        <v/>
      </c>
      <c r="J704" t="str">
        <f>IF(KOKPIT!J704&lt;&gt;"",KOKPIT!J704,"")</f>
        <v/>
      </c>
      <c r="K704" s="124" t="str">
        <f>IF(I704&lt;&gt;"",SUMIFS('JPK_KR-1'!AJ:AJ,'JPK_KR-1'!W:W,J704),"")</f>
        <v/>
      </c>
      <c r="L704" s="124" t="str">
        <f>IF(I704&lt;&gt;"",SUMIFS('JPK_KR-1'!AK:AK,'JPK_KR-1'!W:W,J704),"")</f>
        <v/>
      </c>
    </row>
    <row r="705" spans="1:12" x14ac:dyDescent="0.35">
      <c r="A705" t="str">
        <f>IF(KOKPIT!A705&lt;&gt;"",KOKPIT!A705,"")</f>
        <v/>
      </c>
      <c r="B705" t="str">
        <f>IF(KOKPIT!B705&lt;&gt;"",KOKPIT!B705,"")</f>
        <v/>
      </c>
      <c r="C705" s="124" t="str">
        <f>IF(A705&lt;&gt;"",SUMIFS('JPK_KR-1'!AL:AL,'JPK_KR-1'!W:W,B705),"")</f>
        <v/>
      </c>
      <c r="D705" s="124" t="str">
        <f>IF(A705&lt;&gt;"",SUMIFS('JPK_KR-1'!AM:AM,'JPK_KR-1'!W:W,B705),"")</f>
        <v/>
      </c>
      <c r="E705" t="str">
        <f>IF(KOKPIT!E705&lt;&gt;"",KOKPIT!E705,"")</f>
        <v/>
      </c>
      <c r="F705" t="str">
        <f>IF(KOKPIT!F705&lt;&gt;"",KOKPIT!F705,"")</f>
        <v/>
      </c>
      <c r="G705" s="124" t="str">
        <f>IF(E705&lt;&gt;"",SUMIFS('JPK_KR-1'!AL:AL,'JPK_KR-1'!W:W,F705),"")</f>
        <v/>
      </c>
      <c r="H705" s="124" t="str">
        <f>IF(E705&lt;&gt;"",SUMIFS('JPK_KR-1'!AM:AM,'JPK_KR-1'!W:W,F705),"")</f>
        <v/>
      </c>
      <c r="I705" t="str">
        <f>IF(KOKPIT!I705&lt;&gt;"",KOKPIT!I705,"")</f>
        <v/>
      </c>
      <c r="J705" t="str">
        <f>IF(KOKPIT!J705&lt;&gt;"",KOKPIT!J705,"")</f>
        <v/>
      </c>
      <c r="K705" s="124" t="str">
        <f>IF(I705&lt;&gt;"",SUMIFS('JPK_KR-1'!AJ:AJ,'JPK_KR-1'!W:W,J705),"")</f>
        <v/>
      </c>
      <c r="L705" s="124" t="str">
        <f>IF(I705&lt;&gt;"",SUMIFS('JPK_KR-1'!AK:AK,'JPK_KR-1'!W:W,J705),"")</f>
        <v/>
      </c>
    </row>
    <row r="706" spans="1:12" x14ac:dyDescent="0.35">
      <c r="A706" t="str">
        <f>IF(KOKPIT!A706&lt;&gt;"",KOKPIT!A706,"")</f>
        <v/>
      </c>
      <c r="B706" t="str">
        <f>IF(KOKPIT!B706&lt;&gt;"",KOKPIT!B706,"")</f>
        <v/>
      </c>
      <c r="C706" s="124" t="str">
        <f>IF(A706&lt;&gt;"",SUMIFS('JPK_KR-1'!AL:AL,'JPK_KR-1'!W:W,B706),"")</f>
        <v/>
      </c>
      <c r="D706" s="124" t="str">
        <f>IF(A706&lt;&gt;"",SUMIFS('JPK_KR-1'!AM:AM,'JPK_KR-1'!W:W,B706),"")</f>
        <v/>
      </c>
      <c r="E706" t="str">
        <f>IF(KOKPIT!E706&lt;&gt;"",KOKPIT!E706,"")</f>
        <v/>
      </c>
      <c r="F706" t="str">
        <f>IF(KOKPIT!F706&lt;&gt;"",KOKPIT!F706,"")</f>
        <v/>
      </c>
      <c r="G706" s="124" t="str">
        <f>IF(E706&lt;&gt;"",SUMIFS('JPK_KR-1'!AL:AL,'JPK_KR-1'!W:W,F706),"")</f>
        <v/>
      </c>
      <c r="H706" s="124" t="str">
        <f>IF(E706&lt;&gt;"",SUMIFS('JPK_KR-1'!AM:AM,'JPK_KR-1'!W:W,F706),"")</f>
        <v/>
      </c>
      <c r="I706" t="str">
        <f>IF(KOKPIT!I706&lt;&gt;"",KOKPIT!I706,"")</f>
        <v/>
      </c>
      <c r="J706" t="str">
        <f>IF(KOKPIT!J706&lt;&gt;"",KOKPIT!J706,"")</f>
        <v/>
      </c>
      <c r="K706" s="124" t="str">
        <f>IF(I706&lt;&gt;"",SUMIFS('JPK_KR-1'!AJ:AJ,'JPK_KR-1'!W:W,J706),"")</f>
        <v/>
      </c>
      <c r="L706" s="124" t="str">
        <f>IF(I706&lt;&gt;"",SUMIFS('JPK_KR-1'!AK:AK,'JPK_KR-1'!W:W,J706),"")</f>
        <v/>
      </c>
    </row>
    <row r="707" spans="1:12" x14ac:dyDescent="0.35">
      <c r="A707" t="str">
        <f>IF(KOKPIT!A707&lt;&gt;"",KOKPIT!A707,"")</f>
        <v/>
      </c>
      <c r="B707" t="str">
        <f>IF(KOKPIT!B707&lt;&gt;"",KOKPIT!B707,"")</f>
        <v/>
      </c>
      <c r="C707" s="124" t="str">
        <f>IF(A707&lt;&gt;"",SUMIFS('JPK_KR-1'!AL:AL,'JPK_KR-1'!W:W,B707),"")</f>
        <v/>
      </c>
      <c r="D707" s="124" t="str">
        <f>IF(A707&lt;&gt;"",SUMIFS('JPK_KR-1'!AM:AM,'JPK_KR-1'!W:W,B707),"")</f>
        <v/>
      </c>
      <c r="E707" t="str">
        <f>IF(KOKPIT!E707&lt;&gt;"",KOKPIT!E707,"")</f>
        <v/>
      </c>
      <c r="F707" t="str">
        <f>IF(KOKPIT!F707&lt;&gt;"",KOKPIT!F707,"")</f>
        <v/>
      </c>
      <c r="G707" s="124" t="str">
        <f>IF(E707&lt;&gt;"",SUMIFS('JPK_KR-1'!AL:AL,'JPK_KR-1'!W:W,F707),"")</f>
        <v/>
      </c>
      <c r="H707" s="124" t="str">
        <f>IF(E707&lt;&gt;"",SUMIFS('JPK_KR-1'!AM:AM,'JPK_KR-1'!W:W,F707),"")</f>
        <v/>
      </c>
      <c r="I707" t="str">
        <f>IF(KOKPIT!I707&lt;&gt;"",KOKPIT!I707,"")</f>
        <v/>
      </c>
      <c r="J707" t="str">
        <f>IF(KOKPIT!J707&lt;&gt;"",KOKPIT!J707,"")</f>
        <v/>
      </c>
      <c r="K707" s="124" t="str">
        <f>IF(I707&lt;&gt;"",SUMIFS('JPK_KR-1'!AJ:AJ,'JPK_KR-1'!W:W,J707),"")</f>
        <v/>
      </c>
      <c r="L707" s="124" t="str">
        <f>IF(I707&lt;&gt;"",SUMIFS('JPK_KR-1'!AK:AK,'JPK_KR-1'!W:W,J707),"")</f>
        <v/>
      </c>
    </row>
    <row r="708" spans="1:12" x14ac:dyDescent="0.35">
      <c r="A708" t="str">
        <f>IF(KOKPIT!A708&lt;&gt;"",KOKPIT!A708,"")</f>
        <v/>
      </c>
      <c r="B708" t="str">
        <f>IF(KOKPIT!B708&lt;&gt;"",KOKPIT!B708,"")</f>
        <v/>
      </c>
      <c r="C708" s="124" t="str">
        <f>IF(A708&lt;&gt;"",SUMIFS('JPK_KR-1'!AL:AL,'JPK_KR-1'!W:W,B708),"")</f>
        <v/>
      </c>
      <c r="D708" s="124" t="str">
        <f>IF(A708&lt;&gt;"",SUMIFS('JPK_KR-1'!AM:AM,'JPK_KR-1'!W:W,B708),"")</f>
        <v/>
      </c>
      <c r="E708" t="str">
        <f>IF(KOKPIT!E708&lt;&gt;"",KOKPIT!E708,"")</f>
        <v/>
      </c>
      <c r="F708" t="str">
        <f>IF(KOKPIT!F708&lt;&gt;"",KOKPIT!F708,"")</f>
        <v/>
      </c>
      <c r="G708" s="124" t="str">
        <f>IF(E708&lt;&gt;"",SUMIFS('JPK_KR-1'!AL:AL,'JPK_KR-1'!W:W,F708),"")</f>
        <v/>
      </c>
      <c r="H708" s="124" t="str">
        <f>IF(E708&lt;&gt;"",SUMIFS('JPK_KR-1'!AM:AM,'JPK_KR-1'!W:W,F708),"")</f>
        <v/>
      </c>
      <c r="I708" t="str">
        <f>IF(KOKPIT!I708&lt;&gt;"",KOKPIT!I708,"")</f>
        <v/>
      </c>
      <c r="J708" t="str">
        <f>IF(KOKPIT!J708&lt;&gt;"",KOKPIT!J708,"")</f>
        <v/>
      </c>
      <c r="K708" s="124" t="str">
        <f>IF(I708&lt;&gt;"",SUMIFS('JPK_KR-1'!AJ:AJ,'JPK_KR-1'!W:W,J708),"")</f>
        <v/>
      </c>
      <c r="L708" s="124" t="str">
        <f>IF(I708&lt;&gt;"",SUMIFS('JPK_KR-1'!AK:AK,'JPK_KR-1'!W:W,J708),"")</f>
        <v/>
      </c>
    </row>
    <row r="709" spans="1:12" x14ac:dyDescent="0.35">
      <c r="A709" t="str">
        <f>IF(KOKPIT!A709&lt;&gt;"",KOKPIT!A709,"")</f>
        <v/>
      </c>
      <c r="B709" t="str">
        <f>IF(KOKPIT!B709&lt;&gt;"",KOKPIT!B709,"")</f>
        <v/>
      </c>
      <c r="C709" s="124" t="str">
        <f>IF(A709&lt;&gt;"",SUMIFS('JPK_KR-1'!AL:AL,'JPK_KR-1'!W:W,B709),"")</f>
        <v/>
      </c>
      <c r="D709" s="124" t="str">
        <f>IF(A709&lt;&gt;"",SUMIFS('JPK_KR-1'!AM:AM,'JPK_KR-1'!W:W,B709),"")</f>
        <v/>
      </c>
      <c r="E709" t="str">
        <f>IF(KOKPIT!E709&lt;&gt;"",KOKPIT!E709,"")</f>
        <v/>
      </c>
      <c r="F709" t="str">
        <f>IF(KOKPIT!F709&lt;&gt;"",KOKPIT!F709,"")</f>
        <v/>
      </c>
      <c r="G709" s="124" t="str">
        <f>IF(E709&lt;&gt;"",SUMIFS('JPK_KR-1'!AL:AL,'JPK_KR-1'!W:W,F709),"")</f>
        <v/>
      </c>
      <c r="H709" s="124" t="str">
        <f>IF(E709&lt;&gt;"",SUMIFS('JPK_KR-1'!AM:AM,'JPK_KR-1'!W:W,F709),"")</f>
        <v/>
      </c>
      <c r="I709" t="str">
        <f>IF(KOKPIT!I709&lt;&gt;"",KOKPIT!I709,"")</f>
        <v/>
      </c>
      <c r="J709" t="str">
        <f>IF(KOKPIT!J709&lt;&gt;"",KOKPIT!J709,"")</f>
        <v/>
      </c>
      <c r="K709" s="124" t="str">
        <f>IF(I709&lt;&gt;"",SUMIFS('JPK_KR-1'!AJ:AJ,'JPK_KR-1'!W:W,J709),"")</f>
        <v/>
      </c>
      <c r="L709" s="124" t="str">
        <f>IF(I709&lt;&gt;"",SUMIFS('JPK_KR-1'!AK:AK,'JPK_KR-1'!W:W,J709),"")</f>
        <v/>
      </c>
    </row>
    <row r="710" spans="1:12" x14ac:dyDescent="0.35">
      <c r="A710" t="str">
        <f>IF(KOKPIT!A710&lt;&gt;"",KOKPIT!A710,"")</f>
        <v/>
      </c>
      <c r="B710" t="str">
        <f>IF(KOKPIT!B710&lt;&gt;"",KOKPIT!B710,"")</f>
        <v/>
      </c>
      <c r="C710" s="124" t="str">
        <f>IF(A710&lt;&gt;"",SUMIFS('JPK_KR-1'!AL:AL,'JPK_KR-1'!W:W,B710),"")</f>
        <v/>
      </c>
      <c r="D710" s="124" t="str">
        <f>IF(A710&lt;&gt;"",SUMIFS('JPK_KR-1'!AM:AM,'JPK_KR-1'!W:W,B710),"")</f>
        <v/>
      </c>
      <c r="E710" t="str">
        <f>IF(KOKPIT!E710&lt;&gt;"",KOKPIT!E710,"")</f>
        <v/>
      </c>
      <c r="F710" t="str">
        <f>IF(KOKPIT!F710&lt;&gt;"",KOKPIT!F710,"")</f>
        <v/>
      </c>
      <c r="G710" s="124" t="str">
        <f>IF(E710&lt;&gt;"",SUMIFS('JPK_KR-1'!AL:AL,'JPK_KR-1'!W:W,F710),"")</f>
        <v/>
      </c>
      <c r="H710" s="124" t="str">
        <f>IF(E710&lt;&gt;"",SUMIFS('JPK_KR-1'!AM:AM,'JPK_KR-1'!W:W,F710),"")</f>
        <v/>
      </c>
      <c r="I710" t="str">
        <f>IF(KOKPIT!I710&lt;&gt;"",KOKPIT!I710,"")</f>
        <v/>
      </c>
      <c r="J710" t="str">
        <f>IF(KOKPIT!J710&lt;&gt;"",KOKPIT!J710,"")</f>
        <v/>
      </c>
      <c r="K710" s="124" t="str">
        <f>IF(I710&lt;&gt;"",SUMIFS('JPK_KR-1'!AJ:AJ,'JPK_KR-1'!W:W,J710),"")</f>
        <v/>
      </c>
      <c r="L710" s="124" t="str">
        <f>IF(I710&lt;&gt;"",SUMIFS('JPK_KR-1'!AK:AK,'JPK_KR-1'!W:W,J710),"")</f>
        <v/>
      </c>
    </row>
    <row r="711" spans="1:12" x14ac:dyDescent="0.35">
      <c r="A711" t="str">
        <f>IF(KOKPIT!A711&lt;&gt;"",KOKPIT!A711,"")</f>
        <v/>
      </c>
      <c r="B711" t="str">
        <f>IF(KOKPIT!B711&lt;&gt;"",KOKPIT!B711,"")</f>
        <v/>
      </c>
      <c r="C711" s="124" t="str">
        <f>IF(A711&lt;&gt;"",SUMIFS('JPK_KR-1'!AL:AL,'JPK_KR-1'!W:W,B711),"")</f>
        <v/>
      </c>
      <c r="D711" s="124" t="str">
        <f>IF(A711&lt;&gt;"",SUMIFS('JPK_KR-1'!AM:AM,'JPK_KR-1'!W:W,B711),"")</f>
        <v/>
      </c>
      <c r="E711" t="str">
        <f>IF(KOKPIT!E711&lt;&gt;"",KOKPIT!E711,"")</f>
        <v/>
      </c>
      <c r="F711" t="str">
        <f>IF(KOKPIT!F711&lt;&gt;"",KOKPIT!F711,"")</f>
        <v/>
      </c>
      <c r="G711" s="124" t="str">
        <f>IF(E711&lt;&gt;"",SUMIFS('JPK_KR-1'!AL:AL,'JPK_KR-1'!W:W,F711),"")</f>
        <v/>
      </c>
      <c r="H711" s="124" t="str">
        <f>IF(E711&lt;&gt;"",SUMIFS('JPK_KR-1'!AM:AM,'JPK_KR-1'!W:W,F711),"")</f>
        <v/>
      </c>
      <c r="I711" t="str">
        <f>IF(KOKPIT!I711&lt;&gt;"",KOKPIT!I711,"")</f>
        <v/>
      </c>
      <c r="J711" t="str">
        <f>IF(KOKPIT!J711&lt;&gt;"",KOKPIT!J711,"")</f>
        <v/>
      </c>
      <c r="K711" s="124" t="str">
        <f>IF(I711&lt;&gt;"",SUMIFS('JPK_KR-1'!AJ:AJ,'JPK_KR-1'!W:W,J711),"")</f>
        <v/>
      </c>
      <c r="L711" s="124" t="str">
        <f>IF(I711&lt;&gt;"",SUMIFS('JPK_KR-1'!AK:AK,'JPK_KR-1'!W:W,J711),"")</f>
        <v/>
      </c>
    </row>
    <row r="712" spans="1:12" x14ac:dyDescent="0.35">
      <c r="A712" t="str">
        <f>IF(KOKPIT!A712&lt;&gt;"",KOKPIT!A712,"")</f>
        <v/>
      </c>
      <c r="B712" t="str">
        <f>IF(KOKPIT!B712&lt;&gt;"",KOKPIT!B712,"")</f>
        <v/>
      </c>
      <c r="C712" s="124" t="str">
        <f>IF(A712&lt;&gt;"",SUMIFS('JPK_KR-1'!AL:AL,'JPK_KR-1'!W:W,B712),"")</f>
        <v/>
      </c>
      <c r="D712" s="124" t="str">
        <f>IF(A712&lt;&gt;"",SUMIFS('JPK_KR-1'!AM:AM,'JPK_KR-1'!W:W,B712),"")</f>
        <v/>
      </c>
      <c r="E712" t="str">
        <f>IF(KOKPIT!E712&lt;&gt;"",KOKPIT!E712,"")</f>
        <v/>
      </c>
      <c r="F712" t="str">
        <f>IF(KOKPIT!F712&lt;&gt;"",KOKPIT!F712,"")</f>
        <v/>
      </c>
      <c r="G712" s="124" t="str">
        <f>IF(E712&lt;&gt;"",SUMIFS('JPK_KR-1'!AL:AL,'JPK_KR-1'!W:W,F712),"")</f>
        <v/>
      </c>
      <c r="H712" s="124" t="str">
        <f>IF(E712&lt;&gt;"",SUMIFS('JPK_KR-1'!AM:AM,'JPK_KR-1'!W:W,F712),"")</f>
        <v/>
      </c>
      <c r="I712" t="str">
        <f>IF(KOKPIT!I712&lt;&gt;"",KOKPIT!I712,"")</f>
        <v/>
      </c>
      <c r="J712" t="str">
        <f>IF(KOKPIT!J712&lt;&gt;"",KOKPIT!J712,"")</f>
        <v/>
      </c>
      <c r="K712" s="124" t="str">
        <f>IF(I712&lt;&gt;"",SUMIFS('JPK_KR-1'!AJ:AJ,'JPK_KR-1'!W:W,J712),"")</f>
        <v/>
      </c>
      <c r="L712" s="124" t="str">
        <f>IF(I712&lt;&gt;"",SUMIFS('JPK_KR-1'!AK:AK,'JPK_KR-1'!W:W,J712),"")</f>
        <v/>
      </c>
    </row>
    <row r="713" spans="1:12" x14ac:dyDescent="0.35">
      <c r="A713" t="str">
        <f>IF(KOKPIT!A713&lt;&gt;"",KOKPIT!A713,"")</f>
        <v/>
      </c>
      <c r="B713" t="str">
        <f>IF(KOKPIT!B713&lt;&gt;"",KOKPIT!B713,"")</f>
        <v/>
      </c>
      <c r="C713" s="124" t="str">
        <f>IF(A713&lt;&gt;"",SUMIFS('JPK_KR-1'!AL:AL,'JPK_KR-1'!W:W,B713),"")</f>
        <v/>
      </c>
      <c r="D713" s="124" t="str">
        <f>IF(A713&lt;&gt;"",SUMIFS('JPK_KR-1'!AM:AM,'JPK_KR-1'!W:W,B713),"")</f>
        <v/>
      </c>
      <c r="E713" t="str">
        <f>IF(KOKPIT!E713&lt;&gt;"",KOKPIT!E713,"")</f>
        <v/>
      </c>
      <c r="F713" t="str">
        <f>IF(KOKPIT!F713&lt;&gt;"",KOKPIT!F713,"")</f>
        <v/>
      </c>
      <c r="G713" s="124" t="str">
        <f>IF(E713&lt;&gt;"",SUMIFS('JPK_KR-1'!AL:AL,'JPK_KR-1'!W:W,F713),"")</f>
        <v/>
      </c>
      <c r="H713" s="124" t="str">
        <f>IF(E713&lt;&gt;"",SUMIFS('JPK_KR-1'!AM:AM,'JPK_KR-1'!W:W,F713),"")</f>
        <v/>
      </c>
      <c r="I713" t="str">
        <f>IF(KOKPIT!I713&lt;&gt;"",KOKPIT!I713,"")</f>
        <v/>
      </c>
      <c r="J713" t="str">
        <f>IF(KOKPIT!J713&lt;&gt;"",KOKPIT!J713,"")</f>
        <v/>
      </c>
      <c r="K713" s="124" t="str">
        <f>IF(I713&lt;&gt;"",SUMIFS('JPK_KR-1'!AJ:AJ,'JPK_KR-1'!W:W,J713),"")</f>
        <v/>
      </c>
      <c r="L713" s="124" t="str">
        <f>IF(I713&lt;&gt;"",SUMIFS('JPK_KR-1'!AK:AK,'JPK_KR-1'!W:W,J713),"")</f>
        <v/>
      </c>
    </row>
    <row r="714" spans="1:12" x14ac:dyDescent="0.35">
      <c r="A714" t="str">
        <f>IF(KOKPIT!A714&lt;&gt;"",KOKPIT!A714,"")</f>
        <v/>
      </c>
      <c r="B714" t="str">
        <f>IF(KOKPIT!B714&lt;&gt;"",KOKPIT!B714,"")</f>
        <v/>
      </c>
      <c r="C714" s="124" t="str">
        <f>IF(A714&lt;&gt;"",SUMIFS('JPK_KR-1'!AL:AL,'JPK_KR-1'!W:W,B714),"")</f>
        <v/>
      </c>
      <c r="D714" s="124" t="str">
        <f>IF(A714&lt;&gt;"",SUMIFS('JPK_KR-1'!AM:AM,'JPK_KR-1'!W:W,B714),"")</f>
        <v/>
      </c>
      <c r="E714" t="str">
        <f>IF(KOKPIT!E714&lt;&gt;"",KOKPIT!E714,"")</f>
        <v/>
      </c>
      <c r="F714" t="str">
        <f>IF(KOKPIT!F714&lt;&gt;"",KOKPIT!F714,"")</f>
        <v/>
      </c>
      <c r="G714" s="124" t="str">
        <f>IF(E714&lt;&gt;"",SUMIFS('JPK_KR-1'!AL:AL,'JPK_KR-1'!W:W,F714),"")</f>
        <v/>
      </c>
      <c r="H714" s="124" t="str">
        <f>IF(E714&lt;&gt;"",SUMIFS('JPK_KR-1'!AM:AM,'JPK_KR-1'!W:W,F714),"")</f>
        <v/>
      </c>
      <c r="I714" t="str">
        <f>IF(KOKPIT!I714&lt;&gt;"",KOKPIT!I714,"")</f>
        <v/>
      </c>
      <c r="J714" t="str">
        <f>IF(KOKPIT!J714&lt;&gt;"",KOKPIT!J714,"")</f>
        <v/>
      </c>
      <c r="K714" s="124" t="str">
        <f>IF(I714&lt;&gt;"",SUMIFS('JPK_KR-1'!AJ:AJ,'JPK_KR-1'!W:W,J714),"")</f>
        <v/>
      </c>
      <c r="L714" s="124" t="str">
        <f>IF(I714&lt;&gt;"",SUMIFS('JPK_KR-1'!AK:AK,'JPK_KR-1'!W:W,J714),"")</f>
        <v/>
      </c>
    </row>
    <row r="715" spans="1:12" x14ac:dyDescent="0.35">
      <c r="A715" t="str">
        <f>IF(KOKPIT!A715&lt;&gt;"",KOKPIT!A715,"")</f>
        <v/>
      </c>
      <c r="B715" t="str">
        <f>IF(KOKPIT!B715&lt;&gt;"",KOKPIT!B715,"")</f>
        <v/>
      </c>
      <c r="C715" s="124" t="str">
        <f>IF(A715&lt;&gt;"",SUMIFS('JPK_KR-1'!AL:AL,'JPK_KR-1'!W:W,B715),"")</f>
        <v/>
      </c>
      <c r="D715" s="124" t="str">
        <f>IF(A715&lt;&gt;"",SUMIFS('JPK_KR-1'!AM:AM,'JPK_KR-1'!W:W,B715),"")</f>
        <v/>
      </c>
      <c r="E715" t="str">
        <f>IF(KOKPIT!E715&lt;&gt;"",KOKPIT!E715,"")</f>
        <v/>
      </c>
      <c r="F715" t="str">
        <f>IF(KOKPIT!F715&lt;&gt;"",KOKPIT!F715,"")</f>
        <v/>
      </c>
      <c r="G715" s="124" t="str">
        <f>IF(E715&lt;&gt;"",SUMIFS('JPK_KR-1'!AL:AL,'JPK_KR-1'!W:W,F715),"")</f>
        <v/>
      </c>
      <c r="H715" s="124" t="str">
        <f>IF(E715&lt;&gt;"",SUMIFS('JPK_KR-1'!AM:AM,'JPK_KR-1'!W:W,F715),"")</f>
        <v/>
      </c>
      <c r="I715" t="str">
        <f>IF(KOKPIT!I715&lt;&gt;"",KOKPIT!I715,"")</f>
        <v/>
      </c>
      <c r="J715" t="str">
        <f>IF(KOKPIT!J715&lt;&gt;"",KOKPIT!J715,"")</f>
        <v/>
      </c>
      <c r="K715" s="124" t="str">
        <f>IF(I715&lt;&gt;"",SUMIFS('JPK_KR-1'!AJ:AJ,'JPK_KR-1'!W:W,J715),"")</f>
        <v/>
      </c>
      <c r="L715" s="124" t="str">
        <f>IF(I715&lt;&gt;"",SUMIFS('JPK_KR-1'!AK:AK,'JPK_KR-1'!W:W,J715),"")</f>
        <v/>
      </c>
    </row>
    <row r="716" spans="1:12" x14ac:dyDescent="0.35">
      <c r="A716" t="str">
        <f>IF(KOKPIT!A716&lt;&gt;"",KOKPIT!A716,"")</f>
        <v/>
      </c>
      <c r="B716" t="str">
        <f>IF(KOKPIT!B716&lt;&gt;"",KOKPIT!B716,"")</f>
        <v/>
      </c>
      <c r="C716" s="124" t="str">
        <f>IF(A716&lt;&gt;"",SUMIFS('JPK_KR-1'!AL:AL,'JPK_KR-1'!W:W,B716),"")</f>
        <v/>
      </c>
      <c r="D716" s="124" t="str">
        <f>IF(A716&lt;&gt;"",SUMIFS('JPK_KR-1'!AM:AM,'JPK_KR-1'!W:W,B716),"")</f>
        <v/>
      </c>
      <c r="E716" t="str">
        <f>IF(KOKPIT!E716&lt;&gt;"",KOKPIT!E716,"")</f>
        <v/>
      </c>
      <c r="F716" t="str">
        <f>IF(KOKPIT!F716&lt;&gt;"",KOKPIT!F716,"")</f>
        <v/>
      </c>
      <c r="G716" s="124" t="str">
        <f>IF(E716&lt;&gt;"",SUMIFS('JPK_KR-1'!AL:AL,'JPK_KR-1'!W:W,F716),"")</f>
        <v/>
      </c>
      <c r="H716" s="124" t="str">
        <f>IF(E716&lt;&gt;"",SUMIFS('JPK_KR-1'!AM:AM,'JPK_KR-1'!W:W,F716),"")</f>
        <v/>
      </c>
      <c r="I716" t="str">
        <f>IF(KOKPIT!I716&lt;&gt;"",KOKPIT!I716,"")</f>
        <v/>
      </c>
      <c r="J716" t="str">
        <f>IF(KOKPIT!J716&lt;&gt;"",KOKPIT!J716,"")</f>
        <v/>
      </c>
      <c r="K716" s="124" t="str">
        <f>IF(I716&lt;&gt;"",SUMIFS('JPK_KR-1'!AJ:AJ,'JPK_KR-1'!W:W,J716),"")</f>
        <v/>
      </c>
      <c r="L716" s="124" t="str">
        <f>IF(I716&lt;&gt;"",SUMIFS('JPK_KR-1'!AK:AK,'JPK_KR-1'!W:W,J716),"")</f>
        <v/>
      </c>
    </row>
    <row r="717" spans="1:12" x14ac:dyDescent="0.35">
      <c r="A717" t="str">
        <f>IF(KOKPIT!A717&lt;&gt;"",KOKPIT!A717,"")</f>
        <v/>
      </c>
      <c r="B717" t="str">
        <f>IF(KOKPIT!B717&lt;&gt;"",KOKPIT!B717,"")</f>
        <v/>
      </c>
      <c r="C717" s="124" t="str">
        <f>IF(A717&lt;&gt;"",SUMIFS('JPK_KR-1'!AL:AL,'JPK_KR-1'!W:W,B717),"")</f>
        <v/>
      </c>
      <c r="D717" s="124" t="str">
        <f>IF(A717&lt;&gt;"",SUMIFS('JPK_KR-1'!AM:AM,'JPK_KR-1'!W:W,B717),"")</f>
        <v/>
      </c>
      <c r="E717" t="str">
        <f>IF(KOKPIT!E717&lt;&gt;"",KOKPIT!E717,"")</f>
        <v/>
      </c>
      <c r="F717" t="str">
        <f>IF(KOKPIT!F717&lt;&gt;"",KOKPIT!F717,"")</f>
        <v/>
      </c>
      <c r="G717" s="124" t="str">
        <f>IF(E717&lt;&gt;"",SUMIFS('JPK_KR-1'!AL:AL,'JPK_KR-1'!W:W,F717),"")</f>
        <v/>
      </c>
      <c r="H717" s="124" t="str">
        <f>IF(E717&lt;&gt;"",SUMIFS('JPK_KR-1'!AM:AM,'JPK_KR-1'!W:W,F717),"")</f>
        <v/>
      </c>
      <c r="I717" t="str">
        <f>IF(KOKPIT!I717&lt;&gt;"",KOKPIT!I717,"")</f>
        <v/>
      </c>
      <c r="J717" t="str">
        <f>IF(KOKPIT!J717&lt;&gt;"",KOKPIT!J717,"")</f>
        <v/>
      </c>
      <c r="K717" s="124" t="str">
        <f>IF(I717&lt;&gt;"",SUMIFS('JPK_KR-1'!AJ:AJ,'JPK_KR-1'!W:W,J717),"")</f>
        <v/>
      </c>
      <c r="L717" s="124" t="str">
        <f>IF(I717&lt;&gt;"",SUMIFS('JPK_KR-1'!AK:AK,'JPK_KR-1'!W:W,J717),"")</f>
        <v/>
      </c>
    </row>
    <row r="718" spans="1:12" x14ac:dyDescent="0.35">
      <c r="A718" t="str">
        <f>IF(KOKPIT!A718&lt;&gt;"",KOKPIT!A718,"")</f>
        <v/>
      </c>
      <c r="B718" t="str">
        <f>IF(KOKPIT!B718&lt;&gt;"",KOKPIT!B718,"")</f>
        <v/>
      </c>
      <c r="C718" s="124" t="str">
        <f>IF(A718&lt;&gt;"",SUMIFS('JPK_KR-1'!AL:AL,'JPK_KR-1'!W:W,B718),"")</f>
        <v/>
      </c>
      <c r="D718" s="124" t="str">
        <f>IF(A718&lt;&gt;"",SUMIFS('JPK_KR-1'!AM:AM,'JPK_KR-1'!W:W,B718),"")</f>
        <v/>
      </c>
      <c r="E718" t="str">
        <f>IF(KOKPIT!E718&lt;&gt;"",KOKPIT!E718,"")</f>
        <v/>
      </c>
      <c r="F718" t="str">
        <f>IF(KOKPIT!F718&lt;&gt;"",KOKPIT!F718,"")</f>
        <v/>
      </c>
      <c r="G718" s="124" t="str">
        <f>IF(E718&lt;&gt;"",SUMIFS('JPK_KR-1'!AL:AL,'JPK_KR-1'!W:W,F718),"")</f>
        <v/>
      </c>
      <c r="H718" s="124" t="str">
        <f>IF(E718&lt;&gt;"",SUMIFS('JPK_KR-1'!AM:AM,'JPK_KR-1'!W:W,F718),"")</f>
        <v/>
      </c>
      <c r="I718" t="str">
        <f>IF(KOKPIT!I718&lt;&gt;"",KOKPIT!I718,"")</f>
        <v/>
      </c>
      <c r="J718" t="str">
        <f>IF(KOKPIT!J718&lt;&gt;"",KOKPIT!J718,"")</f>
        <v/>
      </c>
      <c r="K718" s="124" t="str">
        <f>IF(I718&lt;&gt;"",SUMIFS('JPK_KR-1'!AJ:AJ,'JPK_KR-1'!W:W,J718),"")</f>
        <v/>
      </c>
      <c r="L718" s="124" t="str">
        <f>IF(I718&lt;&gt;"",SUMIFS('JPK_KR-1'!AK:AK,'JPK_KR-1'!W:W,J718),"")</f>
        <v/>
      </c>
    </row>
    <row r="719" spans="1:12" x14ac:dyDescent="0.35">
      <c r="A719" t="str">
        <f>IF(KOKPIT!A719&lt;&gt;"",KOKPIT!A719,"")</f>
        <v/>
      </c>
      <c r="B719" t="str">
        <f>IF(KOKPIT!B719&lt;&gt;"",KOKPIT!B719,"")</f>
        <v/>
      </c>
      <c r="C719" s="124" t="str">
        <f>IF(A719&lt;&gt;"",SUMIFS('JPK_KR-1'!AL:AL,'JPK_KR-1'!W:W,B719),"")</f>
        <v/>
      </c>
      <c r="D719" s="124" t="str">
        <f>IF(A719&lt;&gt;"",SUMIFS('JPK_KR-1'!AM:AM,'JPK_KR-1'!W:W,B719),"")</f>
        <v/>
      </c>
      <c r="E719" t="str">
        <f>IF(KOKPIT!E719&lt;&gt;"",KOKPIT!E719,"")</f>
        <v/>
      </c>
      <c r="F719" t="str">
        <f>IF(KOKPIT!F719&lt;&gt;"",KOKPIT!F719,"")</f>
        <v/>
      </c>
      <c r="G719" s="124" t="str">
        <f>IF(E719&lt;&gt;"",SUMIFS('JPK_KR-1'!AL:AL,'JPK_KR-1'!W:W,F719),"")</f>
        <v/>
      </c>
      <c r="H719" s="124" t="str">
        <f>IF(E719&lt;&gt;"",SUMIFS('JPK_KR-1'!AM:AM,'JPK_KR-1'!W:W,F719),"")</f>
        <v/>
      </c>
      <c r="I719" t="str">
        <f>IF(KOKPIT!I719&lt;&gt;"",KOKPIT!I719,"")</f>
        <v/>
      </c>
      <c r="J719" t="str">
        <f>IF(KOKPIT!J719&lt;&gt;"",KOKPIT!J719,"")</f>
        <v/>
      </c>
      <c r="K719" s="124" t="str">
        <f>IF(I719&lt;&gt;"",SUMIFS('JPK_KR-1'!AJ:AJ,'JPK_KR-1'!W:W,J719),"")</f>
        <v/>
      </c>
      <c r="L719" s="124" t="str">
        <f>IF(I719&lt;&gt;"",SUMIFS('JPK_KR-1'!AK:AK,'JPK_KR-1'!W:W,J719),"")</f>
        <v/>
      </c>
    </row>
    <row r="720" spans="1:12" x14ac:dyDescent="0.35">
      <c r="A720" t="str">
        <f>IF(KOKPIT!A720&lt;&gt;"",KOKPIT!A720,"")</f>
        <v/>
      </c>
      <c r="B720" t="str">
        <f>IF(KOKPIT!B720&lt;&gt;"",KOKPIT!B720,"")</f>
        <v/>
      </c>
      <c r="C720" s="124" t="str">
        <f>IF(A720&lt;&gt;"",SUMIFS('JPK_KR-1'!AL:AL,'JPK_KR-1'!W:W,B720),"")</f>
        <v/>
      </c>
      <c r="D720" s="124" t="str">
        <f>IF(A720&lt;&gt;"",SUMIFS('JPK_KR-1'!AM:AM,'JPK_KR-1'!W:W,B720),"")</f>
        <v/>
      </c>
      <c r="E720" t="str">
        <f>IF(KOKPIT!E720&lt;&gt;"",KOKPIT!E720,"")</f>
        <v/>
      </c>
      <c r="F720" t="str">
        <f>IF(KOKPIT!F720&lt;&gt;"",KOKPIT!F720,"")</f>
        <v/>
      </c>
      <c r="G720" s="124" t="str">
        <f>IF(E720&lt;&gt;"",SUMIFS('JPK_KR-1'!AL:AL,'JPK_KR-1'!W:W,F720),"")</f>
        <v/>
      </c>
      <c r="H720" s="124" t="str">
        <f>IF(E720&lt;&gt;"",SUMIFS('JPK_KR-1'!AM:AM,'JPK_KR-1'!W:W,F720),"")</f>
        <v/>
      </c>
      <c r="I720" t="str">
        <f>IF(KOKPIT!I720&lt;&gt;"",KOKPIT!I720,"")</f>
        <v/>
      </c>
      <c r="J720" t="str">
        <f>IF(KOKPIT!J720&lt;&gt;"",KOKPIT!J720,"")</f>
        <v/>
      </c>
      <c r="K720" s="124" t="str">
        <f>IF(I720&lt;&gt;"",SUMIFS('JPK_KR-1'!AJ:AJ,'JPK_KR-1'!W:W,J720),"")</f>
        <v/>
      </c>
      <c r="L720" s="124" t="str">
        <f>IF(I720&lt;&gt;"",SUMIFS('JPK_KR-1'!AK:AK,'JPK_KR-1'!W:W,J720),"")</f>
        <v/>
      </c>
    </row>
    <row r="721" spans="1:12" x14ac:dyDescent="0.35">
      <c r="A721" t="str">
        <f>IF(KOKPIT!A721&lt;&gt;"",KOKPIT!A721,"")</f>
        <v/>
      </c>
      <c r="B721" t="str">
        <f>IF(KOKPIT!B721&lt;&gt;"",KOKPIT!B721,"")</f>
        <v/>
      </c>
      <c r="C721" s="124" t="str">
        <f>IF(A721&lt;&gt;"",SUMIFS('JPK_KR-1'!AL:AL,'JPK_KR-1'!W:W,B721),"")</f>
        <v/>
      </c>
      <c r="D721" s="124" t="str">
        <f>IF(A721&lt;&gt;"",SUMIFS('JPK_KR-1'!AM:AM,'JPK_KR-1'!W:W,B721),"")</f>
        <v/>
      </c>
      <c r="E721" t="str">
        <f>IF(KOKPIT!E721&lt;&gt;"",KOKPIT!E721,"")</f>
        <v/>
      </c>
      <c r="F721" t="str">
        <f>IF(KOKPIT!F721&lt;&gt;"",KOKPIT!F721,"")</f>
        <v/>
      </c>
      <c r="G721" s="124" t="str">
        <f>IF(E721&lt;&gt;"",SUMIFS('JPK_KR-1'!AL:AL,'JPK_KR-1'!W:W,F721),"")</f>
        <v/>
      </c>
      <c r="H721" s="124" t="str">
        <f>IF(E721&lt;&gt;"",SUMIFS('JPK_KR-1'!AM:AM,'JPK_KR-1'!W:W,F721),"")</f>
        <v/>
      </c>
      <c r="I721" t="str">
        <f>IF(KOKPIT!I721&lt;&gt;"",KOKPIT!I721,"")</f>
        <v/>
      </c>
      <c r="J721" t="str">
        <f>IF(KOKPIT!J721&lt;&gt;"",KOKPIT!J721,"")</f>
        <v/>
      </c>
      <c r="K721" s="124" t="str">
        <f>IF(I721&lt;&gt;"",SUMIFS('JPK_KR-1'!AJ:AJ,'JPK_KR-1'!W:W,J721),"")</f>
        <v/>
      </c>
      <c r="L721" s="124" t="str">
        <f>IF(I721&lt;&gt;"",SUMIFS('JPK_KR-1'!AK:AK,'JPK_KR-1'!W:W,J721),"")</f>
        <v/>
      </c>
    </row>
    <row r="722" spans="1:12" x14ac:dyDescent="0.35">
      <c r="A722" t="str">
        <f>IF(KOKPIT!A722&lt;&gt;"",KOKPIT!A722,"")</f>
        <v/>
      </c>
      <c r="B722" t="str">
        <f>IF(KOKPIT!B722&lt;&gt;"",KOKPIT!B722,"")</f>
        <v/>
      </c>
      <c r="C722" s="124" t="str">
        <f>IF(A722&lt;&gt;"",SUMIFS('JPK_KR-1'!AL:AL,'JPK_KR-1'!W:W,B722),"")</f>
        <v/>
      </c>
      <c r="D722" s="124" t="str">
        <f>IF(A722&lt;&gt;"",SUMIFS('JPK_KR-1'!AM:AM,'JPK_KR-1'!W:W,B722),"")</f>
        <v/>
      </c>
      <c r="E722" t="str">
        <f>IF(KOKPIT!E722&lt;&gt;"",KOKPIT!E722,"")</f>
        <v/>
      </c>
      <c r="F722" t="str">
        <f>IF(KOKPIT!F722&lt;&gt;"",KOKPIT!F722,"")</f>
        <v/>
      </c>
      <c r="G722" s="124" t="str">
        <f>IF(E722&lt;&gt;"",SUMIFS('JPK_KR-1'!AL:AL,'JPK_KR-1'!W:W,F722),"")</f>
        <v/>
      </c>
      <c r="H722" s="124" t="str">
        <f>IF(E722&lt;&gt;"",SUMIFS('JPK_KR-1'!AM:AM,'JPK_KR-1'!W:W,F722),"")</f>
        <v/>
      </c>
      <c r="I722" t="str">
        <f>IF(KOKPIT!I722&lt;&gt;"",KOKPIT!I722,"")</f>
        <v/>
      </c>
      <c r="J722" t="str">
        <f>IF(KOKPIT!J722&lt;&gt;"",KOKPIT!J722,"")</f>
        <v/>
      </c>
      <c r="K722" s="124" t="str">
        <f>IF(I722&lt;&gt;"",SUMIFS('JPK_KR-1'!AJ:AJ,'JPK_KR-1'!W:W,J722),"")</f>
        <v/>
      </c>
      <c r="L722" s="124" t="str">
        <f>IF(I722&lt;&gt;"",SUMIFS('JPK_KR-1'!AK:AK,'JPK_KR-1'!W:W,J722),"")</f>
        <v/>
      </c>
    </row>
    <row r="723" spans="1:12" x14ac:dyDescent="0.35">
      <c r="A723" t="str">
        <f>IF(KOKPIT!A723&lt;&gt;"",KOKPIT!A723,"")</f>
        <v/>
      </c>
      <c r="B723" t="str">
        <f>IF(KOKPIT!B723&lt;&gt;"",KOKPIT!B723,"")</f>
        <v/>
      </c>
      <c r="C723" s="124" t="str">
        <f>IF(A723&lt;&gt;"",SUMIFS('JPK_KR-1'!AL:AL,'JPK_KR-1'!W:W,B723),"")</f>
        <v/>
      </c>
      <c r="D723" s="124" t="str">
        <f>IF(A723&lt;&gt;"",SUMIFS('JPK_KR-1'!AM:AM,'JPK_KR-1'!W:W,B723),"")</f>
        <v/>
      </c>
      <c r="E723" t="str">
        <f>IF(KOKPIT!E723&lt;&gt;"",KOKPIT!E723,"")</f>
        <v/>
      </c>
      <c r="F723" t="str">
        <f>IF(KOKPIT!F723&lt;&gt;"",KOKPIT!F723,"")</f>
        <v/>
      </c>
      <c r="G723" s="124" t="str">
        <f>IF(E723&lt;&gt;"",SUMIFS('JPK_KR-1'!AL:AL,'JPK_KR-1'!W:W,F723),"")</f>
        <v/>
      </c>
      <c r="H723" s="124" t="str">
        <f>IF(E723&lt;&gt;"",SUMIFS('JPK_KR-1'!AM:AM,'JPK_KR-1'!W:W,F723),"")</f>
        <v/>
      </c>
      <c r="I723" t="str">
        <f>IF(KOKPIT!I723&lt;&gt;"",KOKPIT!I723,"")</f>
        <v/>
      </c>
      <c r="J723" t="str">
        <f>IF(KOKPIT!J723&lt;&gt;"",KOKPIT!J723,"")</f>
        <v/>
      </c>
      <c r="K723" s="124" t="str">
        <f>IF(I723&lt;&gt;"",SUMIFS('JPK_KR-1'!AJ:AJ,'JPK_KR-1'!W:W,J723),"")</f>
        <v/>
      </c>
      <c r="L723" s="124" t="str">
        <f>IF(I723&lt;&gt;"",SUMIFS('JPK_KR-1'!AK:AK,'JPK_KR-1'!W:W,J723),"")</f>
        <v/>
      </c>
    </row>
    <row r="724" spans="1:12" x14ac:dyDescent="0.35">
      <c r="A724" t="str">
        <f>IF(KOKPIT!A724&lt;&gt;"",KOKPIT!A724,"")</f>
        <v/>
      </c>
      <c r="B724" t="str">
        <f>IF(KOKPIT!B724&lt;&gt;"",KOKPIT!B724,"")</f>
        <v/>
      </c>
      <c r="C724" s="124" t="str">
        <f>IF(A724&lt;&gt;"",SUMIFS('JPK_KR-1'!AL:AL,'JPK_KR-1'!W:W,B724),"")</f>
        <v/>
      </c>
      <c r="D724" s="124" t="str">
        <f>IF(A724&lt;&gt;"",SUMIFS('JPK_KR-1'!AM:AM,'JPK_KR-1'!W:W,B724),"")</f>
        <v/>
      </c>
      <c r="E724" t="str">
        <f>IF(KOKPIT!E724&lt;&gt;"",KOKPIT!E724,"")</f>
        <v/>
      </c>
      <c r="F724" t="str">
        <f>IF(KOKPIT!F724&lt;&gt;"",KOKPIT!F724,"")</f>
        <v/>
      </c>
      <c r="G724" s="124" t="str">
        <f>IF(E724&lt;&gt;"",SUMIFS('JPK_KR-1'!AL:AL,'JPK_KR-1'!W:W,F724),"")</f>
        <v/>
      </c>
      <c r="H724" s="124" t="str">
        <f>IF(E724&lt;&gt;"",SUMIFS('JPK_KR-1'!AM:AM,'JPK_KR-1'!W:W,F724),"")</f>
        <v/>
      </c>
      <c r="I724" t="str">
        <f>IF(KOKPIT!I724&lt;&gt;"",KOKPIT!I724,"")</f>
        <v/>
      </c>
      <c r="J724" t="str">
        <f>IF(KOKPIT!J724&lt;&gt;"",KOKPIT!J724,"")</f>
        <v/>
      </c>
      <c r="K724" s="124" t="str">
        <f>IF(I724&lt;&gt;"",SUMIFS('JPK_KR-1'!AJ:AJ,'JPK_KR-1'!W:W,J724),"")</f>
        <v/>
      </c>
      <c r="L724" s="124" t="str">
        <f>IF(I724&lt;&gt;"",SUMIFS('JPK_KR-1'!AK:AK,'JPK_KR-1'!W:W,J724),"")</f>
        <v/>
      </c>
    </row>
    <row r="725" spans="1:12" x14ac:dyDescent="0.35">
      <c r="A725" t="str">
        <f>IF(KOKPIT!A725&lt;&gt;"",KOKPIT!A725,"")</f>
        <v/>
      </c>
      <c r="B725" t="str">
        <f>IF(KOKPIT!B725&lt;&gt;"",KOKPIT!B725,"")</f>
        <v/>
      </c>
      <c r="C725" s="124" t="str">
        <f>IF(A725&lt;&gt;"",SUMIFS('JPK_KR-1'!AL:AL,'JPK_KR-1'!W:W,B725),"")</f>
        <v/>
      </c>
      <c r="D725" s="124" t="str">
        <f>IF(A725&lt;&gt;"",SUMIFS('JPK_KR-1'!AM:AM,'JPK_KR-1'!W:W,B725),"")</f>
        <v/>
      </c>
      <c r="E725" t="str">
        <f>IF(KOKPIT!E725&lt;&gt;"",KOKPIT!E725,"")</f>
        <v/>
      </c>
      <c r="F725" t="str">
        <f>IF(KOKPIT!F725&lt;&gt;"",KOKPIT!F725,"")</f>
        <v/>
      </c>
      <c r="G725" s="124" t="str">
        <f>IF(E725&lt;&gt;"",SUMIFS('JPK_KR-1'!AL:AL,'JPK_KR-1'!W:W,F725),"")</f>
        <v/>
      </c>
      <c r="H725" s="124" t="str">
        <f>IF(E725&lt;&gt;"",SUMIFS('JPK_KR-1'!AM:AM,'JPK_KR-1'!W:W,F725),"")</f>
        <v/>
      </c>
      <c r="I725" t="str">
        <f>IF(KOKPIT!I725&lt;&gt;"",KOKPIT!I725,"")</f>
        <v/>
      </c>
      <c r="J725" t="str">
        <f>IF(KOKPIT!J725&lt;&gt;"",KOKPIT!J725,"")</f>
        <v/>
      </c>
      <c r="K725" s="124" t="str">
        <f>IF(I725&lt;&gt;"",SUMIFS('JPK_KR-1'!AJ:AJ,'JPK_KR-1'!W:W,J725),"")</f>
        <v/>
      </c>
      <c r="L725" s="124" t="str">
        <f>IF(I725&lt;&gt;"",SUMIFS('JPK_KR-1'!AK:AK,'JPK_KR-1'!W:W,J725),"")</f>
        <v/>
      </c>
    </row>
    <row r="726" spans="1:12" x14ac:dyDescent="0.35">
      <c r="A726" t="str">
        <f>IF(KOKPIT!A726&lt;&gt;"",KOKPIT!A726,"")</f>
        <v/>
      </c>
      <c r="B726" t="str">
        <f>IF(KOKPIT!B726&lt;&gt;"",KOKPIT!B726,"")</f>
        <v/>
      </c>
      <c r="C726" s="124" t="str">
        <f>IF(A726&lt;&gt;"",SUMIFS('JPK_KR-1'!AL:AL,'JPK_KR-1'!W:W,B726),"")</f>
        <v/>
      </c>
      <c r="D726" s="124" t="str">
        <f>IF(A726&lt;&gt;"",SUMIFS('JPK_KR-1'!AM:AM,'JPK_KR-1'!W:W,B726),"")</f>
        <v/>
      </c>
      <c r="E726" t="str">
        <f>IF(KOKPIT!E726&lt;&gt;"",KOKPIT!E726,"")</f>
        <v/>
      </c>
      <c r="F726" t="str">
        <f>IF(KOKPIT!F726&lt;&gt;"",KOKPIT!F726,"")</f>
        <v/>
      </c>
      <c r="G726" s="124" t="str">
        <f>IF(E726&lt;&gt;"",SUMIFS('JPK_KR-1'!AL:AL,'JPK_KR-1'!W:W,F726),"")</f>
        <v/>
      </c>
      <c r="H726" s="124" t="str">
        <f>IF(E726&lt;&gt;"",SUMIFS('JPK_KR-1'!AM:AM,'JPK_KR-1'!W:W,F726),"")</f>
        <v/>
      </c>
      <c r="I726" t="str">
        <f>IF(KOKPIT!I726&lt;&gt;"",KOKPIT!I726,"")</f>
        <v/>
      </c>
      <c r="J726" t="str">
        <f>IF(KOKPIT!J726&lt;&gt;"",KOKPIT!J726,"")</f>
        <v/>
      </c>
      <c r="K726" s="124" t="str">
        <f>IF(I726&lt;&gt;"",SUMIFS('JPK_KR-1'!AJ:AJ,'JPK_KR-1'!W:W,J726),"")</f>
        <v/>
      </c>
      <c r="L726" s="124" t="str">
        <f>IF(I726&lt;&gt;"",SUMIFS('JPK_KR-1'!AK:AK,'JPK_KR-1'!W:W,J726),"")</f>
        <v/>
      </c>
    </row>
    <row r="727" spans="1:12" x14ac:dyDescent="0.35">
      <c r="A727" t="str">
        <f>IF(KOKPIT!A727&lt;&gt;"",KOKPIT!A727,"")</f>
        <v/>
      </c>
      <c r="B727" t="str">
        <f>IF(KOKPIT!B727&lt;&gt;"",KOKPIT!B727,"")</f>
        <v/>
      </c>
      <c r="C727" s="124" t="str">
        <f>IF(A727&lt;&gt;"",SUMIFS('JPK_KR-1'!AL:AL,'JPK_KR-1'!W:W,B727),"")</f>
        <v/>
      </c>
      <c r="D727" s="124" t="str">
        <f>IF(A727&lt;&gt;"",SUMIFS('JPK_KR-1'!AM:AM,'JPK_KR-1'!W:W,B727),"")</f>
        <v/>
      </c>
      <c r="E727" t="str">
        <f>IF(KOKPIT!E727&lt;&gt;"",KOKPIT!E727,"")</f>
        <v/>
      </c>
      <c r="F727" t="str">
        <f>IF(KOKPIT!F727&lt;&gt;"",KOKPIT!F727,"")</f>
        <v/>
      </c>
      <c r="G727" s="124" t="str">
        <f>IF(E727&lt;&gt;"",SUMIFS('JPK_KR-1'!AL:AL,'JPK_KR-1'!W:W,F727),"")</f>
        <v/>
      </c>
      <c r="H727" s="124" t="str">
        <f>IF(E727&lt;&gt;"",SUMIFS('JPK_KR-1'!AM:AM,'JPK_KR-1'!W:W,F727),"")</f>
        <v/>
      </c>
      <c r="I727" t="str">
        <f>IF(KOKPIT!I727&lt;&gt;"",KOKPIT!I727,"")</f>
        <v/>
      </c>
      <c r="J727" t="str">
        <f>IF(KOKPIT!J727&lt;&gt;"",KOKPIT!J727,"")</f>
        <v/>
      </c>
      <c r="K727" s="124" t="str">
        <f>IF(I727&lt;&gt;"",SUMIFS('JPK_KR-1'!AJ:AJ,'JPK_KR-1'!W:W,J727),"")</f>
        <v/>
      </c>
      <c r="L727" s="124" t="str">
        <f>IF(I727&lt;&gt;"",SUMIFS('JPK_KR-1'!AK:AK,'JPK_KR-1'!W:W,J727),"")</f>
        <v/>
      </c>
    </row>
    <row r="728" spans="1:12" x14ac:dyDescent="0.35">
      <c r="A728" t="str">
        <f>IF(KOKPIT!A728&lt;&gt;"",KOKPIT!A728,"")</f>
        <v/>
      </c>
      <c r="B728" t="str">
        <f>IF(KOKPIT!B728&lt;&gt;"",KOKPIT!B728,"")</f>
        <v/>
      </c>
      <c r="C728" s="124" t="str">
        <f>IF(A728&lt;&gt;"",SUMIFS('JPK_KR-1'!AL:AL,'JPK_KR-1'!W:W,B728),"")</f>
        <v/>
      </c>
      <c r="D728" s="124" t="str">
        <f>IF(A728&lt;&gt;"",SUMIFS('JPK_KR-1'!AM:AM,'JPK_KR-1'!W:W,B728),"")</f>
        <v/>
      </c>
      <c r="E728" t="str">
        <f>IF(KOKPIT!E728&lt;&gt;"",KOKPIT!E728,"")</f>
        <v/>
      </c>
      <c r="F728" t="str">
        <f>IF(KOKPIT!F728&lt;&gt;"",KOKPIT!F728,"")</f>
        <v/>
      </c>
      <c r="G728" s="124" t="str">
        <f>IF(E728&lt;&gt;"",SUMIFS('JPK_KR-1'!AL:AL,'JPK_KR-1'!W:W,F728),"")</f>
        <v/>
      </c>
      <c r="H728" s="124" t="str">
        <f>IF(E728&lt;&gt;"",SUMIFS('JPK_KR-1'!AM:AM,'JPK_KR-1'!W:W,F728),"")</f>
        <v/>
      </c>
      <c r="I728" t="str">
        <f>IF(KOKPIT!I728&lt;&gt;"",KOKPIT!I728,"")</f>
        <v/>
      </c>
      <c r="J728" t="str">
        <f>IF(KOKPIT!J728&lt;&gt;"",KOKPIT!J728,"")</f>
        <v/>
      </c>
      <c r="K728" s="124" t="str">
        <f>IF(I728&lt;&gt;"",SUMIFS('JPK_KR-1'!AJ:AJ,'JPK_KR-1'!W:W,J728),"")</f>
        <v/>
      </c>
      <c r="L728" s="124" t="str">
        <f>IF(I728&lt;&gt;"",SUMIFS('JPK_KR-1'!AK:AK,'JPK_KR-1'!W:W,J728),"")</f>
        <v/>
      </c>
    </row>
    <row r="729" spans="1:12" x14ac:dyDescent="0.35">
      <c r="A729" t="str">
        <f>IF(KOKPIT!A729&lt;&gt;"",KOKPIT!A729,"")</f>
        <v/>
      </c>
      <c r="B729" t="str">
        <f>IF(KOKPIT!B729&lt;&gt;"",KOKPIT!B729,"")</f>
        <v/>
      </c>
      <c r="C729" s="124" t="str">
        <f>IF(A729&lt;&gt;"",SUMIFS('JPK_KR-1'!AL:AL,'JPK_KR-1'!W:W,B729),"")</f>
        <v/>
      </c>
      <c r="D729" s="124" t="str">
        <f>IF(A729&lt;&gt;"",SUMIFS('JPK_KR-1'!AM:AM,'JPK_KR-1'!W:W,B729),"")</f>
        <v/>
      </c>
      <c r="E729" t="str">
        <f>IF(KOKPIT!E729&lt;&gt;"",KOKPIT!E729,"")</f>
        <v/>
      </c>
      <c r="F729" t="str">
        <f>IF(KOKPIT!F729&lt;&gt;"",KOKPIT!F729,"")</f>
        <v/>
      </c>
      <c r="G729" s="124" t="str">
        <f>IF(E729&lt;&gt;"",SUMIFS('JPK_KR-1'!AL:AL,'JPK_KR-1'!W:W,F729),"")</f>
        <v/>
      </c>
      <c r="H729" s="124" t="str">
        <f>IF(E729&lt;&gt;"",SUMIFS('JPK_KR-1'!AM:AM,'JPK_KR-1'!W:W,F729),"")</f>
        <v/>
      </c>
      <c r="I729" t="str">
        <f>IF(KOKPIT!I729&lt;&gt;"",KOKPIT!I729,"")</f>
        <v/>
      </c>
      <c r="J729" t="str">
        <f>IF(KOKPIT!J729&lt;&gt;"",KOKPIT!J729,"")</f>
        <v/>
      </c>
      <c r="K729" s="124" t="str">
        <f>IF(I729&lt;&gt;"",SUMIFS('JPK_KR-1'!AJ:AJ,'JPK_KR-1'!W:W,J729),"")</f>
        <v/>
      </c>
      <c r="L729" s="124" t="str">
        <f>IF(I729&lt;&gt;"",SUMIFS('JPK_KR-1'!AK:AK,'JPK_KR-1'!W:W,J729),"")</f>
        <v/>
      </c>
    </row>
    <row r="730" spans="1:12" x14ac:dyDescent="0.35">
      <c r="A730" t="str">
        <f>IF(KOKPIT!A730&lt;&gt;"",KOKPIT!A730,"")</f>
        <v/>
      </c>
      <c r="B730" t="str">
        <f>IF(KOKPIT!B730&lt;&gt;"",KOKPIT!B730,"")</f>
        <v/>
      </c>
      <c r="C730" s="124" t="str">
        <f>IF(A730&lt;&gt;"",SUMIFS('JPK_KR-1'!AL:AL,'JPK_KR-1'!W:W,B730),"")</f>
        <v/>
      </c>
      <c r="D730" s="124" t="str">
        <f>IF(A730&lt;&gt;"",SUMIFS('JPK_KR-1'!AM:AM,'JPK_KR-1'!W:W,B730),"")</f>
        <v/>
      </c>
      <c r="E730" t="str">
        <f>IF(KOKPIT!E730&lt;&gt;"",KOKPIT!E730,"")</f>
        <v/>
      </c>
      <c r="F730" t="str">
        <f>IF(KOKPIT!F730&lt;&gt;"",KOKPIT!F730,"")</f>
        <v/>
      </c>
      <c r="G730" s="124" t="str">
        <f>IF(E730&lt;&gt;"",SUMIFS('JPK_KR-1'!AL:AL,'JPK_KR-1'!W:W,F730),"")</f>
        <v/>
      </c>
      <c r="H730" s="124" t="str">
        <f>IF(E730&lt;&gt;"",SUMIFS('JPK_KR-1'!AM:AM,'JPK_KR-1'!W:W,F730),"")</f>
        <v/>
      </c>
      <c r="I730" t="str">
        <f>IF(KOKPIT!I730&lt;&gt;"",KOKPIT!I730,"")</f>
        <v/>
      </c>
      <c r="J730" t="str">
        <f>IF(KOKPIT!J730&lt;&gt;"",KOKPIT!J730,"")</f>
        <v/>
      </c>
      <c r="K730" s="124" t="str">
        <f>IF(I730&lt;&gt;"",SUMIFS('JPK_KR-1'!AJ:AJ,'JPK_KR-1'!W:W,J730),"")</f>
        <v/>
      </c>
      <c r="L730" s="124" t="str">
        <f>IF(I730&lt;&gt;"",SUMIFS('JPK_KR-1'!AK:AK,'JPK_KR-1'!W:W,J730),"")</f>
        <v/>
      </c>
    </row>
    <row r="731" spans="1:12" x14ac:dyDescent="0.35">
      <c r="A731" t="str">
        <f>IF(KOKPIT!A731&lt;&gt;"",KOKPIT!A731,"")</f>
        <v/>
      </c>
      <c r="B731" t="str">
        <f>IF(KOKPIT!B731&lt;&gt;"",KOKPIT!B731,"")</f>
        <v/>
      </c>
      <c r="C731" s="124" t="str">
        <f>IF(A731&lt;&gt;"",SUMIFS('JPK_KR-1'!AL:AL,'JPK_KR-1'!W:W,B731),"")</f>
        <v/>
      </c>
      <c r="D731" s="124" t="str">
        <f>IF(A731&lt;&gt;"",SUMIFS('JPK_KR-1'!AM:AM,'JPK_KR-1'!W:W,B731),"")</f>
        <v/>
      </c>
      <c r="E731" t="str">
        <f>IF(KOKPIT!E731&lt;&gt;"",KOKPIT!E731,"")</f>
        <v/>
      </c>
      <c r="F731" t="str">
        <f>IF(KOKPIT!F731&lt;&gt;"",KOKPIT!F731,"")</f>
        <v/>
      </c>
      <c r="G731" s="124" t="str">
        <f>IF(E731&lt;&gt;"",SUMIFS('JPK_KR-1'!AL:AL,'JPK_KR-1'!W:W,F731),"")</f>
        <v/>
      </c>
      <c r="H731" s="124" t="str">
        <f>IF(E731&lt;&gt;"",SUMIFS('JPK_KR-1'!AM:AM,'JPK_KR-1'!W:W,F731),"")</f>
        <v/>
      </c>
      <c r="I731" t="str">
        <f>IF(KOKPIT!I731&lt;&gt;"",KOKPIT!I731,"")</f>
        <v/>
      </c>
      <c r="J731" t="str">
        <f>IF(KOKPIT!J731&lt;&gt;"",KOKPIT!J731,"")</f>
        <v/>
      </c>
      <c r="K731" s="124" t="str">
        <f>IF(I731&lt;&gt;"",SUMIFS('JPK_KR-1'!AJ:AJ,'JPK_KR-1'!W:W,J731),"")</f>
        <v/>
      </c>
      <c r="L731" s="124" t="str">
        <f>IF(I731&lt;&gt;"",SUMIFS('JPK_KR-1'!AK:AK,'JPK_KR-1'!W:W,J731),"")</f>
        <v/>
      </c>
    </row>
    <row r="732" spans="1:12" x14ac:dyDescent="0.35">
      <c r="A732" t="str">
        <f>IF(KOKPIT!A732&lt;&gt;"",KOKPIT!A732,"")</f>
        <v/>
      </c>
      <c r="B732" t="str">
        <f>IF(KOKPIT!B732&lt;&gt;"",KOKPIT!B732,"")</f>
        <v/>
      </c>
      <c r="C732" s="124" t="str">
        <f>IF(A732&lt;&gt;"",SUMIFS('JPK_KR-1'!AL:AL,'JPK_KR-1'!W:W,B732),"")</f>
        <v/>
      </c>
      <c r="D732" s="124" t="str">
        <f>IF(A732&lt;&gt;"",SUMIFS('JPK_KR-1'!AM:AM,'JPK_KR-1'!W:W,B732),"")</f>
        <v/>
      </c>
      <c r="E732" t="str">
        <f>IF(KOKPIT!E732&lt;&gt;"",KOKPIT!E732,"")</f>
        <v/>
      </c>
      <c r="F732" t="str">
        <f>IF(KOKPIT!F732&lt;&gt;"",KOKPIT!F732,"")</f>
        <v/>
      </c>
      <c r="G732" s="124" t="str">
        <f>IF(E732&lt;&gt;"",SUMIFS('JPK_KR-1'!AL:AL,'JPK_KR-1'!W:W,F732),"")</f>
        <v/>
      </c>
      <c r="H732" s="124" t="str">
        <f>IF(E732&lt;&gt;"",SUMIFS('JPK_KR-1'!AM:AM,'JPK_KR-1'!W:W,F732),"")</f>
        <v/>
      </c>
      <c r="I732" t="str">
        <f>IF(KOKPIT!I732&lt;&gt;"",KOKPIT!I732,"")</f>
        <v/>
      </c>
      <c r="J732" t="str">
        <f>IF(KOKPIT!J732&lt;&gt;"",KOKPIT!J732,"")</f>
        <v/>
      </c>
      <c r="K732" s="124" t="str">
        <f>IF(I732&lt;&gt;"",SUMIFS('JPK_KR-1'!AJ:AJ,'JPK_KR-1'!W:W,J732),"")</f>
        <v/>
      </c>
      <c r="L732" s="124" t="str">
        <f>IF(I732&lt;&gt;"",SUMIFS('JPK_KR-1'!AK:AK,'JPK_KR-1'!W:W,J732),"")</f>
        <v/>
      </c>
    </row>
    <row r="733" spans="1:12" x14ac:dyDescent="0.35">
      <c r="A733" t="str">
        <f>IF(KOKPIT!A733&lt;&gt;"",KOKPIT!A733,"")</f>
        <v/>
      </c>
      <c r="B733" t="str">
        <f>IF(KOKPIT!B733&lt;&gt;"",KOKPIT!B733,"")</f>
        <v/>
      </c>
      <c r="C733" s="124" t="str">
        <f>IF(A733&lt;&gt;"",SUMIFS('JPK_KR-1'!AL:AL,'JPK_KR-1'!W:W,B733),"")</f>
        <v/>
      </c>
      <c r="D733" s="124" t="str">
        <f>IF(A733&lt;&gt;"",SUMIFS('JPK_KR-1'!AM:AM,'JPK_KR-1'!W:W,B733),"")</f>
        <v/>
      </c>
      <c r="E733" t="str">
        <f>IF(KOKPIT!E733&lt;&gt;"",KOKPIT!E733,"")</f>
        <v/>
      </c>
      <c r="F733" t="str">
        <f>IF(KOKPIT!F733&lt;&gt;"",KOKPIT!F733,"")</f>
        <v/>
      </c>
      <c r="G733" s="124" t="str">
        <f>IF(E733&lt;&gt;"",SUMIFS('JPK_KR-1'!AL:AL,'JPK_KR-1'!W:W,F733),"")</f>
        <v/>
      </c>
      <c r="H733" s="124" t="str">
        <f>IF(E733&lt;&gt;"",SUMIFS('JPK_KR-1'!AM:AM,'JPK_KR-1'!W:W,F733),"")</f>
        <v/>
      </c>
      <c r="I733" t="str">
        <f>IF(KOKPIT!I733&lt;&gt;"",KOKPIT!I733,"")</f>
        <v/>
      </c>
      <c r="J733" t="str">
        <f>IF(KOKPIT!J733&lt;&gt;"",KOKPIT!J733,"")</f>
        <v/>
      </c>
      <c r="K733" s="124" t="str">
        <f>IF(I733&lt;&gt;"",SUMIFS('JPK_KR-1'!AJ:AJ,'JPK_KR-1'!W:W,J733),"")</f>
        <v/>
      </c>
      <c r="L733" s="124" t="str">
        <f>IF(I733&lt;&gt;"",SUMIFS('JPK_KR-1'!AK:AK,'JPK_KR-1'!W:W,J733),"")</f>
        <v/>
      </c>
    </row>
    <row r="734" spans="1:12" x14ac:dyDescent="0.35">
      <c r="A734" t="str">
        <f>IF(KOKPIT!A734&lt;&gt;"",KOKPIT!A734,"")</f>
        <v/>
      </c>
      <c r="B734" t="str">
        <f>IF(KOKPIT!B734&lt;&gt;"",KOKPIT!B734,"")</f>
        <v/>
      </c>
      <c r="C734" s="124" t="str">
        <f>IF(A734&lt;&gt;"",SUMIFS('JPK_KR-1'!AL:AL,'JPK_KR-1'!W:W,B734),"")</f>
        <v/>
      </c>
      <c r="D734" s="124" t="str">
        <f>IF(A734&lt;&gt;"",SUMIFS('JPK_KR-1'!AM:AM,'JPK_KR-1'!W:W,B734),"")</f>
        <v/>
      </c>
      <c r="E734" t="str">
        <f>IF(KOKPIT!E734&lt;&gt;"",KOKPIT!E734,"")</f>
        <v/>
      </c>
      <c r="F734" t="str">
        <f>IF(KOKPIT!F734&lt;&gt;"",KOKPIT!F734,"")</f>
        <v/>
      </c>
      <c r="G734" s="124" t="str">
        <f>IF(E734&lt;&gt;"",SUMIFS('JPK_KR-1'!AL:AL,'JPK_KR-1'!W:W,F734),"")</f>
        <v/>
      </c>
      <c r="H734" s="124" t="str">
        <f>IF(E734&lt;&gt;"",SUMIFS('JPK_KR-1'!AM:AM,'JPK_KR-1'!W:W,F734),"")</f>
        <v/>
      </c>
      <c r="I734" t="str">
        <f>IF(KOKPIT!I734&lt;&gt;"",KOKPIT!I734,"")</f>
        <v/>
      </c>
      <c r="J734" t="str">
        <f>IF(KOKPIT!J734&lt;&gt;"",KOKPIT!J734,"")</f>
        <v/>
      </c>
      <c r="K734" s="124" t="str">
        <f>IF(I734&lt;&gt;"",SUMIFS('JPK_KR-1'!AJ:AJ,'JPK_KR-1'!W:W,J734),"")</f>
        <v/>
      </c>
      <c r="L734" s="124" t="str">
        <f>IF(I734&lt;&gt;"",SUMIFS('JPK_KR-1'!AK:AK,'JPK_KR-1'!W:W,J734),"")</f>
        <v/>
      </c>
    </row>
    <row r="735" spans="1:12" x14ac:dyDescent="0.35">
      <c r="A735" t="str">
        <f>IF(KOKPIT!A735&lt;&gt;"",KOKPIT!A735,"")</f>
        <v/>
      </c>
      <c r="B735" t="str">
        <f>IF(KOKPIT!B735&lt;&gt;"",KOKPIT!B735,"")</f>
        <v/>
      </c>
      <c r="C735" s="124" t="str">
        <f>IF(A735&lt;&gt;"",SUMIFS('JPK_KR-1'!AL:AL,'JPK_KR-1'!W:W,B735),"")</f>
        <v/>
      </c>
      <c r="D735" s="124" t="str">
        <f>IF(A735&lt;&gt;"",SUMIFS('JPK_KR-1'!AM:AM,'JPK_KR-1'!W:W,B735),"")</f>
        <v/>
      </c>
      <c r="E735" t="str">
        <f>IF(KOKPIT!E735&lt;&gt;"",KOKPIT!E735,"")</f>
        <v/>
      </c>
      <c r="F735" t="str">
        <f>IF(KOKPIT!F735&lt;&gt;"",KOKPIT!F735,"")</f>
        <v/>
      </c>
      <c r="G735" s="124" t="str">
        <f>IF(E735&lt;&gt;"",SUMIFS('JPK_KR-1'!AL:AL,'JPK_KR-1'!W:W,F735),"")</f>
        <v/>
      </c>
      <c r="H735" s="124" t="str">
        <f>IF(E735&lt;&gt;"",SUMIFS('JPK_KR-1'!AM:AM,'JPK_KR-1'!W:W,F735),"")</f>
        <v/>
      </c>
      <c r="I735" t="str">
        <f>IF(KOKPIT!I735&lt;&gt;"",KOKPIT!I735,"")</f>
        <v/>
      </c>
      <c r="J735" t="str">
        <f>IF(KOKPIT!J735&lt;&gt;"",KOKPIT!J735,"")</f>
        <v/>
      </c>
      <c r="K735" s="124" t="str">
        <f>IF(I735&lt;&gt;"",SUMIFS('JPK_KR-1'!AJ:AJ,'JPK_KR-1'!W:W,J735),"")</f>
        <v/>
      </c>
      <c r="L735" s="124" t="str">
        <f>IF(I735&lt;&gt;"",SUMIFS('JPK_KR-1'!AK:AK,'JPK_KR-1'!W:W,J735),"")</f>
        <v/>
      </c>
    </row>
    <row r="736" spans="1:12" x14ac:dyDescent="0.35">
      <c r="A736" t="str">
        <f>IF(KOKPIT!A736&lt;&gt;"",KOKPIT!A736,"")</f>
        <v/>
      </c>
      <c r="B736" t="str">
        <f>IF(KOKPIT!B736&lt;&gt;"",KOKPIT!B736,"")</f>
        <v/>
      </c>
      <c r="C736" s="124" t="str">
        <f>IF(A736&lt;&gt;"",SUMIFS('JPK_KR-1'!AL:AL,'JPK_KR-1'!W:W,B736),"")</f>
        <v/>
      </c>
      <c r="D736" s="124" t="str">
        <f>IF(A736&lt;&gt;"",SUMIFS('JPK_KR-1'!AM:AM,'JPK_KR-1'!W:W,B736),"")</f>
        <v/>
      </c>
      <c r="E736" t="str">
        <f>IF(KOKPIT!E736&lt;&gt;"",KOKPIT!E736,"")</f>
        <v/>
      </c>
      <c r="F736" t="str">
        <f>IF(KOKPIT!F736&lt;&gt;"",KOKPIT!F736,"")</f>
        <v/>
      </c>
      <c r="G736" s="124" t="str">
        <f>IF(E736&lt;&gt;"",SUMIFS('JPK_KR-1'!AL:AL,'JPK_KR-1'!W:W,F736),"")</f>
        <v/>
      </c>
      <c r="H736" s="124" t="str">
        <f>IF(E736&lt;&gt;"",SUMIFS('JPK_KR-1'!AM:AM,'JPK_KR-1'!W:W,F736),"")</f>
        <v/>
      </c>
      <c r="I736" t="str">
        <f>IF(KOKPIT!I736&lt;&gt;"",KOKPIT!I736,"")</f>
        <v/>
      </c>
      <c r="J736" t="str">
        <f>IF(KOKPIT!J736&lt;&gt;"",KOKPIT!J736,"")</f>
        <v/>
      </c>
      <c r="K736" s="124" t="str">
        <f>IF(I736&lt;&gt;"",SUMIFS('JPK_KR-1'!AJ:AJ,'JPK_KR-1'!W:W,J736),"")</f>
        <v/>
      </c>
      <c r="L736" s="124" t="str">
        <f>IF(I736&lt;&gt;"",SUMIFS('JPK_KR-1'!AK:AK,'JPK_KR-1'!W:W,J736),"")</f>
        <v/>
      </c>
    </row>
    <row r="737" spans="1:12" x14ac:dyDescent="0.35">
      <c r="A737" t="str">
        <f>IF(KOKPIT!A737&lt;&gt;"",KOKPIT!A737,"")</f>
        <v/>
      </c>
      <c r="B737" t="str">
        <f>IF(KOKPIT!B737&lt;&gt;"",KOKPIT!B737,"")</f>
        <v/>
      </c>
      <c r="C737" s="124" t="str">
        <f>IF(A737&lt;&gt;"",SUMIFS('JPK_KR-1'!AL:AL,'JPK_KR-1'!W:W,B737),"")</f>
        <v/>
      </c>
      <c r="D737" s="124" t="str">
        <f>IF(A737&lt;&gt;"",SUMIFS('JPK_KR-1'!AM:AM,'JPK_KR-1'!W:W,B737),"")</f>
        <v/>
      </c>
      <c r="E737" t="str">
        <f>IF(KOKPIT!E737&lt;&gt;"",KOKPIT!E737,"")</f>
        <v/>
      </c>
      <c r="F737" t="str">
        <f>IF(KOKPIT!F737&lt;&gt;"",KOKPIT!F737,"")</f>
        <v/>
      </c>
      <c r="G737" s="124" t="str">
        <f>IF(E737&lt;&gt;"",SUMIFS('JPK_KR-1'!AL:AL,'JPK_KR-1'!W:W,F737),"")</f>
        <v/>
      </c>
      <c r="H737" s="124" t="str">
        <f>IF(E737&lt;&gt;"",SUMIFS('JPK_KR-1'!AM:AM,'JPK_KR-1'!W:W,F737),"")</f>
        <v/>
      </c>
      <c r="I737" t="str">
        <f>IF(KOKPIT!I737&lt;&gt;"",KOKPIT!I737,"")</f>
        <v/>
      </c>
      <c r="J737" t="str">
        <f>IF(KOKPIT!J737&lt;&gt;"",KOKPIT!J737,"")</f>
        <v/>
      </c>
      <c r="K737" s="124" t="str">
        <f>IF(I737&lt;&gt;"",SUMIFS('JPK_KR-1'!AJ:AJ,'JPK_KR-1'!W:W,J737),"")</f>
        <v/>
      </c>
      <c r="L737" s="124" t="str">
        <f>IF(I737&lt;&gt;"",SUMIFS('JPK_KR-1'!AK:AK,'JPK_KR-1'!W:W,J737),"")</f>
        <v/>
      </c>
    </row>
    <row r="738" spans="1:12" x14ac:dyDescent="0.35">
      <c r="A738" t="str">
        <f>IF(KOKPIT!A738&lt;&gt;"",KOKPIT!A738,"")</f>
        <v/>
      </c>
      <c r="B738" t="str">
        <f>IF(KOKPIT!B738&lt;&gt;"",KOKPIT!B738,"")</f>
        <v/>
      </c>
      <c r="C738" s="124" t="str">
        <f>IF(A738&lt;&gt;"",SUMIFS('JPK_KR-1'!AL:AL,'JPK_KR-1'!W:W,B738),"")</f>
        <v/>
      </c>
      <c r="D738" s="124" t="str">
        <f>IF(A738&lt;&gt;"",SUMIFS('JPK_KR-1'!AM:AM,'JPK_KR-1'!W:W,B738),"")</f>
        <v/>
      </c>
      <c r="E738" t="str">
        <f>IF(KOKPIT!E738&lt;&gt;"",KOKPIT!E738,"")</f>
        <v/>
      </c>
      <c r="F738" t="str">
        <f>IF(KOKPIT!F738&lt;&gt;"",KOKPIT!F738,"")</f>
        <v/>
      </c>
      <c r="G738" s="124" t="str">
        <f>IF(E738&lt;&gt;"",SUMIFS('JPK_KR-1'!AL:AL,'JPK_KR-1'!W:W,F738),"")</f>
        <v/>
      </c>
      <c r="H738" s="124" t="str">
        <f>IF(E738&lt;&gt;"",SUMIFS('JPK_KR-1'!AM:AM,'JPK_KR-1'!W:W,F738),"")</f>
        <v/>
      </c>
      <c r="I738" t="str">
        <f>IF(KOKPIT!I738&lt;&gt;"",KOKPIT!I738,"")</f>
        <v/>
      </c>
      <c r="J738" t="str">
        <f>IF(KOKPIT!J738&lt;&gt;"",KOKPIT!J738,"")</f>
        <v/>
      </c>
      <c r="K738" s="124" t="str">
        <f>IF(I738&lt;&gt;"",SUMIFS('JPK_KR-1'!AJ:AJ,'JPK_KR-1'!W:W,J738),"")</f>
        <v/>
      </c>
      <c r="L738" s="124" t="str">
        <f>IF(I738&lt;&gt;"",SUMIFS('JPK_KR-1'!AK:AK,'JPK_KR-1'!W:W,J738),"")</f>
        <v/>
      </c>
    </row>
    <row r="739" spans="1:12" x14ac:dyDescent="0.35">
      <c r="A739" t="str">
        <f>IF(KOKPIT!A739&lt;&gt;"",KOKPIT!A739,"")</f>
        <v/>
      </c>
      <c r="B739" t="str">
        <f>IF(KOKPIT!B739&lt;&gt;"",KOKPIT!B739,"")</f>
        <v/>
      </c>
      <c r="C739" s="124" t="str">
        <f>IF(A739&lt;&gt;"",SUMIFS('JPK_KR-1'!AL:AL,'JPK_KR-1'!W:W,B739),"")</f>
        <v/>
      </c>
      <c r="D739" s="124" t="str">
        <f>IF(A739&lt;&gt;"",SUMIFS('JPK_KR-1'!AM:AM,'JPK_KR-1'!W:W,B739),"")</f>
        <v/>
      </c>
      <c r="E739" t="str">
        <f>IF(KOKPIT!E739&lt;&gt;"",KOKPIT!E739,"")</f>
        <v/>
      </c>
      <c r="F739" t="str">
        <f>IF(KOKPIT!F739&lt;&gt;"",KOKPIT!F739,"")</f>
        <v/>
      </c>
      <c r="G739" s="124" t="str">
        <f>IF(E739&lt;&gt;"",SUMIFS('JPK_KR-1'!AL:AL,'JPK_KR-1'!W:W,F739),"")</f>
        <v/>
      </c>
      <c r="H739" s="124" t="str">
        <f>IF(E739&lt;&gt;"",SUMIFS('JPK_KR-1'!AM:AM,'JPK_KR-1'!W:W,F739),"")</f>
        <v/>
      </c>
      <c r="I739" t="str">
        <f>IF(KOKPIT!I739&lt;&gt;"",KOKPIT!I739,"")</f>
        <v/>
      </c>
      <c r="J739" t="str">
        <f>IF(KOKPIT!J739&lt;&gt;"",KOKPIT!J739,"")</f>
        <v/>
      </c>
      <c r="K739" s="124" t="str">
        <f>IF(I739&lt;&gt;"",SUMIFS('JPK_KR-1'!AJ:AJ,'JPK_KR-1'!W:W,J739),"")</f>
        <v/>
      </c>
      <c r="L739" s="124" t="str">
        <f>IF(I739&lt;&gt;"",SUMIFS('JPK_KR-1'!AK:AK,'JPK_KR-1'!W:W,J739),"")</f>
        <v/>
      </c>
    </row>
    <row r="740" spans="1:12" x14ac:dyDescent="0.35">
      <c r="A740" t="str">
        <f>IF(KOKPIT!A740&lt;&gt;"",KOKPIT!A740,"")</f>
        <v/>
      </c>
      <c r="B740" t="str">
        <f>IF(KOKPIT!B740&lt;&gt;"",KOKPIT!B740,"")</f>
        <v/>
      </c>
      <c r="C740" s="124" t="str">
        <f>IF(A740&lt;&gt;"",SUMIFS('JPK_KR-1'!AL:AL,'JPK_KR-1'!W:W,B740),"")</f>
        <v/>
      </c>
      <c r="D740" s="124" t="str">
        <f>IF(A740&lt;&gt;"",SUMIFS('JPK_KR-1'!AM:AM,'JPK_KR-1'!W:W,B740),"")</f>
        <v/>
      </c>
      <c r="E740" t="str">
        <f>IF(KOKPIT!E740&lt;&gt;"",KOKPIT!E740,"")</f>
        <v/>
      </c>
      <c r="F740" t="str">
        <f>IF(KOKPIT!F740&lt;&gt;"",KOKPIT!F740,"")</f>
        <v/>
      </c>
      <c r="G740" s="124" t="str">
        <f>IF(E740&lt;&gt;"",SUMIFS('JPK_KR-1'!AL:AL,'JPK_KR-1'!W:W,F740),"")</f>
        <v/>
      </c>
      <c r="H740" s="124" t="str">
        <f>IF(E740&lt;&gt;"",SUMIFS('JPK_KR-1'!AM:AM,'JPK_KR-1'!W:W,F740),"")</f>
        <v/>
      </c>
      <c r="I740" t="str">
        <f>IF(KOKPIT!I740&lt;&gt;"",KOKPIT!I740,"")</f>
        <v/>
      </c>
      <c r="J740" t="str">
        <f>IF(KOKPIT!J740&lt;&gt;"",KOKPIT!J740,"")</f>
        <v/>
      </c>
      <c r="K740" s="124" t="str">
        <f>IF(I740&lt;&gt;"",SUMIFS('JPK_KR-1'!AJ:AJ,'JPK_KR-1'!W:W,J740),"")</f>
        <v/>
      </c>
      <c r="L740" s="124" t="str">
        <f>IF(I740&lt;&gt;"",SUMIFS('JPK_KR-1'!AK:AK,'JPK_KR-1'!W:W,J740),"")</f>
        <v/>
      </c>
    </row>
    <row r="741" spans="1:12" x14ac:dyDescent="0.35">
      <c r="A741" t="str">
        <f>IF(KOKPIT!A741&lt;&gt;"",KOKPIT!A741,"")</f>
        <v/>
      </c>
      <c r="B741" t="str">
        <f>IF(KOKPIT!B741&lt;&gt;"",KOKPIT!B741,"")</f>
        <v/>
      </c>
      <c r="C741" s="124" t="str">
        <f>IF(A741&lt;&gt;"",SUMIFS('JPK_KR-1'!AL:AL,'JPK_KR-1'!W:W,B741),"")</f>
        <v/>
      </c>
      <c r="D741" s="124" t="str">
        <f>IF(A741&lt;&gt;"",SUMIFS('JPK_KR-1'!AM:AM,'JPK_KR-1'!W:W,B741),"")</f>
        <v/>
      </c>
      <c r="E741" t="str">
        <f>IF(KOKPIT!E741&lt;&gt;"",KOKPIT!E741,"")</f>
        <v/>
      </c>
      <c r="F741" t="str">
        <f>IF(KOKPIT!F741&lt;&gt;"",KOKPIT!F741,"")</f>
        <v/>
      </c>
      <c r="G741" s="124" t="str">
        <f>IF(E741&lt;&gt;"",SUMIFS('JPK_KR-1'!AL:AL,'JPK_KR-1'!W:W,F741),"")</f>
        <v/>
      </c>
      <c r="H741" s="124" t="str">
        <f>IF(E741&lt;&gt;"",SUMIFS('JPK_KR-1'!AM:AM,'JPK_KR-1'!W:W,F741),"")</f>
        <v/>
      </c>
      <c r="I741" t="str">
        <f>IF(KOKPIT!I741&lt;&gt;"",KOKPIT!I741,"")</f>
        <v/>
      </c>
      <c r="J741" t="str">
        <f>IF(KOKPIT!J741&lt;&gt;"",KOKPIT!J741,"")</f>
        <v/>
      </c>
      <c r="K741" s="124" t="str">
        <f>IF(I741&lt;&gt;"",SUMIFS('JPK_KR-1'!AJ:AJ,'JPK_KR-1'!W:W,J741),"")</f>
        <v/>
      </c>
      <c r="L741" s="124" t="str">
        <f>IF(I741&lt;&gt;"",SUMIFS('JPK_KR-1'!AK:AK,'JPK_KR-1'!W:W,J741),"")</f>
        <v/>
      </c>
    </row>
    <row r="742" spans="1:12" x14ac:dyDescent="0.35">
      <c r="A742" t="str">
        <f>IF(KOKPIT!A742&lt;&gt;"",KOKPIT!A742,"")</f>
        <v/>
      </c>
      <c r="B742" t="str">
        <f>IF(KOKPIT!B742&lt;&gt;"",KOKPIT!B742,"")</f>
        <v/>
      </c>
      <c r="C742" s="124" t="str">
        <f>IF(A742&lt;&gt;"",SUMIFS('JPK_KR-1'!AL:AL,'JPK_KR-1'!W:W,B742),"")</f>
        <v/>
      </c>
      <c r="D742" s="124" t="str">
        <f>IF(A742&lt;&gt;"",SUMIFS('JPK_KR-1'!AM:AM,'JPK_KR-1'!W:W,B742),"")</f>
        <v/>
      </c>
      <c r="E742" t="str">
        <f>IF(KOKPIT!E742&lt;&gt;"",KOKPIT!E742,"")</f>
        <v/>
      </c>
      <c r="F742" t="str">
        <f>IF(KOKPIT!F742&lt;&gt;"",KOKPIT!F742,"")</f>
        <v/>
      </c>
      <c r="G742" s="124" t="str">
        <f>IF(E742&lt;&gt;"",SUMIFS('JPK_KR-1'!AL:AL,'JPK_KR-1'!W:W,F742),"")</f>
        <v/>
      </c>
      <c r="H742" s="124" t="str">
        <f>IF(E742&lt;&gt;"",SUMIFS('JPK_KR-1'!AM:AM,'JPK_KR-1'!W:W,F742),"")</f>
        <v/>
      </c>
      <c r="I742" t="str">
        <f>IF(KOKPIT!I742&lt;&gt;"",KOKPIT!I742,"")</f>
        <v/>
      </c>
      <c r="J742" t="str">
        <f>IF(KOKPIT!J742&lt;&gt;"",KOKPIT!J742,"")</f>
        <v/>
      </c>
      <c r="K742" s="124" t="str">
        <f>IF(I742&lt;&gt;"",SUMIFS('JPK_KR-1'!AJ:AJ,'JPK_KR-1'!W:W,J742),"")</f>
        <v/>
      </c>
      <c r="L742" s="124" t="str">
        <f>IF(I742&lt;&gt;"",SUMIFS('JPK_KR-1'!AK:AK,'JPK_KR-1'!W:W,J742),"")</f>
        <v/>
      </c>
    </row>
    <row r="743" spans="1:12" x14ac:dyDescent="0.35">
      <c r="A743" t="str">
        <f>IF(KOKPIT!A743&lt;&gt;"",KOKPIT!A743,"")</f>
        <v/>
      </c>
      <c r="B743" t="str">
        <f>IF(KOKPIT!B743&lt;&gt;"",KOKPIT!B743,"")</f>
        <v/>
      </c>
      <c r="C743" s="124" t="str">
        <f>IF(A743&lt;&gt;"",SUMIFS('JPK_KR-1'!AL:AL,'JPK_KR-1'!W:W,B743),"")</f>
        <v/>
      </c>
      <c r="D743" s="124" t="str">
        <f>IF(A743&lt;&gt;"",SUMIFS('JPK_KR-1'!AM:AM,'JPK_KR-1'!W:W,B743),"")</f>
        <v/>
      </c>
      <c r="E743" t="str">
        <f>IF(KOKPIT!E743&lt;&gt;"",KOKPIT!E743,"")</f>
        <v/>
      </c>
      <c r="F743" t="str">
        <f>IF(KOKPIT!F743&lt;&gt;"",KOKPIT!F743,"")</f>
        <v/>
      </c>
      <c r="G743" s="124" t="str">
        <f>IF(E743&lt;&gt;"",SUMIFS('JPK_KR-1'!AL:AL,'JPK_KR-1'!W:W,F743),"")</f>
        <v/>
      </c>
      <c r="H743" s="124" t="str">
        <f>IF(E743&lt;&gt;"",SUMIFS('JPK_KR-1'!AM:AM,'JPK_KR-1'!W:W,F743),"")</f>
        <v/>
      </c>
      <c r="I743" t="str">
        <f>IF(KOKPIT!I743&lt;&gt;"",KOKPIT!I743,"")</f>
        <v/>
      </c>
      <c r="J743" t="str">
        <f>IF(KOKPIT!J743&lt;&gt;"",KOKPIT!J743,"")</f>
        <v/>
      </c>
      <c r="K743" s="124" t="str">
        <f>IF(I743&lt;&gt;"",SUMIFS('JPK_KR-1'!AJ:AJ,'JPK_KR-1'!W:W,J743),"")</f>
        <v/>
      </c>
      <c r="L743" s="124" t="str">
        <f>IF(I743&lt;&gt;"",SUMIFS('JPK_KR-1'!AK:AK,'JPK_KR-1'!W:W,J743),"")</f>
        <v/>
      </c>
    </row>
    <row r="744" spans="1:12" x14ac:dyDescent="0.35">
      <c r="A744" t="str">
        <f>IF(KOKPIT!A744&lt;&gt;"",KOKPIT!A744,"")</f>
        <v/>
      </c>
      <c r="B744" t="str">
        <f>IF(KOKPIT!B744&lt;&gt;"",KOKPIT!B744,"")</f>
        <v/>
      </c>
      <c r="C744" s="124" t="str">
        <f>IF(A744&lt;&gt;"",SUMIFS('JPK_KR-1'!AL:AL,'JPK_KR-1'!W:W,B744),"")</f>
        <v/>
      </c>
      <c r="D744" s="124" t="str">
        <f>IF(A744&lt;&gt;"",SUMIFS('JPK_KR-1'!AM:AM,'JPK_KR-1'!W:W,B744),"")</f>
        <v/>
      </c>
      <c r="E744" t="str">
        <f>IF(KOKPIT!E744&lt;&gt;"",KOKPIT!E744,"")</f>
        <v/>
      </c>
      <c r="F744" t="str">
        <f>IF(KOKPIT!F744&lt;&gt;"",KOKPIT!F744,"")</f>
        <v/>
      </c>
      <c r="G744" s="124" t="str">
        <f>IF(E744&lt;&gt;"",SUMIFS('JPK_KR-1'!AL:AL,'JPK_KR-1'!W:W,F744),"")</f>
        <v/>
      </c>
      <c r="H744" s="124" t="str">
        <f>IF(E744&lt;&gt;"",SUMIFS('JPK_KR-1'!AM:AM,'JPK_KR-1'!W:W,F744),"")</f>
        <v/>
      </c>
      <c r="I744" t="str">
        <f>IF(KOKPIT!I744&lt;&gt;"",KOKPIT!I744,"")</f>
        <v/>
      </c>
      <c r="J744" t="str">
        <f>IF(KOKPIT!J744&lt;&gt;"",KOKPIT!J744,"")</f>
        <v/>
      </c>
      <c r="K744" s="124" t="str">
        <f>IF(I744&lt;&gt;"",SUMIFS('JPK_KR-1'!AJ:AJ,'JPK_KR-1'!W:W,J744),"")</f>
        <v/>
      </c>
      <c r="L744" s="124" t="str">
        <f>IF(I744&lt;&gt;"",SUMIFS('JPK_KR-1'!AK:AK,'JPK_KR-1'!W:W,J744),"")</f>
        <v/>
      </c>
    </row>
    <row r="745" spans="1:12" x14ac:dyDescent="0.35">
      <c r="A745" t="str">
        <f>IF(KOKPIT!A745&lt;&gt;"",KOKPIT!A745,"")</f>
        <v/>
      </c>
      <c r="B745" t="str">
        <f>IF(KOKPIT!B745&lt;&gt;"",KOKPIT!B745,"")</f>
        <v/>
      </c>
      <c r="C745" s="124" t="str">
        <f>IF(A745&lt;&gt;"",SUMIFS('JPK_KR-1'!AL:AL,'JPK_KR-1'!W:W,B745),"")</f>
        <v/>
      </c>
      <c r="D745" s="124" t="str">
        <f>IF(A745&lt;&gt;"",SUMIFS('JPK_KR-1'!AM:AM,'JPK_KR-1'!W:W,B745),"")</f>
        <v/>
      </c>
      <c r="E745" t="str">
        <f>IF(KOKPIT!E745&lt;&gt;"",KOKPIT!E745,"")</f>
        <v/>
      </c>
      <c r="F745" t="str">
        <f>IF(KOKPIT!F745&lt;&gt;"",KOKPIT!F745,"")</f>
        <v/>
      </c>
      <c r="G745" s="124" t="str">
        <f>IF(E745&lt;&gt;"",SUMIFS('JPK_KR-1'!AL:AL,'JPK_KR-1'!W:W,F745),"")</f>
        <v/>
      </c>
      <c r="H745" s="124" t="str">
        <f>IF(E745&lt;&gt;"",SUMIFS('JPK_KR-1'!AM:AM,'JPK_KR-1'!W:W,F745),"")</f>
        <v/>
      </c>
      <c r="I745" t="str">
        <f>IF(KOKPIT!I745&lt;&gt;"",KOKPIT!I745,"")</f>
        <v/>
      </c>
      <c r="J745" t="str">
        <f>IF(KOKPIT!J745&lt;&gt;"",KOKPIT!J745,"")</f>
        <v/>
      </c>
      <c r="K745" s="124" t="str">
        <f>IF(I745&lt;&gt;"",SUMIFS('JPK_KR-1'!AJ:AJ,'JPK_KR-1'!W:W,J745),"")</f>
        <v/>
      </c>
      <c r="L745" s="124" t="str">
        <f>IF(I745&lt;&gt;"",SUMIFS('JPK_KR-1'!AK:AK,'JPK_KR-1'!W:W,J745),"")</f>
        <v/>
      </c>
    </row>
    <row r="746" spans="1:12" x14ac:dyDescent="0.35">
      <c r="A746" t="str">
        <f>IF(KOKPIT!A746&lt;&gt;"",KOKPIT!A746,"")</f>
        <v/>
      </c>
      <c r="B746" t="str">
        <f>IF(KOKPIT!B746&lt;&gt;"",KOKPIT!B746,"")</f>
        <v/>
      </c>
      <c r="C746" s="124" t="str">
        <f>IF(A746&lt;&gt;"",SUMIFS('JPK_KR-1'!AL:AL,'JPK_KR-1'!W:W,B746),"")</f>
        <v/>
      </c>
      <c r="D746" s="124" t="str">
        <f>IF(A746&lt;&gt;"",SUMIFS('JPK_KR-1'!AM:AM,'JPK_KR-1'!W:W,B746),"")</f>
        <v/>
      </c>
      <c r="E746" t="str">
        <f>IF(KOKPIT!E746&lt;&gt;"",KOKPIT!E746,"")</f>
        <v/>
      </c>
      <c r="F746" t="str">
        <f>IF(KOKPIT!F746&lt;&gt;"",KOKPIT!F746,"")</f>
        <v/>
      </c>
      <c r="G746" s="124" t="str">
        <f>IF(E746&lt;&gt;"",SUMIFS('JPK_KR-1'!AL:AL,'JPK_KR-1'!W:W,F746),"")</f>
        <v/>
      </c>
      <c r="H746" s="124" t="str">
        <f>IF(E746&lt;&gt;"",SUMIFS('JPK_KR-1'!AM:AM,'JPK_KR-1'!W:W,F746),"")</f>
        <v/>
      </c>
      <c r="I746" t="str">
        <f>IF(KOKPIT!I746&lt;&gt;"",KOKPIT!I746,"")</f>
        <v/>
      </c>
      <c r="J746" t="str">
        <f>IF(KOKPIT!J746&lt;&gt;"",KOKPIT!J746,"")</f>
        <v/>
      </c>
      <c r="K746" s="124" t="str">
        <f>IF(I746&lt;&gt;"",SUMIFS('JPK_KR-1'!AJ:AJ,'JPK_KR-1'!W:W,J746),"")</f>
        <v/>
      </c>
      <c r="L746" s="124" t="str">
        <f>IF(I746&lt;&gt;"",SUMIFS('JPK_KR-1'!AK:AK,'JPK_KR-1'!W:W,J746),"")</f>
        <v/>
      </c>
    </row>
    <row r="747" spans="1:12" x14ac:dyDescent="0.35">
      <c r="A747" t="str">
        <f>IF(KOKPIT!A747&lt;&gt;"",KOKPIT!A747,"")</f>
        <v/>
      </c>
      <c r="B747" t="str">
        <f>IF(KOKPIT!B747&lt;&gt;"",KOKPIT!B747,"")</f>
        <v/>
      </c>
      <c r="C747" s="124" t="str">
        <f>IF(A747&lt;&gt;"",SUMIFS('JPK_KR-1'!AL:AL,'JPK_KR-1'!W:W,B747),"")</f>
        <v/>
      </c>
      <c r="D747" s="124" t="str">
        <f>IF(A747&lt;&gt;"",SUMIFS('JPK_KR-1'!AM:AM,'JPK_KR-1'!W:W,B747),"")</f>
        <v/>
      </c>
      <c r="E747" t="str">
        <f>IF(KOKPIT!E747&lt;&gt;"",KOKPIT!E747,"")</f>
        <v/>
      </c>
      <c r="F747" t="str">
        <f>IF(KOKPIT!F747&lt;&gt;"",KOKPIT!F747,"")</f>
        <v/>
      </c>
      <c r="G747" s="124" t="str">
        <f>IF(E747&lt;&gt;"",SUMIFS('JPK_KR-1'!AL:AL,'JPK_KR-1'!W:W,F747),"")</f>
        <v/>
      </c>
      <c r="H747" s="124" t="str">
        <f>IF(E747&lt;&gt;"",SUMIFS('JPK_KR-1'!AM:AM,'JPK_KR-1'!W:W,F747),"")</f>
        <v/>
      </c>
      <c r="I747" t="str">
        <f>IF(KOKPIT!I747&lt;&gt;"",KOKPIT!I747,"")</f>
        <v/>
      </c>
      <c r="J747" t="str">
        <f>IF(KOKPIT!J747&lt;&gt;"",KOKPIT!J747,"")</f>
        <v/>
      </c>
      <c r="K747" s="124" t="str">
        <f>IF(I747&lt;&gt;"",SUMIFS('JPK_KR-1'!AJ:AJ,'JPK_KR-1'!W:W,J747),"")</f>
        <v/>
      </c>
      <c r="L747" s="124" t="str">
        <f>IF(I747&lt;&gt;"",SUMIFS('JPK_KR-1'!AK:AK,'JPK_KR-1'!W:W,J747),"")</f>
        <v/>
      </c>
    </row>
    <row r="748" spans="1:12" x14ac:dyDescent="0.35">
      <c r="A748" t="str">
        <f>IF(KOKPIT!A748&lt;&gt;"",KOKPIT!A748,"")</f>
        <v/>
      </c>
      <c r="B748" t="str">
        <f>IF(KOKPIT!B748&lt;&gt;"",KOKPIT!B748,"")</f>
        <v/>
      </c>
      <c r="C748" s="124" t="str">
        <f>IF(A748&lt;&gt;"",SUMIFS('JPK_KR-1'!AL:AL,'JPK_KR-1'!W:W,B748),"")</f>
        <v/>
      </c>
      <c r="D748" s="124" t="str">
        <f>IF(A748&lt;&gt;"",SUMIFS('JPK_KR-1'!AM:AM,'JPK_KR-1'!W:W,B748),"")</f>
        <v/>
      </c>
      <c r="E748" t="str">
        <f>IF(KOKPIT!E748&lt;&gt;"",KOKPIT!E748,"")</f>
        <v/>
      </c>
      <c r="F748" t="str">
        <f>IF(KOKPIT!F748&lt;&gt;"",KOKPIT!F748,"")</f>
        <v/>
      </c>
      <c r="G748" s="124" t="str">
        <f>IF(E748&lt;&gt;"",SUMIFS('JPK_KR-1'!AL:AL,'JPK_KR-1'!W:W,F748),"")</f>
        <v/>
      </c>
      <c r="H748" s="124" t="str">
        <f>IF(E748&lt;&gt;"",SUMIFS('JPK_KR-1'!AM:AM,'JPK_KR-1'!W:W,F748),"")</f>
        <v/>
      </c>
      <c r="I748" t="str">
        <f>IF(KOKPIT!I748&lt;&gt;"",KOKPIT!I748,"")</f>
        <v/>
      </c>
      <c r="J748" t="str">
        <f>IF(KOKPIT!J748&lt;&gt;"",KOKPIT!J748,"")</f>
        <v/>
      </c>
      <c r="K748" s="124" t="str">
        <f>IF(I748&lt;&gt;"",SUMIFS('JPK_KR-1'!AJ:AJ,'JPK_KR-1'!W:W,J748),"")</f>
        <v/>
      </c>
      <c r="L748" s="124" t="str">
        <f>IF(I748&lt;&gt;"",SUMIFS('JPK_KR-1'!AK:AK,'JPK_KR-1'!W:W,J748),"")</f>
        <v/>
      </c>
    </row>
    <row r="749" spans="1:12" x14ac:dyDescent="0.35">
      <c r="A749" t="str">
        <f>IF(KOKPIT!A749&lt;&gt;"",KOKPIT!A749,"")</f>
        <v/>
      </c>
      <c r="B749" t="str">
        <f>IF(KOKPIT!B749&lt;&gt;"",KOKPIT!B749,"")</f>
        <v/>
      </c>
      <c r="C749" s="124" t="str">
        <f>IF(A749&lt;&gt;"",SUMIFS('JPK_KR-1'!AL:AL,'JPK_KR-1'!W:W,B749),"")</f>
        <v/>
      </c>
      <c r="D749" s="124" t="str">
        <f>IF(A749&lt;&gt;"",SUMIFS('JPK_KR-1'!AM:AM,'JPK_KR-1'!W:W,B749),"")</f>
        <v/>
      </c>
      <c r="E749" t="str">
        <f>IF(KOKPIT!E749&lt;&gt;"",KOKPIT!E749,"")</f>
        <v/>
      </c>
      <c r="F749" t="str">
        <f>IF(KOKPIT!F749&lt;&gt;"",KOKPIT!F749,"")</f>
        <v/>
      </c>
      <c r="G749" s="124" t="str">
        <f>IF(E749&lt;&gt;"",SUMIFS('JPK_KR-1'!AL:AL,'JPK_KR-1'!W:W,F749),"")</f>
        <v/>
      </c>
      <c r="H749" s="124" t="str">
        <f>IF(E749&lt;&gt;"",SUMIFS('JPK_KR-1'!AM:AM,'JPK_KR-1'!W:W,F749),"")</f>
        <v/>
      </c>
      <c r="I749" t="str">
        <f>IF(KOKPIT!I749&lt;&gt;"",KOKPIT!I749,"")</f>
        <v/>
      </c>
      <c r="J749" t="str">
        <f>IF(KOKPIT!J749&lt;&gt;"",KOKPIT!J749,"")</f>
        <v/>
      </c>
      <c r="K749" s="124" t="str">
        <f>IF(I749&lt;&gt;"",SUMIFS('JPK_KR-1'!AJ:AJ,'JPK_KR-1'!W:W,J749),"")</f>
        <v/>
      </c>
      <c r="L749" s="124" t="str">
        <f>IF(I749&lt;&gt;"",SUMIFS('JPK_KR-1'!AK:AK,'JPK_KR-1'!W:W,J749),"")</f>
        <v/>
      </c>
    </row>
    <row r="750" spans="1:12" x14ac:dyDescent="0.35">
      <c r="A750" t="str">
        <f>IF(KOKPIT!A750&lt;&gt;"",KOKPIT!A750,"")</f>
        <v/>
      </c>
      <c r="B750" t="str">
        <f>IF(KOKPIT!B750&lt;&gt;"",KOKPIT!B750,"")</f>
        <v/>
      </c>
      <c r="C750" s="124" t="str">
        <f>IF(A750&lt;&gt;"",SUMIFS('JPK_KR-1'!AL:AL,'JPK_KR-1'!W:W,B750),"")</f>
        <v/>
      </c>
      <c r="D750" s="124" t="str">
        <f>IF(A750&lt;&gt;"",SUMIFS('JPK_KR-1'!AM:AM,'JPK_KR-1'!W:W,B750),"")</f>
        <v/>
      </c>
      <c r="E750" t="str">
        <f>IF(KOKPIT!E750&lt;&gt;"",KOKPIT!E750,"")</f>
        <v/>
      </c>
      <c r="F750" t="str">
        <f>IF(KOKPIT!F750&lt;&gt;"",KOKPIT!F750,"")</f>
        <v/>
      </c>
      <c r="G750" s="124" t="str">
        <f>IF(E750&lt;&gt;"",SUMIFS('JPK_KR-1'!AL:AL,'JPK_KR-1'!W:W,F750),"")</f>
        <v/>
      </c>
      <c r="H750" s="124" t="str">
        <f>IF(E750&lt;&gt;"",SUMIFS('JPK_KR-1'!AM:AM,'JPK_KR-1'!W:W,F750),"")</f>
        <v/>
      </c>
      <c r="I750" t="str">
        <f>IF(KOKPIT!I750&lt;&gt;"",KOKPIT!I750,"")</f>
        <v/>
      </c>
      <c r="J750" t="str">
        <f>IF(KOKPIT!J750&lt;&gt;"",KOKPIT!J750,"")</f>
        <v/>
      </c>
      <c r="K750" s="124" t="str">
        <f>IF(I750&lt;&gt;"",SUMIFS('JPK_KR-1'!AJ:AJ,'JPK_KR-1'!W:W,J750),"")</f>
        <v/>
      </c>
      <c r="L750" s="124" t="str">
        <f>IF(I750&lt;&gt;"",SUMIFS('JPK_KR-1'!AK:AK,'JPK_KR-1'!W:W,J750),"")</f>
        <v/>
      </c>
    </row>
    <row r="751" spans="1:12" x14ac:dyDescent="0.35">
      <c r="A751" t="str">
        <f>IF(KOKPIT!A751&lt;&gt;"",KOKPIT!A751,"")</f>
        <v/>
      </c>
      <c r="B751" t="str">
        <f>IF(KOKPIT!B751&lt;&gt;"",KOKPIT!B751,"")</f>
        <v/>
      </c>
      <c r="C751" s="124" t="str">
        <f>IF(A751&lt;&gt;"",SUMIFS('JPK_KR-1'!AL:AL,'JPK_KR-1'!W:W,B751),"")</f>
        <v/>
      </c>
      <c r="D751" s="124" t="str">
        <f>IF(A751&lt;&gt;"",SUMIFS('JPK_KR-1'!AM:AM,'JPK_KR-1'!W:W,B751),"")</f>
        <v/>
      </c>
      <c r="E751" t="str">
        <f>IF(KOKPIT!E751&lt;&gt;"",KOKPIT!E751,"")</f>
        <v/>
      </c>
      <c r="F751" t="str">
        <f>IF(KOKPIT!F751&lt;&gt;"",KOKPIT!F751,"")</f>
        <v/>
      </c>
      <c r="G751" s="124" t="str">
        <f>IF(E751&lt;&gt;"",SUMIFS('JPK_KR-1'!AL:AL,'JPK_KR-1'!W:W,F751),"")</f>
        <v/>
      </c>
      <c r="H751" s="124" t="str">
        <f>IF(E751&lt;&gt;"",SUMIFS('JPK_KR-1'!AM:AM,'JPK_KR-1'!W:W,F751),"")</f>
        <v/>
      </c>
      <c r="I751" t="str">
        <f>IF(KOKPIT!I751&lt;&gt;"",KOKPIT!I751,"")</f>
        <v/>
      </c>
      <c r="J751" t="str">
        <f>IF(KOKPIT!J751&lt;&gt;"",KOKPIT!J751,"")</f>
        <v/>
      </c>
      <c r="K751" s="124" t="str">
        <f>IF(I751&lt;&gt;"",SUMIFS('JPK_KR-1'!AJ:AJ,'JPK_KR-1'!W:W,J751),"")</f>
        <v/>
      </c>
      <c r="L751" s="124" t="str">
        <f>IF(I751&lt;&gt;"",SUMIFS('JPK_KR-1'!AK:AK,'JPK_KR-1'!W:W,J751),"")</f>
        <v/>
      </c>
    </row>
    <row r="752" spans="1:12" x14ac:dyDescent="0.35">
      <c r="A752" t="str">
        <f>IF(KOKPIT!A752&lt;&gt;"",KOKPIT!A752,"")</f>
        <v/>
      </c>
      <c r="B752" t="str">
        <f>IF(KOKPIT!B752&lt;&gt;"",KOKPIT!B752,"")</f>
        <v/>
      </c>
      <c r="C752" s="124" t="str">
        <f>IF(A752&lt;&gt;"",SUMIFS('JPK_KR-1'!AL:AL,'JPK_KR-1'!W:W,B752),"")</f>
        <v/>
      </c>
      <c r="D752" s="124" t="str">
        <f>IF(A752&lt;&gt;"",SUMIFS('JPK_KR-1'!AM:AM,'JPK_KR-1'!W:W,B752),"")</f>
        <v/>
      </c>
      <c r="E752" t="str">
        <f>IF(KOKPIT!E752&lt;&gt;"",KOKPIT!E752,"")</f>
        <v/>
      </c>
      <c r="F752" t="str">
        <f>IF(KOKPIT!F752&lt;&gt;"",KOKPIT!F752,"")</f>
        <v/>
      </c>
      <c r="G752" s="124" t="str">
        <f>IF(E752&lt;&gt;"",SUMIFS('JPK_KR-1'!AL:AL,'JPK_KR-1'!W:W,F752),"")</f>
        <v/>
      </c>
      <c r="H752" s="124" t="str">
        <f>IF(E752&lt;&gt;"",SUMIFS('JPK_KR-1'!AM:AM,'JPK_KR-1'!W:W,F752),"")</f>
        <v/>
      </c>
      <c r="I752" t="str">
        <f>IF(KOKPIT!I752&lt;&gt;"",KOKPIT!I752,"")</f>
        <v/>
      </c>
      <c r="J752" t="str">
        <f>IF(KOKPIT!J752&lt;&gt;"",KOKPIT!J752,"")</f>
        <v/>
      </c>
      <c r="K752" s="124" t="str">
        <f>IF(I752&lt;&gt;"",SUMIFS('JPK_KR-1'!AJ:AJ,'JPK_KR-1'!W:W,J752),"")</f>
        <v/>
      </c>
      <c r="L752" s="124" t="str">
        <f>IF(I752&lt;&gt;"",SUMIFS('JPK_KR-1'!AK:AK,'JPK_KR-1'!W:W,J752),"")</f>
        <v/>
      </c>
    </row>
    <row r="753" spans="1:12" x14ac:dyDescent="0.35">
      <c r="A753" t="str">
        <f>IF(KOKPIT!A753&lt;&gt;"",KOKPIT!A753,"")</f>
        <v/>
      </c>
      <c r="B753" t="str">
        <f>IF(KOKPIT!B753&lt;&gt;"",KOKPIT!B753,"")</f>
        <v/>
      </c>
      <c r="C753" s="124" t="str">
        <f>IF(A753&lt;&gt;"",SUMIFS('JPK_KR-1'!AL:AL,'JPK_KR-1'!W:W,B753),"")</f>
        <v/>
      </c>
      <c r="D753" s="124" t="str">
        <f>IF(A753&lt;&gt;"",SUMIFS('JPK_KR-1'!AM:AM,'JPK_KR-1'!W:W,B753),"")</f>
        <v/>
      </c>
      <c r="E753" t="str">
        <f>IF(KOKPIT!E753&lt;&gt;"",KOKPIT!E753,"")</f>
        <v/>
      </c>
      <c r="F753" t="str">
        <f>IF(KOKPIT!F753&lt;&gt;"",KOKPIT!F753,"")</f>
        <v/>
      </c>
      <c r="G753" s="124" t="str">
        <f>IF(E753&lt;&gt;"",SUMIFS('JPK_KR-1'!AL:AL,'JPK_KR-1'!W:W,F753),"")</f>
        <v/>
      </c>
      <c r="H753" s="124" t="str">
        <f>IF(E753&lt;&gt;"",SUMIFS('JPK_KR-1'!AM:AM,'JPK_KR-1'!W:W,F753),"")</f>
        <v/>
      </c>
      <c r="I753" t="str">
        <f>IF(KOKPIT!I753&lt;&gt;"",KOKPIT!I753,"")</f>
        <v/>
      </c>
      <c r="J753" t="str">
        <f>IF(KOKPIT!J753&lt;&gt;"",KOKPIT!J753,"")</f>
        <v/>
      </c>
      <c r="K753" s="124" t="str">
        <f>IF(I753&lt;&gt;"",SUMIFS('JPK_KR-1'!AJ:AJ,'JPK_KR-1'!W:W,J753),"")</f>
        <v/>
      </c>
      <c r="L753" s="124" t="str">
        <f>IF(I753&lt;&gt;"",SUMIFS('JPK_KR-1'!AK:AK,'JPK_KR-1'!W:W,J753),"")</f>
        <v/>
      </c>
    </row>
    <row r="754" spans="1:12" x14ac:dyDescent="0.35">
      <c r="A754" t="str">
        <f>IF(KOKPIT!A754&lt;&gt;"",KOKPIT!A754,"")</f>
        <v/>
      </c>
      <c r="B754" t="str">
        <f>IF(KOKPIT!B754&lt;&gt;"",KOKPIT!B754,"")</f>
        <v/>
      </c>
      <c r="C754" s="124" t="str">
        <f>IF(A754&lt;&gt;"",SUMIFS('JPK_KR-1'!AL:AL,'JPK_KR-1'!W:W,B754),"")</f>
        <v/>
      </c>
      <c r="D754" s="124" t="str">
        <f>IF(A754&lt;&gt;"",SUMIFS('JPK_KR-1'!AM:AM,'JPK_KR-1'!W:W,B754),"")</f>
        <v/>
      </c>
      <c r="E754" t="str">
        <f>IF(KOKPIT!E754&lt;&gt;"",KOKPIT!E754,"")</f>
        <v/>
      </c>
      <c r="F754" t="str">
        <f>IF(KOKPIT!F754&lt;&gt;"",KOKPIT!F754,"")</f>
        <v/>
      </c>
      <c r="G754" s="124" t="str">
        <f>IF(E754&lt;&gt;"",SUMIFS('JPK_KR-1'!AL:AL,'JPK_KR-1'!W:W,F754),"")</f>
        <v/>
      </c>
      <c r="H754" s="124" t="str">
        <f>IF(E754&lt;&gt;"",SUMIFS('JPK_KR-1'!AM:AM,'JPK_KR-1'!W:W,F754),"")</f>
        <v/>
      </c>
      <c r="I754" t="str">
        <f>IF(KOKPIT!I754&lt;&gt;"",KOKPIT!I754,"")</f>
        <v/>
      </c>
      <c r="J754" t="str">
        <f>IF(KOKPIT!J754&lt;&gt;"",KOKPIT!J754,"")</f>
        <v/>
      </c>
      <c r="K754" s="124" t="str">
        <f>IF(I754&lt;&gt;"",SUMIFS('JPK_KR-1'!AJ:AJ,'JPK_KR-1'!W:W,J754),"")</f>
        <v/>
      </c>
      <c r="L754" s="124" t="str">
        <f>IF(I754&lt;&gt;"",SUMIFS('JPK_KR-1'!AK:AK,'JPK_KR-1'!W:W,J754),"")</f>
        <v/>
      </c>
    </row>
    <row r="755" spans="1:12" x14ac:dyDescent="0.35">
      <c r="A755" t="str">
        <f>IF(KOKPIT!A755&lt;&gt;"",KOKPIT!A755,"")</f>
        <v/>
      </c>
      <c r="B755" t="str">
        <f>IF(KOKPIT!B755&lt;&gt;"",KOKPIT!B755,"")</f>
        <v/>
      </c>
      <c r="C755" s="124" t="str">
        <f>IF(A755&lt;&gt;"",SUMIFS('JPK_KR-1'!AL:AL,'JPK_KR-1'!W:W,B755),"")</f>
        <v/>
      </c>
      <c r="D755" s="124" t="str">
        <f>IF(A755&lt;&gt;"",SUMIFS('JPK_KR-1'!AM:AM,'JPK_KR-1'!W:W,B755),"")</f>
        <v/>
      </c>
      <c r="E755" t="str">
        <f>IF(KOKPIT!E755&lt;&gt;"",KOKPIT!E755,"")</f>
        <v/>
      </c>
      <c r="F755" t="str">
        <f>IF(KOKPIT!F755&lt;&gt;"",KOKPIT!F755,"")</f>
        <v/>
      </c>
      <c r="G755" s="124" t="str">
        <f>IF(E755&lt;&gt;"",SUMIFS('JPK_KR-1'!AL:AL,'JPK_KR-1'!W:W,F755),"")</f>
        <v/>
      </c>
      <c r="H755" s="124" t="str">
        <f>IF(E755&lt;&gt;"",SUMIFS('JPK_KR-1'!AM:AM,'JPK_KR-1'!W:W,F755),"")</f>
        <v/>
      </c>
      <c r="I755" t="str">
        <f>IF(KOKPIT!I755&lt;&gt;"",KOKPIT!I755,"")</f>
        <v/>
      </c>
      <c r="J755" t="str">
        <f>IF(KOKPIT!J755&lt;&gt;"",KOKPIT!J755,"")</f>
        <v/>
      </c>
      <c r="K755" s="124" t="str">
        <f>IF(I755&lt;&gt;"",SUMIFS('JPK_KR-1'!AJ:AJ,'JPK_KR-1'!W:W,J755),"")</f>
        <v/>
      </c>
      <c r="L755" s="124" t="str">
        <f>IF(I755&lt;&gt;"",SUMIFS('JPK_KR-1'!AK:AK,'JPK_KR-1'!W:W,J755),"")</f>
        <v/>
      </c>
    </row>
    <row r="756" spans="1:12" x14ac:dyDescent="0.35">
      <c r="A756" t="str">
        <f>IF(KOKPIT!A756&lt;&gt;"",KOKPIT!A756,"")</f>
        <v/>
      </c>
      <c r="B756" t="str">
        <f>IF(KOKPIT!B756&lt;&gt;"",KOKPIT!B756,"")</f>
        <v/>
      </c>
      <c r="C756" s="124" t="str">
        <f>IF(A756&lt;&gt;"",SUMIFS('JPK_KR-1'!AL:AL,'JPK_KR-1'!W:W,B756),"")</f>
        <v/>
      </c>
      <c r="D756" s="124" t="str">
        <f>IF(A756&lt;&gt;"",SUMIFS('JPK_KR-1'!AM:AM,'JPK_KR-1'!W:W,B756),"")</f>
        <v/>
      </c>
      <c r="E756" t="str">
        <f>IF(KOKPIT!E756&lt;&gt;"",KOKPIT!E756,"")</f>
        <v/>
      </c>
      <c r="F756" t="str">
        <f>IF(KOKPIT!F756&lt;&gt;"",KOKPIT!F756,"")</f>
        <v/>
      </c>
      <c r="G756" s="124" t="str">
        <f>IF(E756&lt;&gt;"",SUMIFS('JPK_KR-1'!AL:AL,'JPK_KR-1'!W:W,F756),"")</f>
        <v/>
      </c>
      <c r="H756" s="124" t="str">
        <f>IF(E756&lt;&gt;"",SUMIFS('JPK_KR-1'!AM:AM,'JPK_KR-1'!W:W,F756),"")</f>
        <v/>
      </c>
      <c r="I756" t="str">
        <f>IF(KOKPIT!I756&lt;&gt;"",KOKPIT!I756,"")</f>
        <v/>
      </c>
      <c r="J756" t="str">
        <f>IF(KOKPIT!J756&lt;&gt;"",KOKPIT!J756,"")</f>
        <v/>
      </c>
      <c r="K756" s="124" t="str">
        <f>IF(I756&lt;&gt;"",SUMIFS('JPK_KR-1'!AJ:AJ,'JPK_KR-1'!W:W,J756),"")</f>
        <v/>
      </c>
      <c r="L756" s="124" t="str">
        <f>IF(I756&lt;&gt;"",SUMIFS('JPK_KR-1'!AK:AK,'JPK_KR-1'!W:W,J756),"")</f>
        <v/>
      </c>
    </row>
    <row r="757" spans="1:12" x14ac:dyDescent="0.35">
      <c r="A757" t="str">
        <f>IF(KOKPIT!A757&lt;&gt;"",KOKPIT!A757,"")</f>
        <v/>
      </c>
      <c r="B757" t="str">
        <f>IF(KOKPIT!B757&lt;&gt;"",KOKPIT!B757,"")</f>
        <v/>
      </c>
      <c r="C757" s="124" t="str">
        <f>IF(A757&lt;&gt;"",SUMIFS('JPK_KR-1'!AL:AL,'JPK_KR-1'!W:W,B757),"")</f>
        <v/>
      </c>
      <c r="D757" s="124" t="str">
        <f>IF(A757&lt;&gt;"",SUMIFS('JPK_KR-1'!AM:AM,'JPK_KR-1'!W:W,B757),"")</f>
        <v/>
      </c>
      <c r="E757" t="str">
        <f>IF(KOKPIT!E757&lt;&gt;"",KOKPIT!E757,"")</f>
        <v/>
      </c>
      <c r="F757" t="str">
        <f>IF(KOKPIT!F757&lt;&gt;"",KOKPIT!F757,"")</f>
        <v/>
      </c>
      <c r="G757" s="124" t="str">
        <f>IF(E757&lt;&gt;"",SUMIFS('JPK_KR-1'!AL:AL,'JPK_KR-1'!W:W,F757),"")</f>
        <v/>
      </c>
      <c r="H757" s="124" t="str">
        <f>IF(E757&lt;&gt;"",SUMIFS('JPK_KR-1'!AM:AM,'JPK_KR-1'!W:W,F757),"")</f>
        <v/>
      </c>
      <c r="I757" t="str">
        <f>IF(KOKPIT!I757&lt;&gt;"",KOKPIT!I757,"")</f>
        <v/>
      </c>
      <c r="J757" t="str">
        <f>IF(KOKPIT!J757&lt;&gt;"",KOKPIT!J757,"")</f>
        <v/>
      </c>
      <c r="K757" s="124" t="str">
        <f>IF(I757&lt;&gt;"",SUMIFS('JPK_KR-1'!AJ:AJ,'JPK_KR-1'!W:W,J757),"")</f>
        <v/>
      </c>
      <c r="L757" s="124" t="str">
        <f>IF(I757&lt;&gt;"",SUMIFS('JPK_KR-1'!AK:AK,'JPK_KR-1'!W:W,J757),"")</f>
        <v/>
      </c>
    </row>
    <row r="758" spans="1:12" x14ac:dyDescent="0.35">
      <c r="A758" t="str">
        <f>IF(KOKPIT!A758&lt;&gt;"",KOKPIT!A758,"")</f>
        <v/>
      </c>
      <c r="B758" t="str">
        <f>IF(KOKPIT!B758&lt;&gt;"",KOKPIT!B758,"")</f>
        <v/>
      </c>
      <c r="C758" s="124" t="str">
        <f>IF(A758&lt;&gt;"",SUMIFS('JPK_KR-1'!AL:AL,'JPK_KR-1'!W:W,B758),"")</f>
        <v/>
      </c>
      <c r="D758" s="124" t="str">
        <f>IF(A758&lt;&gt;"",SUMIFS('JPK_KR-1'!AM:AM,'JPK_KR-1'!W:W,B758),"")</f>
        <v/>
      </c>
      <c r="E758" t="str">
        <f>IF(KOKPIT!E758&lt;&gt;"",KOKPIT!E758,"")</f>
        <v/>
      </c>
      <c r="F758" t="str">
        <f>IF(KOKPIT!F758&lt;&gt;"",KOKPIT!F758,"")</f>
        <v/>
      </c>
      <c r="G758" s="124" t="str">
        <f>IF(E758&lt;&gt;"",SUMIFS('JPK_KR-1'!AL:AL,'JPK_KR-1'!W:W,F758),"")</f>
        <v/>
      </c>
      <c r="H758" s="124" t="str">
        <f>IF(E758&lt;&gt;"",SUMIFS('JPK_KR-1'!AM:AM,'JPK_KR-1'!W:W,F758),"")</f>
        <v/>
      </c>
      <c r="I758" t="str">
        <f>IF(KOKPIT!I758&lt;&gt;"",KOKPIT!I758,"")</f>
        <v/>
      </c>
      <c r="J758" t="str">
        <f>IF(KOKPIT!J758&lt;&gt;"",KOKPIT!J758,"")</f>
        <v/>
      </c>
      <c r="K758" s="124" t="str">
        <f>IF(I758&lt;&gt;"",SUMIFS('JPK_KR-1'!AJ:AJ,'JPK_KR-1'!W:W,J758),"")</f>
        <v/>
      </c>
      <c r="L758" s="124" t="str">
        <f>IF(I758&lt;&gt;"",SUMIFS('JPK_KR-1'!AK:AK,'JPK_KR-1'!W:W,J758),"")</f>
        <v/>
      </c>
    </row>
    <row r="759" spans="1:12" x14ac:dyDescent="0.35">
      <c r="A759" t="str">
        <f>IF(KOKPIT!A759&lt;&gt;"",KOKPIT!A759,"")</f>
        <v/>
      </c>
      <c r="B759" t="str">
        <f>IF(KOKPIT!B759&lt;&gt;"",KOKPIT!B759,"")</f>
        <v/>
      </c>
      <c r="C759" s="124" t="str">
        <f>IF(A759&lt;&gt;"",SUMIFS('JPK_KR-1'!AL:AL,'JPK_KR-1'!W:W,B759),"")</f>
        <v/>
      </c>
      <c r="D759" s="124" t="str">
        <f>IF(A759&lt;&gt;"",SUMIFS('JPK_KR-1'!AM:AM,'JPK_KR-1'!W:W,B759),"")</f>
        <v/>
      </c>
      <c r="E759" t="str">
        <f>IF(KOKPIT!E759&lt;&gt;"",KOKPIT!E759,"")</f>
        <v/>
      </c>
      <c r="F759" t="str">
        <f>IF(KOKPIT!F759&lt;&gt;"",KOKPIT!F759,"")</f>
        <v/>
      </c>
      <c r="G759" s="124" t="str">
        <f>IF(E759&lt;&gt;"",SUMIFS('JPK_KR-1'!AL:AL,'JPK_KR-1'!W:W,F759),"")</f>
        <v/>
      </c>
      <c r="H759" s="124" t="str">
        <f>IF(E759&lt;&gt;"",SUMIFS('JPK_KR-1'!AM:AM,'JPK_KR-1'!W:W,F759),"")</f>
        <v/>
      </c>
      <c r="I759" t="str">
        <f>IF(KOKPIT!I759&lt;&gt;"",KOKPIT!I759,"")</f>
        <v/>
      </c>
      <c r="J759" t="str">
        <f>IF(KOKPIT!J759&lt;&gt;"",KOKPIT!J759,"")</f>
        <v/>
      </c>
      <c r="K759" s="124" t="str">
        <f>IF(I759&lt;&gt;"",SUMIFS('JPK_KR-1'!AJ:AJ,'JPK_KR-1'!W:W,J759),"")</f>
        <v/>
      </c>
      <c r="L759" s="124" t="str">
        <f>IF(I759&lt;&gt;"",SUMIFS('JPK_KR-1'!AK:AK,'JPK_KR-1'!W:W,J759),"")</f>
        <v/>
      </c>
    </row>
    <row r="760" spans="1:12" x14ac:dyDescent="0.35">
      <c r="A760" t="str">
        <f>IF(KOKPIT!A760&lt;&gt;"",KOKPIT!A760,"")</f>
        <v/>
      </c>
      <c r="B760" t="str">
        <f>IF(KOKPIT!B760&lt;&gt;"",KOKPIT!B760,"")</f>
        <v/>
      </c>
      <c r="C760" s="124" t="str">
        <f>IF(A760&lt;&gt;"",SUMIFS('JPK_KR-1'!AL:AL,'JPK_KR-1'!W:W,B760),"")</f>
        <v/>
      </c>
      <c r="D760" s="124" t="str">
        <f>IF(A760&lt;&gt;"",SUMIFS('JPK_KR-1'!AM:AM,'JPK_KR-1'!W:W,B760),"")</f>
        <v/>
      </c>
      <c r="E760" t="str">
        <f>IF(KOKPIT!E760&lt;&gt;"",KOKPIT!E760,"")</f>
        <v/>
      </c>
      <c r="F760" t="str">
        <f>IF(KOKPIT!F760&lt;&gt;"",KOKPIT!F760,"")</f>
        <v/>
      </c>
      <c r="G760" s="124" t="str">
        <f>IF(E760&lt;&gt;"",SUMIFS('JPK_KR-1'!AL:AL,'JPK_KR-1'!W:W,F760),"")</f>
        <v/>
      </c>
      <c r="H760" s="124" t="str">
        <f>IF(E760&lt;&gt;"",SUMIFS('JPK_KR-1'!AM:AM,'JPK_KR-1'!W:W,F760),"")</f>
        <v/>
      </c>
      <c r="I760" t="str">
        <f>IF(KOKPIT!I760&lt;&gt;"",KOKPIT!I760,"")</f>
        <v/>
      </c>
      <c r="J760" t="str">
        <f>IF(KOKPIT!J760&lt;&gt;"",KOKPIT!J760,"")</f>
        <v/>
      </c>
      <c r="K760" s="124" t="str">
        <f>IF(I760&lt;&gt;"",SUMIFS('JPK_KR-1'!AJ:AJ,'JPK_KR-1'!W:W,J760),"")</f>
        <v/>
      </c>
      <c r="L760" s="124" t="str">
        <f>IF(I760&lt;&gt;"",SUMIFS('JPK_KR-1'!AK:AK,'JPK_KR-1'!W:W,J760),"")</f>
        <v/>
      </c>
    </row>
    <row r="761" spans="1:12" x14ac:dyDescent="0.35">
      <c r="A761" t="str">
        <f>IF(KOKPIT!A761&lt;&gt;"",KOKPIT!A761,"")</f>
        <v/>
      </c>
      <c r="B761" t="str">
        <f>IF(KOKPIT!B761&lt;&gt;"",KOKPIT!B761,"")</f>
        <v/>
      </c>
      <c r="C761" s="124" t="str">
        <f>IF(A761&lt;&gt;"",SUMIFS('JPK_KR-1'!AL:AL,'JPK_KR-1'!W:W,B761),"")</f>
        <v/>
      </c>
      <c r="D761" s="124" t="str">
        <f>IF(A761&lt;&gt;"",SUMIFS('JPK_KR-1'!AM:AM,'JPK_KR-1'!W:W,B761),"")</f>
        <v/>
      </c>
      <c r="E761" t="str">
        <f>IF(KOKPIT!E761&lt;&gt;"",KOKPIT!E761,"")</f>
        <v/>
      </c>
      <c r="F761" t="str">
        <f>IF(KOKPIT!F761&lt;&gt;"",KOKPIT!F761,"")</f>
        <v/>
      </c>
      <c r="G761" s="124" t="str">
        <f>IF(E761&lt;&gt;"",SUMIFS('JPK_KR-1'!AL:AL,'JPK_KR-1'!W:W,F761),"")</f>
        <v/>
      </c>
      <c r="H761" s="124" t="str">
        <f>IF(E761&lt;&gt;"",SUMIFS('JPK_KR-1'!AM:AM,'JPK_KR-1'!W:W,F761),"")</f>
        <v/>
      </c>
      <c r="I761" t="str">
        <f>IF(KOKPIT!I761&lt;&gt;"",KOKPIT!I761,"")</f>
        <v/>
      </c>
      <c r="J761" t="str">
        <f>IF(KOKPIT!J761&lt;&gt;"",KOKPIT!J761,"")</f>
        <v/>
      </c>
      <c r="K761" s="124" t="str">
        <f>IF(I761&lt;&gt;"",SUMIFS('JPK_KR-1'!AJ:AJ,'JPK_KR-1'!W:W,J761),"")</f>
        <v/>
      </c>
      <c r="L761" s="124" t="str">
        <f>IF(I761&lt;&gt;"",SUMIFS('JPK_KR-1'!AK:AK,'JPK_KR-1'!W:W,J761),"")</f>
        <v/>
      </c>
    </row>
    <row r="762" spans="1:12" x14ac:dyDescent="0.35">
      <c r="A762" t="str">
        <f>IF(KOKPIT!A762&lt;&gt;"",KOKPIT!A762,"")</f>
        <v/>
      </c>
      <c r="B762" t="str">
        <f>IF(KOKPIT!B762&lt;&gt;"",KOKPIT!B762,"")</f>
        <v/>
      </c>
      <c r="C762" s="124" t="str">
        <f>IF(A762&lt;&gt;"",SUMIFS('JPK_KR-1'!AL:AL,'JPK_KR-1'!W:W,B762),"")</f>
        <v/>
      </c>
      <c r="D762" s="124" t="str">
        <f>IF(A762&lt;&gt;"",SUMIFS('JPK_KR-1'!AM:AM,'JPK_KR-1'!W:W,B762),"")</f>
        <v/>
      </c>
      <c r="E762" t="str">
        <f>IF(KOKPIT!E762&lt;&gt;"",KOKPIT!E762,"")</f>
        <v/>
      </c>
      <c r="F762" t="str">
        <f>IF(KOKPIT!F762&lt;&gt;"",KOKPIT!F762,"")</f>
        <v/>
      </c>
      <c r="G762" s="124" t="str">
        <f>IF(E762&lt;&gt;"",SUMIFS('JPK_KR-1'!AL:AL,'JPK_KR-1'!W:W,F762),"")</f>
        <v/>
      </c>
      <c r="H762" s="124" t="str">
        <f>IF(E762&lt;&gt;"",SUMIFS('JPK_KR-1'!AM:AM,'JPK_KR-1'!W:W,F762),"")</f>
        <v/>
      </c>
      <c r="I762" t="str">
        <f>IF(KOKPIT!I762&lt;&gt;"",KOKPIT!I762,"")</f>
        <v/>
      </c>
      <c r="J762" t="str">
        <f>IF(KOKPIT!J762&lt;&gt;"",KOKPIT!J762,"")</f>
        <v/>
      </c>
      <c r="K762" s="124" t="str">
        <f>IF(I762&lt;&gt;"",SUMIFS('JPK_KR-1'!AJ:AJ,'JPK_KR-1'!W:W,J762),"")</f>
        <v/>
      </c>
      <c r="L762" s="124" t="str">
        <f>IF(I762&lt;&gt;"",SUMIFS('JPK_KR-1'!AK:AK,'JPK_KR-1'!W:W,J762),"")</f>
        <v/>
      </c>
    </row>
    <row r="763" spans="1:12" x14ac:dyDescent="0.35">
      <c r="A763" t="str">
        <f>IF(KOKPIT!A763&lt;&gt;"",KOKPIT!A763,"")</f>
        <v/>
      </c>
      <c r="B763" t="str">
        <f>IF(KOKPIT!B763&lt;&gt;"",KOKPIT!B763,"")</f>
        <v/>
      </c>
      <c r="C763" s="124" t="str">
        <f>IF(A763&lt;&gt;"",SUMIFS('JPK_KR-1'!AL:AL,'JPK_KR-1'!W:W,B763),"")</f>
        <v/>
      </c>
      <c r="D763" s="124" t="str">
        <f>IF(A763&lt;&gt;"",SUMIFS('JPK_KR-1'!AM:AM,'JPK_KR-1'!W:W,B763),"")</f>
        <v/>
      </c>
      <c r="E763" t="str">
        <f>IF(KOKPIT!E763&lt;&gt;"",KOKPIT!E763,"")</f>
        <v/>
      </c>
      <c r="F763" t="str">
        <f>IF(KOKPIT!F763&lt;&gt;"",KOKPIT!F763,"")</f>
        <v/>
      </c>
      <c r="G763" s="124" t="str">
        <f>IF(E763&lt;&gt;"",SUMIFS('JPK_KR-1'!AL:AL,'JPK_KR-1'!W:W,F763),"")</f>
        <v/>
      </c>
      <c r="H763" s="124" t="str">
        <f>IF(E763&lt;&gt;"",SUMIFS('JPK_KR-1'!AM:AM,'JPK_KR-1'!W:W,F763),"")</f>
        <v/>
      </c>
      <c r="I763" t="str">
        <f>IF(KOKPIT!I763&lt;&gt;"",KOKPIT!I763,"")</f>
        <v/>
      </c>
      <c r="J763" t="str">
        <f>IF(KOKPIT!J763&lt;&gt;"",KOKPIT!J763,"")</f>
        <v/>
      </c>
      <c r="K763" s="124" t="str">
        <f>IF(I763&lt;&gt;"",SUMIFS('JPK_KR-1'!AJ:AJ,'JPK_KR-1'!W:W,J763),"")</f>
        <v/>
      </c>
      <c r="L763" s="124" t="str">
        <f>IF(I763&lt;&gt;"",SUMIFS('JPK_KR-1'!AK:AK,'JPK_KR-1'!W:W,J763),"")</f>
        <v/>
      </c>
    </row>
    <row r="764" spans="1:12" x14ac:dyDescent="0.35">
      <c r="A764" t="str">
        <f>IF(KOKPIT!A764&lt;&gt;"",KOKPIT!A764,"")</f>
        <v/>
      </c>
      <c r="B764" t="str">
        <f>IF(KOKPIT!B764&lt;&gt;"",KOKPIT!B764,"")</f>
        <v/>
      </c>
      <c r="C764" s="124" t="str">
        <f>IF(A764&lt;&gt;"",SUMIFS('JPK_KR-1'!AL:AL,'JPK_KR-1'!W:W,B764),"")</f>
        <v/>
      </c>
      <c r="D764" s="124" t="str">
        <f>IF(A764&lt;&gt;"",SUMIFS('JPK_KR-1'!AM:AM,'JPK_KR-1'!W:W,B764),"")</f>
        <v/>
      </c>
      <c r="E764" t="str">
        <f>IF(KOKPIT!E764&lt;&gt;"",KOKPIT!E764,"")</f>
        <v/>
      </c>
      <c r="F764" t="str">
        <f>IF(KOKPIT!F764&lt;&gt;"",KOKPIT!F764,"")</f>
        <v/>
      </c>
      <c r="G764" s="124" t="str">
        <f>IF(E764&lt;&gt;"",SUMIFS('JPK_KR-1'!AL:AL,'JPK_KR-1'!W:W,F764),"")</f>
        <v/>
      </c>
      <c r="H764" s="124" t="str">
        <f>IF(E764&lt;&gt;"",SUMIFS('JPK_KR-1'!AM:AM,'JPK_KR-1'!W:W,F764),"")</f>
        <v/>
      </c>
      <c r="I764" t="str">
        <f>IF(KOKPIT!I764&lt;&gt;"",KOKPIT!I764,"")</f>
        <v/>
      </c>
      <c r="J764" t="str">
        <f>IF(KOKPIT!J764&lt;&gt;"",KOKPIT!J764,"")</f>
        <v/>
      </c>
      <c r="K764" s="124" t="str">
        <f>IF(I764&lt;&gt;"",SUMIFS('JPK_KR-1'!AJ:AJ,'JPK_KR-1'!W:W,J764),"")</f>
        <v/>
      </c>
      <c r="L764" s="124" t="str">
        <f>IF(I764&lt;&gt;"",SUMIFS('JPK_KR-1'!AK:AK,'JPK_KR-1'!W:W,J764),"")</f>
        <v/>
      </c>
    </row>
    <row r="765" spans="1:12" x14ac:dyDescent="0.35">
      <c r="A765" t="str">
        <f>IF(KOKPIT!A765&lt;&gt;"",KOKPIT!A765,"")</f>
        <v/>
      </c>
      <c r="B765" t="str">
        <f>IF(KOKPIT!B765&lt;&gt;"",KOKPIT!B765,"")</f>
        <v/>
      </c>
      <c r="C765" s="124" t="str">
        <f>IF(A765&lt;&gt;"",SUMIFS('JPK_KR-1'!AL:AL,'JPK_KR-1'!W:W,B765),"")</f>
        <v/>
      </c>
      <c r="D765" s="124" t="str">
        <f>IF(A765&lt;&gt;"",SUMIFS('JPK_KR-1'!AM:AM,'JPK_KR-1'!W:W,B765),"")</f>
        <v/>
      </c>
      <c r="E765" t="str">
        <f>IF(KOKPIT!E765&lt;&gt;"",KOKPIT!E765,"")</f>
        <v/>
      </c>
      <c r="F765" t="str">
        <f>IF(KOKPIT!F765&lt;&gt;"",KOKPIT!F765,"")</f>
        <v/>
      </c>
      <c r="G765" s="124" t="str">
        <f>IF(E765&lt;&gt;"",SUMIFS('JPK_KR-1'!AL:AL,'JPK_KR-1'!W:W,F765),"")</f>
        <v/>
      </c>
      <c r="H765" s="124" t="str">
        <f>IF(E765&lt;&gt;"",SUMIFS('JPK_KR-1'!AM:AM,'JPK_KR-1'!W:W,F765),"")</f>
        <v/>
      </c>
      <c r="I765" t="str">
        <f>IF(KOKPIT!I765&lt;&gt;"",KOKPIT!I765,"")</f>
        <v/>
      </c>
      <c r="J765" t="str">
        <f>IF(KOKPIT!J765&lt;&gt;"",KOKPIT!J765,"")</f>
        <v/>
      </c>
      <c r="K765" s="124" t="str">
        <f>IF(I765&lt;&gt;"",SUMIFS('JPK_KR-1'!AJ:AJ,'JPK_KR-1'!W:W,J765),"")</f>
        <v/>
      </c>
      <c r="L765" s="124" t="str">
        <f>IF(I765&lt;&gt;"",SUMIFS('JPK_KR-1'!AK:AK,'JPK_KR-1'!W:W,J765),"")</f>
        <v/>
      </c>
    </row>
    <row r="766" spans="1:12" x14ac:dyDescent="0.35">
      <c r="A766" t="str">
        <f>IF(KOKPIT!A766&lt;&gt;"",KOKPIT!A766,"")</f>
        <v/>
      </c>
      <c r="B766" t="str">
        <f>IF(KOKPIT!B766&lt;&gt;"",KOKPIT!B766,"")</f>
        <v/>
      </c>
      <c r="C766" s="124" t="str">
        <f>IF(A766&lt;&gt;"",SUMIFS('JPK_KR-1'!AL:AL,'JPK_KR-1'!W:W,B766),"")</f>
        <v/>
      </c>
      <c r="D766" s="124" t="str">
        <f>IF(A766&lt;&gt;"",SUMIFS('JPK_KR-1'!AM:AM,'JPK_KR-1'!W:W,B766),"")</f>
        <v/>
      </c>
      <c r="E766" t="str">
        <f>IF(KOKPIT!E766&lt;&gt;"",KOKPIT!E766,"")</f>
        <v/>
      </c>
      <c r="F766" t="str">
        <f>IF(KOKPIT!F766&lt;&gt;"",KOKPIT!F766,"")</f>
        <v/>
      </c>
      <c r="G766" s="124" t="str">
        <f>IF(E766&lt;&gt;"",SUMIFS('JPK_KR-1'!AL:AL,'JPK_KR-1'!W:W,F766),"")</f>
        <v/>
      </c>
      <c r="H766" s="124" t="str">
        <f>IF(E766&lt;&gt;"",SUMIFS('JPK_KR-1'!AM:AM,'JPK_KR-1'!W:W,F766),"")</f>
        <v/>
      </c>
      <c r="I766" t="str">
        <f>IF(KOKPIT!I766&lt;&gt;"",KOKPIT!I766,"")</f>
        <v/>
      </c>
      <c r="J766" t="str">
        <f>IF(KOKPIT!J766&lt;&gt;"",KOKPIT!J766,"")</f>
        <v/>
      </c>
      <c r="K766" s="124" t="str">
        <f>IF(I766&lt;&gt;"",SUMIFS('JPK_KR-1'!AJ:AJ,'JPK_KR-1'!W:W,J766),"")</f>
        <v/>
      </c>
      <c r="L766" s="124" t="str">
        <f>IF(I766&lt;&gt;"",SUMIFS('JPK_KR-1'!AK:AK,'JPK_KR-1'!W:W,J766),"")</f>
        <v/>
      </c>
    </row>
    <row r="767" spans="1:12" x14ac:dyDescent="0.35">
      <c r="A767" t="str">
        <f>IF(KOKPIT!A767&lt;&gt;"",KOKPIT!A767,"")</f>
        <v/>
      </c>
      <c r="B767" t="str">
        <f>IF(KOKPIT!B767&lt;&gt;"",KOKPIT!B767,"")</f>
        <v/>
      </c>
      <c r="C767" s="124" t="str">
        <f>IF(A767&lt;&gt;"",SUMIFS('JPK_KR-1'!AL:AL,'JPK_KR-1'!W:W,B767),"")</f>
        <v/>
      </c>
      <c r="D767" s="124" t="str">
        <f>IF(A767&lt;&gt;"",SUMIFS('JPK_KR-1'!AM:AM,'JPK_KR-1'!W:W,B767),"")</f>
        <v/>
      </c>
      <c r="E767" t="str">
        <f>IF(KOKPIT!E767&lt;&gt;"",KOKPIT!E767,"")</f>
        <v/>
      </c>
      <c r="F767" t="str">
        <f>IF(KOKPIT!F767&lt;&gt;"",KOKPIT!F767,"")</f>
        <v/>
      </c>
      <c r="G767" s="124" t="str">
        <f>IF(E767&lt;&gt;"",SUMIFS('JPK_KR-1'!AL:AL,'JPK_KR-1'!W:W,F767),"")</f>
        <v/>
      </c>
      <c r="H767" s="124" t="str">
        <f>IF(E767&lt;&gt;"",SUMIFS('JPK_KR-1'!AM:AM,'JPK_KR-1'!W:W,F767),"")</f>
        <v/>
      </c>
      <c r="I767" t="str">
        <f>IF(KOKPIT!I767&lt;&gt;"",KOKPIT!I767,"")</f>
        <v/>
      </c>
      <c r="J767" t="str">
        <f>IF(KOKPIT!J767&lt;&gt;"",KOKPIT!J767,"")</f>
        <v/>
      </c>
      <c r="K767" s="124" t="str">
        <f>IF(I767&lt;&gt;"",SUMIFS('JPK_KR-1'!AJ:AJ,'JPK_KR-1'!W:W,J767),"")</f>
        <v/>
      </c>
      <c r="L767" s="124" t="str">
        <f>IF(I767&lt;&gt;"",SUMIFS('JPK_KR-1'!AK:AK,'JPK_KR-1'!W:W,J767),"")</f>
        <v/>
      </c>
    </row>
    <row r="768" spans="1:12" x14ac:dyDescent="0.35">
      <c r="A768" t="str">
        <f>IF(KOKPIT!A768&lt;&gt;"",KOKPIT!A768,"")</f>
        <v/>
      </c>
      <c r="B768" t="str">
        <f>IF(KOKPIT!B768&lt;&gt;"",KOKPIT!B768,"")</f>
        <v/>
      </c>
      <c r="C768" s="124" t="str">
        <f>IF(A768&lt;&gt;"",SUMIFS('JPK_KR-1'!AL:AL,'JPK_KR-1'!W:W,B768),"")</f>
        <v/>
      </c>
      <c r="D768" s="124" t="str">
        <f>IF(A768&lt;&gt;"",SUMIFS('JPK_KR-1'!AM:AM,'JPK_KR-1'!W:W,B768),"")</f>
        <v/>
      </c>
      <c r="E768" t="str">
        <f>IF(KOKPIT!E768&lt;&gt;"",KOKPIT!E768,"")</f>
        <v/>
      </c>
      <c r="F768" t="str">
        <f>IF(KOKPIT!F768&lt;&gt;"",KOKPIT!F768,"")</f>
        <v/>
      </c>
      <c r="G768" s="124" t="str">
        <f>IF(E768&lt;&gt;"",SUMIFS('JPK_KR-1'!AL:AL,'JPK_KR-1'!W:W,F768),"")</f>
        <v/>
      </c>
      <c r="H768" s="124" t="str">
        <f>IF(E768&lt;&gt;"",SUMIFS('JPK_KR-1'!AM:AM,'JPK_KR-1'!W:W,F768),"")</f>
        <v/>
      </c>
      <c r="I768" t="str">
        <f>IF(KOKPIT!I768&lt;&gt;"",KOKPIT!I768,"")</f>
        <v/>
      </c>
      <c r="J768" t="str">
        <f>IF(KOKPIT!J768&lt;&gt;"",KOKPIT!J768,"")</f>
        <v/>
      </c>
      <c r="K768" s="124" t="str">
        <f>IF(I768&lt;&gt;"",SUMIFS('JPK_KR-1'!AJ:AJ,'JPK_KR-1'!W:W,J768),"")</f>
        <v/>
      </c>
      <c r="L768" s="124" t="str">
        <f>IF(I768&lt;&gt;"",SUMIFS('JPK_KR-1'!AK:AK,'JPK_KR-1'!W:W,J768),"")</f>
        <v/>
      </c>
    </row>
    <row r="769" spans="1:12" x14ac:dyDescent="0.35">
      <c r="A769" t="str">
        <f>IF(KOKPIT!A769&lt;&gt;"",KOKPIT!A769,"")</f>
        <v/>
      </c>
      <c r="B769" t="str">
        <f>IF(KOKPIT!B769&lt;&gt;"",KOKPIT!B769,"")</f>
        <v/>
      </c>
      <c r="C769" s="124" t="str">
        <f>IF(A769&lt;&gt;"",SUMIFS('JPK_KR-1'!AL:AL,'JPK_KR-1'!W:W,B769),"")</f>
        <v/>
      </c>
      <c r="D769" s="124" t="str">
        <f>IF(A769&lt;&gt;"",SUMIFS('JPK_KR-1'!AM:AM,'JPK_KR-1'!W:W,B769),"")</f>
        <v/>
      </c>
      <c r="E769" t="str">
        <f>IF(KOKPIT!E769&lt;&gt;"",KOKPIT!E769,"")</f>
        <v/>
      </c>
      <c r="F769" t="str">
        <f>IF(KOKPIT!F769&lt;&gt;"",KOKPIT!F769,"")</f>
        <v/>
      </c>
      <c r="G769" s="124" t="str">
        <f>IF(E769&lt;&gt;"",SUMIFS('JPK_KR-1'!AL:AL,'JPK_KR-1'!W:W,F769),"")</f>
        <v/>
      </c>
      <c r="H769" s="124" t="str">
        <f>IF(E769&lt;&gt;"",SUMIFS('JPK_KR-1'!AM:AM,'JPK_KR-1'!W:W,F769),"")</f>
        <v/>
      </c>
      <c r="I769" t="str">
        <f>IF(KOKPIT!I769&lt;&gt;"",KOKPIT!I769,"")</f>
        <v/>
      </c>
      <c r="J769" t="str">
        <f>IF(KOKPIT!J769&lt;&gt;"",KOKPIT!J769,"")</f>
        <v/>
      </c>
      <c r="K769" s="124" t="str">
        <f>IF(I769&lt;&gt;"",SUMIFS('JPK_KR-1'!AJ:AJ,'JPK_KR-1'!W:W,J769),"")</f>
        <v/>
      </c>
      <c r="L769" s="124" t="str">
        <f>IF(I769&lt;&gt;"",SUMIFS('JPK_KR-1'!AK:AK,'JPK_KR-1'!W:W,J769),"")</f>
        <v/>
      </c>
    </row>
    <row r="770" spans="1:12" x14ac:dyDescent="0.35">
      <c r="A770" t="str">
        <f>IF(KOKPIT!A770&lt;&gt;"",KOKPIT!A770,"")</f>
        <v/>
      </c>
      <c r="B770" t="str">
        <f>IF(KOKPIT!B770&lt;&gt;"",KOKPIT!B770,"")</f>
        <v/>
      </c>
      <c r="C770" s="124" t="str">
        <f>IF(A770&lt;&gt;"",SUMIFS('JPK_KR-1'!AL:AL,'JPK_KR-1'!W:W,B770),"")</f>
        <v/>
      </c>
      <c r="D770" s="124" t="str">
        <f>IF(A770&lt;&gt;"",SUMIFS('JPK_KR-1'!AM:AM,'JPK_KR-1'!W:W,B770),"")</f>
        <v/>
      </c>
      <c r="E770" t="str">
        <f>IF(KOKPIT!E770&lt;&gt;"",KOKPIT!E770,"")</f>
        <v/>
      </c>
      <c r="F770" t="str">
        <f>IF(KOKPIT!F770&lt;&gt;"",KOKPIT!F770,"")</f>
        <v/>
      </c>
      <c r="G770" s="124" t="str">
        <f>IF(E770&lt;&gt;"",SUMIFS('JPK_KR-1'!AL:AL,'JPK_KR-1'!W:W,F770),"")</f>
        <v/>
      </c>
      <c r="H770" s="124" t="str">
        <f>IF(E770&lt;&gt;"",SUMIFS('JPK_KR-1'!AM:AM,'JPK_KR-1'!W:W,F770),"")</f>
        <v/>
      </c>
      <c r="I770" t="str">
        <f>IF(KOKPIT!I770&lt;&gt;"",KOKPIT!I770,"")</f>
        <v/>
      </c>
      <c r="J770" t="str">
        <f>IF(KOKPIT!J770&lt;&gt;"",KOKPIT!J770,"")</f>
        <v/>
      </c>
      <c r="K770" s="124" t="str">
        <f>IF(I770&lt;&gt;"",SUMIFS('JPK_KR-1'!AJ:AJ,'JPK_KR-1'!W:W,J770),"")</f>
        <v/>
      </c>
      <c r="L770" s="124" t="str">
        <f>IF(I770&lt;&gt;"",SUMIFS('JPK_KR-1'!AK:AK,'JPK_KR-1'!W:W,J770),"")</f>
        <v/>
      </c>
    </row>
    <row r="771" spans="1:12" x14ac:dyDescent="0.35">
      <c r="A771" t="str">
        <f>IF(KOKPIT!A771&lt;&gt;"",KOKPIT!A771,"")</f>
        <v/>
      </c>
      <c r="B771" t="str">
        <f>IF(KOKPIT!B771&lt;&gt;"",KOKPIT!B771,"")</f>
        <v/>
      </c>
      <c r="C771" s="124" t="str">
        <f>IF(A771&lt;&gt;"",SUMIFS('JPK_KR-1'!AL:AL,'JPK_KR-1'!W:W,B771),"")</f>
        <v/>
      </c>
      <c r="D771" s="124" t="str">
        <f>IF(A771&lt;&gt;"",SUMIFS('JPK_KR-1'!AM:AM,'JPK_KR-1'!W:W,B771),"")</f>
        <v/>
      </c>
      <c r="E771" t="str">
        <f>IF(KOKPIT!E771&lt;&gt;"",KOKPIT!E771,"")</f>
        <v/>
      </c>
      <c r="F771" t="str">
        <f>IF(KOKPIT!F771&lt;&gt;"",KOKPIT!F771,"")</f>
        <v/>
      </c>
      <c r="G771" s="124" t="str">
        <f>IF(E771&lt;&gt;"",SUMIFS('JPK_KR-1'!AL:AL,'JPK_KR-1'!W:W,F771),"")</f>
        <v/>
      </c>
      <c r="H771" s="124" t="str">
        <f>IF(E771&lt;&gt;"",SUMIFS('JPK_KR-1'!AM:AM,'JPK_KR-1'!W:W,F771),"")</f>
        <v/>
      </c>
      <c r="I771" t="str">
        <f>IF(KOKPIT!I771&lt;&gt;"",KOKPIT!I771,"")</f>
        <v/>
      </c>
      <c r="J771" t="str">
        <f>IF(KOKPIT!J771&lt;&gt;"",KOKPIT!J771,"")</f>
        <v/>
      </c>
      <c r="K771" s="124" t="str">
        <f>IF(I771&lt;&gt;"",SUMIFS('JPK_KR-1'!AJ:AJ,'JPK_KR-1'!W:W,J771),"")</f>
        <v/>
      </c>
      <c r="L771" s="124" t="str">
        <f>IF(I771&lt;&gt;"",SUMIFS('JPK_KR-1'!AK:AK,'JPK_KR-1'!W:W,J771),"")</f>
        <v/>
      </c>
    </row>
    <row r="772" spans="1:12" x14ac:dyDescent="0.35">
      <c r="A772" t="str">
        <f>IF(KOKPIT!A772&lt;&gt;"",KOKPIT!A772,"")</f>
        <v/>
      </c>
      <c r="B772" t="str">
        <f>IF(KOKPIT!B772&lt;&gt;"",KOKPIT!B772,"")</f>
        <v/>
      </c>
      <c r="C772" s="124" t="str">
        <f>IF(A772&lt;&gt;"",SUMIFS('JPK_KR-1'!AL:AL,'JPK_KR-1'!W:W,B772),"")</f>
        <v/>
      </c>
      <c r="D772" s="124" t="str">
        <f>IF(A772&lt;&gt;"",SUMIFS('JPK_KR-1'!AM:AM,'JPK_KR-1'!W:W,B772),"")</f>
        <v/>
      </c>
      <c r="E772" t="str">
        <f>IF(KOKPIT!E772&lt;&gt;"",KOKPIT!E772,"")</f>
        <v/>
      </c>
      <c r="F772" t="str">
        <f>IF(KOKPIT!F772&lt;&gt;"",KOKPIT!F772,"")</f>
        <v/>
      </c>
      <c r="G772" s="124" t="str">
        <f>IF(E772&lt;&gt;"",SUMIFS('JPK_KR-1'!AL:AL,'JPK_KR-1'!W:W,F772),"")</f>
        <v/>
      </c>
      <c r="H772" s="124" t="str">
        <f>IF(E772&lt;&gt;"",SUMIFS('JPK_KR-1'!AM:AM,'JPK_KR-1'!W:W,F772),"")</f>
        <v/>
      </c>
      <c r="I772" t="str">
        <f>IF(KOKPIT!I772&lt;&gt;"",KOKPIT!I772,"")</f>
        <v/>
      </c>
      <c r="J772" t="str">
        <f>IF(KOKPIT!J772&lt;&gt;"",KOKPIT!J772,"")</f>
        <v/>
      </c>
      <c r="K772" s="124" t="str">
        <f>IF(I772&lt;&gt;"",SUMIFS('JPK_KR-1'!AJ:AJ,'JPK_KR-1'!W:W,J772),"")</f>
        <v/>
      </c>
      <c r="L772" s="124" t="str">
        <f>IF(I772&lt;&gt;"",SUMIFS('JPK_KR-1'!AK:AK,'JPK_KR-1'!W:W,J772),"")</f>
        <v/>
      </c>
    </row>
    <row r="773" spans="1:12" x14ac:dyDescent="0.35">
      <c r="A773" t="str">
        <f>IF(KOKPIT!A773&lt;&gt;"",KOKPIT!A773,"")</f>
        <v/>
      </c>
      <c r="B773" t="str">
        <f>IF(KOKPIT!B773&lt;&gt;"",KOKPIT!B773,"")</f>
        <v/>
      </c>
      <c r="C773" s="124" t="str">
        <f>IF(A773&lt;&gt;"",SUMIFS('JPK_KR-1'!AL:AL,'JPK_KR-1'!W:W,B773),"")</f>
        <v/>
      </c>
      <c r="D773" s="124" t="str">
        <f>IF(A773&lt;&gt;"",SUMIFS('JPK_KR-1'!AM:AM,'JPK_KR-1'!W:W,B773),"")</f>
        <v/>
      </c>
      <c r="E773" t="str">
        <f>IF(KOKPIT!E773&lt;&gt;"",KOKPIT!E773,"")</f>
        <v/>
      </c>
      <c r="F773" t="str">
        <f>IF(KOKPIT!F773&lt;&gt;"",KOKPIT!F773,"")</f>
        <v/>
      </c>
      <c r="G773" s="124" t="str">
        <f>IF(E773&lt;&gt;"",SUMIFS('JPK_KR-1'!AL:AL,'JPK_KR-1'!W:W,F773),"")</f>
        <v/>
      </c>
      <c r="H773" s="124" t="str">
        <f>IF(E773&lt;&gt;"",SUMIFS('JPK_KR-1'!AM:AM,'JPK_KR-1'!W:W,F773),"")</f>
        <v/>
      </c>
      <c r="I773" t="str">
        <f>IF(KOKPIT!I773&lt;&gt;"",KOKPIT!I773,"")</f>
        <v/>
      </c>
      <c r="J773" t="str">
        <f>IF(KOKPIT!J773&lt;&gt;"",KOKPIT!J773,"")</f>
        <v/>
      </c>
      <c r="K773" s="124" t="str">
        <f>IF(I773&lt;&gt;"",SUMIFS('JPK_KR-1'!AJ:AJ,'JPK_KR-1'!W:W,J773),"")</f>
        <v/>
      </c>
      <c r="L773" s="124" t="str">
        <f>IF(I773&lt;&gt;"",SUMIFS('JPK_KR-1'!AK:AK,'JPK_KR-1'!W:W,J773),"")</f>
        <v/>
      </c>
    </row>
    <row r="774" spans="1:12" x14ac:dyDescent="0.35">
      <c r="A774" t="str">
        <f>IF(KOKPIT!A774&lt;&gt;"",KOKPIT!A774,"")</f>
        <v/>
      </c>
      <c r="B774" t="str">
        <f>IF(KOKPIT!B774&lt;&gt;"",KOKPIT!B774,"")</f>
        <v/>
      </c>
      <c r="C774" s="124" t="str">
        <f>IF(A774&lt;&gt;"",SUMIFS('JPK_KR-1'!AL:AL,'JPK_KR-1'!W:W,B774),"")</f>
        <v/>
      </c>
      <c r="D774" s="124" t="str">
        <f>IF(A774&lt;&gt;"",SUMIFS('JPK_KR-1'!AM:AM,'JPK_KR-1'!W:W,B774),"")</f>
        <v/>
      </c>
      <c r="E774" t="str">
        <f>IF(KOKPIT!E774&lt;&gt;"",KOKPIT!E774,"")</f>
        <v/>
      </c>
      <c r="F774" t="str">
        <f>IF(KOKPIT!F774&lt;&gt;"",KOKPIT!F774,"")</f>
        <v/>
      </c>
      <c r="G774" s="124" t="str">
        <f>IF(E774&lt;&gt;"",SUMIFS('JPK_KR-1'!AL:AL,'JPK_KR-1'!W:W,F774),"")</f>
        <v/>
      </c>
      <c r="H774" s="124" t="str">
        <f>IF(E774&lt;&gt;"",SUMIFS('JPK_KR-1'!AM:AM,'JPK_KR-1'!W:W,F774),"")</f>
        <v/>
      </c>
      <c r="I774" t="str">
        <f>IF(KOKPIT!I774&lt;&gt;"",KOKPIT!I774,"")</f>
        <v/>
      </c>
      <c r="J774" t="str">
        <f>IF(KOKPIT!J774&lt;&gt;"",KOKPIT!J774,"")</f>
        <v/>
      </c>
      <c r="K774" s="124" t="str">
        <f>IF(I774&lt;&gt;"",SUMIFS('JPK_KR-1'!AJ:AJ,'JPK_KR-1'!W:W,J774),"")</f>
        <v/>
      </c>
      <c r="L774" s="124" t="str">
        <f>IF(I774&lt;&gt;"",SUMIFS('JPK_KR-1'!AK:AK,'JPK_KR-1'!W:W,J774),"")</f>
        <v/>
      </c>
    </row>
    <row r="775" spans="1:12" x14ac:dyDescent="0.35">
      <c r="A775" t="str">
        <f>IF(KOKPIT!A775&lt;&gt;"",KOKPIT!A775,"")</f>
        <v/>
      </c>
      <c r="B775" t="str">
        <f>IF(KOKPIT!B775&lt;&gt;"",KOKPIT!B775,"")</f>
        <v/>
      </c>
      <c r="C775" s="124" t="str">
        <f>IF(A775&lt;&gt;"",SUMIFS('JPK_KR-1'!AL:AL,'JPK_KR-1'!W:W,B775),"")</f>
        <v/>
      </c>
      <c r="D775" s="124" t="str">
        <f>IF(A775&lt;&gt;"",SUMIFS('JPK_KR-1'!AM:AM,'JPK_KR-1'!W:W,B775),"")</f>
        <v/>
      </c>
      <c r="E775" t="str">
        <f>IF(KOKPIT!E775&lt;&gt;"",KOKPIT!E775,"")</f>
        <v/>
      </c>
      <c r="F775" t="str">
        <f>IF(KOKPIT!F775&lt;&gt;"",KOKPIT!F775,"")</f>
        <v/>
      </c>
      <c r="G775" s="124" t="str">
        <f>IF(E775&lt;&gt;"",SUMIFS('JPK_KR-1'!AL:AL,'JPK_KR-1'!W:W,F775),"")</f>
        <v/>
      </c>
      <c r="H775" s="124" t="str">
        <f>IF(E775&lt;&gt;"",SUMIFS('JPK_KR-1'!AM:AM,'JPK_KR-1'!W:W,F775),"")</f>
        <v/>
      </c>
      <c r="I775" t="str">
        <f>IF(KOKPIT!I775&lt;&gt;"",KOKPIT!I775,"")</f>
        <v/>
      </c>
      <c r="J775" t="str">
        <f>IF(KOKPIT!J775&lt;&gt;"",KOKPIT!J775,"")</f>
        <v/>
      </c>
      <c r="K775" s="124" t="str">
        <f>IF(I775&lt;&gt;"",SUMIFS('JPK_KR-1'!AJ:AJ,'JPK_KR-1'!W:W,J775),"")</f>
        <v/>
      </c>
      <c r="L775" s="124" t="str">
        <f>IF(I775&lt;&gt;"",SUMIFS('JPK_KR-1'!AK:AK,'JPK_KR-1'!W:W,J775),"")</f>
        <v/>
      </c>
    </row>
    <row r="776" spans="1:12" x14ac:dyDescent="0.35">
      <c r="A776" t="str">
        <f>IF(KOKPIT!A776&lt;&gt;"",KOKPIT!A776,"")</f>
        <v/>
      </c>
      <c r="B776" t="str">
        <f>IF(KOKPIT!B776&lt;&gt;"",KOKPIT!B776,"")</f>
        <v/>
      </c>
      <c r="C776" s="124" t="str">
        <f>IF(A776&lt;&gt;"",SUMIFS('JPK_KR-1'!AL:AL,'JPK_KR-1'!W:W,B776),"")</f>
        <v/>
      </c>
      <c r="D776" s="124" t="str">
        <f>IF(A776&lt;&gt;"",SUMIFS('JPK_KR-1'!AM:AM,'JPK_KR-1'!W:W,B776),"")</f>
        <v/>
      </c>
      <c r="E776" t="str">
        <f>IF(KOKPIT!E776&lt;&gt;"",KOKPIT!E776,"")</f>
        <v/>
      </c>
      <c r="F776" t="str">
        <f>IF(KOKPIT!F776&lt;&gt;"",KOKPIT!F776,"")</f>
        <v/>
      </c>
      <c r="G776" s="124" t="str">
        <f>IF(E776&lt;&gt;"",SUMIFS('JPK_KR-1'!AL:AL,'JPK_KR-1'!W:W,F776),"")</f>
        <v/>
      </c>
      <c r="H776" s="124" t="str">
        <f>IF(E776&lt;&gt;"",SUMIFS('JPK_KR-1'!AM:AM,'JPK_KR-1'!W:W,F776),"")</f>
        <v/>
      </c>
      <c r="I776" t="str">
        <f>IF(KOKPIT!I776&lt;&gt;"",KOKPIT!I776,"")</f>
        <v/>
      </c>
      <c r="J776" t="str">
        <f>IF(KOKPIT!J776&lt;&gt;"",KOKPIT!J776,"")</f>
        <v/>
      </c>
      <c r="K776" s="124" t="str">
        <f>IF(I776&lt;&gt;"",SUMIFS('JPK_KR-1'!AJ:AJ,'JPK_KR-1'!W:W,J776),"")</f>
        <v/>
      </c>
      <c r="L776" s="124" t="str">
        <f>IF(I776&lt;&gt;"",SUMIFS('JPK_KR-1'!AK:AK,'JPK_KR-1'!W:W,J776),"")</f>
        <v/>
      </c>
    </row>
    <row r="777" spans="1:12" x14ac:dyDescent="0.35">
      <c r="A777" t="str">
        <f>IF(KOKPIT!A777&lt;&gt;"",KOKPIT!A777,"")</f>
        <v/>
      </c>
      <c r="B777" t="str">
        <f>IF(KOKPIT!B777&lt;&gt;"",KOKPIT!B777,"")</f>
        <v/>
      </c>
      <c r="C777" s="124" t="str">
        <f>IF(A777&lt;&gt;"",SUMIFS('JPK_KR-1'!AL:AL,'JPK_KR-1'!W:W,B777),"")</f>
        <v/>
      </c>
      <c r="D777" s="124" t="str">
        <f>IF(A777&lt;&gt;"",SUMIFS('JPK_KR-1'!AM:AM,'JPK_KR-1'!W:W,B777),"")</f>
        <v/>
      </c>
      <c r="E777" t="str">
        <f>IF(KOKPIT!E777&lt;&gt;"",KOKPIT!E777,"")</f>
        <v/>
      </c>
      <c r="F777" t="str">
        <f>IF(KOKPIT!F777&lt;&gt;"",KOKPIT!F777,"")</f>
        <v/>
      </c>
      <c r="G777" s="124" t="str">
        <f>IF(E777&lt;&gt;"",SUMIFS('JPK_KR-1'!AL:AL,'JPK_KR-1'!W:W,F777),"")</f>
        <v/>
      </c>
      <c r="H777" s="124" t="str">
        <f>IF(E777&lt;&gt;"",SUMIFS('JPK_KR-1'!AM:AM,'JPK_KR-1'!W:W,F777),"")</f>
        <v/>
      </c>
      <c r="I777" t="str">
        <f>IF(KOKPIT!I777&lt;&gt;"",KOKPIT!I777,"")</f>
        <v/>
      </c>
      <c r="J777" t="str">
        <f>IF(KOKPIT!J777&lt;&gt;"",KOKPIT!J777,"")</f>
        <v/>
      </c>
      <c r="K777" s="124" t="str">
        <f>IF(I777&lt;&gt;"",SUMIFS('JPK_KR-1'!AJ:AJ,'JPK_KR-1'!W:W,J777),"")</f>
        <v/>
      </c>
      <c r="L777" s="124" t="str">
        <f>IF(I777&lt;&gt;"",SUMIFS('JPK_KR-1'!AK:AK,'JPK_KR-1'!W:W,J777),"")</f>
        <v/>
      </c>
    </row>
    <row r="778" spans="1:12" x14ac:dyDescent="0.35">
      <c r="A778" t="str">
        <f>IF(KOKPIT!A778&lt;&gt;"",KOKPIT!A778,"")</f>
        <v/>
      </c>
      <c r="B778" t="str">
        <f>IF(KOKPIT!B778&lt;&gt;"",KOKPIT!B778,"")</f>
        <v/>
      </c>
      <c r="C778" s="124" t="str">
        <f>IF(A778&lt;&gt;"",SUMIFS('JPK_KR-1'!AL:AL,'JPK_KR-1'!W:W,B778),"")</f>
        <v/>
      </c>
      <c r="D778" s="124" t="str">
        <f>IF(A778&lt;&gt;"",SUMIFS('JPK_KR-1'!AM:AM,'JPK_KR-1'!W:W,B778),"")</f>
        <v/>
      </c>
      <c r="E778" t="str">
        <f>IF(KOKPIT!E778&lt;&gt;"",KOKPIT!E778,"")</f>
        <v/>
      </c>
      <c r="F778" t="str">
        <f>IF(KOKPIT!F778&lt;&gt;"",KOKPIT!F778,"")</f>
        <v/>
      </c>
      <c r="G778" s="124" t="str">
        <f>IF(E778&lt;&gt;"",SUMIFS('JPK_KR-1'!AL:AL,'JPK_KR-1'!W:W,F778),"")</f>
        <v/>
      </c>
      <c r="H778" s="124" t="str">
        <f>IF(E778&lt;&gt;"",SUMIFS('JPK_KR-1'!AM:AM,'JPK_KR-1'!W:W,F778),"")</f>
        <v/>
      </c>
      <c r="I778" t="str">
        <f>IF(KOKPIT!I778&lt;&gt;"",KOKPIT!I778,"")</f>
        <v/>
      </c>
      <c r="J778" t="str">
        <f>IF(KOKPIT!J778&lt;&gt;"",KOKPIT!J778,"")</f>
        <v/>
      </c>
      <c r="K778" s="124" t="str">
        <f>IF(I778&lt;&gt;"",SUMIFS('JPK_KR-1'!AJ:AJ,'JPK_KR-1'!W:W,J778),"")</f>
        <v/>
      </c>
      <c r="L778" s="124" t="str">
        <f>IF(I778&lt;&gt;"",SUMIFS('JPK_KR-1'!AK:AK,'JPK_KR-1'!W:W,J778),"")</f>
        <v/>
      </c>
    </row>
    <row r="779" spans="1:12" x14ac:dyDescent="0.35">
      <c r="A779" t="str">
        <f>IF(KOKPIT!A779&lt;&gt;"",KOKPIT!A779,"")</f>
        <v/>
      </c>
      <c r="B779" t="str">
        <f>IF(KOKPIT!B779&lt;&gt;"",KOKPIT!B779,"")</f>
        <v/>
      </c>
      <c r="C779" s="124" t="str">
        <f>IF(A779&lt;&gt;"",SUMIFS('JPK_KR-1'!AL:AL,'JPK_KR-1'!W:W,B779),"")</f>
        <v/>
      </c>
      <c r="D779" s="124" t="str">
        <f>IF(A779&lt;&gt;"",SUMIFS('JPK_KR-1'!AM:AM,'JPK_KR-1'!W:W,B779),"")</f>
        <v/>
      </c>
      <c r="E779" t="str">
        <f>IF(KOKPIT!E779&lt;&gt;"",KOKPIT!E779,"")</f>
        <v/>
      </c>
      <c r="F779" t="str">
        <f>IF(KOKPIT!F779&lt;&gt;"",KOKPIT!F779,"")</f>
        <v/>
      </c>
      <c r="G779" s="124" t="str">
        <f>IF(E779&lt;&gt;"",SUMIFS('JPK_KR-1'!AL:AL,'JPK_KR-1'!W:W,F779),"")</f>
        <v/>
      </c>
      <c r="H779" s="124" t="str">
        <f>IF(E779&lt;&gt;"",SUMIFS('JPK_KR-1'!AM:AM,'JPK_KR-1'!W:W,F779),"")</f>
        <v/>
      </c>
      <c r="I779" t="str">
        <f>IF(KOKPIT!I779&lt;&gt;"",KOKPIT!I779,"")</f>
        <v/>
      </c>
      <c r="J779" t="str">
        <f>IF(KOKPIT!J779&lt;&gt;"",KOKPIT!J779,"")</f>
        <v/>
      </c>
      <c r="K779" s="124" t="str">
        <f>IF(I779&lt;&gt;"",SUMIFS('JPK_KR-1'!AJ:AJ,'JPK_KR-1'!W:W,J779),"")</f>
        <v/>
      </c>
      <c r="L779" s="124" t="str">
        <f>IF(I779&lt;&gt;"",SUMIFS('JPK_KR-1'!AK:AK,'JPK_KR-1'!W:W,J779),"")</f>
        <v/>
      </c>
    </row>
    <row r="780" spans="1:12" x14ac:dyDescent="0.35">
      <c r="A780" t="str">
        <f>IF(KOKPIT!A780&lt;&gt;"",KOKPIT!A780,"")</f>
        <v/>
      </c>
      <c r="B780" t="str">
        <f>IF(KOKPIT!B780&lt;&gt;"",KOKPIT!B780,"")</f>
        <v/>
      </c>
      <c r="C780" s="124" t="str">
        <f>IF(A780&lt;&gt;"",SUMIFS('JPK_KR-1'!AL:AL,'JPK_KR-1'!W:W,B780),"")</f>
        <v/>
      </c>
      <c r="D780" s="124" t="str">
        <f>IF(A780&lt;&gt;"",SUMIFS('JPK_KR-1'!AM:AM,'JPK_KR-1'!W:W,B780),"")</f>
        <v/>
      </c>
      <c r="E780" t="str">
        <f>IF(KOKPIT!E780&lt;&gt;"",KOKPIT!E780,"")</f>
        <v/>
      </c>
      <c r="F780" t="str">
        <f>IF(KOKPIT!F780&lt;&gt;"",KOKPIT!F780,"")</f>
        <v/>
      </c>
      <c r="G780" s="124" t="str">
        <f>IF(E780&lt;&gt;"",SUMIFS('JPK_KR-1'!AL:AL,'JPK_KR-1'!W:W,F780),"")</f>
        <v/>
      </c>
      <c r="H780" s="124" t="str">
        <f>IF(E780&lt;&gt;"",SUMIFS('JPK_KR-1'!AM:AM,'JPK_KR-1'!W:W,F780),"")</f>
        <v/>
      </c>
      <c r="I780" t="str">
        <f>IF(KOKPIT!I780&lt;&gt;"",KOKPIT!I780,"")</f>
        <v/>
      </c>
      <c r="J780" t="str">
        <f>IF(KOKPIT!J780&lt;&gt;"",KOKPIT!J780,"")</f>
        <v/>
      </c>
      <c r="K780" s="124" t="str">
        <f>IF(I780&lt;&gt;"",SUMIFS('JPK_KR-1'!AJ:AJ,'JPK_KR-1'!W:W,J780),"")</f>
        <v/>
      </c>
      <c r="L780" s="124" t="str">
        <f>IF(I780&lt;&gt;"",SUMIFS('JPK_KR-1'!AK:AK,'JPK_KR-1'!W:W,J780),"")</f>
        <v/>
      </c>
    </row>
    <row r="781" spans="1:12" x14ac:dyDescent="0.35">
      <c r="A781" t="str">
        <f>IF(KOKPIT!A781&lt;&gt;"",KOKPIT!A781,"")</f>
        <v/>
      </c>
      <c r="B781" t="str">
        <f>IF(KOKPIT!B781&lt;&gt;"",KOKPIT!B781,"")</f>
        <v/>
      </c>
      <c r="C781" s="124" t="str">
        <f>IF(A781&lt;&gt;"",SUMIFS('JPK_KR-1'!AL:AL,'JPK_KR-1'!W:W,B781),"")</f>
        <v/>
      </c>
      <c r="D781" s="124" t="str">
        <f>IF(A781&lt;&gt;"",SUMIFS('JPK_KR-1'!AM:AM,'JPK_KR-1'!W:W,B781),"")</f>
        <v/>
      </c>
      <c r="E781" t="str">
        <f>IF(KOKPIT!E781&lt;&gt;"",KOKPIT!E781,"")</f>
        <v/>
      </c>
      <c r="F781" t="str">
        <f>IF(KOKPIT!F781&lt;&gt;"",KOKPIT!F781,"")</f>
        <v/>
      </c>
      <c r="G781" s="124" t="str">
        <f>IF(E781&lt;&gt;"",SUMIFS('JPK_KR-1'!AL:AL,'JPK_KR-1'!W:W,F781),"")</f>
        <v/>
      </c>
      <c r="H781" s="124" t="str">
        <f>IF(E781&lt;&gt;"",SUMIFS('JPK_KR-1'!AM:AM,'JPK_KR-1'!W:W,F781),"")</f>
        <v/>
      </c>
      <c r="I781" t="str">
        <f>IF(KOKPIT!I781&lt;&gt;"",KOKPIT!I781,"")</f>
        <v/>
      </c>
      <c r="J781" t="str">
        <f>IF(KOKPIT!J781&lt;&gt;"",KOKPIT!J781,"")</f>
        <v/>
      </c>
      <c r="K781" s="124" t="str">
        <f>IF(I781&lt;&gt;"",SUMIFS('JPK_KR-1'!AJ:AJ,'JPK_KR-1'!W:W,J781),"")</f>
        <v/>
      </c>
      <c r="L781" s="124" t="str">
        <f>IF(I781&lt;&gt;"",SUMIFS('JPK_KR-1'!AK:AK,'JPK_KR-1'!W:W,J781),"")</f>
        <v/>
      </c>
    </row>
    <row r="782" spans="1:12" x14ac:dyDescent="0.35">
      <c r="A782" t="str">
        <f>IF(KOKPIT!A782&lt;&gt;"",KOKPIT!A782,"")</f>
        <v/>
      </c>
      <c r="B782" t="str">
        <f>IF(KOKPIT!B782&lt;&gt;"",KOKPIT!B782,"")</f>
        <v/>
      </c>
      <c r="C782" s="124" t="str">
        <f>IF(A782&lt;&gt;"",SUMIFS('JPK_KR-1'!AL:AL,'JPK_KR-1'!W:W,B782),"")</f>
        <v/>
      </c>
      <c r="D782" s="124" t="str">
        <f>IF(A782&lt;&gt;"",SUMIFS('JPK_KR-1'!AM:AM,'JPK_KR-1'!W:W,B782),"")</f>
        <v/>
      </c>
      <c r="E782" t="str">
        <f>IF(KOKPIT!E782&lt;&gt;"",KOKPIT!E782,"")</f>
        <v/>
      </c>
      <c r="F782" t="str">
        <f>IF(KOKPIT!F782&lt;&gt;"",KOKPIT!F782,"")</f>
        <v/>
      </c>
      <c r="G782" s="124" t="str">
        <f>IF(E782&lt;&gt;"",SUMIFS('JPK_KR-1'!AL:AL,'JPK_KR-1'!W:W,F782),"")</f>
        <v/>
      </c>
      <c r="H782" s="124" t="str">
        <f>IF(E782&lt;&gt;"",SUMIFS('JPK_KR-1'!AM:AM,'JPK_KR-1'!W:W,F782),"")</f>
        <v/>
      </c>
      <c r="I782" t="str">
        <f>IF(KOKPIT!I782&lt;&gt;"",KOKPIT!I782,"")</f>
        <v/>
      </c>
      <c r="J782" t="str">
        <f>IF(KOKPIT!J782&lt;&gt;"",KOKPIT!J782,"")</f>
        <v/>
      </c>
      <c r="K782" s="124" t="str">
        <f>IF(I782&lt;&gt;"",SUMIFS('JPK_KR-1'!AJ:AJ,'JPK_KR-1'!W:W,J782),"")</f>
        <v/>
      </c>
      <c r="L782" s="124" t="str">
        <f>IF(I782&lt;&gt;"",SUMIFS('JPK_KR-1'!AK:AK,'JPK_KR-1'!W:W,J782),"")</f>
        <v/>
      </c>
    </row>
    <row r="783" spans="1:12" x14ac:dyDescent="0.35">
      <c r="A783" t="str">
        <f>IF(KOKPIT!A783&lt;&gt;"",KOKPIT!A783,"")</f>
        <v/>
      </c>
      <c r="B783" t="str">
        <f>IF(KOKPIT!B783&lt;&gt;"",KOKPIT!B783,"")</f>
        <v/>
      </c>
      <c r="C783" s="124" t="str">
        <f>IF(A783&lt;&gt;"",SUMIFS('JPK_KR-1'!AL:AL,'JPK_KR-1'!W:W,B783),"")</f>
        <v/>
      </c>
      <c r="D783" s="124" t="str">
        <f>IF(A783&lt;&gt;"",SUMIFS('JPK_KR-1'!AM:AM,'JPK_KR-1'!W:W,B783),"")</f>
        <v/>
      </c>
      <c r="E783" t="str">
        <f>IF(KOKPIT!E783&lt;&gt;"",KOKPIT!E783,"")</f>
        <v/>
      </c>
      <c r="F783" t="str">
        <f>IF(KOKPIT!F783&lt;&gt;"",KOKPIT!F783,"")</f>
        <v/>
      </c>
      <c r="G783" s="124" t="str">
        <f>IF(E783&lt;&gt;"",SUMIFS('JPK_KR-1'!AL:AL,'JPK_KR-1'!W:W,F783),"")</f>
        <v/>
      </c>
      <c r="H783" s="124" t="str">
        <f>IF(E783&lt;&gt;"",SUMIFS('JPK_KR-1'!AM:AM,'JPK_KR-1'!W:W,F783),"")</f>
        <v/>
      </c>
      <c r="I783" t="str">
        <f>IF(KOKPIT!I783&lt;&gt;"",KOKPIT!I783,"")</f>
        <v/>
      </c>
      <c r="J783" t="str">
        <f>IF(KOKPIT!J783&lt;&gt;"",KOKPIT!J783,"")</f>
        <v/>
      </c>
      <c r="K783" s="124" t="str">
        <f>IF(I783&lt;&gt;"",SUMIFS('JPK_KR-1'!AJ:AJ,'JPK_KR-1'!W:W,J783),"")</f>
        <v/>
      </c>
      <c r="L783" s="124" t="str">
        <f>IF(I783&lt;&gt;"",SUMIFS('JPK_KR-1'!AK:AK,'JPK_KR-1'!W:W,J783),"")</f>
        <v/>
      </c>
    </row>
    <row r="784" spans="1:12" x14ac:dyDescent="0.35">
      <c r="A784" t="str">
        <f>IF(KOKPIT!A784&lt;&gt;"",KOKPIT!A784,"")</f>
        <v/>
      </c>
      <c r="B784" t="str">
        <f>IF(KOKPIT!B784&lt;&gt;"",KOKPIT!B784,"")</f>
        <v/>
      </c>
      <c r="C784" s="124" t="str">
        <f>IF(A784&lt;&gt;"",SUMIFS('JPK_KR-1'!AL:AL,'JPK_KR-1'!W:W,B784),"")</f>
        <v/>
      </c>
      <c r="D784" s="124" t="str">
        <f>IF(A784&lt;&gt;"",SUMIFS('JPK_KR-1'!AM:AM,'JPK_KR-1'!W:W,B784),"")</f>
        <v/>
      </c>
      <c r="E784" t="str">
        <f>IF(KOKPIT!E784&lt;&gt;"",KOKPIT!E784,"")</f>
        <v/>
      </c>
      <c r="F784" t="str">
        <f>IF(KOKPIT!F784&lt;&gt;"",KOKPIT!F784,"")</f>
        <v/>
      </c>
      <c r="G784" s="124" t="str">
        <f>IF(E784&lt;&gt;"",SUMIFS('JPK_KR-1'!AL:AL,'JPK_KR-1'!W:W,F784),"")</f>
        <v/>
      </c>
      <c r="H784" s="124" t="str">
        <f>IF(E784&lt;&gt;"",SUMIFS('JPK_KR-1'!AM:AM,'JPK_KR-1'!W:W,F784),"")</f>
        <v/>
      </c>
      <c r="I784" t="str">
        <f>IF(KOKPIT!I784&lt;&gt;"",KOKPIT!I784,"")</f>
        <v/>
      </c>
      <c r="J784" t="str">
        <f>IF(KOKPIT!J784&lt;&gt;"",KOKPIT!J784,"")</f>
        <v/>
      </c>
      <c r="K784" s="124" t="str">
        <f>IF(I784&lt;&gt;"",SUMIFS('JPK_KR-1'!AJ:AJ,'JPK_KR-1'!W:W,J784),"")</f>
        <v/>
      </c>
      <c r="L784" s="124" t="str">
        <f>IF(I784&lt;&gt;"",SUMIFS('JPK_KR-1'!AK:AK,'JPK_KR-1'!W:W,J784),"")</f>
        <v/>
      </c>
    </row>
    <row r="785" spans="1:12" x14ac:dyDescent="0.35">
      <c r="A785" t="str">
        <f>IF(KOKPIT!A785&lt;&gt;"",KOKPIT!A785,"")</f>
        <v/>
      </c>
      <c r="B785" t="str">
        <f>IF(KOKPIT!B785&lt;&gt;"",KOKPIT!B785,"")</f>
        <v/>
      </c>
      <c r="C785" s="124" t="str">
        <f>IF(A785&lt;&gt;"",SUMIFS('JPK_KR-1'!AL:AL,'JPK_KR-1'!W:W,B785),"")</f>
        <v/>
      </c>
      <c r="D785" s="124" t="str">
        <f>IF(A785&lt;&gt;"",SUMIFS('JPK_KR-1'!AM:AM,'JPK_KR-1'!W:W,B785),"")</f>
        <v/>
      </c>
      <c r="E785" t="str">
        <f>IF(KOKPIT!E785&lt;&gt;"",KOKPIT!E785,"")</f>
        <v/>
      </c>
      <c r="F785" t="str">
        <f>IF(KOKPIT!F785&lt;&gt;"",KOKPIT!F785,"")</f>
        <v/>
      </c>
      <c r="G785" s="124" t="str">
        <f>IF(E785&lt;&gt;"",SUMIFS('JPK_KR-1'!AL:AL,'JPK_KR-1'!W:W,F785),"")</f>
        <v/>
      </c>
      <c r="H785" s="124" t="str">
        <f>IF(E785&lt;&gt;"",SUMIFS('JPK_KR-1'!AM:AM,'JPK_KR-1'!W:W,F785),"")</f>
        <v/>
      </c>
      <c r="I785" t="str">
        <f>IF(KOKPIT!I785&lt;&gt;"",KOKPIT!I785,"")</f>
        <v/>
      </c>
      <c r="J785" t="str">
        <f>IF(KOKPIT!J785&lt;&gt;"",KOKPIT!J785,"")</f>
        <v/>
      </c>
      <c r="K785" s="124" t="str">
        <f>IF(I785&lt;&gt;"",SUMIFS('JPK_KR-1'!AJ:AJ,'JPK_KR-1'!W:W,J785),"")</f>
        <v/>
      </c>
      <c r="L785" s="124" t="str">
        <f>IF(I785&lt;&gt;"",SUMIFS('JPK_KR-1'!AK:AK,'JPK_KR-1'!W:W,J785),"")</f>
        <v/>
      </c>
    </row>
    <row r="786" spans="1:12" x14ac:dyDescent="0.35">
      <c r="A786" t="str">
        <f>IF(KOKPIT!A786&lt;&gt;"",KOKPIT!A786,"")</f>
        <v/>
      </c>
      <c r="B786" t="str">
        <f>IF(KOKPIT!B786&lt;&gt;"",KOKPIT!B786,"")</f>
        <v/>
      </c>
      <c r="C786" s="124" t="str">
        <f>IF(A786&lt;&gt;"",SUMIFS('JPK_KR-1'!AL:AL,'JPK_KR-1'!W:W,B786),"")</f>
        <v/>
      </c>
      <c r="D786" s="124" t="str">
        <f>IF(A786&lt;&gt;"",SUMIFS('JPK_KR-1'!AM:AM,'JPK_KR-1'!W:W,B786),"")</f>
        <v/>
      </c>
      <c r="E786" t="str">
        <f>IF(KOKPIT!E786&lt;&gt;"",KOKPIT!E786,"")</f>
        <v/>
      </c>
      <c r="F786" t="str">
        <f>IF(KOKPIT!F786&lt;&gt;"",KOKPIT!F786,"")</f>
        <v/>
      </c>
      <c r="G786" s="124" t="str">
        <f>IF(E786&lt;&gt;"",SUMIFS('JPK_KR-1'!AL:AL,'JPK_KR-1'!W:W,F786),"")</f>
        <v/>
      </c>
      <c r="H786" s="124" t="str">
        <f>IF(E786&lt;&gt;"",SUMIFS('JPK_KR-1'!AM:AM,'JPK_KR-1'!W:W,F786),"")</f>
        <v/>
      </c>
      <c r="I786" t="str">
        <f>IF(KOKPIT!I786&lt;&gt;"",KOKPIT!I786,"")</f>
        <v/>
      </c>
      <c r="J786" t="str">
        <f>IF(KOKPIT!J786&lt;&gt;"",KOKPIT!J786,"")</f>
        <v/>
      </c>
      <c r="K786" s="124" t="str">
        <f>IF(I786&lt;&gt;"",SUMIFS('JPK_KR-1'!AJ:AJ,'JPK_KR-1'!W:W,J786),"")</f>
        <v/>
      </c>
      <c r="L786" s="124" t="str">
        <f>IF(I786&lt;&gt;"",SUMIFS('JPK_KR-1'!AK:AK,'JPK_KR-1'!W:W,J786),"")</f>
        <v/>
      </c>
    </row>
    <row r="787" spans="1:12" x14ac:dyDescent="0.35">
      <c r="A787" t="str">
        <f>IF(KOKPIT!A787&lt;&gt;"",KOKPIT!A787,"")</f>
        <v/>
      </c>
      <c r="B787" t="str">
        <f>IF(KOKPIT!B787&lt;&gt;"",KOKPIT!B787,"")</f>
        <v/>
      </c>
      <c r="C787" s="124" t="str">
        <f>IF(A787&lt;&gt;"",SUMIFS('JPK_KR-1'!AL:AL,'JPK_KR-1'!W:W,B787),"")</f>
        <v/>
      </c>
      <c r="D787" s="124" t="str">
        <f>IF(A787&lt;&gt;"",SUMIFS('JPK_KR-1'!AM:AM,'JPK_KR-1'!W:W,B787),"")</f>
        <v/>
      </c>
      <c r="E787" t="str">
        <f>IF(KOKPIT!E787&lt;&gt;"",KOKPIT!E787,"")</f>
        <v/>
      </c>
      <c r="F787" t="str">
        <f>IF(KOKPIT!F787&lt;&gt;"",KOKPIT!F787,"")</f>
        <v/>
      </c>
      <c r="G787" s="124" t="str">
        <f>IF(E787&lt;&gt;"",SUMIFS('JPK_KR-1'!AL:AL,'JPK_KR-1'!W:W,F787),"")</f>
        <v/>
      </c>
      <c r="H787" s="124" t="str">
        <f>IF(E787&lt;&gt;"",SUMIFS('JPK_KR-1'!AM:AM,'JPK_KR-1'!W:W,F787),"")</f>
        <v/>
      </c>
      <c r="I787" t="str">
        <f>IF(KOKPIT!I787&lt;&gt;"",KOKPIT!I787,"")</f>
        <v/>
      </c>
      <c r="J787" t="str">
        <f>IF(KOKPIT!J787&lt;&gt;"",KOKPIT!J787,"")</f>
        <v/>
      </c>
      <c r="K787" s="124" t="str">
        <f>IF(I787&lt;&gt;"",SUMIFS('JPK_KR-1'!AJ:AJ,'JPK_KR-1'!W:W,J787),"")</f>
        <v/>
      </c>
      <c r="L787" s="124" t="str">
        <f>IF(I787&lt;&gt;"",SUMIFS('JPK_KR-1'!AK:AK,'JPK_KR-1'!W:W,J787),"")</f>
        <v/>
      </c>
    </row>
    <row r="788" spans="1:12" x14ac:dyDescent="0.35">
      <c r="A788" t="str">
        <f>IF(KOKPIT!A788&lt;&gt;"",KOKPIT!A788,"")</f>
        <v/>
      </c>
      <c r="B788" t="str">
        <f>IF(KOKPIT!B788&lt;&gt;"",KOKPIT!B788,"")</f>
        <v/>
      </c>
      <c r="C788" s="124" t="str">
        <f>IF(A788&lt;&gt;"",SUMIFS('JPK_KR-1'!AL:AL,'JPK_KR-1'!W:W,B788),"")</f>
        <v/>
      </c>
      <c r="D788" s="124" t="str">
        <f>IF(A788&lt;&gt;"",SUMIFS('JPK_KR-1'!AM:AM,'JPK_KR-1'!W:W,B788),"")</f>
        <v/>
      </c>
      <c r="E788" t="str">
        <f>IF(KOKPIT!E788&lt;&gt;"",KOKPIT!E788,"")</f>
        <v/>
      </c>
      <c r="F788" t="str">
        <f>IF(KOKPIT!F788&lt;&gt;"",KOKPIT!F788,"")</f>
        <v/>
      </c>
      <c r="G788" s="124" t="str">
        <f>IF(E788&lt;&gt;"",SUMIFS('JPK_KR-1'!AL:AL,'JPK_KR-1'!W:W,F788),"")</f>
        <v/>
      </c>
      <c r="H788" s="124" t="str">
        <f>IF(E788&lt;&gt;"",SUMIFS('JPK_KR-1'!AM:AM,'JPK_KR-1'!W:W,F788),"")</f>
        <v/>
      </c>
      <c r="I788" t="str">
        <f>IF(KOKPIT!I788&lt;&gt;"",KOKPIT!I788,"")</f>
        <v/>
      </c>
      <c r="J788" t="str">
        <f>IF(KOKPIT!J788&lt;&gt;"",KOKPIT!J788,"")</f>
        <v/>
      </c>
      <c r="K788" s="124" t="str">
        <f>IF(I788&lt;&gt;"",SUMIFS('JPK_KR-1'!AJ:AJ,'JPK_KR-1'!W:W,J788),"")</f>
        <v/>
      </c>
      <c r="L788" s="124" t="str">
        <f>IF(I788&lt;&gt;"",SUMIFS('JPK_KR-1'!AK:AK,'JPK_KR-1'!W:W,J788),"")</f>
        <v/>
      </c>
    </row>
    <row r="789" spans="1:12" x14ac:dyDescent="0.35">
      <c r="A789" t="str">
        <f>IF(KOKPIT!A789&lt;&gt;"",KOKPIT!A789,"")</f>
        <v/>
      </c>
      <c r="B789" t="str">
        <f>IF(KOKPIT!B789&lt;&gt;"",KOKPIT!B789,"")</f>
        <v/>
      </c>
      <c r="C789" s="124" t="str">
        <f>IF(A789&lt;&gt;"",SUMIFS('JPK_KR-1'!AL:AL,'JPK_KR-1'!W:W,B789),"")</f>
        <v/>
      </c>
      <c r="D789" s="124" t="str">
        <f>IF(A789&lt;&gt;"",SUMIFS('JPK_KR-1'!AM:AM,'JPK_KR-1'!W:W,B789),"")</f>
        <v/>
      </c>
      <c r="E789" t="str">
        <f>IF(KOKPIT!E789&lt;&gt;"",KOKPIT!E789,"")</f>
        <v/>
      </c>
      <c r="F789" t="str">
        <f>IF(KOKPIT!F789&lt;&gt;"",KOKPIT!F789,"")</f>
        <v/>
      </c>
      <c r="G789" s="124" t="str">
        <f>IF(E789&lt;&gt;"",SUMIFS('JPK_KR-1'!AL:AL,'JPK_KR-1'!W:W,F789),"")</f>
        <v/>
      </c>
      <c r="H789" s="124" t="str">
        <f>IF(E789&lt;&gt;"",SUMIFS('JPK_KR-1'!AM:AM,'JPK_KR-1'!W:W,F789),"")</f>
        <v/>
      </c>
      <c r="I789" t="str">
        <f>IF(KOKPIT!I789&lt;&gt;"",KOKPIT!I789,"")</f>
        <v/>
      </c>
      <c r="J789" t="str">
        <f>IF(KOKPIT!J789&lt;&gt;"",KOKPIT!J789,"")</f>
        <v/>
      </c>
      <c r="K789" s="124" t="str">
        <f>IF(I789&lt;&gt;"",SUMIFS('JPK_KR-1'!AJ:AJ,'JPK_KR-1'!W:W,J789),"")</f>
        <v/>
      </c>
      <c r="L789" s="124" t="str">
        <f>IF(I789&lt;&gt;"",SUMIFS('JPK_KR-1'!AK:AK,'JPK_KR-1'!W:W,J789),"")</f>
        <v/>
      </c>
    </row>
    <row r="790" spans="1:12" x14ac:dyDescent="0.35">
      <c r="A790" t="str">
        <f>IF(KOKPIT!A790&lt;&gt;"",KOKPIT!A790,"")</f>
        <v/>
      </c>
      <c r="B790" t="str">
        <f>IF(KOKPIT!B790&lt;&gt;"",KOKPIT!B790,"")</f>
        <v/>
      </c>
      <c r="C790" s="124" t="str">
        <f>IF(A790&lt;&gt;"",SUMIFS('JPK_KR-1'!AL:AL,'JPK_KR-1'!W:W,B790),"")</f>
        <v/>
      </c>
      <c r="D790" s="124" t="str">
        <f>IF(A790&lt;&gt;"",SUMIFS('JPK_KR-1'!AM:AM,'JPK_KR-1'!W:W,B790),"")</f>
        <v/>
      </c>
      <c r="E790" t="str">
        <f>IF(KOKPIT!E790&lt;&gt;"",KOKPIT!E790,"")</f>
        <v/>
      </c>
      <c r="F790" t="str">
        <f>IF(KOKPIT!F790&lt;&gt;"",KOKPIT!F790,"")</f>
        <v/>
      </c>
      <c r="G790" s="124" t="str">
        <f>IF(E790&lt;&gt;"",SUMIFS('JPK_KR-1'!AL:AL,'JPK_KR-1'!W:W,F790),"")</f>
        <v/>
      </c>
      <c r="H790" s="124" t="str">
        <f>IF(E790&lt;&gt;"",SUMIFS('JPK_KR-1'!AM:AM,'JPK_KR-1'!W:W,F790),"")</f>
        <v/>
      </c>
      <c r="I790" t="str">
        <f>IF(KOKPIT!I790&lt;&gt;"",KOKPIT!I790,"")</f>
        <v/>
      </c>
      <c r="J790" t="str">
        <f>IF(KOKPIT!J790&lt;&gt;"",KOKPIT!J790,"")</f>
        <v/>
      </c>
      <c r="K790" s="124" t="str">
        <f>IF(I790&lt;&gt;"",SUMIFS('JPK_KR-1'!AJ:AJ,'JPK_KR-1'!W:W,J790),"")</f>
        <v/>
      </c>
      <c r="L790" s="124" t="str">
        <f>IF(I790&lt;&gt;"",SUMIFS('JPK_KR-1'!AK:AK,'JPK_KR-1'!W:W,J790),"")</f>
        <v/>
      </c>
    </row>
    <row r="791" spans="1:12" x14ac:dyDescent="0.35">
      <c r="A791" t="str">
        <f>IF(KOKPIT!A791&lt;&gt;"",KOKPIT!A791,"")</f>
        <v/>
      </c>
      <c r="B791" t="str">
        <f>IF(KOKPIT!B791&lt;&gt;"",KOKPIT!B791,"")</f>
        <v/>
      </c>
      <c r="C791" s="124" t="str">
        <f>IF(A791&lt;&gt;"",SUMIFS('JPK_KR-1'!AL:AL,'JPK_KR-1'!W:W,B791),"")</f>
        <v/>
      </c>
      <c r="D791" s="124" t="str">
        <f>IF(A791&lt;&gt;"",SUMIFS('JPK_KR-1'!AM:AM,'JPK_KR-1'!W:W,B791),"")</f>
        <v/>
      </c>
      <c r="E791" t="str">
        <f>IF(KOKPIT!E791&lt;&gt;"",KOKPIT!E791,"")</f>
        <v/>
      </c>
      <c r="F791" t="str">
        <f>IF(KOKPIT!F791&lt;&gt;"",KOKPIT!F791,"")</f>
        <v/>
      </c>
      <c r="G791" s="124" t="str">
        <f>IF(E791&lt;&gt;"",SUMIFS('JPK_KR-1'!AL:AL,'JPK_KR-1'!W:W,F791),"")</f>
        <v/>
      </c>
      <c r="H791" s="124" t="str">
        <f>IF(E791&lt;&gt;"",SUMIFS('JPK_KR-1'!AM:AM,'JPK_KR-1'!W:W,F791),"")</f>
        <v/>
      </c>
      <c r="I791" t="str">
        <f>IF(KOKPIT!I791&lt;&gt;"",KOKPIT!I791,"")</f>
        <v/>
      </c>
      <c r="J791" t="str">
        <f>IF(KOKPIT!J791&lt;&gt;"",KOKPIT!J791,"")</f>
        <v/>
      </c>
      <c r="K791" s="124" t="str">
        <f>IF(I791&lt;&gt;"",SUMIFS('JPK_KR-1'!AJ:AJ,'JPK_KR-1'!W:W,J791),"")</f>
        <v/>
      </c>
      <c r="L791" s="124" t="str">
        <f>IF(I791&lt;&gt;"",SUMIFS('JPK_KR-1'!AK:AK,'JPK_KR-1'!W:W,J791),"")</f>
        <v/>
      </c>
    </row>
    <row r="792" spans="1:12" x14ac:dyDescent="0.35">
      <c r="A792" t="str">
        <f>IF(KOKPIT!A792&lt;&gt;"",KOKPIT!A792,"")</f>
        <v/>
      </c>
      <c r="B792" t="str">
        <f>IF(KOKPIT!B792&lt;&gt;"",KOKPIT!B792,"")</f>
        <v/>
      </c>
      <c r="C792" s="124" t="str">
        <f>IF(A792&lt;&gt;"",SUMIFS('JPK_KR-1'!AL:AL,'JPK_KR-1'!W:W,B792),"")</f>
        <v/>
      </c>
      <c r="D792" s="124" t="str">
        <f>IF(A792&lt;&gt;"",SUMIFS('JPK_KR-1'!AM:AM,'JPK_KR-1'!W:W,B792),"")</f>
        <v/>
      </c>
      <c r="E792" t="str">
        <f>IF(KOKPIT!E792&lt;&gt;"",KOKPIT!E792,"")</f>
        <v/>
      </c>
      <c r="F792" t="str">
        <f>IF(KOKPIT!F792&lt;&gt;"",KOKPIT!F792,"")</f>
        <v/>
      </c>
      <c r="G792" s="124" t="str">
        <f>IF(E792&lt;&gt;"",SUMIFS('JPK_KR-1'!AL:AL,'JPK_KR-1'!W:W,F792),"")</f>
        <v/>
      </c>
      <c r="H792" s="124" t="str">
        <f>IF(E792&lt;&gt;"",SUMIFS('JPK_KR-1'!AM:AM,'JPK_KR-1'!W:W,F792),"")</f>
        <v/>
      </c>
      <c r="I792" t="str">
        <f>IF(KOKPIT!I792&lt;&gt;"",KOKPIT!I792,"")</f>
        <v/>
      </c>
      <c r="J792" t="str">
        <f>IF(KOKPIT!J792&lt;&gt;"",KOKPIT!J792,"")</f>
        <v/>
      </c>
      <c r="K792" s="124" t="str">
        <f>IF(I792&lt;&gt;"",SUMIFS('JPK_KR-1'!AJ:AJ,'JPK_KR-1'!W:W,J792),"")</f>
        <v/>
      </c>
      <c r="L792" s="124" t="str">
        <f>IF(I792&lt;&gt;"",SUMIFS('JPK_KR-1'!AK:AK,'JPK_KR-1'!W:W,J792),"")</f>
        <v/>
      </c>
    </row>
    <row r="793" spans="1:12" x14ac:dyDescent="0.35">
      <c r="A793" t="str">
        <f>IF(KOKPIT!A793&lt;&gt;"",KOKPIT!A793,"")</f>
        <v/>
      </c>
      <c r="B793" t="str">
        <f>IF(KOKPIT!B793&lt;&gt;"",KOKPIT!B793,"")</f>
        <v/>
      </c>
      <c r="C793" s="124" t="str">
        <f>IF(A793&lt;&gt;"",SUMIFS('JPK_KR-1'!AL:AL,'JPK_KR-1'!W:W,B793),"")</f>
        <v/>
      </c>
      <c r="D793" s="124" t="str">
        <f>IF(A793&lt;&gt;"",SUMIFS('JPK_KR-1'!AM:AM,'JPK_KR-1'!W:W,B793),"")</f>
        <v/>
      </c>
      <c r="E793" t="str">
        <f>IF(KOKPIT!E793&lt;&gt;"",KOKPIT!E793,"")</f>
        <v/>
      </c>
      <c r="F793" t="str">
        <f>IF(KOKPIT!F793&lt;&gt;"",KOKPIT!F793,"")</f>
        <v/>
      </c>
      <c r="G793" s="124" t="str">
        <f>IF(E793&lt;&gt;"",SUMIFS('JPK_KR-1'!AL:AL,'JPK_KR-1'!W:W,F793),"")</f>
        <v/>
      </c>
      <c r="H793" s="124" t="str">
        <f>IF(E793&lt;&gt;"",SUMIFS('JPK_KR-1'!AM:AM,'JPK_KR-1'!W:W,F793),"")</f>
        <v/>
      </c>
      <c r="I793" t="str">
        <f>IF(KOKPIT!I793&lt;&gt;"",KOKPIT!I793,"")</f>
        <v/>
      </c>
      <c r="J793" t="str">
        <f>IF(KOKPIT!J793&lt;&gt;"",KOKPIT!J793,"")</f>
        <v/>
      </c>
      <c r="K793" s="124" t="str">
        <f>IF(I793&lt;&gt;"",SUMIFS('JPK_KR-1'!AJ:AJ,'JPK_KR-1'!W:W,J793),"")</f>
        <v/>
      </c>
      <c r="L793" s="124" t="str">
        <f>IF(I793&lt;&gt;"",SUMIFS('JPK_KR-1'!AK:AK,'JPK_KR-1'!W:W,J793),"")</f>
        <v/>
      </c>
    </row>
    <row r="794" spans="1:12" x14ac:dyDescent="0.35">
      <c r="A794" t="str">
        <f>IF(KOKPIT!A794&lt;&gt;"",KOKPIT!A794,"")</f>
        <v/>
      </c>
      <c r="B794" t="str">
        <f>IF(KOKPIT!B794&lt;&gt;"",KOKPIT!B794,"")</f>
        <v/>
      </c>
      <c r="C794" s="124" t="str">
        <f>IF(A794&lt;&gt;"",SUMIFS('JPK_KR-1'!AL:AL,'JPK_KR-1'!W:W,B794),"")</f>
        <v/>
      </c>
      <c r="D794" s="124" t="str">
        <f>IF(A794&lt;&gt;"",SUMIFS('JPK_KR-1'!AM:AM,'JPK_KR-1'!W:W,B794),"")</f>
        <v/>
      </c>
      <c r="E794" t="str">
        <f>IF(KOKPIT!E794&lt;&gt;"",KOKPIT!E794,"")</f>
        <v/>
      </c>
      <c r="F794" t="str">
        <f>IF(KOKPIT!F794&lt;&gt;"",KOKPIT!F794,"")</f>
        <v/>
      </c>
      <c r="G794" s="124" t="str">
        <f>IF(E794&lt;&gt;"",SUMIFS('JPK_KR-1'!AL:AL,'JPK_KR-1'!W:W,F794),"")</f>
        <v/>
      </c>
      <c r="H794" s="124" t="str">
        <f>IF(E794&lt;&gt;"",SUMIFS('JPK_KR-1'!AM:AM,'JPK_KR-1'!W:W,F794),"")</f>
        <v/>
      </c>
      <c r="I794" t="str">
        <f>IF(KOKPIT!I794&lt;&gt;"",KOKPIT!I794,"")</f>
        <v/>
      </c>
      <c r="J794" t="str">
        <f>IF(KOKPIT!J794&lt;&gt;"",KOKPIT!J794,"")</f>
        <v/>
      </c>
      <c r="K794" s="124" t="str">
        <f>IF(I794&lt;&gt;"",SUMIFS('JPK_KR-1'!AJ:AJ,'JPK_KR-1'!W:W,J794),"")</f>
        <v/>
      </c>
      <c r="L794" s="124" t="str">
        <f>IF(I794&lt;&gt;"",SUMIFS('JPK_KR-1'!AK:AK,'JPK_KR-1'!W:W,J794),"")</f>
        <v/>
      </c>
    </row>
    <row r="795" spans="1:12" x14ac:dyDescent="0.35">
      <c r="A795" t="str">
        <f>IF(KOKPIT!A795&lt;&gt;"",KOKPIT!A795,"")</f>
        <v/>
      </c>
      <c r="B795" t="str">
        <f>IF(KOKPIT!B795&lt;&gt;"",KOKPIT!B795,"")</f>
        <v/>
      </c>
      <c r="C795" s="124" t="str">
        <f>IF(A795&lt;&gt;"",SUMIFS('JPK_KR-1'!AL:AL,'JPK_KR-1'!W:W,B795),"")</f>
        <v/>
      </c>
      <c r="D795" s="124" t="str">
        <f>IF(A795&lt;&gt;"",SUMIFS('JPK_KR-1'!AM:AM,'JPK_KR-1'!W:W,B795),"")</f>
        <v/>
      </c>
      <c r="E795" t="str">
        <f>IF(KOKPIT!E795&lt;&gt;"",KOKPIT!E795,"")</f>
        <v/>
      </c>
      <c r="F795" t="str">
        <f>IF(KOKPIT!F795&lt;&gt;"",KOKPIT!F795,"")</f>
        <v/>
      </c>
      <c r="G795" s="124" t="str">
        <f>IF(E795&lt;&gt;"",SUMIFS('JPK_KR-1'!AL:AL,'JPK_KR-1'!W:W,F795),"")</f>
        <v/>
      </c>
      <c r="H795" s="124" t="str">
        <f>IF(E795&lt;&gt;"",SUMIFS('JPK_KR-1'!AM:AM,'JPK_KR-1'!W:W,F795),"")</f>
        <v/>
      </c>
      <c r="I795" t="str">
        <f>IF(KOKPIT!I795&lt;&gt;"",KOKPIT!I795,"")</f>
        <v/>
      </c>
      <c r="J795" t="str">
        <f>IF(KOKPIT!J795&lt;&gt;"",KOKPIT!J795,"")</f>
        <v/>
      </c>
      <c r="K795" s="124" t="str">
        <f>IF(I795&lt;&gt;"",SUMIFS('JPK_KR-1'!AJ:AJ,'JPK_KR-1'!W:W,J795),"")</f>
        <v/>
      </c>
      <c r="L795" s="124" t="str">
        <f>IF(I795&lt;&gt;"",SUMIFS('JPK_KR-1'!AK:AK,'JPK_KR-1'!W:W,J795),"")</f>
        <v/>
      </c>
    </row>
    <row r="796" spans="1:12" x14ac:dyDescent="0.35">
      <c r="A796" t="str">
        <f>IF(KOKPIT!A796&lt;&gt;"",KOKPIT!A796,"")</f>
        <v/>
      </c>
      <c r="B796" t="str">
        <f>IF(KOKPIT!B796&lt;&gt;"",KOKPIT!B796,"")</f>
        <v/>
      </c>
      <c r="C796" s="124" t="str">
        <f>IF(A796&lt;&gt;"",SUMIFS('JPK_KR-1'!AL:AL,'JPK_KR-1'!W:W,B796),"")</f>
        <v/>
      </c>
      <c r="D796" s="124" t="str">
        <f>IF(A796&lt;&gt;"",SUMIFS('JPK_KR-1'!AM:AM,'JPK_KR-1'!W:W,B796),"")</f>
        <v/>
      </c>
      <c r="E796" t="str">
        <f>IF(KOKPIT!E796&lt;&gt;"",KOKPIT!E796,"")</f>
        <v/>
      </c>
      <c r="F796" t="str">
        <f>IF(KOKPIT!F796&lt;&gt;"",KOKPIT!F796,"")</f>
        <v/>
      </c>
      <c r="G796" s="124" t="str">
        <f>IF(E796&lt;&gt;"",SUMIFS('JPK_KR-1'!AL:AL,'JPK_KR-1'!W:W,F796),"")</f>
        <v/>
      </c>
      <c r="H796" s="124" t="str">
        <f>IF(E796&lt;&gt;"",SUMIFS('JPK_KR-1'!AM:AM,'JPK_KR-1'!W:W,F796),"")</f>
        <v/>
      </c>
      <c r="I796" t="str">
        <f>IF(KOKPIT!I796&lt;&gt;"",KOKPIT!I796,"")</f>
        <v/>
      </c>
      <c r="J796" t="str">
        <f>IF(KOKPIT!J796&lt;&gt;"",KOKPIT!J796,"")</f>
        <v/>
      </c>
      <c r="K796" s="124" t="str">
        <f>IF(I796&lt;&gt;"",SUMIFS('JPK_KR-1'!AJ:AJ,'JPK_KR-1'!W:W,J796),"")</f>
        <v/>
      </c>
      <c r="L796" s="124" t="str">
        <f>IF(I796&lt;&gt;"",SUMIFS('JPK_KR-1'!AK:AK,'JPK_KR-1'!W:W,J796),"")</f>
        <v/>
      </c>
    </row>
    <row r="797" spans="1:12" x14ac:dyDescent="0.35">
      <c r="A797" t="str">
        <f>IF(KOKPIT!A797&lt;&gt;"",KOKPIT!A797,"")</f>
        <v/>
      </c>
      <c r="B797" t="str">
        <f>IF(KOKPIT!B797&lt;&gt;"",KOKPIT!B797,"")</f>
        <v/>
      </c>
      <c r="C797" s="124" t="str">
        <f>IF(A797&lt;&gt;"",SUMIFS('JPK_KR-1'!AL:AL,'JPK_KR-1'!W:W,B797),"")</f>
        <v/>
      </c>
      <c r="D797" s="124" t="str">
        <f>IF(A797&lt;&gt;"",SUMIFS('JPK_KR-1'!AM:AM,'JPK_KR-1'!W:W,B797),"")</f>
        <v/>
      </c>
      <c r="E797" t="str">
        <f>IF(KOKPIT!E797&lt;&gt;"",KOKPIT!E797,"")</f>
        <v/>
      </c>
      <c r="F797" t="str">
        <f>IF(KOKPIT!F797&lt;&gt;"",KOKPIT!F797,"")</f>
        <v/>
      </c>
      <c r="G797" s="124" t="str">
        <f>IF(E797&lt;&gt;"",SUMIFS('JPK_KR-1'!AL:AL,'JPK_KR-1'!W:W,F797),"")</f>
        <v/>
      </c>
      <c r="H797" s="124" t="str">
        <f>IF(E797&lt;&gt;"",SUMIFS('JPK_KR-1'!AM:AM,'JPK_KR-1'!W:W,F797),"")</f>
        <v/>
      </c>
      <c r="I797" t="str">
        <f>IF(KOKPIT!I797&lt;&gt;"",KOKPIT!I797,"")</f>
        <v/>
      </c>
      <c r="J797" t="str">
        <f>IF(KOKPIT!J797&lt;&gt;"",KOKPIT!J797,"")</f>
        <v/>
      </c>
      <c r="K797" s="124" t="str">
        <f>IF(I797&lt;&gt;"",SUMIFS('JPK_KR-1'!AJ:AJ,'JPK_KR-1'!W:W,J797),"")</f>
        <v/>
      </c>
      <c r="L797" s="124" t="str">
        <f>IF(I797&lt;&gt;"",SUMIFS('JPK_KR-1'!AK:AK,'JPK_KR-1'!W:W,J797),"")</f>
        <v/>
      </c>
    </row>
    <row r="798" spans="1:12" x14ac:dyDescent="0.35">
      <c r="A798" t="str">
        <f>IF(KOKPIT!A798&lt;&gt;"",KOKPIT!A798,"")</f>
        <v/>
      </c>
      <c r="B798" t="str">
        <f>IF(KOKPIT!B798&lt;&gt;"",KOKPIT!B798,"")</f>
        <v/>
      </c>
      <c r="C798" s="124" t="str">
        <f>IF(A798&lt;&gt;"",SUMIFS('JPK_KR-1'!AL:AL,'JPK_KR-1'!W:W,B798),"")</f>
        <v/>
      </c>
      <c r="D798" s="124" t="str">
        <f>IF(A798&lt;&gt;"",SUMIFS('JPK_KR-1'!AM:AM,'JPK_KR-1'!W:W,B798),"")</f>
        <v/>
      </c>
      <c r="E798" t="str">
        <f>IF(KOKPIT!E798&lt;&gt;"",KOKPIT!E798,"")</f>
        <v/>
      </c>
      <c r="F798" t="str">
        <f>IF(KOKPIT!F798&lt;&gt;"",KOKPIT!F798,"")</f>
        <v/>
      </c>
      <c r="G798" s="124" t="str">
        <f>IF(E798&lt;&gt;"",SUMIFS('JPK_KR-1'!AL:AL,'JPK_KR-1'!W:W,F798),"")</f>
        <v/>
      </c>
      <c r="H798" s="124" t="str">
        <f>IF(E798&lt;&gt;"",SUMIFS('JPK_KR-1'!AM:AM,'JPK_KR-1'!W:W,F798),"")</f>
        <v/>
      </c>
      <c r="I798" t="str">
        <f>IF(KOKPIT!I798&lt;&gt;"",KOKPIT!I798,"")</f>
        <v/>
      </c>
      <c r="J798" t="str">
        <f>IF(KOKPIT!J798&lt;&gt;"",KOKPIT!J798,"")</f>
        <v/>
      </c>
      <c r="K798" s="124" t="str">
        <f>IF(I798&lt;&gt;"",SUMIFS('JPK_KR-1'!AJ:AJ,'JPK_KR-1'!W:W,J798),"")</f>
        <v/>
      </c>
      <c r="L798" s="124" t="str">
        <f>IF(I798&lt;&gt;"",SUMIFS('JPK_KR-1'!AK:AK,'JPK_KR-1'!W:W,J798),"")</f>
        <v/>
      </c>
    </row>
    <row r="799" spans="1:12" x14ac:dyDescent="0.35">
      <c r="A799" t="str">
        <f>IF(KOKPIT!A799&lt;&gt;"",KOKPIT!A799,"")</f>
        <v/>
      </c>
      <c r="B799" t="str">
        <f>IF(KOKPIT!B799&lt;&gt;"",KOKPIT!B799,"")</f>
        <v/>
      </c>
      <c r="C799" s="124" t="str">
        <f>IF(A799&lt;&gt;"",SUMIFS('JPK_KR-1'!AL:AL,'JPK_KR-1'!W:W,B799),"")</f>
        <v/>
      </c>
      <c r="D799" s="124" t="str">
        <f>IF(A799&lt;&gt;"",SUMIFS('JPK_KR-1'!AM:AM,'JPK_KR-1'!W:W,B799),"")</f>
        <v/>
      </c>
      <c r="E799" t="str">
        <f>IF(KOKPIT!E799&lt;&gt;"",KOKPIT!E799,"")</f>
        <v/>
      </c>
      <c r="F799" t="str">
        <f>IF(KOKPIT!F799&lt;&gt;"",KOKPIT!F799,"")</f>
        <v/>
      </c>
      <c r="G799" s="124" t="str">
        <f>IF(E799&lt;&gt;"",SUMIFS('JPK_KR-1'!AL:AL,'JPK_KR-1'!W:W,F799),"")</f>
        <v/>
      </c>
      <c r="H799" s="124" t="str">
        <f>IF(E799&lt;&gt;"",SUMIFS('JPK_KR-1'!AM:AM,'JPK_KR-1'!W:W,F799),"")</f>
        <v/>
      </c>
      <c r="I799" t="str">
        <f>IF(KOKPIT!I799&lt;&gt;"",KOKPIT!I799,"")</f>
        <v/>
      </c>
      <c r="J799" t="str">
        <f>IF(KOKPIT!J799&lt;&gt;"",KOKPIT!J799,"")</f>
        <v/>
      </c>
      <c r="K799" s="124" t="str">
        <f>IF(I799&lt;&gt;"",SUMIFS('JPK_KR-1'!AJ:AJ,'JPK_KR-1'!W:W,J799),"")</f>
        <v/>
      </c>
      <c r="L799" s="124" t="str">
        <f>IF(I799&lt;&gt;"",SUMIFS('JPK_KR-1'!AK:AK,'JPK_KR-1'!W:W,J799),"")</f>
        <v/>
      </c>
    </row>
    <row r="800" spans="1:12" x14ac:dyDescent="0.35">
      <c r="A800" t="str">
        <f>IF(KOKPIT!A800&lt;&gt;"",KOKPIT!A800,"")</f>
        <v/>
      </c>
      <c r="B800" t="str">
        <f>IF(KOKPIT!B800&lt;&gt;"",KOKPIT!B800,"")</f>
        <v/>
      </c>
      <c r="C800" s="124" t="str">
        <f>IF(A800&lt;&gt;"",SUMIFS('JPK_KR-1'!AL:AL,'JPK_KR-1'!W:W,B800),"")</f>
        <v/>
      </c>
      <c r="D800" s="124" t="str">
        <f>IF(A800&lt;&gt;"",SUMIFS('JPK_KR-1'!AM:AM,'JPK_KR-1'!W:W,B800),"")</f>
        <v/>
      </c>
      <c r="E800" t="str">
        <f>IF(KOKPIT!E800&lt;&gt;"",KOKPIT!E800,"")</f>
        <v/>
      </c>
      <c r="F800" t="str">
        <f>IF(KOKPIT!F800&lt;&gt;"",KOKPIT!F800,"")</f>
        <v/>
      </c>
      <c r="G800" s="124" t="str">
        <f>IF(E800&lt;&gt;"",SUMIFS('JPK_KR-1'!AL:AL,'JPK_KR-1'!W:W,F800),"")</f>
        <v/>
      </c>
      <c r="H800" s="124" t="str">
        <f>IF(E800&lt;&gt;"",SUMIFS('JPK_KR-1'!AM:AM,'JPK_KR-1'!W:W,F800),"")</f>
        <v/>
      </c>
      <c r="I800" t="str">
        <f>IF(KOKPIT!I800&lt;&gt;"",KOKPIT!I800,"")</f>
        <v/>
      </c>
      <c r="J800" t="str">
        <f>IF(KOKPIT!J800&lt;&gt;"",KOKPIT!J800,"")</f>
        <v/>
      </c>
      <c r="K800" s="124" t="str">
        <f>IF(I800&lt;&gt;"",SUMIFS('JPK_KR-1'!AJ:AJ,'JPK_KR-1'!W:W,J800),"")</f>
        <v/>
      </c>
      <c r="L800" s="124" t="str">
        <f>IF(I800&lt;&gt;"",SUMIFS('JPK_KR-1'!AK:AK,'JPK_KR-1'!W:W,J800),"")</f>
        <v/>
      </c>
    </row>
    <row r="801" spans="1:12" x14ac:dyDescent="0.35">
      <c r="A801" t="str">
        <f>IF(KOKPIT!A801&lt;&gt;"",KOKPIT!A801,"")</f>
        <v/>
      </c>
      <c r="B801" t="str">
        <f>IF(KOKPIT!B801&lt;&gt;"",KOKPIT!B801,"")</f>
        <v/>
      </c>
      <c r="C801" s="124" t="str">
        <f>IF(A801&lt;&gt;"",SUMIFS('JPK_KR-1'!AL:AL,'JPK_KR-1'!W:W,B801),"")</f>
        <v/>
      </c>
      <c r="D801" s="124" t="str">
        <f>IF(A801&lt;&gt;"",SUMIFS('JPK_KR-1'!AM:AM,'JPK_KR-1'!W:W,B801),"")</f>
        <v/>
      </c>
      <c r="E801" t="str">
        <f>IF(KOKPIT!E801&lt;&gt;"",KOKPIT!E801,"")</f>
        <v/>
      </c>
      <c r="F801" t="str">
        <f>IF(KOKPIT!F801&lt;&gt;"",KOKPIT!F801,"")</f>
        <v/>
      </c>
      <c r="G801" s="124" t="str">
        <f>IF(E801&lt;&gt;"",SUMIFS('JPK_KR-1'!AL:AL,'JPK_KR-1'!W:W,F801),"")</f>
        <v/>
      </c>
      <c r="H801" s="124" t="str">
        <f>IF(E801&lt;&gt;"",SUMIFS('JPK_KR-1'!AM:AM,'JPK_KR-1'!W:W,F801),"")</f>
        <v/>
      </c>
      <c r="I801" t="str">
        <f>IF(KOKPIT!I801&lt;&gt;"",KOKPIT!I801,"")</f>
        <v/>
      </c>
      <c r="J801" t="str">
        <f>IF(KOKPIT!J801&lt;&gt;"",KOKPIT!J801,"")</f>
        <v/>
      </c>
      <c r="K801" s="124" t="str">
        <f>IF(I801&lt;&gt;"",SUMIFS('JPK_KR-1'!AJ:AJ,'JPK_KR-1'!W:W,J801),"")</f>
        <v/>
      </c>
      <c r="L801" s="124" t="str">
        <f>IF(I801&lt;&gt;"",SUMIFS('JPK_KR-1'!AK:AK,'JPK_KR-1'!W:W,J801),"")</f>
        <v/>
      </c>
    </row>
    <row r="802" spans="1:12" x14ac:dyDescent="0.35">
      <c r="A802" t="str">
        <f>IF(KOKPIT!A802&lt;&gt;"",KOKPIT!A802,"")</f>
        <v/>
      </c>
      <c r="B802" t="str">
        <f>IF(KOKPIT!B802&lt;&gt;"",KOKPIT!B802,"")</f>
        <v/>
      </c>
      <c r="C802" s="124" t="str">
        <f>IF(A802&lt;&gt;"",SUMIFS('JPK_KR-1'!AL:AL,'JPK_KR-1'!W:W,B802),"")</f>
        <v/>
      </c>
      <c r="D802" s="124" t="str">
        <f>IF(A802&lt;&gt;"",SUMIFS('JPK_KR-1'!AM:AM,'JPK_KR-1'!W:W,B802),"")</f>
        <v/>
      </c>
      <c r="E802" t="str">
        <f>IF(KOKPIT!E802&lt;&gt;"",KOKPIT!E802,"")</f>
        <v/>
      </c>
      <c r="F802" t="str">
        <f>IF(KOKPIT!F802&lt;&gt;"",KOKPIT!F802,"")</f>
        <v/>
      </c>
      <c r="G802" s="124" t="str">
        <f>IF(E802&lt;&gt;"",SUMIFS('JPK_KR-1'!AL:AL,'JPK_KR-1'!W:W,F802),"")</f>
        <v/>
      </c>
      <c r="H802" s="124" t="str">
        <f>IF(E802&lt;&gt;"",SUMIFS('JPK_KR-1'!AM:AM,'JPK_KR-1'!W:W,F802),"")</f>
        <v/>
      </c>
      <c r="I802" t="str">
        <f>IF(KOKPIT!I802&lt;&gt;"",KOKPIT!I802,"")</f>
        <v/>
      </c>
      <c r="J802" t="str">
        <f>IF(KOKPIT!J802&lt;&gt;"",KOKPIT!J802,"")</f>
        <v/>
      </c>
      <c r="K802" s="124" t="str">
        <f>IF(I802&lt;&gt;"",SUMIFS('JPK_KR-1'!AJ:AJ,'JPK_KR-1'!W:W,J802),"")</f>
        <v/>
      </c>
      <c r="L802" s="124" t="str">
        <f>IF(I802&lt;&gt;"",SUMIFS('JPK_KR-1'!AK:AK,'JPK_KR-1'!W:W,J802),"")</f>
        <v/>
      </c>
    </row>
    <row r="803" spans="1:12" x14ac:dyDescent="0.35">
      <c r="A803" t="str">
        <f>IF(KOKPIT!A803&lt;&gt;"",KOKPIT!A803,"")</f>
        <v/>
      </c>
      <c r="B803" t="str">
        <f>IF(KOKPIT!B803&lt;&gt;"",KOKPIT!B803,"")</f>
        <v/>
      </c>
      <c r="C803" s="124" t="str">
        <f>IF(A803&lt;&gt;"",SUMIFS('JPK_KR-1'!AL:AL,'JPK_KR-1'!W:W,B803),"")</f>
        <v/>
      </c>
      <c r="D803" s="124" t="str">
        <f>IF(A803&lt;&gt;"",SUMIFS('JPK_KR-1'!AM:AM,'JPK_KR-1'!W:W,B803),"")</f>
        <v/>
      </c>
      <c r="E803" t="str">
        <f>IF(KOKPIT!E803&lt;&gt;"",KOKPIT!E803,"")</f>
        <v/>
      </c>
      <c r="F803" t="str">
        <f>IF(KOKPIT!F803&lt;&gt;"",KOKPIT!F803,"")</f>
        <v/>
      </c>
      <c r="G803" s="124" t="str">
        <f>IF(E803&lt;&gt;"",SUMIFS('JPK_KR-1'!AL:AL,'JPK_KR-1'!W:W,F803),"")</f>
        <v/>
      </c>
      <c r="H803" s="124" t="str">
        <f>IF(E803&lt;&gt;"",SUMIFS('JPK_KR-1'!AM:AM,'JPK_KR-1'!W:W,F803),"")</f>
        <v/>
      </c>
      <c r="I803" t="str">
        <f>IF(KOKPIT!I803&lt;&gt;"",KOKPIT!I803,"")</f>
        <v/>
      </c>
      <c r="J803" t="str">
        <f>IF(KOKPIT!J803&lt;&gt;"",KOKPIT!J803,"")</f>
        <v/>
      </c>
      <c r="K803" s="124" t="str">
        <f>IF(I803&lt;&gt;"",SUMIFS('JPK_KR-1'!AJ:AJ,'JPK_KR-1'!W:W,J803),"")</f>
        <v/>
      </c>
      <c r="L803" s="124" t="str">
        <f>IF(I803&lt;&gt;"",SUMIFS('JPK_KR-1'!AK:AK,'JPK_KR-1'!W:W,J803),"")</f>
        <v/>
      </c>
    </row>
    <row r="804" spans="1:12" x14ac:dyDescent="0.35">
      <c r="A804" t="str">
        <f>IF(KOKPIT!A804&lt;&gt;"",KOKPIT!A804,"")</f>
        <v/>
      </c>
      <c r="B804" t="str">
        <f>IF(KOKPIT!B804&lt;&gt;"",KOKPIT!B804,"")</f>
        <v/>
      </c>
      <c r="C804" s="124" t="str">
        <f>IF(A804&lt;&gt;"",SUMIFS('JPK_KR-1'!AL:AL,'JPK_KR-1'!W:W,B804),"")</f>
        <v/>
      </c>
      <c r="D804" s="124" t="str">
        <f>IF(A804&lt;&gt;"",SUMIFS('JPK_KR-1'!AM:AM,'JPK_KR-1'!W:W,B804),"")</f>
        <v/>
      </c>
      <c r="E804" t="str">
        <f>IF(KOKPIT!E804&lt;&gt;"",KOKPIT!E804,"")</f>
        <v/>
      </c>
      <c r="F804" t="str">
        <f>IF(KOKPIT!F804&lt;&gt;"",KOKPIT!F804,"")</f>
        <v/>
      </c>
      <c r="G804" s="124" t="str">
        <f>IF(E804&lt;&gt;"",SUMIFS('JPK_KR-1'!AL:AL,'JPK_KR-1'!W:W,F804),"")</f>
        <v/>
      </c>
      <c r="H804" s="124" t="str">
        <f>IF(E804&lt;&gt;"",SUMIFS('JPK_KR-1'!AM:AM,'JPK_KR-1'!W:W,F804),"")</f>
        <v/>
      </c>
      <c r="I804" t="str">
        <f>IF(KOKPIT!I804&lt;&gt;"",KOKPIT!I804,"")</f>
        <v/>
      </c>
      <c r="J804" t="str">
        <f>IF(KOKPIT!J804&lt;&gt;"",KOKPIT!J804,"")</f>
        <v/>
      </c>
      <c r="K804" s="124" t="str">
        <f>IF(I804&lt;&gt;"",SUMIFS('JPK_KR-1'!AJ:AJ,'JPK_KR-1'!W:W,J804),"")</f>
        <v/>
      </c>
      <c r="L804" s="124" t="str">
        <f>IF(I804&lt;&gt;"",SUMIFS('JPK_KR-1'!AK:AK,'JPK_KR-1'!W:W,J804),"")</f>
        <v/>
      </c>
    </row>
    <row r="805" spans="1:12" x14ac:dyDescent="0.35">
      <c r="A805" t="str">
        <f>IF(KOKPIT!A805&lt;&gt;"",KOKPIT!A805,"")</f>
        <v/>
      </c>
      <c r="B805" t="str">
        <f>IF(KOKPIT!B805&lt;&gt;"",KOKPIT!B805,"")</f>
        <v/>
      </c>
      <c r="C805" s="124" t="str">
        <f>IF(A805&lt;&gt;"",SUMIFS('JPK_KR-1'!AL:AL,'JPK_KR-1'!W:W,B805),"")</f>
        <v/>
      </c>
      <c r="D805" s="124" t="str">
        <f>IF(A805&lt;&gt;"",SUMIFS('JPK_KR-1'!AM:AM,'JPK_KR-1'!W:W,B805),"")</f>
        <v/>
      </c>
      <c r="E805" t="str">
        <f>IF(KOKPIT!E805&lt;&gt;"",KOKPIT!E805,"")</f>
        <v/>
      </c>
      <c r="F805" t="str">
        <f>IF(KOKPIT!F805&lt;&gt;"",KOKPIT!F805,"")</f>
        <v/>
      </c>
      <c r="G805" s="124" t="str">
        <f>IF(E805&lt;&gt;"",SUMIFS('JPK_KR-1'!AL:AL,'JPK_KR-1'!W:W,F805),"")</f>
        <v/>
      </c>
      <c r="H805" s="124" t="str">
        <f>IF(E805&lt;&gt;"",SUMIFS('JPK_KR-1'!AM:AM,'JPK_KR-1'!W:W,F805),"")</f>
        <v/>
      </c>
      <c r="I805" t="str">
        <f>IF(KOKPIT!I805&lt;&gt;"",KOKPIT!I805,"")</f>
        <v/>
      </c>
      <c r="J805" t="str">
        <f>IF(KOKPIT!J805&lt;&gt;"",KOKPIT!J805,"")</f>
        <v/>
      </c>
      <c r="K805" s="124" t="str">
        <f>IF(I805&lt;&gt;"",SUMIFS('JPK_KR-1'!AJ:AJ,'JPK_KR-1'!W:W,J805),"")</f>
        <v/>
      </c>
      <c r="L805" s="124" t="str">
        <f>IF(I805&lt;&gt;"",SUMIFS('JPK_KR-1'!AK:AK,'JPK_KR-1'!W:W,J805),"")</f>
        <v/>
      </c>
    </row>
    <row r="806" spans="1:12" x14ac:dyDescent="0.35">
      <c r="A806" t="str">
        <f>IF(KOKPIT!A806&lt;&gt;"",KOKPIT!A806,"")</f>
        <v/>
      </c>
      <c r="B806" t="str">
        <f>IF(KOKPIT!B806&lt;&gt;"",KOKPIT!B806,"")</f>
        <v/>
      </c>
      <c r="C806" s="124" t="str">
        <f>IF(A806&lt;&gt;"",SUMIFS('JPK_KR-1'!AL:AL,'JPK_KR-1'!W:W,B806),"")</f>
        <v/>
      </c>
      <c r="D806" s="124" t="str">
        <f>IF(A806&lt;&gt;"",SUMIFS('JPK_KR-1'!AM:AM,'JPK_KR-1'!W:W,B806),"")</f>
        <v/>
      </c>
      <c r="E806" t="str">
        <f>IF(KOKPIT!E806&lt;&gt;"",KOKPIT!E806,"")</f>
        <v/>
      </c>
      <c r="F806" t="str">
        <f>IF(KOKPIT!F806&lt;&gt;"",KOKPIT!F806,"")</f>
        <v/>
      </c>
      <c r="G806" s="124" t="str">
        <f>IF(E806&lt;&gt;"",SUMIFS('JPK_KR-1'!AL:AL,'JPK_KR-1'!W:W,F806),"")</f>
        <v/>
      </c>
      <c r="H806" s="124" t="str">
        <f>IF(E806&lt;&gt;"",SUMIFS('JPK_KR-1'!AM:AM,'JPK_KR-1'!W:W,F806),"")</f>
        <v/>
      </c>
      <c r="I806" t="str">
        <f>IF(KOKPIT!I806&lt;&gt;"",KOKPIT!I806,"")</f>
        <v/>
      </c>
      <c r="J806" t="str">
        <f>IF(KOKPIT!J806&lt;&gt;"",KOKPIT!J806,"")</f>
        <v/>
      </c>
      <c r="K806" s="124" t="str">
        <f>IF(I806&lt;&gt;"",SUMIFS('JPK_KR-1'!AJ:AJ,'JPK_KR-1'!W:W,J806),"")</f>
        <v/>
      </c>
      <c r="L806" s="124" t="str">
        <f>IF(I806&lt;&gt;"",SUMIFS('JPK_KR-1'!AK:AK,'JPK_KR-1'!W:W,J806),"")</f>
        <v/>
      </c>
    </row>
    <row r="807" spans="1:12" x14ac:dyDescent="0.35">
      <c r="A807" t="str">
        <f>IF(KOKPIT!A807&lt;&gt;"",KOKPIT!A807,"")</f>
        <v/>
      </c>
      <c r="B807" t="str">
        <f>IF(KOKPIT!B807&lt;&gt;"",KOKPIT!B807,"")</f>
        <v/>
      </c>
      <c r="C807" s="124" t="str">
        <f>IF(A807&lt;&gt;"",SUMIFS('JPK_KR-1'!AL:AL,'JPK_KR-1'!W:W,B807),"")</f>
        <v/>
      </c>
      <c r="D807" s="124" t="str">
        <f>IF(A807&lt;&gt;"",SUMIFS('JPK_KR-1'!AM:AM,'JPK_KR-1'!W:W,B807),"")</f>
        <v/>
      </c>
      <c r="E807" t="str">
        <f>IF(KOKPIT!E807&lt;&gt;"",KOKPIT!E807,"")</f>
        <v/>
      </c>
      <c r="F807" t="str">
        <f>IF(KOKPIT!F807&lt;&gt;"",KOKPIT!F807,"")</f>
        <v/>
      </c>
      <c r="G807" s="124" t="str">
        <f>IF(E807&lt;&gt;"",SUMIFS('JPK_KR-1'!AL:AL,'JPK_KR-1'!W:W,F807),"")</f>
        <v/>
      </c>
      <c r="H807" s="124" t="str">
        <f>IF(E807&lt;&gt;"",SUMIFS('JPK_KR-1'!AM:AM,'JPK_KR-1'!W:W,F807),"")</f>
        <v/>
      </c>
      <c r="I807" t="str">
        <f>IF(KOKPIT!I807&lt;&gt;"",KOKPIT!I807,"")</f>
        <v/>
      </c>
      <c r="J807" t="str">
        <f>IF(KOKPIT!J807&lt;&gt;"",KOKPIT!J807,"")</f>
        <v/>
      </c>
      <c r="K807" s="124" t="str">
        <f>IF(I807&lt;&gt;"",SUMIFS('JPK_KR-1'!AJ:AJ,'JPK_KR-1'!W:W,J807),"")</f>
        <v/>
      </c>
      <c r="L807" s="124" t="str">
        <f>IF(I807&lt;&gt;"",SUMIFS('JPK_KR-1'!AK:AK,'JPK_KR-1'!W:W,J807),"")</f>
        <v/>
      </c>
    </row>
    <row r="808" spans="1:12" x14ac:dyDescent="0.35">
      <c r="A808" t="str">
        <f>IF(KOKPIT!A808&lt;&gt;"",KOKPIT!A808,"")</f>
        <v/>
      </c>
      <c r="B808" t="str">
        <f>IF(KOKPIT!B808&lt;&gt;"",KOKPIT!B808,"")</f>
        <v/>
      </c>
      <c r="C808" s="124" t="str">
        <f>IF(A808&lt;&gt;"",SUMIFS('JPK_KR-1'!AL:AL,'JPK_KR-1'!W:W,B808),"")</f>
        <v/>
      </c>
      <c r="D808" s="124" t="str">
        <f>IF(A808&lt;&gt;"",SUMIFS('JPK_KR-1'!AM:AM,'JPK_KR-1'!W:W,B808),"")</f>
        <v/>
      </c>
      <c r="E808" t="str">
        <f>IF(KOKPIT!E808&lt;&gt;"",KOKPIT!E808,"")</f>
        <v/>
      </c>
      <c r="F808" t="str">
        <f>IF(KOKPIT!F808&lt;&gt;"",KOKPIT!F808,"")</f>
        <v/>
      </c>
      <c r="G808" s="124" t="str">
        <f>IF(E808&lt;&gt;"",SUMIFS('JPK_KR-1'!AL:AL,'JPK_KR-1'!W:W,F808),"")</f>
        <v/>
      </c>
      <c r="H808" s="124" t="str">
        <f>IF(E808&lt;&gt;"",SUMIFS('JPK_KR-1'!AM:AM,'JPK_KR-1'!W:W,F808),"")</f>
        <v/>
      </c>
      <c r="I808" t="str">
        <f>IF(KOKPIT!I808&lt;&gt;"",KOKPIT!I808,"")</f>
        <v/>
      </c>
      <c r="J808" t="str">
        <f>IF(KOKPIT!J808&lt;&gt;"",KOKPIT!J808,"")</f>
        <v/>
      </c>
      <c r="K808" s="124" t="str">
        <f>IF(I808&lt;&gt;"",SUMIFS('JPK_KR-1'!AJ:AJ,'JPK_KR-1'!W:W,J808),"")</f>
        <v/>
      </c>
      <c r="L808" s="124" t="str">
        <f>IF(I808&lt;&gt;"",SUMIFS('JPK_KR-1'!AK:AK,'JPK_KR-1'!W:W,J808),"")</f>
        <v/>
      </c>
    </row>
    <row r="809" spans="1:12" x14ac:dyDescent="0.35">
      <c r="A809" t="str">
        <f>IF(KOKPIT!A809&lt;&gt;"",KOKPIT!A809,"")</f>
        <v/>
      </c>
      <c r="B809" t="str">
        <f>IF(KOKPIT!B809&lt;&gt;"",KOKPIT!B809,"")</f>
        <v/>
      </c>
      <c r="C809" s="124" t="str">
        <f>IF(A809&lt;&gt;"",SUMIFS('JPK_KR-1'!AL:AL,'JPK_KR-1'!W:W,B809),"")</f>
        <v/>
      </c>
      <c r="D809" s="124" t="str">
        <f>IF(A809&lt;&gt;"",SUMIFS('JPK_KR-1'!AM:AM,'JPK_KR-1'!W:W,B809),"")</f>
        <v/>
      </c>
      <c r="E809" t="str">
        <f>IF(KOKPIT!E809&lt;&gt;"",KOKPIT!E809,"")</f>
        <v/>
      </c>
      <c r="F809" t="str">
        <f>IF(KOKPIT!F809&lt;&gt;"",KOKPIT!F809,"")</f>
        <v/>
      </c>
      <c r="G809" s="124" t="str">
        <f>IF(E809&lt;&gt;"",SUMIFS('JPK_KR-1'!AL:AL,'JPK_KR-1'!W:W,F809),"")</f>
        <v/>
      </c>
      <c r="H809" s="124" t="str">
        <f>IF(E809&lt;&gt;"",SUMIFS('JPK_KR-1'!AM:AM,'JPK_KR-1'!W:W,F809),"")</f>
        <v/>
      </c>
      <c r="I809" t="str">
        <f>IF(KOKPIT!I809&lt;&gt;"",KOKPIT!I809,"")</f>
        <v/>
      </c>
      <c r="J809" t="str">
        <f>IF(KOKPIT!J809&lt;&gt;"",KOKPIT!J809,"")</f>
        <v/>
      </c>
      <c r="K809" s="124" t="str">
        <f>IF(I809&lt;&gt;"",SUMIFS('JPK_KR-1'!AJ:AJ,'JPK_KR-1'!W:W,J809),"")</f>
        <v/>
      </c>
      <c r="L809" s="124" t="str">
        <f>IF(I809&lt;&gt;"",SUMIFS('JPK_KR-1'!AK:AK,'JPK_KR-1'!W:W,J809),"")</f>
        <v/>
      </c>
    </row>
    <row r="810" spans="1:12" x14ac:dyDescent="0.35">
      <c r="A810" t="str">
        <f>IF(KOKPIT!A810&lt;&gt;"",KOKPIT!A810,"")</f>
        <v/>
      </c>
      <c r="B810" t="str">
        <f>IF(KOKPIT!B810&lt;&gt;"",KOKPIT!B810,"")</f>
        <v/>
      </c>
      <c r="C810" s="124" t="str">
        <f>IF(A810&lt;&gt;"",SUMIFS('JPK_KR-1'!AL:AL,'JPK_KR-1'!W:W,B810),"")</f>
        <v/>
      </c>
      <c r="D810" s="124" t="str">
        <f>IF(A810&lt;&gt;"",SUMIFS('JPK_KR-1'!AM:AM,'JPK_KR-1'!W:W,B810),"")</f>
        <v/>
      </c>
      <c r="E810" t="str">
        <f>IF(KOKPIT!E810&lt;&gt;"",KOKPIT!E810,"")</f>
        <v/>
      </c>
      <c r="F810" t="str">
        <f>IF(KOKPIT!F810&lt;&gt;"",KOKPIT!F810,"")</f>
        <v/>
      </c>
      <c r="G810" s="124" t="str">
        <f>IF(E810&lt;&gt;"",SUMIFS('JPK_KR-1'!AL:AL,'JPK_KR-1'!W:W,F810),"")</f>
        <v/>
      </c>
      <c r="H810" s="124" t="str">
        <f>IF(E810&lt;&gt;"",SUMIFS('JPK_KR-1'!AM:AM,'JPK_KR-1'!W:W,F810),"")</f>
        <v/>
      </c>
      <c r="I810" t="str">
        <f>IF(KOKPIT!I810&lt;&gt;"",KOKPIT!I810,"")</f>
        <v/>
      </c>
      <c r="J810" t="str">
        <f>IF(KOKPIT!J810&lt;&gt;"",KOKPIT!J810,"")</f>
        <v/>
      </c>
      <c r="K810" s="124" t="str">
        <f>IF(I810&lt;&gt;"",SUMIFS('JPK_KR-1'!AJ:AJ,'JPK_KR-1'!W:W,J810),"")</f>
        <v/>
      </c>
      <c r="L810" s="124" t="str">
        <f>IF(I810&lt;&gt;"",SUMIFS('JPK_KR-1'!AK:AK,'JPK_KR-1'!W:W,J810),"")</f>
        <v/>
      </c>
    </row>
    <row r="811" spans="1:12" x14ac:dyDescent="0.35">
      <c r="A811" t="str">
        <f>IF(KOKPIT!A811&lt;&gt;"",KOKPIT!A811,"")</f>
        <v/>
      </c>
      <c r="B811" t="str">
        <f>IF(KOKPIT!B811&lt;&gt;"",KOKPIT!B811,"")</f>
        <v/>
      </c>
      <c r="C811" s="124" t="str">
        <f>IF(A811&lt;&gt;"",SUMIFS('JPK_KR-1'!AL:AL,'JPK_KR-1'!W:W,B811),"")</f>
        <v/>
      </c>
      <c r="D811" s="124" t="str">
        <f>IF(A811&lt;&gt;"",SUMIFS('JPK_KR-1'!AM:AM,'JPK_KR-1'!W:W,B811),"")</f>
        <v/>
      </c>
      <c r="E811" t="str">
        <f>IF(KOKPIT!E811&lt;&gt;"",KOKPIT!E811,"")</f>
        <v/>
      </c>
      <c r="F811" t="str">
        <f>IF(KOKPIT!F811&lt;&gt;"",KOKPIT!F811,"")</f>
        <v/>
      </c>
      <c r="G811" s="124" t="str">
        <f>IF(E811&lt;&gt;"",SUMIFS('JPK_KR-1'!AL:AL,'JPK_KR-1'!W:W,F811),"")</f>
        <v/>
      </c>
      <c r="H811" s="124" t="str">
        <f>IF(E811&lt;&gt;"",SUMIFS('JPK_KR-1'!AM:AM,'JPK_KR-1'!W:W,F811),"")</f>
        <v/>
      </c>
      <c r="I811" t="str">
        <f>IF(KOKPIT!I811&lt;&gt;"",KOKPIT!I811,"")</f>
        <v/>
      </c>
      <c r="J811" t="str">
        <f>IF(KOKPIT!J811&lt;&gt;"",KOKPIT!J811,"")</f>
        <v/>
      </c>
      <c r="K811" s="124" t="str">
        <f>IF(I811&lt;&gt;"",SUMIFS('JPK_KR-1'!AJ:AJ,'JPK_KR-1'!W:W,J811),"")</f>
        <v/>
      </c>
      <c r="L811" s="124" t="str">
        <f>IF(I811&lt;&gt;"",SUMIFS('JPK_KR-1'!AK:AK,'JPK_KR-1'!W:W,J811),"")</f>
        <v/>
      </c>
    </row>
    <row r="812" spans="1:12" x14ac:dyDescent="0.35">
      <c r="A812" t="str">
        <f>IF(KOKPIT!A812&lt;&gt;"",KOKPIT!A812,"")</f>
        <v/>
      </c>
      <c r="B812" t="str">
        <f>IF(KOKPIT!B812&lt;&gt;"",KOKPIT!B812,"")</f>
        <v/>
      </c>
      <c r="C812" s="124" t="str">
        <f>IF(A812&lt;&gt;"",SUMIFS('JPK_KR-1'!AL:AL,'JPK_KR-1'!W:W,B812),"")</f>
        <v/>
      </c>
      <c r="D812" s="124" t="str">
        <f>IF(A812&lt;&gt;"",SUMIFS('JPK_KR-1'!AM:AM,'JPK_KR-1'!W:W,B812),"")</f>
        <v/>
      </c>
      <c r="E812" t="str">
        <f>IF(KOKPIT!E812&lt;&gt;"",KOKPIT!E812,"")</f>
        <v/>
      </c>
      <c r="F812" t="str">
        <f>IF(KOKPIT!F812&lt;&gt;"",KOKPIT!F812,"")</f>
        <v/>
      </c>
      <c r="G812" s="124" t="str">
        <f>IF(E812&lt;&gt;"",SUMIFS('JPK_KR-1'!AL:AL,'JPK_KR-1'!W:W,F812),"")</f>
        <v/>
      </c>
      <c r="H812" s="124" t="str">
        <f>IF(E812&lt;&gt;"",SUMIFS('JPK_KR-1'!AM:AM,'JPK_KR-1'!W:W,F812),"")</f>
        <v/>
      </c>
      <c r="I812" t="str">
        <f>IF(KOKPIT!I812&lt;&gt;"",KOKPIT!I812,"")</f>
        <v/>
      </c>
      <c r="J812" t="str">
        <f>IF(KOKPIT!J812&lt;&gt;"",KOKPIT!J812,"")</f>
        <v/>
      </c>
      <c r="K812" s="124" t="str">
        <f>IF(I812&lt;&gt;"",SUMIFS('JPK_KR-1'!AJ:AJ,'JPK_KR-1'!W:W,J812),"")</f>
        <v/>
      </c>
      <c r="L812" s="124" t="str">
        <f>IF(I812&lt;&gt;"",SUMIFS('JPK_KR-1'!AK:AK,'JPK_KR-1'!W:W,J812),"")</f>
        <v/>
      </c>
    </row>
    <row r="813" spans="1:12" x14ac:dyDescent="0.35">
      <c r="A813" t="str">
        <f>IF(KOKPIT!A813&lt;&gt;"",KOKPIT!A813,"")</f>
        <v/>
      </c>
      <c r="B813" t="str">
        <f>IF(KOKPIT!B813&lt;&gt;"",KOKPIT!B813,"")</f>
        <v/>
      </c>
      <c r="C813" s="124" t="str">
        <f>IF(A813&lt;&gt;"",SUMIFS('JPK_KR-1'!AL:AL,'JPK_KR-1'!W:W,B813),"")</f>
        <v/>
      </c>
      <c r="D813" s="124" t="str">
        <f>IF(A813&lt;&gt;"",SUMIFS('JPK_KR-1'!AM:AM,'JPK_KR-1'!W:W,B813),"")</f>
        <v/>
      </c>
      <c r="E813" t="str">
        <f>IF(KOKPIT!E813&lt;&gt;"",KOKPIT!E813,"")</f>
        <v/>
      </c>
      <c r="F813" t="str">
        <f>IF(KOKPIT!F813&lt;&gt;"",KOKPIT!F813,"")</f>
        <v/>
      </c>
      <c r="G813" s="124" t="str">
        <f>IF(E813&lt;&gt;"",SUMIFS('JPK_KR-1'!AL:AL,'JPK_KR-1'!W:W,F813),"")</f>
        <v/>
      </c>
      <c r="H813" s="124" t="str">
        <f>IF(E813&lt;&gt;"",SUMIFS('JPK_KR-1'!AM:AM,'JPK_KR-1'!W:W,F813),"")</f>
        <v/>
      </c>
      <c r="I813" t="str">
        <f>IF(KOKPIT!I813&lt;&gt;"",KOKPIT!I813,"")</f>
        <v/>
      </c>
      <c r="J813" t="str">
        <f>IF(KOKPIT!J813&lt;&gt;"",KOKPIT!J813,"")</f>
        <v/>
      </c>
      <c r="K813" s="124" t="str">
        <f>IF(I813&lt;&gt;"",SUMIFS('JPK_KR-1'!AJ:AJ,'JPK_KR-1'!W:W,J813),"")</f>
        <v/>
      </c>
      <c r="L813" s="124" t="str">
        <f>IF(I813&lt;&gt;"",SUMIFS('JPK_KR-1'!AK:AK,'JPK_KR-1'!W:W,J813),"")</f>
        <v/>
      </c>
    </row>
    <row r="814" spans="1:12" x14ac:dyDescent="0.35">
      <c r="A814" t="str">
        <f>IF(KOKPIT!A814&lt;&gt;"",KOKPIT!A814,"")</f>
        <v/>
      </c>
      <c r="B814" t="str">
        <f>IF(KOKPIT!B814&lt;&gt;"",KOKPIT!B814,"")</f>
        <v/>
      </c>
      <c r="C814" s="124" t="str">
        <f>IF(A814&lt;&gt;"",SUMIFS('JPK_KR-1'!AL:AL,'JPK_KR-1'!W:W,B814),"")</f>
        <v/>
      </c>
      <c r="D814" s="124" t="str">
        <f>IF(A814&lt;&gt;"",SUMIFS('JPK_KR-1'!AM:AM,'JPK_KR-1'!W:W,B814),"")</f>
        <v/>
      </c>
      <c r="E814" t="str">
        <f>IF(KOKPIT!E814&lt;&gt;"",KOKPIT!E814,"")</f>
        <v/>
      </c>
      <c r="F814" t="str">
        <f>IF(KOKPIT!F814&lt;&gt;"",KOKPIT!F814,"")</f>
        <v/>
      </c>
      <c r="G814" s="124" t="str">
        <f>IF(E814&lt;&gt;"",SUMIFS('JPK_KR-1'!AL:AL,'JPK_KR-1'!W:W,F814),"")</f>
        <v/>
      </c>
      <c r="H814" s="124" t="str">
        <f>IF(E814&lt;&gt;"",SUMIFS('JPK_KR-1'!AM:AM,'JPK_KR-1'!W:W,F814),"")</f>
        <v/>
      </c>
      <c r="I814" t="str">
        <f>IF(KOKPIT!I814&lt;&gt;"",KOKPIT!I814,"")</f>
        <v/>
      </c>
      <c r="J814" t="str">
        <f>IF(KOKPIT!J814&lt;&gt;"",KOKPIT!J814,"")</f>
        <v/>
      </c>
      <c r="K814" s="124" t="str">
        <f>IF(I814&lt;&gt;"",SUMIFS('JPK_KR-1'!AJ:AJ,'JPK_KR-1'!W:W,J814),"")</f>
        <v/>
      </c>
      <c r="L814" s="124" t="str">
        <f>IF(I814&lt;&gt;"",SUMIFS('JPK_KR-1'!AK:AK,'JPK_KR-1'!W:W,J814),"")</f>
        <v/>
      </c>
    </row>
    <row r="815" spans="1:12" x14ac:dyDescent="0.35">
      <c r="A815" t="str">
        <f>IF(KOKPIT!A815&lt;&gt;"",KOKPIT!A815,"")</f>
        <v/>
      </c>
      <c r="B815" t="str">
        <f>IF(KOKPIT!B815&lt;&gt;"",KOKPIT!B815,"")</f>
        <v/>
      </c>
      <c r="C815" s="124" t="str">
        <f>IF(A815&lt;&gt;"",SUMIFS('JPK_KR-1'!AL:AL,'JPK_KR-1'!W:W,B815),"")</f>
        <v/>
      </c>
      <c r="D815" s="124" t="str">
        <f>IF(A815&lt;&gt;"",SUMIFS('JPK_KR-1'!AM:AM,'JPK_KR-1'!W:W,B815),"")</f>
        <v/>
      </c>
      <c r="E815" t="str">
        <f>IF(KOKPIT!E815&lt;&gt;"",KOKPIT!E815,"")</f>
        <v/>
      </c>
      <c r="F815" t="str">
        <f>IF(KOKPIT!F815&lt;&gt;"",KOKPIT!F815,"")</f>
        <v/>
      </c>
      <c r="G815" s="124" t="str">
        <f>IF(E815&lt;&gt;"",SUMIFS('JPK_KR-1'!AL:AL,'JPK_KR-1'!W:W,F815),"")</f>
        <v/>
      </c>
      <c r="H815" s="124" t="str">
        <f>IF(E815&lt;&gt;"",SUMIFS('JPK_KR-1'!AM:AM,'JPK_KR-1'!W:W,F815),"")</f>
        <v/>
      </c>
      <c r="I815" t="str">
        <f>IF(KOKPIT!I815&lt;&gt;"",KOKPIT!I815,"")</f>
        <v/>
      </c>
      <c r="J815" t="str">
        <f>IF(KOKPIT!J815&lt;&gt;"",KOKPIT!J815,"")</f>
        <v/>
      </c>
      <c r="K815" s="124" t="str">
        <f>IF(I815&lt;&gt;"",SUMIFS('JPK_KR-1'!AJ:AJ,'JPK_KR-1'!W:W,J815),"")</f>
        <v/>
      </c>
      <c r="L815" s="124" t="str">
        <f>IF(I815&lt;&gt;"",SUMIFS('JPK_KR-1'!AK:AK,'JPK_KR-1'!W:W,J815),"")</f>
        <v/>
      </c>
    </row>
    <row r="816" spans="1:12" x14ac:dyDescent="0.35">
      <c r="A816" t="str">
        <f>IF(KOKPIT!A816&lt;&gt;"",KOKPIT!A816,"")</f>
        <v/>
      </c>
      <c r="B816" t="str">
        <f>IF(KOKPIT!B816&lt;&gt;"",KOKPIT!B816,"")</f>
        <v/>
      </c>
      <c r="C816" s="124" t="str">
        <f>IF(A816&lt;&gt;"",SUMIFS('JPK_KR-1'!AL:AL,'JPK_KR-1'!W:W,B816),"")</f>
        <v/>
      </c>
      <c r="D816" s="124" t="str">
        <f>IF(A816&lt;&gt;"",SUMIFS('JPK_KR-1'!AM:AM,'JPK_KR-1'!W:W,B816),"")</f>
        <v/>
      </c>
      <c r="E816" t="str">
        <f>IF(KOKPIT!E816&lt;&gt;"",KOKPIT!E816,"")</f>
        <v/>
      </c>
      <c r="F816" t="str">
        <f>IF(KOKPIT!F816&lt;&gt;"",KOKPIT!F816,"")</f>
        <v/>
      </c>
      <c r="G816" s="124" t="str">
        <f>IF(E816&lt;&gt;"",SUMIFS('JPK_KR-1'!AL:AL,'JPK_KR-1'!W:W,F816),"")</f>
        <v/>
      </c>
      <c r="H816" s="124" t="str">
        <f>IF(E816&lt;&gt;"",SUMIFS('JPK_KR-1'!AM:AM,'JPK_KR-1'!W:W,F816),"")</f>
        <v/>
      </c>
      <c r="I816" t="str">
        <f>IF(KOKPIT!I816&lt;&gt;"",KOKPIT!I816,"")</f>
        <v/>
      </c>
      <c r="J816" t="str">
        <f>IF(KOKPIT!J816&lt;&gt;"",KOKPIT!J816,"")</f>
        <v/>
      </c>
      <c r="K816" s="124" t="str">
        <f>IF(I816&lt;&gt;"",SUMIFS('JPK_KR-1'!AJ:AJ,'JPK_KR-1'!W:W,J816),"")</f>
        <v/>
      </c>
      <c r="L816" s="124" t="str">
        <f>IF(I816&lt;&gt;"",SUMIFS('JPK_KR-1'!AK:AK,'JPK_KR-1'!W:W,J816),"")</f>
        <v/>
      </c>
    </row>
    <row r="817" spans="1:12" x14ac:dyDescent="0.35">
      <c r="A817" t="str">
        <f>IF(KOKPIT!A817&lt;&gt;"",KOKPIT!A817,"")</f>
        <v/>
      </c>
      <c r="B817" t="str">
        <f>IF(KOKPIT!B817&lt;&gt;"",KOKPIT!B817,"")</f>
        <v/>
      </c>
      <c r="C817" s="124" t="str">
        <f>IF(A817&lt;&gt;"",SUMIFS('JPK_KR-1'!AL:AL,'JPK_KR-1'!W:W,B817),"")</f>
        <v/>
      </c>
      <c r="D817" s="124" t="str">
        <f>IF(A817&lt;&gt;"",SUMIFS('JPK_KR-1'!AM:AM,'JPK_KR-1'!W:W,B817),"")</f>
        <v/>
      </c>
      <c r="E817" t="str">
        <f>IF(KOKPIT!E817&lt;&gt;"",KOKPIT!E817,"")</f>
        <v/>
      </c>
      <c r="F817" t="str">
        <f>IF(KOKPIT!F817&lt;&gt;"",KOKPIT!F817,"")</f>
        <v/>
      </c>
      <c r="G817" s="124" t="str">
        <f>IF(E817&lt;&gt;"",SUMIFS('JPK_KR-1'!AL:AL,'JPK_KR-1'!W:W,F817),"")</f>
        <v/>
      </c>
      <c r="H817" s="124" t="str">
        <f>IF(E817&lt;&gt;"",SUMIFS('JPK_KR-1'!AM:AM,'JPK_KR-1'!W:W,F817),"")</f>
        <v/>
      </c>
      <c r="I817" t="str">
        <f>IF(KOKPIT!I817&lt;&gt;"",KOKPIT!I817,"")</f>
        <v/>
      </c>
      <c r="J817" t="str">
        <f>IF(KOKPIT!J817&lt;&gt;"",KOKPIT!J817,"")</f>
        <v/>
      </c>
      <c r="K817" s="124" t="str">
        <f>IF(I817&lt;&gt;"",SUMIFS('JPK_KR-1'!AJ:AJ,'JPK_KR-1'!W:W,J817),"")</f>
        <v/>
      </c>
      <c r="L817" s="124" t="str">
        <f>IF(I817&lt;&gt;"",SUMIFS('JPK_KR-1'!AK:AK,'JPK_KR-1'!W:W,J817),"")</f>
        <v/>
      </c>
    </row>
    <row r="818" spans="1:12" x14ac:dyDescent="0.35">
      <c r="A818" t="str">
        <f>IF(KOKPIT!A818&lt;&gt;"",KOKPIT!A818,"")</f>
        <v/>
      </c>
      <c r="B818" t="str">
        <f>IF(KOKPIT!B818&lt;&gt;"",KOKPIT!B818,"")</f>
        <v/>
      </c>
      <c r="C818" s="124" t="str">
        <f>IF(A818&lt;&gt;"",SUMIFS('JPK_KR-1'!AL:AL,'JPK_KR-1'!W:W,B818),"")</f>
        <v/>
      </c>
      <c r="D818" s="124" t="str">
        <f>IF(A818&lt;&gt;"",SUMIFS('JPK_KR-1'!AM:AM,'JPK_KR-1'!W:W,B818),"")</f>
        <v/>
      </c>
      <c r="E818" t="str">
        <f>IF(KOKPIT!E818&lt;&gt;"",KOKPIT!E818,"")</f>
        <v/>
      </c>
      <c r="F818" t="str">
        <f>IF(KOKPIT!F818&lt;&gt;"",KOKPIT!F818,"")</f>
        <v/>
      </c>
      <c r="G818" s="124" t="str">
        <f>IF(E818&lt;&gt;"",SUMIFS('JPK_KR-1'!AL:AL,'JPK_KR-1'!W:W,F818),"")</f>
        <v/>
      </c>
      <c r="H818" s="124" t="str">
        <f>IF(E818&lt;&gt;"",SUMIFS('JPK_KR-1'!AM:AM,'JPK_KR-1'!W:W,F818),"")</f>
        <v/>
      </c>
      <c r="I818" t="str">
        <f>IF(KOKPIT!I818&lt;&gt;"",KOKPIT!I818,"")</f>
        <v/>
      </c>
      <c r="J818" t="str">
        <f>IF(KOKPIT!J818&lt;&gt;"",KOKPIT!J818,"")</f>
        <v/>
      </c>
      <c r="K818" s="124" t="str">
        <f>IF(I818&lt;&gt;"",SUMIFS('JPK_KR-1'!AJ:AJ,'JPK_KR-1'!W:W,J818),"")</f>
        <v/>
      </c>
      <c r="L818" s="124" t="str">
        <f>IF(I818&lt;&gt;"",SUMIFS('JPK_KR-1'!AK:AK,'JPK_KR-1'!W:W,J818),"")</f>
        <v/>
      </c>
    </row>
    <row r="819" spans="1:12" x14ac:dyDescent="0.35">
      <c r="A819" t="str">
        <f>IF(KOKPIT!A819&lt;&gt;"",KOKPIT!A819,"")</f>
        <v/>
      </c>
      <c r="B819" t="str">
        <f>IF(KOKPIT!B819&lt;&gt;"",KOKPIT!B819,"")</f>
        <v/>
      </c>
      <c r="C819" s="124" t="str">
        <f>IF(A819&lt;&gt;"",SUMIFS('JPK_KR-1'!AL:AL,'JPK_KR-1'!W:W,B819),"")</f>
        <v/>
      </c>
      <c r="D819" s="124" t="str">
        <f>IF(A819&lt;&gt;"",SUMIFS('JPK_KR-1'!AM:AM,'JPK_KR-1'!W:W,B819),"")</f>
        <v/>
      </c>
      <c r="E819" t="str">
        <f>IF(KOKPIT!E819&lt;&gt;"",KOKPIT!E819,"")</f>
        <v/>
      </c>
      <c r="F819" t="str">
        <f>IF(KOKPIT!F819&lt;&gt;"",KOKPIT!F819,"")</f>
        <v/>
      </c>
      <c r="G819" s="124" t="str">
        <f>IF(E819&lt;&gt;"",SUMIFS('JPK_KR-1'!AL:AL,'JPK_KR-1'!W:W,F819),"")</f>
        <v/>
      </c>
      <c r="H819" s="124" t="str">
        <f>IF(E819&lt;&gt;"",SUMIFS('JPK_KR-1'!AM:AM,'JPK_KR-1'!W:W,F819),"")</f>
        <v/>
      </c>
      <c r="I819" t="str">
        <f>IF(KOKPIT!I819&lt;&gt;"",KOKPIT!I819,"")</f>
        <v/>
      </c>
      <c r="J819" t="str">
        <f>IF(KOKPIT!J819&lt;&gt;"",KOKPIT!J819,"")</f>
        <v/>
      </c>
      <c r="K819" s="124" t="str">
        <f>IF(I819&lt;&gt;"",SUMIFS('JPK_KR-1'!AJ:AJ,'JPK_KR-1'!W:W,J819),"")</f>
        <v/>
      </c>
      <c r="L819" s="124" t="str">
        <f>IF(I819&lt;&gt;"",SUMIFS('JPK_KR-1'!AK:AK,'JPK_KR-1'!W:W,J819),"")</f>
        <v/>
      </c>
    </row>
    <row r="820" spans="1:12" x14ac:dyDescent="0.35">
      <c r="A820" t="str">
        <f>IF(KOKPIT!A820&lt;&gt;"",KOKPIT!A820,"")</f>
        <v/>
      </c>
      <c r="B820" t="str">
        <f>IF(KOKPIT!B820&lt;&gt;"",KOKPIT!B820,"")</f>
        <v/>
      </c>
      <c r="C820" s="124" t="str">
        <f>IF(A820&lt;&gt;"",SUMIFS('JPK_KR-1'!AL:AL,'JPK_KR-1'!W:W,B820),"")</f>
        <v/>
      </c>
      <c r="D820" s="124" t="str">
        <f>IF(A820&lt;&gt;"",SUMIFS('JPK_KR-1'!AM:AM,'JPK_KR-1'!W:W,B820),"")</f>
        <v/>
      </c>
      <c r="E820" t="str">
        <f>IF(KOKPIT!E820&lt;&gt;"",KOKPIT!E820,"")</f>
        <v/>
      </c>
      <c r="F820" t="str">
        <f>IF(KOKPIT!F820&lt;&gt;"",KOKPIT!F820,"")</f>
        <v/>
      </c>
      <c r="G820" s="124" t="str">
        <f>IF(E820&lt;&gt;"",SUMIFS('JPK_KR-1'!AL:AL,'JPK_KR-1'!W:W,F820),"")</f>
        <v/>
      </c>
      <c r="H820" s="124" t="str">
        <f>IF(E820&lt;&gt;"",SUMIFS('JPK_KR-1'!AM:AM,'JPK_KR-1'!W:W,F820),"")</f>
        <v/>
      </c>
      <c r="I820" t="str">
        <f>IF(KOKPIT!I820&lt;&gt;"",KOKPIT!I820,"")</f>
        <v/>
      </c>
      <c r="J820" t="str">
        <f>IF(KOKPIT!J820&lt;&gt;"",KOKPIT!J820,"")</f>
        <v/>
      </c>
      <c r="K820" s="124" t="str">
        <f>IF(I820&lt;&gt;"",SUMIFS('JPK_KR-1'!AJ:AJ,'JPK_KR-1'!W:W,J820),"")</f>
        <v/>
      </c>
      <c r="L820" s="124" t="str">
        <f>IF(I820&lt;&gt;"",SUMIFS('JPK_KR-1'!AK:AK,'JPK_KR-1'!W:W,J820),"")</f>
        <v/>
      </c>
    </row>
    <row r="821" spans="1:12" x14ac:dyDescent="0.35">
      <c r="A821" t="str">
        <f>IF(KOKPIT!A821&lt;&gt;"",KOKPIT!A821,"")</f>
        <v/>
      </c>
      <c r="B821" t="str">
        <f>IF(KOKPIT!B821&lt;&gt;"",KOKPIT!B821,"")</f>
        <v/>
      </c>
      <c r="C821" s="124" t="str">
        <f>IF(A821&lt;&gt;"",SUMIFS('JPK_KR-1'!AL:AL,'JPK_KR-1'!W:W,B821),"")</f>
        <v/>
      </c>
      <c r="D821" s="124" t="str">
        <f>IF(A821&lt;&gt;"",SUMIFS('JPK_KR-1'!AM:AM,'JPK_KR-1'!W:W,B821),"")</f>
        <v/>
      </c>
      <c r="E821" t="str">
        <f>IF(KOKPIT!E821&lt;&gt;"",KOKPIT!E821,"")</f>
        <v/>
      </c>
      <c r="F821" t="str">
        <f>IF(KOKPIT!F821&lt;&gt;"",KOKPIT!F821,"")</f>
        <v/>
      </c>
      <c r="G821" s="124" t="str">
        <f>IF(E821&lt;&gt;"",SUMIFS('JPK_KR-1'!AL:AL,'JPK_KR-1'!W:W,F821),"")</f>
        <v/>
      </c>
      <c r="H821" s="124" t="str">
        <f>IF(E821&lt;&gt;"",SUMIFS('JPK_KR-1'!AM:AM,'JPK_KR-1'!W:W,F821),"")</f>
        <v/>
      </c>
      <c r="I821" t="str">
        <f>IF(KOKPIT!I821&lt;&gt;"",KOKPIT!I821,"")</f>
        <v/>
      </c>
      <c r="J821" t="str">
        <f>IF(KOKPIT!J821&lt;&gt;"",KOKPIT!J821,"")</f>
        <v/>
      </c>
      <c r="K821" s="124" t="str">
        <f>IF(I821&lt;&gt;"",SUMIFS('JPK_KR-1'!AJ:AJ,'JPK_KR-1'!W:W,J821),"")</f>
        <v/>
      </c>
      <c r="L821" s="124" t="str">
        <f>IF(I821&lt;&gt;"",SUMIFS('JPK_KR-1'!AK:AK,'JPK_KR-1'!W:W,J821),"")</f>
        <v/>
      </c>
    </row>
    <row r="822" spans="1:12" x14ac:dyDescent="0.35">
      <c r="A822" t="str">
        <f>IF(KOKPIT!A822&lt;&gt;"",KOKPIT!A822,"")</f>
        <v/>
      </c>
      <c r="B822" t="str">
        <f>IF(KOKPIT!B822&lt;&gt;"",KOKPIT!B822,"")</f>
        <v/>
      </c>
      <c r="C822" s="124" t="str">
        <f>IF(A822&lt;&gt;"",SUMIFS('JPK_KR-1'!AL:AL,'JPK_KR-1'!W:W,B822),"")</f>
        <v/>
      </c>
      <c r="D822" s="124" t="str">
        <f>IF(A822&lt;&gt;"",SUMIFS('JPK_KR-1'!AM:AM,'JPK_KR-1'!W:W,B822),"")</f>
        <v/>
      </c>
      <c r="E822" t="str">
        <f>IF(KOKPIT!E822&lt;&gt;"",KOKPIT!E822,"")</f>
        <v/>
      </c>
      <c r="F822" t="str">
        <f>IF(KOKPIT!F822&lt;&gt;"",KOKPIT!F822,"")</f>
        <v/>
      </c>
      <c r="G822" s="124" t="str">
        <f>IF(E822&lt;&gt;"",SUMIFS('JPK_KR-1'!AL:AL,'JPK_KR-1'!W:W,F822),"")</f>
        <v/>
      </c>
      <c r="H822" s="124" t="str">
        <f>IF(E822&lt;&gt;"",SUMIFS('JPK_KR-1'!AM:AM,'JPK_KR-1'!W:W,F822),"")</f>
        <v/>
      </c>
      <c r="I822" t="str">
        <f>IF(KOKPIT!I822&lt;&gt;"",KOKPIT!I822,"")</f>
        <v/>
      </c>
      <c r="J822" t="str">
        <f>IF(KOKPIT!J822&lt;&gt;"",KOKPIT!J822,"")</f>
        <v/>
      </c>
      <c r="K822" s="124" t="str">
        <f>IF(I822&lt;&gt;"",SUMIFS('JPK_KR-1'!AJ:AJ,'JPK_KR-1'!W:W,J822),"")</f>
        <v/>
      </c>
      <c r="L822" s="124" t="str">
        <f>IF(I822&lt;&gt;"",SUMIFS('JPK_KR-1'!AK:AK,'JPK_KR-1'!W:W,J822),"")</f>
        <v/>
      </c>
    </row>
    <row r="823" spans="1:12" x14ac:dyDescent="0.35">
      <c r="A823" t="str">
        <f>IF(KOKPIT!A823&lt;&gt;"",KOKPIT!A823,"")</f>
        <v/>
      </c>
      <c r="B823" t="str">
        <f>IF(KOKPIT!B823&lt;&gt;"",KOKPIT!B823,"")</f>
        <v/>
      </c>
      <c r="C823" s="124" t="str">
        <f>IF(A823&lt;&gt;"",SUMIFS('JPK_KR-1'!AL:AL,'JPK_KR-1'!W:W,B823),"")</f>
        <v/>
      </c>
      <c r="D823" s="124" t="str">
        <f>IF(A823&lt;&gt;"",SUMIFS('JPK_KR-1'!AM:AM,'JPK_KR-1'!W:W,B823),"")</f>
        <v/>
      </c>
      <c r="E823" t="str">
        <f>IF(KOKPIT!E823&lt;&gt;"",KOKPIT!E823,"")</f>
        <v/>
      </c>
      <c r="F823" t="str">
        <f>IF(KOKPIT!F823&lt;&gt;"",KOKPIT!F823,"")</f>
        <v/>
      </c>
      <c r="G823" s="124" t="str">
        <f>IF(E823&lt;&gt;"",SUMIFS('JPK_KR-1'!AL:AL,'JPK_KR-1'!W:W,F823),"")</f>
        <v/>
      </c>
      <c r="H823" s="124" t="str">
        <f>IF(E823&lt;&gt;"",SUMIFS('JPK_KR-1'!AM:AM,'JPK_KR-1'!W:W,F823),"")</f>
        <v/>
      </c>
      <c r="I823" t="str">
        <f>IF(KOKPIT!I823&lt;&gt;"",KOKPIT!I823,"")</f>
        <v/>
      </c>
      <c r="J823" t="str">
        <f>IF(KOKPIT!J823&lt;&gt;"",KOKPIT!J823,"")</f>
        <v/>
      </c>
      <c r="K823" s="124" t="str">
        <f>IF(I823&lt;&gt;"",SUMIFS('JPK_KR-1'!AJ:AJ,'JPK_KR-1'!W:W,J823),"")</f>
        <v/>
      </c>
      <c r="L823" s="124" t="str">
        <f>IF(I823&lt;&gt;"",SUMIFS('JPK_KR-1'!AK:AK,'JPK_KR-1'!W:W,J823),"")</f>
        <v/>
      </c>
    </row>
    <row r="824" spans="1:12" x14ac:dyDescent="0.35">
      <c r="A824" t="str">
        <f>IF(KOKPIT!A824&lt;&gt;"",KOKPIT!A824,"")</f>
        <v/>
      </c>
      <c r="B824" t="str">
        <f>IF(KOKPIT!B824&lt;&gt;"",KOKPIT!B824,"")</f>
        <v/>
      </c>
      <c r="C824" s="124" t="str">
        <f>IF(A824&lt;&gt;"",SUMIFS('JPK_KR-1'!AL:AL,'JPK_KR-1'!W:W,B824),"")</f>
        <v/>
      </c>
      <c r="D824" s="124" t="str">
        <f>IF(A824&lt;&gt;"",SUMIFS('JPK_KR-1'!AM:AM,'JPK_KR-1'!W:W,B824),"")</f>
        <v/>
      </c>
      <c r="E824" t="str">
        <f>IF(KOKPIT!E824&lt;&gt;"",KOKPIT!E824,"")</f>
        <v/>
      </c>
      <c r="F824" t="str">
        <f>IF(KOKPIT!F824&lt;&gt;"",KOKPIT!F824,"")</f>
        <v/>
      </c>
      <c r="G824" s="124" t="str">
        <f>IF(E824&lt;&gt;"",SUMIFS('JPK_KR-1'!AL:AL,'JPK_KR-1'!W:W,F824),"")</f>
        <v/>
      </c>
      <c r="H824" s="124" t="str">
        <f>IF(E824&lt;&gt;"",SUMIFS('JPK_KR-1'!AM:AM,'JPK_KR-1'!W:W,F824),"")</f>
        <v/>
      </c>
      <c r="I824" t="str">
        <f>IF(KOKPIT!I824&lt;&gt;"",KOKPIT!I824,"")</f>
        <v/>
      </c>
      <c r="J824" t="str">
        <f>IF(KOKPIT!J824&lt;&gt;"",KOKPIT!J824,"")</f>
        <v/>
      </c>
      <c r="K824" s="124" t="str">
        <f>IF(I824&lt;&gt;"",SUMIFS('JPK_KR-1'!AJ:AJ,'JPK_KR-1'!W:W,J824),"")</f>
        <v/>
      </c>
      <c r="L824" s="124" t="str">
        <f>IF(I824&lt;&gt;"",SUMIFS('JPK_KR-1'!AK:AK,'JPK_KR-1'!W:W,J824),"")</f>
        <v/>
      </c>
    </row>
    <row r="825" spans="1:12" x14ac:dyDescent="0.35">
      <c r="A825" t="str">
        <f>IF(KOKPIT!A825&lt;&gt;"",KOKPIT!A825,"")</f>
        <v/>
      </c>
      <c r="B825" t="str">
        <f>IF(KOKPIT!B825&lt;&gt;"",KOKPIT!B825,"")</f>
        <v/>
      </c>
      <c r="C825" s="124" t="str">
        <f>IF(A825&lt;&gt;"",SUMIFS('JPK_KR-1'!AL:AL,'JPK_KR-1'!W:W,B825),"")</f>
        <v/>
      </c>
      <c r="D825" s="124" t="str">
        <f>IF(A825&lt;&gt;"",SUMIFS('JPK_KR-1'!AM:AM,'JPK_KR-1'!W:W,B825),"")</f>
        <v/>
      </c>
      <c r="E825" t="str">
        <f>IF(KOKPIT!E825&lt;&gt;"",KOKPIT!E825,"")</f>
        <v/>
      </c>
      <c r="F825" t="str">
        <f>IF(KOKPIT!F825&lt;&gt;"",KOKPIT!F825,"")</f>
        <v/>
      </c>
      <c r="G825" s="124" t="str">
        <f>IF(E825&lt;&gt;"",SUMIFS('JPK_KR-1'!AL:AL,'JPK_KR-1'!W:W,F825),"")</f>
        <v/>
      </c>
      <c r="H825" s="124" t="str">
        <f>IF(E825&lt;&gt;"",SUMIFS('JPK_KR-1'!AM:AM,'JPK_KR-1'!W:W,F825),"")</f>
        <v/>
      </c>
      <c r="I825" t="str">
        <f>IF(KOKPIT!I825&lt;&gt;"",KOKPIT!I825,"")</f>
        <v/>
      </c>
      <c r="J825" t="str">
        <f>IF(KOKPIT!J825&lt;&gt;"",KOKPIT!J825,"")</f>
        <v/>
      </c>
      <c r="K825" s="124" t="str">
        <f>IF(I825&lt;&gt;"",SUMIFS('JPK_KR-1'!AJ:AJ,'JPK_KR-1'!W:W,J825),"")</f>
        <v/>
      </c>
      <c r="L825" s="124" t="str">
        <f>IF(I825&lt;&gt;"",SUMIFS('JPK_KR-1'!AK:AK,'JPK_KR-1'!W:W,J825),"")</f>
        <v/>
      </c>
    </row>
    <row r="826" spans="1:12" x14ac:dyDescent="0.35">
      <c r="A826" t="str">
        <f>IF(KOKPIT!A826&lt;&gt;"",KOKPIT!A826,"")</f>
        <v/>
      </c>
      <c r="B826" t="str">
        <f>IF(KOKPIT!B826&lt;&gt;"",KOKPIT!B826,"")</f>
        <v/>
      </c>
      <c r="C826" s="124" t="str">
        <f>IF(A826&lt;&gt;"",SUMIFS('JPK_KR-1'!AL:AL,'JPK_KR-1'!W:W,B826),"")</f>
        <v/>
      </c>
      <c r="D826" s="124" t="str">
        <f>IF(A826&lt;&gt;"",SUMIFS('JPK_KR-1'!AM:AM,'JPK_KR-1'!W:W,B826),"")</f>
        <v/>
      </c>
      <c r="E826" t="str">
        <f>IF(KOKPIT!E826&lt;&gt;"",KOKPIT!E826,"")</f>
        <v/>
      </c>
      <c r="F826" t="str">
        <f>IF(KOKPIT!F826&lt;&gt;"",KOKPIT!F826,"")</f>
        <v/>
      </c>
      <c r="G826" s="124" t="str">
        <f>IF(E826&lt;&gt;"",SUMIFS('JPK_KR-1'!AL:AL,'JPK_KR-1'!W:W,F826),"")</f>
        <v/>
      </c>
      <c r="H826" s="124" t="str">
        <f>IF(E826&lt;&gt;"",SUMIFS('JPK_KR-1'!AM:AM,'JPK_KR-1'!W:W,F826),"")</f>
        <v/>
      </c>
      <c r="I826" t="str">
        <f>IF(KOKPIT!I826&lt;&gt;"",KOKPIT!I826,"")</f>
        <v/>
      </c>
      <c r="J826" t="str">
        <f>IF(KOKPIT!J826&lt;&gt;"",KOKPIT!J826,"")</f>
        <v/>
      </c>
      <c r="K826" s="124" t="str">
        <f>IF(I826&lt;&gt;"",SUMIFS('JPK_KR-1'!AJ:AJ,'JPK_KR-1'!W:W,J826),"")</f>
        <v/>
      </c>
      <c r="L826" s="124" t="str">
        <f>IF(I826&lt;&gt;"",SUMIFS('JPK_KR-1'!AK:AK,'JPK_KR-1'!W:W,J826),"")</f>
        <v/>
      </c>
    </row>
    <row r="827" spans="1:12" x14ac:dyDescent="0.35">
      <c r="A827" t="str">
        <f>IF(KOKPIT!A827&lt;&gt;"",KOKPIT!A827,"")</f>
        <v/>
      </c>
      <c r="B827" t="str">
        <f>IF(KOKPIT!B827&lt;&gt;"",KOKPIT!B827,"")</f>
        <v/>
      </c>
      <c r="C827" s="124" t="str">
        <f>IF(A827&lt;&gt;"",SUMIFS('JPK_KR-1'!AL:AL,'JPK_KR-1'!W:W,B827),"")</f>
        <v/>
      </c>
      <c r="D827" s="124" t="str">
        <f>IF(A827&lt;&gt;"",SUMIFS('JPK_KR-1'!AM:AM,'JPK_KR-1'!W:W,B827),"")</f>
        <v/>
      </c>
      <c r="E827" t="str">
        <f>IF(KOKPIT!E827&lt;&gt;"",KOKPIT!E827,"")</f>
        <v/>
      </c>
      <c r="F827" t="str">
        <f>IF(KOKPIT!F827&lt;&gt;"",KOKPIT!F827,"")</f>
        <v/>
      </c>
      <c r="G827" s="124" t="str">
        <f>IF(E827&lt;&gt;"",SUMIFS('JPK_KR-1'!AL:AL,'JPK_KR-1'!W:W,F827),"")</f>
        <v/>
      </c>
      <c r="H827" s="124" t="str">
        <f>IF(E827&lt;&gt;"",SUMIFS('JPK_KR-1'!AM:AM,'JPK_KR-1'!W:W,F827),"")</f>
        <v/>
      </c>
      <c r="I827" t="str">
        <f>IF(KOKPIT!I827&lt;&gt;"",KOKPIT!I827,"")</f>
        <v/>
      </c>
      <c r="J827" t="str">
        <f>IF(KOKPIT!J827&lt;&gt;"",KOKPIT!J827,"")</f>
        <v/>
      </c>
      <c r="K827" s="124" t="str">
        <f>IF(I827&lt;&gt;"",SUMIFS('JPK_KR-1'!AJ:AJ,'JPK_KR-1'!W:W,J827),"")</f>
        <v/>
      </c>
      <c r="L827" s="124" t="str">
        <f>IF(I827&lt;&gt;"",SUMIFS('JPK_KR-1'!AK:AK,'JPK_KR-1'!W:W,J827),"")</f>
        <v/>
      </c>
    </row>
    <row r="828" spans="1:12" x14ac:dyDescent="0.35">
      <c r="A828" t="str">
        <f>IF(KOKPIT!A828&lt;&gt;"",KOKPIT!A828,"")</f>
        <v/>
      </c>
      <c r="B828" t="str">
        <f>IF(KOKPIT!B828&lt;&gt;"",KOKPIT!B828,"")</f>
        <v/>
      </c>
      <c r="C828" s="124" t="str">
        <f>IF(A828&lt;&gt;"",SUMIFS('JPK_KR-1'!AL:AL,'JPK_KR-1'!W:W,B828),"")</f>
        <v/>
      </c>
      <c r="D828" s="124" t="str">
        <f>IF(A828&lt;&gt;"",SUMIFS('JPK_KR-1'!AM:AM,'JPK_KR-1'!W:W,B828),"")</f>
        <v/>
      </c>
      <c r="E828" t="str">
        <f>IF(KOKPIT!E828&lt;&gt;"",KOKPIT!E828,"")</f>
        <v/>
      </c>
      <c r="F828" t="str">
        <f>IF(KOKPIT!F828&lt;&gt;"",KOKPIT!F828,"")</f>
        <v/>
      </c>
      <c r="G828" s="124" t="str">
        <f>IF(E828&lt;&gt;"",SUMIFS('JPK_KR-1'!AL:AL,'JPK_KR-1'!W:W,F828),"")</f>
        <v/>
      </c>
      <c r="H828" s="124" t="str">
        <f>IF(E828&lt;&gt;"",SUMIFS('JPK_KR-1'!AM:AM,'JPK_KR-1'!W:W,F828),"")</f>
        <v/>
      </c>
      <c r="I828" t="str">
        <f>IF(KOKPIT!I828&lt;&gt;"",KOKPIT!I828,"")</f>
        <v/>
      </c>
      <c r="J828" t="str">
        <f>IF(KOKPIT!J828&lt;&gt;"",KOKPIT!J828,"")</f>
        <v/>
      </c>
      <c r="K828" s="124" t="str">
        <f>IF(I828&lt;&gt;"",SUMIFS('JPK_KR-1'!AJ:AJ,'JPK_KR-1'!W:W,J828),"")</f>
        <v/>
      </c>
      <c r="L828" s="124" t="str">
        <f>IF(I828&lt;&gt;"",SUMIFS('JPK_KR-1'!AK:AK,'JPK_KR-1'!W:W,J828),"")</f>
        <v/>
      </c>
    </row>
    <row r="829" spans="1:12" x14ac:dyDescent="0.35">
      <c r="A829" t="str">
        <f>IF(KOKPIT!A829&lt;&gt;"",KOKPIT!A829,"")</f>
        <v/>
      </c>
      <c r="B829" t="str">
        <f>IF(KOKPIT!B829&lt;&gt;"",KOKPIT!B829,"")</f>
        <v/>
      </c>
      <c r="C829" s="124" t="str">
        <f>IF(A829&lt;&gt;"",SUMIFS('JPK_KR-1'!AL:AL,'JPK_KR-1'!W:W,B829),"")</f>
        <v/>
      </c>
      <c r="D829" s="124" t="str">
        <f>IF(A829&lt;&gt;"",SUMIFS('JPK_KR-1'!AM:AM,'JPK_KR-1'!W:W,B829),"")</f>
        <v/>
      </c>
      <c r="E829" t="str">
        <f>IF(KOKPIT!E829&lt;&gt;"",KOKPIT!E829,"")</f>
        <v/>
      </c>
      <c r="F829" t="str">
        <f>IF(KOKPIT!F829&lt;&gt;"",KOKPIT!F829,"")</f>
        <v/>
      </c>
      <c r="G829" s="124" t="str">
        <f>IF(E829&lt;&gt;"",SUMIFS('JPK_KR-1'!AL:AL,'JPK_KR-1'!W:W,F829),"")</f>
        <v/>
      </c>
      <c r="H829" s="124" t="str">
        <f>IF(E829&lt;&gt;"",SUMIFS('JPK_KR-1'!AM:AM,'JPK_KR-1'!W:W,F829),"")</f>
        <v/>
      </c>
      <c r="I829" t="str">
        <f>IF(KOKPIT!I829&lt;&gt;"",KOKPIT!I829,"")</f>
        <v/>
      </c>
      <c r="J829" t="str">
        <f>IF(KOKPIT!J829&lt;&gt;"",KOKPIT!J829,"")</f>
        <v/>
      </c>
      <c r="K829" s="124" t="str">
        <f>IF(I829&lt;&gt;"",SUMIFS('JPK_KR-1'!AJ:AJ,'JPK_KR-1'!W:W,J829),"")</f>
        <v/>
      </c>
      <c r="L829" s="124" t="str">
        <f>IF(I829&lt;&gt;"",SUMIFS('JPK_KR-1'!AK:AK,'JPK_KR-1'!W:W,J829),"")</f>
        <v/>
      </c>
    </row>
    <row r="830" spans="1:12" x14ac:dyDescent="0.35">
      <c r="A830" t="str">
        <f>IF(KOKPIT!A830&lt;&gt;"",KOKPIT!A830,"")</f>
        <v/>
      </c>
      <c r="B830" t="str">
        <f>IF(KOKPIT!B830&lt;&gt;"",KOKPIT!B830,"")</f>
        <v/>
      </c>
      <c r="C830" s="124" t="str">
        <f>IF(A830&lt;&gt;"",SUMIFS('JPK_KR-1'!AL:AL,'JPK_KR-1'!W:W,B830),"")</f>
        <v/>
      </c>
      <c r="D830" s="124" t="str">
        <f>IF(A830&lt;&gt;"",SUMIFS('JPK_KR-1'!AM:AM,'JPK_KR-1'!W:W,B830),"")</f>
        <v/>
      </c>
      <c r="E830" t="str">
        <f>IF(KOKPIT!E830&lt;&gt;"",KOKPIT!E830,"")</f>
        <v/>
      </c>
      <c r="F830" t="str">
        <f>IF(KOKPIT!F830&lt;&gt;"",KOKPIT!F830,"")</f>
        <v/>
      </c>
      <c r="G830" s="124" t="str">
        <f>IF(E830&lt;&gt;"",SUMIFS('JPK_KR-1'!AL:AL,'JPK_KR-1'!W:W,F830),"")</f>
        <v/>
      </c>
      <c r="H830" s="124" t="str">
        <f>IF(E830&lt;&gt;"",SUMIFS('JPK_KR-1'!AM:AM,'JPK_KR-1'!W:W,F830),"")</f>
        <v/>
      </c>
      <c r="I830" t="str">
        <f>IF(KOKPIT!I830&lt;&gt;"",KOKPIT!I830,"")</f>
        <v/>
      </c>
      <c r="J830" t="str">
        <f>IF(KOKPIT!J830&lt;&gt;"",KOKPIT!J830,"")</f>
        <v/>
      </c>
      <c r="K830" s="124" t="str">
        <f>IF(I830&lt;&gt;"",SUMIFS('JPK_KR-1'!AJ:AJ,'JPK_KR-1'!W:W,J830),"")</f>
        <v/>
      </c>
      <c r="L830" s="124" t="str">
        <f>IF(I830&lt;&gt;"",SUMIFS('JPK_KR-1'!AK:AK,'JPK_KR-1'!W:W,J830),"")</f>
        <v/>
      </c>
    </row>
    <row r="831" spans="1:12" x14ac:dyDescent="0.35">
      <c r="A831" t="str">
        <f>IF(KOKPIT!A831&lt;&gt;"",KOKPIT!A831,"")</f>
        <v/>
      </c>
      <c r="B831" t="str">
        <f>IF(KOKPIT!B831&lt;&gt;"",KOKPIT!B831,"")</f>
        <v/>
      </c>
      <c r="C831" s="124" t="str">
        <f>IF(A831&lt;&gt;"",SUMIFS('JPK_KR-1'!AL:AL,'JPK_KR-1'!W:W,B831),"")</f>
        <v/>
      </c>
      <c r="D831" s="124" t="str">
        <f>IF(A831&lt;&gt;"",SUMIFS('JPK_KR-1'!AM:AM,'JPK_KR-1'!W:W,B831),"")</f>
        <v/>
      </c>
      <c r="E831" t="str">
        <f>IF(KOKPIT!E831&lt;&gt;"",KOKPIT!E831,"")</f>
        <v/>
      </c>
      <c r="F831" t="str">
        <f>IF(KOKPIT!F831&lt;&gt;"",KOKPIT!F831,"")</f>
        <v/>
      </c>
      <c r="G831" s="124" t="str">
        <f>IF(E831&lt;&gt;"",SUMIFS('JPK_KR-1'!AL:AL,'JPK_KR-1'!W:W,F831),"")</f>
        <v/>
      </c>
      <c r="H831" s="124" t="str">
        <f>IF(E831&lt;&gt;"",SUMIFS('JPK_KR-1'!AM:AM,'JPK_KR-1'!W:W,F831),"")</f>
        <v/>
      </c>
      <c r="I831" t="str">
        <f>IF(KOKPIT!I831&lt;&gt;"",KOKPIT!I831,"")</f>
        <v/>
      </c>
      <c r="J831" t="str">
        <f>IF(KOKPIT!J831&lt;&gt;"",KOKPIT!J831,"")</f>
        <v/>
      </c>
      <c r="K831" s="124" t="str">
        <f>IF(I831&lt;&gt;"",SUMIFS('JPK_KR-1'!AJ:AJ,'JPK_KR-1'!W:W,J831),"")</f>
        <v/>
      </c>
      <c r="L831" s="124" t="str">
        <f>IF(I831&lt;&gt;"",SUMIFS('JPK_KR-1'!AK:AK,'JPK_KR-1'!W:W,J831),"")</f>
        <v/>
      </c>
    </row>
    <row r="832" spans="1:12" x14ac:dyDescent="0.35">
      <c r="A832" t="str">
        <f>IF(KOKPIT!A832&lt;&gt;"",KOKPIT!A832,"")</f>
        <v/>
      </c>
      <c r="B832" t="str">
        <f>IF(KOKPIT!B832&lt;&gt;"",KOKPIT!B832,"")</f>
        <v/>
      </c>
      <c r="C832" s="124" t="str">
        <f>IF(A832&lt;&gt;"",SUMIFS('JPK_KR-1'!AL:AL,'JPK_KR-1'!W:W,B832),"")</f>
        <v/>
      </c>
      <c r="D832" s="124" t="str">
        <f>IF(A832&lt;&gt;"",SUMIFS('JPK_KR-1'!AM:AM,'JPK_KR-1'!W:W,B832),"")</f>
        <v/>
      </c>
      <c r="E832" t="str">
        <f>IF(KOKPIT!E832&lt;&gt;"",KOKPIT!E832,"")</f>
        <v/>
      </c>
      <c r="F832" t="str">
        <f>IF(KOKPIT!F832&lt;&gt;"",KOKPIT!F832,"")</f>
        <v/>
      </c>
      <c r="G832" s="124" t="str">
        <f>IF(E832&lt;&gt;"",SUMIFS('JPK_KR-1'!AL:AL,'JPK_KR-1'!W:W,F832),"")</f>
        <v/>
      </c>
      <c r="H832" s="124" t="str">
        <f>IF(E832&lt;&gt;"",SUMIFS('JPK_KR-1'!AM:AM,'JPK_KR-1'!W:W,F832),"")</f>
        <v/>
      </c>
      <c r="I832" t="str">
        <f>IF(KOKPIT!I832&lt;&gt;"",KOKPIT!I832,"")</f>
        <v/>
      </c>
      <c r="J832" t="str">
        <f>IF(KOKPIT!J832&lt;&gt;"",KOKPIT!J832,"")</f>
        <v/>
      </c>
      <c r="K832" s="124" t="str">
        <f>IF(I832&lt;&gt;"",SUMIFS('JPK_KR-1'!AJ:AJ,'JPK_KR-1'!W:W,J832),"")</f>
        <v/>
      </c>
      <c r="L832" s="124" t="str">
        <f>IF(I832&lt;&gt;"",SUMIFS('JPK_KR-1'!AK:AK,'JPK_KR-1'!W:W,J832),"")</f>
        <v/>
      </c>
    </row>
    <row r="833" spans="1:12" x14ac:dyDescent="0.35">
      <c r="A833" t="str">
        <f>IF(KOKPIT!A833&lt;&gt;"",KOKPIT!A833,"")</f>
        <v/>
      </c>
      <c r="B833" t="str">
        <f>IF(KOKPIT!B833&lt;&gt;"",KOKPIT!B833,"")</f>
        <v/>
      </c>
      <c r="C833" s="124" t="str">
        <f>IF(A833&lt;&gt;"",SUMIFS('JPK_KR-1'!AL:AL,'JPK_KR-1'!W:W,B833),"")</f>
        <v/>
      </c>
      <c r="D833" s="124" t="str">
        <f>IF(A833&lt;&gt;"",SUMIFS('JPK_KR-1'!AM:AM,'JPK_KR-1'!W:W,B833),"")</f>
        <v/>
      </c>
      <c r="E833" t="str">
        <f>IF(KOKPIT!E833&lt;&gt;"",KOKPIT!E833,"")</f>
        <v/>
      </c>
      <c r="F833" t="str">
        <f>IF(KOKPIT!F833&lt;&gt;"",KOKPIT!F833,"")</f>
        <v/>
      </c>
      <c r="G833" s="124" t="str">
        <f>IF(E833&lt;&gt;"",SUMIFS('JPK_KR-1'!AL:AL,'JPK_KR-1'!W:W,F833),"")</f>
        <v/>
      </c>
      <c r="H833" s="124" t="str">
        <f>IF(E833&lt;&gt;"",SUMIFS('JPK_KR-1'!AM:AM,'JPK_KR-1'!W:W,F833),"")</f>
        <v/>
      </c>
      <c r="I833" t="str">
        <f>IF(KOKPIT!I833&lt;&gt;"",KOKPIT!I833,"")</f>
        <v/>
      </c>
      <c r="J833" t="str">
        <f>IF(KOKPIT!J833&lt;&gt;"",KOKPIT!J833,"")</f>
        <v/>
      </c>
      <c r="K833" s="124" t="str">
        <f>IF(I833&lt;&gt;"",SUMIFS('JPK_KR-1'!AJ:AJ,'JPK_KR-1'!W:W,J833),"")</f>
        <v/>
      </c>
      <c r="L833" s="124" t="str">
        <f>IF(I833&lt;&gt;"",SUMIFS('JPK_KR-1'!AK:AK,'JPK_KR-1'!W:W,J833),"")</f>
        <v/>
      </c>
    </row>
    <row r="834" spans="1:12" x14ac:dyDescent="0.35">
      <c r="A834" t="str">
        <f>IF(KOKPIT!A834&lt;&gt;"",KOKPIT!A834,"")</f>
        <v/>
      </c>
      <c r="B834" t="str">
        <f>IF(KOKPIT!B834&lt;&gt;"",KOKPIT!B834,"")</f>
        <v/>
      </c>
      <c r="C834" s="124" t="str">
        <f>IF(A834&lt;&gt;"",SUMIFS('JPK_KR-1'!AL:AL,'JPK_KR-1'!W:W,B834),"")</f>
        <v/>
      </c>
      <c r="D834" s="124" t="str">
        <f>IF(A834&lt;&gt;"",SUMIFS('JPK_KR-1'!AM:AM,'JPK_KR-1'!W:W,B834),"")</f>
        <v/>
      </c>
      <c r="E834" t="str">
        <f>IF(KOKPIT!E834&lt;&gt;"",KOKPIT!E834,"")</f>
        <v/>
      </c>
      <c r="F834" t="str">
        <f>IF(KOKPIT!F834&lt;&gt;"",KOKPIT!F834,"")</f>
        <v/>
      </c>
      <c r="G834" s="124" t="str">
        <f>IF(E834&lt;&gt;"",SUMIFS('JPK_KR-1'!AL:AL,'JPK_KR-1'!W:W,F834),"")</f>
        <v/>
      </c>
      <c r="H834" s="124" t="str">
        <f>IF(E834&lt;&gt;"",SUMIFS('JPK_KR-1'!AM:AM,'JPK_KR-1'!W:W,F834),"")</f>
        <v/>
      </c>
      <c r="I834" t="str">
        <f>IF(KOKPIT!I834&lt;&gt;"",KOKPIT!I834,"")</f>
        <v/>
      </c>
      <c r="J834" t="str">
        <f>IF(KOKPIT!J834&lt;&gt;"",KOKPIT!J834,"")</f>
        <v/>
      </c>
      <c r="K834" s="124" t="str">
        <f>IF(I834&lt;&gt;"",SUMIFS('JPK_KR-1'!AJ:AJ,'JPK_KR-1'!W:W,J834),"")</f>
        <v/>
      </c>
      <c r="L834" s="124" t="str">
        <f>IF(I834&lt;&gt;"",SUMIFS('JPK_KR-1'!AK:AK,'JPK_KR-1'!W:W,J834),"")</f>
        <v/>
      </c>
    </row>
    <row r="835" spans="1:12" x14ac:dyDescent="0.35">
      <c r="A835" t="str">
        <f>IF(KOKPIT!A835&lt;&gt;"",KOKPIT!A835,"")</f>
        <v/>
      </c>
      <c r="B835" t="str">
        <f>IF(KOKPIT!B835&lt;&gt;"",KOKPIT!B835,"")</f>
        <v/>
      </c>
      <c r="C835" s="124" t="str">
        <f>IF(A835&lt;&gt;"",SUMIFS('JPK_KR-1'!AL:AL,'JPK_KR-1'!W:W,B835),"")</f>
        <v/>
      </c>
      <c r="D835" s="124" t="str">
        <f>IF(A835&lt;&gt;"",SUMIFS('JPK_KR-1'!AM:AM,'JPK_KR-1'!W:W,B835),"")</f>
        <v/>
      </c>
      <c r="E835" t="str">
        <f>IF(KOKPIT!E835&lt;&gt;"",KOKPIT!E835,"")</f>
        <v/>
      </c>
      <c r="F835" t="str">
        <f>IF(KOKPIT!F835&lt;&gt;"",KOKPIT!F835,"")</f>
        <v/>
      </c>
      <c r="G835" s="124" t="str">
        <f>IF(E835&lt;&gt;"",SUMIFS('JPK_KR-1'!AL:AL,'JPK_KR-1'!W:W,F835),"")</f>
        <v/>
      </c>
      <c r="H835" s="124" t="str">
        <f>IF(E835&lt;&gt;"",SUMIFS('JPK_KR-1'!AM:AM,'JPK_KR-1'!W:W,F835),"")</f>
        <v/>
      </c>
      <c r="I835" t="str">
        <f>IF(KOKPIT!I835&lt;&gt;"",KOKPIT!I835,"")</f>
        <v/>
      </c>
      <c r="J835" t="str">
        <f>IF(KOKPIT!J835&lt;&gt;"",KOKPIT!J835,"")</f>
        <v/>
      </c>
      <c r="K835" s="124" t="str">
        <f>IF(I835&lt;&gt;"",SUMIFS('JPK_KR-1'!AJ:AJ,'JPK_KR-1'!W:W,J835),"")</f>
        <v/>
      </c>
      <c r="L835" s="124" t="str">
        <f>IF(I835&lt;&gt;"",SUMIFS('JPK_KR-1'!AK:AK,'JPK_KR-1'!W:W,J835),"")</f>
        <v/>
      </c>
    </row>
    <row r="836" spans="1:12" x14ac:dyDescent="0.35">
      <c r="A836" t="str">
        <f>IF(KOKPIT!A836&lt;&gt;"",KOKPIT!A836,"")</f>
        <v/>
      </c>
      <c r="B836" t="str">
        <f>IF(KOKPIT!B836&lt;&gt;"",KOKPIT!B836,"")</f>
        <v/>
      </c>
      <c r="C836" s="124" t="str">
        <f>IF(A836&lt;&gt;"",SUMIFS('JPK_KR-1'!AL:AL,'JPK_KR-1'!W:W,B836),"")</f>
        <v/>
      </c>
      <c r="D836" s="124" t="str">
        <f>IF(A836&lt;&gt;"",SUMIFS('JPK_KR-1'!AM:AM,'JPK_KR-1'!W:W,B836),"")</f>
        <v/>
      </c>
      <c r="E836" t="str">
        <f>IF(KOKPIT!E836&lt;&gt;"",KOKPIT!E836,"")</f>
        <v/>
      </c>
      <c r="F836" t="str">
        <f>IF(KOKPIT!F836&lt;&gt;"",KOKPIT!F836,"")</f>
        <v/>
      </c>
      <c r="G836" s="124" t="str">
        <f>IF(E836&lt;&gt;"",SUMIFS('JPK_KR-1'!AL:AL,'JPK_KR-1'!W:W,F836),"")</f>
        <v/>
      </c>
      <c r="H836" s="124" t="str">
        <f>IF(E836&lt;&gt;"",SUMIFS('JPK_KR-1'!AM:AM,'JPK_KR-1'!W:W,F836),"")</f>
        <v/>
      </c>
      <c r="I836" t="str">
        <f>IF(KOKPIT!I836&lt;&gt;"",KOKPIT!I836,"")</f>
        <v/>
      </c>
      <c r="J836" t="str">
        <f>IF(KOKPIT!J836&lt;&gt;"",KOKPIT!J836,"")</f>
        <v/>
      </c>
      <c r="K836" s="124" t="str">
        <f>IF(I836&lt;&gt;"",SUMIFS('JPK_KR-1'!AJ:AJ,'JPK_KR-1'!W:W,J836),"")</f>
        <v/>
      </c>
      <c r="L836" s="124" t="str">
        <f>IF(I836&lt;&gt;"",SUMIFS('JPK_KR-1'!AK:AK,'JPK_KR-1'!W:W,J836),"")</f>
        <v/>
      </c>
    </row>
    <row r="837" spans="1:12" x14ac:dyDescent="0.35">
      <c r="A837" t="str">
        <f>IF(KOKPIT!A837&lt;&gt;"",KOKPIT!A837,"")</f>
        <v/>
      </c>
      <c r="B837" t="str">
        <f>IF(KOKPIT!B837&lt;&gt;"",KOKPIT!B837,"")</f>
        <v/>
      </c>
      <c r="C837" s="124" t="str">
        <f>IF(A837&lt;&gt;"",SUMIFS('JPK_KR-1'!AL:AL,'JPK_KR-1'!W:W,B837),"")</f>
        <v/>
      </c>
      <c r="D837" s="124" t="str">
        <f>IF(A837&lt;&gt;"",SUMIFS('JPK_KR-1'!AM:AM,'JPK_KR-1'!W:W,B837),"")</f>
        <v/>
      </c>
      <c r="E837" t="str">
        <f>IF(KOKPIT!E837&lt;&gt;"",KOKPIT!E837,"")</f>
        <v/>
      </c>
      <c r="F837" t="str">
        <f>IF(KOKPIT!F837&lt;&gt;"",KOKPIT!F837,"")</f>
        <v/>
      </c>
      <c r="G837" s="124" t="str">
        <f>IF(E837&lt;&gt;"",SUMIFS('JPK_KR-1'!AL:AL,'JPK_KR-1'!W:W,F837),"")</f>
        <v/>
      </c>
      <c r="H837" s="124" t="str">
        <f>IF(E837&lt;&gt;"",SUMIFS('JPK_KR-1'!AM:AM,'JPK_KR-1'!W:W,F837),"")</f>
        <v/>
      </c>
      <c r="I837" t="str">
        <f>IF(KOKPIT!I837&lt;&gt;"",KOKPIT!I837,"")</f>
        <v/>
      </c>
      <c r="J837" t="str">
        <f>IF(KOKPIT!J837&lt;&gt;"",KOKPIT!J837,"")</f>
        <v/>
      </c>
      <c r="K837" s="124" t="str">
        <f>IF(I837&lt;&gt;"",SUMIFS('JPK_KR-1'!AJ:AJ,'JPK_KR-1'!W:W,J837),"")</f>
        <v/>
      </c>
      <c r="L837" s="124" t="str">
        <f>IF(I837&lt;&gt;"",SUMIFS('JPK_KR-1'!AK:AK,'JPK_KR-1'!W:W,J837),"")</f>
        <v/>
      </c>
    </row>
    <row r="838" spans="1:12" x14ac:dyDescent="0.35">
      <c r="A838" t="str">
        <f>IF(KOKPIT!A838&lt;&gt;"",KOKPIT!A838,"")</f>
        <v/>
      </c>
      <c r="B838" t="str">
        <f>IF(KOKPIT!B838&lt;&gt;"",KOKPIT!B838,"")</f>
        <v/>
      </c>
      <c r="C838" s="124" t="str">
        <f>IF(A838&lt;&gt;"",SUMIFS('JPK_KR-1'!AL:AL,'JPK_KR-1'!W:W,B838),"")</f>
        <v/>
      </c>
      <c r="D838" s="124" t="str">
        <f>IF(A838&lt;&gt;"",SUMIFS('JPK_KR-1'!AM:AM,'JPK_KR-1'!W:W,B838),"")</f>
        <v/>
      </c>
      <c r="E838" t="str">
        <f>IF(KOKPIT!E838&lt;&gt;"",KOKPIT!E838,"")</f>
        <v/>
      </c>
      <c r="F838" t="str">
        <f>IF(KOKPIT!F838&lt;&gt;"",KOKPIT!F838,"")</f>
        <v/>
      </c>
      <c r="G838" s="124" t="str">
        <f>IF(E838&lt;&gt;"",SUMIFS('JPK_KR-1'!AL:AL,'JPK_KR-1'!W:W,F838),"")</f>
        <v/>
      </c>
      <c r="H838" s="124" t="str">
        <f>IF(E838&lt;&gt;"",SUMIFS('JPK_KR-1'!AM:AM,'JPK_KR-1'!W:W,F838),"")</f>
        <v/>
      </c>
      <c r="I838" t="str">
        <f>IF(KOKPIT!I838&lt;&gt;"",KOKPIT!I838,"")</f>
        <v/>
      </c>
      <c r="J838" t="str">
        <f>IF(KOKPIT!J838&lt;&gt;"",KOKPIT!J838,"")</f>
        <v/>
      </c>
      <c r="K838" s="124" t="str">
        <f>IF(I838&lt;&gt;"",SUMIFS('JPK_KR-1'!AJ:AJ,'JPK_KR-1'!W:W,J838),"")</f>
        <v/>
      </c>
      <c r="L838" s="124" t="str">
        <f>IF(I838&lt;&gt;"",SUMIFS('JPK_KR-1'!AK:AK,'JPK_KR-1'!W:W,J838),"")</f>
        <v/>
      </c>
    </row>
    <row r="839" spans="1:12" x14ac:dyDescent="0.35">
      <c r="A839" t="str">
        <f>IF(KOKPIT!A839&lt;&gt;"",KOKPIT!A839,"")</f>
        <v/>
      </c>
      <c r="B839" t="str">
        <f>IF(KOKPIT!B839&lt;&gt;"",KOKPIT!B839,"")</f>
        <v/>
      </c>
      <c r="C839" s="124" t="str">
        <f>IF(A839&lt;&gt;"",SUMIFS('JPK_KR-1'!AL:AL,'JPK_KR-1'!W:W,B839),"")</f>
        <v/>
      </c>
      <c r="D839" s="124" t="str">
        <f>IF(A839&lt;&gt;"",SUMIFS('JPK_KR-1'!AM:AM,'JPK_KR-1'!W:W,B839),"")</f>
        <v/>
      </c>
      <c r="E839" t="str">
        <f>IF(KOKPIT!E839&lt;&gt;"",KOKPIT!E839,"")</f>
        <v/>
      </c>
      <c r="F839" t="str">
        <f>IF(KOKPIT!F839&lt;&gt;"",KOKPIT!F839,"")</f>
        <v/>
      </c>
      <c r="G839" s="124" t="str">
        <f>IF(E839&lt;&gt;"",SUMIFS('JPK_KR-1'!AL:AL,'JPK_KR-1'!W:W,F839),"")</f>
        <v/>
      </c>
      <c r="H839" s="124" t="str">
        <f>IF(E839&lt;&gt;"",SUMIFS('JPK_KR-1'!AM:AM,'JPK_KR-1'!W:W,F839),"")</f>
        <v/>
      </c>
      <c r="I839" t="str">
        <f>IF(KOKPIT!I839&lt;&gt;"",KOKPIT!I839,"")</f>
        <v/>
      </c>
      <c r="J839" t="str">
        <f>IF(KOKPIT!J839&lt;&gt;"",KOKPIT!J839,"")</f>
        <v/>
      </c>
      <c r="K839" s="124" t="str">
        <f>IF(I839&lt;&gt;"",SUMIFS('JPK_KR-1'!AJ:AJ,'JPK_KR-1'!W:W,J839),"")</f>
        <v/>
      </c>
      <c r="L839" s="124" t="str">
        <f>IF(I839&lt;&gt;"",SUMIFS('JPK_KR-1'!AK:AK,'JPK_KR-1'!W:W,J839),"")</f>
        <v/>
      </c>
    </row>
    <row r="840" spans="1:12" x14ac:dyDescent="0.35">
      <c r="A840" t="str">
        <f>IF(KOKPIT!A840&lt;&gt;"",KOKPIT!A840,"")</f>
        <v/>
      </c>
      <c r="B840" t="str">
        <f>IF(KOKPIT!B840&lt;&gt;"",KOKPIT!B840,"")</f>
        <v/>
      </c>
      <c r="C840" s="124" t="str">
        <f>IF(A840&lt;&gt;"",SUMIFS('JPK_KR-1'!AL:AL,'JPK_KR-1'!W:W,B840),"")</f>
        <v/>
      </c>
      <c r="D840" s="124" t="str">
        <f>IF(A840&lt;&gt;"",SUMIFS('JPK_KR-1'!AM:AM,'JPK_KR-1'!W:W,B840),"")</f>
        <v/>
      </c>
      <c r="E840" t="str">
        <f>IF(KOKPIT!E840&lt;&gt;"",KOKPIT!E840,"")</f>
        <v/>
      </c>
      <c r="F840" t="str">
        <f>IF(KOKPIT!F840&lt;&gt;"",KOKPIT!F840,"")</f>
        <v/>
      </c>
      <c r="G840" s="124" t="str">
        <f>IF(E840&lt;&gt;"",SUMIFS('JPK_KR-1'!AL:AL,'JPK_KR-1'!W:W,F840),"")</f>
        <v/>
      </c>
      <c r="H840" s="124" t="str">
        <f>IF(E840&lt;&gt;"",SUMIFS('JPK_KR-1'!AM:AM,'JPK_KR-1'!W:W,F840),"")</f>
        <v/>
      </c>
      <c r="I840" t="str">
        <f>IF(KOKPIT!I840&lt;&gt;"",KOKPIT!I840,"")</f>
        <v/>
      </c>
      <c r="J840" t="str">
        <f>IF(KOKPIT!J840&lt;&gt;"",KOKPIT!J840,"")</f>
        <v/>
      </c>
      <c r="K840" s="124" t="str">
        <f>IF(I840&lt;&gt;"",SUMIFS('JPK_KR-1'!AJ:AJ,'JPK_KR-1'!W:W,J840),"")</f>
        <v/>
      </c>
      <c r="L840" s="124" t="str">
        <f>IF(I840&lt;&gt;"",SUMIFS('JPK_KR-1'!AK:AK,'JPK_KR-1'!W:W,J840),"")</f>
        <v/>
      </c>
    </row>
    <row r="841" spans="1:12" x14ac:dyDescent="0.35">
      <c r="A841" t="str">
        <f>IF(KOKPIT!A841&lt;&gt;"",KOKPIT!A841,"")</f>
        <v/>
      </c>
      <c r="B841" t="str">
        <f>IF(KOKPIT!B841&lt;&gt;"",KOKPIT!B841,"")</f>
        <v/>
      </c>
      <c r="C841" s="124" t="str">
        <f>IF(A841&lt;&gt;"",SUMIFS('JPK_KR-1'!AL:AL,'JPK_KR-1'!W:W,B841),"")</f>
        <v/>
      </c>
      <c r="D841" s="124" t="str">
        <f>IF(A841&lt;&gt;"",SUMIFS('JPK_KR-1'!AM:AM,'JPK_KR-1'!W:W,B841),"")</f>
        <v/>
      </c>
      <c r="E841" t="str">
        <f>IF(KOKPIT!E841&lt;&gt;"",KOKPIT!E841,"")</f>
        <v/>
      </c>
      <c r="F841" t="str">
        <f>IF(KOKPIT!F841&lt;&gt;"",KOKPIT!F841,"")</f>
        <v/>
      </c>
      <c r="G841" s="124" t="str">
        <f>IF(E841&lt;&gt;"",SUMIFS('JPK_KR-1'!AL:AL,'JPK_KR-1'!W:W,F841),"")</f>
        <v/>
      </c>
      <c r="H841" s="124" t="str">
        <f>IF(E841&lt;&gt;"",SUMIFS('JPK_KR-1'!AM:AM,'JPK_KR-1'!W:W,F841),"")</f>
        <v/>
      </c>
      <c r="I841" t="str">
        <f>IF(KOKPIT!I841&lt;&gt;"",KOKPIT!I841,"")</f>
        <v/>
      </c>
      <c r="J841" t="str">
        <f>IF(KOKPIT!J841&lt;&gt;"",KOKPIT!J841,"")</f>
        <v/>
      </c>
      <c r="K841" s="124" t="str">
        <f>IF(I841&lt;&gt;"",SUMIFS('JPK_KR-1'!AJ:AJ,'JPK_KR-1'!W:W,J841),"")</f>
        <v/>
      </c>
      <c r="L841" s="124" t="str">
        <f>IF(I841&lt;&gt;"",SUMIFS('JPK_KR-1'!AK:AK,'JPK_KR-1'!W:W,J841),"")</f>
        <v/>
      </c>
    </row>
    <row r="842" spans="1:12" x14ac:dyDescent="0.35">
      <c r="A842" t="str">
        <f>IF(KOKPIT!A842&lt;&gt;"",KOKPIT!A842,"")</f>
        <v/>
      </c>
      <c r="B842" t="str">
        <f>IF(KOKPIT!B842&lt;&gt;"",KOKPIT!B842,"")</f>
        <v/>
      </c>
      <c r="C842" s="124" t="str">
        <f>IF(A842&lt;&gt;"",SUMIFS('JPK_KR-1'!AL:AL,'JPK_KR-1'!W:W,B842),"")</f>
        <v/>
      </c>
      <c r="D842" s="124" t="str">
        <f>IF(A842&lt;&gt;"",SUMIFS('JPK_KR-1'!AM:AM,'JPK_KR-1'!W:W,B842),"")</f>
        <v/>
      </c>
      <c r="E842" t="str">
        <f>IF(KOKPIT!E842&lt;&gt;"",KOKPIT!E842,"")</f>
        <v/>
      </c>
      <c r="F842" t="str">
        <f>IF(KOKPIT!F842&lt;&gt;"",KOKPIT!F842,"")</f>
        <v/>
      </c>
      <c r="G842" s="124" t="str">
        <f>IF(E842&lt;&gt;"",SUMIFS('JPK_KR-1'!AL:AL,'JPK_KR-1'!W:W,F842),"")</f>
        <v/>
      </c>
      <c r="H842" s="124" t="str">
        <f>IF(E842&lt;&gt;"",SUMIFS('JPK_KR-1'!AM:AM,'JPK_KR-1'!W:W,F842),"")</f>
        <v/>
      </c>
      <c r="I842" t="str">
        <f>IF(KOKPIT!I842&lt;&gt;"",KOKPIT!I842,"")</f>
        <v/>
      </c>
      <c r="J842" t="str">
        <f>IF(KOKPIT!J842&lt;&gt;"",KOKPIT!J842,"")</f>
        <v/>
      </c>
      <c r="K842" s="124" t="str">
        <f>IF(I842&lt;&gt;"",SUMIFS('JPK_KR-1'!AJ:AJ,'JPK_KR-1'!W:W,J842),"")</f>
        <v/>
      </c>
      <c r="L842" s="124" t="str">
        <f>IF(I842&lt;&gt;"",SUMIFS('JPK_KR-1'!AK:AK,'JPK_KR-1'!W:W,J842),"")</f>
        <v/>
      </c>
    </row>
    <row r="843" spans="1:12" x14ac:dyDescent="0.35">
      <c r="A843" t="str">
        <f>IF(KOKPIT!A843&lt;&gt;"",KOKPIT!A843,"")</f>
        <v/>
      </c>
      <c r="B843" t="str">
        <f>IF(KOKPIT!B843&lt;&gt;"",KOKPIT!B843,"")</f>
        <v/>
      </c>
      <c r="C843" s="124" t="str">
        <f>IF(A843&lt;&gt;"",SUMIFS('JPK_KR-1'!AL:AL,'JPK_KR-1'!W:W,B843),"")</f>
        <v/>
      </c>
      <c r="D843" s="124" t="str">
        <f>IF(A843&lt;&gt;"",SUMIFS('JPK_KR-1'!AM:AM,'JPK_KR-1'!W:W,B843),"")</f>
        <v/>
      </c>
      <c r="E843" t="str">
        <f>IF(KOKPIT!E843&lt;&gt;"",KOKPIT!E843,"")</f>
        <v/>
      </c>
      <c r="F843" t="str">
        <f>IF(KOKPIT!F843&lt;&gt;"",KOKPIT!F843,"")</f>
        <v/>
      </c>
      <c r="G843" s="124" t="str">
        <f>IF(E843&lt;&gt;"",SUMIFS('JPK_KR-1'!AL:AL,'JPK_KR-1'!W:W,F843),"")</f>
        <v/>
      </c>
      <c r="H843" s="124" t="str">
        <f>IF(E843&lt;&gt;"",SUMIFS('JPK_KR-1'!AM:AM,'JPK_KR-1'!W:W,F843),"")</f>
        <v/>
      </c>
      <c r="I843" t="str">
        <f>IF(KOKPIT!I843&lt;&gt;"",KOKPIT!I843,"")</f>
        <v/>
      </c>
      <c r="J843" t="str">
        <f>IF(KOKPIT!J843&lt;&gt;"",KOKPIT!J843,"")</f>
        <v/>
      </c>
      <c r="K843" s="124" t="str">
        <f>IF(I843&lt;&gt;"",SUMIFS('JPK_KR-1'!AJ:AJ,'JPK_KR-1'!W:W,J843),"")</f>
        <v/>
      </c>
      <c r="L843" s="124" t="str">
        <f>IF(I843&lt;&gt;"",SUMIFS('JPK_KR-1'!AK:AK,'JPK_KR-1'!W:W,J843),"")</f>
        <v/>
      </c>
    </row>
    <row r="844" spans="1:12" x14ac:dyDescent="0.35">
      <c r="A844" t="str">
        <f>IF(KOKPIT!A844&lt;&gt;"",KOKPIT!A844,"")</f>
        <v/>
      </c>
      <c r="B844" t="str">
        <f>IF(KOKPIT!B844&lt;&gt;"",KOKPIT!B844,"")</f>
        <v/>
      </c>
      <c r="C844" s="124" t="str">
        <f>IF(A844&lt;&gt;"",SUMIFS('JPK_KR-1'!AL:AL,'JPK_KR-1'!W:W,B844),"")</f>
        <v/>
      </c>
      <c r="D844" s="124" t="str">
        <f>IF(A844&lt;&gt;"",SUMIFS('JPK_KR-1'!AM:AM,'JPK_KR-1'!W:W,B844),"")</f>
        <v/>
      </c>
      <c r="E844" t="str">
        <f>IF(KOKPIT!E844&lt;&gt;"",KOKPIT!E844,"")</f>
        <v/>
      </c>
      <c r="F844" t="str">
        <f>IF(KOKPIT!F844&lt;&gt;"",KOKPIT!F844,"")</f>
        <v/>
      </c>
      <c r="G844" s="124" t="str">
        <f>IF(E844&lt;&gt;"",SUMIFS('JPK_KR-1'!AL:AL,'JPK_KR-1'!W:W,F844),"")</f>
        <v/>
      </c>
      <c r="H844" s="124" t="str">
        <f>IF(E844&lt;&gt;"",SUMIFS('JPK_KR-1'!AM:AM,'JPK_KR-1'!W:W,F844),"")</f>
        <v/>
      </c>
      <c r="I844" t="str">
        <f>IF(KOKPIT!I844&lt;&gt;"",KOKPIT!I844,"")</f>
        <v/>
      </c>
      <c r="J844" t="str">
        <f>IF(KOKPIT!J844&lt;&gt;"",KOKPIT!J844,"")</f>
        <v/>
      </c>
      <c r="K844" s="124" t="str">
        <f>IF(I844&lt;&gt;"",SUMIFS('JPK_KR-1'!AJ:AJ,'JPK_KR-1'!W:W,J844),"")</f>
        <v/>
      </c>
      <c r="L844" s="124" t="str">
        <f>IF(I844&lt;&gt;"",SUMIFS('JPK_KR-1'!AK:AK,'JPK_KR-1'!W:W,J844),"")</f>
        <v/>
      </c>
    </row>
    <row r="845" spans="1:12" x14ac:dyDescent="0.35">
      <c r="A845" t="str">
        <f>IF(KOKPIT!A845&lt;&gt;"",KOKPIT!A845,"")</f>
        <v/>
      </c>
      <c r="B845" t="str">
        <f>IF(KOKPIT!B845&lt;&gt;"",KOKPIT!B845,"")</f>
        <v/>
      </c>
      <c r="C845" s="124" t="str">
        <f>IF(A845&lt;&gt;"",SUMIFS('JPK_KR-1'!AL:AL,'JPK_KR-1'!W:W,B845),"")</f>
        <v/>
      </c>
      <c r="D845" s="124" t="str">
        <f>IF(A845&lt;&gt;"",SUMIFS('JPK_KR-1'!AM:AM,'JPK_KR-1'!W:W,B845),"")</f>
        <v/>
      </c>
      <c r="E845" t="str">
        <f>IF(KOKPIT!E845&lt;&gt;"",KOKPIT!E845,"")</f>
        <v/>
      </c>
      <c r="F845" t="str">
        <f>IF(KOKPIT!F845&lt;&gt;"",KOKPIT!F845,"")</f>
        <v/>
      </c>
      <c r="G845" s="124" t="str">
        <f>IF(E845&lt;&gt;"",SUMIFS('JPK_KR-1'!AL:AL,'JPK_KR-1'!W:W,F845),"")</f>
        <v/>
      </c>
      <c r="H845" s="124" t="str">
        <f>IF(E845&lt;&gt;"",SUMIFS('JPK_KR-1'!AM:AM,'JPK_KR-1'!W:W,F845),"")</f>
        <v/>
      </c>
      <c r="I845" t="str">
        <f>IF(KOKPIT!I845&lt;&gt;"",KOKPIT!I845,"")</f>
        <v/>
      </c>
      <c r="J845" t="str">
        <f>IF(KOKPIT!J845&lt;&gt;"",KOKPIT!J845,"")</f>
        <v/>
      </c>
      <c r="K845" s="124" t="str">
        <f>IF(I845&lt;&gt;"",SUMIFS('JPK_KR-1'!AJ:AJ,'JPK_KR-1'!W:W,J845),"")</f>
        <v/>
      </c>
      <c r="L845" s="124" t="str">
        <f>IF(I845&lt;&gt;"",SUMIFS('JPK_KR-1'!AK:AK,'JPK_KR-1'!W:W,J845),"")</f>
        <v/>
      </c>
    </row>
    <row r="846" spans="1:12" x14ac:dyDescent="0.35">
      <c r="A846" t="str">
        <f>IF(KOKPIT!A846&lt;&gt;"",KOKPIT!A846,"")</f>
        <v/>
      </c>
      <c r="B846" t="str">
        <f>IF(KOKPIT!B846&lt;&gt;"",KOKPIT!B846,"")</f>
        <v/>
      </c>
      <c r="C846" s="124" t="str">
        <f>IF(A846&lt;&gt;"",SUMIFS('JPK_KR-1'!AL:AL,'JPK_KR-1'!W:W,B846),"")</f>
        <v/>
      </c>
      <c r="D846" s="124" t="str">
        <f>IF(A846&lt;&gt;"",SUMIFS('JPK_KR-1'!AM:AM,'JPK_KR-1'!W:W,B846),"")</f>
        <v/>
      </c>
      <c r="E846" t="str">
        <f>IF(KOKPIT!E846&lt;&gt;"",KOKPIT!E846,"")</f>
        <v/>
      </c>
      <c r="F846" t="str">
        <f>IF(KOKPIT!F846&lt;&gt;"",KOKPIT!F846,"")</f>
        <v/>
      </c>
      <c r="G846" s="124" t="str">
        <f>IF(E846&lt;&gt;"",SUMIFS('JPK_KR-1'!AL:AL,'JPK_KR-1'!W:W,F846),"")</f>
        <v/>
      </c>
      <c r="H846" s="124" t="str">
        <f>IF(E846&lt;&gt;"",SUMIFS('JPK_KR-1'!AM:AM,'JPK_KR-1'!W:W,F846),"")</f>
        <v/>
      </c>
      <c r="I846" t="str">
        <f>IF(KOKPIT!I846&lt;&gt;"",KOKPIT!I846,"")</f>
        <v/>
      </c>
      <c r="J846" t="str">
        <f>IF(KOKPIT!J846&lt;&gt;"",KOKPIT!J846,"")</f>
        <v/>
      </c>
      <c r="K846" s="124" t="str">
        <f>IF(I846&lt;&gt;"",SUMIFS('JPK_KR-1'!AJ:AJ,'JPK_KR-1'!W:W,J846),"")</f>
        <v/>
      </c>
      <c r="L846" s="124" t="str">
        <f>IF(I846&lt;&gt;"",SUMIFS('JPK_KR-1'!AK:AK,'JPK_KR-1'!W:W,J846),"")</f>
        <v/>
      </c>
    </row>
    <row r="847" spans="1:12" x14ac:dyDescent="0.35">
      <c r="A847" t="str">
        <f>IF(KOKPIT!A847&lt;&gt;"",KOKPIT!A847,"")</f>
        <v/>
      </c>
      <c r="B847" t="str">
        <f>IF(KOKPIT!B847&lt;&gt;"",KOKPIT!B847,"")</f>
        <v/>
      </c>
      <c r="C847" s="124" t="str">
        <f>IF(A847&lt;&gt;"",SUMIFS('JPK_KR-1'!AL:AL,'JPK_KR-1'!W:W,B847),"")</f>
        <v/>
      </c>
      <c r="D847" s="124" t="str">
        <f>IF(A847&lt;&gt;"",SUMIFS('JPK_KR-1'!AM:AM,'JPK_KR-1'!W:W,B847),"")</f>
        <v/>
      </c>
      <c r="E847" t="str">
        <f>IF(KOKPIT!E847&lt;&gt;"",KOKPIT!E847,"")</f>
        <v/>
      </c>
      <c r="F847" t="str">
        <f>IF(KOKPIT!F847&lt;&gt;"",KOKPIT!F847,"")</f>
        <v/>
      </c>
      <c r="G847" s="124" t="str">
        <f>IF(E847&lt;&gt;"",SUMIFS('JPK_KR-1'!AL:AL,'JPK_KR-1'!W:W,F847),"")</f>
        <v/>
      </c>
      <c r="H847" s="124" t="str">
        <f>IF(E847&lt;&gt;"",SUMIFS('JPK_KR-1'!AM:AM,'JPK_KR-1'!W:W,F847),"")</f>
        <v/>
      </c>
      <c r="I847" t="str">
        <f>IF(KOKPIT!I847&lt;&gt;"",KOKPIT!I847,"")</f>
        <v/>
      </c>
      <c r="J847" t="str">
        <f>IF(KOKPIT!J847&lt;&gt;"",KOKPIT!J847,"")</f>
        <v/>
      </c>
      <c r="K847" s="124" t="str">
        <f>IF(I847&lt;&gt;"",SUMIFS('JPK_KR-1'!AJ:AJ,'JPK_KR-1'!W:W,J847),"")</f>
        <v/>
      </c>
      <c r="L847" s="124" t="str">
        <f>IF(I847&lt;&gt;"",SUMIFS('JPK_KR-1'!AK:AK,'JPK_KR-1'!W:W,J847),"")</f>
        <v/>
      </c>
    </row>
    <row r="848" spans="1:12" x14ac:dyDescent="0.35">
      <c r="A848" t="str">
        <f>IF(KOKPIT!A848&lt;&gt;"",KOKPIT!A848,"")</f>
        <v/>
      </c>
      <c r="B848" t="str">
        <f>IF(KOKPIT!B848&lt;&gt;"",KOKPIT!B848,"")</f>
        <v/>
      </c>
      <c r="C848" s="124" t="str">
        <f>IF(A848&lt;&gt;"",SUMIFS('JPK_KR-1'!AL:AL,'JPK_KR-1'!W:W,B848),"")</f>
        <v/>
      </c>
      <c r="D848" s="124" t="str">
        <f>IF(A848&lt;&gt;"",SUMIFS('JPK_KR-1'!AM:AM,'JPK_KR-1'!W:W,B848),"")</f>
        <v/>
      </c>
      <c r="E848" t="str">
        <f>IF(KOKPIT!E848&lt;&gt;"",KOKPIT!E848,"")</f>
        <v/>
      </c>
      <c r="F848" t="str">
        <f>IF(KOKPIT!F848&lt;&gt;"",KOKPIT!F848,"")</f>
        <v/>
      </c>
      <c r="G848" s="124" t="str">
        <f>IF(E848&lt;&gt;"",SUMIFS('JPK_KR-1'!AL:AL,'JPK_KR-1'!W:W,F848),"")</f>
        <v/>
      </c>
      <c r="H848" s="124" t="str">
        <f>IF(E848&lt;&gt;"",SUMIFS('JPK_KR-1'!AM:AM,'JPK_KR-1'!W:W,F848),"")</f>
        <v/>
      </c>
      <c r="I848" t="str">
        <f>IF(KOKPIT!I848&lt;&gt;"",KOKPIT!I848,"")</f>
        <v/>
      </c>
      <c r="J848" t="str">
        <f>IF(KOKPIT!J848&lt;&gt;"",KOKPIT!J848,"")</f>
        <v/>
      </c>
      <c r="K848" s="124" t="str">
        <f>IF(I848&lt;&gt;"",SUMIFS('JPK_KR-1'!AJ:AJ,'JPK_KR-1'!W:W,J848),"")</f>
        <v/>
      </c>
      <c r="L848" s="124" t="str">
        <f>IF(I848&lt;&gt;"",SUMIFS('JPK_KR-1'!AK:AK,'JPK_KR-1'!W:W,J848),"")</f>
        <v/>
      </c>
    </row>
    <row r="849" spans="1:12" x14ac:dyDescent="0.35">
      <c r="A849" t="str">
        <f>IF(KOKPIT!A849&lt;&gt;"",KOKPIT!A849,"")</f>
        <v/>
      </c>
      <c r="B849" t="str">
        <f>IF(KOKPIT!B849&lt;&gt;"",KOKPIT!B849,"")</f>
        <v/>
      </c>
      <c r="C849" s="124" t="str">
        <f>IF(A849&lt;&gt;"",SUMIFS('JPK_KR-1'!AL:AL,'JPK_KR-1'!W:W,B849),"")</f>
        <v/>
      </c>
      <c r="D849" s="124" t="str">
        <f>IF(A849&lt;&gt;"",SUMIFS('JPK_KR-1'!AM:AM,'JPK_KR-1'!W:W,B849),"")</f>
        <v/>
      </c>
      <c r="E849" t="str">
        <f>IF(KOKPIT!E849&lt;&gt;"",KOKPIT!E849,"")</f>
        <v/>
      </c>
      <c r="F849" t="str">
        <f>IF(KOKPIT!F849&lt;&gt;"",KOKPIT!F849,"")</f>
        <v/>
      </c>
      <c r="G849" s="124" t="str">
        <f>IF(E849&lt;&gt;"",SUMIFS('JPK_KR-1'!AL:AL,'JPK_KR-1'!W:W,F849),"")</f>
        <v/>
      </c>
      <c r="H849" s="124" t="str">
        <f>IF(E849&lt;&gt;"",SUMIFS('JPK_KR-1'!AM:AM,'JPK_KR-1'!W:W,F849),"")</f>
        <v/>
      </c>
      <c r="I849" t="str">
        <f>IF(KOKPIT!I849&lt;&gt;"",KOKPIT!I849,"")</f>
        <v/>
      </c>
      <c r="J849" t="str">
        <f>IF(KOKPIT!J849&lt;&gt;"",KOKPIT!J849,"")</f>
        <v/>
      </c>
      <c r="K849" s="124" t="str">
        <f>IF(I849&lt;&gt;"",SUMIFS('JPK_KR-1'!AJ:AJ,'JPK_KR-1'!W:W,J849),"")</f>
        <v/>
      </c>
      <c r="L849" s="124" t="str">
        <f>IF(I849&lt;&gt;"",SUMIFS('JPK_KR-1'!AK:AK,'JPK_KR-1'!W:W,J849),"")</f>
        <v/>
      </c>
    </row>
    <row r="850" spans="1:12" x14ac:dyDescent="0.35">
      <c r="A850" t="str">
        <f>IF(KOKPIT!A850&lt;&gt;"",KOKPIT!A850,"")</f>
        <v/>
      </c>
      <c r="B850" t="str">
        <f>IF(KOKPIT!B850&lt;&gt;"",KOKPIT!B850,"")</f>
        <v/>
      </c>
      <c r="C850" s="124" t="str">
        <f>IF(A850&lt;&gt;"",SUMIFS('JPK_KR-1'!AL:AL,'JPK_KR-1'!W:W,B850),"")</f>
        <v/>
      </c>
      <c r="D850" s="124" t="str">
        <f>IF(A850&lt;&gt;"",SUMIFS('JPK_KR-1'!AM:AM,'JPK_KR-1'!W:W,B850),"")</f>
        <v/>
      </c>
      <c r="E850" t="str">
        <f>IF(KOKPIT!E850&lt;&gt;"",KOKPIT!E850,"")</f>
        <v/>
      </c>
      <c r="F850" t="str">
        <f>IF(KOKPIT!F850&lt;&gt;"",KOKPIT!F850,"")</f>
        <v/>
      </c>
      <c r="G850" s="124" t="str">
        <f>IF(E850&lt;&gt;"",SUMIFS('JPK_KR-1'!AL:AL,'JPK_KR-1'!W:W,F850),"")</f>
        <v/>
      </c>
      <c r="H850" s="124" t="str">
        <f>IF(E850&lt;&gt;"",SUMIFS('JPK_KR-1'!AM:AM,'JPK_KR-1'!W:W,F850),"")</f>
        <v/>
      </c>
      <c r="I850" t="str">
        <f>IF(KOKPIT!I850&lt;&gt;"",KOKPIT!I850,"")</f>
        <v/>
      </c>
      <c r="J850" t="str">
        <f>IF(KOKPIT!J850&lt;&gt;"",KOKPIT!J850,"")</f>
        <v/>
      </c>
      <c r="K850" s="124" t="str">
        <f>IF(I850&lt;&gt;"",SUMIFS('JPK_KR-1'!AJ:AJ,'JPK_KR-1'!W:W,J850),"")</f>
        <v/>
      </c>
      <c r="L850" s="124" t="str">
        <f>IF(I850&lt;&gt;"",SUMIFS('JPK_KR-1'!AK:AK,'JPK_KR-1'!W:W,J850),"")</f>
        <v/>
      </c>
    </row>
    <row r="851" spans="1:12" x14ac:dyDescent="0.35">
      <c r="A851" t="str">
        <f>IF(KOKPIT!A851&lt;&gt;"",KOKPIT!A851,"")</f>
        <v/>
      </c>
      <c r="B851" t="str">
        <f>IF(KOKPIT!B851&lt;&gt;"",KOKPIT!B851,"")</f>
        <v/>
      </c>
      <c r="C851" s="124" t="str">
        <f>IF(A851&lt;&gt;"",SUMIFS('JPK_KR-1'!AL:AL,'JPK_KR-1'!W:W,B851),"")</f>
        <v/>
      </c>
      <c r="D851" s="124" t="str">
        <f>IF(A851&lt;&gt;"",SUMIFS('JPK_KR-1'!AM:AM,'JPK_KR-1'!W:W,B851),"")</f>
        <v/>
      </c>
      <c r="E851" t="str">
        <f>IF(KOKPIT!E851&lt;&gt;"",KOKPIT!E851,"")</f>
        <v/>
      </c>
      <c r="F851" t="str">
        <f>IF(KOKPIT!F851&lt;&gt;"",KOKPIT!F851,"")</f>
        <v/>
      </c>
      <c r="G851" s="124" t="str">
        <f>IF(E851&lt;&gt;"",SUMIFS('JPK_KR-1'!AL:AL,'JPK_KR-1'!W:W,F851),"")</f>
        <v/>
      </c>
      <c r="H851" s="124" t="str">
        <f>IF(E851&lt;&gt;"",SUMIFS('JPK_KR-1'!AM:AM,'JPK_KR-1'!W:W,F851),"")</f>
        <v/>
      </c>
      <c r="I851" t="str">
        <f>IF(KOKPIT!I851&lt;&gt;"",KOKPIT!I851,"")</f>
        <v/>
      </c>
      <c r="J851" t="str">
        <f>IF(KOKPIT!J851&lt;&gt;"",KOKPIT!J851,"")</f>
        <v/>
      </c>
      <c r="K851" s="124" t="str">
        <f>IF(I851&lt;&gt;"",SUMIFS('JPK_KR-1'!AJ:AJ,'JPK_KR-1'!W:W,J851),"")</f>
        <v/>
      </c>
      <c r="L851" s="124" t="str">
        <f>IF(I851&lt;&gt;"",SUMIFS('JPK_KR-1'!AK:AK,'JPK_KR-1'!W:W,J851),"")</f>
        <v/>
      </c>
    </row>
    <row r="852" spans="1:12" x14ac:dyDescent="0.35">
      <c r="A852" t="str">
        <f>IF(KOKPIT!A852&lt;&gt;"",KOKPIT!A852,"")</f>
        <v/>
      </c>
      <c r="B852" t="str">
        <f>IF(KOKPIT!B852&lt;&gt;"",KOKPIT!B852,"")</f>
        <v/>
      </c>
      <c r="C852" s="124" t="str">
        <f>IF(A852&lt;&gt;"",SUMIFS('JPK_KR-1'!AL:AL,'JPK_KR-1'!W:W,B852),"")</f>
        <v/>
      </c>
      <c r="D852" s="124" t="str">
        <f>IF(A852&lt;&gt;"",SUMIFS('JPK_KR-1'!AM:AM,'JPK_KR-1'!W:W,B852),"")</f>
        <v/>
      </c>
      <c r="E852" t="str">
        <f>IF(KOKPIT!E852&lt;&gt;"",KOKPIT!E852,"")</f>
        <v/>
      </c>
      <c r="F852" t="str">
        <f>IF(KOKPIT!F852&lt;&gt;"",KOKPIT!F852,"")</f>
        <v/>
      </c>
      <c r="G852" s="124" t="str">
        <f>IF(E852&lt;&gt;"",SUMIFS('JPK_KR-1'!AL:AL,'JPK_KR-1'!W:W,F852),"")</f>
        <v/>
      </c>
      <c r="H852" s="124" t="str">
        <f>IF(E852&lt;&gt;"",SUMIFS('JPK_KR-1'!AM:AM,'JPK_KR-1'!W:W,F852),"")</f>
        <v/>
      </c>
      <c r="I852" t="str">
        <f>IF(KOKPIT!I852&lt;&gt;"",KOKPIT!I852,"")</f>
        <v/>
      </c>
      <c r="J852" t="str">
        <f>IF(KOKPIT!J852&lt;&gt;"",KOKPIT!J852,"")</f>
        <v/>
      </c>
      <c r="K852" s="124" t="str">
        <f>IF(I852&lt;&gt;"",SUMIFS('JPK_KR-1'!AJ:AJ,'JPK_KR-1'!W:W,J852),"")</f>
        <v/>
      </c>
      <c r="L852" s="124" t="str">
        <f>IF(I852&lt;&gt;"",SUMIFS('JPK_KR-1'!AK:AK,'JPK_KR-1'!W:W,J852),"")</f>
        <v/>
      </c>
    </row>
    <row r="853" spans="1:12" x14ac:dyDescent="0.35">
      <c r="A853" t="str">
        <f>IF(KOKPIT!A853&lt;&gt;"",KOKPIT!A853,"")</f>
        <v/>
      </c>
      <c r="B853" t="str">
        <f>IF(KOKPIT!B853&lt;&gt;"",KOKPIT!B853,"")</f>
        <v/>
      </c>
      <c r="C853" s="124" t="str">
        <f>IF(A853&lt;&gt;"",SUMIFS('JPK_KR-1'!AL:AL,'JPK_KR-1'!W:W,B853),"")</f>
        <v/>
      </c>
      <c r="D853" s="124" t="str">
        <f>IF(A853&lt;&gt;"",SUMIFS('JPK_KR-1'!AM:AM,'JPK_KR-1'!W:W,B853),"")</f>
        <v/>
      </c>
      <c r="E853" t="str">
        <f>IF(KOKPIT!E853&lt;&gt;"",KOKPIT!E853,"")</f>
        <v/>
      </c>
      <c r="F853" t="str">
        <f>IF(KOKPIT!F853&lt;&gt;"",KOKPIT!F853,"")</f>
        <v/>
      </c>
      <c r="G853" s="124" t="str">
        <f>IF(E853&lt;&gt;"",SUMIFS('JPK_KR-1'!AL:AL,'JPK_KR-1'!W:W,F853),"")</f>
        <v/>
      </c>
      <c r="H853" s="124" t="str">
        <f>IF(E853&lt;&gt;"",SUMIFS('JPK_KR-1'!AM:AM,'JPK_KR-1'!W:W,F853),"")</f>
        <v/>
      </c>
      <c r="I853" t="str">
        <f>IF(KOKPIT!I853&lt;&gt;"",KOKPIT!I853,"")</f>
        <v/>
      </c>
      <c r="J853" t="str">
        <f>IF(KOKPIT!J853&lt;&gt;"",KOKPIT!J853,"")</f>
        <v/>
      </c>
      <c r="K853" s="124" t="str">
        <f>IF(I853&lt;&gt;"",SUMIFS('JPK_KR-1'!AJ:AJ,'JPK_KR-1'!W:W,J853),"")</f>
        <v/>
      </c>
      <c r="L853" s="124" t="str">
        <f>IF(I853&lt;&gt;"",SUMIFS('JPK_KR-1'!AK:AK,'JPK_KR-1'!W:W,J853),"")</f>
        <v/>
      </c>
    </row>
    <row r="854" spans="1:12" x14ac:dyDescent="0.35">
      <c r="A854" t="str">
        <f>IF(KOKPIT!A854&lt;&gt;"",KOKPIT!A854,"")</f>
        <v/>
      </c>
      <c r="B854" t="str">
        <f>IF(KOKPIT!B854&lt;&gt;"",KOKPIT!B854,"")</f>
        <v/>
      </c>
      <c r="C854" s="124" t="str">
        <f>IF(A854&lt;&gt;"",SUMIFS('JPK_KR-1'!AL:AL,'JPK_KR-1'!W:W,B854),"")</f>
        <v/>
      </c>
      <c r="D854" s="124" t="str">
        <f>IF(A854&lt;&gt;"",SUMIFS('JPK_KR-1'!AM:AM,'JPK_KR-1'!W:W,B854),"")</f>
        <v/>
      </c>
      <c r="E854" t="str">
        <f>IF(KOKPIT!E854&lt;&gt;"",KOKPIT!E854,"")</f>
        <v/>
      </c>
      <c r="F854" t="str">
        <f>IF(KOKPIT!F854&lt;&gt;"",KOKPIT!F854,"")</f>
        <v/>
      </c>
      <c r="G854" s="124" t="str">
        <f>IF(E854&lt;&gt;"",SUMIFS('JPK_KR-1'!AL:AL,'JPK_KR-1'!W:W,F854),"")</f>
        <v/>
      </c>
      <c r="H854" s="124" t="str">
        <f>IF(E854&lt;&gt;"",SUMIFS('JPK_KR-1'!AM:AM,'JPK_KR-1'!W:W,F854),"")</f>
        <v/>
      </c>
      <c r="I854" t="str">
        <f>IF(KOKPIT!I854&lt;&gt;"",KOKPIT!I854,"")</f>
        <v/>
      </c>
      <c r="J854" t="str">
        <f>IF(KOKPIT!J854&lt;&gt;"",KOKPIT!J854,"")</f>
        <v/>
      </c>
      <c r="K854" s="124" t="str">
        <f>IF(I854&lt;&gt;"",SUMIFS('JPK_KR-1'!AJ:AJ,'JPK_KR-1'!W:W,J854),"")</f>
        <v/>
      </c>
      <c r="L854" s="124" t="str">
        <f>IF(I854&lt;&gt;"",SUMIFS('JPK_KR-1'!AK:AK,'JPK_KR-1'!W:W,J854),"")</f>
        <v/>
      </c>
    </row>
    <row r="855" spans="1:12" x14ac:dyDescent="0.35">
      <c r="A855" t="str">
        <f>IF(KOKPIT!A855&lt;&gt;"",KOKPIT!A855,"")</f>
        <v/>
      </c>
      <c r="B855" t="str">
        <f>IF(KOKPIT!B855&lt;&gt;"",KOKPIT!B855,"")</f>
        <v/>
      </c>
      <c r="C855" s="124" t="str">
        <f>IF(A855&lt;&gt;"",SUMIFS('JPK_KR-1'!AL:AL,'JPK_KR-1'!W:W,B855),"")</f>
        <v/>
      </c>
      <c r="D855" s="124" t="str">
        <f>IF(A855&lt;&gt;"",SUMIFS('JPK_KR-1'!AM:AM,'JPK_KR-1'!W:W,B855),"")</f>
        <v/>
      </c>
      <c r="E855" t="str">
        <f>IF(KOKPIT!E855&lt;&gt;"",KOKPIT!E855,"")</f>
        <v/>
      </c>
      <c r="F855" t="str">
        <f>IF(KOKPIT!F855&lt;&gt;"",KOKPIT!F855,"")</f>
        <v/>
      </c>
      <c r="G855" s="124" t="str">
        <f>IF(E855&lt;&gt;"",SUMIFS('JPK_KR-1'!AL:AL,'JPK_KR-1'!W:W,F855),"")</f>
        <v/>
      </c>
      <c r="H855" s="124" t="str">
        <f>IF(E855&lt;&gt;"",SUMIFS('JPK_KR-1'!AM:AM,'JPK_KR-1'!W:W,F855),"")</f>
        <v/>
      </c>
      <c r="I855" t="str">
        <f>IF(KOKPIT!I855&lt;&gt;"",KOKPIT!I855,"")</f>
        <v/>
      </c>
      <c r="J855" t="str">
        <f>IF(KOKPIT!J855&lt;&gt;"",KOKPIT!J855,"")</f>
        <v/>
      </c>
      <c r="K855" s="124" t="str">
        <f>IF(I855&lt;&gt;"",SUMIFS('JPK_KR-1'!AJ:AJ,'JPK_KR-1'!W:W,J855),"")</f>
        <v/>
      </c>
      <c r="L855" s="124" t="str">
        <f>IF(I855&lt;&gt;"",SUMIFS('JPK_KR-1'!AK:AK,'JPK_KR-1'!W:W,J855),"")</f>
        <v/>
      </c>
    </row>
    <row r="856" spans="1:12" x14ac:dyDescent="0.35">
      <c r="A856" t="str">
        <f>IF(KOKPIT!A856&lt;&gt;"",KOKPIT!A856,"")</f>
        <v/>
      </c>
      <c r="B856" t="str">
        <f>IF(KOKPIT!B856&lt;&gt;"",KOKPIT!B856,"")</f>
        <v/>
      </c>
      <c r="C856" s="124" t="str">
        <f>IF(A856&lt;&gt;"",SUMIFS('JPK_KR-1'!AL:AL,'JPK_KR-1'!W:W,B856),"")</f>
        <v/>
      </c>
      <c r="D856" s="124" t="str">
        <f>IF(A856&lt;&gt;"",SUMIFS('JPK_KR-1'!AM:AM,'JPK_KR-1'!W:W,B856),"")</f>
        <v/>
      </c>
      <c r="E856" t="str">
        <f>IF(KOKPIT!E856&lt;&gt;"",KOKPIT!E856,"")</f>
        <v/>
      </c>
      <c r="F856" t="str">
        <f>IF(KOKPIT!F856&lt;&gt;"",KOKPIT!F856,"")</f>
        <v/>
      </c>
      <c r="G856" s="124" t="str">
        <f>IF(E856&lt;&gt;"",SUMIFS('JPK_KR-1'!AL:AL,'JPK_KR-1'!W:W,F856),"")</f>
        <v/>
      </c>
      <c r="H856" s="124" t="str">
        <f>IF(E856&lt;&gt;"",SUMIFS('JPK_KR-1'!AM:AM,'JPK_KR-1'!W:W,F856),"")</f>
        <v/>
      </c>
      <c r="I856" t="str">
        <f>IF(KOKPIT!I856&lt;&gt;"",KOKPIT!I856,"")</f>
        <v/>
      </c>
      <c r="J856" t="str">
        <f>IF(KOKPIT!J856&lt;&gt;"",KOKPIT!J856,"")</f>
        <v/>
      </c>
      <c r="K856" s="124" t="str">
        <f>IF(I856&lt;&gt;"",SUMIFS('JPK_KR-1'!AJ:AJ,'JPK_KR-1'!W:W,J856),"")</f>
        <v/>
      </c>
      <c r="L856" s="124" t="str">
        <f>IF(I856&lt;&gt;"",SUMIFS('JPK_KR-1'!AK:AK,'JPK_KR-1'!W:W,J856),"")</f>
        <v/>
      </c>
    </row>
    <row r="857" spans="1:12" x14ac:dyDescent="0.35">
      <c r="A857" t="str">
        <f>IF(KOKPIT!A857&lt;&gt;"",KOKPIT!A857,"")</f>
        <v/>
      </c>
      <c r="B857" t="str">
        <f>IF(KOKPIT!B857&lt;&gt;"",KOKPIT!B857,"")</f>
        <v/>
      </c>
      <c r="C857" s="124" t="str">
        <f>IF(A857&lt;&gt;"",SUMIFS('JPK_KR-1'!AL:AL,'JPK_KR-1'!W:W,B857),"")</f>
        <v/>
      </c>
      <c r="D857" s="124" t="str">
        <f>IF(A857&lt;&gt;"",SUMIFS('JPK_KR-1'!AM:AM,'JPK_KR-1'!W:W,B857),"")</f>
        <v/>
      </c>
      <c r="E857" t="str">
        <f>IF(KOKPIT!E857&lt;&gt;"",KOKPIT!E857,"")</f>
        <v/>
      </c>
      <c r="F857" t="str">
        <f>IF(KOKPIT!F857&lt;&gt;"",KOKPIT!F857,"")</f>
        <v/>
      </c>
      <c r="G857" s="124" t="str">
        <f>IF(E857&lt;&gt;"",SUMIFS('JPK_KR-1'!AL:AL,'JPK_KR-1'!W:W,F857),"")</f>
        <v/>
      </c>
      <c r="H857" s="124" t="str">
        <f>IF(E857&lt;&gt;"",SUMIFS('JPK_KR-1'!AM:AM,'JPK_KR-1'!W:W,F857),"")</f>
        <v/>
      </c>
      <c r="I857" t="str">
        <f>IF(KOKPIT!I857&lt;&gt;"",KOKPIT!I857,"")</f>
        <v/>
      </c>
      <c r="J857" t="str">
        <f>IF(KOKPIT!J857&lt;&gt;"",KOKPIT!J857,"")</f>
        <v/>
      </c>
      <c r="K857" s="124" t="str">
        <f>IF(I857&lt;&gt;"",SUMIFS('JPK_KR-1'!AJ:AJ,'JPK_KR-1'!W:W,J857),"")</f>
        <v/>
      </c>
      <c r="L857" s="124" t="str">
        <f>IF(I857&lt;&gt;"",SUMIFS('JPK_KR-1'!AK:AK,'JPK_KR-1'!W:W,J857),"")</f>
        <v/>
      </c>
    </row>
    <row r="858" spans="1:12" x14ac:dyDescent="0.35">
      <c r="A858" t="str">
        <f>IF(KOKPIT!A858&lt;&gt;"",KOKPIT!A858,"")</f>
        <v/>
      </c>
      <c r="B858" t="str">
        <f>IF(KOKPIT!B858&lt;&gt;"",KOKPIT!B858,"")</f>
        <v/>
      </c>
      <c r="C858" s="124" t="str">
        <f>IF(A858&lt;&gt;"",SUMIFS('JPK_KR-1'!AL:AL,'JPK_KR-1'!W:W,B858),"")</f>
        <v/>
      </c>
      <c r="D858" s="124" t="str">
        <f>IF(A858&lt;&gt;"",SUMIFS('JPK_KR-1'!AM:AM,'JPK_KR-1'!W:W,B858),"")</f>
        <v/>
      </c>
      <c r="E858" t="str">
        <f>IF(KOKPIT!E858&lt;&gt;"",KOKPIT!E858,"")</f>
        <v/>
      </c>
      <c r="F858" t="str">
        <f>IF(KOKPIT!F858&lt;&gt;"",KOKPIT!F858,"")</f>
        <v/>
      </c>
      <c r="G858" s="124" t="str">
        <f>IF(E858&lt;&gt;"",SUMIFS('JPK_KR-1'!AL:AL,'JPK_KR-1'!W:W,F858),"")</f>
        <v/>
      </c>
      <c r="H858" s="124" t="str">
        <f>IF(E858&lt;&gt;"",SUMIFS('JPK_KR-1'!AM:AM,'JPK_KR-1'!W:W,F858),"")</f>
        <v/>
      </c>
      <c r="I858" t="str">
        <f>IF(KOKPIT!I858&lt;&gt;"",KOKPIT!I858,"")</f>
        <v/>
      </c>
      <c r="J858" t="str">
        <f>IF(KOKPIT!J858&lt;&gt;"",KOKPIT!J858,"")</f>
        <v/>
      </c>
      <c r="K858" s="124" t="str">
        <f>IF(I858&lt;&gt;"",SUMIFS('JPK_KR-1'!AJ:AJ,'JPK_KR-1'!W:W,J858),"")</f>
        <v/>
      </c>
      <c r="L858" s="124" t="str">
        <f>IF(I858&lt;&gt;"",SUMIFS('JPK_KR-1'!AK:AK,'JPK_KR-1'!W:W,J858),"")</f>
        <v/>
      </c>
    </row>
    <row r="859" spans="1:12" x14ac:dyDescent="0.35">
      <c r="A859" t="str">
        <f>IF(KOKPIT!A859&lt;&gt;"",KOKPIT!A859,"")</f>
        <v/>
      </c>
      <c r="B859" t="str">
        <f>IF(KOKPIT!B859&lt;&gt;"",KOKPIT!B859,"")</f>
        <v/>
      </c>
      <c r="C859" s="124" t="str">
        <f>IF(A859&lt;&gt;"",SUMIFS('JPK_KR-1'!AL:AL,'JPK_KR-1'!W:W,B859),"")</f>
        <v/>
      </c>
      <c r="D859" s="124" t="str">
        <f>IF(A859&lt;&gt;"",SUMIFS('JPK_KR-1'!AM:AM,'JPK_KR-1'!W:W,B859),"")</f>
        <v/>
      </c>
      <c r="E859" t="str">
        <f>IF(KOKPIT!E859&lt;&gt;"",KOKPIT!E859,"")</f>
        <v/>
      </c>
      <c r="F859" t="str">
        <f>IF(KOKPIT!F859&lt;&gt;"",KOKPIT!F859,"")</f>
        <v/>
      </c>
      <c r="G859" s="124" t="str">
        <f>IF(E859&lt;&gt;"",SUMIFS('JPK_KR-1'!AL:AL,'JPK_KR-1'!W:W,F859),"")</f>
        <v/>
      </c>
      <c r="H859" s="124" t="str">
        <f>IF(E859&lt;&gt;"",SUMIFS('JPK_KR-1'!AM:AM,'JPK_KR-1'!W:W,F859),"")</f>
        <v/>
      </c>
      <c r="I859" t="str">
        <f>IF(KOKPIT!I859&lt;&gt;"",KOKPIT!I859,"")</f>
        <v/>
      </c>
      <c r="J859" t="str">
        <f>IF(KOKPIT!J859&lt;&gt;"",KOKPIT!J859,"")</f>
        <v/>
      </c>
      <c r="K859" s="124" t="str">
        <f>IF(I859&lt;&gt;"",SUMIFS('JPK_KR-1'!AJ:AJ,'JPK_KR-1'!W:W,J859),"")</f>
        <v/>
      </c>
      <c r="L859" s="124" t="str">
        <f>IF(I859&lt;&gt;"",SUMIFS('JPK_KR-1'!AK:AK,'JPK_KR-1'!W:W,J859),"")</f>
        <v/>
      </c>
    </row>
    <row r="860" spans="1:12" x14ac:dyDescent="0.35">
      <c r="A860" t="str">
        <f>IF(KOKPIT!A860&lt;&gt;"",KOKPIT!A860,"")</f>
        <v/>
      </c>
      <c r="B860" t="str">
        <f>IF(KOKPIT!B860&lt;&gt;"",KOKPIT!B860,"")</f>
        <v/>
      </c>
      <c r="C860" s="124" t="str">
        <f>IF(A860&lt;&gt;"",SUMIFS('JPK_KR-1'!AL:AL,'JPK_KR-1'!W:W,B860),"")</f>
        <v/>
      </c>
      <c r="D860" s="124" t="str">
        <f>IF(A860&lt;&gt;"",SUMIFS('JPK_KR-1'!AM:AM,'JPK_KR-1'!W:W,B860),"")</f>
        <v/>
      </c>
      <c r="E860" t="str">
        <f>IF(KOKPIT!E860&lt;&gt;"",KOKPIT!E860,"")</f>
        <v/>
      </c>
      <c r="F860" t="str">
        <f>IF(KOKPIT!F860&lt;&gt;"",KOKPIT!F860,"")</f>
        <v/>
      </c>
      <c r="G860" s="124" t="str">
        <f>IF(E860&lt;&gt;"",SUMIFS('JPK_KR-1'!AL:AL,'JPK_KR-1'!W:W,F860),"")</f>
        <v/>
      </c>
      <c r="H860" s="124" t="str">
        <f>IF(E860&lt;&gt;"",SUMIFS('JPK_KR-1'!AM:AM,'JPK_KR-1'!W:W,F860),"")</f>
        <v/>
      </c>
      <c r="I860" t="str">
        <f>IF(KOKPIT!I860&lt;&gt;"",KOKPIT!I860,"")</f>
        <v/>
      </c>
      <c r="J860" t="str">
        <f>IF(KOKPIT!J860&lt;&gt;"",KOKPIT!J860,"")</f>
        <v/>
      </c>
      <c r="K860" s="124" t="str">
        <f>IF(I860&lt;&gt;"",SUMIFS('JPK_KR-1'!AJ:AJ,'JPK_KR-1'!W:W,J860),"")</f>
        <v/>
      </c>
      <c r="L860" s="124" t="str">
        <f>IF(I860&lt;&gt;"",SUMIFS('JPK_KR-1'!AK:AK,'JPK_KR-1'!W:W,J860),"")</f>
        <v/>
      </c>
    </row>
    <row r="861" spans="1:12" x14ac:dyDescent="0.35">
      <c r="A861" t="str">
        <f>IF(KOKPIT!A861&lt;&gt;"",KOKPIT!A861,"")</f>
        <v/>
      </c>
      <c r="B861" t="str">
        <f>IF(KOKPIT!B861&lt;&gt;"",KOKPIT!B861,"")</f>
        <v/>
      </c>
      <c r="C861" s="124" t="str">
        <f>IF(A861&lt;&gt;"",SUMIFS('JPK_KR-1'!AL:AL,'JPK_KR-1'!W:W,B861),"")</f>
        <v/>
      </c>
      <c r="D861" s="124" t="str">
        <f>IF(A861&lt;&gt;"",SUMIFS('JPK_KR-1'!AM:AM,'JPK_KR-1'!W:W,B861),"")</f>
        <v/>
      </c>
      <c r="E861" t="str">
        <f>IF(KOKPIT!E861&lt;&gt;"",KOKPIT!E861,"")</f>
        <v/>
      </c>
      <c r="F861" t="str">
        <f>IF(KOKPIT!F861&lt;&gt;"",KOKPIT!F861,"")</f>
        <v/>
      </c>
      <c r="G861" s="124" t="str">
        <f>IF(E861&lt;&gt;"",SUMIFS('JPK_KR-1'!AL:AL,'JPK_KR-1'!W:W,F861),"")</f>
        <v/>
      </c>
      <c r="H861" s="124" t="str">
        <f>IF(E861&lt;&gt;"",SUMIFS('JPK_KR-1'!AM:AM,'JPK_KR-1'!W:W,F861),"")</f>
        <v/>
      </c>
      <c r="I861" t="str">
        <f>IF(KOKPIT!I861&lt;&gt;"",KOKPIT!I861,"")</f>
        <v/>
      </c>
      <c r="J861" t="str">
        <f>IF(KOKPIT!J861&lt;&gt;"",KOKPIT!J861,"")</f>
        <v/>
      </c>
      <c r="K861" s="124" t="str">
        <f>IF(I861&lt;&gt;"",SUMIFS('JPK_KR-1'!AJ:AJ,'JPK_KR-1'!W:W,J861),"")</f>
        <v/>
      </c>
      <c r="L861" s="124" t="str">
        <f>IF(I861&lt;&gt;"",SUMIFS('JPK_KR-1'!AK:AK,'JPK_KR-1'!W:W,J861),"")</f>
        <v/>
      </c>
    </row>
    <row r="862" spans="1:12" x14ac:dyDescent="0.35">
      <c r="A862" t="str">
        <f>IF(KOKPIT!A862&lt;&gt;"",KOKPIT!A862,"")</f>
        <v/>
      </c>
      <c r="B862" t="str">
        <f>IF(KOKPIT!B862&lt;&gt;"",KOKPIT!B862,"")</f>
        <v/>
      </c>
      <c r="C862" s="124" t="str">
        <f>IF(A862&lt;&gt;"",SUMIFS('JPK_KR-1'!AL:AL,'JPK_KR-1'!W:W,B862),"")</f>
        <v/>
      </c>
      <c r="D862" s="124" t="str">
        <f>IF(A862&lt;&gt;"",SUMIFS('JPK_KR-1'!AM:AM,'JPK_KR-1'!W:W,B862),"")</f>
        <v/>
      </c>
      <c r="E862" t="str">
        <f>IF(KOKPIT!E862&lt;&gt;"",KOKPIT!E862,"")</f>
        <v/>
      </c>
      <c r="F862" t="str">
        <f>IF(KOKPIT!F862&lt;&gt;"",KOKPIT!F862,"")</f>
        <v/>
      </c>
      <c r="G862" s="124" t="str">
        <f>IF(E862&lt;&gt;"",SUMIFS('JPK_KR-1'!AL:AL,'JPK_KR-1'!W:W,F862),"")</f>
        <v/>
      </c>
      <c r="H862" s="124" t="str">
        <f>IF(E862&lt;&gt;"",SUMIFS('JPK_KR-1'!AM:AM,'JPK_KR-1'!W:W,F862),"")</f>
        <v/>
      </c>
      <c r="I862" t="str">
        <f>IF(KOKPIT!I862&lt;&gt;"",KOKPIT!I862,"")</f>
        <v/>
      </c>
      <c r="J862" t="str">
        <f>IF(KOKPIT!J862&lt;&gt;"",KOKPIT!J862,"")</f>
        <v/>
      </c>
      <c r="K862" s="124" t="str">
        <f>IF(I862&lt;&gt;"",SUMIFS('JPK_KR-1'!AJ:AJ,'JPK_KR-1'!W:W,J862),"")</f>
        <v/>
      </c>
      <c r="L862" s="124" t="str">
        <f>IF(I862&lt;&gt;"",SUMIFS('JPK_KR-1'!AK:AK,'JPK_KR-1'!W:W,J862),"")</f>
        <v/>
      </c>
    </row>
    <row r="863" spans="1:12" x14ac:dyDescent="0.35">
      <c r="A863" t="str">
        <f>IF(KOKPIT!A863&lt;&gt;"",KOKPIT!A863,"")</f>
        <v/>
      </c>
      <c r="B863" t="str">
        <f>IF(KOKPIT!B863&lt;&gt;"",KOKPIT!B863,"")</f>
        <v/>
      </c>
      <c r="C863" s="124" t="str">
        <f>IF(A863&lt;&gt;"",SUMIFS('JPK_KR-1'!AL:AL,'JPK_KR-1'!W:W,B863),"")</f>
        <v/>
      </c>
      <c r="D863" s="124" t="str">
        <f>IF(A863&lt;&gt;"",SUMIFS('JPK_KR-1'!AM:AM,'JPK_KR-1'!W:W,B863),"")</f>
        <v/>
      </c>
      <c r="E863" t="str">
        <f>IF(KOKPIT!E863&lt;&gt;"",KOKPIT!E863,"")</f>
        <v/>
      </c>
      <c r="F863" t="str">
        <f>IF(KOKPIT!F863&lt;&gt;"",KOKPIT!F863,"")</f>
        <v/>
      </c>
      <c r="G863" s="124" t="str">
        <f>IF(E863&lt;&gt;"",SUMIFS('JPK_KR-1'!AL:AL,'JPK_KR-1'!W:W,F863),"")</f>
        <v/>
      </c>
      <c r="H863" s="124" t="str">
        <f>IF(E863&lt;&gt;"",SUMIFS('JPK_KR-1'!AM:AM,'JPK_KR-1'!W:W,F863),"")</f>
        <v/>
      </c>
      <c r="I863" t="str">
        <f>IF(KOKPIT!I863&lt;&gt;"",KOKPIT!I863,"")</f>
        <v/>
      </c>
      <c r="J863" t="str">
        <f>IF(KOKPIT!J863&lt;&gt;"",KOKPIT!J863,"")</f>
        <v/>
      </c>
      <c r="K863" s="124" t="str">
        <f>IF(I863&lt;&gt;"",SUMIFS('JPK_KR-1'!AJ:AJ,'JPK_KR-1'!W:W,J863),"")</f>
        <v/>
      </c>
      <c r="L863" s="124" t="str">
        <f>IF(I863&lt;&gt;"",SUMIFS('JPK_KR-1'!AK:AK,'JPK_KR-1'!W:W,J863),"")</f>
        <v/>
      </c>
    </row>
    <row r="864" spans="1:12" x14ac:dyDescent="0.35">
      <c r="A864" t="str">
        <f>IF(KOKPIT!A864&lt;&gt;"",KOKPIT!A864,"")</f>
        <v/>
      </c>
      <c r="B864" t="str">
        <f>IF(KOKPIT!B864&lt;&gt;"",KOKPIT!B864,"")</f>
        <v/>
      </c>
      <c r="C864" s="124" t="str">
        <f>IF(A864&lt;&gt;"",SUMIFS('JPK_KR-1'!AL:AL,'JPK_KR-1'!W:W,B864),"")</f>
        <v/>
      </c>
      <c r="D864" s="124" t="str">
        <f>IF(A864&lt;&gt;"",SUMIFS('JPK_KR-1'!AM:AM,'JPK_KR-1'!W:W,B864),"")</f>
        <v/>
      </c>
      <c r="E864" t="str">
        <f>IF(KOKPIT!E864&lt;&gt;"",KOKPIT!E864,"")</f>
        <v/>
      </c>
      <c r="F864" t="str">
        <f>IF(KOKPIT!F864&lt;&gt;"",KOKPIT!F864,"")</f>
        <v/>
      </c>
      <c r="G864" s="124" t="str">
        <f>IF(E864&lt;&gt;"",SUMIFS('JPK_KR-1'!AL:AL,'JPK_KR-1'!W:W,F864),"")</f>
        <v/>
      </c>
      <c r="H864" s="124" t="str">
        <f>IF(E864&lt;&gt;"",SUMIFS('JPK_KR-1'!AM:AM,'JPK_KR-1'!W:W,F864),"")</f>
        <v/>
      </c>
      <c r="I864" t="str">
        <f>IF(KOKPIT!I864&lt;&gt;"",KOKPIT!I864,"")</f>
        <v/>
      </c>
      <c r="J864" t="str">
        <f>IF(KOKPIT!J864&lt;&gt;"",KOKPIT!J864,"")</f>
        <v/>
      </c>
      <c r="K864" s="124" t="str">
        <f>IF(I864&lt;&gt;"",SUMIFS('JPK_KR-1'!AJ:AJ,'JPK_KR-1'!W:W,J864),"")</f>
        <v/>
      </c>
      <c r="L864" s="124" t="str">
        <f>IF(I864&lt;&gt;"",SUMIFS('JPK_KR-1'!AK:AK,'JPK_KR-1'!W:W,J864),"")</f>
        <v/>
      </c>
    </row>
    <row r="865" spans="1:12" x14ac:dyDescent="0.35">
      <c r="A865" t="str">
        <f>IF(KOKPIT!A865&lt;&gt;"",KOKPIT!A865,"")</f>
        <v/>
      </c>
      <c r="B865" t="str">
        <f>IF(KOKPIT!B865&lt;&gt;"",KOKPIT!B865,"")</f>
        <v/>
      </c>
      <c r="C865" s="124" t="str">
        <f>IF(A865&lt;&gt;"",SUMIFS('JPK_KR-1'!AL:AL,'JPK_KR-1'!W:W,B865),"")</f>
        <v/>
      </c>
      <c r="D865" s="124" t="str">
        <f>IF(A865&lt;&gt;"",SUMIFS('JPK_KR-1'!AM:AM,'JPK_KR-1'!W:W,B865),"")</f>
        <v/>
      </c>
      <c r="E865" t="str">
        <f>IF(KOKPIT!E865&lt;&gt;"",KOKPIT!E865,"")</f>
        <v/>
      </c>
      <c r="F865" t="str">
        <f>IF(KOKPIT!F865&lt;&gt;"",KOKPIT!F865,"")</f>
        <v/>
      </c>
      <c r="G865" s="124" t="str">
        <f>IF(E865&lt;&gt;"",SUMIFS('JPK_KR-1'!AL:AL,'JPK_KR-1'!W:W,F865),"")</f>
        <v/>
      </c>
      <c r="H865" s="124" t="str">
        <f>IF(E865&lt;&gt;"",SUMIFS('JPK_KR-1'!AM:AM,'JPK_KR-1'!W:W,F865),"")</f>
        <v/>
      </c>
      <c r="I865" t="str">
        <f>IF(KOKPIT!I865&lt;&gt;"",KOKPIT!I865,"")</f>
        <v/>
      </c>
      <c r="J865" t="str">
        <f>IF(KOKPIT!J865&lt;&gt;"",KOKPIT!J865,"")</f>
        <v/>
      </c>
      <c r="K865" s="124" t="str">
        <f>IF(I865&lt;&gt;"",SUMIFS('JPK_KR-1'!AJ:AJ,'JPK_KR-1'!W:W,J865),"")</f>
        <v/>
      </c>
      <c r="L865" s="124" t="str">
        <f>IF(I865&lt;&gt;"",SUMIFS('JPK_KR-1'!AK:AK,'JPK_KR-1'!W:W,J865),"")</f>
        <v/>
      </c>
    </row>
    <row r="866" spans="1:12" x14ac:dyDescent="0.35">
      <c r="A866" t="str">
        <f>IF(KOKPIT!A866&lt;&gt;"",KOKPIT!A866,"")</f>
        <v/>
      </c>
      <c r="B866" t="str">
        <f>IF(KOKPIT!B866&lt;&gt;"",KOKPIT!B866,"")</f>
        <v/>
      </c>
      <c r="C866" s="124" t="str">
        <f>IF(A866&lt;&gt;"",SUMIFS('JPK_KR-1'!AL:AL,'JPK_KR-1'!W:W,B866),"")</f>
        <v/>
      </c>
      <c r="D866" s="124" t="str">
        <f>IF(A866&lt;&gt;"",SUMIFS('JPK_KR-1'!AM:AM,'JPK_KR-1'!W:W,B866),"")</f>
        <v/>
      </c>
      <c r="E866" t="str">
        <f>IF(KOKPIT!E866&lt;&gt;"",KOKPIT!E866,"")</f>
        <v/>
      </c>
      <c r="F866" t="str">
        <f>IF(KOKPIT!F866&lt;&gt;"",KOKPIT!F866,"")</f>
        <v/>
      </c>
      <c r="G866" s="124" t="str">
        <f>IF(E866&lt;&gt;"",SUMIFS('JPK_KR-1'!AL:AL,'JPK_KR-1'!W:W,F866),"")</f>
        <v/>
      </c>
      <c r="H866" s="124" t="str">
        <f>IF(E866&lt;&gt;"",SUMIFS('JPK_KR-1'!AM:AM,'JPK_KR-1'!W:W,F866),"")</f>
        <v/>
      </c>
      <c r="I866" t="str">
        <f>IF(KOKPIT!I866&lt;&gt;"",KOKPIT!I866,"")</f>
        <v/>
      </c>
      <c r="J866" t="str">
        <f>IF(KOKPIT!J866&lt;&gt;"",KOKPIT!J866,"")</f>
        <v/>
      </c>
      <c r="K866" s="124" t="str">
        <f>IF(I866&lt;&gt;"",SUMIFS('JPK_KR-1'!AJ:AJ,'JPK_KR-1'!W:W,J866),"")</f>
        <v/>
      </c>
      <c r="L866" s="124" t="str">
        <f>IF(I866&lt;&gt;"",SUMIFS('JPK_KR-1'!AK:AK,'JPK_KR-1'!W:W,J866),"")</f>
        <v/>
      </c>
    </row>
    <row r="867" spans="1:12" x14ac:dyDescent="0.35">
      <c r="A867" t="str">
        <f>IF(KOKPIT!A867&lt;&gt;"",KOKPIT!A867,"")</f>
        <v/>
      </c>
      <c r="B867" t="str">
        <f>IF(KOKPIT!B867&lt;&gt;"",KOKPIT!B867,"")</f>
        <v/>
      </c>
      <c r="C867" s="124" t="str">
        <f>IF(A867&lt;&gt;"",SUMIFS('JPK_KR-1'!AL:AL,'JPK_KR-1'!W:W,B867),"")</f>
        <v/>
      </c>
      <c r="D867" s="124" t="str">
        <f>IF(A867&lt;&gt;"",SUMIFS('JPK_KR-1'!AM:AM,'JPK_KR-1'!W:W,B867),"")</f>
        <v/>
      </c>
      <c r="E867" t="str">
        <f>IF(KOKPIT!E867&lt;&gt;"",KOKPIT!E867,"")</f>
        <v/>
      </c>
      <c r="F867" t="str">
        <f>IF(KOKPIT!F867&lt;&gt;"",KOKPIT!F867,"")</f>
        <v/>
      </c>
      <c r="G867" s="124" t="str">
        <f>IF(E867&lt;&gt;"",SUMIFS('JPK_KR-1'!AL:AL,'JPK_KR-1'!W:W,F867),"")</f>
        <v/>
      </c>
      <c r="H867" s="124" t="str">
        <f>IF(E867&lt;&gt;"",SUMIFS('JPK_KR-1'!AM:AM,'JPK_KR-1'!W:W,F867),"")</f>
        <v/>
      </c>
      <c r="I867" t="str">
        <f>IF(KOKPIT!I867&lt;&gt;"",KOKPIT!I867,"")</f>
        <v/>
      </c>
      <c r="J867" t="str">
        <f>IF(KOKPIT!J867&lt;&gt;"",KOKPIT!J867,"")</f>
        <v/>
      </c>
      <c r="K867" s="124" t="str">
        <f>IF(I867&lt;&gt;"",SUMIFS('JPK_KR-1'!AJ:AJ,'JPK_KR-1'!W:W,J867),"")</f>
        <v/>
      </c>
      <c r="L867" s="124" t="str">
        <f>IF(I867&lt;&gt;"",SUMIFS('JPK_KR-1'!AK:AK,'JPK_KR-1'!W:W,J867),"")</f>
        <v/>
      </c>
    </row>
    <row r="868" spans="1:12" x14ac:dyDescent="0.35">
      <c r="A868" t="str">
        <f>IF(KOKPIT!A868&lt;&gt;"",KOKPIT!A868,"")</f>
        <v/>
      </c>
      <c r="B868" t="str">
        <f>IF(KOKPIT!B868&lt;&gt;"",KOKPIT!B868,"")</f>
        <v/>
      </c>
      <c r="C868" s="124" t="str">
        <f>IF(A868&lt;&gt;"",SUMIFS('JPK_KR-1'!AL:AL,'JPK_KR-1'!W:W,B868),"")</f>
        <v/>
      </c>
      <c r="D868" s="124" t="str">
        <f>IF(A868&lt;&gt;"",SUMIFS('JPK_KR-1'!AM:AM,'JPK_KR-1'!W:W,B868),"")</f>
        <v/>
      </c>
      <c r="E868" t="str">
        <f>IF(KOKPIT!E868&lt;&gt;"",KOKPIT!E868,"")</f>
        <v/>
      </c>
      <c r="F868" t="str">
        <f>IF(KOKPIT!F868&lt;&gt;"",KOKPIT!F868,"")</f>
        <v/>
      </c>
      <c r="G868" s="124" t="str">
        <f>IF(E868&lt;&gt;"",SUMIFS('JPK_KR-1'!AL:AL,'JPK_KR-1'!W:W,F868),"")</f>
        <v/>
      </c>
      <c r="H868" s="124" t="str">
        <f>IF(E868&lt;&gt;"",SUMIFS('JPK_KR-1'!AM:AM,'JPK_KR-1'!W:W,F868),"")</f>
        <v/>
      </c>
      <c r="I868" t="str">
        <f>IF(KOKPIT!I868&lt;&gt;"",KOKPIT!I868,"")</f>
        <v/>
      </c>
      <c r="J868" t="str">
        <f>IF(KOKPIT!J868&lt;&gt;"",KOKPIT!J868,"")</f>
        <v/>
      </c>
      <c r="K868" s="124" t="str">
        <f>IF(I868&lt;&gt;"",SUMIFS('JPK_KR-1'!AJ:AJ,'JPK_KR-1'!W:W,J868),"")</f>
        <v/>
      </c>
      <c r="L868" s="124" t="str">
        <f>IF(I868&lt;&gt;"",SUMIFS('JPK_KR-1'!AK:AK,'JPK_KR-1'!W:W,J868),"")</f>
        <v/>
      </c>
    </row>
    <row r="869" spans="1:12" x14ac:dyDescent="0.35">
      <c r="A869" t="str">
        <f>IF(KOKPIT!A869&lt;&gt;"",KOKPIT!A869,"")</f>
        <v/>
      </c>
      <c r="B869" t="str">
        <f>IF(KOKPIT!B869&lt;&gt;"",KOKPIT!B869,"")</f>
        <v/>
      </c>
      <c r="C869" s="124" t="str">
        <f>IF(A869&lt;&gt;"",SUMIFS('JPK_KR-1'!AL:AL,'JPK_KR-1'!W:W,B869),"")</f>
        <v/>
      </c>
      <c r="D869" s="124" t="str">
        <f>IF(A869&lt;&gt;"",SUMIFS('JPK_KR-1'!AM:AM,'JPK_KR-1'!W:W,B869),"")</f>
        <v/>
      </c>
      <c r="E869" t="str">
        <f>IF(KOKPIT!E869&lt;&gt;"",KOKPIT!E869,"")</f>
        <v/>
      </c>
      <c r="F869" t="str">
        <f>IF(KOKPIT!F869&lt;&gt;"",KOKPIT!F869,"")</f>
        <v/>
      </c>
      <c r="G869" s="124" t="str">
        <f>IF(E869&lt;&gt;"",SUMIFS('JPK_KR-1'!AL:AL,'JPK_KR-1'!W:W,F869),"")</f>
        <v/>
      </c>
      <c r="H869" s="124" t="str">
        <f>IF(E869&lt;&gt;"",SUMIFS('JPK_KR-1'!AM:AM,'JPK_KR-1'!W:W,F869),"")</f>
        <v/>
      </c>
      <c r="I869" t="str">
        <f>IF(KOKPIT!I869&lt;&gt;"",KOKPIT!I869,"")</f>
        <v/>
      </c>
      <c r="J869" t="str">
        <f>IF(KOKPIT!J869&lt;&gt;"",KOKPIT!J869,"")</f>
        <v/>
      </c>
      <c r="K869" s="124" t="str">
        <f>IF(I869&lt;&gt;"",SUMIFS('JPK_KR-1'!AJ:AJ,'JPK_KR-1'!W:W,J869),"")</f>
        <v/>
      </c>
      <c r="L869" s="124" t="str">
        <f>IF(I869&lt;&gt;"",SUMIFS('JPK_KR-1'!AK:AK,'JPK_KR-1'!W:W,J869),"")</f>
        <v/>
      </c>
    </row>
    <row r="870" spans="1:12" x14ac:dyDescent="0.35">
      <c r="A870" t="str">
        <f>IF(KOKPIT!A870&lt;&gt;"",KOKPIT!A870,"")</f>
        <v/>
      </c>
      <c r="B870" t="str">
        <f>IF(KOKPIT!B870&lt;&gt;"",KOKPIT!B870,"")</f>
        <v/>
      </c>
      <c r="C870" s="124" t="str">
        <f>IF(A870&lt;&gt;"",SUMIFS('JPK_KR-1'!AL:AL,'JPK_KR-1'!W:W,B870),"")</f>
        <v/>
      </c>
      <c r="D870" s="124" t="str">
        <f>IF(A870&lt;&gt;"",SUMIFS('JPK_KR-1'!AM:AM,'JPK_KR-1'!W:W,B870),"")</f>
        <v/>
      </c>
      <c r="E870" t="str">
        <f>IF(KOKPIT!E870&lt;&gt;"",KOKPIT!E870,"")</f>
        <v/>
      </c>
      <c r="F870" t="str">
        <f>IF(KOKPIT!F870&lt;&gt;"",KOKPIT!F870,"")</f>
        <v/>
      </c>
      <c r="G870" s="124" t="str">
        <f>IF(E870&lt;&gt;"",SUMIFS('JPK_KR-1'!AL:AL,'JPK_KR-1'!W:W,F870),"")</f>
        <v/>
      </c>
      <c r="H870" s="124" t="str">
        <f>IF(E870&lt;&gt;"",SUMIFS('JPK_KR-1'!AM:AM,'JPK_KR-1'!W:W,F870),"")</f>
        <v/>
      </c>
      <c r="I870" t="str">
        <f>IF(KOKPIT!I870&lt;&gt;"",KOKPIT!I870,"")</f>
        <v/>
      </c>
      <c r="J870" t="str">
        <f>IF(KOKPIT!J870&lt;&gt;"",KOKPIT!J870,"")</f>
        <v/>
      </c>
      <c r="K870" s="124" t="str">
        <f>IF(I870&lt;&gt;"",SUMIFS('JPK_KR-1'!AJ:AJ,'JPK_KR-1'!W:W,J870),"")</f>
        <v/>
      </c>
      <c r="L870" s="124" t="str">
        <f>IF(I870&lt;&gt;"",SUMIFS('JPK_KR-1'!AK:AK,'JPK_KR-1'!W:W,J870),"")</f>
        <v/>
      </c>
    </row>
    <row r="871" spans="1:12" x14ac:dyDescent="0.35">
      <c r="A871" t="str">
        <f>IF(KOKPIT!A871&lt;&gt;"",KOKPIT!A871,"")</f>
        <v/>
      </c>
      <c r="B871" t="str">
        <f>IF(KOKPIT!B871&lt;&gt;"",KOKPIT!B871,"")</f>
        <v/>
      </c>
      <c r="C871" s="124" t="str">
        <f>IF(A871&lt;&gt;"",SUMIFS('JPK_KR-1'!AL:AL,'JPK_KR-1'!W:W,B871),"")</f>
        <v/>
      </c>
      <c r="D871" s="124" t="str">
        <f>IF(A871&lt;&gt;"",SUMIFS('JPK_KR-1'!AM:AM,'JPK_KR-1'!W:W,B871),"")</f>
        <v/>
      </c>
      <c r="E871" t="str">
        <f>IF(KOKPIT!E871&lt;&gt;"",KOKPIT!E871,"")</f>
        <v/>
      </c>
      <c r="F871" t="str">
        <f>IF(KOKPIT!F871&lt;&gt;"",KOKPIT!F871,"")</f>
        <v/>
      </c>
      <c r="G871" s="124" t="str">
        <f>IF(E871&lt;&gt;"",SUMIFS('JPK_KR-1'!AL:AL,'JPK_KR-1'!W:W,F871),"")</f>
        <v/>
      </c>
      <c r="H871" s="124" t="str">
        <f>IF(E871&lt;&gt;"",SUMIFS('JPK_KR-1'!AM:AM,'JPK_KR-1'!W:W,F871),"")</f>
        <v/>
      </c>
      <c r="I871" t="str">
        <f>IF(KOKPIT!I871&lt;&gt;"",KOKPIT!I871,"")</f>
        <v/>
      </c>
      <c r="J871" t="str">
        <f>IF(KOKPIT!J871&lt;&gt;"",KOKPIT!J871,"")</f>
        <v/>
      </c>
      <c r="K871" s="124" t="str">
        <f>IF(I871&lt;&gt;"",SUMIFS('JPK_KR-1'!AJ:AJ,'JPK_KR-1'!W:W,J871),"")</f>
        <v/>
      </c>
      <c r="L871" s="124" t="str">
        <f>IF(I871&lt;&gt;"",SUMIFS('JPK_KR-1'!AK:AK,'JPK_KR-1'!W:W,J871),"")</f>
        <v/>
      </c>
    </row>
    <row r="872" spans="1:12" x14ac:dyDescent="0.35">
      <c r="A872" t="str">
        <f>IF(KOKPIT!A872&lt;&gt;"",KOKPIT!A872,"")</f>
        <v/>
      </c>
      <c r="B872" t="str">
        <f>IF(KOKPIT!B872&lt;&gt;"",KOKPIT!B872,"")</f>
        <v/>
      </c>
      <c r="C872" s="124" t="str">
        <f>IF(A872&lt;&gt;"",SUMIFS('JPK_KR-1'!AL:AL,'JPK_KR-1'!W:W,B872),"")</f>
        <v/>
      </c>
      <c r="D872" s="124" t="str">
        <f>IF(A872&lt;&gt;"",SUMIFS('JPK_KR-1'!AM:AM,'JPK_KR-1'!W:W,B872),"")</f>
        <v/>
      </c>
      <c r="E872" t="str">
        <f>IF(KOKPIT!E872&lt;&gt;"",KOKPIT!E872,"")</f>
        <v/>
      </c>
      <c r="F872" t="str">
        <f>IF(KOKPIT!F872&lt;&gt;"",KOKPIT!F872,"")</f>
        <v/>
      </c>
      <c r="G872" s="124" t="str">
        <f>IF(E872&lt;&gt;"",SUMIFS('JPK_KR-1'!AL:AL,'JPK_KR-1'!W:W,F872),"")</f>
        <v/>
      </c>
      <c r="H872" s="124" t="str">
        <f>IF(E872&lt;&gt;"",SUMIFS('JPK_KR-1'!AM:AM,'JPK_KR-1'!W:W,F872),"")</f>
        <v/>
      </c>
      <c r="I872" t="str">
        <f>IF(KOKPIT!I872&lt;&gt;"",KOKPIT!I872,"")</f>
        <v/>
      </c>
      <c r="J872" t="str">
        <f>IF(KOKPIT!J872&lt;&gt;"",KOKPIT!J872,"")</f>
        <v/>
      </c>
      <c r="K872" s="124" t="str">
        <f>IF(I872&lt;&gt;"",SUMIFS('JPK_KR-1'!AJ:AJ,'JPK_KR-1'!W:W,J872),"")</f>
        <v/>
      </c>
      <c r="L872" s="124" t="str">
        <f>IF(I872&lt;&gt;"",SUMIFS('JPK_KR-1'!AK:AK,'JPK_KR-1'!W:W,J872),"")</f>
        <v/>
      </c>
    </row>
    <row r="873" spans="1:12" x14ac:dyDescent="0.35">
      <c r="A873" t="str">
        <f>IF(KOKPIT!A873&lt;&gt;"",KOKPIT!A873,"")</f>
        <v/>
      </c>
      <c r="B873" t="str">
        <f>IF(KOKPIT!B873&lt;&gt;"",KOKPIT!B873,"")</f>
        <v/>
      </c>
      <c r="C873" s="124" t="str">
        <f>IF(A873&lt;&gt;"",SUMIFS('JPK_KR-1'!AL:AL,'JPK_KR-1'!W:W,B873),"")</f>
        <v/>
      </c>
      <c r="D873" s="124" t="str">
        <f>IF(A873&lt;&gt;"",SUMIFS('JPK_KR-1'!AM:AM,'JPK_KR-1'!W:W,B873),"")</f>
        <v/>
      </c>
      <c r="E873" t="str">
        <f>IF(KOKPIT!E873&lt;&gt;"",KOKPIT!E873,"")</f>
        <v/>
      </c>
      <c r="F873" t="str">
        <f>IF(KOKPIT!F873&lt;&gt;"",KOKPIT!F873,"")</f>
        <v/>
      </c>
      <c r="G873" s="124" t="str">
        <f>IF(E873&lt;&gt;"",SUMIFS('JPK_KR-1'!AL:AL,'JPK_KR-1'!W:W,F873),"")</f>
        <v/>
      </c>
      <c r="H873" s="124" t="str">
        <f>IF(E873&lt;&gt;"",SUMIFS('JPK_KR-1'!AM:AM,'JPK_KR-1'!W:W,F873),"")</f>
        <v/>
      </c>
      <c r="I873" t="str">
        <f>IF(KOKPIT!I873&lt;&gt;"",KOKPIT!I873,"")</f>
        <v/>
      </c>
      <c r="J873" t="str">
        <f>IF(KOKPIT!J873&lt;&gt;"",KOKPIT!J873,"")</f>
        <v/>
      </c>
      <c r="K873" s="124" t="str">
        <f>IF(I873&lt;&gt;"",SUMIFS('JPK_KR-1'!AJ:AJ,'JPK_KR-1'!W:W,J873),"")</f>
        <v/>
      </c>
      <c r="L873" s="124" t="str">
        <f>IF(I873&lt;&gt;"",SUMIFS('JPK_KR-1'!AK:AK,'JPK_KR-1'!W:W,J873),"")</f>
        <v/>
      </c>
    </row>
    <row r="874" spans="1:12" x14ac:dyDescent="0.35">
      <c r="A874" t="str">
        <f>IF(KOKPIT!A874&lt;&gt;"",KOKPIT!A874,"")</f>
        <v/>
      </c>
      <c r="B874" t="str">
        <f>IF(KOKPIT!B874&lt;&gt;"",KOKPIT!B874,"")</f>
        <v/>
      </c>
      <c r="C874" s="124" t="str">
        <f>IF(A874&lt;&gt;"",SUMIFS('JPK_KR-1'!AL:AL,'JPK_KR-1'!W:W,B874),"")</f>
        <v/>
      </c>
      <c r="D874" s="124" t="str">
        <f>IF(A874&lt;&gt;"",SUMIFS('JPK_KR-1'!AM:AM,'JPK_KR-1'!W:W,B874),"")</f>
        <v/>
      </c>
      <c r="E874" t="str">
        <f>IF(KOKPIT!E874&lt;&gt;"",KOKPIT!E874,"")</f>
        <v/>
      </c>
      <c r="F874" t="str">
        <f>IF(KOKPIT!F874&lt;&gt;"",KOKPIT!F874,"")</f>
        <v/>
      </c>
      <c r="G874" s="124" t="str">
        <f>IF(E874&lt;&gt;"",SUMIFS('JPK_KR-1'!AL:AL,'JPK_KR-1'!W:W,F874),"")</f>
        <v/>
      </c>
      <c r="H874" s="124" t="str">
        <f>IF(E874&lt;&gt;"",SUMIFS('JPK_KR-1'!AM:AM,'JPK_KR-1'!W:W,F874),"")</f>
        <v/>
      </c>
      <c r="I874" t="str">
        <f>IF(KOKPIT!I874&lt;&gt;"",KOKPIT!I874,"")</f>
        <v/>
      </c>
      <c r="J874" t="str">
        <f>IF(KOKPIT!J874&lt;&gt;"",KOKPIT!J874,"")</f>
        <v/>
      </c>
      <c r="K874" s="124" t="str">
        <f>IF(I874&lt;&gt;"",SUMIFS('JPK_KR-1'!AJ:AJ,'JPK_KR-1'!W:W,J874),"")</f>
        <v/>
      </c>
      <c r="L874" s="124" t="str">
        <f>IF(I874&lt;&gt;"",SUMIFS('JPK_KR-1'!AK:AK,'JPK_KR-1'!W:W,J874),"")</f>
        <v/>
      </c>
    </row>
    <row r="875" spans="1:12" x14ac:dyDescent="0.35">
      <c r="A875" t="str">
        <f>IF(KOKPIT!A875&lt;&gt;"",KOKPIT!A875,"")</f>
        <v/>
      </c>
      <c r="B875" t="str">
        <f>IF(KOKPIT!B875&lt;&gt;"",KOKPIT!B875,"")</f>
        <v/>
      </c>
      <c r="C875" s="124" t="str">
        <f>IF(A875&lt;&gt;"",SUMIFS('JPK_KR-1'!AL:AL,'JPK_KR-1'!W:W,B875),"")</f>
        <v/>
      </c>
      <c r="D875" s="124" t="str">
        <f>IF(A875&lt;&gt;"",SUMIFS('JPK_KR-1'!AM:AM,'JPK_KR-1'!W:W,B875),"")</f>
        <v/>
      </c>
      <c r="E875" t="str">
        <f>IF(KOKPIT!E875&lt;&gt;"",KOKPIT!E875,"")</f>
        <v/>
      </c>
      <c r="F875" t="str">
        <f>IF(KOKPIT!F875&lt;&gt;"",KOKPIT!F875,"")</f>
        <v/>
      </c>
      <c r="G875" s="124" t="str">
        <f>IF(E875&lt;&gt;"",SUMIFS('JPK_KR-1'!AL:AL,'JPK_KR-1'!W:W,F875),"")</f>
        <v/>
      </c>
      <c r="H875" s="124" t="str">
        <f>IF(E875&lt;&gt;"",SUMIFS('JPK_KR-1'!AM:AM,'JPK_KR-1'!W:W,F875),"")</f>
        <v/>
      </c>
      <c r="I875" t="str">
        <f>IF(KOKPIT!I875&lt;&gt;"",KOKPIT!I875,"")</f>
        <v/>
      </c>
      <c r="J875" t="str">
        <f>IF(KOKPIT!J875&lt;&gt;"",KOKPIT!J875,"")</f>
        <v/>
      </c>
      <c r="K875" s="124" t="str">
        <f>IF(I875&lt;&gt;"",SUMIFS('JPK_KR-1'!AJ:AJ,'JPK_KR-1'!W:W,J875),"")</f>
        <v/>
      </c>
      <c r="L875" s="124" t="str">
        <f>IF(I875&lt;&gt;"",SUMIFS('JPK_KR-1'!AK:AK,'JPK_KR-1'!W:W,J875),"")</f>
        <v/>
      </c>
    </row>
    <row r="876" spans="1:12" x14ac:dyDescent="0.35">
      <c r="A876" t="str">
        <f>IF(KOKPIT!A876&lt;&gt;"",KOKPIT!A876,"")</f>
        <v/>
      </c>
      <c r="B876" t="str">
        <f>IF(KOKPIT!B876&lt;&gt;"",KOKPIT!B876,"")</f>
        <v/>
      </c>
      <c r="C876" s="124" t="str">
        <f>IF(A876&lt;&gt;"",SUMIFS('JPK_KR-1'!AL:AL,'JPK_KR-1'!W:W,B876),"")</f>
        <v/>
      </c>
      <c r="D876" s="124" t="str">
        <f>IF(A876&lt;&gt;"",SUMIFS('JPK_KR-1'!AM:AM,'JPK_KR-1'!W:W,B876),"")</f>
        <v/>
      </c>
      <c r="E876" t="str">
        <f>IF(KOKPIT!E876&lt;&gt;"",KOKPIT!E876,"")</f>
        <v/>
      </c>
      <c r="F876" t="str">
        <f>IF(KOKPIT!F876&lt;&gt;"",KOKPIT!F876,"")</f>
        <v/>
      </c>
      <c r="G876" s="124" t="str">
        <f>IF(E876&lt;&gt;"",SUMIFS('JPK_KR-1'!AL:AL,'JPK_KR-1'!W:W,F876),"")</f>
        <v/>
      </c>
      <c r="H876" s="124" t="str">
        <f>IF(E876&lt;&gt;"",SUMIFS('JPK_KR-1'!AM:AM,'JPK_KR-1'!W:W,F876),"")</f>
        <v/>
      </c>
      <c r="I876" t="str">
        <f>IF(KOKPIT!I876&lt;&gt;"",KOKPIT!I876,"")</f>
        <v/>
      </c>
      <c r="J876" t="str">
        <f>IF(KOKPIT!J876&lt;&gt;"",KOKPIT!J876,"")</f>
        <v/>
      </c>
      <c r="K876" s="124" t="str">
        <f>IF(I876&lt;&gt;"",SUMIFS('JPK_KR-1'!AJ:AJ,'JPK_KR-1'!W:W,J876),"")</f>
        <v/>
      </c>
      <c r="L876" s="124" t="str">
        <f>IF(I876&lt;&gt;"",SUMIFS('JPK_KR-1'!AK:AK,'JPK_KR-1'!W:W,J876),"")</f>
        <v/>
      </c>
    </row>
    <row r="877" spans="1:12" x14ac:dyDescent="0.35">
      <c r="A877" t="str">
        <f>IF(KOKPIT!A877&lt;&gt;"",KOKPIT!A877,"")</f>
        <v/>
      </c>
      <c r="B877" t="str">
        <f>IF(KOKPIT!B877&lt;&gt;"",KOKPIT!B877,"")</f>
        <v/>
      </c>
      <c r="C877" s="124" t="str">
        <f>IF(A877&lt;&gt;"",SUMIFS('JPK_KR-1'!AL:AL,'JPK_KR-1'!W:W,B877),"")</f>
        <v/>
      </c>
      <c r="D877" s="124" t="str">
        <f>IF(A877&lt;&gt;"",SUMIFS('JPK_KR-1'!AM:AM,'JPK_KR-1'!W:W,B877),"")</f>
        <v/>
      </c>
      <c r="E877" t="str">
        <f>IF(KOKPIT!E877&lt;&gt;"",KOKPIT!E877,"")</f>
        <v/>
      </c>
      <c r="F877" t="str">
        <f>IF(KOKPIT!F877&lt;&gt;"",KOKPIT!F877,"")</f>
        <v/>
      </c>
      <c r="G877" s="124" t="str">
        <f>IF(E877&lt;&gt;"",SUMIFS('JPK_KR-1'!AL:AL,'JPK_KR-1'!W:W,F877),"")</f>
        <v/>
      </c>
      <c r="H877" s="124" t="str">
        <f>IF(E877&lt;&gt;"",SUMIFS('JPK_KR-1'!AM:AM,'JPK_KR-1'!W:W,F877),"")</f>
        <v/>
      </c>
      <c r="I877" t="str">
        <f>IF(KOKPIT!I877&lt;&gt;"",KOKPIT!I877,"")</f>
        <v/>
      </c>
      <c r="J877" t="str">
        <f>IF(KOKPIT!J877&lt;&gt;"",KOKPIT!J877,"")</f>
        <v/>
      </c>
      <c r="K877" s="124" t="str">
        <f>IF(I877&lt;&gt;"",SUMIFS('JPK_KR-1'!AJ:AJ,'JPK_KR-1'!W:W,J877),"")</f>
        <v/>
      </c>
      <c r="L877" s="124" t="str">
        <f>IF(I877&lt;&gt;"",SUMIFS('JPK_KR-1'!AK:AK,'JPK_KR-1'!W:W,J877),"")</f>
        <v/>
      </c>
    </row>
    <row r="878" spans="1:12" x14ac:dyDescent="0.35">
      <c r="A878" t="str">
        <f>IF(KOKPIT!A878&lt;&gt;"",KOKPIT!A878,"")</f>
        <v/>
      </c>
      <c r="B878" t="str">
        <f>IF(KOKPIT!B878&lt;&gt;"",KOKPIT!B878,"")</f>
        <v/>
      </c>
      <c r="C878" s="124" t="str">
        <f>IF(A878&lt;&gt;"",SUMIFS('JPK_KR-1'!AL:AL,'JPK_KR-1'!W:W,B878),"")</f>
        <v/>
      </c>
      <c r="D878" s="124" t="str">
        <f>IF(A878&lt;&gt;"",SUMIFS('JPK_KR-1'!AM:AM,'JPK_KR-1'!W:W,B878),"")</f>
        <v/>
      </c>
      <c r="E878" t="str">
        <f>IF(KOKPIT!E878&lt;&gt;"",KOKPIT!E878,"")</f>
        <v/>
      </c>
      <c r="F878" t="str">
        <f>IF(KOKPIT!F878&lt;&gt;"",KOKPIT!F878,"")</f>
        <v/>
      </c>
      <c r="G878" s="124" t="str">
        <f>IF(E878&lt;&gt;"",SUMIFS('JPK_KR-1'!AL:AL,'JPK_KR-1'!W:W,F878),"")</f>
        <v/>
      </c>
      <c r="H878" s="124" t="str">
        <f>IF(E878&lt;&gt;"",SUMIFS('JPK_KR-1'!AM:AM,'JPK_KR-1'!W:W,F878),"")</f>
        <v/>
      </c>
      <c r="I878" t="str">
        <f>IF(KOKPIT!I878&lt;&gt;"",KOKPIT!I878,"")</f>
        <v/>
      </c>
      <c r="J878" t="str">
        <f>IF(KOKPIT!J878&lt;&gt;"",KOKPIT!J878,"")</f>
        <v/>
      </c>
      <c r="K878" s="124" t="str">
        <f>IF(I878&lt;&gt;"",SUMIFS('JPK_KR-1'!AJ:AJ,'JPK_KR-1'!W:W,J878),"")</f>
        <v/>
      </c>
      <c r="L878" s="124" t="str">
        <f>IF(I878&lt;&gt;"",SUMIFS('JPK_KR-1'!AK:AK,'JPK_KR-1'!W:W,J878),"")</f>
        <v/>
      </c>
    </row>
    <row r="879" spans="1:12" x14ac:dyDescent="0.35">
      <c r="A879" t="str">
        <f>IF(KOKPIT!A879&lt;&gt;"",KOKPIT!A879,"")</f>
        <v/>
      </c>
      <c r="B879" t="str">
        <f>IF(KOKPIT!B879&lt;&gt;"",KOKPIT!B879,"")</f>
        <v/>
      </c>
      <c r="C879" s="124" t="str">
        <f>IF(A879&lt;&gt;"",SUMIFS('JPK_KR-1'!AL:AL,'JPK_KR-1'!W:W,B879),"")</f>
        <v/>
      </c>
      <c r="D879" s="124" t="str">
        <f>IF(A879&lt;&gt;"",SUMIFS('JPK_KR-1'!AM:AM,'JPK_KR-1'!W:W,B879),"")</f>
        <v/>
      </c>
      <c r="E879" t="str">
        <f>IF(KOKPIT!E879&lt;&gt;"",KOKPIT!E879,"")</f>
        <v/>
      </c>
      <c r="F879" t="str">
        <f>IF(KOKPIT!F879&lt;&gt;"",KOKPIT!F879,"")</f>
        <v/>
      </c>
      <c r="G879" s="124" t="str">
        <f>IF(E879&lt;&gt;"",SUMIFS('JPK_KR-1'!AL:AL,'JPK_KR-1'!W:W,F879),"")</f>
        <v/>
      </c>
      <c r="H879" s="124" t="str">
        <f>IF(E879&lt;&gt;"",SUMIFS('JPK_KR-1'!AM:AM,'JPK_KR-1'!W:W,F879),"")</f>
        <v/>
      </c>
      <c r="I879" t="str">
        <f>IF(KOKPIT!I879&lt;&gt;"",KOKPIT!I879,"")</f>
        <v/>
      </c>
      <c r="J879" t="str">
        <f>IF(KOKPIT!J879&lt;&gt;"",KOKPIT!J879,"")</f>
        <v/>
      </c>
      <c r="K879" s="124" t="str">
        <f>IF(I879&lt;&gt;"",SUMIFS('JPK_KR-1'!AJ:AJ,'JPK_KR-1'!W:W,J879),"")</f>
        <v/>
      </c>
      <c r="L879" s="124" t="str">
        <f>IF(I879&lt;&gt;"",SUMIFS('JPK_KR-1'!AK:AK,'JPK_KR-1'!W:W,J879),"")</f>
        <v/>
      </c>
    </row>
    <row r="880" spans="1:12" x14ac:dyDescent="0.35">
      <c r="A880" t="str">
        <f>IF(KOKPIT!A880&lt;&gt;"",KOKPIT!A880,"")</f>
        <v/>
      </c>
      <c r="B880" t="str">
        <f>IF(KOKPIT!B880&lt;&gt;"",KOKPIT!B880,"")</f>
        <v/>
      </c>
      <c r="C880" s="124" t="str">
        <f>IF(A880&lt;&gt;"",SUMIFS('JPK_KR-1'!AL:AL,'JPK_KR-1'!W:W,B880),"")</f>
        <v/>
      </c>
      <c r="D880" s="124" t="str">
        <f>IF(A880&lt;&gt;"",SUMIFS('JPK_KR-1'!AM:AM,'JPK_KR-1'!W:W,B880),"")</f>
        <v/>
      </c>
      <c r="E880" t="str">
        <f>IF(KOKPIT!E880&lt;&gt;"",KOKPIT!E880,"")</f>
        <v/>
      </c>
      <c r="F880" t="str">
        <f>IF(KOKPIT!F880&lt;&gt;"",KOKPIT!F880,"")</f>
        <v/>
      </c>
      <c r="G880" s="124" t="str">
        <f>IF(E880&lt;&gt;"",SUMIFS('JPK_KR-1'!AL:AL,'JPK_KR-1'!W:W,F880),"")</f>
        <v/>
      </c>
      <c r="H880" s="124" t="str">
        <f>IF(E880&lt;&gt;"",SUMIFS('JPK_KR-1'!AM:AM,'JPK_KR-1'!W:W,F880),"")</f>
        <v/>
      </c>
      <c r="I880" t="str">
        <f>IF(KOKPIT!I880&lt;&gt;"",KOKPIT!I880,"")</f>
        <v/>
      </c>
      <c r="J880" t="str">
        <f>IF(KOKPIT!J880&lt;&gt;"",KOKPIT!J880,"")</f>
        <v/>
      </c>
      <c r="K880" s="124" t="str">
        <f>IF(I880&lt;&gt;"",SUMIFS('JPK_KR-1'!AJ:AJ,'JPK_KR-1'!W:W,J880),"")</f>
        <v/>
      </c>
      <c r="L880" s="124" t="str">
        <f>IF(I880&lt;&gt;"",SUMIFS('JPK_KR-1'!AK:AK,'JPK_KR-1'!W:W,J880),"")</f>
        <v/>
      </c>
    </row>
    <row r="881" spans="1:12" x14ac:dyDescent="0.35">
      <c r="A881" t="str">
        <f>IF(KOKPIT!A881&lt;&gt;"",KOKPIT!A881,"")</f>
        <v/>
      </c>
      <c r="B881" t="str">
        <f>IF(KOKPIT!B881&lt;&gt;"",KOKPIT!B881,"")</f>
        <v/>
      </c>
      <c r="C881" s="124" t="str">
        <f>IF(A881&lt;&gt;"",SUMIFS('JPK_KR-1'!AL:AL,'JPK_KR-1'!W:W,B881),"")</f>
        <v/>
      </c>
      <c r="D881" s="124" t="str">
        <f>IF(A881&lt;&gt;"",SUMIFS('JPK_KR-1'!AM:AM,'JPK_KR-1'!W:W,B881),"")</f>
        <v/>
      </c>
      <c r="E881" t="str">
        <f>IF(KOKPIT!E881&lt;&gt;"",KOKPIT!E881,"")</f>
        <v/>
      </c>
      <c r="F881" t="str">
        <f>IF(KOKPIT!F881&lt;&gt;"",KOKPIT!F881,"")</f>
        <v/>
      </c>
      <c r="G881" s="124" t="str">
        <f>IF(E881&lt;&gt;"",SUMIFS('JPK_KR-1'!AL:AL,'JPK_KR-1'!W:W,F881),"")</f>
        <v/>
      </c>
      <c r="H881" s="124" t="str">
        <f>IF(E881&lt;&gt;"",SUMIFS('JPK_KR-1'!AM:AM,'JPK_KR-1'!W:W,F881),"")</f>
        <v/>
      </c>
      <c r="I881" t="str">
        <f>IF(KOKPIT!I881&lt;&gt;"",KOKPIT!I881,"")</f>
        <v/>
      </c>
      <c r="J881" t="str">
        <f>IF(KOKPIT!J881&lt;&gt;"",KOKPIT!J881,"")</f>
        <v/>
      </c>
      <c r="K881" s="124" t="str">
        <f>IF(I881&lt;&gt;"",SUMIFS('JPK_KR-1'!AJ:AJ,'JPK_KR-1'!W:W,J881),"")</f>
        <v/>
      </c>
      <c r="L881" s="124" t="str">
        <f>IF(I881&lt;&gt;"",SUMIFS('JPK_KR-1'!AK:AK,'JPK_KR-1'!W:W,J881),"")</f>
        <v/>
      </c>
    </row>
    <row r="882" spans="1:12" x14ac:dyDescent="0.35">
      <c r="A882" t="str">
        <f>IF(KOKPIT!A882&lt;&gt;"",KOKPIT!A882,"")</f>
        <v/>
      </c>
      <c r="B882" t="str">
        <f>IF(KOKPIT!B882&lt;&gt;"",KOKPIT!B882,"")</f>
        <v/>
      </c>
      <c r="C882" s="124" t="str">
        <f>IF(A882&lt;&gt;"",SUMIFS('JPK_KR-1'!AL:AL,'JPK_KR-1'!W:W,B882),"")</f>
        <v/>
      </c>
      <c r="D882" s="124" t="str">
        <f>IF(A882&lt;&gt;"",SUMIFS('JPK_KR-1'!AM:AM,'JPK_KR-1'!W:W,B882),"")</f>
        <v/>
      </c>
      <c r="E882" t="str">
        <f>IF(KOKPIT!E882&lt;&gt;"",KOKPIT!E882,"")</f>
        <v/>
      </c>
      <c r="F882" t="str">
        <f>IF(KOKPIT!F882&lt;&gt;"",KOKPIT!F882,"")</f>
        <v/>
      </c>
      <c r="G882" s="124" t="str">
        <f>IF(E882&lt;&gt;"",SUMIFS('JPK_KR-1'!AL:AL,'JPK_KR-1'!W:W,F882),"")</f>
        <v/>
      </c>
      <c r="H882" s="124" t="str">
        <f>IF(E882&lt;&gt;"",SUMIFS('JPK_KR-1'!AM:AM,'JPK_KR-1'!W:W,F882),"")</f>
        <v/>
      </c>
      <c r="I882" t="str">
        <f>IF(KOKPIT!I882&lt;&gt;"",KOKPIT!I882,"")</f>
        <v/>
      </c>
      <c r="J882" t="str">
        <f>IF(KOKPIT!J882&lt;&gt;"",KOKPIT!J882,"")</f>
        <v/>
      </c>
      <c r="K882" s="124" t="str">
        <f>IF(I882&lt;&gt;"",SUMIFS('JPK_KR-1'!AJ:AJ,'JPK_KR-1'!W:W,J882),"")</f>
        <v/>
      </c>
      <c r="L882" s="124" t="str">
        <f>IF(I882&lt;&gt;"",SUMIFS('JPK_KR-1'!AK:AK,'JPK_KR-1'!W:W,J882),"")</f>
        <v/>
      </c>
    </row>
    <row r="883" spans="1:12" x14ac:dyDescent="0.35">
      <c r="A883" t="str">
        <f>IF(KOKPIT!A883&lt;&gt;"",KOKPIT!A883,"")</f>
        <v/>
      </c>
      <c r="B883" t="str">
        <f>IF(KOKPIT!B883&lt;&gt;"",KOKPIT!B883,"")</f>
        <v/>
      </c>
      <c r="C883" s="124" t="str">
        <f>IF(A883&lt;&gt;"",SUMIFS('JPK_KR-1'!AL:AL,'JPK_KR-1'!W:W,B883),"")</f>
        <v/>
      </c>
      <c r="D883" s="124" t="str">
        <f>IF(A883&lt;&gt;"",SUMIFS('JPK_KR-1'!AM:AM,'JPK_KR-1'!W:W,B883),"")</f>
        <v/>
      </c>
      <c r="E883" t="str">
        <f>IF(KOKPIT!E883&lt;&gt;"",KOKPIT!E883,"")</f>
        <v/>
      </c>
      <c r="F883" t="str">
        <f>IF(KOKPIT!F883&lt;&gt;"",KOKPIT!F883,"")</f>
        <v/>
      </c>
      <c r="G883" s="124" t="str">
        <f>IF(E883&lt;&gt;"",SUMIFS('JPK_KR-1'!AL:AL,'JPK_KR-1'!W:W,F883),"")</f>
        <v/>
      </c>
      <c r="H883" s="124" t="str">
        <f>IF(E883&lt;&gt;"",SUMIFS('JPK_KR-1'!AM:AM,'JPK_KR-1'!W:W,F883),"")</f>
        <v/>
      </c>
      <c r="I883" t="str">
        <f>IF(KOKPIT!I883&lt;&gt;"",KOKPIT!I883,"")</f>
        <v/>
      </c>
      <c r="J883" t="str">
        <f>IF(KOKPIT!J883&lt;&gt;"",KOKPIT!J883,"")</f>
        <v/>
      </c>
      <c r="K883" s="124" t="str">
        <f>IF(I883&lt;&gt;"",SUMIFS('JPK_KR-1'!AJ:AJ,'JPK_KR-1'!W:W,J883),"")</f>
        <v/>
      </c>
      <c r="L883" s="124" t="str">
        <f>IF(I883&lt;&gt;"",SUMIFS('JPK_KR-1'!AK:AK,'JPK_KR-1'!W:W,J883),"")</f>
        <v/>
      </c>
    </row>
    <row r="884" spans="1:12" x14ac:dyDescent="0.35">
      <c r="A884" t="str">
        <f>IF(KOKPIT!A884&lt;&gt;"",KOKPIT!A884,"")</f>
        <v/>
      </c>
      <c r="B884" t="str">
        <f>IF(KOKPIT!B884&lt;&gt;"",KOKPIT!B884,"")</f>
        <v/>
      </c>
      <c r="C884" s="124" t="str">
        <f>IF(A884&lt;&gt;"",SUMIFS('JPK_KR-1'!AL:AL,'JPK_KR-1'!W:W,B884),"")</f>
        <v/>
      </c>
      <c r="D884" s="124" t="str">
        <f>IF(A884&lt;&gt;"",SUMIFS('JPK_KR-1'!AM:AM,'JPK_KR-1'!W:W,B884),"")</f>
        <v/>
      </c>
      <c r="E884" t="str">
        <f>IF(KOKPIT!E884&lt;&gt;"",KOKPIT!E884,"")</f>
        <v/>
      </c>
      <c r="F884" t="str">
        <f>IF(KOKPIT!F884&lt;&gt;"",KOKPIT!F884,"")</f>
        <v/>
      </c>
      <c r="G884" s="124" t="str">
        <f>IF(E884&lt;&gt;"",SUMIFS('JPK_KR-1'!AL:AL,'JPK_KR-1'!W:W,F884),"")</f>
        <v/>
      </c>
      <c r="H884" s="124" t="str">
        <f>IF(E884&lt;&gt;"",SUMIFS('JPK_KR-1'!AM:AM,'JPK_KR-1'!W:W,F884),"")</f>
        <v/>
      </c>
      <c r="I884" t="str">
        <f>IF(KOKPIT!I884&lt;&gt;"",KOKPIT!I884,"")</f>
        <v/>
      </c>
      <c r="J884" t="str">
        <f>IF(KOKPIT!J884&lt;&gt;"",KOKPIT!J884,"")</f>
        <v/>
      </c>
      <c r="K884" s="124" t="str">
        <f>IF(I884&lt;&gt;"",SUMIFS('JPK_KR-1'!AJ:AJ,'JPK_KR-1'!W:W,J884),"")</f>
        <v/>
      </c>
      <c r="L884" s="124" t="str">
        <f>IF(I884&lt;&gt;"",SUMIFS('JPK_KR-1'!AK:AK,'JPK_KR-1'!W:W,J884),"")</f>
        <v/>
      </c>
    </row>
    <row r="885" spans="1:12" x14ac:dyDescent="0.35">
      <c r="A885" t="str">
        <f>IF(KOKPIT!A885&lt;&gt;"",KOKPIT!A885,"")</f>
        <v/>
      </c>
      <c r="B885" t="str">
        <f>IF(KOKPIT!B885&lt;&gt;"",KOKPIT!B885,"")</f>
        <v/>
      </c>
      <c r="C885" s="124" t="str">
        <f>IF(A885&lt;&gt;"",SUMIFS('JPK_KR-1'!AL:AL,'JPK_KR-1'!W:W,B885),"")</f>
        <v/>
      </c>
      <c r="D885" s="124" t="str">
        <f>IF(A885&lt;&gt;"",SUMIFS('JPK_KR-1'!AM:AM,'JPK_KR-1'!W:W,B885),"")</f>
        <v/>
      </c>
      <c r="E885" t="str">
        <f>IF(KOKPIT!E885&lt;&gt;"",KOKPIT!E885,"")</f>
        <v/>
      </c>
      <c r="F885" t="str">
        <f>IF(KOKPIT!F885&lt;&gt;"",KOKPIT!F885,"")</f>
        <v/>
      </c>
      <c r="G885" s="124" t="str">
        <f>IF(E885&lt;&gt;"",SUMIFS('JPK_KR-1'!AL:AL,'JPK_KR-1'!W:W,F885),"")</f>
        <v/>
      </c>
      <c r="H885" s="124" t="str">
        <f>IF(E885&lt;&gt;"",SUMIFS('JPK_KR-1'!AM:AM,'JPK_KR-1'!W:W,F885),"")</f>
        <v/>
      </c>
      <c r="I885" t="str">
        <f>IF(KOKPIT!I885&lt;&gt;"",KOKPIT!I885,"")</f>
        <v/>
      </c>
      <c r="J885" t="str">
        <f>IF(KOKPIT!J885&lt;&gt;"",KOKPIT!J885,"")</f>
        <v/>
      </c>
      <c r="K885" s="124" t="str">
        <f>IF(I885&lt;&gt;"",SUMIFS('JPK_KR-1'!AJ:AJ,'JPK_KR-1'!W:W,J885),"")</f>
        <v/>
      </c>
      <c r="L885" s="124" t="str">
        <f>IF(I885&lt;&gt;"",SUMIFS('JPK_KR-1'!AK:AK,'JPK_KR-1'!W:W,J885),"")</f>
        <v/>
      </c>
    </row>
    <row r="886" spans="1:12" x14ac:dyDescent="0.35">
      <c r="A886" t="str">
        <f>IF(KOKPIT!A886&lt;&gt;"",KOKPIT!A886,"")</f>
        <v/>
      </c>
      <c r="B886" t="str">
        <f>IF(KOKPIT!B886&lt;&gt;"",KOKPIT!B886,"")</f>
        <v/>
      </c>
      <c r="C886" s="124" t="str">
        <f>IF(A886&lt;&gt;"",SUMIFS('JPK_KR-1'!AL:AL,'JPK_KR-1'!W:W,B886),"")</f>
        <v/>
      </c>
      <c r="D886" s="124" t="str">
        <f>IF(A886&lt;&gt;"",SUMIFS('JPK_KR-1'!AM:AM,'JPK_KR-1'!W:W,B886),"")</f>
        <v/>
      </c>
      <c r="E886" t="str">
        <f>IF(KOKPIT!E886&lt;&gt;"",KOKPIT!E886,"")</f>
        <v/>
      </c>
      <c r="F886" t="str">
        <f>IF(KOKPIT!F886&lt;&gt;"",KOKPIT!F886,"")</f>
        <v/>
      </c>
      <c r="G886" s="124" t="str">
        <f>IF(E886&lt;&gt;"",SUMIFS('JPK_KR-1'!AL:AL,'JPK_KR-1'!W:W,F886),"")</f>
        <v/>
      </c>
      <c r="H886" s="124" t="str">
        <f>IF(E886&lt;&gt;"",SUMIFS('JPK_KR-1'!AM:AM,'JPK_KR-1'!W:W,F886),"")</f>
        <v/>
      </c>
      <c r="I886" t="str">
        <f>IF(KOKPIT!I886&lt;&gt;"",KOKPIT!I886,"")</f>
        <v/>
      </c>
      <c r="J886" t="str">
        <f>IF(KOKPIT!J886&lt;&gt;"",KOKPIT!J886,"")</f>
        <v/>
      </c>
      <c r="K886" s="124" t="str">
        <f>IF(I886&lt;&gt;"",SUMIFS('JPK_KR-1'!AJ:AJ,'JPK_KR-1'!W:W,J886),"")</f>
        <v/>
      </c>
      <c r="L886" s="124" t="str">
        <f>IF(I886&lt;&gt;"",SUMIFS('JPK_KR-1'!AK:AK,'JPK_KR-1'!W:W,J886),"")</f>
        <v/>
      </c>
    </row>
    <row r="887" spans="1:12" x14ac:dyDescent="0.35">
      <c r="A887" t="str">
        <f>IF(KOKPIT!A887&lt;&gt;"",KOKPIT!A887,"")</f>
        <v/>
      </c>
      <c r="B887" t="str">
        <f>IF(KOKPIT!B887&lt;&gt;"",KOKPIT!B887,"")</f>
        <v/>
      </c>
      <c r="C887" s="124" t="str">
        <f>IF(A887&lt;&gt;"",SUMIFS('JPK_KR-1'!AL:AL,'JPK_KR-1'!W:W,B887),"")</f>
        <v/>
      </c>
      <c r="D887" s="124" t="str">
        <f>IF(A887&lt;&gt;"",SUMIFS('JPK_KR-1'!AM:AM,'JPK_KR-1'!W:W,B887),"")</f>
        <v/>
      </c>
      <c r="E887" t="str">
        <f>IF(KOKPIT!E887&lt;&gt;"",KOKPIT!E887,"")</f>
        <v/>
      </c>
      <c r="F887" t="str">
        <f>IF(KOKPIT!F887&lt;&gt;"",KOKPIT!F887,"")</f>
        <v/>
      </c>
      <c r="G887" s="124" t="str">
        <f>IF(E887&lt;&gt;"",SUMIFS('JPK_KR-1'!AL:AL,'JPK_KR-1'!W:W,F887),"")</f>
        <v/>
      </c>
      <c r="H887" s="124" t="str">
        <f>IF(E887&lt;&gt;"",SUMIFS('JPK_KR-1'!AM:AM,'JPK_KR-1'!W:W,F887),"")</f>
        <v/>
      </c>
      <c r="I887" t="str">
        <f>IF(KOKPIT!I887&lt;&gt;"",KOKPIT!I887,"")</f>
        <v/>
      </c>
      <c r="J887" t="str">
        <f>IF(KOKPIT!J887&lt;&gt;"",KOKPIT!J887,"")</f>
        <v/>
      </c>
      <c r="K887" s="124" t="str">
        <f>IF(I887&lt;&gt;"",SUMIFS('JPK_KR-1'!AJ:AJ,'JPK_KR-1'!W:W,J887),"")</f>
        <v/>
      </c>
      <c r="L887" s="124" t="str">
        <f>IF(I887&lt;&gt;"",SUMIFS('JPK_KR-1'!AK:AK,'JPK_KR-1'!W:W,J887),"")</f>
        <v/>
      </c>
    </row>
    <row r="888" spans="1:12" x14ac:dyDescent="0.35">
      <c r="A888" t="str">
        <f>IF(KOKPIT!A888&lt;&gt;"",KOKPIT!A888,"")</f>
        <v/>
      </c>
      <c r="B888" t="str">
        <f>IF(KOKPIT!B888&lt;&gt;"",KOKPIT!B888,"")</f>
        <v/>
      </c>
      <c r="C888" s="124" t="str">
        <f>IF(A888&lt;&gt;"",SUMIFS('JPK_KR-1'!AL:AL,'JPK_KR-1'!W:W,B888),"")</f>
        <v/>
      </c>
      <c r="D888" s="124" t="str">
        <f>IF(A888&lt;&gt;"",SUMIFS('JPK_KR-1'!AM:AM,'JPK_KR-1'!W:W,B888),"")</f>
        <v/>
      </c>
      <c r="E888" t="str">
        <f>IF(KOKPIT!E888&lt;&gt;"",KOKPIT!E888,"")</f>
        <v/>
      </c>
      <c r="F888" t="str">
        <f>IF(KOKPIT!F888&lt;&gt;"",KOKPIT!F888,"")</f>
        <v/>
      </c>
      <c r="G888" s="124" t="str">
        <f>IF(E888&lt;&gt;"",SUMIFS('JPK_KR-1'!AL:AL,'JPK_KR-1'!W:W,F888),"")</f>
        <v/>
      </c>
      <c r="H888" s="124" t="str">
        <f>IF(E888&lt;&gt;"",SUMIFS('JPK_KR-1'!AM:AM,'JPK_KR-1'!W:W,F888),"")</f>
        <v/>
      </c>
      <c r="I888" t="str">
        <f>IF(KOKPIT!I888&lt;&gt;"",KOKPIT!I888,"")</f>
        <v/>
      </c>
      <c r="J888" t="str">
        <f>IF(KOKPIT!J888&lt;&gt;"",KOKPIT!J888,"")</f>
        <v/>
      </c>
      <c r="K888" s="124" t="str">
        <f>IF(I888&lt;&gt;"",SUMIFS('JPK_KR-1'!AJ:AJ,'JPK_KR-1'!W:W,J888),"")</f>
        <v/>
      </c>
      <c r="L888" s="124" t="str">
        <f>IF(I888&lt;&gt;"",SUMIFS('JPK_KR-1'!AK:AK,'JPK_KR-1'!W:W,J888),"")</f>
        <v/>
      </c>
    </row>
    <row r="889" spans="1:12" x14ac:dyDescent="0.35">
      <c r="A889" t="str">
        <f>IF(KOKPIT!A889&lt;&gt;"",KOKPIT!A889,"")</f>
        <v/>
      </c>
      <c r="B889" t="str">
        <f>IF(KOKPIT!B889&lt;&gt;"",KOKPIT!B889,"")</f>
        <v/>
      </c>
      <c r="C889" s="124" t="str">
        <f>IF(A889&lt;&gt;"",SUMIFS('JPK_KR-1'!AL:AL,'JPK_KR-1'!W:W,B889),"")</f>
        <v/>
      </c>
      <c r="D889" s="124" t="str">
        <f>IF(A889&lt;&gt;"",SUMIFS('JPK_KR-1'!AM:AM,'JPK_KR-1'!W:W,B889),"")</f>
        <v/>
      </c>
      <c r="E889" t="str">
        <f>IF(KOKPIT!E889&lt;&gt;"",KOKPIT!E889,"")</f>
        <v/>
      </c>
      <c r="F889" t="str">
        <f>IF(KOKPIT!F889&lt;&gt;"",KOKPIT!F889,"")</f>
        <v/>
      </c>
      <c r="G889" s="124" t="str">
        <f>IF(E889&lt;&gt;"",SUMIFS('JPK_KR-1'!AL:AL,'JPK_KR-1'!W:W,F889),"")</f>
        <v/>
      </c>
      <c r="H889" s="124" t="str">
        <f>IF(E889&lt;&gt;"",SUMIFS('JPK_KR-1'!AM:AM,'JPK_KR-1'!W:W,F889),"")</f>
        <v/>
      </c>
      <c r="I889" t="str">
        <f>IF(KOKPIT!I889&lt;&gt;"",KOKPIT!I889,"")</f>
        <v/>
      </c>
      <c r="J889" t="str">
        <f>IF(KOKPIT!J889&lt;&gt;"",KOKPIT!J889,"")</f>
        <v/>
      </c>
      <c r="K889" s="124" t="str">
        <f>IF(I889&lt;&gt;"",SUMIFS('JPK_KR-1'!AJ:AJ,'JPK_KR-1'!W:W,J889),"")</f>
        <v/>
      </c>
      <c r="L889" s="124" t="str">
        <f>IF(I889&lt;&gt;"",SUMIFS('JPK_KR-1'!AK:AK,'JPK_KR-1'!W:W,J889),"")</f>
        <v/>
      </c>
    </row>
    <row r="890" spans="1:12" x14ac:dyDescent="0.35">
      <c r="A890" t="str">
        <f>IF(KOKPIT!A890&lt;&gt;"",KOKPIT!A890,"")</f>
        <v/>
      </c>
      <c r="B890" t="str">
        <f>IF(KOKPIT!B890&lt;&gt;"",KOKPIT!B890,"")</f>
        <v/>
      </c>
      <c r="C890" s="124" t="str">
        <f>IF(A890&lt;&gt;"",SUMIFS('JPK_KR-1'!AL:AL,'JPK_KR-1'!W:W,B890),"")</f>
        <v/>
      </c>
      <c r="D890" s="124" t="str">
        <f>IF(A890&lt;&gt;"",SUMIFS('JPK_KR-1'!AM:AM,'JPK_KR-1'!W:W,B890),"")</f>
        <v/>
      </c>
      <c r="E890" t="str">
        <f>IF(KOKPIT!E890&lt;&gt;"",KOKPIT!E890,"")</f>
        <v/>
      </c>
      <c r="F890" t="str">
        <f>IF(KOKPIT!F890&lt;&gt;"",KOKPIT!F890,"")</f>
        <v/>
      </c>
      <c r="G890" s="124" t="str">
        <f>IF(E890&lt;&gt;"",SUMIFS('JPK_KR-1'!AL:AL,'JPK_KR-1'!W:W,F890),"")</f>
        <v/>
      </c>
      <c r="H890" s="124" t="str">
        <f>IF(E890&lt;&gt;"",SUMIFS('JPK_KR-1'!AM:AM,'JPK_KR-1'!W:W,F890),"")</f>
        <v/>
      </c>
      <c r="I890" t="str">
        <f>IF(KOKPIT!I890&lt;&gt;"",KOKPIT!I890,"")</f>
        <v/>
      </c>
      <c r="J890" t="str">
        <f>IF(KOKPIT!J890&lt;&gt;"",KOKPIT!J890,"")</f>
        <v/>
      </c>
      <c r="K890" s="124" t="str">
        <f>IF(I890&lt;&gt;"",SUMIFS('JPK_KR-1'!AJ:AJ,'JPK_KR-1'!W:W,J890),"")</f>
        <v/>
      </c>
      <c r="L890" s="124" t="str">
        <f>IF(I890&lt;&gt;"",SUMIFS('JPK_KR-1'!AK:AK,'JPK_KR-1'!W:W,J890),"")</f>
        <v/>
      </c>
    </row>
    <row r="891" spans="1:12" x14ac:dyDescent="0.35">
      <c r="A891" t="str">
        <f>IF(KOKPIT!A891&lt;&gt;"",KOKPIT!A891,"")</f>
        <v/>
      </c>
      <c r="B891" t="str">
        <f>IF(KOKPIT!B891&lt;&gt;"",KOKPIT!B891,"")</f>
        <v/>
      </c>
      <c r="C891" s="124" t="str">
        <f>IF(A891&lt;&gt;"",SUMIFS('JPK_KR-1'!AL:AL,'JPK_KR-1'!W:W,B891),"")</f>
        <v/>
      </c>
      <c r="D891" s="124" t="str">
        <f>IF(A891&lt;&gt;"",SUMIFS('JPK_KR-1'!AM:AM,'JPK_KR-1'!W:W,B891),"")</f>
        <v/>
      </c>
      <c r="E891" t="str">
        <f>IF(KOKPIT!E891&lt;&gt;"",KOKPIT!E891,"")</f>
        <v/>
      </c>
      <c r="F891" t="str">
        <f>IF(KOKPIT!F891&lt;&gt;"",KOKPIT!F891,"")</f>
        <v/>
      </c>
      <c r="G891" s="124" t="str">
        <f>IF(E891&lt;&gt;"",SUMIFS('JPK_KR-1'!AL:AL,'JPK_KR-1'!W:W,F891),"")</f>
        <v/>
      </c>
      <c r="H891" s="124" t="str">
        <f>IF(E891&lt;&gt;"",SUMIFS('JPK_KR-1'!AM:AM,'JPK_KR-1'!W:W,F891),"")</f>
        <v/>
      </c>
      <c r="I891" t="str">
        <f>IF(KOKPIT!I891&lt;&gt;"",KOKPIT!I891,"")</f>
        <v/>
      </c>
      <c r="J891" t="str">
        <f>IF(KOKPIT!J891&lt;&gt;"",KOKPIT!J891,"")</f>
        <v/>
      </c>
      <c r="K891" s="124" t="str">
        <f>IF(I891&lt;&gt;"",SUMIFS('JPK_KR-1'!AJ:AJ,'JPK_KR-1'!W:W,J891),"")</f>
        <v/>
      </c>
      <c r="L891" s="124" t="str">
        <f>IF(I891&lt;&gt;"",SUMIFS('JPK_KR-1'!AK:AK,'JPK_KR-1'!W:W,J891),"")</f>
        <v/>
      </c>
    </row>
    <row r="892" spans="1:12" x14ac:dyDescent="0.35">
      <c r="A892" t="str">
        <f>IF(KOKPIT!A892&lt;&gt;"",KOKPIT!A892,"")</f>
        <v/>
      </c>
      <c r="B892" t="str">
        <f>IF(KOKPIT!B892&lt;&gt;"",KOKPIT!B892,"")</f>
        <v/>
      </c>
      <c r="C892" s="124" t="str">
        <f>IF(A892&lt;&gt;"",SUMIFS('JPK_KR-1'!AL:AL,'JPK_KR-1'!W:W,B892),"")</f>
        <v/>
      </c>
      <c r="D892" s="124" t="str">
        <f>IF(A892&lt;&gt;"",SUMIFS('JPK_KR-1'!AM:AM,'JPK_KR-1'!W:W,B892),"")</f>
        <v/>
      </c>
      <c r="E892" t="str">
        <f>IF(KOKPIT!E892&lt;&gt;"",KOKPIT!E892,"")</f>
        <v/>
      </c>
      <c r="F892" t="str">
        <f>IF(KOKPIT!F892&lt;&gt;"",KOKPIT!F892,"")</f>
        <v/>
      </c>
      <c r="G892" s="124" t="str">
        <f>IF(E892&lt;&gt;"",SUMIFS('JPK_KR-1'!AL:AL,'JPK_KR-1'!W:W,F892),"")</f>
        <v/>
      </c>
      <c r="H892" s="124" t="str">
        <f>IF(E892&lt;&gt;"",SUMIFS('JPK_KR-1'!AM:AM,'JPK_KR-1'!W:W,F892),"")</f>
        <v/>
      </c>
      <c r="I892" t="str">
        <f>IF(KOKPIT!I892&lt;&gt;"",KOKPIT!I892,"")</f>
        <v/>
      </c>
      <c r="J892" t="str">
        <f>IF(KOKPIT!J892&lt;&gt;"",KOKPIT!J892,"")</f>
        <v/>
      </c>
      <c r="K892" s="124" t="str">
        <f>IF(I892&lt;&gt;"",SUMIFS('JPK_KR-1'!AJ:AJ,'JPK_KR-1'!W:W,J892),"")</f>
        <v/>
      </c>
      <c r="L892" s="124" t="str">
        <f>IF(I892&lt;&gt;"",SUMIFS('JPK_KR-1'!AK:AK,'JPK_KR-1'!W:W,J892),"")</f>
        <v/>
      </c>
    </row>
    <row r="893" spans="1:12" x14ac:dyDescent="0.35">
      <c r="A893" t="str">
        <f>IF(KOKPIT!A893&lt;&gt;"",KOKPIT!A893,"")</f>
        <v/>
      </c>
      <c r="B893" t="str">
        <f>IF(KOKPIT!B893&lt;&gt;"",KOKPIT!B893,"")</f>
        <v/>
      </c>
      <c r="C893" s="124" t="str">
        <f>IF(A893&lt;&gt;"",SUMIFS('JPK_KR-1'!AL:AL,'JPK_KR-1'!W:W,B893),"")</f>
        <v/>
      </c>
      <c r="D893" s="124" t="str">
        <f>IF(A893&lt;&gt;"",SUMIFS('JPK_KR-1'!AM:AM,'JPK_KR-1'!W:W,B893),"")</f>
        <v/>
      </c>
      <c r="E893" t="str">
        <f>IF(KOKPIT!E893&lt;&gt;"",KOKPIT!E893,"")</f>
        <v/>
      </c>
      <c r="F893" t="str">
        <f>IF(KOKPIT!F893&lt;&gt;"",KOKPIT!F893,"")</f>
        <v/>
      </c>
      <c r="G893" s="124" t="str">
        <f>IF(E893&lt;&gt;"",SUMIFS('JPK_KR-1'!AL:AL,'JPK_KR-1'!W:W,F893),"")</f>
        <v/>
      </c>
      <c r="H893" s="124" t="str">
        <f>IF(E893&lt;&gt;"",SUMIFS('JPK_KR-1'!AM:AM,'JPK_KR-1'!W:W,F893),"")</f>
        <v/>
      </c>
      <c r="I893" t="str">
        <f>IF(KOKPIT!I893&lt;&gt;"",KOKPIT!I893,"")</f>
        <v/>
      </c>
      <c r="J893" t="str">
        <f>IF(KOKPIT!J893&lt;&gt;"",KOKPIT!J893,"")</f>
        <v/>
      </c>
      <c r="K893" s="124" t="str">
        <f>IF(I893&lt;&gt;"",SUMIFS('JPK_KR-1'!AJ:AJ,'JPK_KR-1'!W:W,J893),"")</f>
        <v/>
      </c>
      <c r="L893" s="124" t="str">
        <f>IF(I893&lt;&gt;"",SUMIFS('JPK_KR-1'!AK:AK,'JPK_KR-1'!W:W,J893),"")</f>
        <v/>
      </c>
    </row>
    <row r="894" spans="1:12" x14ac:dyDescent="0.35">
      <c r="A894" t="str">
        <f>IF(KOKPIT!A894&lt;&gt;"",KOKPIT!A894,"")</f>
        <v/>
      </c>
      <c r="B894" t="str">
        <f>IF(KOKPIT!B894&lt;&gt;"",KOKPIT!B894,"")</f>
        <v/>
      </c>
      <c r="C894" s="124" t="str">
        <f>IF(A894&lt;&gt;"",SUMIFS('JPK_KR-1'!AL:AL,'JPK_KR-1'!W:W,B894),"")</f>
        <v/>
      </c>
      <c r="D894" s="124" t="str">
        <f>IF(A894&lt;&gt;"",SUMIFS('JPK_KR-1'!AM:AM,'JPK_KR-1'!W:W,B894),"")</f>
        <v/>
      </c>
      <c r="E894" t="str">
        <f>IF(KOKPIT!E894&lt;&gt;"",KOKPIT!E894,"")</f>
        <v/>
      </c>
      <c r="F894" t="str">
        <f>IF(KOKPIT!F894&lt;&gt;"",KOKPIT!F894,"")</f>
        <v/>
      </c>
      <c r="G894" s="124" t="str">
        <f>IF(E894&lt;&gt;"",SUMIFS('JPK_KR-1'!AL:AL,'JPK_KR-1'!W:W,F894),"")</f>
        <v/>
      </c>
      <c r="H894" s="124" t="str">
        <f>IF(E894&lt;&gt;"",SUMIFS('JPK_KR-1'!AM:AM,'JPK_KR-1'!W:W,F894),"")</f>
        <v/>
      </c>
      <c r="I894" t="str">
        <f>IF(KOKPIT!I894&lt;&gt;"",KOKPIT!I894,"")</f>
        <v/>
      </c>
      <c r="J894" t="str">
        <f>IF(KOKPIT!J894&lt;&gt;"",KOKPIT!J894,"")</f>
        <v/>
      </c>
      <c r="K894" s="124" t="str">
        <f>IF(I894&lt;&gt;"",SUMIFS('JPK_KR-1'!AJ:AJ,'JPK_KR-1'!W:W,J894),"")</f>
        <v/>
      </c>
      <c r="L894" s="124" t="str">
        <f>IF(I894&lt;&gt;"",SUMIFS('JPK_KR-1'!AK:AK,'JPK_KR-1'!W:W,J894),"")</f>
        <v/>
      </c>
    </row>
    <row r="895" spans="1:12" x14ac:dyDescent="0.35">
      <c r="A895" t="str">
        <f>IF(KOKPIT!A895&lt;&gt;"",KOKPIT!A895,"")</f>
        <v/>
      </c>
      <c r="B895" t="str">
        <f>IF(KOKPIT!B895&lt;&gt;"",KOKPIT!B895,"")</f>
        <v/>
      </c>
      <c r="C895" s="124" t="str">
        <f>IF(A895&lt;&gt;"",SUMIFS('JPK_KR-1'!AL:AL,'JPK_KR-1'!W:W,B895),"")</f>
        <v/>
      </c>
      <c r="D895" s="124" t="str">
        <f>IF(A895&lt;&gt;"",SUMIFS('JPK_KR-1'!AM:AM,'JPK_KR-1'!W:W,B895),"")</f>
        <v/>
      </c>
      <c r="E895" t="str">
        <f>IF(KOKPIT!E895&lt;&gt;"",KOKPIT!E895,"")</f>
        <v/>
      </c>
      <c r="F895" t="str">
        <f>IF(KOKPIT!F895&lt;&gt;"",KOKPIT!F895,"")</f>
        <v/>
      </c>
      <c r="G895" s="124" t="str">
        <f>IF(E895&lt;&gt;"",SUMIFS('JPK_KR-1'!AL:AL,'JPK_KR-1'!W:W,F895),"")</f>
        <v/>
      </c>
      <c r="H895" s="124" t="str">
        <f>IF(E895&lt;&gt;"",SUMIFS('JPK_KR-1'!AM:AM,'JPK_KR-1'!W:W,F895),"")</f>
        <v/>
      </c>
      <c r="I895" t="str">
        <f>IF(KOKPIT!I895&lt;&gt;"",KOKPIT!I895,"")</f>
        <v/>
      </c>
      <c r="J895" t="str">
        <f>IF(KOKPIT!J895&lt;&gt;"",KOKPIT!J895,"")</f>
        <v/>
      </c>
      <c r="K895" s="124" t="str">
        <f>IF(I895&lt;&gt;"",SUMIFS('JPK_KR-1'!AJ:AJ,'JPK_KR-1'!W:W,J895),"")</f>
        <v/>
      </c>
      <c r="L895" s="124" t="str">
        <f>IF(I895&lt;&gt;"",SUMIFS('JPK_KR-1'!AK:AK,'JPK_KR-1'!W:W,J895),"")</f>
        <v/>
      </c>
    </row>
    <row r="896" spans="1:12" x14ac:dyDescent="0.35">
      <c r="A896" t="str">
        <f>IF(KOKPIT!A896&lt;&gt;"",KOKPIT!A896,"")</f>
        <v/>
      </c>
      <c r="B896" t="str">
        <f>IF(KOKPIT!B896&lt;&gt;"",KOKPIT!B896,"")</f>
        <v/>
      </c>
      <c r="C896" s="124" t="str">
        <f>IF(A896&lt;&gt;"",SUMIFS('JPK_KR-1'!AL:AL,'JPK_KR-1'!W:W,B896),"")</f>
        <v/>
      </c>
      <c r="D896" s="124" t="str">
        <f>IF(A896&lt;&gt;"",SUMIFS('JPK_KR-1'!AM:AM,'JPK_KR-1'!W:W,B896),"")</f>
        <v/>
      </c>
      <c r="E896" t="str">
        <f>IF(KOKPIT!E896&lt;&gt;"",KOKPIT!E896,"")</f>
        <v/>
      </c>
      <c r="F896" t="str">
        <f>IF(KOKPIT!F896&lt;&gt;"",KOKPIT!F896,"")</f>
        <v/>
      </c>
      <c r="G896" s="124" t="str">
        <f>IF(E896&lt;&gt;"",SUMIFS('JPK_KR-1'!AL:AL,'JPK_KR-1'!W:W,F896),"")</f>
        <v/>
      </c>
      <c r="H896" s="124" t="str">
        <f>IF(E896&lt;&gt;"",SUMIFS('JPK_KR-1'!AM:AM,'JPK_KR-1'!W:W,F896),"")</f>
        <v/>
      </c>
      <c r="I896" t="str">
        <f>IF(KOKPIT!I896&lt;&gt;"",KOKPIT!I896,"")</f>
        <v/>
      </c>
      <c r="J896" t="str">
        <f>IF(KOKPIT!J896&lt;&gt;"",KOKPIT!J896,"")</f>
        <v/>
      </c>
      <c r="K896" s="124" t="str">
        <f>IF(I896&lt;&gt;"",SUMIFS('JPK_KR-1'!AJ:AJ,'JPK_KR-1'!W:W,J896),"")</f>
        <v/>
      </c>
      <c r="L896" s="124" t="str">
        <f>IF(I896&lt;&gt;"",SUMIFS('JPK_KR-1'!AK:AK,'JPK_KR-1'!W:W,J896),"")</f>
        <v/>
      </c>
    </row>
    <row r="897" spans="1:12" x14ac:dyDescent="0.35">
      <c r="A897" t="str">
        <f>IF(KOKPIT!A897&lt;&gt;"",KOKPIT!A897,"")</f>
        <v/>
      </c>
      <c r="B897" t="str">
        <f>IF(KOKPIT!B897&lt;&gt;"",KOKPIT!B897,"")</f>
        <v/>
      </c>
      <c r="C897" s="124" t="str">
        <f>IF(A897&lt;&gt;"",SUMIFS('JPK_KR-1'!AL:AL,'JPK_KR-1'!W:W,B897),"")</f>
        <v/>
      </c>
      <c r="D897" s="124" t="str">
        <f>IF(A897&lt;&gt;"",SUMIFS('JPK_KR-1'!AM:AM,'JPK_KR-1'!W:W,B897),"")</f>
        <v/>
      </c>
      <c r="E897" t="str">
        <f>IF(KOKPIT!E897&lt;&gt;"",KOKPIT!E897,"")</f>
        <v/>
      </c>
      <c r="F897" t="str">
        <f>IF(KOKPIT!F897&lt;&gt;"",KOKPIT!F897,"")</f>
        <v/>
      </c>
      <c r="G897" s="124" t="str">
        <f>IF(E897&lt;&gt;"",SUMIFS('JPK_KR-1'!AL:AL,'JPK_KR-1'!W:W,F897),"")</f>
        <v/>
      </c>
      <c r="H897" s="124" t="str">
        <f>IF(E897&lt;&gt;"",SUMIFS('JPK_KR-1'!AM:AM,'JPK_KR-1'!W:W,F897),"")</f>
        <v/>
      </c>
      <c r="I897" t="str">
        <f>IF(KOKPIT!I897&lt;&gt;"",KOKPIT!I897,"")</f>
        <v/>
      </c>
      <c r="J897" t="str">
        <f>IF(KOKPIT!J897&lt;&gt;"",KOKPIT!J897,"")</f>
        <v/>
      </c>
      <c r="K897" s="124" t="str">
        <f>IF(I897&lt;&gt;"",SUMIFS('JPK_KR-1'!AJ:AJ,'JPK_KR-1'!W:W,J897),"")</f>
        <v/>
      </c>
      <c r="L897" s="124" t="str">
        <f>IF(I897&lt;&gt;"",SUMIFS('JPK_KR-1'!AK:AK,'JPK_KR-1'!W:W,J897),"")</f>
        <v/>
      </c>
    </row>
    <row r="898" spans="1:12" x14ac:dyDescent="0.35">
      <c r="A898" t="str">
        <f>IF(KOKPIT!A898&lt;&gt;"",KOKPIT!A898,"")</f>
        <v/>
      </c>
      <c r="B898" t="str">
        <f>IF(KOKPIT!B898&lt;&gt;"",KOKPIT!B898,"")</f>
        <v/>
      </c>
      <c r="C898" s="124" t="str">
        <f>IF(A898&lt;&gt;"",SUMIFS('JPK_KR-1'!AL:AL,'JPK_KR-1'!W:W,B898),"")</f>
        <v/>
      </c>
      <c r="D898" s="124" t="str">
        <f>IF(A898&lt;&gt;"",SUMIFS('JPK_KR-1'!AM:AM,'JPK_KR-1'!W:W,B898),"")</f>
        <v/>
      </c>
      <c r="E898" t="str">
        <f>IF(KOKPIT!E898&lt;&gt;"",KOKPIT!E898,"")</f>
        <v/>
      </c>
      <c r="F898" t="str">
        <f>IF(KOKPIT!F898&lt;&gt;"",KOKPIT!F898,"")</f>
        <v/>
      </c>
      <c r="G898" s="124" t="str">
        <f>IF(E898&lt;&gt;"",SUMIFS('JPK_KR-1'!AL:AL,'JPK_KR-1'!W:W,F898),"")</f>
        <v/>
      </c>
      <c r="H898" s="124" t="str">
        <f>IF(E898&lt;&gt;"",SUMIFS('JPK_KR-1'!AM:AM,'JPK_KR-1'!W:W,F898),"")</f>
        <v/>
      </c>
      <c r="I898" t="str">
        <f>IF(KOKPIT!I898&lt;&gt;"",KOKPIT!I898,"")</f>
        <v/>
      </c>
      <c r="J898" t="str">
        <f>IF(KOKPIT!J898&lt;&gt;"",KOKPIT!J898,"")</f>
        <v/>
      </c>
      <c r="K898" s="124" t="str">
        <f>IF(I898&lt;&gt;"",SUMIFS('JPK_KR-1'!AJ:AJ,'JPK_KR-1'!W:W,J898),"")</f>
        <v/>
      </c>
      <c r="L898" s="124" t="str">
        <f>IF(I898&lt;&gt;"",SUMIFS('JPK_KR-1'!AK:AK,'JPK_KR-1'!W:W,J898),"")</f>
        <v/>
      </c>
    </row>
    <row r="899" spans="1:12" x14ac:dyDescent="0.35">
      <c r="A899" t="str">
        <f>IF(KOKPIT!A899&lt;&gt;"",KOKPIT!A899,"")</f>
        <v/>
      </c>
      <c r="B899" t="str">
        <f>IF(KOKPIT!B899&lt;&gt;"",KOKPIT!B899,"")</f>
        <v/>
      </c>
      <c r="C899" s="124" t="str">
        <f>IF(A899&lt;&gt;"",SUMIFS('JPK_KR-1'!AL:AL,'JPK_KR-1'!W:W,B899),"")</f>
        <v/>
      </c>
      <c r="D899" s="124" t="str">
        <f>IF(A899&lt;&gt;"",SUMIFS('JPK_KR-1'!AM:AM,'JPK_KR-1'!W:W,B899),"")</f>
        <v/>
      </c>
      <c r="E899" t="str">
        <f>IF(KOKPIT!E899&lt;&gt;"",KOKPIT!E899,"")</f>
        <v/>
      </c>
      <c r="F899" t="str">
        <f>IF(KOKPIT!F899&lt;&gt;"",KOKPIT!F899,"")</f>
        <v/>
      </c>
      <c r="G899" s="124" t="str">
        <f>IF(E899&lt;&gt;"",SUMIFS('JPK_KR-1'!AL:AL,'JPK_KR-1'!W:W,F899),"")</f>
        <v/>
      </c>
      <c r="H899" s="124" t="str">
        <f>IF(E899&lt;&gt;"",SUMIFS('JPK_KR-1'!AM:AM,'JPK_KR-1'!W:W,F899),"")</f>
        <v/>
      </c>
      <c r="I899" t="str">
        <f>IF(KOKPIT!I899&lt;&gt;"",KOKPIT!I899,"")</f>
        <v/>
      </c>
      <c r="J899" t="str">
        <f>IF(KOKPIT!J899&lt;&gt;"",KOKPIT!J899,"")</f>
        <v/>
      </c>
      <c r="K899" s="124" t="str">
        <f>IF(I899&lt;&gt;"",SUMIFS('JPK_KR-1'!AJ:AJ,'JPK_KR-1'!W:W,J899),"")</f>
        <v/>
      </c>
      <c r="L899" s="124" t="str">
        <f>IF(I899&lt;&gt;"",SUMIFS('JPK_KR-1'!AK:AK,'JPK_KR-1'!W:W,J899),"")</f>
        <v/>
      </c>
    </row>
    <row r="900" spans="1:12" x14ac:dyDescent="0.35">
      <c r="A900" t="str">
        <f>IF(KOKPIT!A900&lt;&gt;"",KOKPIT!A900,"")</f>
        <v/>
      </c>
      <c r="B900" t="str">
        <f>IF(KOKPIT!B900&lt;&gt;"",KOKPIT!B900,"")</f>
        <v/>
      </c>
      <c r="C900" s="124" t="str">
        <f>IF(A900&lt;&gt;"",SUMIFS('JPK_KR-1'!AL:AL,'JPK_KR-1'!W:W,B900),"")</f>
        <v/>
      </c>
      <c r="D900" s="124" t="str">
        <f>IF(A900&lt;&gt;"",SUMIFS('JPK_KR-1'!AM:AM,'JPK_KR-1'!W:W,B900),"")</f>
        <v/>
      </c>
      <c r="E900" t="str">
        <f>IF(KOKPIT!E900&lt;&gt;"",KOKPIT!E900,"")</f>
        <v/>
      </c>
      <c r="F900" t="str">
        <f>IF(KOKPIT!F900&lt;&gt;"",KOKPIT!F900,"")</f>
        <v/>
      </c>
      <c r="G900" s="124" t="str">
        <f>IF(E900&lt;&gt;"",SUMIFS('JPK_KR-1'!AL:AL,'JPK_KR-1'!W:W,F900),"")</f>
        <v/>
      </c>
      <c r="H900" s="124" t="str">
        <f>IF(E900&lt;&gt;"",SUMIFS('JPK_KR-1'!AM:AM,'JPK_KR-1'!W:W,F900),"")</f>
        <v/>
      </c>
      <c r="I900" t="str">
        <f>IF(KOKPIT!I900&lt;&gt;"",KOKPIT!I900,"")</f>
        <v/>
      </c>
      <c r="J900" t="str">
        <f>IF(KOKPIT!J900&lt;&gt;"",KOKPIT!J900,"")</f>
        <v/>
      </c>
      <c r="K900" s="124" t="str">
        <f>IF(I900&lt;&gt;"",SUMIFS('JPK_KR-1'!AJ:AJ,'JPK_KR-1'!W:W,J900),"")</f>
        <v/>
      </c>
      <c r="L900" s="124" t="str">
        <f>IF(I900&lt;&gt;"",SUMIFS('JPK_KR-1'!AK:AK,'JPK_KR-1'!W:W,J900),"")</f>
        <v/>
      </c>
    </row>
    <row r="901" spans="1:12" x14ac:dyDescent="0.35">
      <c r="A901" t="str">
        <f>IF(KOKPIT!A901&lt;&gt;"",KOKPIT!A901,"")</f>
        <v/>
      </c>
      <c r="B901" t="str">
        <f>IF(KOKPIT!B901&lt;&gt;"",KOKPIT!B901,"")</f>
        <v/>
      </c>
      <c r="C901" s="124" t="str">
        <f>IF(A901&lt;&gt;"",SUMIFS('JPK_KR-1'!AL:AL,'JPK_KR-1'!W:W,B901),"")</f>
        <v/>
      </c>
      <c r="D901" s="124" t="str">
        <f>IF(A901&lt;&gt;"",SUMIFS('JPK_KR-1'!AM:AM,'JPK_KR-1'!W:W,B901),"")</f>
        <v/>
      </c>
      <c r="E901" t="str">
        <f>IF(KOKPIT!E901&lt;&gt;"",KOKPIT!E901,"")</f>
        <v/>
      </c>
      <c r="F901" t="str">
        <f>IF(KOKPIT!F901&lt;&gt;"",KOKPIT!F901,"")</f>
        <v/>
      </c>
      <c r="G901" s="124" t="str">
        <f>IF(E901&lt;&gt;"",SUMIFS('JPK_KR-1'!AL:AL,'JPK_KR-1'!W:W,F901),"")</f>
        <v/>
      </c>
      <c r="H901" s="124" t="str">
        <f>IF(E901&lt;&gt;"",SUMIFS('JPK_KR-1'!AM:AM,'JPK_KR-1'!W:W,F901),"")</f>
        <v/>
      </c>
      <c r="I901" t="str">
        <f>IF(KOKPIT!I901&lt;&gt;"",KOKPIT!I901,"")</f>
        <v/>
      </c>
      <c r="J901" t="str">
        <f>IF(KOKPIT!J901&lt;&gt;"",KOKPIT!J901,"")</f>
        <v/>
      </c>
      <c r="K901" s="124" t="str">
        <f>IF(I901&lt;&gt;"",SUMIFS('JPK_KR-1'!AJ:AJ,'JPK_KR-1'!W:W,J901),"")</f>
        <v/>
      </c>
      <c r="L901" s="124" t="str">
        <f>IF(I901&lt;&gt;"",SUMIFS('JPK_KR-1'!AK:AK,'JPK_KR-1'!W:W,J901),"")</f>
        <v/>
      </c>
    </row>
    <row r="902" spans="1:12" x14ac:dyDescent="0.35">
      <c r="A902" t="str">
        <f>IF(KOKPIT!A902&lt;&gt;"",KOKPIT!A902,"")</f>
        <v/>
      </c>
      <c r="B902" t="str">
        <f>IF(KOKPIT!B902&lt;&gt;"",KOKPIT!B902,"")</f>
        <v/>
      </c>
      <c r="C902" s="124" t="str">
        <f>IF(A902&lt;&gt;"",SUMIFS('JPK_KR-1'!AL:AL,'JPK_KR-1'!W:W,B902),"")</f>
        <v/>
      </c>
      <c r="D902" s="124" t="str">
        <f>IF(A902&lt;&gt;"",SUMIFS('JPK_KR-1'!AM:AM,'JPK_KR-1'!W:W,B902),"")</f>
        <v/>
      </c>
      <c r="E902" t="str">
        <f>IF(KOKPIT!E902&lt;&gt;"",KOKPIT!E902,"")</f>
        <v/>
      </c>
      <c r="F902" t="str">
        <f>IF(KOKPIT!F902&lt;&gt;"",KOKPIT!F902,"")</f>
        <v/>
      </c>
      <c r="G902" s="124" t="str">
        <f>IF(E902&lt;&gt;"",SUMIFS('JPK_KR-1'!AL:AL,'JPK_KR-1'!W:W,F902),"")</f>
        <v/>
      </c>
      <c r="H902" s="124" t="str">
        <f>IF(E902&lt;&gt;"",SUMIFS('JPK_KR-1'!AM:AM,'JPK_KR-1'!W:W,F902),"")</f>
        <v/>
      </c>
      <c r="I902" t="str">
        <f>IF(KOKPIT!I902&lt;&gt;"",KOKPIT!I902,"")</f>
        <v/>
      </c>
      <c r="J902" t="str">
        <f>IF(KOKPIT!J902&lt;&gt;"",KOKPIT!J902,"")</f>
        <v/>
      </c>
      <c r="K902" s="124" t="str">
        <f>IF(I902&lt;&gt;"",SUMIFS('JPK_KR-1'!AJ:AJ,'JPK_KR-1'!W:W,J902),"")</f>
        <v/>
      </c>
      <c r="L902" s="124" t="str">
        <f>IF(I902&lt;&gt;"",SUMIFS('JPK_KR-1'!AK:AK,'JPK_KR-1'!W:W,J902),"")</f>
        <v/>
      </c>
    </row>
    <row r="903" spans="1:12" x14ac:dyDescent="0.35">
      <c r="A903" t="str">
        <f>IF(KOKPIT!A903&lt;&gt;"",KOKPIT!A903,"")</f>
        <v/>
      </c>
      <c r="B903" t="str">
        <f>IF(KOKPIT!B903&lt;&gt;"",KOKPIT!B903,"")</f>
        <v/>
      </c>
      <c r="C903" s="124" t="str">
        <f>IF(A903&lt;&gt;"",SUMIFS('JPK_KR-1'!AL:AL,'JPK_KR-1'!W:W,B903),"")</f>
        <v/>
      </c>
      <c r="D903" s="124" t="str">
        <f>IF(A903&lt;&gt;"",SUMIFS('JPK_KR-1'!AM:AM,'JPK_KR-1'!W:W,B903),"")</f>
        <v/>
      </c>
      <c r="E903" t="str">
        <f>IF(KOKPIT!E903&lt;&gt;"",KOKPIT!E903,"")</f>
        <v/>
      </c>
      <c r="F903" t="str">
        <f>IF(KOKPIT!F903&lt;&gt;"",KOKPIT!F903,"")</f>
        <v/>
      </c>
      <c r="G903" s="124" t="str">
        <f>IF(E903&lt;&gt;"",SUMIFS('JPK_KR-1'!AL:AL,'JPK_KR-1'!W:W,F903),"")</f>
        <v/>
      </c>
      <c r="H903" s="124" t="str">
        <f>IF(E903&lt;&gt;"",SUMIFS('JPK_KR-1'!AM:AM,'JPK_KR-1'!W:W,F903),"")</f>
        <v/>
      </c>
      <c r="I903" t="str">
        <f>IF(KOKPIT!I903&lt;&gt;"",KOKPIT!I903,"")</f>
        <v/>
      </c>
      <c r="J903" t="str">
        <f>IF(KOKPIT!J903&lt;&gt;"",KOKPIT!J903,"")</f>
        <v/>
      </c>
      <c r="K903" s="124" t="str">
        <f>IF(I903&lt;&gt;"",SUMIFS('JPK_KR-1'!AJ:AJ,'JPK_KR-1'!W:W,J903),"")</f>
        <v/>
      </c>
      <c r="L903" s="124" t="str">
        <f>IF(I903&lt;&gt;"",SUMIFS('JPK_KR-1'!AK:AK,'JPK_KR-1'!W:W,J903),"")</f>
        <v/>
      </c>
    </row>
    <row r="904" spans="1:12" x14ac:dyDescent="0.35">
      <c r="A904" t="str">
        <f>IF(KOKPIT!A904&lt;&gt;"",KOKPIT!A904,"")</f>
        <v/>
      </c>
      <c r="B904" t="str">
        <f>IF(KOKPIT!B904&lt;&gt;"",KOKPIT!B904,"")</f>
        <v/>
      </c>
      <c r="C904" s="124" t="str">
        <f>IF(A904&lt;&gt;"",SUMIFS('JPK_KR-1'!AL:AL,'JPK_KR-1'!W:W,B904),"")</f>
        <v/>
      </c>
      <c r="D904" s="124" t="str">
        <f>IF(A904&lt;&gt;"",SUMIFS('JPK_KR-1'!AM:AM,'JPK_KR-1'!W:W,B904),"")</f>
        <v/>
      </c>
      <c r="E904" t="str">
        <f>IF(KOKPIT!E904&lt;&gt;"",KOKPIT!E904,"")</f>
        <v/>
      </c>
      <c r="F904" t="str">
        <f>IF(KOKPIT!F904&lt;&gt;"",KOKPIT!F904,"")</f>
        <v/>
      </c>
      <c r="G904" s="124" t="str">
        <f>IF(E904&lt;&gt;"",SUMIFS('JPK_KR-1'!AL:AL,'JPK_KR-1'!W:W,F904),"")</f>
        <v/>
      </c>
      <c r="H904" s="124" t="str">
        <f>IF(E904&lt;&gt;"",SUMIFS('JPK_KR-1'!AM:AM,'JPK_KR-1'!W:W,F904),"")</f>
        <v/>
      </c>
      <c r="I904" t="str">
        <f>IF(KOKPIT!I904&lt;&gt;"",KOKPIT!I904,"")</f>
        <v/>
      </c>
      <c r="J904" t="str">
        <f>IF(KOKPIT!J904&lt;&gt;"",KOKPIT!J904,"")</f>
        <v/>
      </c>
      <c r="K904" s="124" t="str">
        <f>IF(I904&lt;&gt;"",SUMIFS('JPK_KR-1'!AJ:AJ,'JPK_KR-1'!W:W,J904),"")</f>
        <v/>
      </c>
      <c r="L904" s="124" t="str">
        <f>IF(I904&lt;&gt;"",SUMIFS('JPK_KR-1'!AK:AK,'JPK_KR-1'!W:W,J904),"")</f>
        <v/>
      </c>
    </row>
    <row r="905" spans="1:12" x14ac:dyDescent="0.35">
      <c r="A905" t="str">
        <f>IF(KOKPIT!A905&lt;&gt;"",KOKPIT!A905,"")</f>
        <v/>
      </c>
      <c r="B905" t="str">
        <f>IF(KOKPIT!B905&lt;&gt;"",KOKPIT!B905,"")</f>
        <v/>
      </c>
      <c r="C905" s="124" t="str">
        <f>IF(A905&lt;&gt;"",SUMIFS('JPK_KR-1'!AL:AL,'JPK_KR-1'!W:W,B905),"")</f>
        <v/>
      </c>
      <c r="D905" s="124" t="str">
        <f>IF(A905&lt;&gt;"",SUMIFS('JPK_KR-1'!AM:AM,'JPK_KR-1'!W:W,B905),"")</f>
        <v/>
      </c>
      <c r="E905" t="str">
        <f>IF(KOKPIT!E905&lt;&gt;"",KOKPIT!E905,"")</f>
        <v/>
      </c>
      <c r="F905" t="str">
        <f>IF(KOKPIT!F905&lt;&gt;"",KOKPIT!F905,"")</f>
        <v/>
      </c>
      <c r="G905" s="124" t="str">
        <f>IF(E905&lt;&gt;"",SUMIFS('JPK_KR-1'!AL:AL,'JPK_KR-1'!W:W,F905),"")</f>
        <v/>
      </c>
      <c r="H905" s="124" t="str">
        <f>IF(E905&lt;&gt;"",SUMIFS('JPK_KR-1'!AM:AM,'JPK_KR-1'!W:W,F905),"")</f>
        <v/>
      </c>
      <c r="I905" t="str">
        <f>IF(KOKPIT!I905&lt;&gt;"",KOKPIT!I905,"")</f>
        <v/>
      </c>
      <c r="J905" t="str">
        <f>IF(KOKPIT!J905&lt;&gt;"",KOKPIT!J905,"")</f>
        <v/>
      </c>
      <c r="K905" s="124" t="str">
        <f>IF(I905&lt;&gt;"",SUMIFS('JPK_KR-1'!AJ:AJ,'JPK_KR-1'!W:W,J905),"")</f>
        <v/>
      </c>
      <c r="L905" s="124" t="str">
        <f>IF(I905&lt;&gt;"",SUMIFS('JPK_KR-1'!AK:AK,'JPK_KR-1'!W:W,J905),"")</f>
        <v/>
      </c>
    </row>
    <row r="906" spans="1:12" x14ac:dyDescent="0.35">
      <c r="A906" t="str">
        <f>IF(KOKPIT!A906&lt;&gt;"",KOKPIT!A906,"")</f>
        <v/>
      </c>
      <c r="B906" t="str">
        <f>IF(KOKPIT!B906&lt;&gt;"",KOKPIT!B906,"")</f>
        <v/>
      </c>
      <c r="C906" s="124" t="str">
        <f>IF(A906&lt;&gt;"",SUMIFS('JPK_KR-1'!AL:AL,'JPK_KR-1'!W:W,B906),"")</f>
        <v/>
      </c>
      <c r="D906" s="124" t="str">
        <f>IF(A906&lt;&gt;"",SUMIFS('JPK_KR-1'!AM:AM,'JPK_KR-1'!W:W,B906),"")</f>
        <v/>
      </c>
      <c r="E906" t="str">
        <f>IF(KOKPIT!E906&lt;&gt;"",KOKPIT!E906,"")</f>
        <v/>
      </c>
      <c r="F906" t="str">
        <f>IF(KOKPIT!F906&lt;&gt;"",KOKPIT!F906,"")</f>
        <v/>
      </c>
      <c r="G906" s="124" t="str">
        <f>IF(E906&lt;&gt;"",SUMIFS('JPK_KR-1'!AL:AL,'JPK_KR-1'!W:W,F906),"")</f>
        <v/>
      </c>
      <c r="H906" s="124" t="str">
        <f>IF(E906&lt;&gt;"",SUMIFS('JPK_KR-1'!AM:AM,'JPK_KR-1'!W:W,F906),"")</f>
        <v/>
      </c>
      <c r="I906" t="str">
        <f>IF(KOKPIT!I906&lt;&gt;"",KOKPIT!I906,"")</f>
        <v/>
      </c>
      <c r="J906" t="str">
        <f>IF(KOKPIT!J906&lt;&gt;"",KOKPIT!J906,"")</f>
        <v/>
      </c>
      <c r="K906" s="124" t="str">
        <f>IF(I906&lt;&gt;"",SUMIFS('JPK_KR-1'!AJ:AJ,'JPK_KR-1'!W:W,J906),"")</f>
        <v/>
      </c>
      <c r="L906" s="124" t="str">
        <f>IF(I906&lt;&gt;"",SUMIFS('JPK_KR-1'!AK:AK,'JPK_KR-1'!W:W,J906),"")</f>
        <v/>
      </c>
    </row>
    <row r="907" spans="1:12" x14ac:dyDescent="0.35">
      <c r="A907" t="str">
        <f>IF(KOKPIT!A907&lt;&gt;"",KOKPIT!A907,"")</f>
        <v/>
      </c>
      <c r="B907" t="str">
        <f>IF(KOKPIT!B907&lt;&gt;"",KOKPIT!B907,"")</f>
        <v/>
      </c>
      <c r="C907" s="124" t="str">
        <f>IF(A907&lt;&gt;"",SUMIFS('JPK_KR-1'!AL:AL,'JPK_KR-1'!W:W,B907),"")</f>
        <v/>
      </c>
      <c r="D907" s="124" t="str">
        <f>IF(A907&lt;&gt;"",SUMIFS('JPK_KR-1'!AM:AM,'JPK_KR-1'!W:W,B907),"")</f>
        <v/>
      </c>
      <c r="E907" t="str">
        <f>IF(KOKPIT!E907&lt;&gt;"",KOKPIT!E907,"")</f>
        <v/>
      </c>
      <c r="F907" t="str">
        <f>IF(KOKPIT!F907&lt;&gt;"",KOKPIT!F907,"")</f>
        <v/>
      </c>
      <c r="G907" s="124" t="str">
        <f>IF(E907&lt;&gt;"",SUMIFS('JPK_KR-1'!AL:AL,'JPK_KR-1'!W:W,F907),"")</f>
        <v/>
      </c>
      <c r="H907" s="124" t="str">
        <f>IF(E907&lt;&gt;"",SUMIFS('JPK_KR-1'!AM:AM,'JPK_KR-1'!W:W,F907),"")</f>
        <v/>
      </c>
      <c r="I907" t="str">
        <f>IF(KOKPIT!I907&lt;&gt;"",KOKPIT!I907,"")</f>
        <v/>
      </c>
      <c r="J907" t="str">
        <f>IF(KOKPIT!J907&lt;&gt;"",KOKPIT!J907,"")</f>
        <v/>
      </c>
      <c r="K907" s="124" t="str">
        <f>IF(I907&lt;&gt;"",SUMIFS('JPK_KR-1'!AJ:AJ,'JPK_KR-1'!W:W,J907),"")</f>
        <v/>
      </c>
      <c r="L907" s="124" t="str">
        <f>IF(I907&lt;&gt;"",SUMIFS('JPK_KR-1'!AK:AK,'JPK_KR-1'!W:W,J907),"")</f>
        <v/>
      </c>
    </row>
    <row r="908" spans="1:12" x14ac:dyDescent="0.35">
      <c r="A908" t="str">
        <f>IF(KOKPIT!A908&lt;&gt;"",KOKPIT!A908,"")</f>
        <v/>
      </c>
      <c r="B908" t="str">
        <f>IF(KOKPIT!B908&lt;&gt;"",KOKPIT!B908,"")</f>
        <v/>
      </c>
      <c r="C908" s="124" t="str">
        <f>IF(A908&lt;&gt;"",SUMIFS('JPK_KR-1'!AL:AL,'JPK_KR-1'!W:W,B908),"")</f>
        <v/>
      </c>
      <c r="D908" s="124" t="str">
        <f>IF(A908&lt;&gt;"",SUMIFS('JPK_KR-1'!AM:AM,'JPK_KR-1'!W:W,B908),"")</f>
        <v/>
      </c>
      <c r="E908" t="str">
        <f>IF(KOKPIT!E908&lt;&gt;"",KOKPIT!E908,"")</f>
        <v/>
      </c>
      <c r="F908" t="str">
        <f>IF(KOKPIT!F908&lt;&gt;"",KOKPIT!F908,"")</f>
        <v/>
      </c>
      <c r="G908" s="124" t="str">
        <f>IF(E908&lt;&gt;"",SUMIFS('JPK_KR-1'!AL:AL,'JPK_KR-1'!W:W,F908),"")</f>
        <v/>
      </c>
      <c r="H908" s="124" t="str">
        <f>IF(E908&lt;&gt;"",SUMIFS('JPK_KR-1'!AM:AM,'JPK_KR-1'!W:W,F908),"")</f>
        <v/>
      </c>
      <c r="I908" t="str">
        <f>IF(KOKPIT!I908&lt;&gt;"",KOKPIT!I908,"")</f>
        <v/>
      </c>
      <c r="J908" t="str">
        <f>IF(KOKPIT!J908&lt;&gt;"",KOKPIT!J908,"")</f>
        <v/>
      </c>
      <c r="K908" s="124" t="str">
        <f>IF(I908&lt;&gt;"",SUMIFS('JPK_KR-1'!AJ:AJ,'JPK_KR-1'!W:W,J908),"")</f>
        <v/>
      </c>
      <c r="L908" s="124" t="str">
        <f>IF(I908&lt;&gt;"",SUMIFS('JPK_KR-1'!AK:AK,'JPK_KR-1'!W:W,J908),"")</f>
        <v/>
      </c>
    </row>
    <row r="909" spans="1:12" x14ac:dyDescent="0.35">
      <c r="A909" t="str">
        <f>IF(KOKPIT!A909&lt;&gt;"",KOKPIT!A909,"")</f>
        <v/>
      </c>
      <c r="B909" t="str">
        <f>IF(KOKPIT!B909&lt;&gt;"",KOKPIT!B909,"")</f>
        <v/>
      </c>
      <c r="C909" s="124" t="str">
        <f>IF(A909&lt;&gt;"",SUMIFS('JPK_KR-1'!AL:AL,'JPK_KR-1'!W:W,B909),"")</f>
        <v/>
      </c>
      <c r="D909" s="124" t="str">
        <f>IF(A909&lt;&gt;"",SUMIFS('JPK_KR-1'!AM:AM,'JPK_KR-1'!W:W,B909),"")</f>
        <v/>
      </c>
      <c r="E909" t="str">
        <f>IF(KOKPIT!E909&lt;&gt;"",KOKPIT!E909,"")</f>
        <v/>
      </c>
      <c r="F909" t="str">
        <f>IF(KOKPIT!F909&lt;&gt;"",KOKPIT!F909,"")</f>
        <v/>
      </c>
      <c r="G909" s="124" t="str">
        <f>IF(E909&lt;&gt;"",SUMIFS('JPK_KR-1'!AL:AL,'JPK_KR-1'!W:W,F909),"")</f>
        <v/>
      </c>
      <c r="H909" s="124" t="str">
        <f>IF(E909&lt;&gt;"",SUMIFS('JPK_KR-1'!AM:AM,'JPK_KR-1'!W:W,F909),"")</f>
        <v/>
      </c>
      <c r="I909" t="str">
        <f>IF(KOKPIT!I909&lt;&gt;"",KOKPIT!I909,"")</f>
        <v/>
      </c>
      <c r="J909" t="str">
        <f>IF(KOKPIT!J909&lt;&gt;"",KOKPIT!J909,"")</f>
        <v/>
      </c>
      <c r="K909" s="124" t="str">
        <f>IF(I909&lt;&gt;"",SUMIFS('JPK_KR-1'!AJ:AJ,'JPK_KR-1'!W:W,J909),"")</f>
        <v/>
      </c>
      <c r="L909" s="124" t="str">
        <f>IF(I909&lt;&gt;"",SUMIFS('JPK_KR-1'!AK:AK,'JPK_KR-1'!W:W,J909),"")</f>
        <v/>
      </c>
    </row>
    <row r="910" spans="1:12" x14ac:dyDescent="0.35">
      <c r="A910" t="str">
        <f>IF(KOKPIT!A910&lt;&gt;"",KOKPIT!A910,"")</f>
        <v/>
      </c>
      <c r="B910" t="str">
        <f>IF(KOKPIT!B910&lt;&gt;"",KOKPIT!B910,"")</f>
        <v/>
      </c>
      <c r="C910" s="124" t="str">
        <f>IF(A910&lt;&gt;"",SUMIFS('JPK_KR-1'!AL:AL,'JPK_KR-1'!W:W,B910),"")</f>
        <v/>
      </c>
      <c r="D910" s="124" t="str">
        <f>IF(A910&lt;&gt;"",SUMIFS('JPK_KR-1'!AM:AM,'JPK_KR-1'!W:W,B910),"")</f>
        <v/>
      </c>
      <c r="E910" t="str">
        <f>IF(KOKPIT!E910&lt;&gt;"",KOKPIT!E910,"")</f>
        <v/>
      </c>
      <c r="F910" t="str">
        <f>IF(KOKPIT!F910&lt;&gt;"",KOKPIT!F910,"")</f>
        <v/>
      </c>
      <c r="G910" s="124" t="str">
        <f>IF(E910&lt;&gt;"",SUMIFS('JPK_KR-1'!AL:AL,'JPK_KR-1'!W:W,F910),"")</f>
        <v/>
      </c>
      <c r="H910" s="124" t="str">
        <f>IF(E910&lt;&gt;"",SUMIFS('JPK_KR-1'!AM:AM,'JPK_KR-1'!W:W,F910),"")</f>
        <v/>
      </c>
      <c r="I910" t="str">
        <f>IF(KOKPIT!I910&lt;&gt;"",KOKPIT!I910,"")</f>
        <v/>
      </c>
      <c r="J910" t="str">
        <f>IF(KOKPIT!J910&lt;&gt;"",KOKPIT!J910,"")</f>
        <v/>
      </c>
      <c r="K910" s="124" t="str">
        <f>IF(I910&lt;&gt;"",SUMIFS('JPK_KR-1'!AJ:AJ,'JPK_KR-1'!W:W,J910),"")</f>
        <v/>
      </c>
      <c r="L910" s="124" t="str">
        <f>IF(I910&lt;&gt;"",SUMIFS('JPK_KR-1'!AK:AK,'JPK_KR-1'!W:W,J910),"")</f>
        <v/>
      </c>
    </row>
    <row r="911" spans="1:12" x14ac:dyDescent="0.35">
      <c r="A911" t="str">
        <f>IF(KOKPIT!A911&lt;&gt;"",KOKPIT!A911,"")</f>
        <v/>
      </c>
      <c r="B911" t="str">
        <f>IF(KOKPIT!B911&lt;&gt;"",KOKPIT!B911,"")</f>
        <v/>
      </c>
      <c r="C911" s="124" t="str">
        <f>IF(A911&lt;&gt;"",SUMIFS('JPK_KR-1'!AL:AL,'JPK_KR-1'!W:W,B911),"")</f>
        <v/>
      </c>
      <c r="D911" s="124" t="str">
        <f>IF(A911&lt;&gt;"",SUMIFS('JPK_KR-1'!AM:AM,'JPK_KR-1'!W:W,B911),"")</f>
        <v/>
      </c>
      <c r="E911" t="str">
        <f>IF(KOKPIT!E911&lt;&gt;"",KOKPIT!E911,"")</f>
        <v/>
      </c>
      <c r="F911" t="str">
        <f>IF(KOKPIT!F911&lt;&gt;"",KOKPIT!F911,"")</f>
        <v/>
      </c>
      <c r="G911" s="124" t="str">
        <f>IF(E911&lt;&gt;"",SUMIFS('JPK_KR-1'!AL:AL,'JPK_KR-1'!W:W,F911),"")</f>
        <v/>
      </c>
      <c r="H911" s="124" t="str">
        <f>IF(E911&lt;&gt;"",SUMIFS('JPK_KR-1'!AM:AM,'JPK_KR-1'!W:W,F911),"")</f>
        <v/>
      </c>
      <c r="I911" t="str">
        <f>IF(KOKPIT!I911&lt;&gt;"",KOKPIT!I911,"")</f>
        <v/>
      </c>
      <c r="J911" t="str">
        <f>IF(KOKPIT!J911&lt;&gt;"",KOKPIT!J911,"")</f>
        <v/>
      </c>
      <c r="K911" s="124" t="str">
        <f>IF(I911&lt;&gt;"",SUMIFS('JPK_KR-1'!AJ:AJ,'JPK_KR-1'!W:W,J911),"")</f>
        <v/>
      </c>
      <c r="L911" s="124" t="str">
        <f>IF(I911&lt;&gt;"",SUMIFS('JPK_KR-1'!AK:AK,'JPK_KR-1'!W:W,J911),"")</f>
        <v/>
      </c>
    </row>
    <row r="912" spans="1:12" x14ac:dyDescent="0.35">
      <c r="A912" t="str">
        <f>IF(KOKPIT!A912&lt;&gt;"",KOKPIT!A912,"")</f>
        <v/>
      </c>
      <c r="B912" t="str">
        <f>IF(KOKPIT!B912&lt;&gt;"",KOKPIT!B912,"")</f>
        <v/>
      </c>
      <c r="C912" s="124" t="str">
        <f>IF(A912&lt;&gt;"",SUMIFS('JPK_KR-1'!AL:AL,'JPK_KR-1'!W:W,B912),"")</f>
        <v/>
      </c>
      <c r="D912" s="124" t="str">
        <f>IF(A912&lt;&gt;"",SUMIFS('JPK_KR-1'!AM:AM,'JPK_KR-1'!W:W,B912),"")</f>
        <v/>
      </c>
      <c r="E912" t="str">
        <f>IF(KOKPIT!E912&lt;&gt;"",KOKPIT!E912,"")</f>
        <v/>
      </c>
      <c r="F912" t="str">
        <f>IF(KOKPIT!F912&lt;&gt;"",KOKPIT!F912,"")</f>
        <v/>
      </c>
      <c r="G912" s="124" t="str">
        <f>IF(E912&lt;&gt;"",SUMIFS('JPK_KR-1'!AL:AL,'JPK_KR-1'!W:W,F912),"")</f>
        <v/>
      </c>
      <c r="H912" s="124" t="str">
        <f>IF(E912&lt;&gt;"",SUMIFS('JPK_KR-1'!AM:AM,'JPK_KR-1'!W:W,F912),"")</f>
        <v/>
      </c>
      <c r="I912" t="str">
        <f>IF(KOKPIT!I912&lt;&gt;"",KOKPIT!I912,"")</f>
        <v/>
      </c>
      <c r="J912" t="str">
        <f>IF(KOKPIT!J912&lt;&gt;"",KOKPIT!J912,"")</f>
        <v/>
      </c>
      <c r="K912" s="124" t="str">
        <f>IF(I912&lt;&gt;"",SUMIFS('JPK_KR-1'!AJ:AJ,'JPK_KR-1'!W:W,J912),"")</f>
        <v/>
      </c>
      <c r="L912" s="124" t="str">
        <f>IF(I912&lt;&gt;"",SUMIFS('JPK_KR-1'!AK:AK,'JPK_KR-1'!W:W,J912),"")</f>
        <v/>
      </c>
    </row>
    <row r="913" spans="1:12" x14ac:dyDescent="0.35">
      <c r="A913" t="str">
        <f>IF(KOKPIT!A913&lt;&gt;"",KOKPIT!A913,"")</f>
        <v/>
      </c>
      <c r="B913" t="str">
        <f>IF(KOKPIT!B913&lt;&gt;"",KOKPIT!B913,"")</f>
        <v/>
      </c>
      <c r="C913" s="124" t="str">
        <f>IF(A913&lt;&gt;"",SUMIFS('JPK_KR-1'!AL:AL,'JPK_KR-1'!W:W,B913),"")</f>
        <v/>
      </c>
      <c r="D913" s="124" t="str">
        <f>IF(A913&lt;&gt;"",SUMIFS('JPK_KR-1'!AM:AM,'JPK_KR-1'!W:W,B913),"")</f>
        <v/>
      </c>
      <c r="E913" t="str">
        <f>IF(KOKPIT!E913&lt;&gt;"",KOKPIT!E913,"")</f>
        <v/>
      </c>
      <c r="F913" t="str">
        <f>IF(KOKPIT!F913&lt;&gt;"",KOKPIT!F913,"")</f>
        <v/>
      </c>
      <c r="G913" s="124" t="str">
        <f>IF(E913&lt;&gt;"",SUMIFS('JPK_KR-1'!AL:AL,'JPK_KR-1'!W:W,F913),"")</f>
        <v/>
      </c>
      <c r="H913" s="124" t="str">
        <f>IF(E913&lt;&gt;"",SUMIFS('JPK_KR-1'!AM:AM,'JPK_KR-1'!W:W,F913),"")</f>
        <v/>
      </c>
      <c r="I913" t="str">
        <f>IF(KOKPIT!I913&lt;&gt;"",KOKPIT!I913,"")</f>
        <v/>
      </c>
      <c r="J913" t="str">
        <f>IF(KOKPIT!J913&lt;&gt;"",KOKPIT!J913,"")</f>
        <v/>
      </c>
      <c r="K913" s="124" t="str">
        <f>IF(I913&lt;&gt;"",SUMIFS('JPK_KR-1'!AJ:AJ,'JPK_KR-1'!W:W,J913),"")</f>
        <v/>
      </c>
      <c r="L913" s="124" t="str">
        <f>IF(I913&lt;&gt;"",SUMIFS('JPK_KR-1'!AK:AK,'JPK_KR-1'!W:W,J913),"")</f>
        <v/>
      </c>
    </row>
    <row r="914" spans="1:12" x14ac:dyDescent="0.35">
      <c r="A914" t="str">
        <f>IF(KOKPIT!A914&lt;&gt;"",KOKPIT!A914,"")</f>
        <v/>
      </c>
      <c r="B914" t="str">
        <f>IF(KOKPIT!B914&lt;&gt;"",KOKPIT!B914,"")</f>
        <v/>
      </c>
      <c r="C914" s="124" t="str">
        <f>IF(A914&lt;&gt;"",SUMIFS('JPK_KR-1'!AL:AL,'JPK_KR-1'!W:W,B914),"")</f>
        <v/>
      </c>
      <c r="D914" s="124" t="str">
        <f>IF(A914&lt;&gt;"",SUMIFS('JPK_KR-1'!AM:AM,'JPK_KR-1'!W:W,B914),"")</f>
        <v/>
      </c>
      <c r="E914" t="str">
        <f>IF(KOKPIT!E914&lt;&gt;"",KOKPIT!E914,"")</f>
        <v/>
      </c>
      <c r="F914" t="str">
        <f>IF(KOKPIT!F914&lt;&gt;"",KOKPIT!F914,"")</f>
        <v/>
      </c>
      <c r="G914" s="124" t="str">
        <f>IF(E914&lt;&gt;"",SUMIFS('JPK_KR-1'!AL:AL,'JPK_KR-1'!W:W,F914),"")</f>
        <v/>
      </c>
      <c r="H914" s="124" t="str">
        <f>IF(E914&lt;&gt;"",SUMIFS('JPK_KR-1'!AM:AM,'JPK_KR-1'!W:W,F914),"")</f>
        <v/>
      </c>
      <c r="I914" t="str">
        <f>IF(KOKPIT!I914&lt;&gt;"",KOKPIT!I914,"")</f>
        <v/>
      </c>
      <c r="J914" t="str">
        <f>IF(KOKPIT!J914&lt;&gt;"",KOKPIT!J914,"")</f>
        <v/>
      </c>
      <c r="K914" s="124" t="str">
        <f>IF(I914&lt;&gt;"",SUMIFS('JPK_KR-1'!AJ:AJ,'JPK_KR-1'!W:W,J914),"")</f>
        <v/>
      </c>
      <c r="L914" s="124" t="str">
        <f>IF(I914&lt;&gt;"",SUMIFS('JPK_KR-1'!AK:AK,'JPK_KR-1'!W:W,J914),"")</f>
        <v/>
      </c>
    </row>
    <row r="915" spans="1:12" x14ac:dyDescent="0.35">
      <c r="A915" t="str">
        <f>IF(KOKPIT!A915&lt;&gt;"",KOKPIT!A915,"")</f>
        <v/>
      </c>
      <c r="B915" t="str">
        <f>IF(KOKPIT!B915&lt;&gt;"",KOKPIT!B915,"")</f>
        <v/>
      </c>
      <c r="C915" s="124" t="str">
        <f>IF(A915&lt;&gt;"",SUMIFS('JPK_KR-1'!AL:AL,'JPK_KR-1'!W:W,B915),"")</f>
        <v/>
      </c>
      <c r="D915" s="124" t="str">
        <f>IF(A915&lt;&gt;"",SUMIFS('JPK_KR-1'!AM:AM,'JPK_KR-1'!W:W,B915),"")</f>
        <v/>
      </c>
      <c r="E915" t="str">
        <f>IF(KOKPIT!E915&lt;&gt;"",KOKPIT!E915,"")</f>
        <v/>
      </c>
      <c r="F915" t="str">
        <f>IF(KOKPIT!F915&lt;&gt;"",KOKPIT!F915,"")</f>
        <v/>
      </c>
      <c r="G915" s="124" t="str">
        <f>IF(E915&lt;&gt;"",SUMIFS('JPK_KR-1'!AL:AL,'JPK_KR-1'!W:W,F915),"")</f>
        <v/>
      </c>
      <c r="H915" s="124" t="str">
        <f>IF(E915&lt;&gt;"",SUMIFS('JPK_KR-1'!AM:AM,'JPK_KR-1'!W:W,F915),"")</f>
        <v/>
      </c>
      <c r="I915" t="str">
        <f>IF(KOKPIT!I915&lt;&gt;"",KOKPIT!I915,"")</f>
        <v/>
      </c>
      <c r="J915" t="str">
        <f>IF(KOKPIT!J915&lt;&gt;"",KOKPIT!J915,"")</f>
        <v/>
      </c>
      <c r="K915" s="124" t="str">
        <f>IF(I915&lt;&gt;"",SUMIFS('JPK_KR-1'!AJ:AJ,'JPK_KR-1'!W:W,J915),"")</f>
        <v/>
      </c>
      <c r="L915" s="124" t="str">
        <f>IF(I915&lt;&gt;"",SUMIFS('JPK_KR-1'!AK:AK,'JPK_KR-1'!W:W,J915),"")</f>
        <v/>
      </c>
    </row>
    <row r="916" spans="1:12" x14ac:dyDescent="0.35">
      <c r="A916" t="str">
        <f>IF(KOKPIT!A916&lt;&gt;"",KOKPIT!A916,"")</f>
        <v/>
      </c>
      <c r="B916" t="str">
        <f>IF(KOKPIT!B916&lt;&gt;"",KOKPIT!B916,"")</f>
        <v/>
      </c>
      <c r="C916" s="124" t="str">
        <f>IF(A916&lt;&gt;"",SUMIFS('JPK_KR-1'!AL:AL,'JPK_KR-1'!W:W,B916),"")</f>
        <v/>
      </c>
      <c r="D916" s="124" t="str">
        <f>IF(A916&lt;&gt;"",SUMIFS('JPK_KR-1'!AM:AM,'JPK_KR-1'!W:W,B916),"")</f>
        <v/>
      </c>
      <c r="E916" t="str">
        <f>IF(KOKPIT!E916&lt;&gt;"",KOKPIT!E916,"")</f>
        <v/>
      </c>
      <c r="F916" t="str">
        <f>IF(KOKPIT!F916&lt;&gt;"",KOKPIT!F916,"")</f>
        <v/>
      </c>
      <c r="G916" s="124" t="str">
        <f>IF(E916&lt;&gt;"",SUMIFS('JPK_KR-1'!AL:AL,'JPK_KR-1'!W:W,F916),"")</f>
        <v/>
      </c>
      <c r="H916" s="124" t="str">
        <f>IF(E916&lt;&gt;"",SUMIFS('JPK_KR-1'!AM:AM,'JPK_KR-1'!W:W,F916),"")</f>
        <v/>
      </c>
      <c r="I916" t="str">
        <f>IF(KOKPIT!I916&lt;&gt;"",KOKPIT!I916,"")</f>
        <v/>
      </c>
      <c r="J916" t="str">
        <f>IF(KOKPIT!J916&lt;&gt;"",KOKPIT!J916,"")</f>
        <v/>
      </c>
      <c r="K916" s="124" t="str">
        <f>IF(I916&lt;&gt;"",SUMIFS('JPK_KR-1'!AJ:AJ,'JPK_KR-1'!W:W,J916),"")</f>
        <v/>
      </c>
      <c r="L916" s="124" t="str">
        <f>IF(I916&lt;&gt;"",SUMIFS('JPK_KR-1'!AK:AK,'JPK_KR-1'!W:W,J916),"")</f>
        <v/>
      </c>
    </row>
    <row r="917" spans="1:12" x14ac:dyDescent="0.35">
      <c r="A917" t="str">
        <f>IF(KOKPIT!A917&lt;&gt;"",KOKPIT!A917,"")</f>
        <v/>
      </c>
      <c r="B917" t="str">
        <f>IF(KOKPIT!B917&lt;&gt;"",KOKPIT!B917,"")</f>
        <v/>
      </c>
      <c r="C917" s="124" t="str">
        <f>IF(A917&lt;&gt;"",SUMIFS('JPK_KR-1'!AL:AL,'JPK_KR-1'!W:W,B917),"")</f>
        <v/>
      </c>
      <c r="D917" s="124" t="str">
        <f>IF(A917&lt;&gt;"",SUMIFS('JPK_KR-1'!AM:AM,'JPK_KR-1'!W:W,B917),"")</f>
        <v/>
      </c>
      <c r="E917" t="str">
        <f>IF(KOKPIT!E917&lt;&gt;"",KOKPIT!E917,"")</f>
        <v/>
      </c>
      <c r="F917" t="str">
        <f>IF(KOKPIT!F917&lt;&gt;"",KOKPIT!F917,"")</f>
        <v/>
      </c>
      <c r="G917" s="124" t="str">
        <f>IF(E917&lt;&gt;"",SUMIFS('JPK_KR-1'!AL:AL,'JPK_KR-1'!W:W,F917),"")</f>
        <v/>
      </c>
      <c r="H917" s="124" t="str">
        <f>IF(E917&lt;&gt;"",SUMIFS('JPK_KR-1'!AM:AM,'JPK_KR-1'!W:W,F917),"")</f>
        <v/>
      </c>
      <c r="I917" t="str">
        <f>IF(KOKPIT!I917&lt;&gt;"",KOKPIT!I917,"")</f>
        <v/>
      </c>
      <c r="J917" t="str">
        <f>IF(KOKPIT!J917&lt;&gt;"",KOKPIT!J917,"")</f>
        <v/>
      </c>
      <c r="K917" s="124" t="str">
        <f>IF(I917&lt;&gt;"",SUMIFS('JPK_KR-1'!AJ:AJ,'JPK_KR-1'!W:W,J917),"")</f>
        <v/>
      </c>
      <c r="L917" s="124" t="str">
        <f>IF(I917&lt;&gt;"",SUMIFS('JPK_KR-1'!AK:AK,'JPK_KR-1'!W:W,J917),"")</f>
        <v/>
      </c>
    </row>
    <row r="918" spans="1:12" x14ac:dyDescent="0.35">
      <c r="A918" t="str">
        <f>IF(KOKPIT!A918&lt;&gt;"",KOKPIT!A918,"")</f>
        <v/>
      </c>
      <c r="B918" t="str">
        <f>IF(KOKPIT!B918&lt;&gt;"",KOKPIT!B918,"")</f>
        <v/>
      </c>
      <c r="C918" s="124" t="str">
        <f>IF(A918&lt;&gt;"",SUMIFS('JPK_KR-1'!AL:AL,'JPK_KR-1'!W:W,B918),"")</f>
        <v/>
      </c>
      <c r="D918" s="124" t="str">
        <f>IF(A918&lt;&gt;"",SUMIFS('JPK_KR-1'!AM:AM,'JPK_KR-1'!W:W,B918),"")</f>
        <v/>
      </c>
      <c r="E918" t="str">
        <f>IF(KOKPIT!E918&lt;&gt;"",KOKPIT!E918,"")</f>
        <v/>
      </c>
      <c r="F918" t="str">
        <f>IF(KOKPIT!F918&lt;&gt;"",KOKPIT!F918,"")</f>
        <v/>
      </c>
      <c r="G918" s="124" t="str">
        <f>IF(E918&lt;&gt;"",SUMIFS('JPK_KR-1'!AL:AL,'JPK_KR-1'!W:W,F918),"")</f>
        <v/>
      </c>
      <c r="H918" s="124" t="str">
        <f>IF(E918&lt;&gt;"",SUMIFS('JPK_KR-1'!AM:AM,'JPK_KR-1'!W:W,F918),"")</f>
        <v/>
      </c>
      <c r="I918" t="str">
        <f>IF(KOKPIT!I918&lt;&gt;"",KOKPIT!I918,"")</f>
        <v/>
      </c>
      <c r="J918" t="str">
        <f>IF(KOKPIT!J918&lt;&gt;"",KOKPIT!J918,"")</f>
        <v/>
      </c>
      <c r="K918" s="124" t="str">
        <f>IF(I918&lt;&gt;"",SUMIFS('JPK_KR-1'!AJ:AJ,'JPK_KR-1'!W:W,J918),"")</f>
        <v/>
      </c>
      <c r="L918" s="124" t="str">
        <f>IF(I918&lt;&gt;"",SUMIFS('JPK_KR-1'!AK:AK,'JPK_KR-1'!W:W,J918),"")</f>
        <v/>
      </c>
    </row>
    <row r="919" spans="1:12" x14ac:dyDescent="0.35">
      <c r="A919" t="str">
        <f>IF(KOKPIT!A919&lt;&gt;"",KOKPIT!A919,"")</f>
        <v/>
      </c>
      <c r="B919" t="str">
        <f>IF(KOKPIT!B919&lt;&gt;"",KOKPIT!B919,"")</f>
        <v/>
      </c>
      <c r="C919" s="124" t="str">
        <f>IF(A919&lt;&gt;"",SUMIFS('JPK_KR-1'!AL:AL,'JPK_KR-1'!W:W,B919),"")</f>
        <v/>
      </c>
      <c r="D919" s="124" t="str">
        <f>IF(A919&lt;&gt;"",SUMIFS('JPK_KR-1'!AM:AM,'JPK_KR-1'!W:W,B919),"")</f>
        <v/>
      </c>
      <c r="E919" t="str">
        <f>IF(KOKPIT!E919&lt;&gt;"",KOKPIT!E919,"")</f>
        <v/>
      </c>
      <c r="F919" t="str">
        <f>IF(KOKPIT!F919&lt;&gt;"",KOKPIT!F919,"")</f>
        <v/>
      </c>
      <c r="G919" s="124" t="str">
        <f>IF(E919&lt;&gt;"",SUMIFS('JPK_KR-1'!AL:AL,'JPK_KR-1'!W:W,F919),"")</f>
        <v/>
      </c>
      <c r="H919" s="124" t="str">
        <f>IF(E919&lt;&gt;"",SUMIFS('JPK_KR-1'!AM:AM,'JPK_KR-1'!W:W,F919),"")</f>
        <v/>
      </c>
      <c r="I919" t="str">
        <f>IF(KOKPIT!I919&lt;&gt;"",KOKPIT!I919,"")</f>
        <v/>
      </c>
      <c r="J919" t="str">
        <f>IF(KOKPIT!J919&lt;&gt;"",KOKPIT!J919,"")</f>
        <v/>
      </c>
      <c r="K919" s="124" t="str">
        <f>IF(I919&lt;&gt;"",SUMIFS('JPK_KR-1'!AJ:AJ,'JPK_KR-1'!W:W,J919),"")</f>
        <v/>
      </c>
      <c r="L919" s="124" t="str">
        <f>IF(I919&lt;&gt;"",SUMIFS('JPK_KR-1'!AK:AK,'JPK_KR-1'!W:W,J919),"")</f>
        <v/>
      </c>
    </row>
    <row r="920" spans="1:12" x14ac:dyDescent="0.35">
      <c r="A920" t="str">
        <f>IF(KOKPIT!A920&lt;&gt;"",KOKPIT!A920,"")</f>
        <v/>
      </c>
      <c r="B920" t="str">
        <f>IF(KOKPIT!B920&lt;&gt;"",KOKPIT!B920,"")</f>
        <v/>
      </c>
      <c r="C920" s="124" t="str">
        <f>IF(A920&lt;&gt;"",SUMIFS('JPK_KR-1'!AL:AL,'JPK_KR-1'!W:W,B920),"")</f>
        <v/>
      </c>
      <c r="D920" s="124" t="str">
        <f>IF(A920&lt;&gt;"",SUMIFS('JPK_KR-1'!AM:AM,'JPK_KR-1'!W:W,B920),"")</f>
        <v/>
      </c>
      <c r="E920" t="str">
        <f>IF(KOKPIT!E920&lt;&gt;"",KOKPIT!E920,"")</f>
        <v/>
      </c>
      <c r="F920" t="str">
        <f>IF(KOKPIT!F920&lt;&gt;"",KOKPIT!F920,"")</f>
        <v/>
      </c>
      <c r="G920" s="124" t="str">
        <f>IF(E920&lt;&gt;"",SUMIFS('JPK_KR-1'!AL:AL,'JPK_KR-1'!W:W,F920),"")</f>
        <v/>
      </c>
      <c r="H920" s="124" t="str">
        <f>IF(E920&lt;&gt;"",SUMIFS('JPK_KR-1'!AM:AM,'JPK_KR-1'!W:W,F920),"")</f>
        <v/>
      </c>
      <c r="I920" t="str">
        <f>IF(KOKPIT!I920&lt;&gt;"",KOKPIT!I920,"")</f>
        <v/>
      </c>
      <c r="J920" t="str">
        <f>IF(KOKPIT!J920&lt;&gt;"",KOKPIT!J920,"")</f>
        <v/>
      </c>
      <c r="K920" s="124" t="str">
        <f>IF(I920&lt;&gt;"",SUMIFS('JPK_KR-1'!AJ:AJ,'JPK_KR-1'!W:W,J920),"")</f>
        <v/>
      </c>
      <c r="L920" s="124" t="str">
        <f>IF(I920&lt;&gt;"",SUMIFS('JPK_KR-1'!AK:AK,'JPK_KR-1'!W:W,J920),"")</f>
        <v/>
      </c>
    </row>
    <row r="921" spans="1:12" x14ac:dyDescent="0.35">
      <c r="A921" t="str">
        <f>IF(KOKPIT!A921&lt;&gt;"",KOKPIT!A921,"")</f>
        <v/>
      </c>
      <c r="B921" t="str">
        <f>IF(KOKPIT!B921&lt;&gt;"",KOKPIT!B921,"")</f>
        <v/>
      </c>
      <c r="C921" s="124" t="str">
        <f>IF(A921&lt;&gt;"",SUMIFS('JPK_KR-1'!AL:AL,'JPK_KR-1'!W:W,B921),"")</f>
        <v/>
      </c>
      <c r="D921" s="124" t="str">
        <f>IF(A921&lt;&gt;"",SUMIFS('JPK_KR-1'!AM:AM,'JPK_KR-1'!W:W,B921),"")</f>
        <v/>
      </c>
      <c r="E921" t="str">
        <f>IF(KOKPIT!E921&lt;&gt;"",KOKPIT!E921,"")</f>
        <v/>
      </c>
      <c r="F921" t="str">
        <f>IF(KOKPIT!F921&lt;&gt;"",KOKPIT!F921,"")</f>
        <v/>
      </c>
      <c r="G921" s="124" t="str">
        <f>IF(E921&lt;&gt;"",SUMIFS('JPK_KR-1'!AL:AL,'JPK_KR-1'!W:W,F921),"")</f>
        <v/>
      </c>
      <c r="H921" s="124" t="str">
        <f>IF(E921&lt;&gt;"",SUMIFS('JPK_KR-1'!AM:AM,'JPK_KR-1'!W:W,F921),"")</f>
        <v/>
      </c>
      <c r="I921" t="str">
        <f>IF(KOKPIT!I921&lt;&gt;"",KOKPIT!I921,"")</f>
        <v/>
      </c>
      <c r="J921" t="str">
        <f>IF(KOKPIT!J921&lt;&gt;"",KOKPIT!J921,"")</f>
        <v/>
      </c>
      <c r="K921" s="124" t="str">
        <f>IF(I921&lt;&gt;"",SUMIFS('JPK_KR-1'!AJ:AJ,'JPK_KR-1'!W:W,J921),"")</f>
        <v/>
      </c>
      <c r="L921" s="124" t="str">
        <f>IF(I921&lt;&gt;"",SUMIFS('JPK_KR-1'!AK:AK,'JPK_KR-1'!W:W,J921),"")</f>
        <v/>
      </c>
    </row>
    <row r="922" spans="1:12" x14ac:dyDescent="0.35">
      <c r="A922" t="str">
        <f>IF(KOKPIT!A922&lt;&gt;"",KOKPIT!A922,"")</f>
        <v/>
      </c>
      <c r="B922" t="str">
        <f>IF(KOKPIT!B922&lt;&gt;"",KOKPIT!B922,"")</f>
        <v/>
      </c>
      <c r="C922" s="124" t="str">
        <f>IF(A922&lt;&gt;"",SUMIFS('JPK_KR-1'!AL:AL,'JPK_KR-1'!W:W,B922),"")</f>
        <v/>
      </c>
      <c r="D922" s="124" t="str">
        <f>IF(A922&lt;&gt;"",SUMIFS('JPK_KR-1'!AM:AM,'JPK_KR-1'!W:W,B922),"")</f>
        <v/>
      </c>
      <c r="E922" t="str">
        <f>IF(KOKPIT!E922&lt;&gt;"",KOKPIT!E922,"")</f>
        <v/>
      </c>
      <c r="F922" t="str">
        <f>IF(KOKPIT!F922&lt;&gt;"",KOKPIT!F922,"")</f>
        <v/>
      </c>
      <c r="G922" s="124" t="str">
        <f>IF(E922&lt;&gt;"",SUMIFS('JPK_KR-1'!AL:AL,'JPK_KR-1'!W:W,F922),"")</f>
        <v/>
      </c>
      <c r="H922" s="124" t="str">
        <f>IF(E922&lt;&gt;"",SUMIFS('JPK_KR-1'!AM:AM,'JPK_KR-1'!W:W,F922),"")</f>
        <v/>
      </c>
      <c r="I922" t="str">
        <f>IF(KOKPIT!I922&lt;&gt;"",KOKPIT!I922,"")</f>
        <v/>
      </c>
      <c r="J922" t="str">
        <f>IF(KOKPIT!J922&lt;&gt;"",KOKPIT!J922,"")</f>
        <v/>
      </c>
      <c r="K922" s="124" t="str">
        <f>IF(I922&lt;&gt;"",SUMIFS('JPK_KR-1'!AJ:AJ,'JPK_KR-1'!W:W,J922),"")</f>
        <v/>
      </c>
      <c r="L922" s="124" t="str">
        <f>IF(I922&lt;&gt;"",SUMIFS('JPK_KR-1'!AK:AK,'JPK_KR-1'!W:W,J922),"")</f>
        <v/>
      </c>
    </row>
    <row r="923" spans="1:12" x14ac:dyDescent="0.35">
      <c r="A923" t="str">
        <f>IF(KOKPIT!A923&lt;&gt;"",KOKPIT!A923,"")</f>
        <v/>
      </c>
      <c r="B923" t="str">
        <f>IF(KOKPIT!B923&lt;&gt;"",KOKPIT!B923,"")</f>
        <v/>
      </c>
      <c r="C923" s="124" t="str">
        <f>IF(A923&lt;&gt;"",SUMIFS('JPK_KR-1'!AL:AL,'JPK_KR-1'!W:W,B923),"")</f>
        <v/>
      </c>
      <c r="D923" s="124" t="str">
        <f>IF(A923&lt;&gt;"",SUMIFS('JPK_KR-1'!AM:AM,'JPK_KR-1'!W:W,B923),"")</f>
        <v/>
      </c>
      <c r="E923" t="str">
        <f>IF(KOKPIT!E923&lt;&gt;"",KOKPIT!E923,"")</f>
        <v/>
      </c>
      <c r="F923" t="str">
        <f>IF(KOKPIT!F923&lt;&gt;"",KOKPIT!F923,"")</f>
        <v/>
      </c>
      <c r="G923" s="124" t="str">
        <f>IF(E923&lt;&gt;"",SUMIFS('JPK_KR-1'!AL:AL,'JPK_KR-1'!W:W,F923),"")</f>
        <v/>
      </c>
      <c r="H923" s="124" t="str">
        <f>IF(E923&lt;&gt;"",SUMIFS('JPK_KR-1'!AM:AM,'JPK_KR-1'!W:W,F923),"")</f>
        <v/>
      </c>
      <c r="I923" t="str">
        <f>IF(KOKPIT!I923&lt;&gt;"",KOKPIT!I923,"")</f>
        <v/>
      </c>
      <c r="J923" t="str">
        <f>IF(KOKPIT!J923&lt;&gt;"",KOKPIT!J923,"")</f>
        <v/>
      </c>
      <c r="K923" s="124" t="str">
        <f>IF(I923&lt;&gt;"",SUMIFS('JPK_KR-1'!AJ:AJ,'JPK_KR-1'!W:W,J923),"")</f>
        <v/>
      </c>
      <c r="L923" s="124" t="str">
        <f>IF(I923&lt;&gt;"",SUMIFS('JPK_KR-1'!AK:AK,'JPK_KR-1'!W:W,J923),"")</f>
        <v/>
      </c>
    </row>
    <row r="924" spans="1:12" x14ac:dyDescent="0.35">
      <c r="A924" t="str">
        <f>IF(KOKPIT!A924&lt;&gt;"",KOKPIT!A924,"")</f>
        <v/>
      </c>
      <c r="B924" t="str">
        <f>IF(KOKPIT!B924&lt;&gt;"",KOKPIT!B924,"")</f>
        <v/>
      </c>
      <c r="C924" s="124" t="str">
        <f>IF(A924&lt;&gt;"",SUMIFS('JPK_KR-1'!AL:AL,'JPK_KR-1'!W:W,B924),"")</f>
        <v/>
      </c>
      <c r="D924" s="124" t="str">
        <f>IF(A924&lt;&gt;"",SUMIFS('JPK_KR-1'!AM:AM,'JPK_KR-1'!W:W,B924),"")</f>
        <v/>
      </c>
      <c r="E924" t="str">
        <f>IF(KOKPIT!E924&lt;&gt;"",KOKPIT!E924,"")</f>
        <v/>
      </c>
      <c r="F924" t="str">
        <f>IF(KOKPIT!F924&lt;&gt;"",KOKPIT!F924,"")</f>
        <v/>
      </c>
      <c r="G924" s="124" t="str">
        <f>IF(E924&lt;&gt;"",SUMIFS('JPK_KR-1'!AL:AL,'JPK_KR-1'!W:W,F924),"")</f>
        <v/>
      </c>
      <c r="H924" s="124" t="str">
        <f>IF(E924&lt;&gt;"",SUMIFS('JPK_KR-1'!AM:AM,'JPK_KR-1'!W:W,F924),"")</f>
        <v/>
      </c>
      <c r="I924" t="str">
        <f>IF(KOKPIT!I924&lt;&gt;"",KOKPIT!I924,"")</f>
        <v/>
      </c>
      <c r="J924" t="str">
        <f>IF(KOKPIT!J924&lt;&gt;"",KOKPIT!J924,"")</f>
        <v/>
      </c>
      <c r="K924" s="124" t="str">
        <f>IF(I924&lt;&gt;"",SUMIFS('JPK_KR-1'!AJ:AJ,'JPK_KR-1'!W:W,J924),"")</f>
        <v/>
      </c>
      <c r="L924" s="124" t="str">
        <f>IF(I924&lt;&gt;"",SUMIFS('JPK_KR-1'!AK:AK,'JPK_KR-1'!W:W,J924),"")</f>
        <v/>
      </c>
    </row>
    <row r="925" spans="1:12" x14ac:dyDescent="0.35">
      <c r="A925" t="str">
        <f>IF(KOKPIT!A925&lt;&gt;"",KOKPIT!A925,"")</f>
        <v/>
      </c>
      <c r="B925" t="str">
        <f>IF(KOKPIT!B925&lt;&gt;"",KOKPIT!B925,"")</f>
        <v/>
      </c>
      <c r="C925" s="124" t="str">
        <f>IF(A925&lt;&gt;"",SUMIFS('JPK_KR-1'!AL:AL,'JPK_KR-1'!W:W,B925),"")</f>
        <v/>
      </c>
      <c r="D925" s="124" t="str">
        <f>IF(A925&lt;&gt;"",SUMIFS('JPK_KR-1'!AM:AM,'JPK_KR-1'!W:W,B925),"")</f>
        <v/>
      </c>
      <c r="E925" t="str">
        <f>IF(KOKPIT!E925&lt;&gt;"",KOKPIT!E925,"")</f>
        <v/>
      </c>
      <c r="F925" t="str">
        <f>IF(KOKPIT!F925&lt;&gt;"",KOKPIT!F925,"")</f>
        <v/>
      </c>
      <c r="G925" s="124" t="str">
        <f>IF(E925&lt;&gt;"",SUMIFS('JPK_KR-1'!AL:AL,'JPK_KR-1'!W:W,F925),"")</f>
        <v/>
      </c>
      <c r="H925" s="124" t="str">
        <f>IF(E925&lt;&gt;"",SUMIFS('JPK_KR-1'!AM:AM,'JPK_KR-1'!W:W,F925),"")</f>
        <v/>
      </c>
      <c r="I925" t="str">
        <f>IF(KOKPIT!I925&lt;&gt;"",KOKPIT!I925,"")</f>
        <v/>
      </c>
      <c r="J925" t="str">
        <f>IF(KOKPIT!J925&lt;&gt;"",KOKPIT!J925,"")</f>
        <v/>
      </c>
      <c r="K925" s="124" t="str">
        <f>IF(I925&lt;&gt;"",SUMIFS('JPK_KR-1'!AJ:AJ,'JPK_KR-1'!W:W,J925),"")</f>
        <v/>
      </c>
      <c r="L925" s="124" t="str">
        <f>IF(I925&lt;&gt;"",SUMIFS('JPK_KR-1'!AK:AK,'JPK_KR-1'!W:W,J925),"")</f>
        <v/>
      </c>
    </row>
    <row r="926" spans="1:12" x14ac:dyDescent="0.35">
      <c r="A926" t="str">
        <f>IF(KOKPIT!A926&lt;&gt;"",KOKPIT!A926,"")</f>
        <v/>
      </c>
      <c r="B926" t="str">
        <f>IF(KOKPIT!B926&lt;&gt;"",KOKPIT!B926,"")</f>
        <v/>
      </c>
      <c r="C926" s="124" t="str">
        <f>IF(A926&lt;&gt;"",SUMIFS('JPK_KR-1'!AL:AL,'JPK_KR-1'!W:W,B926),"")</f>
        <v/>
      </c>
      <c r="D926" s="124" t="str">
        <f>IF(A926&lt;&gt;"",SUMIFS('JPK_KR-1'!AM:AM,'JPK_KR-1'!W:W,B926),"")</f>
        <v/>
      </c>
      <c r="E926" t="str">
        <f>IF(KOKPIT!E926&lt;&gt;"",KOKPIT!E926,"")</f>
        <v/>
      </c>
      <c r="F926" t="str">
        <f>IF(KOKPIT!F926&lt;&gt;"",KOKPIT!F926,"")</f>
        <v/>
      </c>
      <c r="G926" s="124" t="str">
        <f>IF(E926&lt;&gt;"",SUMIFS('JPK_KR-1'!AL:AL,'JPK_KR-1'!W:W,F926),"")</f>
        <v/>
      </c>
      <c r="H926" s="124" t="str">
        <f>IF(E926&lt;&gt;"",SUMIFS('JPK_KR-1'!AM:AM,'JPK_KR-1'!W:W,F926),"")</f>
        <v/>
      </c>
      <c r="I926" t="str">
        <f>IF(KOKPIT!I926&lt;&gt;"",KOKPIT!I926,"")</f>
        <v/>
      </c>
      <c r="J926" t="str">
        <f>IF(KOKPIT!J926&lt;&gt;"",KOKPIT!J926,"")</f>
        <v/>
      </c>
      <c r="K926" s="124" t="str">
        <f>IF(I926&lt;&gt;"",SUMIFS('JPK_KR-1'!AJ:AJ,'JPK_KR-1'!W:W,J926),"")</f>
        <v/>
      </c>
      <c r="L926" s="124" t="str">
        <f>IF(I926&lt;&gt;"",SUMIFS('JPK_KR-1'!AK:AK,'JPK_KR-1'!W:W,J926),"")</f>
        <v/>
      </c>
    </row>
    <row r="927" spans="1:12" x14ac:dyDescent="0.35">
      <c r="A927" t="str">
        <f>IF(KOKPIT!A927&lt;&gt;"",KOKPIT!A927,"")</f>
        <v/>
      </c>
      <c r="B927" t="str">
        <f>IF(KOKPIT!B927&lt;&gt;"",KOKPIT!B927,"")</f>
        <v/>
      </c>
      <c r="C927" s="124" t="str">
        <f>IF(A927&lt;&gt;"",SUMIFS('JPK_KR-1'!AL:AL,'JPK_KR-1'!W:W,B927),"")</f>
        <v/>
      </c>
      <c r="D927" s="124" t="str">
        <f>IF(A927&lt;&gt;"",SUMIFS('JPK_KR-1'!AM:AM,'JPK_KR-1'!W:W,B927),"")</f>
        <v/>
      </c>
      <c r="E927" t="str">
        <f>IF(KOKPIT!E927&lt;&gt;"",KOKPIT!E927,"")</f>
        <v/>
      </c>
      <c r="F927" t="str">
        <f>IF(KOKPIT!F927&lt;&gt;"",KOKPIT!F927,"")</f>
        <v/>
      </c>
      <c r="G927" s="124" t="str">
        <f>IF(E927&lt;&gt;"",SUMIFS('JPK_KR-1'!AL:AL,'JPK_KR-1'!W:W,F927),"")</f>
        <v/>
      </c>
      <c r="H927" s="124" t="str">
        <f>IF(E927&lt;&gt;"",SUMIFS('JPK_KR-1'!AM:AM,'JPK_KR-1'!W:W,F927),"")</f>
        <v/>
      </c>
      <c r="I927" t="str">
        <f>IF(KOKPIT!I927&lt;&gt;"",KOKPIT!I927,"")</f>
        <v/>
      </c>
      <c r="J927" t="str">
        <f>IF(KOKPIT!J927&lt;&gt;"",KOKPIT!J927,"")</f>
        <v/>
      </c>
      <c r="K927" s="124" t="str">
        <f>IF(I927&lt;&gt;"",SUMIFS('JPK_KR-1'!AJ:AJ,'JPK_KR-1'!W:W,J927),"")</f>
        <v/>
      </c>
      <c r="L927" s="124" t="str">
        <f>IF(I927&lt;&gt;"",SUMIFS('JPK_KR-1'!AK:AK,'JPK_KR-1'!W:W,J927),"")</f>
        <v/>
      </c>
    </row>
    <row r="928" spans="1:12" x14ac:dyDescent="0.35">
      <c r="A928" t="str">
        <f>IF(KOKPIT!A928&lt;&gt;"",KOKPIT!A928,"")</f>
        <v/>
      </c>
      <c r="B928" t="str">
        <f>IF(KOKPIT!B928&lt;&gt;"",KOKPIT!B928,"")</f>
        <v/>
      </c>
      <c r="C928" s="124" t="str">
        <f>IF(A928&lt;&gt;"",SUMIFS('JPK_KR-1'!AL:AL,'JPK_KR-1'!W:W,B928),"")</f>
        <v/>
      </c>
      <c r="D928" s="124" t="str">
        <f>IF(A928&lt;&gt;"",SUMIFS('JPK_KR-1'!AM:AM,'JPK_KR-1'!W:W,B928),"")</f>
        <v/>
      </c>
      <c r="E928" t="str">
        <f>IF(KOKPIT!E928&lt;&gt;"",KOKPIT!E928,"")</f>
        <v/>
      </c>
      <c r="F928" t="str">
        <f>IF(KOKPIT!F928&lt;&gt;"",KOKPIT!F928,"")</f>
        <v/>
      </c>
      <c r="G928" s="124" t="str">
        <f>IF(E928&lt;&gt;"",SUMIFS('JPK_KR-1'!AL:AL,'JPK_KR-1'!W:W,F928),"")</f>
        <v/>
      </c>
      <c r="H928" s="124" t="str">
        <f>IF(E928&lt;&gt;"",SUMIFS('JPK_KR-1'!AM:AM,'JPK_KR-1'!W:W,F928),"")</f>
        <v/>
      </c>
      <c r="I928" t="str">
        <f>IF(KOKPIT!I928&lt;&gt;"",KOKPIT!I928,"")</f>
        <v/>
      </c>
      <c r="J928" t="str">
        <f>IF(KOKPIT!J928&lt;&gt;"",KOKPIT!J928,"")</f>
        <v/>
      </c>
      <c r="K928" s="124" t="str">
        <f>IF(I928&lt;&gt;"",SUMIFS('JPK_KR-1'!AJ:AJ,'JPK_KR-1'!W:W,J928),"")</f>
        <v/>
      </c>
      <c r="L928" s="124" t="str">
        <f>IF(I928&lt;&gt;"",SUMIFS('JPK_KR-1'!AK:AK,'JPK_KR-1'!W:W,J928),"")</f>
        <v/>
      </c>
    </row>
    <row r="929" spans="1:12" x14ac:dyDescent="0.35">
      <c r="A929" t="str">
        <f>IF(KOKPIT!A929&lt;&gt;"",KOKPIT!A929,"")</f>
        <v/>
      </c>
      <c r="B929" t="str">
        <f>IF(KOKPIT!B929&lt;&gt;"",KOKPIT!B929,"")</f>
        <v/>
      </c>
      <c r="C929" s="124" t="str">
        <f>IF(A929&lt;&gt;"",SUMIFS('JPK_KR-1'!AL:AL,'JPK_KR-1'!W:W,B929),"")</f>
        <v/>
      </c>
      <c r="D929" s="124" t="str">
        <f>IF(A929&lt;&gt;"",SUMIFS('JPK_KR-1'!AM:AM,'JPK_KR-1'!W:W,B929),"")</f>
        <v/>
      </c>
      <c r="E929" t="str">
        <f>IF(KOKPIT!E929&lt;&gt;"",KOKPIT!E929,"")</f>
        <v/>
      </c>
      <c r="F929" t="str">
        <f>IF(KOKPIT!F929&lt;&gt;"",KOKPIT!F929,"")</f>
        <v/>
      </c>
      <c r="G929" s="124" t="str">
        <f>IF(E929&lt;&gt;"",SUMIFS('JPK_KR-1'!AL:AL,'JPK_KR-1'!W:W,F929),"")</f>
        <v/>
      </c>
      <c r="H929" s="124" t="str">
        <f>IF(E929&lt;&gt;"",SUMIFS('JPK_KR-1'!AM:AM,'JPK_KR-1'!W:W,F929),"")</f>
        <v/>
      </c>
      <c r="I929" t="str">
        <f>IF(KOKPIT!I929&lt;&gt;"",KOKPIT!I929,"")</f>
        <v/>
      </c>
      <c r="J929" t="str">
        <f>IF(KOKPIT!J929&lt;&gt;"",KOKPIT!J929,"")</f>
        <v/>
      </c>
      <c r="K929" s="124" t="str">
        <f>IF(I929&lt;&gt;"",SUMIFS('JPK_KR-1'!AJ:AJ,'JPK_KR-1'!W:W,J929),"")</f>
        <v/>
      </c>
      <c r="L929" s="124" t="str">
        <f>IF(I929&lt;&gt;"",SUMIFS('JPK_KR-1'!AK:AK,'JPK_KR-1'!W:W,J929),"")</f>
        <v/>
      </c>
    </row>
    <row r="930" spans="1:12" x14ac:dyDescent="0.35">
      <c r="A930" t="str">
        <f>IF(KOKPIT!A930&lt;&gt;"",KOKPIT!A930,"")</f>
        <v/>
      </c>
      <c r="B930" t="str">
        <f>IF(KOKPIT!B930&lt;&gt;"",KOKPIT!B930,"")</f>
        <v/>
      </c>
      <c r="C930" s="124" t="str">
        <f>IF(A930&lt;&gt;"",SUMIFS('JPK_KR-1'!AL:AL,'JPK_KR-1'!W:W,B930),"")</f>
        <v/>
      </c>
      <c r="D930" s="124" t="str">
        <f>IF(A930&lt;&gt;"",SUMIFS('JPK_KR-1'!AM:AM,'JPK_KR-1'!W:W,B930),"")</f>
        <v/>
      </c>
      <c r="E930" t="str">
        <f>IF(KOKPIT!E930&lt;&gt;"",KOKPIT!E930,"")</f>
        <v/>
      </c>
      <c r="F930" t="str">
        <f>IF(KOKPIT!F930&lt;&gt;"",KOKPIT!F930,"")</f>
        <v/>
      </c>
      <c r="G930" s="124" t="str">
        <f>IF(E930&lt;&gt;"",SUMIFS('JPK_KR-1'!AL:AL,'JPK_KR-1'!W:W,F930),"")</f>
        <v/>
      </c>
      <c r="H930" s="124" t="str">
        <f>IF(E930&lt;&gt;"",SUMIFS('JPK_KR-1'!AM:AM,'JPK_KR-1'!W:W,F930),"")</f>
        <v/>
      </c>
      <c r="I930" t="str">
        <f>IF(KOKPIT!I930&lt;&gt;"",KOKPIT!I930,"")</f>
        <v/>
      </c>
      <c r="J930" t="str">
        <f>IF(KOKPIT!J930&lt;&gt;"",KOKPIT!J930,"")</f>
        <v/>
      </c>
      <c r="K930" s="124" t="str">
        <f>IF(I930&lt;&gt;"",SUMIFS('JPK_KR-1'!AJ:AJ,'JPK_KR-1'!W:W,J930),"")</f>
        <v/>
      </c>
      <c r="L930" s="124" t="str">
        <f>IF(I930&lt;&gt;"",SUMIFS('JPK_KR-1'!AK:AK,'JPK_KR-1'!W:W,J930),"")</f>
        <v/>
      </c>
    </row>
    <row r="931" spans="1:12" x14ac:dyDescent="0.35">
      <c r="A931" t="str">
        <f>IF(KOKPIT!A931&lt;&gt;"",KOKPIT!A931,"")</f>
        <v/>
      </c>
      <c r="B931" t="str">
        <f>IF(KOKPIT!B931&lt;&gt;"",KOKPIT!B931,"")</f>
        <v/>
      </c>
      <c r="C931" s="124" t="str">
        <f>IF(A931&lt;&gt;"",SUMIFS('JPK_KR-1'!AL:AL,'JPK_KR-1'!W:W,B931),"")</f>
        <v/>
      </c>
      <c r="D931" s="124" t="str">
        <f>IF(A931&lt;&gt;"",SUMIFS('JPK_KR-1'!AM:AM,'JPK_KR-1'!W:W,B931),"")</f>
        <v/>
      </c>
      <c r="E931" t="str">
        <f>IF(KOKPIT!E931&lt;&gt;"",KOKPIT!E931,"")</f>
        <v/>
      </c>
      <c r="F931" t="str">
        <f>IF(KOKPIT!F931&lt;&gt;"",KOKPIT!F931,"")</f>
        <v/>
      </c>
      <c r="G931" s="124" t="str">
        <f>IF(E931&lt;&gt;"",SUMIFS('JPK_KR-1'!AL:AL,'JPK_KR-1'!W:W,F931),"")</f>
        <v/>
      </c>
      <c r="H931" s="124" t="str">
        <f>IF(E931&lt;&gt;"",SUMIFS('JPK_KR-1'!AM:AM,'JPK_KR-1'!W:W,F931),"")</f>
        <v/>
      </c>
      <c r="I931" t="str">
        <f>IF(KOKPIT!I931&lt;&gt;"",KOKPIT!I931,"")</f>
        <v/>
      </c>
      <c r="J931" t="str">
        <f>IF(KOKPIT!J931&lt;&gt;"",KOKPIT!J931,"")</f>
        <v/>
      </c>
      <c r="K931" s="124" t="str">
        <f>IF(I931&lt;&gt;"",SUMIFS('JPK_KR-1'!AJ:AJ,'JPK_KR-1'!W:W,J931),"")</f>
        <v/>
      </c>
      <c r="L931" s="124" t="str">
        <f>IF(I931&lt;&gt;"",SUMIFS('JPK_KR-1'!AK:AK,'JPK_KR-1'!W:W,J931),"")</f>
        <v/>
      </c>
    </row>
    <row r="932" spans="1:12" x14ac:dyDescent="0.35">
      <c r="A932" t="str">
        <f>IF(KOKPIT!A932&lt;&gt;"",KOKPIT!A932,"")</f>
        <v/>
      </c>
      <c r="B932" t="str">
        <f>IF(KOKPIT!B932&lt;&gt;"",KOKPIT!B932,"")</f>
        <v/>
      </c>
      <c r="C932" s="124" t="str">
        <f>IF(A932&lt;&gt;"",SUMIFS('JPK_KR-1'!AL:AL,'JPK_KR-1'!W:W,B932),"")</f>
        <v/>
      </c>
      <c r="D932" s="124" t="str">
        <f>IF(A932&lt;&gt;"",SUMIFS('JPK_KR-1'!AM:AM,'JPK_KR-1'!W:W,B932),"")</f>
        <v/>
      </c>
      <c r="E932" t="str">
        <f>IF(KOKPIT!E932&lt;&gt;"",KOKPIT!E932,"")</f>
        <v/>
      </c>
      <c r="F932" t="str">
        <f>IF(KOKPIT!F932&lt;&gt;"",KOKPIT!F932,"")</f>
        <v/>
      </c>
      <c r="G932" s="124" t="str">
        <f>IF(E932&lt;&gt;"",SUMIFS('JPK_KR-1'!AL:AL,'JPK_KR-1'!W:W,F932),"")</f>
        <v/>
      </c>
      <c r="H932" s="124" t="str">
        <f>IF(E932&lt;&gt;"",SUMIFS('JPK_KR-1'!AM:AM,'JPK_KR-1'!W:W,F932),"")</f>
        <v/>
      </c>
      <c r="I932" t="str">
        <f>IF(KOKPIT!I932&lt;&gt;"",KOKPIT!I932,"")</f>
        <v/>
      </c>
      <c r="J932" t="str">
        <f>IF(KOKPIT!J932&lt;&gt;"",KOKPIT!J932,"")</f>
        <v/>
      </c>
      <c r="K932" s="124" t="str">
        <f>IF(I932&lt;&gt;"",SUMIFS('JPK_KR-1'!AJ:AJ,'JPK_KR-1'!W:W,J932),"")</f>
        <v/>
      </c>
      <c r="L932" s="124" t="str">
        <f>IF(I932&lt;&gt;"",SUMIFS('JPK_KR-1'!AK:AK,'JPK_KR-1'!W:W,J932),"")</f>
        <v/>
      </c>
    </row>
    <row r="933" spans="1:12" x14ac:dyDescent="0.35">
      <c r="A933" t="str">
        <f>IF(KOKPIT!A933&lt;&gt;"",KOKPIT!A933,"")</f>
        <v/>
      </c>
      <c r="B933" t="str">
        <f>IF(KOKPIT!B933&lt;&gt;"",KOKPIT!B933,"")</f>
        <v/>
      </c>
      <c r="C933" s="124" t="str">
        <f>IF(A933&lt;&gt;"",SUMIFS('JPK_KR-1'!AL:AL,'JPK_KR-1'!W:W,B933),"")</f>
        <v/>
      </c>
      <c r="D933" s="124" t="str">
        <f>IF(A933&lt;&gt;"",SUMIFS('JPK_KR-1'!AM:AM,'JPK_KR-1'!W:W,B933),"")</f>
        <v/>
      </c>
      <c r="E933" t="str">
        <f>IF(KOKPIT!E933&lt;&gt;"",KOKPIT!E933,"")</f>
        <v/>
      </c>
      <c r="F933" t="str">
        <f>IF(KOKPIT!F933&lt;&gt;"",KOKPIT!F933,"")</f>
        <v/>
      </c>
      <c r="G933" s="124" t="str">
        <f>IF(E933&lt;&gt;"",SUMIFS('JPK_KR-1'!AL:AL,'JPK_KR-1'!W:W,F933),"")</f>
        <v/>
      </c>
      <c r="H933" s="124" t="str">
        <f>IF(E933&lt;&gt;"",SUMIFS('JPK_KR-1'!AM:AM,'JPK_KR-1'!W:W,F933),"")</f>
        <v/>
      </c>
      <c r="I933" t="str">
        <f>IF(KOKPIT!I933&lt;&gt;"",KOKPIT!I933,"")</f>
        <v/>
      </c>
      <c r="J933" t="str">
        <f>IF(KOKPIT!J933&lt;&gt;"",KOKPIT!J933,"")</f>
        <v/>
      </c>
      <c r="K933" s="124" t="str">
        <f>IF(I933&lt;&gt;"",SUMIFS('JPK_KR-1'!AJ:AJ,'JPK_KR-1'!W:W,J933),"")</f>
        <v/>
      </c>
      <c r="L933" s="124" t="str">
        <f>IF(I933&lt;&gt;"",SUMIFS('JPK_KR-1'!AK:AK,'JPK_KR-1'!W:W,J933),"")</f>
        <v/>
      </c>
    </row>
    <row r="934" spans="1:12" x14ac:dyDescent="0.35">
      <c r="A934" t="str">
        <f>IF(KOKPIT!A934&lt;&gt;"",KOKPIT!A934,"")</f>
        <v/>
      </c>
      <c r="B934" t="str">
        <f>IF(KOKPIT!B934&lt;&gt;"",KOKPIT!B934,"")</f>
        <v/>
      </c>
      <c r="C934" s="124" t="str">
        <f>IF(A934&lt;&gt;"",SUMIFS('JPK_KR-1'!AL:AL,'JPK_KR-1'!W:W,B934),"")</f>
        <v/>
      </c>
      <c r="D934" s="124" t="str">
        <f>IF(A934&lt;&gt;"",SUMIFS('JPK_KR-1'!AM:AM,'JPK_KR-1'!W:W,B934),"")</f>
        <v/>
      </c>
      <c r="E934" t="str">
        <f>IF(KOKPIT!E934&lt;&gt;"",KOKPIT!E934,"")</f>
        <v/>
      </c>
      <c r="F934" t="str">
        <f>IF(KOKPIT!F934&lt;&gt;"",KOKPIT!F934,"")</f>
        <v/>
      </c>
      <c r="G934" s="124" t="str">
        <f>IF(E934&lt;&gt;"",SUMIFS('JPK_KR-1'!AL:AL,'JPK_KR-1'!W:W,F934),"")</f>
        <v/>
      </c>
      <c r="H934" s="124" t="str">
        <f>IF(E934&lt;&gt;"",SUMIFS('JPK_KR-1'!AM:AM,'JPK_KR-1'!W:W,F934),"")</f>
        <v/>
      </c>
      <c r="I934" t="str">
        <f>IF(KOKPIT!I934&lt;&gt;"",KOKPIT!I934,"")</f>
        <v/>
      </c>
      <c r="J934" t="str">
        <f>IF(KOKPIT!J934&lt;&gt;"",KOKPIT!J934,"")</f>
        <v/>
      </c>
      <c r="K934" s="124" t="str">
        <f>IF(I934&lt;&gt;"",SUMIFS('JPK_KR-1'!AJ:AJ,'JPK_KR-1'!W:W,J934),"")</f>
        <v/>
      </c>
      <c r="L934" s="124" t="str">
        <f>IF(I934&lt;&gt;"",SUMIFS('JPK_KR-1'!AK:AK,'JPK_KR-1'!W:W,J934),"")</f>
        <v/>
      </c>
    </row>
    <row r="935" spans="1:12" x14ac:dyDescent="0.35">
      <c r="A935" t="str">
        <f>IF(KOKPIT!A935&lt;&gt;"",KOKPIT!A935,"")</f>
        <v/>
      </c>
      <c r="B935" t="str">
        <f>IF(KOKPIT!B935&lt;&gt;"",KOKPIT!B935,"")</f>
        <v/>
      </c>
      <c r="C935" s="124" t="str">
        <f>IF(A935&lt;&gt;"",SUMIFS('JPK_KR-1'!AL:AL,'JPK_KR-1'!W:W,B935),"")</f>
        <v/>
      </c>
      <c r="D935" s="124" t="str">
        <f>IF(A935&lt;&gt;"",SUMIFS('JPK_KR-1'!AM:AM,'JPK_KR-1'!W:W,B935),"")</f>
        <v/>
      </c>
      <c r="E935" t="str">
        <f>IF(KOKPIT!E935&lt;&gt;"",KOKPIT!E935,"")</f>
        <v/>
      </c>
      <c r="F935" t="str">
        <f>IF(KOKPIT!F935&lt;&gt;"",KOKPIT!F935,"")</f>
        <v/>
      </c>
      <c r="G935" s="124" t="str">
        <f>IF(E935&lt;&gt;"",SUMIFS('JPK_KR-1'!AL:AL,'JPK_KR-1'!W:W,F935),"")</f>
        <v/>
      </c>
      <c r="H935" s="124" t="str">
        <f>IF(E935&lt;&gt;"",SUMIFS('JPK_KR-1'!AM:AM,'JPK_KR-1'!W:W,F935),"")</f>
        <v/>
      </c>
      <c r="I935" t="str">
        <f>IF(KOKPIT!I935&lt;&gt;"",KOKPIT!I935,"")</f>
        <v/>
      </c>
      <c r="J935" t="str">
        <f>IF(KOKPIT!J935&lt;&gt;"",KOKPIT!J935,"")</f>
        <v/>
      </c>
      <c r="K935" s="124" t="str">
        <f>IF(I935&lt;&gt;"",SUMIFS('JPK_KR-1'!AJ:AJ,'JPK_KR-1'!W:W,J935),"")</f>
        <v/>
      </c>
      <c r="L935" s="124" t="str">
        <f>IF(I935&lt;&gt;"",SUMIFS('JPK_KR-1'!AK:AK,'JPK_KR-1'!W:W,J935),"")</f>
        <v/>
      </c>
    </row>
    <row r="936" spans="1:12" x14ac:dyDescent="0.35">
      <c r="A936" t="str">
        <f>IF(KOKPIT!A936&lt;&gt;"",KOKPIT!A936,"")</f>
        <v/>
      </c>
      <c r="B936" t="str">
        <f>IF(KOKPIT!B936&lt;&gt;"",KOKPIT!B936,"")</f>
        <v/>
      </c>
      <c r="C936" s="124" t="str">
        <f>IF(A936&lt;&gt;"",SUMIFS('JPK_KR-1'!AL:AL,'JPK_KR-1'!W:W,B936),"")</f>
        <v/>
      </c>
      <c r="D936" s="124" t="str">
        <f>IF(A936&lt;&gt;"",SUMIFS('JPK_KR-1'!AM:AM,'JPK_KR-1'!W:W,B936),"")</f>
        <v/>
      </c>
      <c r="E936" t="str">
        <f>IF(KOKPIT!E936&lt;&gt;"",KOKPIT!E936,"")</f>
        <v/>
      </c>
      <c r="F936" t="str">
        <f>IF(KOKPIT!F936&lt;&gt;"",KOKPIT!F936,"")</f>
        <v/>
      </c>
      <c r="G936" s="124" t="str">
        <f>IF(E936&lt;&gt;"",SUMIFS('JPK_KR-1'!AL:AL,'JPK_KR-1'!W:W,F936),"")</f>
        <v/>
      </c>
      <c r="H936" s="124" t="str">
        <f>IF(E936&lt;&gt;"",SUMIFS('JPK_KR-1'!AM:AM,'JPK_KR-1'!W:W,F936),"")</f>
        <v/>
      </c>
      <c r="I936" t="str">
        <f>IF(KOKPIT!I936&lt;&gt;"",KOKPIT!I936,"")</f>
        <v/>
      </c>
      <c r="J936" t="str">
        <f>IF(KOKPIT!J936&lt;&gt;"",KOKPIT!J936,"")</f>
        <v/>
      </c>
      <c r="K936" s="124" t="str">
        <f>IF(I936&lt;&gt;"",SUMIFS('JPK_KR-1'!AJ:AJ,'JPK_KR-1'!W:W,J936),"")</f>
        <v/>
      </c>
      <c r="L936" s="124" t="str">
        <f>IF(I936&lt;&gt;"",SUMIFS('JPK_KR-1'!AK:AK,'JPK_KR-1'!W:W,J936),"")</f>
        <v/>
      </c>
    </row>
    <row r="937" spans="1:12" x14ac:dyDescent="0.35">
      <c r="A937" t="str">
        <f>IF(KOKPIT!A937&lt;&gt;"",KOKPIT!A937,"")</f>
        <v/>
      </c>
      <c r="B937" t="str">
        <f>IF(KOKPIT!B937&lt;&gt;"",KOKPIT!B937,"")</f>
        <v/>
      </c>
      <c r="C937" s="124" t="str">
        <f>IF(A937&lt;&gt;"",SUMIFS('JPK_KR-1'!AL:AL,'JPK_KR-1'!W:W,B937),"")</f>
        <v/>
      </c>
      <c r="D937" s="124" t="str">
        <f>IF(A937&lt;&gt;"",SUMIFS('JPK_KR-1'!AM:AM,'JPK_KR-1'!W:W,B937),"")</f>
        <v/>
      </c>
      <c r="E937" t="str">
        <f>IF(KOKPIT!E937&lt;&gt;"",KOKPIT!E937,"")</f>
        <v/>
      </c>
      <c r="F937" t="str">
        <f>IF(KOKPIT!F937&lt;&gt;"",KOKPIT!F937,"")</f>
        <v/>
      </c>
      <c r="G937" s="124" t="str">
        <f>IF(E937&lt;&gt;"",SUMIFS('JPK_KR-1'!AL:AL,'JPK_KR-1'!W:W,F937),"")</f>
        <v/>
      </c>
      <c r="H937" s="124" t="str">
        <f>IF(E937&lt;&gt;"",SUMIFS('JPK_KR-1'!AM:AM,'JPK_KR-1'!W:W,F937),"")</f>
        <v/>
      </c>
      <c r="I937" t="str">
        <f>IF(KOKPIT!I937&lt;&gt;"",KOKPIT!I937,"")</f>
        <v/>
      </c>
      <c r="J937" t="str">
        <f>IF(KOKPIT!J937&lt;&gt;"",KOKPIT!J937,"")</f>
        <v/>
      </c>
      <c r="K937" s="124" t="str">
        <f>IF(I937&lt;&gt;"",SUMIFS('JPK_KR-1'!AJ:AJ,'JPK_KR-1'!W:W,J937),"")</f>
        <v/>
      </c>
      <c r="L937" s="124" t="str">
        <f>IF(I937&lt;&gt;"",SUMIFS('JPK_KR-1'!AK:AK,'JPK_KR-1'!W:W,J937),"")</f>
        <v/>
      </c>
    </row>
    <row r="938" spans="1:12" x14ac:dyDescent="0.35">
      <c r="A938" t="str">
        <f>IF(KOKPIT!A938&lt;&gt;"",KOKPIT!A938,"")</f>
        <v/>
      </c>
      <c r="B938" t="str">
        <f>IF(KOKPIT!B938&lt;&gt;"",KOKPIT!B938,"")</f>
        <v/>
      </c>
      <c r="C938" s="124" t="str">
        <f>IF(A938&lt;&gt;"",SUMIFS('JPK_KR-1'!AL:AL,'JPK_KR-1'!W:W,B938),"")</f>
        <v/>
      </c>
      <c r="D938" s="124" t="str">
        <f>IF(A938&lt;&gt;"",SUMIFS('JPK_KR-1'!AM:AM,'JPK_KR-1'!W:W,B938),"")</f>
        <v/>
      </c>
      <c r="E938" t="str">
        <f>IF(KOKPIT!E938&lt;&gt;"",KOKPIT!E938,"")</f>
        <v/>
      </c>
      <c r="F938" t="str">
        <f>IF(KOKPIT!F938&lt;&gt;"",KOKPIT!F938,"")</f>
        <v/>
      </c>
      <c r="G938" s="124" t="str">
        <f>IF(E938&lt;&gt;"",SUMIFS('JPK_KR-1'!AL:AL,'JPK_KR-1'!W:W,F938),"")</f>
        <v/>
      </c>
      <c r="H938" s="124" t="str">
        <f>IF(E938&lt;&gt;"",SUMIFS('JPK_KR-1'!AM:AM,'JPK_KR-1'!W:W,F938),"")</f>
        <v/>
      </c>
      <c r="I938" t="str">
        <f>IF(KOKPIT!I938&lt;&gt;"",KOKPIT!I938,"")</f>
        <v/>
      </c>
      <c r="J938" t="str">
        <f>IF(KOKPIT!J938&lt;&gt;"",KOKPIT!J938,"")</f>
        <v/>
      </c>
      <c r="K938" s="124" t="str">
        <f>IF(I938&lt;&gt;"",SUMIFS('JPK_KR-1'!AJ:AJ,'JPK_KR-1'!W:W,J938),"")</f>
        <v/>
      </c>
      <c r="L938" s="124" t="str">
        <f>IF(I938&lt;&gt;"",SUMIFS('JPK_KR-1'!AK:AK,'JPK_KR-1'!W:W,J938),"")</f>
        <v/>
      </c>
    </row>
    <row r="939" spans="1:12" x14ac:dyDescent="0.35">
      <c r="A939" t="str">
        <f>IF(KOKPIT!A939&lt;&gt;"",KOKPIT!A939,"")</f>
        <v/>
      </c>
      <c r="B939" t="str">
        <f>IF(KOKPIT!B939&lt;&gt;"",KOKPIT!B939,"")</f>
        <v/>
      </c>
      <c r="C939" s="124" t="str">
        <f>IF(A939&lt;&gt;"",SUMIFS('JPK_KR-1'!AL:AL,'JPK_KR-1'!W:W,B939),"")</f>
        <v/>
      </c>
      <c r="D939" s="124" t="str">
        <f>IF(A939&lt;&gt;"",SUMIFS('JPK_KR-1'!AM:AM,'JPK_KR-1'!W:W,B939),"")</f>
        <v/>
      </c>
      <c r="E939" t="str">
        <f>IF(KOKPIT!E939&lt;&gt;"",KOKPIT!E939,"")</f>
        <v/>
      </c>
      <c r="F939" t="str">
        <f>IF(KOKPIT!F939&lt;&gt;"",KOKPIT!F939,"")</f>
        <v/>
      </c>
      <c r="G939" s="124" t="str">
        <f>IF(E939&lt;&gt;"",SUMIFS('JPK_KR-1'!AL:AL,'JPK_KR-1'!W:W,F939),"")</f>
        <v/>
      </c>
      <c r="H939" s="124" t="str">
        <f>IF(E939&lt;&gt;"",SUMIFS('JPK_KR-1'!AM:AM,'JPK_KR-1'!W:W,F939),"")</f>
        <v/>
      </c>
      <c r="I939" t="str">
        <f>IF(KOKPIT!I939&lt;&gt;"",KOKPIT!I939,"")</f>
        <v/>
      </c>
      <c r="J939" t="str">
        <f>IF(KOKPIT!J939&lt;&gt;"",KOKPIT!J939,"")</f>
        <v/>
      </c>
      <c r="K939" s="124" t="str">
        <f>IF(I939&lt;&gt;"",SUMIFS('JPK_KR-1'!AJ:AJ,'JPK_KR-1'!W:W,J939),"")</f>
        <v/>
      </c>
      <c r="L939" s="124" t="str">
        <f>IF(I939&lt;&gt;"",SUMIFS('JPK_KR-1'!AK:AK,'JPK_KR-1'!W:W,J939),"")</f>
        <v/>
      </c>
    </row>
    <row r="940" spans="1:12" x14ac:dyDescent="0.35">
      <c r="A940" t="str">
        <f>IF(KOKPIT!A940&lt;&gt;"",KOKPIT!A940,"")</f>
        <v/>
      </c>
      <c r="B940" t="str">
        <f>IF(KOKPIT!B940&lt;&gt;"",KOKPIT!B940,"")</f>
        <v/>
      </c>
      <c r="C940" s="124" t="str">
        <f>IF(A940&lt;&gt;"",SUMIFS('JPK_KR-1'!AL:AL,'JPK_KR-1'!W:W,B940),"")</f>
        <v/>
      </c>
      <c r="D940" s="124" t="str">
        <f>IF(A940&lt;&gt;"",SUMIFS('JPK_KR-1'!AM:AM,'JPK_KR-1'!W:W,B940),"")</f>
        <v/>
      </c>
      <c r="E940" t="str">
        <f>IF(KOKPIT!E940&lt;&gt;"",KOKPIT!E940,"")</f>
        <v/>
      </c>
      <c r="F940" t="str">
        <f>IF(KOKPIT!F940&lt;&gt;"",KOKPIT!F940,"")</f>
        <v/>
      </c>
      <c r="G940" s="124" t="str">
        <f>IF(E940&lt;&gt;"",SUMIFS('JPK_KR-1'!AL:AL,'JPK_KR-1'!W:W,F940),"")</f>
        <v/>
      </c>
      <c r="H940" s="124" t="str">
        <f>IF(E940&lt;&gt;"",SUMIFS('JPK_KR-1'!AM:AM,'JPK_KR-1'!W:W,F940),"")</f>
        <v/>
      </c>
      <c r="I940" t="str">
        <f>IF(KOKPIT!I940&lt;&gt;"",KOKPIT!I940,"")</f>
        <v/>
      </c>
      <c r="J940" t="str">
        <f>IF(KOKPIT!J940&lt;&gt;"",KOKPIT!J940,"")</f>
        <v/>
      </c>
      <c r="K940" s="124" t="str">
        <f>IF(I940&lt;&gt;"",SUMIFS('JPK_KR-1'!AJ:AJ,'JPK_KR-1'!W:W,J940),"")</f>
        <v/>
      </c>
      <c r="L940" s="124" t="str">
        <f>IF(I940&lt;&gt;"",SUMIFS('JPK_KR-1'!AK:AK,'JPK_KR-1'!W:W,J940),"")</f>
        <v/>
      </c>
    </row>
    <row r="941" spans="1:12" x14ac:dyDescent="0.35">
      <c r="A941" t="str">
        <f>IF(KOKPIT!A941&lt;&gt;"",KOKPIT!A941,"")</f>
        <v/>
      </c>
      <c r="B941" t="str">
        <f>IF(KOKPIT!B941&lt;&gt;"",KOKPIT!B941,"")</f>
        <v/>
      </c>
      <c r="C941" s="124" t="str">
        <f>IF(A941&lt;&gt;"",SUMIFS('JPK_KR-1'!AL:AL,'JPK_KR-1'!W:W,B941),"")</f>
        <v/>
      </c>
      <c r="D941" s="124" t="str">
        <f>IF(A941&lt;&gt;"",SUMIFS('JPK_KR-1'!AM:AM,'JPK_KR-1'!W:W,B941),"")</f>
        <v/>
      </c>
      <c r="E941" t="str">
        <f>IF(KOKPIT!E941&lt;&gt;"",KOKPIT!E941,"")</f>
        <v/>
      </c>
      <c r="F941" t="str">
        <f>IF(KOKPIT!F941&lt;&gt;"",KOKPIT!F941,"")</f>
        <v/>
      </c>
      <c r="G941" s="124" t="str">
        <f>IF(E941&lt;&gt;"",SUMIFS('JPK_KR-1'!AL:AL,'JPK_KR-1'!W:W,F941),"")</f>
        <v/>
      </c>
      <c r="H941" s="124" t="str">
        <f>IF(E941&lt;&gt;"",SUMIFS('JPK_KR-1'!AM:AM,'JPK_KR-1'!W:W,F941),"")</f>
        <v/>
      </c>
      <c r="I941" t="str">
        <f>IF(KOKPIT!I941&lt;&gt;"",KOKPIT!I941,"")</f>
        <v/>
      </c>
      <c r="J941" t="str">
        <f>IF(KOKPIT!J941&lt;&gt;"",KOKPIT!J941,"")</f>
        <v/>
      </c>
      <c r="K941" s="124" t="str">
        <f>IF(I941&lt;&gt;"",SUMIFS('JPK_KR-1'!AJ:AJ,'JPK_KR-1'!W:W,J941),"")</f>
        <v/>
      </c>
      <c r="L941" s="124" t="str">
        <f>IF(I941&lt;&gt;"",SUMIFS('JPK_KR-1'!AK:AK,'JPK_KR-1'!W:W,J941),"")</f>
        <v/>
      </c>
    </row>
    <row r="942" spans="1:12" x14ac:dyDescent="0.35">
      <c r="A942" t="str">
        <f>IF(KOKPIT!A942&lt;&gt;"",KOKPIT!A942,"")</f>
        <v/>
      </c>
      <c r="B942" t="str">
        <f>IF(KOKPIT!B942&lt;&gt;"",KOKPIT!B942,"")</f>
        <v/>
      </c>
      <c r="C942" s="124" t="str">
        <f>IF(A942&lt;&gt;"",SUMIFS('JPK_KR-1'!AL:AL,'JPK_KR-1'!W:W,B942),"")</f>
        <v/>
      </c>
      <c r="D942" s="124" t="str">
        <f>IF(A942&lt;&gt;"",SUMIFS('JPK_KR-1'!AM:AM,'JPK_KR-1'!W:W,B942),"")</f>
        <v/>
      </c>
      <c r="E942" t="str">
        <f>IF(KOKPIT!E942&lt;&gt;"",KOKPIT!E942,"")</f>
        <v/>
      </c>
      <c r="F942" t="str">
        <f>IF(KOKPIT!F942&lt;&gt;"",KOKPIT!F942,"")</f>
        <v/>
      </c>
      <c r="G942" s="124" t="str">
        <f>IF(E942&lt;&gt;"",SUMIFS('JPK_KR-1'!AL:AL,'JPK_KR-1'!W:W,F942),"")</f>
        <v/>
      </c>
      <c r="H942" s="124" t="str">
        <f>IF(E942&lt;&gt;"",SUMIFS('JPK_KR-1'!AM:AM,'JPK_KR-1'!W:W,F942),"")</f>
        <v/>
      </c>
      <c r="I942" t="str">
        <f>IF(KOKPIT!I942&lt;&gt;"",KOKPIT!I942,"")</f>
        <v/>
      </c>
      <c r="J942" t="str">
        <f>IF(KOKPIT!J942&lt;&gt;"",KOKPIT!J942,"")</f>
        <v/>
      </c>
      <c r="K942" s="124" t="str">
        <f>IF(I942&lt;&gt;"",SUMIFS('JPK_KR-1'!AJ:AJ,'JPK_KR-1'!W:W,J942),"")</f>
        <v/>
      </c>
      <c r="L942" s="124" t="str">
        <f>IF(I942&lt;&gt;"",SUMIFS('JPK_KR-1'!AK:AK,'JPK_KR-1'!W:W,J942),"")</f>
        <v/>
      </c>
    </row>
    <row r="943" spans="1:12" x14ac:dyDescent="0.35">
      <c r="A943" t="str">
        <f>IF(KOKPIT!A943&lt;&gt;"",KOKPIT!A943,"")</f>
        <v/>
      </c>
      <c r="B943" t="str">
        <f>IF(KOKPIT!B943&lt;&gt;"",KOKPIT!B943,"")</f>
        <v/>
      </c>
      <c r="C943" s="124" t="str">
        <f>IF(A943&lt;&gt;"",SUMIFS('JPK_KR-1'!AL:AL,'JPK_KR-1'!W:W,B943),"")</f>
        <v/>
      </c>
      <c r="D943" s="124" t="str">
        <f>IF(A943&lt;&gt;"",SUMIFS('JPK_KR-1'!AM:AM,'JPK_KR-1'!W:W,B943),"")</f>
        <v/>
      </c>
      <c r="E943" t="str">
        <f>IF(KOKPIT!E943&lt;&gt;"",KOKPIT!E943,"")</f>
        <v/>
      </c>
      <c r="F943" t="str">
        <f>IF(KOKPIT!F943&lt;&gt;"",KOKPIT!F943,"")</f>
        <v/>
      </c>
      <c r="G943" s="124" t="str">
        <f>IF(E943&lt;&gt;"",SUMIFS('JPK_KR-1'!AL:AL,'JPK_KR-1'!W:W,F943),"")</f>
        <v/>
      </c>
      <c r="H943" s="124" t="str">
        <f>IF(E943&lt;&gt;"",SUMIFS('JPK_KR-1'!AM:AM,'JPK_KR-1'!W:W,F943),"")</f>
        <v/>
      </c>
      <c r="I943" t="str">
        <f>IF(KOKPIT!I943&lt;&gt;"",KOKPIT!I943,"")</f>
        <v/>
      </c>
      <c r="J943" t="str">
        <f>IF(KOKPIT!J943&lt;&gt;"",KOKPIT!J943,"")</f>
        <v/>
      </c>
      <c r="K943" s="124" t="str">
        <f>IF(I943&lt;&gt;"",SUMIFS('JPK_KR-1'!AJ:AJ,'JPK_KR-1'!W:W,J943),"")</f>
        <v/>
      </c>
      <c r="L943" s="124" t="str">
        <f>IF(I943&lt;&gt;"",SUMIFS('JPK_KR-1'!AK:AK,'JPK_KR-1'!W:W,J943),"")</f>
        <v/>
      </c>
    </row>
    <row r="944" spans="1:12" x14ac:dyDescent="0.35">
      <c r="A944" t="str">
        <f>IF(KOKPIT!A944&lt;&gt;"",KOKPIT!A944,"")</f>
        <v/>
      </c>
      <c r="B944" t="str">
        <f>IF(KOKPIT!B944&lt;&gt;"",KOKPIT!B944,"")</f>
        <v/>
      </c>
      <c r="C944" s="124" t="str">
        <f>IF(A944&lt;&gt;"",SUMIFS('JPK_KR-1'!AL:AL,'JPK_KR-1'!W:W,B944),"")</f>
        <v/>
      </c>
      <c r="D944" s="124" t="str">
        <f>IF(A944&lt;&gt;"",SUMIFS('JPK_KR-1'!AM:AM,'JPK_KR-1'!W:W,B944),"")</f>
        <v/>
      </c>
      <c r="E944" t="str">
        <f>IF(KOKPIT!E944&lt;&gt;"",KOKPIT!E944,"")</f>
        <v/>
      </c>
      <c r="F944" t="str">
        <f>IF(KOKPIT!F944&lt;&gt;"",KOKPIT!F944,"")</f>
        <v/>
      </c>
      <c r="G944" s="124" t="str">
        <f>IF(E944&lt;&gt;"",SUMIFS('JPK_KR-1'!AL:AL,'JPK_KR-1'!W:W,F944),"")</f>
        <v/>
      </c>
      <c r="H944" s="124" t="str">
        <f>IF(E944&lt;&gt;"",SUMIFS('JPK_KR-1'!AM:AM,'JPK_KR-1'!W:W,F944),"")</f>
        <v/>
      </c>
      <c r="I944" t="str">
        <f>IF(KOKPIT!I944&lt;&gt;"",KOKPIT!I944,"")</f>
        <v/>
      </c>
      <c r="J944" t="str">
        <f>IF(KOKPIT!J944&lt;&gt;"",KOKPIT!J944,"")</f>
        <v/>
      </c>
      <c r="K944" s="124" t="str">
        <f>IF(I944&lt;&gt;"",SUMIFS('JPK_KR-1'!AJ:AJ,'JPK_KR-1'!W:W,J944),"")</f>
        <v/>
      </c>
      <c r="L944" s="124" t="str">
        <f>IF(I944&lt;&gt;"",SUMIFS('JPK_KR-1'!AK:AK,'JPK_KR-1'!W:W,J944),"")</f>
        <v/>
      </c>
    </row>
    <row r="945" spans="1:12" x14ac:dyDescent="0.35">
      <c r="A945" t="str">
        <f>IF(KOKPIT!A945&lt;&gt;"",KOKPIT!A945,"")</f>
        <v/>
      </c>
      <c r="B945" t="str">
        <f>IF(KOKPIT!B945&lt;&gt;"",KOKPIT!B945,"")</f>
        <v/>
      </c>
      <c r="C945" s="124" t="str">
        <f>IF(A945&lt;&gt;"",SUMIFS('JPK_KR-1'!AL:AL,'JPK_KR-1'!W:W,B945),"")</f>
        <v/>
      </c>
      <c r="D945" s="124" t="str">
        <f>IF(A945&lt;&gt;"",SUMIFS('JPK_KR-1'!AM:AM,'JPK_KR-1'!W:W,B945),"")</f>
        <v/>
      </c>
      <c r="E945" t="str">
        <f>IF(KOKPIT!E945&lt;&gt;"",KOKPIT!E945,"")</f>
        <v/>
      </c>
      <c r="F945" t="str">
        <f>IF(KOKPIT!F945&lt;&gt;"",KOKPIT!F945,"")</f>
        <v/>
      </c>
      <c r="G945" s="124" t="str">
        <f>IF(E945&lt;&gt;"",SUMIFS('JPK_KR-1'!AL:AL,'JPK_KR-1'!W:W,F945),"")</f>
        <v/>
      </c>
      <c r="H945" s="124" t="str">
        <f>IF(E945&lt;&gt;"",SUMIFS('JPK_KR-1'!AM:AM,'JPK_KR-1'!W:W,F945),"")</f>
        <v/>
      </c>
      <c r="I945" t="str">
        <f>IF(KOKPIT!I945&lt;&gt;"",KOKPIT!I945,"")</f>
        <v/>
      </c>
      <c r="J945" t="str">
        <f>IF(KOKPIT!J945&lt;&gt;"",KOKPIT!J945,"")</f>
        <v/>
      </c>
      <c r="K945" s="124" t="str">
        <f>IF(I945&lt;&gt;"",SUMIFS('JPK_KR-1'!AJ:AJ,'JPK_KR-1'!W:W,J945),"")</f>
        <v/>
      </c>
      <c r="L945" s="124" t="str">
        <f>IF(I945&lt;&gt;"",SUMIFS('JPK_KR-1'!AK:AK,'JPK_KR-1'!W:W,J945),"")</f>
        <v/>
      </c>
    </row>
    <row r="946" spans="1:12" x14ac:dyDescent="0.35">
      <c r="A946" t="str">
        <f>IF(KOKPIT!A946&lt;&gt;"",KOKPIT!A946,"")</f>
        <v/>
      </c>
      <c r="B946" t="str">
        <f>IF(KOKPIT!B946&lt;&gt;"",KOKPIT!B946,"")</f>
        <v/>
      </c>
      <c r="C946" s="124" t="str">
        <f>IF(A946&lt;&gt;"",SUMIFS('JPK_KR-1'!AL:AL,'JPK_KR-1'!W:W,B946),"")</f>
        <v/>
      </c>
      <c r="D946" s="124" t="str">
        <f>IF(A946&lt;&gt;"",SUMIFS('JPK_KR-1'!AM:AM,'JPK_KR-1'!W:W,B946),"")</f>
        <v/>
      </c>
      <c r="E946" t="str">
        <f>IF(KOKPIT!E946&lt;&gt;"",KOKPIT!E946,"")</f>
        <v/>
      </c>
      <c r="F946" t="str">
        <f>IF(KOKPIT!F946&lt;&gt;"",KOKPIT!F946,"")</f>
        <v/>
      </c>
      <c r="G946" s="124" t="str">
        <f>IF(E946&lt;&gt;"",SUMIFS('JPK_KR-1'!AL:AL,'JPK_KR-1'!W:W,F946),"")</f>
        <v/>
      </c>
      <c r="H946" s="124" t="str">
        <f>IF(E946&lt;&gt;"",SUMIFS('JPK_KR-1'!AM:AM,'JPK_KR-1'!W:W,F946),"")</f>
        <v/>
      </c>
      <c r="I946" t="str">
        <f>IF(KOKPIT!I946&lt;&gt;"",KOKPIT!I946,"")</f>
        <v/>
      </c>
      <c r="J946" t="str">
        <f>IF(KOKPIT!J946&lt;&gt;"",KOKPIT!J946,"")</f>
        <v/>
      </c>
      <c r="K946" s="124" t="str">
        <f>IF(I946&lt;&gt;"",SUMIFS('JPK_KR-1'!AJ:AJ,'JPK_KR-1'!W:W,J946),"")</f>
        <v/>
      </c>
      <c r="L946" s="124" t="str">
        <f>IF(I946&lt;&gt;"",SUMIFS('JPK_KR-1'!AK:AK,'JPK_KR-1'!W:W,J946),"")</f>
        <v/>
      </c>
    </row>
    <row r="947" spans="1:12" x14ac:dyDescent="0.35">
      <c r="A947" t="str">
        <f>IF(KOKPIT!A947&lt;&gt;"",KOKPIT!A947,"")</f>
        <v/>
      </c>
      <c r="B947" t="str">
        <f>IF(KOKPIT!B947&lt;&gt;"",KOKPIT!B947,"")</f>
        <v/>
      </c>
      <c r="C947" s="124" t="str">
        <f>IF(A947&lt;&gt;"",SUMIFS('JPK_KR-1'!AL:AL,'JPK_KR-1'!W:W,B947),"")</f>
        <v/>
      </c>
      <c r="D947" s="124" t="str">
        <f>IF(A947&lt;&gt;"",SUMIFS('JPK_KR-1'!AM:AM,'JPK_KR-1'!W:W,B947),"")</f>
        <v/>
      </c>
      <c r="E947" t="str">
        <f>IF(KOKPIT!E947&lt;&gt;"",KOKPIT!E947,"")</f>
        <v/>
      </c>
      <c r="F947" t="str">
        <f>IF(KOKPIT!F947&lt;&gt;"",KOKPIT!F947,"")</f>
        <v/>
      </c>
      <c r="G947" s="124" t="str">
        <f>IF(E947&lt;&gt;"",SUMIFS('JPK_KR-1'!AL:AL,'JPK_KR-1'!W:W,F947),"")</f>
        <v/>
      </c>
      <c r="H947" s="124" t="str">
        <f>IF(E947&lt;&gt;"",SUMIFS('JPK_KR-1'!AM:AM,'JPK_KR-1'!W:W,F947),"")</f>
        <v/>
      </c>
      <c r="I947" t="str">
        <f>IF(KOKPIT!I947&lt;&gt;"",KOKPIT!I947,"")</f>
        <v/>
      </c>
      <c r="J947" t="str">
        <f>IF(KOKPIT!J947&lt;&gt;"",KOKPIT!J947,"")</f>
        <v/>
      </c>
      <c r="K947" s="124" t="str">
        <f>IF(I947&lt;&gt;"",SUMIFS('JPK_KR-1'!AJ:AJ,'JPK_KR-1'!W:W,J947),"")</f>
        <v/>
      </c>
      <c r="L947" s="124" t="str">
        <f>IF(I947&lt;&gt;"",SUMIFS('JPK_KR-1'!AK:AK,'JPK_KR-1'!W:W,J947),"")</f>
        <v/>
      </c>
    </row>
    <row r="948" spans="1:12" x14ac:dyDescent="0.35">
      <c r="A948" t="str">
        <f>IF(KOKPIT!A948&lt;&gt;"",KOKPIT!A948,"")</f>
        <v/>
      </c>
      <c r="B948" t="str">
        <f>IF(KOKPIT!B948&lt;&gt;"",KOKPIT!B948,"")</f>
        <v/>
      </c>
      <c r="C948" s="124" t="str">
        <f>IF(A948&lt;&gt;"",SUMIFS('JPK_KR-1'!AL:AL,'JPK_KR-1'!W:W,B948),"")</f>
        <v/>
      </c>
      <c r="D948" s="124" t="str">
        <f>IF(A948&lt;&gt;"",SUMIFS('JPK_KR-1'!AM:AM,'JPK_KR-1'!W:W,B948),"")</f>
        <v/>
      </c>
      <c r="E948" t="str">
        <f>IF(KOKPIT!E948&lt;&gt;"",KOKPIT!E948,"")</f>
        <v/>
      </c>
      <c r="F948" t="str">
        <f>IF(KOKPIT!F948&lt;&gt;"",KOKPIT!F948,"")</f>
        <v/>
      </c>
      <c r="G948" s="124" t="str">
        <f>IF(E948&lt;&gt;"",SUMIFS('JPK_KR-1'!AL:AL,'JPK_KR-1'!W:W,F948),"")</f>
        <v/>
      </c>
      <c r="H948" s="124" t="str">
        <f>IF(E948&lt;&gt;"",SUMIFS('JPK_KR-1'!AM:AM,'JPK_KR-1'!W:W,F948),"")</f>
        <v/>
      </c>
      <c r="I948" t="str">
        <f>IF(KOKPIT!I948&lt;&gt;"",KOKPIT!I948,"")</f>
        <v/>
      </c>
      <c r="J948" t="str">
        <f>IF(KOKPIT!J948&lt;&gt;"",KOKPIT!J948,"")</f>
        <v/>
      </c>
      <c r="K948" s="124" t="str">
        <f>IF(I948&lt;&gt;"",SUMIFS('JPK_KR-1'!AJ:AJ,'JPK_KR-1'!W:W,J948),"")</f>
        <v/>
      </c>
      <c r="L948" s="124" t="str">
        <f>IF(I948&lt;&gt;"",SUMIFS('JPK_KR-1'!AK:AK,'JPK_KR-1'!W:W,J948),"")</f>
        <v/>
      </c>
    </row>
    <row r="949" spans="1:12" x14ac:dyDescent="0.35">
      <c r="A949" t="str">
        <f>IF(KOKPIT!A949&lt;&gt;"",KOKPIT!A949,"")</f>
        <v/>
      </c>
      <c r="B949" t="str">
        <f>IF(KOKPIT!B949&lt;&gt;"",KOKPIT!B949,"")</f>
        <v/>
      </c>
      <c r="C949" s="124" t="str">
        <f>IF(A949&lt;&gt;"",SUMIFS('JPK_KR-1'!AL:AL,'JPK_KR-1'!W:W,B949),"")</f>
        <v/>
      </c>
      <c r="D949" s="124" t="str">
        <f>IF(A949&lt;&gt;"",SUMIFS('JPK_KR-1'!AM:AM,'JPK_KR-1'!W:W,B949),"")</f>
        <v/>
      </c>
      <c r="E949" t="str">
        <f>IF(KOKPIT!E949&lt;&gt;"",KOKPIT!E949,"")</f>
        <v/>
      </c>
      <c r="F949" t="str">
        <f>IF(KOKPIT!F949&lt;&gt;"",KOKPIT!F949,"")</f>
        <v/>
      </c>
      <c r="G949" s="124" t="str">
        <f>IF(E949&lt;&gt;"",SUMIFS('JPK_KR-1'!AL:AL,'JPK_KR-1'!W:W,F949),"")</f>
        <v/>
      </c>
      <c r="H949" s="124" t="str">
        <f>IF(E949&lt;&gt;"",SUMIFS('JPK_KR-1'!AM:AM,'JPK_KR-1'!W:W,F949),"")</f>
        <v/>
      </c>
      <c r="I949" t="str">
        <f>IF(KOKPIT!I949&lt;&gt;"",KOKPIT!I949,"")</f>
        <v/>
      </c>
      <c r="J949" t="str">
        <f>IF(KOKPIT!J949&lt;&gt;"",KOKPIT!J949,"")</f>
        <v/>
      </c>
      <c r="K949" s="124" t="str">
        <f>IF(I949&lt;&gt;"",SUMIFS('JPK_KR-1'!AJ:AJ,'JPK_KR-1'!W:W,J949),"")</f>
        <v/>
      </c>
      <c r="L949" s="124" t="str">
        <f>IF(I949&lt;&gt;"",SUMIFS('JPK_KR-1'!AK:AK,'JPK_KR-1'!W:W,J949),"")</f>
        <v/>
      </c>
    </row>
    <row r="950" spans="1:12" x14ac:dyDescent="0.35">
      <c r="A950" t="str">
        <f>IF(KOKPIT!A950&lt;&gt;"",KOKPIT!A950,"")</f>
        <v/>
      </c>
      <c r="B950" t="str">
        <f>IF(KOKPIT!B950&lt;&gt;"",KOKPIT!B950,"")</f>
        <v/>
      </c>
      <c r="C950" s="124" t="str">
        <f>IF(A950&lt;&gt;"",SUMIFS('JPK_KR-1'!AL:AL,'JPK_KR-1'!W:W,B950),"")</f>
        <v/>
      </c>
      <c r="D950" s="124" t="str">
        <f>IF(A950&lt;&gt;"",SUMIFS('JPK_KR-1'!AM:AM,'JPK_KR-1'!W:W,B950),"")</f>
        <v/>
      </c>
      <c r="E950" t="str">
        <f>IF(KOKPIT!E950&lt;&gt;"",KOKPIT!E950,"")</f>
        <v/>
      </c>
      <c r="F950" t="str">
        <f>IF(KOKPIT!F950&lt;&gt;"",KOKPIT!F950,"")</f>
        <v/>
      </c>
      <c r="G950" s="124" t="str">
        <f>IF(E950&lt;&gt;"",SUMIFS('JPK_KR-1'!AL:AL,'JPK_KR-1'!W:W,F950),"")</f>
        <v/>
      </c>
      <c r="H950" s="124" t="str">
        <f>IF(E950&lt;&gt;"",SUMIFS('JPK_KR-1'!AM:AM,'JPK_KR-1'!W:W,F950),"")</f>
        <v/>
      </c>
      <c r="I950" t="str">
        <f>IF(KOKPIT!I950&lt;&gt;"",KOKPIT!I950,"")</f>
        <v/>
      </c>
      <c r="J950" t="str">
        <f>IF(KOKPIT!J950&lt;&gt;"",KOKPIT!J950,"")</f>
        <v/>
      </c>
      <c r="K950" s="124" t="str">
        <f>IF(I950&lt;&gt;"",SUMIFS('JPK_KR-1'!AJ:AJ,'JPK_KR-1'!W:W,J950),"")</f>
        <v/>
      </c>
      <c r="L950" s="124" t="str">
        <f>IF(I950&lt;&gt;"",SUMIFS('JPK_KR-1'!AK:AK,'JPK_KR-1'!W:W,J950),"")</f>
        <v/>
      </c>
    </row>
    <row r="951" spans="1:12" x14ac:dyDescent="0.35">
      <c r="A951" t="str">
        <f>IF(KOKPIT!A951&lt;&gt;"",KOKPIT!A951,"")</f>
        <v/>
      </c>
      <c r="B951" t="str">
        <f>IF(KOKPIT!B951&lt;&gt;"",KOKPIT!B951,"")</f>
        <v/>
      </c>
      <c r="C951" s="124" t="str">
        <f>IF(A951&lt;&gt;"",SUMIFS('JPK_KR-1'!AL:AL,'JPK_KR-1'!W:W,B951),"")</f>
        <v/>
      </c>
      <c r="D951" s="124" t="str">
        <f>IF(A951&lt;&gt;"",SUMIFS('JPK_KR-1'!AM:AM,'JPK_KR-1'!W:W,B951),"")</f>
        <v/>
      </c>
      <c r="E951" t="str">
        <f>IF(KOKPIT!E951&lt;&gt;"",KOKPIT!E951,"")</f>
        <v/>
      </c>
      <c r="F951" t="str">
        <f>IF(KOKPIT!F951&lt;&gt;"",KOKPIT!F951,"")</f>
        <v/>
      </c>
      <c r="G951" s="124" t="str">
        <f>IF(E951&lt;&gt;"",SUMIFS('JPK_KR-1'!AL:AL,'JPK_KR-1'!W:W,F951),"")</f>
        <v/>
      </c>
      <c r="H951" s="124" t="str">
        <f>IF(E951&lt;&gt;"",SUMIFS('JPK_KR-1'!AM:AM,'JPK_KR-1'!W:W,F951),"")</f>
        <v/>
      </c>
      <c r="I951" t="str">
        <f>IF(KOKPIT!I951&lt;&gt;"",KOKPIT!I951,"")</f>
        <v/>
      </c>
      <c r="J951" t="str">
        <f>IF(KOKPIT!J951&lt;&gt;"",KOKPIT!J951,"")</f>
        <v/>
      </c>
      <c r="K951" s="124" t="str">
        <f>IF(I951&lt;&gt;"",SUMIFS('JPK_KR-1'!AJ:AJ,'JPK_KR-1'!W:W,J951),"")</f>
        <v/>
      </c>
      <c r="L951" s="124" t="str">
        <f>IF(I951&lt;&gt;"",SUMIFS('JPK_KR-1'!AK:AK,'JPK_KR-1'!W:W,J951),"")</f>
        <v/>
      </c>
    </row>
    <row r="952" spans="1:12" x14ac:dyDescent="0.35">
      <c r="A952" t="str">
        <f>IF(KOKPIT!A952&lt;&gt;"",KOKPIT!A952,"")</f>
        <v/>
      </c>
      <c r="B952" t="str">
        <f>IF(KOKPIT!B952&lt;&gt;"",KOKPIT!B952,"")</f>
        <v/>
      </c>
      <c r="C952" s="124" t="str">
        <f>IF(A952&lt;&gt;"",SUMIFS('JPK_KR-1'!AL:AL,'JPK_KR-1'!W:W,B952),"")</f>
        <v/>
      </c>
      <c r="D952" s="124" t="str">
        <f>IF(A952&lt;&gt;"",SUMIFS('JPK_KR-1'!AM:AM,'JPK_KR-1'!W:W,B952),"")</f>
        <v/>
      </c>
      <c r="E952" t="str">
        <f>IF(KOKPIT!E952&lt;&gt;"",KOKPIT!E952,"")</f>
        <v/>
      </c>
      <c r="F952" t="str">
        <f>IF(KOKPIT!F952&lt;&gt;"",KOKPIT!F952,"")</f>
        <v/>
      </c>
      <c r="G952" s="124" t="str">
        <f>IF(E952&lt;&gt;"",SUMIFS('JPK_KR-1'!AL:AL,'JPK_KR-1'!W:W,F952),"")</f>
        <v/>
      </c>
      <c r="H952" s="124" t="str">
        <f>IF(E952&lt;&gt;"",SUMIFS('JPK_KR-1'!AM:AM,'JPK_KR-1'!W:W,F952),"")</f>
        <v/>
      </c>
      <c r="I952" t="str">
        <f>IF(KOKPIT!I952&lt;&gt;"",KOKPIT!I952,"")</f>
        <v/>
      </c>
      <c r="J952" t="str">
        <f>IF(KOKPIT!J952&lt;&gt;"",KOKPIT!J952,"")</f>
        <v/>
      </c>
      <c r="K952" s="124" t="str">
        <f>IF(I952&lt;&gt;"",SUMIFS('JPK_KR-1'!AJ:AJ,'JPK_KR-1'!W:W,J952),"")</f>
        <v/>
      </c>
      <c r="L952" s="124" t="str">
        <f>IF(I952&lt;&gt;"",SUMIFS('JPK_KR-1'!AK:AK,'JPK_KR-1'!W:W,J952),"")</f>
        <v/>
      </c>
    </row>
    <row r="953" spans="1:12" x14ac:dyDescent="0.35">
      <c r="A953" t="str">
        <f>IF(KOKPIT!A953&lt;&gt;"",KOKPIT!A953,"")</f>
        <v/>
      </c>
      <c r="B953" t="str">
        <f>IF(KOKPIT!B953&lt;&gt;"",KOKPIT!B953,"")</f>
        <v/>
      </c>
      <c r="C953" s="124" t="str">
        <f>IF(A953&lt;&gt;"",SUMIFS('JPK_KR-1'!AL:AL,'JPK_KR-1'!W:W,B953),"")</f>
        <v/>
      </c>
      <c r="D953" s="124" t="str">
        <f>IF(A953&lt;&gt;"",SUMIFS('JPK_KR-1'!AM:AM,'JPK_KR-1'!W:W,B953),"")</f>
        <v/>
      </c>
      <c r="E953" t="str">
        <f>IF(KOKPIT!E953&lt;&gt;"",KOKPIT!E953,"")</f>
        <v/>
      </c>
      <c r="F953" t="str">
        <f>IF(KOKPIT!F953&lt;&gt;"",KOKPIT!F953,"")</f>
        <v/>
      </c>
      <c r="G953" s="124" t="str">
        <f>IF(E953&lt;&gt;"",SUMIFS('JPK_KR-1'!AL:AL,'JPK_KR-1'!W:W,F953),"")</f>
        <v/>
      </c>
      <c r="H953" s="124" t="str">
        <f>IF(E953&lt;&gt;"",SUMIFS('JPK_KR-1'!AM:AM,'JPK_KR-1'!W:W,F953),"")</f>
        <v/>
      </c>
      <c r="I953" t="str">
        <f>IF(KOKPIT!I953&lt;&gt;"",KOKPIT!I953,"")</f>
        <v/>
      </c>
      <c r="J953" t="str">
        <f>IF(KOKPIT!J953&lt;&gt;"",KOKPIT!J953,"")</f>
        <v/>
      </c>
      <c r="K953" s="124" t="str">
        <f>IF(I953&lt;&gt;"",SUMIFS('JPK_KR-1'!AJ:AJ,'JPK_KR-1'!W:W,J953),"")</f>
        <v/>
      </c>
      <c r="L953" s="124" t="str">
        <f>IF(I953&lt;&gt;"",SUMIFS('JPK_KR-1'!AK:AK,'JPK_KR-1'!W:W,J953),"")</f>
        <v/>
      </c>
    </row>
    <row r="954" spans="1:12" x14ac:dyDescent="0.35">
      <c r="A954" t="str">
        <f>IF(KOKPIT!A954&lt;&gt;"",KOKPIT!A954,"")</f>
        <v/>
      </c>
      <c r="B954" t="str">
        <f>IF(KOKPIT!B954&lt;&gt;"",KOKPIT!B954,"")</f>
        <v/>
      </c>
      <c r="C954" s="124" t="str">
        <f>IF(A954&lt;&gt;"",SUMIFS('JPK_KR-1'!AL:AL,'JPK_KR-1'!W:W,B954),"")</f>
        <v/>
      </c>
      <c r="D954" s="124" t="str">
        <f>IF(A954&lt;&gt;"",SUMIFS('JPK_KR-1'!AM:AM,'JPK_KR-1'!W:W,B954),"")</f>
        <v/>
      </c>
      <c r="E954" t="str">
        <f>IF(KOKPIT!E954&lt;&gt;"",KOKPIT!E954,"")</f>
        <v/>
      </c>
      <c r="F954" t="str">
        <f>IF(KOKPIT!F954&lt;&gt;"",KOKPIT!F954,"")</f>
        <v/>
      </c>
      <c r="G954" s="124" t="str">
        <f>IF(E954&lt;&gt;"",SUMIFS('JPK_KR-1'!AL:AL,'JPK_KR-1'!W:W,F954),"")</f>
        <v/>
      </c>
      <c r="H954" s="124" t="str">
        <f>IF(E954&lt;&gt;"",SUMIFS('JPK_KR-1'!AM:AM,'JPK_KR-1'!W:W,F954),"")</f>
        <v/>
      </c>
      <c r="I954" t="str">
        <f>IF(KOKPIT!I954&lt;&gt;"",KOKPIT!I954,"")</f>
        <v/>
      </c>
      <c r="J954" t="str">
        <f>IF(KOKPIT!J954&lt;&gt;"",KOKPIT!J954,"")</f>
        <v/>
      </c>
      <c r="K954" s="124" t="str">
        <f>IF(I954&lt;&gt;"",SUMIFS('JPK_KR-1'!AJ:AJ,'JPK_KR-1'!W:W,J954),"")</f>
        <v/>
      </c>
      <c r="L954" s="124" t="str">
        <f>IF(I954&lt;&gt;"",SUMIFS('JPK_KR-1'!AK:AK,'JPK_KR-1'!W:W,J954),"")</f>
        <v/>
      </c>
    </row>
    <row r="955" spans="1:12" x14ac:dyDescent="0.35">
      <c r="A955" t="str">
        <f>IF(KOKPIT!A955&lt;&gt;"",KOKPIT!A955,"")</f>
        <v/>
      </c>
      <c r="B955" t="str">
        <f>IF(KOKPIT!B955&lt;&gt;"",KOKPIT!B955,"")</f>
        <v/>
      </c>
      <c r="C955" s="124" t="str">
        <f>IF(A955&lt;&gt;"",SUMIFS('JPK_KR-1'!AL:AL,'JPK_KR-1'!W:W,B955),"")</f>
        <v/>
      </c>
      <c r="D955" s="124" t="str">
        <f>IF(A955&lt;&gt;"",SUMIFS('JPK_KR-1'!AM:AM,'JPK_KR-1'!W:W,B955),"")</f>
        <v/>
      </c>
      <c r="E955" t="str">
        <f>IF(KOKPIT!E955&lt;&gt;"",KOKPIT!E955,"")</f>
        <v/>
      </c>
      <c r="F955" t="str">
        <f>IF(KOKPIT!F955&lt;&gt;"",KOKPIT!F955,"")</f>
        <v/>
      </c>
      <c r="G955" s="124" t="str">
        <f>IF(E955&lt;&gt;"",SUMIFS('JPK_KR-1'!AL:AL,'JPK_KR-1'!W:W,F955),"")</f>
        <v/>
      </c>
      <c r="H955" s="124" t="str">
        <f>IF(E955&lt;&gt;"",SUMIFS('JPK_KR-1'!AM:AM,'JPK_KR-1'!W:W,F955),"")</f>
        <v/>
      </c>
      <c r="I955" t="str">
        <f>IF(KOKPIT!I955&lt;&gt;"",KOKPIT!I955,"")</f>
        <v/>
      </c>
      <c r="J955" t="str">
        <f>IF(KOKPIT!J955&lt;&gt;"",KOKPIT!J955,"")</f>
        <v/>
      </c>
      <c r="K955" s="124" t="str">
        <f>IF(I955&lt;&gt;"",SUMIFS('JPK_KR-1'!AJ:AJ,'JPK_KR-1'!W:W,J955),"")</f>
        <v/>
      </c>
      <c r="L955" s="124" t="str">
        <f>IF(I955&lt;&gt;"",SUMIFS('JPK_KR-1'!AK:AK,'JPK_KR-1'!W:W,J955),"")</f>
        <v/>
      </c>
    </row>
    <row r="956" spans="1:12" x14ac:dyDescent="0.35">
      <c r="A956" t="str">
        <f>IF(KOKPIT!A956&lt;&gt;"",KOKPIT!A956,"")</f>
        <v/>
      </c>
      <c r="B956" t="str">
        <f>IF(KOKPIT!B956&lt;&gt;"",KOKPIT!B956,"")</f>
        <v/>
      </c>
      <c r="C956" s="124" t="str">
        <f>IF(A956&lt;&gt;"",SUMIFS('JPK_KR-1'!AL:AL,'JPK_KR-1'!W:W,B956),"")</f>
        <v/>
      </c>
      <c r="D956" s="124" t="str">
        <f>IF(A956&lt;&gt;"",SUMIFS('JPK_KR-1'!AM:AM,'JPK_KR-1'!W:W,B956),"")</f>
        <v/>
      </c>
      <c r="E956" t="str">
        <f>IF(KOKPIT!E956&lt;&gt;"",KOKPIT!E956,"")</f>
        <v/>
      </c>
      <c r="F956" t="str">
        <f>IF(KOKPIT!F956&lt;&gt;"",KOKPIT!F956,"")</f>
        <v/>
      </c>
      <c r="G956" s="124" t="str">
        <f>IF(E956&lt;&gt;"",SUMIFS('JPK_KR-1'!AL:AL,'JPK_KR-1'!W:W,F956),"")</f>
        <v/>
      </c>
      <c r="H956" s="124" t="str">
        <f>IF(E956&lt;&gt;"",SUMIFS('JPK_KR-1'!AM:AM,'JPK_KR-1'!W:W,F956),"")</f>
        <v/>
      </c>
      <c r="I956" t="str">
        <f>IF(KOKPIT!I956&lt;&gt;"",KOKPIT!I956,"")</f>
        <v/>
      </c>
      <c r="J956" t="str">
        <f>IF(KOKPIT!J956&lt;&gt;"",KOKPIT!J956,"")</f>
        <v/>
      </c>
      <c r="K956" s="124" t="str">
        <f>IF(I956&lt;&gt;"",SUMIFS('JPK_KR-1'!AJ:AJ,'JPK_KR-1'!W:W,J956),"")</f>
        <v/>
      </c>
      <c r="L956" s="124" t="str">
        <f>IF(I956&lt;&gt;"",SUMIFS('JPK_KR-1'!AK:AK,'JPK_KR-1'!W:W,J956),"")</f>
        <v/>
      </c>
    </row>
    <row r="957" spans="1:12" x14ac:dyDescent="0.35">
      <c r="A957" t="str">
        <f>IF(KOKPIT!A957&lt;&gt;"",KOKPIT!A957,"")</f>
        <v/>
      </c>
      <c r="B957" t="str">
        <f>IF(KOKPIT!B957&lt;&gt;"",KOKPIT!B957,"")</f>
        <v/>
      </c>
      <c r="C957" s="124" t="str">
        <f>IF(A957&lt;&gt;"",SUMIFS('JPK_KR-1'!AL:AL,'JPK_KR-1'!W:W,B957),"")</f>
        <v/>
      </c>
      <c r="D957" s="124" t="str">
        <f>IF(A957&lt;&gt;"",SUMIFS('JPK_KR-1'!AM:AM,'JPK_KR-1'!W:W,B957),"")</f>
        <v/>
      </c>
      <c r="E957" t="str">
        <f>IF(KOKPIT!E957&lt;&gt;"",KOKPIT!E957,"")</f>
        <v/>
      </c>
      <c r="F957" t="str">
        <f>IF(KOKPIT!F957&lt;&gt;"",KOKPIT!F957,"")</f>
        <v/>
      </c>
      <c r="G957" s="124" t="str">
        <f>IF(E957&lt;&gt;"",SUMIFS('JPK_KR-1'!AL:AL,'JPK_KR-1'!W:W,F957),"")</f>
        <v/>
      </c>
      <c r="H957" s="124" t="str">
        <f>IF(E957&lt;&gt;"",SUMIFS('JPK_KR-1'!AM:AM,'JPK_KR-1'!W:W,F957),"")</f>
        <v/>
      </c>
      <c r="I957" t="str">
        <f>IF(KOKPIT!I957&lt;&gt;"",KOKPIT!I957,"")</f>
        <v/>
      </c>
      <c r="J957" t="str">
        <f>IF(KOKPIT!J957&lt;&gt;"",KOKPIT!J957,"")</f>
        <v/>
      </c>
      <c r="K957" s="124" t="str">
        <f>IF(I957&lt;&gt;"",SUMIFS('JPK_KR-1'!AJ:AJ,'JPK_KR-1'!W:W,J957),"")</f>
        <v/>
      </c>
      <c r="L957" s="124" t="str">
        <f>IF(I957&lt;&gt;"",SUMIFS('JPK_KR-1'!AK:AK,'JPK_KR-1'!W:W,J957),"")</f>
        <v/>
      </c>
    </row>
    <row r="958" spans="1:12" x14ac:dyDescent="0.35">
      <c r="A958" t="str">
        <f>IF(KOKPIT!A958&lt;&gt;"",KOKPIT!A958,"")</f>
        <v/>
      </c>
      <c r="B958" t="str">
        <f>IF(KOKPIT!B958&lt;&gt;"",KOKPIT!B958,"")</f>
        <v/>
      </c>
      <c r="C958" s="124" t="str">
        <f>IF(A958&lt;&gt;"",SUMIFS('JPK_KR-1'!AL:AL,'JPK_KR-1'!W:W,B958),"")</f>
        <v/>
      </c>
      <c r="D958" s="124" t="str">
        <f>IF(A958&lt;&gt;"",SUMIFS('JPK_KR-1'!AM:AM,'JPK_KR-1'!W:W,B958),"")</f>
        <v/>
      </c>
      <c r="E958" t="str">
        <f>IF(KOKPIT!E958&lt;&gt;"",KOKPIT!E958,"")</f>
        <v/>
      </c>
      <c r="F958" t="str">
        <f>IF(KOKPIT!F958&lt;&gt;"",KOKPIT!F958,"")</f>
        <v/>
      </c>
      <c r="G958" s="124" t="str">
        <f>IF(E958&lt;&gt;"",SUMIFS('JPK_KR-1'!AL:AL,'JPK_KR-1'!W:W,F958),"")</f>
        <v/>
      </c>
      <c r="H958" s="124" t="str">
        <f>IF(E958&lt;&gt;"",SUMIFS('JPK_KR-1'!AM:AM,'JPK_KR-1'!W:W,F958),"")</f>
        <v/>
      </c>
      <c r="I958" t="str">
        <f>IF(KOKPIT!I958&lt;&gt;"",KOKPIT!I958,"")</f>
        <v/>
      </c>
      <c r="J958" t="str">
        <f>IF(KOKPIT!J958&lt;&gt;"",KOKPIT!J958,"")</f>
        <v/>
      </c>
      <c r="K958" s="124" t="str">
        <f>IF(I958&lt;&gt;"",SUMIFS('JPK_KR-1'!AJ:AJ,'JPK_KR-1'!W:W,J958),"")</f>
        <v/>
      </c>
      <c r="L958" s="124" t="str">
        <f>IF(I958&lt;&gt;"",SUMIFS('JPK_KR-1'!AK:AK,'JPK_KR-1'!W:W,J958),"")</f>
        <v/>
      </c>
    </row>
    <row r="959" spans="1:12" x14ac:dyDescent="0.35">
      <c r="A959" t="str">
        <f>IF(KOKPIT!A959&lt;&gt;"",KOKPIT!A959,"")</f>
        <v/>
      </c>
      <c r="B959" t="str">
        <f>IF(KOKPIT!B959&lt;&gt;"",KOKPIT!B959,"")</f>
        <v/>
      </c>
      <c r="C959" s="124" t="str">
        <f>IF(A959&lt;&gt;"",SUMIFS('JPK_KR-1'!AL:AL,'JPK_KR-1'!W:W,B959),"")</f>
        <v/>
      </c>
      <c r="D959" s="124" t="str">
        <f>IF(A959&lt;&gt;"",SUMIFS('JPK_KR-1'!AM:AM,'JPK_KR-1'!W:W,B959),"")</f>
        <v/>
      </c>
      <c r="E959" t="str">
        <f>IF(KOKPIT!E959&lt;&gt;"",KOKPIT!E959,"")</f>
        <v/>
      </c>
      <c r="F959" t="str">
        <f>IF(KOKPIT!F959&lt;&gt;"",KOKPIT!F959,"")</f>
        <v/>
      </c>
      <c r="G959" s="124" t="str">
        <f>IF(E959&lt;&gt;"",SUMIFS('JPK_KR-1'!AL:AL,'JPK_KR-1'!W:W,F959),"")</f>
        <v/>
      </c>
      <c r="H959" s="124" t="str">
        <f>IF(E959&lt;&gt;"",SUMIFS('JPK_KR-1'!AM:AM,'JPK_KR-1'!W:W,F959),"")</f>
        <v/>
      </c>
      <c r="I959" t="str">
        <f>IF(KOKPIT!I959&lt;&gt;"",KOKPIT!I959,"")</f>
        <v/>
      </c>
      <c r="J959" t="str">
        <f>IF(KOKPIT!J959&lt;&gt;"",KOKPIT!J959,"")</f>
        <v/>
      </c>
      <c r="K959" s="124" t="str">
        <f>IF(I959&lt;&gt;"",SUMIFS('JPK_KR-1'!AJ:AJ,'JPK_KR-1'!W:W,J959),"")</f>
        <v/>
      </c>
      <c r="L959" s="124" t="str">
        <f>IF(I959&lt;&gt;"",SUMIFS('JPK_KR-1'!AK:AK,'JPK_KR-1'!W:W,J959),"")</f>
        <v/>
      </c>
    </row>
    <row r="960" spans="1:12" x14ac:dyDescent="0.35">
      <c r="A960" t="str">
        <f>IF(KOKPIT!A960&lt;&gt;"",KOKPIT!A960,"")</f>
        <v/>
      </c>
      <c r="B960" t="str">
        <f>IF(KOKPIT!B960&lt;&gt;"",KOKPIT!B960,"")</f>
        <v/>
      </c>
      <c r="C960" s="124" t="str">
        <f>IF(A960&lt;&gt;"",SUMIFS('JPK_KR-1'!AL:AL,'JPK_KR-1'!W:W,B960),"")</f>
        <v/>
      </c>
      <c r="D960" s="124" t="str">
        <f>IF(A960&lt;&gt;"",SUMIFS('JPK_KR-1'!AM:AM,'JPK_KR-1'!W:W,B960),"")</f>
        <v/>
      </c>
      <c r="E960" t="str">
        <f>IF(KOKPIT!E960&lt;&gt;"",KOKPIT!E960,"")</f>
        <v/>
      </c>
      <c r="F960" t="str">
        <f>IF(KOKPIT!F960&lt;&gt;"",KOKPIT!F960,"")</f>
        <v/>
      </c>
      <c r="G960" s="124" t="str">
        <f>IF(E960&lt;&gt;"",SUMIFS('JPK_KR-1'!AL:AL,'JPK_KR-1'!W:W,F960),"")</f>
        <v/>
      </c>
      <c r="H960" s="124" t="str">
        <f>IF(E960&lt;&gt;"",SUMIFS('JPK_KR-1'!AM:AM,'JPK_KR-1'!W:W,F960),"")</f>
        <v/>
      </c>
      <c r="I960" t="str">
        <f>IF(KOKPIT!I960&lt;&gt;"",KOKPIT!I960,"")</f>
        <v/>
      </c>
      <c r="J960" t="str">
        <f>IF(KOKPIT!J960&lt;&gt;"",KOKPIT!J960,"")</f>
        <v/>
      </c>
      <c r="K960" s="124" t="str">
        <f>IF(I960&lt;&gt;"",SUMIFS('JPK_KR-1'!AJ:AJ,'JPK_KR-1'!W:W,J960),"")</f>
        <v/>
      </c>
      <c r="L960" s="124" t="str">
        <f>IF(I960&lt;&gt;"",SUMIFS('JPK_KR-1'!AK:AK,'JPK_KR-1'!W:W,J960),"")</f>
        <v/>
      </c>
    </row>
    <row r="961" spans="1:12" x14ac:dyDescent="0.35">
      <c r="A961" t="str">
        <f>IF(KOKPIT!A961&lt;&gt;"",KOKPIT!A961,"")</f>
        <v/>
      </c>
      <c r="B961" t="str">
        <f>IF(KOKPIT!B961&lt;&gt;"",KOKPIT!B961,"")</f>
        <v/>
      </c>
      <c r="C961" s="124" t="str">
        <f>IF(A961&lt;&gt;"",SUMIFS('JPK_KR-1'!AL:AL,'JPK_KR-1'!W:W,B961),"")</f>
        <v/>
      </c>
      <c r="D961" s="124" t="str">
        <f>IF(A961&lt;&gt;"",SUMIFS('JPK_KR-1'!AM:AM,'JPK_KR-1'!W:W,B961),"")</f>
        <v/>
      </c>
      <c r="E961" t="str">
        <f>IF(KOKPIT!E961&lt;&gt;"",KOKPIT!E961,"")</f>
        <v/>
      </c>
      <c r="F961" t="str">
        <f>IF(KOKPIT!F961&lt;&gt;"",KOKPIT!F961,"")</f>
        <v/>
      </c>
      <c r="G961" s="124" t="str">
        <f>IF(E961&lt;&gt;"",SUMIFS('JPK_KR-1'!AL:AL,'JPK_KR-1'!W:W,F961),"")</f>
        <v/>
      </c>
      <c r="H961" s="124" t="str">
        <f>IF(E961&lt;&gt;"",SUMIFS('JPK_KR-1'!AM:AM,'JPK_KR-1'!W:W,F961),"")</f>
        <v/>
      </c>
      <c r="I961" t="str">
        <f>IF(KOKPIT!I961&lt;&gt;"",KOKPIT!I961,"")</f>
        <v/>
      </c>
      <c r="J961" t="str">
        <f>IF(KOKPIT!J961&lt;&gt;"",KOKPIT!J961,"")</f>
        <v/>
      </c>
      <c r="K961" s="124" t="str">
        <f>IF(I961&lt;&gt;"",SUMIFS('JPK_KR-1'!AJ:AJ,'JPK_KR-1'!W:W,J961),"")</f>
        <v/>
      </c>
      <c r="L961" s="124" t="str">
        <f>IF(I961&lt;&gt;"",SUMIFS('JPK_KR-1'!AK:AK,'JPK_KR-1'!W:W,J961),"")</f>
        <v/>
      </c>
    </row>
    <row r="962" spans="1:12" x14ac:dyDescent="0.35">
      <c r="A962" t="str">
        <f>IF(KOKPIT!A962&lt;&gt;"",KOKPIT!A962,"")</f>
        <v/>
      </c>
      <c r="B962" t="str">
        <f>IF(KOKPIT!B962&lt;&gt;"",KOKPIT!B962,"")</f>
        <v/>
      </c>
      <c r="C962" s="124" t="str">
        <f>IF(A962&lt;&gt;"",SUMIFS('JPK_KR-1'!AL:AL,'JPK_KR-1'!W:W,B962),"")</f>
        <v/>
      </c>
      <c r="D962" s="124" t="str">
        <f>IF(A962&lt;&gt;"",SUMIFS('JPK_KR-1'!AM:AM,'JPK_KR-1'!W:W,B962),"")</f>
        <v/>
      </c>
      <c r="E962" t="str">
        <f>IF(KOKPIT!E962&lt;&gt;"",KOKPIT!E962,"")</f>
        <v/>
      </c>
      <c r="F962" t="str">
        <f>IF(KOKPIT!F962&lt;&gt;"",KOKPIT!F962,"")</f>
        <v/>
      </c>
      <c r="G962" s="124" t="str">
        <f>IF(E962&lt;&gt;"",SUMIFS('JPK_KR-1'!AL:AL,'JPK_KR-1'!W:W,F962),"")</f>
        <v/>
      </c>
      <c r="H962" s="124" t="str">
        <f>IF(E962&lt;&gt;"",SUMIFS('JPK_KR-1'!AM:AM,'JPK_KR-1'!W:W,F962),"")</f>
        <v/>
      </c>
      <c r="I962" t="str">
        <f>IF(KOKPIT!I962&lt;&gt;"",KOKPIT!I962,"")</f>
        <v/>
      </c>
      <c r="J962" t="str">
        <f>IF(KOKPIT!J962&lt;&gt;"",KOKPIT!J962,"")</f>
        <v/>
      </c>
      <c r="K962" s="124" t="str">
        <f>IF(I962&lt;&gt;"",SUMIFS('JPK_KR-1'!AJ:AJ,'JPK_KR-1'!W:W,J962),"")</f>
        <v/>
      </c>
      <c r="L962" s="124" t="str">
        <f>IF(I962&lt;&gt;"",SUMIFS('JPK_KR-1'!AK:AK,'JPK_KR-1'!W:W,J962),"")</f>
        <v/>
      </c>
    </row>
    <row r="963" spans="1:12" x14ac:dyDescent="0.35">
      <c r="A963" t="str">
        <f>IF(KOKPIT!A963&lt;&gt;"",KOKPIT!A963,"")</f>
        <v/>
      </c>
      <c r="B963" t="str">
        <f>IF(KOKPIT!B963&lt;&gt;"",KOKPIT!B963,"")</f>
        <v/>
      </c>
      <c r="C963" s="124" t="str">
        <f>IF(A963&lt;&gt;"",SUMIFS('JPK_KR-1'!AL:AL,'JPK_KR-1'!W:W,B963),"")</f>
        <v/>
      </c>
      <c r="D963" s="124" t="str">
        <f>IF(A963&lt;&gt;"",SUMIFS('JPK_KR-1'!AM:AM,'JPK_KR-1'!W:W,B963),"")</f>
        <v/>
      </c>
      <c r="E963" t="str">
        <f>IF(KOKPIT!E963&lt;&gt;"",KOKPIT!E963,"")</f>
        <v/>
      </c>
      <c r="F963" t="str">
        <f>IF(KOKPIT!F963&lt;&gt;"",KOKPIT!F963,"")</f>
        <v/>
      </c>
      <c r="G963" s="124" t="str">
        <f>IF(E963&lt;&gt;"",SUMIFS('JPK_KR-1'!AL:AL,'JPK_KR-1'!W:W,F963),"")</f>
        <v/>
      </c>
      <c r="H963" s="124" t="str">
        <f>IF(E963&lt;&gt;"",SUMIFS('JPK_KR-1'!AM:AM,'JPK_KR-1'!W:W,F963),"")</f>
        <v/>
      </c>
      <c r="I963" t="str">
        <f>IF(KOKPIT!I963&lt;&gt;"",KOKPIT!I963,"")</f>
        <v/>
      </c>
      <c r="J963" t="str">
        <f>IF(KOKPIT!J963&lt;&gt;"",KOKPIT!J963,"")</f>
        <v/>
      </c>
      <c r="K963" s="124" t="str">
        <f>IF(I963&lt;&gt;"",SUMIFS('JPK_KR-1'!AJ:AJ,'JPK_KR-1'!W:W,J963),"")</f>
        <v/>
      </c>
      <c r="L963" s="124" t="str">
        <f>IF(I963&lt;&gt;"",SUMIFS('JPK_KR-1'!AK:AK,'JPK_KR-1'!W:W,J963),"")</f>
        <v/>
      </c>
    </row>
    <row r="964" spans="1:12" x14ac:dyDescent="0.35">
      <c r="A964" t="str">
        <f>IF(KOKPIT!A964&lt;&gt;"",KOKPIT!A964,"")</f>
        <v/>
      </c>
      <c r="B964" t="str">
        <f>IF(KOKPIT!B964&lt;&gt;"",KOKPIT!B964,"")</f>
        <v/>
      </c>
      <c r="C964" s="124" t="str">
        <f>IF(A964&lt;&gt;"",SUMIFS('JPK_KR-1'!AL:AL,'JPK_KR-1'!W:W,B964),"")</f>
        <v/>
      </c>
      <c r="D964" s="124" t="str">
        <f>IF(A964&lt;&gt;"",SUMIFS('JPK_KR-1'!AM:AM,'JPK_KR-1'!W:W,B964),"")</f>
        <v/>
      </c>
      <c r="E964" t="str">
        <f>IF(KOKPIT!E964&lt;&gt;"",KOKPIT!E964,"")</f>
        <v/>
      </c>
      <c r="F964" t="str">
        <f>IF(KOKPIT!F964&lt;&gt;"",KOKPIT!F964,"")</f>
        <v/>
      </c>
      <c r="G964" s="124" t="str">
        <f>IF(E964&lt;&gt;"",SUMIFS('JPK_KR-1'!AL:AL,'JPK_KR-1'!W:W,F964),"")</f>
        <v/>
      </c>
      <c r="H964" s="124" t="str">
        <f>IF(E964&lt;&gt;"",SUMIFS('JPK_KR-1'!AM:AM,'JPK_KR-1'!W:W,F964),"")</f>
        <v/>
      </c>
      <c r="I964" t="str">
        <f>IF(KOKPIT!I964&lt;&gt;"",KOKPIT!I964,"")</f>
        <v/>
      </c>
      <c r="J964" t="str">
        <f>IF(KOKPIT!J964&lt;&gt;"",KOKPIT!J964,"")</f>
        <v/>
      </c>
      <c r="K964" s="124" t="str">
        <f>IF(I964&lt;&gt;"",SUMIFS('JPK_KR-1'!AJ:AJ,'JPK_KR-1'!W:W,J964),"")</f>
        <v/>
      </c>
      <c r="L964" s="124" t="str">
        <f>IF(I964&lt;&gt;"",SUMIFS('JPK_KR-1'!AK:AK,'JPK_KR-1'!W:W,J964),"")</f>
        <v/>
      </c>
    </row>
    <row r="965" spans="1:12" x14ac:dyDescent="0.35">
      <c r="A965" t="str">
        <f>IF(KOKPIT!A965&lt;&gt;"",KOKPIT!A965,"")</f>
        <v/>
      </c>
      <c r="B965" t="str">
        <f>IF(KOKPIT!B965&lt;&gt;"",KOKPIT!B965,"")</f>
        <v/>
      </c>
      <c r="C965" s="124" t="str">
        <f>IF(A965&lt;&gt;"",SUMIFS('JPK_KR-1'!AL:AL,'JPK_KR-1'!W:W,B965),"")</f>
        <v/>
      </c>
      <c r="D965" s="124" t="str">
        <f>IF(A965&lt;&gt;"",SUMIFS('JPK_KR-1'!AM:AM,'JPK_KR-1'!W:W,B965),"")</f>
        <v/>
      </c>
      <c r="E965" t="str">
        <f>IF(KOKPIT!E965&lt;&gt;"",KOKPIT!E965,"")</f>
        <v/>
      </c>
      <c r="F965" t="str">
        <f>IF(KOKPIT!F965&lt;&gt;"",KOKPIT!F965,"")</f>
        <v/>
      </c>
      <c r="G965" s="124" t="str">
        <f>IF(E965&lt;&gt;"",SUMIFS('JPK_KR-1'!AL:AL,'JPK_KR-1'!W:W,F965),"")</f>
        <v/>
      </c>
      <c r="H965" s="124" t="str">
        <f>IF(E965&lt;&gt;"",SUMIFS('JPK_KR-1'!AM:AM,'JPK_KR-1'!W:W,F965),"")</f>
        <v/>
      </c>
      <c r="I965" t="str">
        <f>IF(KOKPIT!I965&lt;&gt;"",KOKPIT!I965,"")</f>
        <v/>
      </c>
      <c r="J965" t="str">
        <f>IF(KOKPIT!J965&lt;&gt;"",KOKPIT!J965,"")</f>
        <v/>
      </c>
      <c r="K965" s="124" t="str">
        <f>IF(I965&lt;&gt;"",SUMIFS('JPK_KR-1'!AJ:AJ,'JPK_KR-1'!W:W,J965),"")</f>
        <v/>
      </c>
      <c r="L965" s="124" t="str">
        <f>IF(I965&lt;&gt;"",SUMIFS('JPK_KR-1'!AK:AK,'JPK_KR-1'!W:W,J965),"")</f>
        <v/>
      </c>
    </row>
    <row r="966" spans="1:12" x14ac:dyDescent="0.35">
      <c r="A966" t="str">
        <f>IF(KOKPIT!A966&lt;&gt;"",KOKPIT!A966,"")</f>
        <v/>
      </c>
      <c r="B966" t="str">
        <f>IF(KOKPIT!B966&lt;&gt;"",KOKPIT!B966,"")</f>
        <v/>
      </c>
      <c r="C966" s="124" t="str">
        <f>IF(A966&lt;&gt;"",SUMIFS('JPK_KR-1'!AL:AL,'JPK_KR-1'!W:W,B966),"")</f>
        <v/>
      </c>
      <c r="D966" s="124" t="str">
        <f>IF(A966&lt;&gt;"",SUMIFS('JPK_KR-1'!AM:AM,'JPK_KR-1'!W:W,B966),"")</f>
        <v/>
      </c>
      <c r="E966" t="str">
        <f>IF(KOKPIT!E966&lt;&gt;"",KOKPIT!E966,"")</f>
        <v/>
      </c>
      <c r="F966" t="str">
        <f>IF(KOKPIT!F966&lt;&gt;"",KOKPIT!F966,"")</f>
        <v/>
      </c>
      <c r="G966" s="124" t="str">
        <f>IF(E966&lt;&gt;"",SUMIFS('JPK_KR-1'!AL:AL,'JPK_KR-1'!W:W,F966),"")</f>
        <v/>
      </c>
      <c r="H966" s="124" t="str">
        <f>IF(E966&lt;&gt;"",SUMIFS('JPK_KR-1'!AM:AM,'JPK_KR-1'!W:W,F966),"")</f>
        <v/>
      </c>
      <c r="I966" t="str">
        <f>IF(KOKPIT!I966&lt;&gt;"",KOKPIT!I966,"")</f>
        <v/>
      </c>
      <c r="J966" t="str">
        <f>IF(KOKPIT!J966&lt;&gt;"",KOKPIT!J966,"")</f>
        <v/>
      </c>
      <c r="K966" s="124" t="str">
        <f>IF(I966&lt;&gt;"",SUMIFS('JPK_KR-1'!AJ:AJ,'JPK_KR-1'!W:W,J966),"")</f>
        <v/>
      </c>
      <c r="L966" s="124" t="str">
        <f>IF(I966&lt;&gt;"",SUMIFS('JPK_KR-1'!AK:AK,'JPK_KR-1'!W:W,J966),"")</f>
        <v/>
      </c>
    </row>
    <row r="967" spans="1:12" x14ac:dyDescent="0.35">
      <c r="A967" t="str">
        <f>IF(KOKPIT!A967&lt;&gt;"",KOKPIT!A967,"")</f>
        <v/>
      </c>
      <c r="B967" t="str">
        <f>IF(KOKPIT!B967&lt;&gt;"",KOKPIT!B967,"")</f>
        <v/>
      </c>
      <c r="C967" s="124" t="str">
        <f>IF(A967&lt;&gt;"",SUMIFS('JPK_KR-1'!AL:AL,'JPK_KR-1'!W:W,B967),"")</f>
        <v/>
      </c>
      <c r="D967" s="124" t="str">
        <f>IF(A967&lt;&gt;"",SUMIFS('JPK_KR-1'!AM:AM,'JPK_KR-1'!W:W,B967),"")</f>
        <v/>
      </c>
      <c r="E967" t="str">
        <f>IF(KOKPIT!E967&lt;&gt;"",KOKPIT!E967,"")</f>
        <v/>
      </c>
      <c r="F967" t="str">
        <f>IF(KOKPIT!F967&lt;&gt;"",KOKPIT!F967,"")</f>
        <v/>
      </c>
      <c r="G967" s="124" t="str">
        <f>IF(E967&lt;&gt;"",SUMIFS('JPK_KR-1'!AL:AL,'JPK_KR-1'!W:W,F967),"")</f>
        <v/>
      </c>
      <c r="H967" s="124" t="str">
        <f>IF(E967&lt;&gt;"",SUMIFS('JPK_KR-1'!AM:AM,'JPK_KR-1'!W:W,F967),"")</f>
        <v/>
      </c>
      <c r="I967" t="str">
        <f>IF(KOKPIT!I967&lt;&gt;"",KOKPIT!I967,"")</f>
        <v/>
      </c>
      <c r="J967" t="str">
        <f>IF(KOKPIT!J967&lt;&gt;"",KOKPIT!J967,"")</f>
        <v/>
      </c>
      <c r="K967" s="124" t="str">
        <f>IF(I967&lt;&gt;"",SUMIFS('JPK_KR-1'!AJ:AJ,'JPK_KR-1'!W:W,J967),"")</f>
        <v/>
      </c>
      <c r="L967" s="124" t="str">
        <f>IF(I967&lt;&gt;"",SUMIFS('JPK_KR-1'!AK:AK,'JPK_KR-1'!W:W,J967),"")</f>
        <v/>
      </c>
    </row>
    <row r="968" spans="1:12" x14ac:dyDescent="0.35">
      <c r="A968" t="str">
        <f>IF(KOKPIT!A968&lt;&gt;"",KOKPIT!A968,"")</f>
        <v/>
      </c>
      <c r="B968" t="str">
        <f>IF(KOKPIT!B968&lt;&gt;"",KOKPIT!B968,"")</f>
        <v/>
      </c>
      <c r="C968" s="124" t="str">
        <f>IF(A968&lt;&gt;"",SUMIFS('JPK_KR-1'!AL:AL,'JPK_KR-1'!W:W,B968),"")</f>
        <v/>
      </c>
      <c r="D968" s="124" t="str">
        <f>IF(A968&lt;&gt;"",SUMIFS('JPK_KR-1'!AM:AM,'JPK_KR-1'!W:W,B968),"")</f>
        <v/>
      </c>
      <c r="E968" t="str">
        <f>IF(KOKPIT!E968&lt;&gt;"",KOKPIT!E968,"")</f>
        <v/>
      </c>
      <c r="F968" t="str">
        <f>IF(KOKPIT!F968&lt;&gt;"",KOKPIT!F968,"")</f>
        <v/>
      </c>
      <c r="G968" s="124" t="str">
        <f>IF(E968&lt;&gt;"",SUMIFS('JPK_KR-1'!AL:AL,'JPK_KR-1'!W:W,F968),"")</f>
        <v/>
      </c>
      <c r="H968" s="124" t="str">
        <f>IF(E968&lt;&gt;"",SUMIFS('JPK_KR-1'!AM:AM,'JPK_KR-1'!W:W,F968),"")</f>
        <v/>
      </c>
      <c r="I968" t="str">
        <f>IF(KOKPIT!I968&lt;&gt;"",KOKPIT!I968,"")</f>
        <v/>
      </c>
      <c r="J968" t="str">
        <f>IF(KOKPIT!J968&lt;&gt;"",KOKPIT!J968,"")</f>
        <v/>
      </c>
      <c r="K968" s="124" t="str">
        <f>IF(I968&lt;&gt;"",SUMIFS('JPK_KR-1'!AJ:AJ,'JPK_KR-1'!W:W,J968),"")</f>
        <v/>
      </c>
      <c r="L968" s="124" t="str">
        <f>IF(I968&lt;&gt;"",SUMIFS('JPK_KR-1'!AK:AK,'JPK_KR-1'!W:W,J968),"")</f>
        <v/>
      </c>
    </row>
    <row r="969" spans="1:12" x14ac:dyDescent="0.35">
      <c r="A969" t="str">
        <f>IF(KOKPIT!A969&lt;&gt;"",KOKPIT!A969,"")</f>
        <v/>
      </c>
      <c r="B969" t="str">
        <f>IF(KOKPIT!B969&lt;&gt;"",KOKPIT!B969,"")</f>
        <v/>
      </c>
      <c r="C969" s="124" t="str">
        <f>IF(A969&lt;&gt;"",SUMIFS('JPK_KR-1'!AL:AL,'JPK_KR-1'!W:W,B969),"")</f>
        <v/>
      </c>
      <c r="D969" s="124" t="str">
        <f>IF(A969&lt;&gt;"",SUMIFS('JPK_KR-1'!AM:AM,'JPK_KR-1'!W:W,B969),"")</f>
        <v/>
      </c>
      <c r="E969" t="str">
        <f>IF(KOKPIT!E969&lt;&gt;"",KOKPIT!E969,"")</f>
        <v/>
      </c>
      <c r="F969" t="str">
        <f>IF(KOKPIT!F969&lt;&gt;"",KOKPIT!F969,"")</f>
        <v/>
      </c>
      <c r="G969" s="124" t="str">
        <f>IF(E969&lt;&gt;"",SUMIFS('JPK_KR-1'!AL:AL,'JPK_KR-1'!W:W,F969),"")</f>
        <v/>
      </c>
      <c r="H969" s="124" t="str">
        <f>IF(E969&lt;&gt;"",SUMIFS('JPK_KR-1'!AM:AM,'JPK_KR-1'!W:W,F969),"")</f>
        <v/>
      </c>
      <c r="I969" t="str">
        <f>IF(KOKPIT!I969&lt;&gt;"",KOKPIT!I969,"")</f>
        <v/>
      </c>
      <c r="J969" t="str">
        <f>IF(KOKPIT!J969&lt;&gt;"",KOKPIT!J969,"")</f>
        <v/>
      </c>
      <c r="K969" s="124" t="str">
        <f>IF(I969&lt;&gt;"",SUMIFS('JPK_KR-1'!AJ:AJ,'JPK_KR-1'!W:W,J969),"")</f>
        <v/>
      </c>
      <c r="L969" s="124" t="str">
        <f>IF(I969&lt;&gt;"",SUMIFS('JPK_KR-1'!AK:AK,'JPK_KR-1'!W:W,J969),"")</f>
        <v/>
      </c>
    </row>
    <row r="970" spans="1:12" x14ac:dyDescent="0.35">
      <c r="A970" t="str">
        <f>IF(KOKPIT!A970&lt;&gt;"",KOKPIT!A970,"")</f>
        <v/>
      </c>
      <c r="B970" t="str">
        <f>IF(KOKPIT!B970&lt;&gt;"",KOKPIT!B970,"")</f>
        <v/>
      </c>
      <c r="C970" s="124" t="str">
        <f>IF(A970&lt;&gt;"",SUMIFS('JPK_KR-1'!AL:AL,'JPK_KR-1'!W:W,B970),"")</f>
        <v/>
      </c>
      <c r="D970" s="124" t="str">
        <f>IF(A970&lt;&gt;"",SUMIFS('JPK_KR-1'!AM:AM,'JPK_KR-1'!W:W,B970),"")</f>
        <v/>
      </c>
      <c r="E970" t="str">
        <f>IF(KOKPIT!E970&lt;&gt;"",KOKPIT!E970,"")</f>
        <v/>
      </c>
      <c r="F970" t="str">
        <f>IF(KOKPIT!F970&lt;&gt;"",KOKPIT!F970,"")</f>
        <v/>
      </c>
      <c r="G970" s="124" t="str">
        <f>IF(E970&lt;&gt;"",SUMIFS('JPK_KR-1'!AL:AL,'JPK_KR-1'!W:W,F970),"")</f>
        <v/>
      </c>
      <c r="H970" s="124" t="str">
        <f>IF(E970&lt;&gt;"",SUMIFS('JPK_KR-1'!AM:AM,'JPK_KR-1'!W:W,F970),"")</f>
        <v/>
      </c>
      <c r="I970" t="str">
        <f>IF(KOKPIT!I970&lt;&gt;"",KOKPIT!I970,"")</f>
        <v/>
      </c>
      <c r="J970" t="str">
        <f>IF(KOKPIT!J970&lt;&gt;"",KOKPIT!J970,"")</f>
        <v/>
      </c>
      <c r="K970" s="124" t="str">
        <f>IF(I970&lt;&gt;"",SUMIFS('JPK_KR-1'!AJ:AJ,'JPK_KR-1'!W:W,J970),"")</f>
        <v/>
      </c>
      <c r="L970" s="124" t="str">
        <f>IF(I970&lt;&gt;"",SUMIFS('JPK_KR-1'!AK:AK,'JPK_KR-1'!W:W,J970),"")</f>
        <v/>
      </c>
    </row>
    <row r="971" spans="1:12" x14ac:dyDescent="0.35">
      <c r="A971" t="str">
        <f>IF(KOKPIT!A971&lt;&gt;"",KOKPIT!A971,"")</f>
        <v/>
      </c>
      <c r="B971" t="str">
        <f>IF(KOKPIT!B971&lt;&gt;"",KOKPIT!B971,"")</f>
        <v/>
      </c>
      <c r="C971" s="124" t="str">
        <f>IF(A971&lt;&gt;"",SUMIFS('JPK_KR-1'!AL:AL,'JPK_KR-1'!W:W,B971),"")</f>
        <v/>
      </c>
      <c r="D971" s="124" t="str">
        <f>IF(A971&lt;&gt;"",SUMIFS('JPK_KR-1'!AM:AM,'JPK_KR-1'!W:W,B971),"")</f>
        <v/>
      </c>
      <c r="E971" t="str">
        <f>IF(KOKPIT!E971&lt;&gt;"",KOKPIT!E971,"")</f>
        <v/>
      </c>
      <c r="F971" t="str">
        <f>IF(KOKPIT!F971&lt;&gt;"",KOKPIT!F971,"")</f>
        <v/>
      </c>
      <c r="G971" s="124" t="str">
        <f>IF(E971&lt;&gt;"",SUMIFS('JPK_KR-1'!AL:AL,'JPK_KR-1'!W:W,F971),"")</f>
        <v/>
      </c>
      <c r="H971" s="124" t="str">
        <f>IF(E971&lt;&gt;"",SUMIFS('JPK_KR-1'!AM:AM,'JPK_KR-1'!W:W,F971),"")</f>
        <v/>
      </c>
      <c r="I971" t="str">
        <f>IF(KOKPIT!I971&lt;&gt;"",KOKPIT!I971,"")</f>
        <v/>
      </c>
      <c r="J971" t="str">
        <f>IF(KOKPIT!J971&lt;&gt;"",KOKPIT!J971,"")</f>
        <v/>
      </c>
      <c r="K971" s="124" t="str">
        <f>IF(I971&lt;&gt;"",SUMIFS('JPK_KR-1'!AJ:AJ,'JPK_KR-1'!W:W,J971),"")</f>
        <v/>
      </c>
      <c r="L971" s="124" t="str">
        <f>IF(I971&lt;&gt;"",SUMIFS('JPK_KR-1'!AK:AK,'JPK_KR-1'!W:W,J971),"")</f>
        <v/>
      </c>
    </row>
    <row r="972" spans="1:12" x14ac:dyDescent="0.35">
      <c r="A972" t="str">
        <f>IF(KOKPIT!A972&lt;&gt;"",KOKPIT!A972,"")</f>
        <v/>
      </c>
      <c r="B972" t="str">
        <f>IF(KOKPIT!B972&lt;&gt;"",KOKPIT!B972,"")</f>
        <v/>
      </c>
      <c r="C972" s="124" t="str">
        <f>IF(A972&lt;&gt;"",SUMIFS('JPK_KR-1'!AL:AL,'JPK_KR-1'!W:W,B972),"")</f>
        <v/>
      </c>
      <c r="D972" s="124" t="str">
        <f>IF(A972&lt;&gt;"",SUMIFS('JPK_KR-1'!AM:AM,'JPK_KR-1'!W:W,B972),"")</f>
        <v/>
      </c>
      <c r="E972" t="str">
        <f>IF(KOKPIT!E972&lt;&gt;"",KOKPIT!E972,"")</f>
        <v/>
      </c>
      <c r="F972" t="str">
        <f>IF(KOKPIT!F972&lt;&gt;"",KOKPIT!F972,"")</f>
        <v/>
      </c>
      <c r="G972" s="124" t="str">
        <f>IF(E972&lt;&gt;"",SUMIFS('JPK_KR-1'!AL:AL,'JPK_KR-1'!W:W,F972),"")</f>
        <v/>
      </c>
      <c r="H972" s="124" t="str">
        <f>IF(E972&lt;&gt;"",SUMIFS('JPK_KR-1'!AM:AM,'JPK_KR-1'!W:W,F972),"")</f>
        <v/>
      </c>
      <c r="I972" t="str">
        <f>IF(KOKPIT!I972&lt;&gt;"",KOKPIT!I972,"")</f>
        <v/>
      </c>
      <c r="J972" t="str">
        <f>IF(KOKPIT!J972&lt;&gt;"",KOKPIT!J972,"")</f>
        <v/>
      </c>
      <c r="K972" s="124" t="str">
        <f>IF(I972&lt;&gt;"",SUMIFS('JPK_KR-1'!AJ:AJ,'JPK_KR-1'!W:W,J972),"")</f>
        <v/>
      </c>
      <c r="L972" s="124" t="str">
        <f>IF(I972&lt;&gt;"",SUMIFS('JPK_KR-1'!AK:AK,'JPK_KR-1'!W:W,J972),"")</f>
        <v/>
      </c>
    </row>
    <row r="973" spans="1:12" x14ac:dyDescent="0.35">
      <c r="A973" t="str">
        <f>IF(KOKPIT!A973&lt;&gt;"",KOKPIT!A973,"")</f>
        <v/>
      </c>
      <c r="B973" t="str">
        <f>IF(KOKPIT!B973&lt;&gt;"",KOKPIT!B973,"")</f>
        <v/>
      </c>
      <c r="C973" s="124" t="str">
        <f>IF(A973&lt;&gt;"",SUMIFS('JPK_KR-1'!AL:AL,'JPK_KR-1'!W:W,B973),"")</f>
        <v/>
      </c>
      <c r="D973" s="124" t="str">
        <f>IF(A973&lt;&gt;"",SUMIFS('JPK_KR-1'!AM:AM,'JPK_KR-1'!W:W,B973),"")</f>
        <v/>
      </c>
      <c r="E973" t="str">
        <f>IF(KOKPIT!E973&lt;&gt;"",KOKPIT!E973,"")</f>
        <v/>
      </c>
      <c r="F973" t="str">
        <f>IF(KOKPIT!F973&lt;&gt;"",KOKPIT!F973,"")</f>
        <v/>
      </c>
      <c r="G973" s="124" t="str">
        <f>IF(E973&lt;&gt;"",SUMIFS('JPK_KR-1'!AL:AL,'JPK_KR-1'!W:W,F973),"")</f>
        <v/>
      </c>
      <c r="H973" s="124" t="str">
        <f>IF(E973&lt;&gt;"",SUMIFS('JPK_KR-1'!AM:AM,'JPK_KR-1'!W:W,F973),"")</f>
        <v/>
      </c>
      <c r="I973" t="str">
        <f>IF(KOKPIT!I973&lt;&gt;"",KOKPIT!I973,"")</f>
        <v/>
      </c>
      <c r="J973" t="str">
        <f>IF(KOKPIT!J973&lt;&gt;"",KOKPIT!J973,"")</f>
        <v/>
      </c>
      <c r="K973" s="124" t="str">
        <f>IF(I973&lt;&gt;"",SUMIFS('JPK_KR-1'!AJ:AJ,'JPK_KR-1'!W:W,J973),"")</f>
        <v/>
      </c>
      <c r="L973" s="124" t="str">
        <f>IF(I973&lt;&gt;"",SUMIFS('JPK_KR-1'!AK:AK,'JPK_KR-1'!W:W,J973),"")</f>
        <v/>
      </c>
    </row>
    <row r="974" spans="1:12" x14ac:dyDescent="0.35">
      <c r="A974" t="str">
        <f>IF(KOKPIT!A974&lt;&gt;"",KOKPIT!A974,"")</f>
        <v/>
      </c>
      <c r="B974" t="str">
        <f>IF(KOKPIT!B974&lt;&gt;"",KOKPIT!B974,"")</f>
        <v/>
      </c>
      <c r="C974" s="124" t="str">
        <f>IF(A974&lt;&gt;"",SUMIFS('JPK_KR-1'!AL:AL,'JPK_KR-1'!W:W,B974),"")</f>
        <v/>
      </c>
      <c r="D974" s="124" t="str">
        <f>IF(A974&lt;&gt;"",SUMIFS('JPK_KR-1'!AM:AM,'JPK_KR-1'!W:W,B974),"")</f>
        <v/>
      </c>
      <c r="E974" t="str">
        <f>IF(KOKPIT!E974&lt;&gt;"",KOKPIT!E974,"")</f>
        <v/>
      </c>
      <c r="F974" t="str">
        <f>IF(KOKPIT!F974&lt;&gt;"",KOKPIT!F974,"")</f>
        <v/>
      </c>
      <c r="G974" s="124" t="str">
        <f>IF(E974&lt;&gt;"",SUMIFS('JPK_KR-1'!AL:AL,'JPK_KR-1'!W:W,F974),"")</f>
        <v/>
      </c>
      <c r="H974" s="124" t="str">
        <f>IF(E974&lt;&gt;"",SUMIFS('JPK_KR-1'!AM:AM,'JPK_KR-1'!W:W,F974),"")</f>
        <v/>
      </c>
      <c r="I974" t="str">
        <f>IF(KOKPIT!I974&lt;&gt;"",KOKPIT!I974,"")</f>
        <v/>
      </c>
      <c r="J974" t="str">
        <f>IF(KOKPIT!J974&lt;&gt;"",KOKPIT!J974,"")</f>
        <v/>
      </c>
      <c r="K974" s="124" t="str">
        <f>IF(I974&lt;&gt;"",SUMIFS('JPK_KR-1'!AJ:AJ,'JPK_KR-1'!W:W,J974),"")</f>
        <v/>
      </c>
      <c r="L974" s="124" t="str">
        <f>IF(I974&lt;&gt;"",SUMIFS('JPK_KR-1'!AK:AK,'JPK_KR-1'!W:W,J974),"")</f>
        <v/>
      </c>
    </row>
    <row r="975" spans="1:12" x14ac:dyDescent="0.35">
      <c r="A975" t="str">
        <f>IF(KOKPIT!A975&lt;&gt;"",KOKPIT!A975,"")</f>
        <v/>
      </c>
      <c r="B975" t="str">
        <f>IF(KOKPIT!B975&lt;&gt;"",KOKPIT!B975,"")</f>
        <v/>
      </c>
      <c r="C975" s="124" t="str">
        <f>IF(A975&lt;&gt;"",SUMIFS('JPK_KR-1'!AL:AL,'JPK_KR-1'!W:W,B975),"")</f>
        <v/>
      </c>
      <c r="D975" s="124" t="str">
        <f>IF(A975&lt;&gt;"",SUMIFS('JPK_KR-1'!AM:AM,'JPK_KR-1'!W:W,B975),"")</f>
        <v/>
      </c>
      <c r="E975" t="str">
        <f>IF(KOKPIT!E975&lt;&gt;"",KOKPIT!E975,"")</f>
        <v/>
      </c>
      <c r="F975" t="str">
        <f>IF(KOKPIT!F975&lt;&gt;"",KOKPIT!F975,"")</f>
        <v/>
      </c>
      <c r="G975" s="124" t="str">
        <f>IF(E975&lt;&gt;"",SUMIFS('JPK_KR-1'!AL:AL,'JPK_KR-1'!W:W,F975),"")</f>
        <v/>
      </c>
      <c r="H975" s="124" t="str">
        <f>IF(E975&lt;&gt;"",SUMIFS('JPK_KR-1'!AM:AM,'JPK_KR-1'!W:W,F975),"")</f>
        <v/>
      </c>
      <c r="I975" t="str">
        <f>IF(KOKPIT!I975&lt;&gt;"",KOKPIT!I975,"")</f>
        <v/>
      </c>
      <c r="J975" t="str">
        <f>IF(KOKPIT!J975&lt;&gt;"",KOKPIT!J975,"")</f>
        <v/>
      </c>
      <c r="K975" s="124" t="str">
        <f>IF(I975&lt;&gt;"",SUMIFS('JPK_KR-1'!AJ:AJ,'JPK_KR-1'!W:W,J975),"")</f>
        <v/>
      </c>
      <c r="L975" s="124" t="str">
        <f>IF(I975&lt;&gt;"",SUMIFS('JPK_KR-1'!AK:AK,'JPK_KR-1'!W:W,J975),"")</f>
        <v/>
      </c>
    </row>
    <row r="976" spans="1:12" x14ac:dyDescent="0.35">
      <c r="A976" t="str">
        <f>IF(KOKPIT!A976&lt;&gt;"",KOKPIT!A976,"")</f>
        <v/>
      </c>
      <c r="B976" t="str">
        <f>IF(KOKPIT!B976&lt;&gt;"",KOKPIT!B976,"")</f>
        <v/>
      </c>
      <c r="C976" s="124" t="str">
        <f>IF(A976&lt;&gt;"",SUMIFS('JPK_KR-1'!AL:AL,'JPK_KR-1'!W:W,B976),"")</f>
        <v/>
      </c>
      <c r="D976" s="124" t="str">
        <f>IF(A976&lt;&gt;"",SUMIFS('JPK_KR-1'!AM:AM,'JPK_KR-1'!W:W,B976),"")</f>
        <v/>
      </c>
      <c r="E976" t="str">
        <f>IF(KOKPIT!E976&lt;&gt;"",KOKPIT!E976,"")</f>
        <v/>
      </c>
      <c r="F976" t="str">
        <f>IF(KOKPIT!F976&lt;&gt;"",KOKPIT!F976,"")</f>
        <v/>
      </c>
      <c r="G976" s="124" t="str">
        <f>IF(E976&lt;&gt;"",SUMIFS('JPK_KR-1'!AL:AL,'JPK_KR-1'!W:W,F976),"")</f>
        <v/>
      </c>
      <c r="H976" s="124" t="str">
        <f>IF(E976&lt;&gt;"",SUMIFS('JPK_KR-1'!AM:AM,'JPK_KR-1'!W:W,F976),"")</f>
        <v/>
      </c>
      <c r="I976" t="str">
        <f>IF(KOKPIT!I976&lt;&gt;"",KOKPIT!I976,"")</f>
        <v/>
      </c>
      <c r="J976" t="str">
        <f>IF(KOKPIT!J976&lt;&gt;"",KOKPIT!J976,"")</f>
        <v/>
      </c>
      <c r="K976" s="124" t="str">
        <f>IF(I976&lt;&gt;"",SUMIFS('JPK_KR-1'!AJ:AJ,'JPK_KR-1'!W:W,J976),"")</f>
        <v/>
      </c>
      <c r="L976" s="124" t="str">
        <f>IF(I976&lt;&gt;"",SUMIFS('JPK_KR-1'!AK:AK,'JPK_KR-1'!W:W,J976),"")</f>
        <v/>
      </c>
    </row>
    <row r="977" spans="1:12" x14ac:dyDescent="0.35">
      <c r="A977" t="str">
        <f>IF(KOKPIT!A977&lt;&gt;"",KOKPIT!A977,"")</f>
        <v/>
      </c>
      <c r="B977" t="str">
        <f>IF(KOKPIT!B977&lt;&gt;"",KOKPIT!B977,"")</f>
        <v/>
      </c>
      <c r="C977" s="124" t="str">
        <f>IF(A977&lt;&gt;"",SUMIFS('JPK_KR-1'!AL:AL,'JPK_KR-1'!W:W,B977),"")</f>
        <v/>
      </c>
      <c r="D977" s="124" t="str">
        <f>IF(A977&lt;&gt;"",SUMIFS('JPK_KR-1'!AM:AM,'JPK_KR-1'!W:W,B977),"")</f>
        <v/>
      </c>
      <c r="E977" t="str">
        <f>IF(KOKPIT!E977&lt;&gt;"",KOKPIT!E977,"")</f>
        <v/>
      </c>
      <c r="F977" t="str">
        <f>IF(KOKPIT!F977&lt;&gt;"",KOKPIT!F977,"")</f>
        <v/>
      </c>
      <c r="G977" s="124" t="str">
        <f>IF(E977&lt;&gt;"",SUMIFS('JPK_KR-1'!AL:AL,'JPK_KR-1'!W:W,F977),"")</f>
        <v/>
      </c>
      <c r="H977" s="124" t="str">
        <f>IF(E977&lt;&gt;"",SUMIFS('JPK_KR-1'!AM:AM,'JPK_KR-1'!W:W,F977),"")</f>
        <v/>
      </c>
      <c r="I977" t="str">
        <f>IF(KOKPIT!I977&lt;&gt;"",KOKPIT!I977,"")</f>
        <v/>
      </c>
      <c r="J977" t="str">
        <f>IF(KOKPIT!J977&lt;&gt;"",KOKPIT!J977,"")</f>
        <v/>
      </c>
      <c r="K977" s="124" t="str">
        <f>IF(I977&lt;&gt;"",SUMIFS('JPK_KR-1'!AJ:AJ,'JPK_KR-1'!W:W,J977),"")</f>
        <v/>
      </c>
      <c r="L977" s="124" t="str">
        <f>IF(I977&lt;&gt;"",SUMIFS('JPK_KR-1'!AK:AK,'JPK_KR-1'!W:W,J977),"")</f>
        <v/>
      </c>
    </row>
    <row r="978" spans="1:12" x14ac:dyDescent="0.35">
      <c r="A978" t="str">
        <f>IF(KOKPIT!A978&lt;&gt;"",KOKPIT!A978,"")</f>
        <v/>
      </c>
      <c r="B978" t="str">
        <f>IF(KOKPIT!B978&lt;&gt;"",KOKPIT!B978,"")</f>
        <v/>
      </c>
      <c r="C978" s="124" t="str">
        <f>IF(A978&lt;&gt;"",SUMIFS('JPK_KR-1'!AL:AL,'JPK_KR-1'!W:W,B978),"")</f>
        <v/>
      </c>
      <c r="D978" s="124" t="str">
        <f>IF(A978&lt;&gt;"",SUMIFS('JPK_KR-1'!AM:AM,'JPK_KR-1'!W:W,B978),"")</f>
        <v/>
      </c>
      <c r="E978" t="str">
        <f>IF(KOKPIT!E978&lt;&gt;"",KOKPIT!E978,"")</f>
        <v/>
      </c>
      <c r="F978" t="str">
        <f>IF(KOKPIT!F978&lt;&gt;"",KOKPIT!F978,"")</f>
        <v/>
      </c>
      <c r="G978" s="124" t="str">
        <f>IF(E978&lt;&gt;"",SUMIFS('JPK_KR-1'!AL:AL,'JPK_KR-1'!W:W,F978),"")</f>
        <v/>
      </c>
      <c r="H978" s="124" t="str">
        <f>IF(E978&lt;&gt;"",SUMIFS('JPK_KR-1'!AM:AM,'JPK_KR-1'!W:W,F978),"")</f>
        <v/>
      </c>
      <c r="I978" t="str">
        <f>IF(KOKPIT!I978&lt;&gt;"",KOKPIT!I978,"")</f>
        <v/>
      </c>
      <c r="J978" t="str">
        <f>IF(KOKPIT!J978&lt;&gt;"",KOKPIT!J978,"")</f>
        <v/>
      </c>
      <c r="K978" s="124" t="str">
        <f>IF(I978&lt;&gt;"",SUMIFS('JPK_KR-1'!AJ:AJ,'JPK_KR-1'!W:W,J978),"")</f>
        <v/>
      </c>
      <c r="L978" s="124" t="str">
        <f>IF(I978&lt;&gt;"",SUMIFS('JPK_KR-1'!AK:AK,'JPK_KR-1'!W:W,J978),"")</f>
        <v/>
      </c>
    </row>
    <row r="979" spans="1:12" x14ac:dyDescent="0.35">
      <c r="A979" t="str">
        <f>IF(KOKPIT!A979&lt;&gt;"",KOKPIT!A979,"")</f>
        <v/>
      </c>
      <c r="B979" t="str">
        <f>IF(KOKPIT!B979&lt;&gt;"",KOKPIT!B979,"")</f>
        <v/>
      </c>
      <c r="C979" s="124" t="str">
        <f>IF(A979&lt;&gt;"",SUMIFS('JPK_KR-1'!AL:AL,'JPK_KR-1'!W:W,B979),"")</f>
        <v/>
      </c>
      <c r="D979" s="124" t="str">
        <f>IF(A979&lt;&gt;"",SUMIFS('JPK_KR-1'!AM:AM,'JPK_KR-1'!W:W,B979),"")</f>
        <v/>
      </c>
      <c r="E979" t="str">
        <f>IF(KOKPIT!E979&lt;&gt;"",KOKPIT!E979,"")</f>
        <v/>
      </c>
      <c r="F979" t="str">
        <f>IF(KOKPIT!F979&lt;&gt;"",KOKPIT!F979,"")</f>
        <v/>
      </c>
      <c r="G979" s="124" t="str">
        <f>IF(E979&lt;&gt;"",SUMIFS('JPK_KR-1'!AL:AL,'JPK_KR-1'!W:W,F979),"")</f>
        <v/>
      </c>
      <c r="H979" s="124" t="str">
        <f>IF(E979&lt;&gt;"",SUMIFS('JPK_KR-1'!AM:AM,'JPK_KR-1'!W:W,F979),"")</f>
        <v/>
      </c>
      <c r="I979" t="str">
        <f>IF(KOKPIT!I979&lt;&gt;"",KOKPIT!I979,"")</f>
        <v/>
      </c>
      <c r="J979" t="str">
        <f>IF(KOKPIT!J979&lt;&gt;"",KOKPIT!J979,"")</f>
        <v/>
      </c>
      <c r="K979" s="124" t="str">
        <f>IF(I979&lt;&gt;"",SUMIFS('JPK_KR-1'!AJ:AJ,'JPK_KR-1'!W:W,J979),"")</f>
        <v/>
      </c>
      <c r="L979" s="124" t="str">
        <f>IF(I979&lt;&gt;"",SUMIFS('JPK_KR-1'!AK:AK,'JPK_KR-1'!W:W,J979),"")</f>
        <v/>
      </c>
    </row>
    <row r="980" spans="1:12" x14ac:dyDescent="0.35">
      <c r="A980" t="str">
        <f>IF(KOKPIT!A980&lt;&gt;"",KOKPIT!A980,"")</f>
        <v/>
      </c>
      <c r="B980" t="str">
        <f>IF(KOKPIT!B980&lt;&gt;"",KOKPIT!B980,"")</f>
        <v/>
      </c>
      <c r="C980" s="124" t="str">
        <f>IF(A980&lt;&gt;"",SUMIFS('JPK_KR-1'!AL:AL,'JPK_KR-1'!W:W,B980),"")</f>
        <v/>
      </c>
      <c r="D980" s="124" t="str">
        <f>IF(A980&lt;&gt;"",SUMIFS('JPK_KR-1'!AM:AM,'JPK_KR-1'!W:W,B980),"")</f>
        <v/>
      </c>
      <c r="E980" t="str">
        <f>IF(KOKPIT!E980&lt;&gt;"",KOKPIT!E980,"")</f>
        <v/>
      </c>
      <c r="F980" t="str">
        <f>IF(KOKPIT!F980&lt;&gt;"",KOKPIT!F980,"")</f>
        <v/>
      </c>
      <c r="G980" s="124" t="str">
        <f>IF(E980&lt;&gt;"",SUMIFS('JPK_KR-1'!AL:AL,'JPK_KR-1'!W:W,F980),"")</f>
        <v/>
      </c>
      <c r="H980" s="124" t="str">
        <f>IF(E980&lt;&gt;"",SUMIFS('JPK_KR-1'!AM:AM,'JPK_KR-1'!W:W,F980),"")</f>
        <v/>
      </c>
      <c r="I980" t="str">
        <f>IF(KOKPIT!I980&lt;&gt;"",KOKPIT!I980,"")</f>
        <v/>
      </c>
      <c r="J980" t="str">
        <f>IF(KOKPIT!J980&lt;&gt;"",KOKPIT!J980,"")</f>
        <v/>
      </c>
      <c r="K980" s="124" t="str">
        <f>IF(I980&lt;&gt;"",SUMIFS('JPK_KR-1'!AJ:AJ,'JPK_KR-1'!W:W,J980),"")</f>
        <v/>
      </c>
      <c r="L980" s="124" t="str">
        <f>IF(I980&lt;&gt;"",SUMIFS('JPK_KR-1'!AK:AK,'JPK_KR-1'!W:W,J980),"")</f>
        <v/>
      </c>
    </row>
    <row r="981" spans="1:12" x14ac:dyDescent="0.35">
      <c r="A981" t="str">
        <f>IF(KOKPIT!A981&lt;&gt;"",KOKPIT!A981,"")</f>
        <v/>
      </c>
      <c r="B981" t="str">
        <f>IF(KOKPIT!B981&lt;&gt;"",KOKPIT!B981,"")</f>
        <v/>
      </c>
      <c r="C981" s="124" t="str">
        <f>IF(A981&lt;&gt;"",SUMIFS('JPK_KR-1'!AL:AL,'JPK_KR-1'!W:W,B981),"")</f>
        <v/>
      </c>
      <c r="D981" s="124" t="str">
        <f>IF(A981&lt;&gt;"",SUMIFS('JPK_KR-1'!AM:AM,'JPK_KR-1'!W:W,B981),"")</f>
        <v/>
      </c>
      <c r="E981" t="str">
        <f>IF(KOKPIT!E981&lt;&gt;"",KOKPIT!E981,"")</f>
        <v/>
      </c>
      <c r="F981" t="str">
        <f>IF(KOKPIT!F981&lt;&gt;"",KOKPIT!F981,"")</f>
        <v/>
      </c>
      <c r="G981" s="124" t="str">
        <f>IF(E981&lt;&gt;"",SUMIFS('JPK_KR-1'!AL:AL,'JPK_KR-1'!W:W,F981),"")</f>
        <v/>
      </c>
      <c r="H981" s="124" t="str">
        <f>IF(E981&lt;&gt;"",SUMIFS('JPK_KR-1'!AM:AM,'JPK_KR-1'!W:W,F981),"")</f>
        <v/>
      </c>
      <c r="I981" t="str">
        <f>IF(KOKPIT!I981&lt;&gt;"",KOKPIT!I981,"")</f>
        <v/>
      </c>
      <c r="J981" t="str">
        <f>IF(KOKPIT!J981&lt;&gt;"",KOKPIT!J981,"")</f>
        <v/>
      </c>
      <c r="K981" s="124" t="str">
        <f>IF(I981&lt;&gt;"",SUMIFS('JPK_KR-1'!AJ:AJ,'JPK_KR-1'!W:W,J981),"")</f>
        <v/>
      </c>
      <c r="L981" s="124" t="str">
        <f>IF(I981&lt;&gt;"",SUMIFS('JPK_KR-1'!AK:AK,'JPK_KR-1'!W:W,J981),"")</f>
        <v/>
      </c>
    </row>
    <row r="982" spans="1:12" x14ac:dyDescent="0.35">
      <c r="A982" t="str">
        <f>IF(KOKPIT!A982&lt;&gt;"",KOKPIT!A982,"")</f>
        <v/>
      </c>
      <c r="B982" t="str">
        <f>IF(KOKPIT!B982&lt;&gt;"",KOKPIT!B982,"")</f>
        <v/>
      </c>
      <c r="C982" s="124" t="str">
        <f>IF(A982&lt;&gt;"",SUMIFS('JPK_KR-1'!AL:AL,'JPK_KR-1'!W:W,B982),"")</f>
        <v/>
      </c>
      <c r="D982" s="124" t="str">
        <f>IF(A982&lt;&gt;"",SUMIFS('JPK_KR-1'!AM:AM,'JPK_KR-1'!W:W,B982),"")</f>
        <v/>
      </c>
      <c r="E982" t="str">
        <f>IF(KOKPIT!E982&lt;&gt;"",KOKPIT!E982,"")</f>
        <v/>
      </c>
      <c r="F982" t="str">
        <f>IF(KOKPIT!F982&lt;&gt;"",KOKPIT!F982,"")</f>
        <v/>
      </c>
      <c r="G982" s="124" t="str">
        <f>IF(E982&lt;&gt;"",SUMIFS('JPK_KR-1'!AL:AL,'JPK_KR-1'!W:W,F982),"")</f>
        <v/>
      </c>
      <c r="H982" s="124" t="str">
        <f>IF(E982&lt;&gt;"",SUMIFS('JPK_KR-1'!AM:AM,'JPK_KR-1'!W:W,F982),"")</f>
        <v/>
      </c>
      <c r="I982" t="str">
        <f>IF(KOKPIT!I982&lt;&gt;"",KOKPIT!I982,"")</f>
        <v/>
      </c>
      <c r="J982" t="str">
        <f>IF(KOKPIT!J982&lt;&gt;"",KOKPIT!J982,"")</f>
        <v/>
      </c>
      <c r="K982" s="124" t="str">
        <f>IF(I982&lt;&gt;"",SUMIFS('JPK_KR-1'!AJ:AJ,'JPK_KR-1'!W:W,J982),"")</f>
        <v/>
      </c>
      <c r="L982" s="124" t="str">
        <f>IF(I982&lt;&gt;"",SUMIFS('JPK_KR-1'!AK:AK,'JPK_KR-1'!W:W,J982),"")</f>
        <v/>
      </c>
    </row>
    <row r="983" spans="1:12" x14ac:dyDescent="0.35">
      <c r="A983" t="str">
        <f>IF(KOKPIT!A983&lt;&gt;"",KOKPIT!A983,"")</f>
        <v/>
      </c>
      <c r="B983" t="str">
        <f>IF(KOKPIT!B983&lt;&gt;"",KOKPIT!B983,"")</f>
        <v/>
      </c>
      <c r="C983" s="124" t="str">
        <f>IF(A983&lt;&gt;"",SUMIFS('JPK_KR-1'!AL:AL,'JPK_KR-1'!W:W,B983),"")</f>
        <v/>
      </c>
      <c r="D983" s="124" t="str">
        <f>IF(A983&lt;&gt;"",SUMIFS('JPK_KR-1'!AM:AM,'JPK_KR-1'!W:W,B983),"")</f>
        <v/>
      </c>
      <c r="E983" t="str">
        <f>IF(KOKPIT!E983&lt;&gt;"",KOKPIT!E983,"")</f>
        <v/>
      </c>
      <c r="F983" t="str">
        <f>IF(KOKPIT!F983&lt;&gt;"",KOKPIT!F983,"")</f>
        <v/>
      </c>
      <c r="G983" s="124" t="str">
        <f>IF(E983&lt;&gt;"",SUMIFS('JPK_KR-1'!AL:AL,'JPK_KR-1'!W:W,F983),"")</f>
        <v/>
      </c>
      <c r="H983" s="124" t="str">
        <f>IF(E983&lt;&gt;"",SUMIFS('JPK_KR-1'!AM:AM,'JPK_KR-1'!W:W,F983),"")</f>
        <v/>
      </c>
      <c r="I983" t="str">
        <f>IF(KOKPIT!I983&lt;&gt;"",KOKPIT!I983,"")</f>
        <v/>
      </c>
      <c r="J983" t="str">
        <f>IF(KOKPIT!J983&lt;&gt;"",KOKPIT!J983,"")</f>
        <v/>
      </c>
      <c r="K983" s="124" t="str">
        <f>IF(I983&lt;&gt;"",SUMIFS('JPK_KR-1'!AJ:AJ,'JPK_KR-1'!W:W,J983),"")</f>
        <v/>
      </c>
      <c r="L983" s="124" t="str">
        <f>IF(I983&lt;&gt;"",SUMIFS('JPK_KR-1'!AK:AK,'JPK_KR-1'!W:W,J983),"")</f>
        <v/>
      </c>
    </row>
    <row r="984" spans="1:12" x14ac:dyDescent="0.35">
      <c r="A984" t="str">
        <f>IF(KOKPIT!A984&lt;&gt;"",KOKPIT!A984,"")</f>
        <v/>
      </c>
      <c r="B984" t="str">
        <f>IF(KOKPIT!B984&lt;&gt;"",KOKPIT!B984,"")</f>
        <v/>
      </c>
      <c r="C984" s="124" t="str">
        <f>IF(A984&lt;&gt;"",SUMIFS('JPK_KR-1'!AL:AL,'JPK_KR-1'!W:W,B984),"")</f>
        <v/>
      </c>
      <c r="D984" s="124" t="str">
        <f>IF(A984&lt;&gt;"",SUMIFS('JPK_KR-1'!AM:AM,'JPK_KR-1'!W:W,B984),"")</f>
        <v/>
      </c>
      <c r="E984" t="str">
        <f>IF(KOKPIT!E984&lt;&gt;"",KOKPIT!E984,"")</f>
        <v/>
      </c>
      <c r="F984" t="str">
        <f>IF(KOKPIT!F984&lt;&gt;"",KOKPIT!F984,"")</f>
        <v/>
      </c>
      <c r="G984" s="124" t="str">
        <f>IF(E984&lt;&gt;"",SUMIFS('JPK_KR-1'!AL:AL,'JPK_KR-1'!W:W,F984),"")</f>
        <v/>
      </c>
      <c r="H984" s="124" t="str">
        <f>IF(E984&lt;&gt;"",SUMIFS('JPK_KR-1'!AM:AM,'JPK_KR-1'!W:W,F984),"")</f>
        <v/>
      </c>
      <c r="I984" t="str">
        <f>IF(KOKPIT!I984&lt;&gt;"",KOKPIT!I984,"")</f>
        <v/>
      </c>
      <c r="J984" t="str">
        <f>IF(KOKPIT!J984&lt;&gt;"",KOKPIT!J984,"")</f>
        <v/>
      </c>
      <c r="K984" s="124" t="str">
        <f>IF(I984&lt;&gt;"",SUMIFS('JPK_KR-1'!AJ:AJ,'JPK_KR-1'!W:W,J984),"")</f>
        <v/>
      </c>
      <c r="L984" s="124" t="str">
        <f>IF(I984&lt;&gt;"",SUMIFS('JPK_KR-1'!AK:AK,'JPK_KR-1'!W:W,J984),"")</f>
        <v/>
      </c>
    </row>
    <row r="985" spans="1:12" x14ac:dyDescent="0.35">
      <c r="A985" t="str">
        <f>IF(KOKPIT!A985&lt;&gt;"",KOKPIT!A985,"")</f>
        <v/>
      </c>
      <c r="B985" t="str">
        <f>IF(KOKPIT!B985&lt;&gt;"",KOKPIT!B985,"")</f>
        <v/>
      </c>
      <c r="C985" s="124" t="str">
        <f>IF(A985&lt;&gt;"",SUMIFS('JPK_KR-1'!AL:AL,'JPK_KR-1'!W:W,B985),"")</f>
        <v/>
      </c>
      <c r="D985" s="124" t="str">
        <f>IF(A985&lt;&gt;"",SUMIFS('JPK_KR-1'!AM:AM,'JPK_KR-1'!W:W,B985),"")</f>
        <v/>
      </c>
      <c r="E985" t="str">
        <f>IF(KOKPIT!E985&lt;&gt;"",KOKPIT!E985,"")</f>
        <v/>
      </c>
      <c r="F985" t="str">
        <f>IF(KOKPIT!F985&lt;&gt;"",KOKPIT!F985,"")</f>
        <v/>
      </c>
      <c r="G985" s="124" t="str">
        <f>IF(E985&lt;&gt;"",SUMIFS('JPK_KR-1'!AL:AL,'JPK_KR-1'!W:W,F985),"")</f>
        <v/>
      </c>
      <c r="H985" s="124" t="str">
        <f>IF(E985&lt;&gt;"",SUMIFS('JPK_KR-1'!AM:AM,'JPK_KR-1'!W:W,F985),"")</f>
        <v/>
      </c>
      <c r="I985" t="str">
        <f>IF(KOKPIT!I985&lt;&gt;"",KOKPIT!I985,"")</f>
        <v/>
      </c>
      <c r="J985" t="str">
        <f>IF(KOKPIT!J985&lt;&gt;"",KOKPIT!J985,"")</f>
        <v/>
      </c>
      <c r="K985" s="124" t="str">
        <f>IF(I985&lt;&gt;"",SUMIFS('JPK_KR-1'!AJ:AJ,'JPK_KR-1'!W:W,J985),"")</f>
        <v/>
      </c>
      <c r="L985" s="124" t="str">
        <f>IF(I985&lt;&gt;"",SUMIFS('JPK_KR-1'!AK:AK,'JPK_KR-1'!W:W,J985),"")</f>
        <v/>
      </c>
    </row>
    <row r="986" spans="1:12" x14ac:dyDescent="0.35">
      <c r="A986" t="str">
        <f>IF(KOKPIT!A986&lt;&gt;"",KOKPIT!A986,"")</f>
        <v/>
      </c>
      <c r="B986" t="str">
        <f>IF(KOKPIT!B986&lt;&gt;"",KOKPIT!B986,"")</f>
        <v/>
      </c>
      <c r="C986" s="124" t="str">
        <f>IF(A986&lt;&gt;"",SUMIFS('JPK_KR-1'!AL:AL,'JPK_KR-1'!W:W,B986),"")</f>
        <v/>
      </c>
      <c r="D986" s="124" t="str">
        <f>IF(A986&lt;&gt;"",SUMIFS('JPK_KR-1'!AM:AM,'JPK_KR-1'!W:W,B986),"")</f>
        <v/>
      </c>
      <c r="E986" t="str">
        <f>IF(KOKPIT!E986&lt;&gt;"",KOKPIT!E986,"")</f>
        <v/>
      </c>
      <c r="F986" t="str">
        <f>IF(KOKPIT!F986&lt;&gt;"",KOKPIT!F986,"")</f>
        <v/>
      </c>
      <c r="G986" s="124" t="str">
        <f>IF(E986&lt;&gt;"",SUMIFS('JPK_KR-1'!AL:AL,'JPK_KR-1'!W:W,F986),"")</f>
        <v/>
      </c>
      <c r="H986" s="124" t="str">
        <f>IF(E986&lt;&gt;"",SUMIFS('JPK_KR-1'!AM:AM,'JPK_KR-1'!W:W,F986),"")</f>
        <v/>
      </c>
      <c r="I986" t="str">
        <f>IF(KOKPIT!I986&lt;&gt;"",KOKPIT!I986,"")</f>
        <v/>
      </c>
      <c r="J986" t="str">
        <f>IF(KOKPIT!J986&lt;&gt;"",KOKPIT!J986,"")</f>
        <v/>
      </c>
      <c r="K986" s="124" t="str">
        <f>IF(I986&lt;&gt;"",SUMIFS('JPK_KR-1'!AJ:AJ,'JPK_KR-1'!W:W,J986),"")</f>
        <v/>
      </c>
      <c r="L986" s="124" t="str">
        <f>IF(I986&lt;&gt;"",SUMIFS('JPK_KR-1'!AK:AK,'JPK_KR-1'!W:W,J986),"")</f>
        <v/>
      </c>
    </row>
    <row r="987" spans="1:12" x14ac:dyDescent="0.35">
      <c r="A987" t="str">
        <f>IF(KOKPIT!A987&lt;&gt;"",KOKPIT!A987,"")</f>
        <v/>
      </c>
      <c r="B987" t="str">
        <f>IF(KOKPIT!B987&lt;&gt;"",KOKPIT!B987,"")</f>
        <v/>
      </c>
      <c r="C987" s="124" t="str">
        <f>IF(A987&lt;&gt;"",SUMIFS('JPK_KR-1'!AL:AL,'JPK_KR-1'!W:W,B987),"")</f>
        <v/>
      </c>
      <c r="D987" s="124" t="str">
        <f>IF(A987&lt;&gt;"",SUMIFS('JPK_KR-1'!AM:AM,'JPK_KR-1'!W:W,B987),"")</f>
        <v/>
      </c>
      <c r="E987" t="str">
        <f>IF(KOKPIT!E987&lt;&gt;"",KOKPIT!E987,"")</f>
        <v/>
      </c>
      <c r="F987" t="str">
        <f>IF(KOKPIT!F987&lt;&gt;"",KOKPIT!F987,"")</f>
        <v/>
      </c>
      <c r="G987" s="124" t="str">
        <f>IF(E987&lt;&gt;"",SUMIFS('JPK_KR-1'!AL:AL,'JPK_KR-1'!W:W,F987),"")</f>
        <v/>
      </c>
      <c r="H987" s="124" t="str">
        <f>IF(E987&lt;&gt;"",SUMIFS('JPK_KR-1'!AM:AM,'JPK_KR-1'!W:W,F987),"")</f>
        <v/>
      </c>
      <c r="I987" t="str">
        <f>IF(KOKPIT!I987&lt;&gt;"",KOKPIT!I987,"")</f>
        <v/>
      </c>
      <c r="J987" t="str">
        <f>IF(KOKPIT!J987&lt;&gt;"",KOKPIT!J987,"")</f>
        <v/>
      </c>
      <c r="K987" s="124" t="str">
        <f>IF(I987&lt;&gt;"",SUMIFS('JPK_KR-1'!AJ:AJ,'JPK_KR-1'!W:W,J987),"")</f>
        <v/>
      </c>
      <c r="L987" s="124" t="str">
        <f>IF(I987&lt;&gt;"",SUMIFS('JPK_KR-1'!AK:AK,'JPK_KR-1'!W:W,J987),"")</f>
        <v/>
      </c>
    </row>
    <row r="988" spans="1:12" x14ac:dyDescent="0.35">
      <c r="A988" t="str">
        <f>IF(KOKPIT!A988&lt;&gt;"",KOKPIT!A988,"")</f>
        <v/>
      </c>
      <c r="B988" t="str">
        <f>IF(KOKPIT!B988&lt;&gt;"",KOKPIT!B988,"")</f>
        <v/>
      </c>
      <c r="C988" s="124" t="str">
        <f>IF(A988&lt;&gt;"",SUMIFS('JPK_KR-1'!AL:AL,'JPK_KR-1'!W:W,B988),"")</f>
        <v/>
      </c>
      <c r="D988" s="124" t="str">
        <f>IF(A988&lt;&gt;"",SUMIFS('JPK_KR-1'!AM:AM,'JPK_KR-1'!W:W,B988),"")</f>
        <v/>
      </c>
      <c r="E988" t="str">
        <f>IF(KOKPIT!E988&lt;&gt;"",KOKPIT!E988,"")</f>
        <v/>
      </c>
      <c r="F988" t="str">
        <f>IF(KOKPIT!F988&lt;&gt;"",KOKPIT!F988,"")</f>
        <v/>
      </c>
      <c r="G988" s="124" t="str">
        <f>IF(E988&lt;&gt;"",SUMIFS('JPK_KR-1'!AL:AL,'JPK_KR-1'!W:W,F988),"")</f>
        <v/>
      </c>
      <c r="H988" s="124" t="str">
        <f>IF(E988&lt;&gt;"",SUMIFS('JPK_KR-1'!AM:AM,'JPK_KR-1'!W:W,F988),"")</f>
        <v/>
      </c>
      <c r="I988" t="str">
        <f>IF(KOKPIT!I988&lt;&gt;"",KOKPIT!I988,"")</f>
        <v/>
      </c>
      <c r="J988" t="str">
        <f>IF(KOKPIT!J988&lt;&gt;"",KOKPIT!J988,"")</f>
        <v/>
      </c>
      <c r="K988" s="124" t="str">
        <f>IF(I988&lt;&gt;"",SUMIFS('JPK_KR-1'!AJ:AJ,'JPK_KR-1'!W:W,J988),"")</f>
        <v/>
      </c>
      <c r="L988" s="124" t="str">
        <f>IF(I988&lt;&gt;"",SUMIFS('JPK_KR-1'!AK:AK,'JPK_KR-1'!W:W,J988),"")</f>
        <v/>
      </c>
    </row>
    <row r="989" spans="1:12" x14ac:dyDescent="0.35">
      <c r="A989" t="str">
        <f>IF(KOKPIT!A989&lt;&gt;"",KOKPIT!A989,"")</f>
        <v/>
      </c>
      <c r="B989" t="str">
        <f>IF(KOKPIT!B989&lt;&gt;"",KOKPIT!B989,"")</f>
        <v/>
      </c>
      <c r="C989" s="124" t="str">
        <f>IF(A989&lt;&gt;"",SUMIFS('JPK_KR-1'!AL:AL,'JPK_KR-1'!W:W,B989),"")</f>
        <v/>
      </c>
      <c r="D989" s="124" t="str">
        <f>IF(A989&lt;&gt;"",SUMIFS('JPK_KR-1'!AM:AM,'JPK_KR-1'!W:W,B989),"")</f>
        <v/>
      </c>
      <c r="E989" t="str">
        <f>IF(KOKPIT!E989&lt;&gt;"",KOKPIT!E989,"")</f>
        <v/>
      </c>
      <c r="F989" t="str">
        <f>IF(KOKPIT!F989&lt;&gt;"",KOKPIT!F989,"")</f>
        <v/>
      </c>
      <c r="G989" s="124" t="str">
        <f>IF(E989&lt;&gt;"",SUMIFS('JPK_KR-1'!AL:AL,'JPK_KR-1'!W:W,F989),"")</f>
        <v/>
      </c>
      <c r="H989" s="124" t="str">
        <f>IF(E989&lt;&gt;"",SUMIFS('JPK_KR-1'!AM:AM,'JPK_KR-1'!W:W,F989),"")</f>
        <v/>
      </c>
      <c r="I989" t="str">
        <f>IF(KOKPIT!I989&lt;&gt;"",KOKPIT!I989,"")</f>
        <v/>
      </c>
      <c r="J989" t="str">
        <f>IF(KOKPIT!J989&lt;&gt;"",KOKPIT!J989,"")</f>
        <v/>
      </c>
      <c r="K989" s="124" t="str">
        <f>IF(I989&lt;&gt;"",SUMIFS('JPK_KR-1'!AJ:AJ,'JPK_KR-1'!W:W,J989),"")</f>
        <v/>
      </c>
      <c r="L989" s="124" t="str">
        <f>IF(I989&lt;&gt;"",SUMIFS('JPK_KR-1'!AK:AK,'JPK_KR-1'!W:W,J989),"")</f>
        <v/>
      </c>
    </row>
    <row r="990" spans="1:12" x14ac:dyDescent="0.35">
      <c r="A990" t="str">
        <f>IF(KOKPIT!A990&lt;&gt;"",KOKPIT!A990,"")</f>
        <v/>
      </c>
      <c r="B990" t="str">
        <f>IF(KOKPIT!B990&lt;&gt;"",KOKPIT!B990,"")</f>
        <v/>
      </c>
      <c r="C990" s="124" t="str">
        <f>IF(A990&lt;&gt;"",SUMIFS('JPK_KR-1'!AL:AL,'JPK_KR-1'!W:W,B990),"")</f>
        <v/>
      </c>
      <c r="D990" s="124" t="str">
        <f>IF(A990&lt;&gt;"",SUMIFS('JPK_KR-1'!AM:AM,'JPK_KR-1'!W:W,B990),"")</f>
        <v/>
      </c>
      <c r="E990" t="str">
        <f>IF(KOKPIT!E990&lt;&gt;"",KOKPIT!E990,"")</f>
        <v/>
      </c>
      <c r="F990" t="str">
        <f>IF(KOKPIT!F990&lt;&gt;"",KOKPIT!F990,"")</f>
        <v/>
      </c>
      <c r="G990" s="124" t="str">
        <f>IF(E990&lt;&gt;"",SUMIFS('JPK_KR-1'!AL:AL,'JPK_KR-1'!W:W,F990),"")</f>
        <v/>
      </c>
      <c r="H990" s="124" t="str">
        <f>IF(E990&lt;&gt;"",SUMIFS('JPK_KR-1'!AM:AM,'JPK_KR-1'!W:W,F990),"")</f>
        <v/>
      </c>
      <c r="I990" t="str">
        <f>IF(KOKPIT!I990&lt;&gt;"",KOKPIT!I990,"")</f>
        <v/>
      </c>
      <c r="J990" t="str">
        <f>IF(KOKPIT!J990&lt;&gt;"",KOKPIT!J990,"")</f>
        <v/>
      </c>
      <c r="K990" s="124" t="str">
        <f>IF(I990&lt;&gt;"",SUMIFS('JPK_KR-1'!AJ:AJ,'JPK_KR-1'!W:W,J990),"")</f>
        <v/>
      </c>
      <c r="L990" s="124" t="str">
        <f>IF(I990&lt;&gt;"",SUMIFS('JPK_KR-1'!AK:AK,'JPK_KR-1'!W:W,J990),"")</f>
        <v/>
      </c>
    </row>
    <row r="991" spans="1:12" x14ac:dyDescent="0.35">
      <c r="A991" t="str">
        <f>IF(KOKPIT!A991&lt;&gt;"",KOKPIT!A991,"")</f>
        <v/>
      </c>
      <c r="B991" t="str">
        <f>IF(KOKPIT!B991&lt;&gt;"",KOKPIT!B991,"")</f>
        <v/>
      </c>
      <c r="C991" s="124" t="str">
        <f>IF(A991&lt;&gt;"",SUMIFS('JPK_KR-1'!AL:AL,'JPK_KR-1'!W:W,B991),"")</f>
        <v/>
      </c>
      <c r="D991" s="124" t="str">
        <f>IF(A991&lt;&gt;"",SUMIFS('JPK_KR-1'!AM:AM,'JPK_KR-1'!W:W,B991),"")</f>
        <v/>
      </c>
      <c r="E991" t="str">
        <f>IF(KOKPIT!E991&lt;&gt;"",KOKPIT!E991,"")</f>
        <v/>
      </c>
      <c r="F991" t="str">
        <f>IF(KOKPIT!F991&lt;&gt;"",KOKPIT!F991,"")</f>
        <v/>
      </c>
      <c r="G991" s="124" t="str">
        <f>IF(E991&lt;&gt;"",SUMIFS('JPK_KR-1'!AL:AL,'JPK_KR-1'!W:W,F991),"")</f>
        <v/>
      </c>
      <c r="H991" s="124" t="str">
        <f>IF(E991&lt;&gt;"",SUMIFS('JPK_KR-1'!AM:AM,'JPK_KR-1'!W:W,F991),"")</f>
        <v/>
      </c>
      <c r="I991" t="str">
        <f>IF(KOKPIT!I991&lt;&gt;"",KOKPIT!I991,"")</f>
        <v/>
      </c>
      <c r="J991" t="str">
        <f>IF(KOKPIT!J991&lt;&gt;"",KOKPIT!J991,"")</f>
        <v/>
      </c>
      <c r="K991" s="124" t="str">
        <f>IF(I991&lt;&gt;"",SUMIFS('JPK_KR-1'!AJ:AJ,'JPK_KR-1'!W:W,J991),"")</f>
        <v/>
      </c>
      <c r="L991" s="124" t="str">
        <f>IF(I991&lt;&gt;"",SUMIFS('JPK_KR-1'!AK:AK,'JPK_KR-1'!W:W,J991),"")</f>
        <v/>
      </c>
    </row>
    <row r="992" spans="1:12" x14ac:dyDescent="0.35">
      <c r="A992" t="str">
        <f>IF(KOKPIT!A992&lt;&gt;"",KOKPIT!A992,"")</f>
        <v/>
      </c>
      <c r="B992" t="str">
        <f>IF(KOKPIT!B992&lt;&gt;"",KOKPIT!B992,"")</f>
        <v/>
      </c>
      <c r="C992" s="124" t="str">
        <f>IF(A992&lt;&gt;"",SUMIFS('JPK_KR-1'!AL:AL,'JPK_KR-1'!W:W,B992),"")</f>
        <v/>
      </c>
      <c r="D992" s="124" t="str">
        <f>IF(A992&lt;&gt;"",SUMIFS('JPK_KR-1'!AM:AM,'JPK_KR-1'!W:W,B992),"")</f>
        <v/>
      </c>
      <c r="E992" t="str">
        <f>IF(KOKPIT!E992&lt;&gt;"",KOKPIT!E992,"")</f>
        <v/>
      </c>
      <c r="F992" t="str">
        <f>IF(KOKPIT!F992&lt;&gt;"",KOKPIT!F992,"")</f>
        <v/>
      </c>
      <c r="G992" s="124" t="str">
        <f>IF(E992&lt;&gt;"",SUMIFS('JPK_KR-1'!AL:AL,'JPK_KR-1'!W:W,F992),"")</f>
        <v/>
      </c>
      <c r="H992" s="124" t="str">
        <f>IF(E992&lt;&gt;"",SUMIFS('JPK_KR-1'!AM:AM,'JPK_KR-1'!W:W,F992),"")</f>
        <v/>
      </c>
      <c r="I992" t="str">
        <f>IF(KOKPIT!I992&lt;&gt;"",KOKPIT!I992,"")</f>
        <v/>
      </c>
      <c r="J992" t="str">
        <f>IF(KOKPIT!J992&lt;&gt;"",KOKPIT!J992,"")</f>
        <v/>
      </c>
      <c r="K992" s="124" t="str">
        <f>IF(I992&lt;&gt;"",SUMIFS('JPK_KR-1'!AJ:AJ,'JPK_KR-1'!W:W,J992),"")</f>
        <v/>
      </c>
      <c r="L992" s="124" t="str">
        <f>IF(I992&lt;&gt;"",SUMIFS('JPK_KR-1'!AK:AK,'JPK_KR-1'!W:W,J992),"")</f>
        <v/>
      </c>
    </row>
    <row r="993" spans="1:12" x14ac:dyDescent="0.35">
      <c r="A993" t="str">
        <f>IF(KOKPIT!A993&lt;&gt;"",KOKPIT!A993,"")</f>
        <v/>
      </c>
      <c r="B993" t="str">
        <f>IF(KOKPIT!B993&lt;&gt;"",KOKPIT!B993,"")</f>
        <v/>
      </c>
      <c r="C993" s="124" t="str">
        <f>IF(A993&lt;&gt;"",SUMIFS('JPK_KR-1'!AL:AL,'JPK_KR-1'!W:W,B993),"")</f>
        <v/>
      </c>
      <c r="D993" s="124" t="str">
        <f>IF(A993&lt;&gt;"",SUMIFS('JPK_KR-1'!AM:AM,'JPK_KR-1'!W:W,B993),"")</f>
        <v/>
      </c>
      <c r="E993" t="str">
        <f>IF(KOKPIT!E993&lt;&gt;"",KOKPIT!E993,"")</f>
        <v/>
      </c>
      <c r="F993" t="str">
        <f>IF(KOKPIT!F993&lt;&gt;"",KOKPIT!F993,"")</f>
        <v/>
      </c>
      <c r="G993" s="124" t="str">
        <f>IF(E993&lt;&gt;"",SUMIFS('JPK_KR-1'!AL:AL,'JPK_KR-1'!W:W,F993),"")</f>
        <v/>
      </c>
      <c r="H993" s="124" t="str">
        <f>IF(E993&lt;&gt;"",SUMIFS('JPK_KR-1'!AM:AM,'JPK_KR-1'!W:W,F993),"")</f>
        <v/>
      </c>
      <c r="I993" t="str">
        <f>IF(KOKPIT!I993&lt;&gt;"",KOKPIT!I993,"")</f>
        <v/>
      </c>
      <c r="J993" t="str">
        <f>IF(KOKPIT!J993&lt;&gt;"",KOKPIT!J993,"")</f>
        <v/>
      </c>
      <c r="K993" s="124" t="str">
        <f>IF(I993&lt;&gt;"",SUMIFS('JPK_KR-1'!AJ:AJ,'JPK_KR-1'!W:W,J993),"")</f>
        <v/>
      </c>
      <c r="L993" s="124" t="str">
        <f>IF(I993&lt;&gt;"",SUMIFS('JPK_KR-1'!AK:AK,'JPK_KR-1'!W:W,J993),"")</f>
        <v/>
      </c>
    </row>
    <row r="994" spans="1:12" x14ac:dyDescent="0.35">
      <c r="A994" t="str">
        <f>IF(KOKPIT!A994&lt;&gt;"",KOKPIT!A994,"")</f>
        <v/>
      </c>
      <c r="B994" t="str">
        <f>IF(KOKPIT!B994&lt;&gt;"",KOKPIT!B994,"")</f>
        <v/>
      </c>
      <c r="C994" s="124" t="str">
        <f>IF(A994&lt;&gt;"",SUMIFS('JPK_KR-1'!AL:AL,'JPK_KR-1'!W:W,B994),"")</f>
        <v/>
      </c>
      <c r="D994" s="124" t="str">
        <f>IF(A994&lt;&gt;"",SUMIFS('JPK_KR-1'!AM:AM,'JPK_KR-1'!W:W,B994),"")</f>
        <v/>
      </c>
      <c r="E994" t="str">
        <f>IF(KOKPIT!E994&lt;&gt;"",KOKPIT!E994,"")</f>
        <v/>
      </c>
      <c r="F994" t="str">
        <f>IF(KOKPIT!F994&lt;&gt;"",KOKPIT!F994,"")</f>
        <v/>
      </c>
      <c r="G994" s="124" t="str">
        <f>IF(E994&lt;&gt;"",SUMIFS('JPK_KR-1'!AL:AL,'JPK_KR-1'!W:W,F994),"")</f>
        <v/>
      </c>
      <c r="H994" s="124" t="str">
        <f>IF(E994&lt;&gt;"",SUMIFS('JPK_KR-1'!AM:AM,'JPK_KR-1'!W:W,F994),"")</f>
        <v/>
      </c>
      <c r="I994" t="str">
        <f>IF(KOKPIT!I994&lt;&gt;"",KOKPIT!I994,"")</f>
        <v/>
      </c>
      <c r="J994" t="str">
        <f>IF(KOKPIT!J994&lt;&gt;"",KOKPIT!J994,"")</f>
        <v/>
      </c>
      <c r="K994" s="124" t="str">
        <f>IF(I994&lt;&gt;"",SUMIFS('JPK_KR-1'!AJ:AJ,'JPK_KR-1'!W:W,J994),"")</f>
        <v/>
      </c>
      <c r="L994" s="124" t="str">
        <f>IF(I994&lt;&gt;"",SUMIFS('JPK_KR-1'!AK:AK,'JPK_KR-1'!W:W,J994),"")</f>
        <v/>
      </c>
    </row>
    <row r="995" spans="1:12" x14ac:dyDescent="0.35">
      <c r="A995" t="str">
        <f>IF(KOKPIT!A995&lt;&gt;"",KOKPIT!A995,"")</f>
        <v/>
      </c>
      <c r="B995" t="str">
        <f>IF(KOKPIT!B995&lt;&gt;"",KOKPIT!B995,"")</f>
        <v/>
      </c>
      <c r="C995" s="124" t="str">
        <f>IF(A995&lt;&gt;"",SUMIFS('JPK_KR-1'!AL:AL,'JPK_KR-1'!W:W,B995),"")</f>
        <v/>
      </c>
      <c r="D995" s="124" t="str">
        <f>IF(A995&lt;&gt;"",SUMIFS('JPK_KR-1'!AM:AM,'JPK_KR-1'!W:W,B995),"")</f>
        <v/>
      </c>
      <c r="E995" t="str">
        <f>IF(KOKPIT!E995&lt;&gt;"",KOKPIT!E995,"")</f>
        <v/>
      </c>
      <c r="F995" t="str">
        <f>IF(KOKPIT!F995&lt;&gt;"",KOKPIT!F995,"")</f>
        <v/>
      </c>
      <c r="G995" s="124" t="str">
        <f>IF(E995&lt;&gt;"",SUMIFS('JPK_KR-1'!AL:AL,'JPK_KR-1'!W:W,F995),"")</f>
        <v/>
      </c>
      <c r="H995" s="124" t="str">
        <f>IF(E995&lt;&gt;"",SUMIFS('JPK_KR-1'!AM:AM,'JPK_KR-1'!W:W,F995),"")</f>
        <v/>
      </c>
      <c r="I995" t="str">
        <f>IF(KOKPIT!I995&lt;&gt;"",KOKPIT!I995,"")</f>
        <v/>
      </c>
      <c r="J995" t="str">
        <f>IF(KOKPIT!J995&lt;&gt;"",KOKPIT!J995,"")</f>
        <v/>
      </c>
      <c r="K995" s="124" t="str">
        <f>IF(I995&lt;&gt;"",SUMIFS('JPK_KR-1'!AJ:AJ,'JPK_KR-1'!W:W,J995),"")</f>
        <v/>
      </c>
      <c r="L995" s="124" t="str">
        <f>IF(I995&lt;&gt;"",SUMIFS('JPK_KR-1'!AK:AK,'JPK_KR-1'!W:W,J995),"")</f>
        <v/>
      </c>
    </row>
    <row r="996" spans="1:12" x14ac:dyDescent="0.35">
      <c r="A996" t="str">
        <f>IF(KOKPIT!A996&lt;&gt;"",KOKPIT!A996,"")</f>
        <v/>
      </c>
      <c r="B996" t="str">
        <f>IF(KOKPIT!B996&lt;&gt;"",KOKPIT!B996,"")</f>
        <v/>
      </c>
      <c r="C996" s="124" t="str">
        <f>IF(A996&lt;&gt;"",SUMIFS('JPK_KR-1'!AL:AL,'JPK_KR-1'!W:W,B996),"")</f>
        <v/>
      </c>
      <c r="D996" s="124" t="str">
        <f>IF(A996&lt;&gt;"",SUMIFS('JPK_KR-1'!AM:AM,'JPK_KR-1'!W:W,B996),"")</f>
        <v/>
      </c>
      <c r="E996" t="str">
        <f>IF(KOKPIT!E996&lt;&gt;"",KOKPIT!E996,"")</f>
        <v/>
      </c>
      <c r="F996" t="str">
        <f>IF(KOKPIT!F996&lt;&gt;"",KOKPIT!F996,"")</f>
        <v/>
      </c>
      <c r="G996" s="124" t="str">
        <f>IF(E996&lt;&gt;"",SUMIFS('JPK_KR-1'!AL:AL,'JPK_KR-1'!W:W,F996),"")</f>
        <v/>
      </c>
      <c r="H996" s="124" t="str">
        <f>IF(E996&lt;&gt;"",SUMIFS('JPK_KR-1'!AM:AM,'JPK_KR-1'!W:W,F996),"")</f>
        <v/>
      </c>
      <c r="I996" t="str">
        <f>IF(KOKPIT!I996&lt;&gt;"",KOKPIT!I996,"")</f>
        <v/>
      </c>
      <c r="J996" t="str">
        <f>IF(KOKPIT!J996&lt;&gt;"",KOKPIT!J996,"")</f>
        <v/>
      </c>
      <c r="K996" s="124" t="str">
        <f>IF(I996&lt;&gt;"",SUMIFS('JPK_KR-1'!AJ:AJ,'JPK_KR-1'!W:W,J996),"")</f>
        <v/>
      </c>
      <c r="L996" s="124" t="str">
        <f>IF(I996&lt;&gt;"",SUMIFS('JPK_KR-1'!AK:AK,'JPK_KR-1'!W:W,J996),"")</f>
        <v/>
      </c>
    </row>
    <row r="997" spans="1:12" x14ac:dyDescent="0.35">
      <c r="A997" t="str">
        <f>IF(KOKPIT!A997&lt;&gt;"",KOKPIT!A997,"")</f>
        <v/>
      </c>
      <c r="B997" t="str">
        <f>IF(KOKPIT!B997&lt;&gt;"",KOKPIT!B997,"")</f>
        <v/>
      </c>
      <c r="C997" s="124" t="str">
        <f>IF(A997&lt;&gt;"",SUMIFS('JPK_KR-1'!AL:AL,'JPK_KR-1'!W:W,B997),"")</f>
        <v/>
      </c>
      <c r="D997" s="124" t="str">
        <f>IF(A997&lt;&gt;"",SUMIFS('JPK_KR-1'!AM:AM,'JPK_KR-1'!W:W,B997),"")</f>
        <v/>
      </c>
      <c r="E997" t="str">
        <f>IF(KOKPIT!E997&lt;&gt;"",KOKPIT!E997,"")</f>
        <v/>
      </c>
      <c r="F997" t="str">
        <f>IF(KOKPIT!F997&lt;&gt;"",KOKPIT!F997,"")</f>
        <v/>
      </c>
      <c r="G997" s="124" t="str">
        <f>IF(E997&lt;&gt;"",SUMIFS('JPK_KR-1'!AL:AL,'JPK_KR-1'!W:W,F997),"")</f>
        <v/>
      </c>
      <c r="H997" s="124" t="str">
        <f>IF(E997&lt;&gt;"",SUMIFS('JPK_KR-1'!AM:AM,'JPK_KR-1'!W:W,F997),"")</f>
        <v/>
      </c>
      <c r="I997" t="str">
        <f>IF(KOKPIT!I997&lt;&gt;"",KOKPIT!I997,"")</f>
        <v/>
      </c>
      <c r="J997" t="str">
        <f>IF(KOKPIT!J997&lt;&gt;"",KOKPIT!J997,"")</f>
        <v/>
      </c>
      <c r="K997" s="124" t="str">
        <f>IF(I997&lt;&gt;"",SUMIFS('JPK_KR-1'!AJ:AJ,'JPK_KR-1'!W:W,J997),"")</f>
        <v/>
      </c>
      <c r="L997" s="124" t="str">
        <f>IF(I997&lt;&gt;"",SUMIFS('JPK_KR-1'!AK:AK,'JPK_KR-1'!W:W,J997),"")</f>
        <v/>
      </c>
    </row>
    <row r="998" spans="1:12" x14ac:dyDescent="0.35">
      <c r="A998" t="str">
        <f>IF(KOKPIT!A998&lt;&gt;"",KOKPIT!A998,"")</f>
        <v/>
      </c>
      <c r="B998" t="str">
        <f>IF(KOKPIT!B998&lt;&gt;"",KOKPIT!B998,"")</f>
        <v/>
      </c>
      <c r="C998" s="124" t="str">
        <f>IF(A998&lt;&gt;"",SUMIFS('JPK_KR-1'!AL:AL,'JPK_KR-1'!W:W,B998),"")</f>
        <v/>
      </c>
      <c r="D998" s="124" t="str">
        <f>IF(A998&lt;&gt;"",SUMIFS('JPK_KR-1'!AM:AM,'JPK_KR-1'!W:W,B998),"")</f>
        <v/>
      </c>
      <c r="E998" t="str">
        <f>IF(KOKPIT!E998&lt;&gt;"",KOKPIT!E998,"")</f>
        <v/>
      </c>
      <c r="F998" t="str">
        <f>IF(KOKPIT!F998&lt;&gt;"",KOKPIT!F998,"")</f>
        <v/>
      </c>
      <c r="G998" s="124" t="str">
        <f>IF(E998&lt;&gt;"",SUMIFS('JPK_KR-1'!AL:AL,'JPK_KR-1'!W:W,F998),"")</f>
        <v/>
      </c>
      <c r="H998" s="124" t="str">
        <f>IF(E998&lt;&gt;"",SUMIFS('JPK_KR-1'!AM:AM,'JPK_KR-1'!W:W,F998),"")</f>
        <v/>
      </c>
      <c r="I998" t="str">
        <f>IF(KOKPIT!I998&lt;&gt;"",KOKPIT!I998,"")</f>
        <v/>
      </c>
      <c r="J998" t="str">
        <f>IF(KOKPIT!J998&lt;&gt;"",KOKPIT!J998,"")</f>
        <v/>
      </c>
      <c r="K998" s="124" t="str">
        <f>IF(I998&lt;&gt;"",SUMIFS('JPK_KR-1'!AJ:AJ,'JPK_KR-1'!W:W,J998),"")</f>
        <v/>
      </c>
      <c r="L998" s="124" t="str">
        <f>IF(I998&lt;&gt;"",SUMIFS('JPK_KR-1'!AK:AK,'JPK_KR-1'!W:W,J998),"")</f>
        <v/>
      </c>
    </row>
    <row r="999" spans="1:12" x14ac:dyDescent="0.35">
      <c r="A999" t="str">
        <f>IF(KOKPIT!A999&lt;&gt;"",KOKPIT!A999,"")</f>
        <v/>
      </c>
      <c r="B999" t="str">
        <f>IF(KOKPIT!B999&lt;&gt;"",KOKPIT!B999,"")</f>
        <v/>
      </c>
      <c r="C999" s="124" t="str">
        <f>IF(A999&lt;&gt;"",SUMIFS('JPK_KR-1'!AL:AL,'JPK_KR-1'!W:W,B999),"")</f>
        <v/>
      </c>
      <c r="D999" s="124" t="str">
        <f>IF(A999&lt;&gt;"",SUMIFS('JPK_KR-1'!AM:AM,'JPK_KR-1'!W:W,B999),"")</f>
        <v/>
      </c>
      <c r="E999" t="str">
        <f>IF(KOKPIT!E999&lt;&gt;"",KOKPIT!E999,"")</f>
        <v/>
      </c>
      <c r="F999" t="str">
        <f>IF(KOKPIT!F999&lt;&gt;"",KOKPIT!F999,"")</f>
        <v/>
      </c>
      <c r="G999" s="124" t="str">
        <f>IF(E999&lt;&gt;"",SUMIFS('JPK_KR-1'!AL:AL,'JPK_KR-1'!W:W,F999),"")</f>
        <v/>
      </c>
      <c r="H999" s="124" t="str">
        <f>IF(E999&lt;&gt;"",SUMIFS('JPK_KR-1'!AM:AM,'JPK_KR-1'!W:W,F999),"")</f>
        <v/>
      </c>
      <c r="I999" t="str">
        <f>IF(KOKPIT!I999&lt;&gt;"",KOKPIT!I999,"")</f>
        <v/>
      </c>
      <c r="J999" t="str">
        <f>IF(KOKPIT!J999&lt;&gt;"",KOKPIT!J999,"")</f>
        <v/>
      </c>
      <c r="K999" s="124" t="str">
        <f>IF(I999&lt;&gt;"",SUMIFS('JPK_KR-1'!AJ:AJ,'JPK_KR-1'!W:W,J999),"")</f>
        <v/>
      </c>
      <c r="L999" s="124" t="str">
        <f>IF(I999&lt;&gt;"",SUMIFS('JPK_KR-1'!AK:AK,'JPK_KR-1'!W:W,J999),"")</f>
        <v/>
      </c>
    </row>
    <row r="1000" spans="1:12" x14ac:dyDescent="0.35">
      <c r="A1000" t="str">
        <f>IF(KOKPIT!A1000&lt;&gt;"",KOKPIT!A1000,"")</f>
        <v/>
      </c>
      <c r="B1000" t="str">
        <f>IF(KOKPIT!B1000&lt;&gt;"",KOKPIT!B1000,"")</f>
        <v/>
      </c>
      <c r="C1000" s="124" t="str">
        <f>IF(A1000&lt;&gt;"",SUMIFS('JPK_KR-1'!AL:AL,'JPK_KR-1'!W:W,B1000),"")</f>
        <v/>
      </c>
      <c r="D1000" s="124" t="str">
        <f>IF(A1000&lt;&gt;"",SUMIFS('JPK_KR-1'!AM:AM,'JPK_KR-1'!W:W,B1000),"")</f>
        <v/>
      </c>
      <c r="E1000" t="str">
        <f>IF(KOKPIT!E1000&lt;&gt;"",KOKPIT!E1000,"")</f>
        <v/>
      </c>
      <c r="F1000" t="str">
        <f>IF(KOKPIT!F1000&lt;&gt;"",KOKPIT!F1000,"")</f>
        <v/>
      </c>
      <c r="G1000" s="124" t="str">
        <f>IF(E1000&lt;&gt;"",SUMIFS('JPK_KR-1'!AL:AL,'JPK_KR-1'!W:W,F1000),"")</f>
        <v/>
      </c>
      <c r="H1000" s="124" t="str">
        <f>IF(E1000&lt;&gt;"",SUMIFS('JPK_KR-1'!AM:AM,'JPK_KR-1'!W:W,F1000),"")</f>
        <v/>
      </c>
      <c r="I1000" t="str">
        <f>IF(KOKPIT!I1000&lt;&gt;"",KOKPIT!I1000,"")</f>
        <v/>
      </c>
      <c r="J1000" t="str">
        <f>IF(KOKPIT!J1000&lt;&gt;"",KOKPIT!J1000,"")</f>
        <v/>
      </c>
      <c r="K1000" s="124" t="str">
        <f>IF(I1000&lt;&gt;"",SUMIFS('JPK_KR-1'!AJ:AJ,'JPK_KR-1'!W:W,J1000),"")</f>
        <v/>
      </c>
      <c r="L1000" s="124" t="str">
        <f>IF(I1000&lt;&gt;"",SUMIFS('JPK_KR-1'!AK:AK,'JPK_KR-1'!W:W,J1000),"")</f>
        <v/>
      </c>
    </row>
    <row r="1001" spans="1:12" x14ac:dyDescent="0.35">
      <c r="A1001" t="str">
        <f>IF(KOKPIT!A1001&lt;&gt;"",KOKPIT!A1001,"")</f>
        <v/>
      </c>
      <c r="B1001" t="str">
        <f>IF(KOKPIT!B1001&lt;&gt;"",KOKPIT!B1001,"")</f>
        <v/>
      </c>
      <c r="C1001" s="124" t="str">
        <f>IF(A1001&lt;&gt;"",SUMIFS('JPK_KR-1'!AL:AL,'JPK_KR-1'!W:W,B1001),"")</f>
        <v/>
      </c>
      <c r="D1001" s="124" t="str">
        <f>IF(A1001&lt;&gt;"",SUMIFS('JPK_KR-1'!AM:AM,'JPK_KR-1'!W:W,B1001),"")</f>
        <v/>
      </c>
      <c r="E1001" t="str">
        <f>IF(KOKPIT!E1001&lt;&gt;"",KOKPIT!E1001,"")</f>
        <v/>
      </c>
      <c r="F1001" t="str">
        <f>IF(KOKPIT!F1001&lt;&gt;"",KOKPIT!F1001,"")</f>
        <v/>
      </c>
      <c r="G1001" s="124" t="str">
        <f>IF(E1001&lt;&gt;"",SUMIFS('JPK_KR-1'!AL:AL,'JPK_KR-1'!W:W,F1001),"")</f>
        <v/>
      </c>
      <c r="H1001" s="124" t="str">
        <f>IF(E1001&lt;&gt;"",SUMIFS('JPK_KR-1'!AM:AM,'JPK_KR-1'!W:W,F1001),"")</f>
        <v/>
      </c>
      <c r="I1001" t="str">
        <f>IF(KOKPIT!I1001&lt;&gt;"",KOKPIT!I1001,"")</f>
        <v/>
      </c>
      <c r="J1001" t="str">
        <f>IF(KOKPIT!J1001&lt;&gt;"",KOKPIT!J1001,"")</f>
        <v/>
      </c>
      <c r="K1001" s="124" t="str">
        <f>IF(I1001&lt;&gt;"",SUMIFS('JPK_KR-1'!AJ:AJ,'JPK_KR-1'!W:W,J1001),"")</f>
        <v/>
      </c>
      <c r="L1001" s="124" t="str">
        <f>IF(I1001&lt;&gt;"",SUMIFS('JPK_KR-1'!AK:AK,'JPK_KR-1'!W:W,J1001),"")</f>
        <v/>
      </c>
    </row>
    <row r="1002" spans="1:12" x14ac:dyDescent="0.35">
      <c r="A1002" t="str">
        <f>IF(KOKPIT!A1002&lt;&gt;"",KOKPIT!A1002,"")</f>
        <v/>
      </c>
      <c r="B1002" t="str">
        <f>IF(KOKPIT!B1002&lt;&gt;"",KOKPIT!B1002,"")</f>
        <v/>
      </c>
      <c r="C1002" s="124" t="str">
        <f>IF(A1002&lt;&gt;"",SUMIFS('JPK_KR-1'!AL:AL,'JPK_KR-1'!W:W,B1002),"")</f>
        <v/>
      </c>
      <c r="D1002" s="124" t="str">
        <f>IF(A1002&lt;&gt;"",SUMIFS('JPK_KR-1'!AM:AM,'JPK_KR-1'!W:W,B1002),"")</f>
        <v/>
      </c>
      <c r="E1002" t="str">
        <f>IF(KOKPIT!E1002&lt;&gt;"",KOKPIT!E1002,"")</f>
        <v/>
      </c>
      <c r="F1002" t="str">
        <f>IF(KOKPIT!F1002&lt;&gt;"",KOKPIT!F1002,"")</f>
        <v/>
      </c>
      <c r="G1002" s="124" t="str">
        <f>IF(E1002&lt;&gt;"",SUMIFS('JPK_KR-1'!AL:AL,'JPK_KR-1'!W:W,F1002),"")</f>
        <v/>
      </c>
      <c r="H1002" s="124" t="str">
        <f>IF(E1002&lt;&gt;"",SUMIFS('JPK_KR-1'!AM:AM,'JPK_KR-1'!W:W,F1002),"")</f>
        <v/>
      </c>
      <c r="I1002" t="str">
        <f>IF(KOKPIT!I1002&lt;&gt;"",KOKPIT!I1002,"")</f>
        <v/>
      </c>
      <c r="J1002" t="str">
        <f>IF(KOKPIT!J1002&lt;&gt;"",KOKPIT!J1002,"")</f>
        <v/>
      </c>
      <c r="K1002" s="124" t="str">
        <f>IF(I1002&lt;&gt;"",SUMIFS('JPK_KR-1'!AJ:AJ,'JPK_KR-1'!W:W,J1002),"")</f>
        <v/>
      </c>
      <c r="L1002" s="124" t="str">
        <f>IF(I1002&lt;&gt;"",SUMIFS('JPK_KR-1'!AK:AK,'JPK_KR-1'!W:W,J1002),"")</f>
        <v/>
      </c>
    </row>
    <row r="1003" spans="1:12" x14ac:dyDescent="0.35">
      <c r="A1003" t="str">
        <f>IF(KOKPIT!A1003&lt;&gt;"",KOKPIT!A1003,"")</f>
        <v/>
      </c>
      <c r="B1003" t="str">
        <f>IF(KOKPIT!B1003&lt;&gt;"",KOKPIT!B1003,"")</f>
        <v/>
      </c>
      <c r="C1003" s="124" t="str">
        <f>IF(A1003&lt;&gt;"",SUMIFS('JPK_KR-1'!AL:AL,'JPK_KR-1'!W:W,B1003),"")</f>
        <v/>
      </c>
      <c r="D1003" s="124" t="str">
        <f>IF(A1003&lt;&gt;"",SUMIFS('JPK_KR-1'!AM:AM,'JPK_KR-1'!W:W,B1003),"")</f>
        <v/>
      </c>
      <c r="E1003" t="str">
        <f>IF(KOKPIT!E1003&lt;&gt;"",KOKPIT!E1003,"")</f>
        <v/>
      </c>
      <c r="F1003" t="str">
        <f>IF(KOKPIT!F1003&lt;&gt;"",KOKPIT!F1003,"")</f>
        <v/>
      </c>
      <c r="G1003" s="124" t="str">
        <f>IF(E1003&lt;&gt;"",SUMIFS('JPK_KR-1'!AL:AL,'JPK_KR-1'!W:W,F1003),"")</f>
        <v/>
      </c>
      <c r="H1003" s="124" t="str">
        <f>IF(E1003&lt;&gt;"",SUMIFS('JPK_KR-1'!AM:AM,'JPK_KR-1'!W:W,F1003),"")</f>
        <v/>
      </c>
      <c r="I1003" t="str">
        <f>IF(KOKPIT!I1003&lt;&gt;"",KOKPIT!I1003,"")</f>
        <v/>
      </c>
      <c r="J1003" t="str">
        <f>IF(KOKPIT!J1003&lt;&gt;"",KOKPIT!J1003,"")</f>
        <v/>
      </c>
      <c r="K1003" s="124" t="str">
        <f>IF(I1003&lt;&gt;"",SUMIFS('JPK_KR-1'!AJ:AJ,'JPK_KR-1'!W:W,J1003),"")</f>
        <v/>
      </c>
      <c r="L1003" s="124" t="str">
        <f>IF(I1003&lt;&gt;"",SUMIFS('JPK_KR-1'!AK:AK,'JPK_KR-1'!W:W,J1003),"")</f>
        <v/>
      </c>
    </row>
    <row r="1004" spans="1:12" x14ac:dyDescent="0.35">
      <c r="A1004" t="str">
        <f>IF(KOKPIT!A1004&lt;&gt;"",KOKPIT!A1004,"")</f>
        <v/>
      </c>
      <c r="B1004" t="str">
        <f>IF(KOKPIT!B1004&lt;&gt;"",KOKPIT!B1004,"")</f>
        <v/>
      </c>
      <c r="C1004" s="124" t="str">
        <f>IF(A1004&lt;&gt;"",SUMIFS('JPK_KR-1'!AL:AL,'JPK_KR-1'!W:W,B1004),"")</f>
        <v/>
      </c>
      <c r="D1004" s="124" t="str">
        <f>IF(A1004&lt;&gt;"",SUMIFS('JPK_KR-1'!AM:AM,'JPK_KR-1'!W:W,B1004),"")</f>
        <v/>
      </c>
      <c r="E1004" t="str">
        <f>IF(KOKPIT!E1004&lt;&gt;"",KOKPIT!E1004,"")</f>
        <v/>
      </c>
      <c r="F1004" t="str">
        <f>IF(KOKPIT!F1004&lt;&gt;"",KOKPIT!F1004,"")</f>
        <v/>
      </c>
      <c r="G1004" s="124" t="str">
        <f>IF(E1004&lt;&gt;"",SUMIFS('JPK_KR-1'!AL:AL,'JPK_KR-1'!W:W,F1004),"")</f>
        <v/>
      </c>
      <c r="H1004" s="124" t="str">
        <f>IF(E1004&lt;&gt;"",SUMIFS('JPK_KR-1'!AM:AM,'JPK_KR-1'!W:W,F1004),"")</f>
        <v/>
      </c>
      <c r="I1004" t="str">
        <f>IF(KOKPIT!I1004&lt;&gt;"",KOKPIT!I1004,"")</f>
        <v/>
      </c>
      <c r="J1004" t="str">
        <f>IF(KOKPIT!J1004&lt;&gt;"",KOKPIT!J1004,"")</f>
        <v/>
      </c>
      <c r="K1004" s="124" t="str">
        <f>IF(I1004&lt;&gt;"",SUMIFS('JPK_KR-1'!AJ:AJ,'JPK_KR-1'!W:W,J1004),"")</f>
        <v/>
      </c>
      <c r="L1004" s="124" t="str">
        <f>IF(I1004&lt;&gt;"",SUMIFS('JPK_KR-1'!AK:AK,'JPK_KR-1'!W:W,J1004),"")</f>
        <v/>
      </c>
    </row>
    <row r="1005" spans="1:12" x14ac:dyDescent="0.35">
      <c r="A1005" t="str">
        <f>IF(KOKPIT!A1005&lt;&gt;"",KOKPIT!A1005,"")</f>
        <v/>
      </c>
      <c r="B1005" t="str">
        <f>IF(KOKPIT!B1005&lt;&gt;"",KOKPIT!B1005,"")</f>
        <v/>
      </c>
      <c r="C1005" s="124" t="str">
        <f>IF(A1005&lt;&gt;"",SUMIFS('JPK_KR-1'!AL:AL,'JPK_KR-1'!W:W,B1005),"")</f>
        <v/>
      </c>
      <c r="D1005" s="124" t="str">
        <f>IF(A1005&lt;&gt;"",SUMIFS('JPK_KR-1'!AM:AM,'JPK_KR-1'!W:W,B1005),"")</f>
        <v/>
      </c>
      <c r="E1005" t="str">
        <f>IF(KOKPIT!E1005&lt;&gt;"",KOKPIT!E1005,"")</f>
        <v/>
      </c>
      <c r="F1005" t="str">
        <f>IF(KOKPIT!F1005&lt;&gt;"",KOKPIT!F1005,"")</f>
        <v/>
      </c>
      <c r="G1005" s="124" t="str">
        <f>IF(E1005&lt;&gt;"",SUMIFS('JPK_KR-1'!AL:AL,'JPK_KR-1'!W:W,F1005),"")</f>
        <v/>
      </c>
      <c r="H1005" s="124" t="str">
        <f>IF(E1005&lt;&gt;"",SUMIFS('JPK_KR-1'!AM:AM,'JPK_KR-1'!W:W,F1005),"")</f>
        <v/>
      </c>
      <c r="I1005" t="str">
        <f>IF(KOKPIT!I1005&lt;&gt;"",KOKPIT!I1005,"")</f>
        <v/>
      </c>
      <c r="J1005" t="str">
        <f>IF(KOKPIT!J1005&lt;&gt;"",KOKPIT!J1005,"")</f>
        <v/>
      </c>
      <c r="K1005" s="124" t="str">
        <f>IF(I1005&lt;&gt;"",SUMIFS('JPK_KR-1'!AJ:AJ,'JPK_KR-1'!W:W,J1005),"")</f>
        <v/>
      </c>
      <c r="L1005" s="124" t="str">
        <f>IF(I1005&lt;&gt;"",SUMIFS('JPK_KR-1'!AK:AK,'JPK_KR-1'!W:W,J1005),"")</f>
        <v/>
      </c>
    </row>
    <row r="1006" spans="1:12" x14ac:dyDescent="0.35">
      <c r="A1006" t="str">
        <f>IF(KOKPIT!A1006&lt;&gt;"",KOKPIT!A1006,"")</f>
        <v/>
      </c>
      <c r="B1006" t="str">
        <f>IF(KOKPIT!B1006&lt;&gt;"",KOKPIT!B1006,"")</f>
        <v/>
      </c>
      <c r="C1006" s="124" t="str">
        <f>IF(A1006&lt;&gt;"",SUMIFS('JPK_KR-1'!AL:AL,'JPK_KR-1'!W:W,B1006),"")</f>
        <v/>
      </c>
      <c r="D1006" s="124" t="str">
        <f>IF(A1006&lt;&gt;"",SUMIFS('JPK_KR-1'!AM:AM,'JPK_KR-1'!W:W,B1006),"")</f>
        <v/>
      </c>
      <c r="E1006" t="str">
        <f>IF(KOKPIT!E1006&lt;&gt;"",KOKPIT!E1006,"")</f>
        <v/>
      </c>
      <c r="F1006" t="str">
        <f>IF(KOKPIT!F1006&lt;&gt;"",KOKPIT!F1006,"")</f>
        <v/>
      </c>
      <c r="G1006" s="124" t="str">
        <f>IF(E1006&lt;&gt;"",SUMIFS('JPK_KR-1'!AL:AL,'JPK_KR-1'!W:W,F1006),"")</f>
        <v/>
      </c>
      <c r="H1006" s="124" t="str">
        <f>IF(E1006&lt;&gt;"",SUMIFS('JPK_KR-1'!AM:AM,'JPK_KR-1'!W:W,F1006),"")</f>
        <v/>
      </c>
      <c r="I1006" t="str">
        <f>IF(KOKPIT!I1006&lt;&gt;"",KOKPIT!I1006,"")</f>
        <v/>
      </c>
      <c r="J1006" t="str">
        <f>IF(KOKPIT!J1006&lt;&gt;"",KOKPIT!J1006,"")</f>
        <v/>
      </c>
      <c r="K1006" s="124" t="str">
        <f>IF(I1006&lt;&gt;"",SUMIFS('JPK_KR-1'!AJ:AJ,'JPK_KR-1'!W:W,J1006),"")</f>
        <v/>
      </c>
      <c r="L1006" s="124" t="str">
        <f>IF(I1006&lt;&gt;"",SUMIFS('JPK_KR-1'!AK:AK,'JPK_KR-1'!W:W,J1006),"")</f>
        <v/>
      </c>
    </row>
    <row r="1007" spans="1:12" x14ac:dyDescent="0.35">
      <c r="A1007" t="str">
        <f>IF(KOKPIT!A1007&lt;&gt;"",KOKPIT!A1007,"")</f>
        <v/>
      </c>
      <c r="B1007" t="str">
        <f>IF(KOKPIT!B1007&lt;&gt;"",KOKPIT!B1007,"")</f>
        <v/>
      </c>
      <c r="C1007" s="124" t="str">
        <f>IF(A1007&lt;&gt;"",SUMIFS('JPK_KR-1'!AL:AL,'JPK_KR-1'!W:W,B1007),"")</f>
        <v/>
      </c>
      <c r="D1007" s="124" t="str">
        <f>IF(A1007&lt;&gt;"",SUMIFS('JPK_KR-1'!AM:AM,'JPK_KR-1'!W:W,B1007),"")</f>
        <v/>
      </c>
      <c r="E1007" t="str">
        <f>IF(KOKPIT!E1007&lt;&gt;"",KOKPIT!E1007,"")</f>
        <v/>
      </c>
      <c r="F1007" t="str">
        <f>IF(KOKPIT!F1007&lt;&gt;"",KOKPIT!F1007,"")</f>
        <v/>
      </c>
      <c r="G1007" s="124" t="str">
        <f>IF(E1007&lt;&gt;"",SUMIFS('JPK_KR-1'!AL:AL,'JPK_KR-1'!W:W,F1007),"")</f>
        <v/>
      </c>
      <c r="H1007" s="124" t="str">
        <f>IF(E1007&lt;&gt;"",SUMIFS('JPK_KR-1'!AM:AM,'JPK_KR-1'!W:W,F1007),"")</f>
        <v/>
      </c>
      <c r="I1007" t="str">
        <f>IF(KOKPIT!I1007&lt;&gt;"",KOKPIT!I1007,"")</f>
        <v/>
      </c>
      <c r="J1007" t="str">
        <f>IF(KOKPIT!J1007&lt;&gt;"",KOKPIT!J1007,"")</f>
        <v/>
      </c>
      <c r="K1007" s="124" t="str">
        <f>IF(I1007&lt;&gt;"",SUMIFS('JPK_KR-1'!AJ:AJ,'JPK_KR-1'!W:W,J1007),"")</f>
        <v/>
      </c>
      <c r="L1007" s="124" t="str">
        <f>IF(I1007&lt;&gt;"",SUMIFS('JPK_KR-1'!AK:AK,'JPK_KR-1'!W:W,J1007),"")</f>
        <v/>
      </c>
    </row>
    <row r="1008" spans="1:12" x14ac:dyDescent="0.35">
      <c r="A1008" t="str">
        <f>IF(KOKPIT!A1008&lt;&gt;"",KOKPIT!A1008,"")</f>
        <v/>
      </c>
      <c r="B1008" t="str">
        <f>IF(KOKPIT!B1008&lt;&gt;"",KOKPIT!B1008,"")</f>
        <v/>
      </c>
      <c r="C1008" s="124" t="str">
        <f>IF(A1008&lt;&gt;"",SUMIFS('JPK_KR-1'!AL:AL,'JPK_KR-1'!W:W,B1008),"")</f>
        <v/>
      </c>
      <c r="D1008" s="124" t="str">
        <f>IF(A1008&lt;&gt;"",SUMIFS('JPK_KR-1'!AM:AM,'JPK_KR-1'!W:W,B1008),"")</f>
        <v/>
      </c>
      <c r="E1008" t="str">
        <f>IF(KOKPIT!E1008&lt;&gt;"",KOKPIT!E1008,"")</f>
        <v/>
      </c>
      <c r="F1008" t="str">
        <f>IF(KOKPIT!F1008&lt;&gt;"",KOKPIT!F1008,"")</f>
        <v/>
      </c>
      <c r="G1008" s="124" t="str">
        <f>IF(E1008&lt;&gt;"",SUMIFS('JPK_KR-1'!AL:AL,'JPK_KR-1'!W:W,F1008),"")</f>
        <v/>
      </c>
      <c r="H1008" s="124" t="str">
        <f>IF(E1008&lt;&gt;"",SUMIFS('JPK_KR-1'!AM:AM,'JPK_KR-1'!W:W,F1008),"")</f>
        <v/>
      </c>
      <c r="I1008" t="str">
        <f>IF(KOKPIT!I1008&lt;&gt;"",KOKPIT!I1008,"")</f>
        <v/>
      </c>
      <c r="J1008" t="str">
        <f>IF(KOKPIT!J1008&lt;&gt;"",KOKPIT!J1008,"")</f>
        <v/>
      </c>
      <c r="K1008" s="124" t="str">
        <f>IF(I1008&lt;&gt;"",SUMIFS('JPK_KR-1'!AJ:AJ,'JPK_KR-1'!W:W,J1008),"")</f>
        <v/>
      </c>
      <c r="L1008" s="124" t="str">
        <f>IF(I1008&lt;&gt;"",SUMIFS('JPK_KR-1'!AK:AK,'JPK_KR-1'!W:W,J1008),"")</f>
        <v/>
      </c>
    </row>
    <row r="1009" spans="1:12" x14ac:dyDescent="0.35">
      <c r="A1009" t="str">
        <f>IF(KOKPIT!A1009&lt;&gt;"",KOKPIT!A1009,"")</f>
        <v/>
      </c>
      <c r="B1009" t="str">
        <f>IF(KOKPIT!B1009&lt;&gt;"",KOKPIT!B1009,"")</f>
        <v/>
      </c>
      <c r="C1009" s="124" t="str">
        <f>IF(A1009&lt;&gt;"",SUMIFS('JPK_KR-1'!AL:AL,'JPK_KR-1'!W:W,B1009),"")</f>
        <v/>
      </c>
      <c r="D1009" s="124" t="str">
        <f>IF(A1009&lt;&gt;"",SUMIFS('JPK_KR-1'!AM:AM,'JPK_KR-1'!W:W,B1009),"")</f>
        <v/>
      </c>
      <c r="E1009" t="str">
        <f>IF(KOKPIT!E1009&lt;&gt;"",KOKPIT!E1009,"")</f>
        <v/>
      </c>
      <c r="F1009" t="str">
        <f>IF(KOKPIT!F1009&lt;&gt;"",KOKPIT!F1009,"")</f>
        <v/>
      </c>
      <c r="G1009" s="124" t="str">
        <f>IF(E1009&lt;&gt;"",SUMIFS('JPK_KR-1'!AL:AL,'JPK_KR-1'!W:W,F1009),"")</f>
        <v/>
      </c>
      <c r="H1009" s="124" t="str">
        <f>IF(E1009&lt;&gt;"",SUMIFS('JPK_KR-1'!AM:AM,'JPK_KR-1'!W:W,F1009),"")</f>
        <v/>
      </c>
      <c r="I1009" t="str">
        <f>IF(KOKPIT!I1009&lt;&gt;"",KOKPIT!I1009,"")</f>
        <v/>
      </c>
      <c r="J1009" t="str">
        <f>IF(KOKPIT!J1009&lt;&gt;"",KOKPIT!J1009,"")</f>
        <v/>
      </c>
      <c r="K1009" s="124" t="str">
        <f>IF(I1009&lt;&gt;"",SUMIFS('JPK_KR-1'!AJ:AJ,'JPK_KR-1'!W:W,J1009),"")</f>
        <v/>
      </c>
      <c r="L1009" s="124" t="str">
        <f>IF(I1009&lt;&gt;"",SUMIFS('JPK_KR-1'!AK:AK,'JPK_KR-1'!W:W,J1009),"")</f>
        <v/>
      </c>
    </row>
    <row r="1010" spans="1:12" x14ac:dyDescent="0.35">
      <c r="A1010" t="str">
        <f>IF(KOKPIT!A1010&lt;&gt;"",KOKPIT!A1010,"")</f>
        <v/>
      </c>
      <c r="B1010" t="str">
        <f>IF(KOKPIT!B1010&lt;&gt;"",KOKPIT!B1010,"")</f>
        <v/>
      </c>
      <c r="C1010" s="124" t="str">
        <f>IF(A1010&lt;&gt;"",SUMIFS('JPK_KR-1'!AL:AL,'JPK_KR-1'!W:W,B1010),"")</f>
        <v/>
      </c>
      <c r="D1010" s="124" t="str">
        <f>IF(A1010&lt;&gt;"",SUMIFS('JPK_KR-1'!AM:AM,'JPK_KR-1'!W:W,B1010),"")</f>
        <v/>
      </c>
      <c r="E1010" t="str">
        <f>IF(KOKPIT!E1010&lt;&gt;"",KOKPIT!E1010,"")</f>
        <v/>
      </c>
      <c r="F1010" t="str">
        <f>IF(KOKPIT!F1010&lt;&gt;"",KOKPIT!F1010,"")</f>
        <v/>
      </c>
      <c r="G1010" s="124" t="str">
        <f>IF(E1010&lt;&gt;"",SUMIFS('JPK_KR-1'!AL:AL,'JPK_KR-1'!W:W,F1010),"")</f>
        <v/>
      </c>
      <c r="H1010" s="124" t="str">
        <f>IF(E1010&lt;&gt;"",SUMIFS('JPK_KR-1'!AM:AM,'JPK_KR-1'!W:W,F1010),"")</f>
        <v/>
      </c>
      <c r="I1010" t="str">
        <f>IF(KOKPIT!I1010&lt;&gt;"",KOKPIT!I1010,"")</f>
        <v/>
      </c>
      <c r="J1010" t="str">
        <f>IF(KOKPIT!J1010&lt;&gt;"",KOKPIT!J1010,"")</f>
        <v/>
      </c>
      <c r="K1010" s="124" t="str">
        <f>IF(I1010&lt;&gt;"",SUMIFS('JPK_KR-1'!AJ:AJ,'JPK_KR-1'!W:W,J1010),"")</f>
        <v/>
      </c>
      <c r="L1010" s="124" t="str">
        <f>IF(I1010&lt;&gt;"",SUMIFS('JPK_KR-1'!AK:AK,'JPK_KR-1'!W:W,J1010),"")</f>
        <v/>
      </c>
    </row>
    <row r="1011" spans="1:12" x14ac:dyDescent="0.35">
      <c r="A1011" t="str">
        <f>IF(KOKPIT!A1011&lt;&gt;"",KOKPIT!A1011,"")</f>
        <v/>
      </c>
      <c r="B1011" t="str">
        <f>IF(KOKPIT!B1011&lt;&gt;"",KOKPIT!B1011,"")</f>
        <v/>
      </c>
      <c r="C1011" s="124" t="str">
        <f>IF(A1011&lt;&gt;"",SUMIFS('JPK_KR-1'!AL:AL,'JPK_KR-1'!W:W,B1011),"")</f>
        <v/>
      </c>
      <c r="D1011" s="124" t="str">
        <f>IF(A1011&lt;&gt;"",SUMIFS('JPK_KR-1'!AM:AM,'JPK_KR-1'!W:W,B1011),"")</f>
        <v/>
      </c>
      <c r="E1011" t="str">
        <f>IF(KOKPIT!E1011&lt;&gt;"",KOKPIT!E1011,"")</f>
        <v/>
      </c>
      <c r="F1011" t="str">
        <f>IF(KOKPIT!F1011&lt;&gt;"",KOKPIT!F1011,"")</f>
        <v/>
      </c>
      <c r="G1011" s="124" t="str">
        <f>IF(E1011&lt;&gt;"",SUMIFS('JPK_KR-1'!AL:AL,'JPK_KR-1'!W:W,F1011),"")</f>
        <v/>
      </c>
      <c r="H1011" s="124" t="str">
        <f>IF(E1011&lt;&gt;"",SUMIFS('JPK_KR-1'!AM:AM,'JPK_KR-1'!W:W,F1011),"")</f>
        <v/>
      </c>
      <c r="I1011" t="str">
        <f>IF(KOKPIT!I1011&lt;&gt;"",KOKPIT!I1011,"")</f>
        <v/>
      </c>
      <c r="J1011" t="str">
        <f>IF(KOKPIT!J1011&lt;&gt;"",KOKPIT!J1011,"")</f>
        <v/>
      </c>
      <c r="K1011" s="124" t="str">
        <f>IF(I1011&lt;&gt;"",SUMIFS('JPK_KR-1'!AJ:AJ,'JPK_KR-1'!W:W,J1011),"")</f>
        <v/>
      </c>
      <c r="L1011" s="124" t="str">
        <f>IF(I1011&lt;&gt;"",SUMIFS('JPK_KR-1'!AK:AK,'JPK_KR-1'!W:W,J1011),"")</f>
        <v/>
      </c>
    </row>
    <row r="1012" spans="1:12" x14ac:dyDescent="0.35">
      <c r="A1012" t="str">
        <f>IF(KOKPIT!A1012&lt;&gt;"",KOKPIT!A1012,"")</f>
        <v/>
      </c>
      <c r="B1012" t="str">
        <f>IF(KOKPIT!B1012&lt;&gt;"",KOKPIT!B1012,"")</f>
        <v/>
      </c>
      <c r="C1012" s="124" t="str">
        <f>IF(A1012&lt;&gt;"",SUMIFS('JPK_KR-1'!AL:AL,'JPK_KR-1'!W:W,B1012),"")</f>
        <v/>
      </c>
      <c r="D1012" s="124" t="str">
        <f>IF(A1012&lt;&gt;"",SUMIFS('JPK_KR-1'!AM:AM,'JPK_KR-1'!W:W,B1012),"")</f>
        <v/>
      </c>
      <c r="E1012" t="str">
        <f>IF(KOKPIT!E1012&lt;&gt;"",KOKPIT!E1012,"")</f>
        <v/>
      </c>
      <c r="F1012" t="str">
        <f>IF(KOKPIT!F1012&lt;&gt;"",KOKPIT!F1012,"")</f>
        <v/>
      </c>
      <c r="G1012" s="124" t="str">
        <f>IF(E1012&lt;&gt;"",SUMIFS('JPK_KR-1'!AL:AL,'JPK_KR-1'!W:W,F1012),"")</f>
        <v/>
      </c>
      <c r="H1012" s="124" t="str">
        <f>IF(E1012&lt;&gt;"",SUMIFS('JPK_KR-1'!AM:AM,'JPK_KR-1'!W:W,F1012),"")</f>
        <v/>
      </c>
      <c r="I1012" t="str">
        <f>IF(KOKPIT!I1012&lt;&gt;"",KOKPIT!I1012,"")</f>
        <v/>
      </c>
      <c r="J1012" t="str">
        <f>IF(KOKPIT!J1012&lt;&gt;"",KOKPIT!J1012,"")</f>
        <v/>
      </c>
      <c r="K1012" s="124" t="str">
        <f>IF(I1012&lt;&gt;"",SUMIFS('JPK_KR-1'!AJ:AJ,'JPK_KR-1'!W:W,J1012),"")</f>
        <v/>
      </c>
      <c r="L1012" s="124" t="str">
        <f>IF(I1012&lt;&gt;"",SUMIFS('JPK_KR-1'!AK:AK,'JPK_KR-1'!W:W,J1012),"")</f>
        <v/>
      </c>
    </row>
    <row r="1013" spans="1:12" x14ac:dyDescent="0.35">
      <c r="A1013" t="str">
        <f>IF(KOKPIT!A1013&lt;&gt;"",KOKPIT!A1013,"")</f>
        <v/>
      </c>
      <c r="B1013" t="str">
        <f>IF(KOKPIT!B1013&lt;&gt;"",KOKPIT!B1013,"")</f>
        <v/>
      </c>
      <c r="C1013" s="124" t="str">
        <f>IF(A1013&lt;&gt;"",SUMIFS('JPK_KR-1'!AL:AL,'JPK_KR-1'!W:W,B1013),"")</f>
        <v/>
      </c>
      <c r="D1013" s="124" t="str">
        <f>IF(A1013&lt;&gt;"",SUMIFS('JPK_KR-1'!AM:AM,'JPK_KR-1'!W:W,B1013),"")</f>
        <v/>
      </c>
      <c r="E1013" t="str">
        <f>IF(KOKPIT!E1013&lt;&gt;"",KOKPIT!E1013,"")</f>
        <v/>
      </c>
      <c r="F1013" t="str">
        <f>IF(KOKPIT!F1013&lt;&gt;"",KOKPIT!F1013,"")</f>
        <v/>
      </c>
      <c r="G1013" s="124" t="str">
        <f>IF(E1013&lt;&gt;"",SUMIFS('JPK_KR-1'!AL:AL,'JPK_KR-1'!W:W,F1013),"")</f>
        <v/>
      </c>
      <c r="H1013" s="124" t="str">
        <f>IF(E1013&lt;&gt;"",SUMIFS('JPK_KR-1'!AM:AM,'JPK_KR-1'!W:W,F1013),"")</f>
        <v/>
      </c>
      <c r="I1013" t="str">
        <f>IF(KOKPIT!I1013&lt;&gt;"",KOKPIT!I1013,"")</f>
        <v/>
      </c>
      <c r="J1013" t="str">
        <f>IF(KOKPIT!J1013&lt;&gt;"",KOKPIT!J1013,"")</f>
        <v/>
      </c>
      <c r="K1013" s="124" t="str">
        <f>IF(I1013&lt;&gt;"",SUMIFS('JPK_KR-1'!AJ:AJ,'JPK_KR-1'!W:W,J1013),"")</f>
        <v/>
      </c>
      <c r="L1013" s="124" t="str">
        <f>IF(I1013&lt;&gt;"",SUMIFS('JPK_KR-1'!AK:AK,'JPK_KR-1'!W:W,J1013),"")</f>
        <v/>
      </c>
    </row>
    <row r="1014" spans="1:12" x14ac:dyDescent="0.35">
      <c r="A1014" t="str">
        <f>IF(KOKPIT!A1014&lt;&gt;"",KOKPIT!A1014,"")</f>
        <v/>
      </c>
      <c r="B1014" t="str">
        <f>IF(KOKPIT!B1014&lt;&gt;"",KOKPIT!B1014,"")</f>
        <v/>
      </c>
      <c r="C1014" s="124" t="str">
        <f>IF(A1014&lt;&gt;"",SUMIFS('JPK_KR-1'!AL:AL,'JPK_KR-1'!W:W,B1014),"")</f>
        <v/>
      </c>
      <c r="D1014" s="124" t="str">
        <f>IF(A1014&lt;&gt;"",SUMIFS('JPK_KR-1'!AM:AM,'JPK_KR-1'!W:W,B1014),"")</f>
        <v/>
      </c>
      <c r="E1014" t="str">
        <f>IF(KOKPIT!E1014&lt;&gt;"",KOKPIT!E1014,"")</f>
        <v/>
      </c>
      <c r="F1014" t="str">
        <f>IF(KOKPIT!F1014&lt;&gt;"",KOKPIT!F1014,"")</f>
        <v/>
      </c>
      <c r="G1014" s="124" t="str">
        <f>IF(E1014&lt;&gt;"",SUMIFS('JPK_KR-1'!AL:AL,'JPK_KR-1'!W:W,F1014),"")</f>
        <v/>
      </c>
      <c r="H1014" s="124" t="str">
        <f>IF(E1014&lt;&gt;"",SUMIFS('JPK_KR-1'!AM:AM,'JPK_KR-1'!W:W,F1014),"")</f>
        <v/>
      </c>
      <c r="I1014" t="str">
        <f>IF(KOKPIT!I1014&lt;&gt;"",KOKPIT!I1014,"")</f>
        <v/>
      </c>
      <c r="J1014" t="str">
        <f>IF(KOKPIT!J1014&lt;&gt;"",KOKPIT!J1014,"")</f>
        <v/>
      </c>
      <c r="K1014" s="124" t="str">
        <f>IF(I1014&lt;&gt;"",SUMIFS('JPK_KR-1'!AJ:AJ,'JPK_KR-1'!W:W,J1014),"")</f>
        <v/>
      </c>
      <c r="L1014" s="124" t="str">
        <f>IF(I1014&lt;&gt;"",SUMIFS('JPK_KR-1'!AK:AK,'JPK_KR-1'!W:W,J1014),"")</f>
        <v/>
      </c>
    </row>
    <row r="1015" spans="1:12" x14ac:dyDescent="0.35">
      <c r="A1015" t="str">
        <f>IF(KOKPIT!A1015&lt;&gt;"",KOKPIT!A1015,"")</f>
        <v/>
      </c>
      <c r="B1015" t="str">
        <f>IF(KOKPIT!B1015&lt;&gt;"",KOKPIT!B1015,"")</f>
        <v/>
      </c>
      <c r="C1015" s="124" t="str">
        <f>IF(A1015&lt;&gt;"",SUMIFS('JPK_KR-1'!AL:AL,'JPK_KR-1'!W:W,B1015),"")</f>
        <v/>
      </c>
      <c r="D1015" s="124" t="str">
        <f>IF(A1015&lt;&gt;"",SUMIFS('JPK_KR-1'!AM:AM,'JPK_KR-1'!W:W,B1015),"")</f>
        <v/>
      </c>
      <c r="E1015" t="str">
        <f>IF(KOKPIT!E1015&lt;&gt;"",KOKPIT!E1015,"")</f>
        <v/>
      </c>
      <c r="F1015" t="str">
        <f>IF(KOKPIT!F1015&lt;&gt;"",KOKPIT!F1015,"")</f>
        <v/>
      </c>
      <c r="G1015" s="124" t="str">
        <f>IF(E1015&lt;&gt;"",SUMIFS('JPK_KR-1'!AL:AL,'JPK_KR-1'!W:W,F1015),"")</f>
        <v/>
      </c>
      <c r="H1015" s="124" t="str">
        <f>IF(E1015&lt;&gt;"",SUMIFS('JPK_KR-1'!AM:AM,'JPK_KR-1'!W:W,F1015),"")</f>
        <v/>
      </c>
      <c r="I1015" t="str">
        <f>IF(KOKPIT!I1015&lt;&gt;"",KOKPIT!I1015,"")</f>
        <v/>
      </c>
      <c r="J1015" t="str">
        <f>IF(KOKPIT!J1015&lt;&gt;"",KOKPIT!J1015,"")</f>
        <v/>
      </c>
      <c r="K1015" s="124" t="str">
        <f>IF(I1015&lt;&gt;"",SUMIFS('JPK_KR-1'!AJ:AJ,'JPK_KR-1'!W:W,J1015),"")</f>
        <v/>
      </c>
      <c r="L1015" s="124" t="str">
        <f>IF(I1015&lt;&gt;"",SUMIFS('JPK_KR-1'!AK:AK,'JPK_KR-1'!W:W,J1015),"")</f>
        <v/>
      </c>
    </row>
    <row r="1016" spans="1:12" x14ac:dyDescent="0.35">
      <c r="A1016" t="str">
        <f>IF(KOKPIT!A1016&lt;&gt;"",KOKPIT!A1016,"")</f>
        <v/>
      </c>
      <c r="B1016" t="str">
        <f>IF(KOKPIT!B1016&lt;&gt;"",KOKPIT!B1016,"")</f>
        <v/>
      </c>
      <c r="C1016" s="124" t="str">
        <f>IF(A1016&lt;&gt;"",SUMIFS('JPK_KR-1'!AL:AL,'JPK_KR-1'!W:W,B1016),"")</f>
        <v/>
      </c>
      <c r="D1016" s="124" t="str">
        <f>IF(A1016&lt;&gt;"",SUMIFS('JPK_KR-1'!AM:AM,'JPK_KR-1'!W:W,B1016),"")</f>
        <v/>
      </c>
      <c r="E1016" t="str">
        <f>IF(KOKPIT!E1016&lt;&gt;"",KOKPIT!E1016,"")</f>
        <v/>
      </c>
      <c r="F1016" t="str">
        <f>IF(KOKPIT!F1016&lt;&gt;"",KOKPIT!F1016,"")</f>
        <v/>
      </c>
      <c r="G1016" s="124" t="str">
        <f>IF(E1016&lt;&gt;"",SUMIFS('JPK_KR-1'!AL:AL,'JPK_KR-1'!W:W,F1016),"")</f>
        <v/>
      </c>
      <c r="H1016" s="124" t="str">
        <f>IF(E1016&lt;&gt;"",SUMIFS('JPK_KR-1'!AM:AM,'JPK_KR-1'!W:W,F1016),"")</f>
        <v/>
      </c>
      <c r="I1016" t="str">
        <f>IF(KOKPIT!I1016&lt;&gt;"",KOKPIT!I1016,"")</f>
        <v/>
      </c>
      <c r="J1016" t="str">
        <f>IF(KOKPIT!J1016&lt;&gt;"",KOKPIT!J1016,"")</f>
        <v/>
      </c>
      <c r="K1016" s="124" t="str">
        <f>IF(I1016&lt;&gt;"",SUMIFS('JPK_KR-1'!AJ:AJ,'JPK_KR-1'!W:W,J1016),"")</f>
        <v/>
      </c>
      <c r="L1016" s="124" t="str">
        <f>IF(I1016&lt;&gt;"",SUMIFS('JPK_KR-1'!AK:AK,'JPK_KR-1'!W:W,J1016),"")</f>
        <v/>
      </c>
    </row>
    <row r="1017" spans="1:12" x14ac:dyDescent="0.35">
      <c r="A1017" t="str">
        <f>IF(KOKPIT!A1017&lt;&gt;"",KOKPIT!A1017,"")</f>
        <v/>
      </c>
      <c r="B1017" t="str">
        <f>IF(KOKPIT!B1017&lt;&gt;"",KOKPIT!B1017,"")</f>
        <v/>
      </c>
      <c r="C1017" s="124" t="str">
        <f>IF(A1017&lt;&gt;"",SUMIFS('JPK_KR-1'!AL:AL,'JPK_KR-1'!W:W,B1017),"")</f>
        <v/>
      </c>
      <c r="D1017" s="124" t="str">
        <f>IF(A1017&lt;&gt;"",SUMIFS('JPK_KR-1'!AM:AM,'JPK_KR-1'!W:W,B1017),"")</f>
        <v/>
      </c>
      <c r="E1017" t="str">
        <f>IF(KOKPIT!E1017&lt;&gt;"",KOKPIT!E1017,"")</f>
        <v/>
      </c>
      <c r="F1017" t="str">
        <f>IF(KOKPIT!F1017&lt;&gt;"",KOKPIT!F1017,"")</f>
        <v/>
      </c>
      <c r="G1017" s="124" t="str">
        <f>IF(E1017&lt;&gt;"",SUMIFS('JPK_KR-1'!AL:AL,'JPK_KR-1'!W:W,F1017),"")</f>
        <v/>
      </c>
      <c r="H1017" s="124" t="str">
        <f>IF(E1017&lt;&gt;"",SUMIFS('JPK_KR-1'!AM:AM,'JPK_KR-1'!W:W,F1017),"")</f>
        <v/>
      </c>
      <c r="I1017" t="str">
        <f>IF(KOKPIT!I1017&lt;&gt;"",KOKPIT!I1017,"")</f>
        <v/>
      </c>
      <c r="J1017" t="str">
        <f>IF(KOKPIT!J1017&lt;&gt;"",KOKPIT!J1017,"")</f>
        <v/>
      </c>
      <c r="K1017" s="124" t="str">
        <f>IF(I1017&lt;&gt;"",SUMIFS('JPK_KR-1'!AJ:AJ,'JPK_KR-1'!W:W,J1017),"")</f>
        <v/>
      </c>
      <c r="L1017" s="124" t="str">
        <f>IF(I1017&lt;&gt;"",SUMIFS('JPK_KR-1'!AK:AK,'JPK_KR-1'!W:W,J1017),"")</f>
        <v/>
      </c>
    </row>
    <row r="1018" spans="1:12" x14ac:dyDescent="0.35">
      <c r="A1018" t="str">
        <f>IF(KOKPIT!A1018&lt;&gt;"",KOKPIT!A1018,"")</f>
        <v/>
      </c>
      <c r="B1018" t="str">
        <f>IF(KOKPIT!B1018&lt;&gt;"",KOKPIT!B1018,"")</f>
        <v/>
      </c>
      <c r="C1018" s="124" t="str">
        <f>IF(A1018&lt;&gt;"",SUMIFS('JPK_KR-1'!AL:AL,'JPK_KR-1'!W:W,B1018),"")</f>
        <v/>
      </c>
      <c r="D1018" s="124" t="str">
        <f>IF(A1018&lt;&gt;"",SUMIFS('JPK_KR-1'!AM:AM,'JPK_KR-1'!W:W,B1018),"")</f>
        <v/>
      </c>
      <c r="E1018" t="str">
        <f>IF(KOKPIT!E1018&lt;&gt;"",KOKPIT!E1018,"")</f>
        <v/>
      </c>
      <c r="F1018" t="str">
        <f>IF(KOKPIT!F1018&lt;&gt;"",KOKPIT!F1018,"")</f>
        <v/>
      </c>
      <c r="G1018" s="124" t="str">
        <f>IF(E1018&lt;&gt;"",SUMIFS('JPK_KR-1'!AL:AL,'JPK_KR-1'!W:W,F1018),"")</f>
        <v/>
      </c>
      <c r="H1018" s="124" t="str">
        <f>IF(E1018&lt;&gt;"",SUMIFS('JPK_KR-1'!AM:AM,'JPK_KR-1'!W:W,F1018),"")</f>
        <v/>
      </c>
      <c r="I1018" t="str">
        <f>IF(KOKPIT!I1018&lt;&gt;"",KOKPIT!I1018,"")</f>
        <v/>
      </c>
      <c r="J1018" t="str">
        <f>IF(KOKPIT!J1018&lt;&gt;"",KOKPIT!J1018,"")</f>
        <v/>
      </c>
      <c r="K1018" s="124" t="str">
        <f>IF(I1018&lt;&gt;"",SUMIFS('JPK_KR-1'!AJ:AJ,'JPK_KR-1'!W:W,J1018),"")</f>
        <v/>
      </c>
      <c r="L1018" s="124" t="str">
        <f>IF(I1018&lt;&gt;"",SUMIFS('JPK_KR-1'!AK:AK,'JPK_KR-1'!W:W,J1018),"")</f>
        <v/>
      </c>
    </row>
    <row r="1019" spans="1:12" x14ac:dyDescent="0.35">
      <c r="A1019" t="str">
        <f>IF(KOKPIT!A1019&lt;&gt;"",KOKPIT!A1019,"")</f>
        <v/>
      </c>
      <c r="B1019" t="str">
        <f>IF(KOKPIT!B1019&lt;&gt;"",KOKPIT!B1019,"")</f>
        <v/>
      </c>
      <c r="C1019" s="124" t="str">
        <f>IF(A1019&lt;&gt;"",SUMIFS('JPK_KR-1'!AL:AL,'JPK_KR-1'!W:W,B1019),"")</f>
        <v/>
      </c>
      <c r="D1019" s="124" t="str">
        <f>IF(A1019&lt;&gt;"",SUMIFS('JPK_KR-1'!AM:AM,'JPK_KR-1'!W:W,B1019),"")</f>
        <v/>
      </c>
      <c r="E1019" t="str">
        <f>IF(KOKPIT!E1019&lt;&gt;"",KOKPIT!E1019,"")</f>
        <v/>
      </c>
      <c r="F1019" t="str">
        <f>IF(KOKPIT!F1019&lt;&gt;"",KOKPIT!F1019,"")</f>
        <v/>
      </c>
      <c r="G1019" s="124" t="str">
        <f>IF(E1019&lt;&gt;"",SUMIFS('JPK_KR-1'!AL:AL,'JPK_KR-1'!W:W,F1019),"")</f>
        <v/>
      </c>
      <c r="H1019" s="124" t="str">
        <f>IF(E1019&lt;&gt;"",SUMIFS('JPK_KR-1'!AM:AM,'JPK_KR-1'!W:W,F1019),"")</f>
        <v/>
      </c>
      <c r="I1019" t="str">
        <f>IF(KOKPIT!I1019&lt;&gt;"",KOKPIT!I1019,"")</f>
        <v/>
      </c>
      <c r="J1019" t="str">
        <f>IF(KOKPIT!J1019&lt;&gt;"",KOKPIT!J1019,"")</f>
        <v/>
      </c>
      <c r="K1019" s="124" t="str">
        <f>IF(I1019&lt;&gt;"",SUMIFS('JPK_KR-1'!AJ:AJ,'JPK_KR-1'!W:W,J1019),"")</f>
        <v/>
      </c>
      <c r="L1019" s="124" t="str">
        <f>IF(I1019&lt;&gt;"",SUMIFS('JPK_KR-1'!AK:AK,'JPK_KR-1'!W:W,J1019),"")</f>
        <v/>
      </c>
    </row>
    <row r="1020" spans="1:12" x14ac:dyDescent="0.35">
      <c r="A1020" t="str">
        <f>IF(KOKPIT!A1020&lt;&gt;"",KOKPIT!A1020,"")</f>
        <v/>
      </c>
      <c r="B1020" t="str">
        <f>IF(KOKPIT!B1020&lt;&gt;"",KOKPIT!B1020,"")</f>
        <v/>
      </c>
      <c r="C1020" s="124" t="str">
        <f>IF(A1020&lt;&gt;"",SUMIFS('JPK_KR-1'!AL:AL,'JPK_KR-1'!W:W,B1020),"")</f>
        <v/>
      </c>
      <c r="D1020" s="124" t="str">
        <f>IF(A1020&lt;&gt;"",SUMIFS('JPK_KR-1'!AM:AM,'JPK_KR-1'!W:W,B1020),"")</f>
        <v/>
      </c>
      <c r="E1020" t="str">
        <f>IF(KOKPIT!E1020&lt;&gt;"",KOKPIT!E1020,"")</f>
        <v/>
      </c>
      <c r="F1020" t="str">
        <f>IF(KOKPIT!F1020&lt;&gt;"",KOKPIT!F1020,"")</f>
        <v/>
      </c>
      <c r="G1020" s="124" t="str">
        <f>IF(E1020&lt;&gt;"",SUMIFS('JPK_KR-1'!AL:AL,'JPK_KR-1'!W:W,F1020),"")</f>
        <v/>
      </c>
      <c r="H1020" s="124" t="str">
        <f>IF(E1020&lt;&gt;"",SUMIFS('JPK_KR-1'!AM:AM,'JPK_KR-1'!W:W,F1020),"")</f>
        <v/>
      </c>
      <c r="I1020" t="str">
        <f>IF(KOKPIT!I1020&lt;&gt;"",KOKPIT!I1020,"")</f>
        <v/>
      </c>
      <c r="J1020" t="str">
        <f>IF(KOKPIT!J1020&lt;&gt;"",KOKPIT!J1020,"")</f>
        <v/>
      </c>
      <c r="K1020" s="124" t="str">
        <f>IF(I1020&lt;&gt;"",SUMIFS('JPK_KR-1'!AJ:AJ,'JPK_KR-1'!W:W,J1020),"")</f>
        <v/>
      </c>
      <c r="L1020" s="124" t="str">
        <f>IF(I1020&lt;&gt;"",SUMIFS('JPK_KR-1'!AK:AK,'JPK_KR-1'!W:W,J1020),"")</f>
        <v/>
      </c>
    </row>
    <row r="1021" spans="1:12" x14ac:dyDescent="0.35">
      <c r="A1021" t="str">
        <f>IF(KOKPIT!A1021&lt;&gt;"",KOKPIT!A1021,"")</f>
        <v/>
      </c>
      <c r="B1021" t="str">
        <f>IF(KOKPIT!B1021&lt;&gt;"",KOKPIT!B1021,"")</f>
        <v/>
      </c>
      <c r="C1021" s="124" t="str">
        <f>IF(A1021&lt;&gt;"",SUMIFS('JPK_KR-1'!AL:AL,'JPK_KR-1'!W:W,B1021),"")</f>
        <v/>
      </c>
      <c r="D1021" s="124" t="str">
        <f>IF(A1021&lt;&gt;"",SUMIFS('JPK_KR-1'!AM:AM,'JPK_KR-1'!W:W,B1021),"")</f>
        <v/>
      </c>
      <c r="E1021" t="str">
        <f>IF(KOKPIT!E1021&lt;&gt;"",KOKPIT!E1021,"")</f>
        <v/>
      </c>
      <c r="F1021" t="str">
        <f>IF(KOKPIT!F1021&lt;&gt;"",KOKPIT!F1021,"")</f>
        <v/>
      </c>
      <c r="G1021" s="124" t="str">
        <f>IF(E1021&lt;&gt;"",SUMIFS('JPK_KR-1'!AL:AL,'JPK_KR-1'!W:W,F1021),"")</f>
        <v/>
      </c>
      <c r="H1021" s="124" t="str">
        <f>IF(E1021&lt;&gt;"",SUMIFS('JPK_KR-1'!AM:AM,'JPK_KR-1'!W:W,F1021),"")</f>
        <v/>
      </c>
      <c r="I1021" t="str">
        <f>IF(KOKPIT!I1021&lt;&gt;"",KOKPIT!I1021,"")</f>
        <v/>
      </c>
      <c r="J1021" t="str">
        <f>IF(KOKPIT!J1021&lt;&gt;"",KOKPIT!J1021,"")</f>
        <v/>
      </c>
      <c r="K1021" s="124" t="str">
        <f>IF(I1021&lt;&gt;"",SUMIFS('JPK_KR-1'!AJ:AJ,'JPK_KR-1'!W:W,J1021),"")</f>
        <v/>
      </c>
      <c r="L1021" s="124" t="str">
        <f>IF(I1021&lt;&gt;"",SUMIFS('JPK_KR-1'!AK:AK,'JPK_KR-1'!W:W,J1021),"")</f>
        <v/>
      </c>
    </row>
    <row r="1022" spans="1:12" x14ac:dyDescent="0.35">
      <c r="A1022" t="str">
        <f>IF(KOKPIT!A1022&lt;&gt;"",KOKPIT!A1022,"")</f>
        <v/>
      </c>
      <c r="B1022" t="str">
        <f>IF(KOKPIT!B1022&lt;&gt;"",KOKPIT!B1022,"")</f>
        <v/>
      </c>
      <c r="C1022" s="124" t="str">
        <f>IF(A1022&lt;&gt;"",SUMIFS('JPK_KR-1'!AL:AL,'JPK_KR-1'!W:W,B1022),"")</f>
        <v/>
      </c>
      <c r="D1022" s="124" t="str">
        <f>IF(A1022&lt;&gt;"",SUMIFS('JPK_KR-1'!AM:AM,'JPK_KR-1'!W:W,B1022),"")</f>
        <v/>
      </c>
      <c r="E1022" t="str">
        <f>IF(KOKPIT!E1022&lt;&gt;"",KOKPIT!E1022,"")</f>
        <v/>
      </c>
      <c r="F1022" t="str">
        <f>IF(KOKPIT!F1022&lt;&gt;"",KOKPIT!F1022,"")</f>
        <v/>
      </c>
      <c r="G1022" s="124" t="str">
        <f>IF(E1022&lt;&gt;"",SUMIFS('JPK_KR-1'!AL:AL,'JPK_KR-1'!W:W,F1022),"")</f>
        <v/>
      </c>
      <c r="H1022" s="124" t="str">
        <f>IF(E1022&lt;&gt;"",SUMIFS('JPK_KR-1'!AM:AM,'JPK_KR-1'!W:W,F1022),"")</f>
        <v/>
      </c>
      <c r="I1022" t="str">
        <f>IF(KOKPIT!I1022&lt;&gt;"",KOKPIT!I1022,"")</f>
        <v/>
      </c>
      <c r="J1022" t="str">
        <f>IF(KOKPIT!J1022&lt;&gt;"",KOKPIT!J1022,"")</f>
        <v/>
      </c>
      <c r="K1022" s="124" t="str">
        <f>IF(I1022&lt;&gt;"",SUMIFS('JPK_KR-1'!AJ:AJ,'JPK_KR-1'!W:W,J1022),"")</f>
        <v/>
      </c>
      <c r="L1022" s="124" t="str">
        <f>IF(I1022&lt;&gt;"",SUMIFS('JPK_KR-1'!AK:AK,'JPK_KR-1'!W:W,J1022),"")</f>
        <v/>
      </c>
    </row>
    <row r="1023" spans="1:12" x14ac:dyDescent="0.35">
      <c r="A1023" t="str">
        <f>IF(KOKPIT!A1023&lt;&gt;"",KOKPIT!A1023,"")</f>
        <v/>
      </c>
      <c r="B1023" t="str">
        <f>IF(KOKPIT!B1023&lt;&gt;"",KOKPIT!B1023,"")</f>
        <v/>
      </c>
      <c r="C1023" s="124" t="str">
        <f>IF(A1023&lt;&gt;"",SUMIFS('JPK_KR-1'!AL:AL,'JPK_KR-1'!W:W,B1023),"")</f>
        <v/>
      </c>
      <c r="D1023" s="124" t="str">
        <f>IF(A1023&lt;&gt;"",SUMIFS('JPK_KR-1'!AM:AM,'JPK_KR-1'!W:W,B1023),"")</f>
        <v/>
      </c>
      <c r="E1023" t="str">
        <f>IF(KOKPIT!E1023&lt;&gt;"",KOKPIT!E1023,"")</f>
        <v/>
      </c>
      <c r="F1023" t="str">
        <f>IF(KOKPIT!F1023&lt;&gt;"",KOKPIT!F1023,"")</f>
        <v/>
      </c>
      <c r="G1023" s="124" t="str">
        <f>IF(E1023&lt;&gt;"",SUMIFS('JPK_KR-1'!AL:AL,'JPK_KR-1'!W:W,F1023),"")</f>
        <v/>
      </c>
      <c r="H1023" s="124" t="str">
        <f>IF(E1023&lt;&gt;"",SUMIFS('JPK_KR-1'!AM:AM,'JPK_KR-1'!W:W,F1023),"")</f>
        <v/>
      </c>
      <c r="I1023" t="str">
        <f>IF(KOKPIT!I1023&lt;&gt;"",KOKPIT!I1023,"")</f>
        <v/>
      </c>
      <c r="J1023" t="str">
        <f>IF(KOKPIT!J1023&lt;&gt;"",KOKPIT!J1023,"")</f>
        <v/>
      </c>
      <c r="K1023" s="124" t="str">
        <f>IF(I1023&lt;&gt;"",SUMIFS('JPK_KR-1'!AJ:AJ,'JPK_KR-1'!W:W,J1023),"")</f>
        <v/>
      </c>
      <c r="L1023" s="124" t="str">
        <f>IF(I1023&lt;&gt;"",SUMIFS('JPK_KR-1'!AK:AK,'JPK_KR-1'!W:W,J1023),"")</f>
        <v/>
      </c>
    </row>
    <row r="1024" spans="1:12" x14ac:dyDescent="0.35">
      <c r="A1024" t="str">
        <f>IF(KOKPIT!A1024&lt;&gt;"",KOKPIT!A1024,"")</f>
        <v/>
      </c>
      <c r="B1024" t="str">
        <f>IF(KOKPIT!B1024&lt;&gt;"",KOKPIT!B1024,"")</f>
        <v/>
      </c>
      <c r="C1024" s="124" t="str">
        <f>IF(A1024&lt;&gt;"",SUMIFS('JPK_KR-1'!AL:AL,'JPK_KR-1'!W:W,B1024),"")</f>
        <v/>
      </c>
      <c r="D1024" s="124" t="str">
        <f>IF(A1024&lt;&gt;"",SUMIFS('JPK_KR-1'!AM:AM,'JPK_KR-1'!W:W,B1024),"")</f>
        <v/>
      </c>
      <c r="E1024" t="str">
        <f>IF(KOKPIT!E1024&lt;&gt;"",KOKPIT!E1024,"")</f>
        <v/>
      </c>
      <c r="F1024" t="str">
        <f>IF(KOKPIT!F1024&lt;&gt;"",KOKPIT!F1024,"")</f>
        <v/>
      </c>
      <c r="G1024" s="124" t="str">
        <f>IF(E1024&lt;&gt;"",SUMIFS('JPK_KR-1'!AL:AL,'JPK_KR-1'!W:W,F1024),"")</f>
        <v/>
      </c>
      <c r="H1024" s="124" t="str">
        <f>IF(E1024&lt;&gt;"",SUMIFS('JPK_KR-1'!AM:AM,'JPK_KR-1'!W:W,F1024),"")</f>
        <v/>
      </c>
      <c r="I1024" t="str">
        <f>IF(KOKPIT!I1024&lt;&gt;"",KOKPIT!I1024,"")</f>
        <v/>
      </c>
      <c r="J1024" t="str">
        <f>IF(KOKPIT!J1024&lt;&gt;"",KOKPIT!J1024,"")</f>
        <v/>
      </c>
      <c r="K1024" s="124" t="str">
        <f>IF(I1024&lt;&gt;"",SUMIFS('JPK_KR-1'!AJ:AJ,'JPK_KR-1'!W:W,J1024),"")</f>
        <v/>
      </c>
      <c r="L1024" s="124" t="str">
        <f>IF(I1024&lt;&gt;"",SUMIFS('JPK_KR-1'!AK:AK,'JPK_KR-1'!W:W,J1024),"")</f>
        <v/>
      </c>
    </row>
    <row r="1025" spans="1:12" x14ac:dyDescent="0.35">
      <c r="A1025" t="str">
        <f>IF(KOKPIT!A1025&lt;&gt;"",KOKPIT!A1025,"")</f>
        <v/>
      </c>
      <c r="B1025" t="str">
        <f>IF(KOKPIT!B1025&lt;&gt;"",KOKPIT!B1025,"")</f>
        <v/>
      </c>
      <c r="C1025" s="124" t="str">
        <f>IF(A1025&lt;&gt;"",SUMIFS('JPK_KR-1'!AL:AL,'JPK_KR-1'!W:W,B1025),"")</f>
        <v/>
      </c>
      <c r="D1025" s="124" t="str">
        <f>IF(A1025&lt;&gt;"",SUMIFS('JPK_KR-1'!AM:AM,'JPK_KR-1'!W:W,B1025),"")</f>
        <v/>
      </c>
      <c r="E1025" t="str">
        <f>IF(KOKPIT!E1025&lt;&gt;"",KOKPIT!E1025,"")</f>
        <v/>
      </c>
      <c r="F1025" t="str">
        <f>IF(KOKPIT!F1025&lt;&gt;"",KOKPIT!F1025,"")</f>
        <v/>
      </c>
      <c r="G1025" s="124" t="str">
        <f>IF(E1025&lt;&gt;"",SUMIFS('JPK_KR-1'!AL:AL,'JPK_KR-1'!W:W,F1025),"")</f>
        <v/>
      </c>
      <c r="H1025" s="124" t="str">
        <f>IF(E1025&lt;&gt;"",SUMIFS('JPK_KR-1'!AM:AM,'JPK_KR-1'!W:W,F1025),"")</f>
        <v/>
      </c>
      <c r="I1025" t="str">
        <f>IF(KOKPIT!I1025&lt;&gt;"",KOKPIT!I1025,"")</f>
        <v/>
      </c>
      <c r="J1025" t="str">
        <f>IF(KOKPIT!J1025&lt;&gt;"",KOKPIT!J1025,"")</f>
        <v/>
      </c>
      <c r="K1025" s="124" t="str">
        <f>IF(I1025&lt;&gt;"",SUMIFS('JPK_KR-1'!AJ:AJ,'JPK_KR-1'!W:W,J1025),"")</f>
        <v/>
      </c>
      <c r="L1025" s="124" t="str">
        <f>IF(I1025&lt;&gt;"",SUMIFS('JPK_KR-1'!AK:AK,'JPK_KR-1'!W:W,J1025),"")</f>
        <v/>
      </c>
    </row>
    <row r="1026" spans="1:12" x14ac:dyDescent="0.35">
      <c r="A1026" t="str">
        <f>IF(KOKPIT!A1026&lt;&gt;"",KOKPIT!A1026,"")</f>
        <v/>
      </c>
      <c r="B1026" t="str">
        <f>IF(KOKPIT!B1026&lt;&gt;"",KOKPIT!B1026,"")</f>
        <v/>
      </c>
      <c r="C1026" s="124" t="str">
        <f>IF(A1026&lt;&gt;"",SUMIFS('JPK_KR-1'!AL:AL,'JPK_KR-1'!W:W,B1026),"")</f>
        <v/>
      </c>
      <c r="D1026" s="124" t="str">
        <f>IF(A1026&lt;&gt;"",SUMIFS('JPK_KR-1'!AM:AM,'JPK_KR-1'!W:W,B1026),"")</f>
        <v/>
      </c>
      <c r="E1026" t="str">
        <f>IF(KOKPIT!E1026&lt;&gt;"",KOKPIT!E1026,"")</f>
        <v/>
      </c>
      <c r="F1026" t="str">
        <f>IF(KOKPIT!F1026&lt;&gt;"",KOKPIT!F1026,"")</f>
        <v/>
      </c>
      <c r="G1026" s="124" t="str">
        <f>IF(E1026&lt;&gt;"",SUMIFS('JPK_KR-1'!AL:AL,'JPK_KR-1'!W:W,F1026),"")</f>
        <v/>
      </c>
      <c r="H1026" s="124" t="str">
        <f>IF(E1026&lt;&gt;"",SUMIFS('JPK_KR-1'!AM:AM,'JPK_KR-1'!W:W,F1026),"")</f>
        <v/>
      </c>
      <c r="I1026" t="str">
        <f>IF(KOKPIT!I1026&lt;&gt;"",KOKPIT!I1026,"")</f>
        <v/>
      </c>
      <c r="J1026" t="str">
        <f>IF(KOKPIT!J1026&lt;&gt;"",KOKPIT!J1026,"")</f>
        <v/>
      </c>
      <c r="K1026" s="124" t="str">
        <f>IF(I1026&lt;&gt;"",SUMIFS('JPK_KR-1'!AJ:AJ,'JPK_KR-1'!W:W,J1026),"")</f>
        <v/>
      </c>
      <c r="L1026" s="124" t="str">
        <f>IF(I1026&lt;&gt;"",SUMIFS('JPK_KR-1'!AK:AK,'JPK_KR-1'!W:W,J1026),"")</f>
        <v/>
      </c>
    </row>
    <row r="1027" spans="1:12" x14ac:dyDescent="0.35">
      <c r="A1027" t="str">
        <f>IF(KOKPIT!A1027&lt;&gt;"",KOKPIT!A1027,"")</f>
        <v/>
      </c>
      <c r="B1027" t="str">
        <f>IF(KOKPIT!B1027&lt;&gt;"",KOKPIT!B1027,"")</f>
        <v/>
      </c>
      <c r="C1027" s="124" t="str">
        <f>IF(A1027&lt;&gt;"",SUMIFS('JPK_KR-1'!AL:AL,'JPK_KR-1'!W:W,B1027),"")</f>
        <v/>
      </c>
      <c r="D1027" s="124" t="str">
        <f>IF(A1027&lt;&gt;"",SUMIFS('JPK_KR-1'!AM:AM,'JPK_KR-1'!W:W,B1027),"")</f>
        <v/>
      </c>
      <c r="E1027" t="str">
        <f>IF(KOKPIT!E1027&lt;&gt;"",KOKPIT!E1027,"")</f>
        <v/>
      </c>
      <c r="F1027" t="str">
        <f>IF(KOKPIT!F1027&lt;&gt;"",KOKPIT!F1027,"")</f>
        <v/>
      </c>
      <c r="G1027" s="124" t="str">
        <f>IF(E1027&lt;&gt;"",SUMIFS('JPK_KR-1'!AL:AL,'JPK_KR-1'!W:W,F1027),"")</f>
        <v/>
      </c>
      <c r="H1027" s="124" t="str">
        <f>IF(E1027&lt;&gt;"",SUMIFS('JPK_KR-1'!AM:AM,'JPK_KR-1'!W:W,F1027),"")</f>
        <v/>
      </c>
      <c r="I1027" t="str">
        <f>IF(KOKPIT!I1027&lt;&gt;"",KOKPIT!I1027,"")</f>
        <v/>
      </c>
      <c r="J1027" t="str">
        <f>IF(KOKPIT!J1027&lt;&gt;"",KOKPIT!J1027,"")</f>
        <v/>
      </c>
      <c r="K1027" s="124" t="str">
        <f>IF(I1027&lt;&gt;"",SUMIFS('JPK_KR-1'!AJ:AJ,'JPK_KR-1'!W:W,J1027),"")</f>
        <v/>
      </c>
      <c r="L1027" s="124" t="str">
        <f>IF(I1027&lt;&gt;"",SUMIFS('JPK_KR-1'!AK:AK,'JPK_KR-1'!W:W,J1027),"")</f>
        <v/>
      </c>
    </row>
    <row r="1028" spans="1:12" x14ac:dyDescent="0.35">
      <c r="A1028" t="str">
        <f>IF(KOKPIT!A1028&lt;&gt;"",KOKPIT!A1028,"")</f>
        <v/>
      </c>
      <c r="B1028" t="str">
        <f>IF(KOKPIT!B1028&lt;&gt;"",KOKPIT!B1028,"")</f>
        <v/>
      </c>
      <c r="C1028" s="124" t="str">
        <f>IF(A1028&lt;&gt;"",SUMIFS('JPK_KR-1'!AL:AL,'JPK_KR-1'!W:W,B1028),"")</f>
        <v/>
      </c>
      <c r="D1028" s="124" t="str">
        <f>IF(A1028&lt;&gt;"",SUMIFS('JPK_KR-1'!AM:AM,'JPK_KR-1'!W:W,B1028),"")</f>
        <v/>
      </c>
      <c r="E1028" t="str">
        <f>IF(KOKPIT!E1028&lt;&gt;"",KOKPIT!E1028,"")</f>
        <v/>
      </c>
      <c r="F1028" t="str">
        <f>IF(KOKPIT!F1028&lt;&gt;"",KOKPIT!F1028,"")</f>
        <v/>
      </c>
      <c r="G1028" s="124" t="str">
        <f>IF(E1028&lt;&gt;"",SUMIFS('JPK_KR-1'!AL:AL,'JPK_KR-1'!W:W,F1028),"")</f>
        <v/>
      </c>
      <c r="H1028" s="124" t="str">
        <f>IF(E1028&lt;&gt;"",SUMIFS('JPK_KR-1'!AM:AM,'JPK_KR-1'!W:W,F1028),"")</f>
        <v/>
      </c>
      <c r="I1028" t="str">
        <f>IF(KOKPIT!I1028&lt;&gt;"",KOKPIT!I1028,"")</f>
        <v/>
      </c>
      <c r="J1028" t="str">
        <f>IF(KOKPIT!J1028&lt;&gt;"",KOKPIT!J1028,"")</f>
        <v/>
      </c>
      <c r="K1028" s="124" t="str">
        <f>IF(I1028&lt;&gt;"",SUMIFS('JPK_KR-1'!AJ:AJ,'JPK_KR-1'!W:W,J1028),"")</f>
        <v/>
      </c>
      <c r="L1028" s="124" t="str">
        <f>IF(I1028&lt;&gt;"",SUMIFS('JPK_KR-1'!AK:AK,'JPK_KR-1'!W:W,J1028),"")</f>
        <v/>
      </c>
    </row>
    <row r="1029" spans="1:12" x14ac:dyDescent="0.35">
      <c r="A1029" t="str">
        <f>IF(KOKPIT!A1029&lt;&gt;"",KOKPIT!A1029,"")</f>
        <v/>
      </c>
      <c r="B1029" t="str">
        <f>IF(KOKPIT!B1029&lt;&gt;"",KOKPIT!B1029,"")</f>
        <v/>
      </c>
      <c r="C1029" s="124" t="str">
        <f>IF(A1029&lt;&gt;"",SUMIFS('JPK_KR-1'!AL:AL,'JPK_KR-1'!W:W,B1029),"")</f>
        <v/>
      </c>
      <c r="D1029" s="124" t="str">
        <f>IF(A1029&lt;&gt;"",SUMIFS('JPK_KR-1'!AM:AM,'JPK_KR-1'!W:W,B1029),"")</f>
        <v/>
      </c>
      <c r="E1029" t="str">
        <f>IF(KOKPIT!E1029&lt;&gt;"",KOKPIT!E1029,"")</f>
        <v/>
      </c>
      <c r="F1029" t="str">
        <f>IF(KOKPIT!F1029&lt;&gt;"",KOKPIT!F1029,"")</f>
        <v/>
      </c>
      <c r="G1029" s="124" t="str">
        <f>IF(E1029&lt;&gt;"",SUMIFS('JPK_KR-1'!AL:AL,'JPK_KR-1'!W:W,F1029),"")</f>
        <v/>
      </c>
      <c r="H1029" s="124" t="str">
        <f>IF(E1029&lt;&gt;"",SUMIFS('JPK_KR-1'!AM:AM,'JPK_KR-1'!W:W,F1029),"")</f>
        <v/>
      </c>
      <c r="I1029" t="str">
        <f>IF(KOKPIT!I1029&lt;&gt;"",KOKPIT!I1029,"")</f>
        <v/>
      </c>
      <c r="J1029" t="str">
        <f>IF(KOKPIT!J1029&lt;&gt;"",KOKPIT!J1029,"")</f>
        <v/>
      </c>
      <c r="K1029" s="124" t="str">
        <f>IF(I1029&lt;&gt;"",SUMIFS('JPK_KR-1'!AJ:AJ,'JPK_KR-1'!W:W,J1029),"")</f>
        <v/>
      </c>
      <c r="L1029" s="124" t="str">
        <f>IF(I1029&lt;&gt;"",SUMIFS('JPK_KR-1'!AK:AK,'JPK_KR-1'!W:W,J1029),"")</f>
        <v/>
      </c>
    </row>
    <row r="1030" spans="1:12" x14ac:dyDescent="0.35">
      <c r="A1030" t="str">
        <f>IF(KOKPIT!A1030&lt;&gt;"",KOKPIT!A1030,"")</f>
        <v/>
      </c>
      <c r="B1030" t="str">
        <f>IF(KOKPIT!B1030&lt;&gt;"",KOKPIT!B1030,"")</f>
        <v/>
      </c>
      <c r="C1030" s="124" t="str">
        <f>IF(A1030&lt;&gt;"",SUMIFS('JPK_KR-1'!AL:AL,'JPK_KR-1'!W:W,B1030),"")</f>
        <v/>
      </c>
      <c r="D1030" s="124" t="str">
        <f>IF(A1030&lt;&gt;"",SUMIFS('JPK_KR-1'!AM:AM,'JPK_KR-1'!W:W,B1030),"")</f>
        <v/>
      </c>
      <c r="E1030" t="str">
        <f>IF(KOKPIT!E1030&lt;&gt;"",KOKPIT!E1030,"")</f>
        <v/>
      </c>
      <c r="F1030" t="str">
        <f>IF(KOKPIT!F1030&lt;&gt;"",KOKPIT!F1030,"")</f>
        <v/>
      </c>
      <c r="G1030" s="124" t="str">
        <f>IF(E1030&lt;&gt;"",SUMIFS('JPK_KR-1'!AL:AL,'JPK_KR-1'!W:W,F1030),"")</f>
        <v/>
      </c>
      <c r="H1030" s="124" t="str">
        <f>IF(E1030&lt;&gt;"",SUMIFS('JPK_KR-1'!AM:AM,'JPK_KR-1'!W:W,F1030),"")</f>
        <v/>
      </c>
      <c r="I1030" t="str">
        <f>IF(KOKPIT!I1030&lt;&gt;"",KOKPIT!I1030,"")</f>
        <v/>
      </c>
      <c r="J1030" t="str">
        <f>IF(KOKPIT!J1030&lt;&gt;"",KOKPIT!J1030,"")</f>
        <v/>
      </c>
      <c r="K1030" s="124" t="str">
        <f>IF(I1030&lt;&gt;"",SUMIFS('JPK_KR-1'!AJ:AJ,'JPK_KR-1'!W:W,J1030),"")</f>
        <v/>
      </c>
      <c r="L1030" s="124" t="str">
        <f>IF(I1030&lt;&gt;"",SUMIFS('JPK_KR-1'!AK:AK,'JPK_KR-1'!W:W,J1030),"")</f>
        <v/>
      </c>
    </row>
    <row r="1031" spans="1:12" x14ac:dyDescent="0.35">
      <c r="A1031" t="str">
        <f>IF(KOKPIT!A1031&lt;&gt;"",KOKPIT!A1031,"")</f>
        <v/>
      </c>
      <c r="B1031" t="str">
        <f>IF(KOKPIT!B1031&lt;&gt;"",KOKPIT!B1031,"")</f>
        <v/>
      </c>
      <c r="C1031" s="124" t="str">
        <f>IF(A1031&lt;&gt;"",SUMIFS('JPK_KR-1'!AL:AL,'JPK_KR-1'!W:W,B1031),"")</f>
        <v/>
      </c>
      <c r="D1031" s="124" t="str">
        <f>IF(A1031&lt;&gt;"",SUMIFS('JPK_KR-1'!AM:AM,'JPK_KR-1'!W:W,B1031),"")</f>
        <v/>
      </c>
      <c r="E1031" t="str">
        <f>IF(KOKPIT!E1031&lt;&gt;"",KOKPIT!E1031,"")</f>
        <v/>
      </c>
      <c r="F1031" t="str">
        <f>IF(KOKPIT!F1031&lt;&gt;"",KOKPIT!F1031,"")</f>
        <v/>
      </c>
      <c r="G1031" s="124" t="str">
        <f>IF(E1031&lt;&gt;"",SUMIFS('JPK_KR-1'!AL:AL,'JPK_KR-1'!W:W,F1031),"")</f>
        <v/>
      </c>
      <c r="H1031" s="124" t="str">
        <f>IF(E1031&lt;&gt;"",SUMIFS('JPK_KR-1'!AM:AM,'JPK_KR-1'!W:W,F1031),"")</f>
        <v/>
      </c>
      <c r="I1031" t="str">
        <f>IF(KOKPIT!I1031&lt;&gt;"",KOKPIT!I1031,"")</f>
        <v/>
      </c>
      <c r="J1031" t="str">
        <f>IF(KOKPIT!J1031&lt;&gt;"",KOKPIT!J1031,"")</f>
        <v/>
      </c>
      <c r="K1031" s="124" t="str">
        <f>IF(I1031&lt;&gt;"",SUMIFS('JPK_KR-1'!AJ:AJ,'JPK_KR-1'!W:W,J1031),"")</f>
        <v/>
      </c>
      <c r="L1031" s="124" t="str">
        <f>IF(I1031&lt;&gt;"",SUMIFS('JPK_KR-1'!AK:AK,'JPK_KR-1'!W:W,J1031),"")</f>
        <v/>
      </c>
    </row>
    <row r="1032" spans="1:12" x14ac:dyDescent="0.35">
      <c r="A1032" t="str">
        <f>IF(KOKPIT!A1032&lt;&gt;"",KOKPIT!A1032,"")</f>
        <v/>
      </c>
      <c r="B1032" t="str">
        <f>IF(KOKPIT!B1032&lt;&gt;"",KOKPIT!B1032,"")</f>
        <v/>
      </c>
      <c r="C1032" s="124" t="str">
        <f>IF(A1032&lt;&gt;"",SUMIFS('JPK_KR-1'!AL:AL,'JPK_KR-1'!W:W,B1032),"")</f>
        <v/>
      </c>
      <c r="D1032" s="124" t="str">
        <f>IF(A1032&lt;&gt;"",SUMIFS('JPK_KR-1'!AM:AM,'JPK_KR-1'!W:W,B1032),"")</f>
        <v/>
      </c>
      <c r="E1032" t="str">
        <f>IF(KOKPIT!E1032&lt;&gt;"",KOKPIT!E1032,"")</f>
        <v/>
      </c>
      <c r="F1032" t="str">
        <f>IF(KOKPIT!F1032&lt;&gt;"",KOKPIT!F1032,"")</f>
        <v/>
      </c>
      <c r="G1032" s="124" t="str">
        <f>IF(E1032&lt;&gt;"",SUMIFS('JPK_KR-1'!AL:AL,'JPK_KR-1'!W:W,F1032),"")</f>
        <v/>
      </c>
      <c r="H1032" s="124" t="str">
        <f>IF(E1032&lt;&gt;"",SUMIFS('JPK_KR-1'!AM:AM,'JPK_KR-1'!W:W,F1032),"")</f>
        <v/>
      </c>
      <c r="I1032" t="str">
        <f>IF(KOKPIT!I1032&lt;&gt;"",KOKPIT!I1032,"")</f>
        <v/>
      </c>
      <c r="J1032" t="str">
        <f>IF(KOKPIT!J1032&lt;&gt;"",KOKPIT!J1032,"")</f>
        <v/>
      </c>
      <c r="K1032" s="124" t="str">
        <f>IF(I1032&lt;&gt;"",SUMIFS('JPK_KR-1'!AJ:AJ,'JPK_KR-1'!W:W,J1032),"")</f>
        <v/>
      </c>
      <c r="L1032" s="124" t="str">
        <f>IF(I1032&lt;&gt;"",SUMIFS('JPK_KR-1'!AK:AK,'JPK_KR-1'!W:W,J1032),"")</f>
        <v/>
      </c>
    </row>
    <row r="1033" spans="1:12" x14ac:dyDescent="0.35">
      <c r="A1033" t="str">
        <f>IF(KOKPIT!A1033&lt;&gt;"",KOKPIT!A1033,"")</f>
        <v/>
      </c>
      <c r="B1033" t="str">
        <f>IF(KOKPIT!B1033&lt;&gt;"",KOKPIT!B1033,"")</f>
        <v/>
      </c>
      <c r="C1033" s="124" t="str">
        <f>IF(A1033&lt;&gt;"",SUMIFS('JPK_KR-1'!AL:AL,'JPK_KR-1'!W:W,B1033),"")</f>
        <v/>
      </c>
      <c r="D1033" s="124" t="str">
        <f>IF(A1033&lt;&gt;"",SUMIFS('JPK_KR-1'!AM:AM,'JPK_KR-1'!W:W,B1033),"")</f>
        <v/>
      </c>
      <c r="E1033" t="str">
        <f>IF(KOKPIT!E1033&lt;&gt;"",KOKPIT!E1033,"")</f>
        <v/>
      </c>
      <c r="F1033" t="str">
        <f>IF(KOKPIT!F1033&lt;&gt;"",KOKPIT!F1033,"")</f>
        <v/>
      </c>
      <c r="G1033" s="124" t="str">
        <f>IF(E1033&lt;&gt;"",SUMIFS('JPK_KR-1'!AL:AL,'JPK_KR-1'!W:W,F1033),"")</f>
        <v/>
      </c>
      <c r="H1033" s="124" t="str">
        <f>IF(E1033&lt;&gt;"",SUMIFS('JPK_KR-1'!AM:AM,'JPK_KR-1'!W:W,F1033),"")</f>
        <v/>
      </c>
      <c r="I1033" t="str">
        <f>IF(KOKPIT!I1033&lt;&gt;"",KOKPIT!I1033,"")</f>
        <v/>
      </c>
      <c r="J1033" t="str">
        <f>IF(KOKPIT!J1033&lt;&gt;"",KOKPIT!J1033,"")</f>
        <v/>
      </c>
      <c r="K1033" s="124" t="str">
        <f>IF(I1033&lt;&gt;"",SUMIFS('JPK_KR-1'!AJ:AJ,'JPK_KR-1'!W:W,J1033),"")</f>
        <v/>
      </c>
      <c r="L1033" s="124" t="str">
        <f>IF(I1033&lt;&gt;"",SUMIFS('JPK_KR-1'!AK:AK,'JPK_KR-1'!W:W,J1033),"")</f>
        <v/>
      </c>
    </row>
    <row r="1034" spans="1:12" x14ac:dyDescent="0.35">
      <c r="A1034" t="str">
        <f>IF(KOKPIT!A1034&lt;&gt;"",KOKPIT!A1034,"")</f>
        <v/>
      </c>
      <c r="B1034" t="str">
        <f>IF(KOKPIT!B1034&lt;&gt;"",KOKPIT!B1034,"")</f>
        <v/>
      </c>
      <c r="C1034" s="124" t="str">
        <f>IF(A1034&lt;&gt;"",SUMIFS('JPK_KR-1'!AL:AL,'JPK_KR-1'!W:W,B1034),"")</f>
        <v/>
      </c>
      <c r="D1034" s="124" t="str">
        <f>IF(A1034&lt;&gt;"",SUMIFS('JPK_KR-1'!AM:AM,'JPK_KR-1'!W:W,B1034),"")</f>
        <v/>
      </c>
      <c r="E1034" t="str">
        <f>IF(KOKPIT!E1034&lt;&gt;"",KOKPIT!E1034,"")</f>
        <v/>
      </c>
      <c r="F1034" t="str">
        <f>IF(KOKPIT!F1034&lt;&gt;"",KOKPIT!F1034,"")</f>
        <v/>
      </c>
      <c r="G1034" s="124" t="str">
        <f>IF(E1034&lt;&gt;"",SUMIFS('JPK_KR-1'!AL:AL,'JPK_KR-1'!W:W,F1034),"")</f>
        <v/>
      </c>
      <c r="H1034" s="124" t="str">
        <f>IF(E1034&lt;&gt;"",SUMIFS('JPK_KR-1'!AM:AM,'JPK_KR-1'!W:W,F1034),"")</f>
        <v/>
      </c>
      <c r="I1034" t="str">
        <f>IF(KOKPIT!I1034&lt;&gt;"",KOKPIT!I1034,"")</f>
        <v/>
      </c>
      <c r="J1034" t="str">
        <f>IF(KOKPIT!J1034&lt;&gt;"",KOKPIT!J1034,"")</f>
        <v/>
      </c>
      <c r="K1034" s="124" t="str">
        <f>IF(I1034&lt;&gt;"",SUMIFS('JPK_KR-1'!AJ:AJ,'JPK_KR-1'!W:W,J1034),"")</f>
        <v/>
      </c>
      <c r="L1034" s="124" t="str">
        <f>IF(I1034&lt;&gt;"",SUMIFS('JPK_KR-1'!AK:AK,'JPK_KR-1'!W:W,J1034),"")</f>
        <v/>
      </c>
    </row>
    <row r="1035" spans="1:12" x14ac:dyDescent="0.35">
      <c r="A1035" t="str">
        <f>IF(KOKPIT!A1035&lt;&gt;"",KOKPIT!A1035,"")</f>
        <v/>
      </c>
      <c r="B1035" t="str">
        <f>IF(KOKPIT!B1035&lt;&gt;"",KOKPIT!B1035,"")</f>
        <v/>
      </c>
      <c r="C1035" s="124" t="str">
        <f>IF(A1035&lt;&gt;"",SUMIFS('JPK_KR-1'!AL:AL,'JPK_KR-1'!W:W,B1035),"")</f>
        <v/>
      </c>
      <c r="D1035" s="124" t="str">
        <f>IF(A1035&lt;&gt;"",SUMIFS('JPK_KR-1'!AM:AM,'JPK_KR-1'!W:W,B1035),"")</f>
        <v/>
      </c>
      <c r="E1035" t="str">
        <f>IF(KOKPIT!E1035&lt;&gt;"",KOKPIT!E1035,"")</f>
        <v/>
      </c>
      <c r="F1035" t="str">
        <f>IF(KOKPIT!F1035&lt;&gt;"",KOKPIT!F1035,"")</f>
        <v/>
      </c>
      <c r="G1035" s="124" t="str">
        <f>IF(E1035&lt;&gt;"",SUMIFS('JPK_KR-1'!AL:AL,'JPK_KR-1'!W:W,F1035),"")</f>
        <v/>
      </c>
      <c r="H1035" s="124" t="str">
        <f>IF(E1035&lt;&gt;"",SUMIFS('JPK_KR-1'!AM:AM,'JPK_KR-1'!W:W,F1035),"")</f>
        <v/>
      </c>
      <c r="I1035" t="str">
        <f>IF(KOKPIT!I1035&lt;&gt;"",KOKPIT!I1035,"")</f>
        <v/>
      </c>
      <c r="J1035" t="str">
        <f>IF(KOKPIT!J1035&lt;&gt;"",KOKPIT!J1035,"")</f>
        <v/>
      </c>
      <c r="K1035" s="124" t="str">
        <f>IF(I1035&lt;&gt;"",SUMIFS('JPK_KR-1'!AJ:AJ,'JPK_KR-1'!W:W,J1035),"")</f>
        <v/>
      </c>
      <c r="L1035" s="124" t="str">
        <f>IF(I1035&lt;&gt;"",SUMIFS('JPK_KR-1'!AK:AK,'JPK_KR-1'!W:W,J1035),"")</f>
        <v/>
      </c>
    </row>
    <row r="1036" spans="1:12" x14ac:dyDescent="0.35">
      <c r="A1036" t="str">
        <f>IF(KOKPIT!A1036&lt;&gt;"",KOKPIT!A1036,"")</f>
        <v/>
      </c>
      <c r="B1036" t="str">
        <f>IF(KOKPIT!B1036&lt;&gt;"",KOKPIT!B1036,"")</f>
        <v/>
      </c>
      <c r="C1036" s="124" t="str">
        <f>IF(A1036&lt;&gt;"",SUMIFS('JPK_KR-1'!AL:AL,'JPK_KR-1'!W:W,B1036),"")</f>
        <v/>
      </c>
      <c r="D1036" s="124" t="str">
        <f>IF(A1036&lt;&gt;"",SUMIFS('JPK_KR-1'!AM:AM,'JPK_KR-1'!W:W,B1036),"")</f>
        <v/>
      </c>
      <c r="E1036" t="str">
        <f>IF(KOKPIT!E1036&lt;&gt;"",KOKPIT!E1036,"")</f>
        <v/>
      </c>
      <c r="F1036" t="str">
        <f>IF(KOKPIT!F1036&lt;&gt;"",KOKPIT!F1036,"")</f>
        <v/>
      </c>
      <c r="G1036" s="124" t="str">
        <f>IF(E1036&lt;&gt;"",SUMIFS('JPK_KR-1'!AL:AL,'JPK_KR-1'!W:W,F1036),"")</f>
        <v/>
      </c>
      <c r="H1036" s="124" t="str">
        <f>IF(E1036&lt;&gt;"",SUMIFS('JPK_KR-1'!AM:AM,'JPK_KR-1'!W:W,F1036),"")</f>
        <v/>
      </c>
      <c r="I1036" t="str">
        <f>IF(KOKPIT!I1036&lt;&gt;"",KOKPIT!I1036,"")</f>
        <v/>
      </c>
      <c r="J1036" t="str">
        <f>IF(KOKPIT!J1036&lt;&gt;"",KOKPIT!J1036,"")</f>
        <v/>
      </c>
      <c r="K1036" s="124" t="str">
        <f>IF(I1036&lt;&gt;"",SUMIFS('JPK_KR-1'!AJ:AJ,'JPK_KR-1'!W:W,J1036),"")</f>
        <v/>
      </c>
      <c r="L1036" s="124" t="str">
        <f>IF(I1036&lt;&gt;"",SUMIFS('JPK_KR-1'!AK:AK,'JPK_KR-1'!W:W,J1036),"")</f>
        <v/>
      </c>
    </row>
    <row r="1037" spans="1:12" x14ac:dyDescent="0.35">
      <c r="A1037" t="str">
        <f>IF(KOKPIT!A1037&lt;&gt;"",KOKPIT!A1037,"")</f>
        <v/>
      </c>
      <c r="B1037" t="str">
        <f>IF(KOKPIT!B1037&lt;&gt;"",KOKPIT!B1037,"")</f>
        <v/>
      </c>
      <c r="C1037" s="124" t="str">
        <f>IF(A1037&lt;&gt;"",SUMIFS('JPK_KR-1'!AL:AL,'JPK_KR-1'!W:W,B1037),"")</f>
        <v/>
      </c>
      <c r="D1037" s="124" t="str">
        <f>IF(A1037&lt;&gt;"",SUMIFS('JPK_KR-1'!AM:AM,'JPK_KR-1'!W:W,B1037),"")</f>
        <v/>
      </c>
      <c r="E1037" t="str">
        <f>IF(KOKPIT!E1037&lt;&gt;"",KOKPIT!E1037,"")</f>
        <v/>
      </c>
      <c r="F1037" t="str">
        <f>IF(KOKPIT!F1037&lt;&gt;"",KOKPIT!F1037,"")</f>
        <v/>
      </c>
      <c r="G1037" s="124" t="str">
        <f>IF(E1037&lt;&gt;"",SUMIFS('JPK_KR-1'!AL:AL,'JPK_KR-1'!W:W,F1037),"")</f>
        <v/>
      </c>
      <c r="H1037" s="124" t="str">
        <f>IF(E1037&lt;&gt;"",SUMIFS('JPK_KR-1'!AM:AM,'JPK_KR-1'!W:W,F1037),"")</f>
        <v/>
      </c>
      <c r="I1037" t="str">
        <f>IF(KOKPIT!I1037&lt;&gt;"",KOKPIT!I1037,"")</f>
        <v/>
      </c>
      <c r="J1037" t="str">
        <f>IF(KOKPIT!J1037&lt;&gt;"",KOKPIT!J1037,"")</f>
        <v/>
      </c>
      <c r="K1037" s="124" t="str">
        <f>IF(I1037&lt;&gt;"",SUMIFS('JPK_KR-1'!AJ:AJ,'JPK_KR-1'!W:W,J1037),"")</f>
        <v/>
      </c>
      <c r="L1037" s="124" t="str">
        <f>IF(I1037&lt;&gt;"",SUMIFS('JPK_KR-1'!AK:AK,'JPK_KR-1'!W:W,J1037),"")</f>
        <v/>
      </c>
    </row>
    <row r="1038" spans="1:12" x14ac:dyDescent="0.35">
      <c r="A1038" t="str">
        <f>IF(KOKPIT!A1038&lt;&gt;"",KOKPIT!A1038,"")</f>
        <v/>
      </c>
      <c r="B1038" t="str">
        <f>IF(KOKPIT!B1038&lt;&gt;"",KOKPIT!B1038,"")</f>
        <v/>
      </c>
      <c r="C1038" s="124" t="str">
        <f>IF(A1038&lt;&gt;"",SUMIFS('JPK_KR-1'!AL:AL,'JPK_KR-1'!W:W,B1038),"")</f>
        <v/>
      </c>
      <c r="D1038" s="124" t="str">
        <f>IF(A1038&lt;&gt;"",SUMIFS('JPK_KR-1'!AM:AM,'JPK_KR-1'!W:W,B1038),"")</f>
        <v/>
      </c>
      <c r="E1038" t="str">
        <f>IF(KOKPIT!E1038&lt;&gt;"",KOKPIT!E1038,"")</f>
        <v/>
      </c>
      <c r="F1038" t="str">
        <f>IF(KOKPIT!F1038&lt;&gt;"",KOKPIT!F1038,"")</f>
        <v/>
      </c>
      <c r="G1038" s="124" t="str">
        <f>IF(E1038&lt;&gt;"",SUMIFS('JPK_KR-1'!AL:AL,'JPK_KR-1'!W:W,F1038),"")</f>
        <v/>
      </c>
      <c r="H1038" s="124" t="str">
        <f>IF(E1038&lt;&gt;"",SUMIFS('JPK_KR-1'!AM:AM,'JPK_KR-1'!W:W,F1038),"")</f>
        <v/>
      </c>
      <c r="I1038" t="str">
        <f>IF(KOKPIT!I1038&lt;&gt;"",KOKPIT!I1038,"")</f>
        <v/>
      </c>
      <c r="J1038" t="str">
        <f>IF(KOKPIT!J1038&lt;&gt;"",KOKPIT!J1038,"")</f>
        <v/>
      </c>
      <c r="K1038" s="124" t="str">
        <f>IF(I1038&lt;&gt;"",SUMIFS('JPK_KR-1'!AJ:AJ,'JPK_KR-1'!W:W,J1038),"")</f>
        <v/>
      </c>
      <c r="L1038" s="124" t="str">
        <f>IF(I1038&lt;&gt;"",SUMIFS('JPK_KR-1'!AK:AK,'JPK_KR-1'!W:W,J1038),"")</f>
        <v/>
      </c>
    </row>
    <row r="1039" spans="1:12" x14ac:dyDescent="0.35">
      <c r="A1039" t="str">
        <f>IF(KOKPIT!A1039&lt;&gt;"",KOKPIT!A1039,"")</f>
        <v/>
      </c>
      <c r="B1039" t="str">
        <f>IF(KOKPIT!B1039&lt;&gt;"",KOKPIT!B1039,"")</f>
        <v/>
      </c>
      <c r="C1039" s="124" t="str">
        <f>IF(A1039&lt;&gt;"",SUMIFS('JPK_KR-1'!AL:AL,'JPK_KR-1'!W:W,B1039),"")</f>
        <v/>
      </c>
      <c r="D1039" s="124" t="str">
        <f>IF(A1039&lt;&gt;"",SUMIFS('JPK_KR-1'!AM:AM,'JPK_KR-1'!W:W,B1039),"")</f>
        <v/>
      </c>
      <c r="E1039" t="str">
        <f>IF(KOKPIT!E1039&lt;&gt;"",KOKPIT!E1039,"")</f>
        <v/>
      </c>
      <c r="F1039" t="str">
        <f>IF(KOKPIT!F1039&lt;&gt;"",KOKPIT!F1039,"")</f>
        <v/>
      </c>
      <c r="G1039" s="124" t="str">
        <f>IF(E1039&lt;&gt;"",SUMIFS('JPK_KR-1'!AL:AL,'JPK_KR-1'!W:W,F1039),"")</f>
        <v/>
      </c>
      <c r="H1039" s="124" t="str">
        <f>IF(E1039&lt;&gt;"",SUMIFS('JPK_KR-1'!AM:AM,'JPK_KR-1'!W:W,F1039),"")</f>
        <v/>
      </c>
      <c r="I1039" t="str">
        <f>IF(KOKPIT!I1039&lt;&gt;"",KOKPIT!I1039,"")</f>
        <v/>
      </c>
      <c r="J1039" t="str">
        <f>IF(KOKPIT!J1039&lt;&gt;"",KOKPIT!J1039,"")</f>
        <v/>
      </c>
      <c r="K1039" s="124" t="str">
        <f>IF(I1039&lt;&gt;"",SUMIFS('JPK_KR-1'!AJ:AJ,'JPK_KR-1'!W:W,J1039),"")</f>
        <v/>
      </c>
      <c r="L1039" s="124" t="str">
        <f>IF(I1039&lt;&gt;"",SUMIFS('JPK_KR-1'!AK:AK,'JPK_KR-1'!W:W,J1039),"")</f>
        <v/>
      </c>
    </row>
    <row r="1040" spans="1:12" x14ac:dyDescent="0.35">
      <c r="A1040" t="str">
        <f>IF(KOKPIT!A1040&lt;&gt;"",KOKPIT!A1040,"")</f>
        <v/>
      </c>
      <c r="B1040" t="str">
        <f>IF(KOKPIT!B1040&lt;&gt;"",KOKPIT!B1040,"")</f>
        <v/>
      </c>
      <c r="C1040" s="124" t="str">
        <f>IF(A1040&lt;&gt;"",SUMIFS('JPK_KR-1'!AL:AL,'JPK_KR-1'!W:W,B1040),"")</f>
        <v/>
      </c>
      <c r="D1040" s="124" t="str">
        <f>IF(A1040&lt;&gt;"",SUMIFS('JPK_KR-1'!AM:AM,'JPK_KR-1'!W:W,B1040),"")</f>
        <v/>
      </c>
      <c r="E1040" t="str">
        <f>IF(KOKPIT!E1040&lt;&gt;"",KOKPIT!E1040,"")</f>
        <v/>
      </c>
      <c r="F1040" t="str">
        <f>IF(KOKPIT!F1040&lt;&gt;"",KOKPIT!F1040,"")</f>
        <v/>
      </c>
      <c r="G1040" s="124" t="str">
        <f>IF(E1040&lt;&gt;"",SUMIFS('JPK_KR-1'!AL:AL,'JPK_KR-1'!W:W,F1040),"")</f>
        <v/>
      </c>
      <c r="H1040" s="124" t="str">
        <f>IF(E1040&lt;&gt;"",SUMIFS('JPK_KR-1'!AM:AM,'JPK_KR-1'!W:W,F1040),"")</f>
        <v/>
      </c>
      <c r="I1040" t="str">
        <f>IF(KOKPIT!I1040&lt;&gt;"",KOKPIT!I1040,"")</f>
        <v/>
      </c>
      <c r="J1040" t="str">
        <f>IF(KOKPIT!J1040&lt;&gt;"",KOKPIT!J1040,"")</f>
        <v/>
      </c>
      <c r="K1040" s="124" t="str">
        <f>IF(I1040&lt;&gt;"",SUMIFS('JPK_KR-1'!AJ:AJ,'JPK_KR-1'!W:W,J1040),"")</f>
        <v/>
      </c>
      <c r="L1040" s="124" t="str">
        <f>IF(I1040&lt;&gt;"",SUMIFS('JPK_KR-1'!AK:AK,'JPK_KR-1'!W:W,J1040),"")</f>
        <v/>
      </c>
    </row>
    <row r="1041" spans="1:12" x14ac:dyDescent="0.35">
      <c r="A1041" t="str">
        <f>IF(KOKPIT!A1041&lt;&gt;"",KOKPIT!A1041,"")</f>
        <v/>
      </c>
      <c r="B1041" t="str">
        <f>IF(KOKPIT!B1041&lt;&gt;"",KOKPIT!B1041,"")</f>
        <v/>
      </c>
      <c r="C1041" s="124" t="str">
        <f>IF(A1041&lt;&gt;"",SUMIFS('JPK_KR-1'!AL:AL,'JPK_KR-1'!W:W,B1041),"")</f>
        <v/>
      </c>
      <c r="D1041" s="124" t="str">
        <f>IF(A1041&lt;&gt;"",SUMIFS('JPK_KR-1'!AM:AM,'JPK_KR-1'!W:W,B1041),"")</f>
        <v/>
      </c>
      <c r="E1041" t="str">
        <f>IF(KOKPIT!E1041&lt;&gt;"",KOKPIT!E1041,"")</f>
        <v/>
      </c>
      <c r="F1041" t="str">
        <f>IF(KOKPIT!F1041&lt;&gt;"",KOKPIT!F1041,"")</f>
        <v/>
      </c>
      <c r="G1041" s="124" t="str">
        <f>IF(E1041&lt;&gt;"",SUMIFS('JPK_KR-1'!AL:AL,'JPK_KR-1'!W:W,F1041),"")</f>
        <v/>
      </c>
      <c r="H1041" s="124" t="str">
        <f>IF(E1041&lt;&gt;"",SUMIFS('JPK_KR-1'!AM:AM,'JPK_KR-1'!W:W,F1041),"")</f>
        <v/>
      </c>
      <c r="I1041" t="str">
        <f>IF(KOKPIT!I1041&lt;&gt;"",KOKPIT!I1041,"")</f>
        <v/>
      </c>
      <c r="J1041" t="str">
        <f>IF(KOKPIT!J1041&lt;&gt;"",KOKPIT!J1041,"")</f>
        <v/>
      </c>
      <c r="K1041" s="124" t="str">
        <f>IF(I1041&lt;&gt;"",SUMIFS('JPK_KR-1'!AJ:AJ,'JPK_KR-1'!W:W,J1041),"")</f>
        <v/>
      </c>
      <c r="L1041" s="124" t="str">
        <f>IF(I1041&lt;&gt;"",SUMIFS('JPK_KR-1'!AK:AK,'JPK_KR-1'!W:W,J1041),"")</f>
        <v/>
      </c>
    </row>
    <row r="1042" spans="1:12" x14ac:dyDescent="0.35">
      <c r="A1042" t="str">
        <f>IF(KOKPIT!A1042&lt;&gt;"",KOKPIT!A1042,"")</f>
        <v/>
      </c>
      <c r="B1042" t="str">
        <f>IF(KOKPIT!B1042&lt;&gt;"",KOKPIT!B1042,"")</f>
        <v/>
      </c>
      <c r="C1042" s="124" t="str">
        <f>IF(A1042&lt;&gt;"",SUMIFS('JPK_KR-1'!AL:AL,'JPK_KR-1'!W:W,B1042),"")</f>
        <v/>
      </c>
      <c r="D1042" s="124" t="str">
        <f>IF(A1042&lt;&gt;"",SUMIFS('JPK_KR-1'!AM:AM,'JPK_KR-1'!W:W,B1042),"")</f>
        <v/>
      </c>
      <c r="E1042" t="str">
        <f>IF(KOKPIT!E1042&lt;&gt;"",KOKPIT!E1042,"")</f>
        <v/>
      </c>
      <c r="F1042" t="str">
        <f>IF(KOKPIT!F1042&lt;&gt;"",KOKPIT!F1042,"")</f>
        <v/>
      </c>
      <c r="G1042" s="124" t="str">
        <f>IF(E1042&lt;&gt;"",SUMIFS('JPK_KR-1'!AL:AL,'JPK_KR-1'!W:W,F1042),"")</f>
        <v/>
      </c>
      <c r="H1042" s="124" t="str">
        <f>IF(E1042&lt;&gt;"",SUMIFS('JPK_KR-1'!AM:AM,'JPK_KR-1'!W:W,F1042),"")</f>
        <v/>
      </c>
      <c r="I1042" t="str">
        <f>IF(KOKPIT!I1042&lt;&gt;"",KOKPIT!I1042,"")</f>
        <v/>
      </c>
      <c r="J1042" t="str">
        <f>IF(KOKPIT!J1042&lt;&gt;"",KOKPIT!J1042,"")</f>
        <v/>
      </c>
      <c r="K1042" s="124" t="str">
        <f>IF(I1042&lt;&gt;"",SUMIFS('JPK_KR-1'!AJ:AJ,'JPK_KR-1'!W:W,J1042),"")</f>
        <v/>
      </c>
      <c r="L1042" s="124" t="str">
        <f>IF(I1042&lt;&gt;"",SUMIFS('JPK_KR-1'!AK:AK,'JPK_KR-1'!W:W,J1042),"")</f>
        <v/>
      </c>
    </row>
    <row r="1043" spans="1:12" x14ac:dyDescent="0.35">
      <c r="A1043" t="str">
        <f>IF(KOKPIT!A1043&lt;&gt;"",KOKPIT!A1043,"")</f>
        <v/>
      </c>
      <c r="B1043" t="str">
        <f>IF(KOKPIT!B1043&lt;&gt;"",KOKPIT!B1043,"")</f>
        <v/>
      </c>
      <c r="C1043" s="124" t="str">
        <f>IF(A1043&lt;&gt;"",SUMIFS('JPK_KR-1'!AL:AL,'JPK_KR-1'!W:W,B1043),"")</f>
        <v/>
      </c>
      <c r="D1043" s="124" t="str">
        <f>IF(A1043&lt;&gt;"",SUMIFS('JPK_KR-1'!AM:AM,'JPK_KR-1'!W:W,B1043),"")</f>
        <v/>
      </c>
      <c r="E1043" t="str">
        <f>IF(KOKPIT!E1043&lt;&gt;"",KOKPIT!E1043,"")</f>
        <v/>
      </c>
      <c r="F1043" t="str">
        <f>IF(KOKPIT!F1043&lt;&gt;"",KOKPIT!F1043,"")</f>
        <v/>
      </c>
      <c r="G1043" s="124" t="str">
        <f>IF(E1043&lt;&gt;"",SUMIFS('JPK_KR-1'!AL:AL,'JPK_KR-1'!W:W,F1043),"")</f>
        <v/>
      </c>
      <c r="H1043" s="124" t="str">
        <f>IF(E1043&lt;&gt;"",SUMIFS('JPK_KR-1'!AM:AM,'JPK_KR-1'!W:W,F1043),"")</f>
        <v/>
      </c>
      <c r="I1043" t="str">
        <f>IF(KOKPIT!I1043&lt;&gt;"",KOKPIT!I1043,"")</f>
        <v/>
      </c>
      <c r="J1043" t="str">
        <f>IF(KOKPIT!J1043&lt;&gt;"",KOKPIT!J1043,"")</f>
        <v/>
      </c>
      <c r="K1043" s="124" t="str">
        <f>IF(I1043&lt;&gt;"",SUMIFS('JPK_KR-1'!AJ:AJ,'JPK_KR-1'!W:W,J1043),"")</f>
        <v/>
      </c>
      <c r="L1043" s="124" t="str">
        <f>IF(I1043&lt;&gt;"",SUMIFS('JPK_KR-1'!AK:AK,'JPK_KR-1'!W:W,J1043),"")</f>
        <v/>
      </c>
    </row>
    <row r="1044" spans="1:12" x14ac:dyDescent="0.35">
      <c r="A1044" t="str">
        <f>IF(KOKPIT!A1044&lt;&gt;"",KOKPIT!A1044,"")</f>
        <v/>
      </c>
      <c r="B1044" t="str">
        <f>IF(KOKPIT!B1044&lt;&gt;"",KOKPIT!B1044,"")</f>
        <v/>
      </c>
      <c r="C1044" s="124" t="str">
        <f>IF(A1044&lt;&gt;"",SUMIFS('JPK_KR-1'!AL:AL,'JPK_KR-1'!W:W,B1044),"")</f>
        <v/>
      </c>
      <c r="D1044" s="124" t="str">
        <f>IF(A1044&lt;&gt;"",SUMIFS('JPK_KR-1'!AM:AM,'JPK_KR-1'!W:W,B1044),"")</f>
        <v/>
      </c>
      <c r="E1044" t="str">
        <f>IF(KOKPIT!E1044&lt;&gt;"",KOKPIT!E1044,"")</f>
        <v/>
      </c>
      <c r="F1044" t="str">
        <f>IF(KOKPIT!F1044&lt;&gt;"",KOKPIT!F1044,"")</f>
        <v/>
      </c>
      <c r="G1044" s="124" t="str">
        <f>IF(E1044&lt;&gt;"",SUMIFS('JPK_KR-1'!AL:AL,'JPK_KR-1'!W:W,F1044),"")</f>
        <v/>
      </c>
      <c r="H1044" s="124" t="str">
        <f>IF(E1044&lt;&gt;"",SUMIFS('JPK_KR-1'!AM:AM,'JPK_KR-1'!W:W,F1044),"")</f>
        <v/>
      </c>
      <c r="I1044" t="str">
        <f>IF(KOKPIT!I1044&lt;&gt;"",KOKPIT!I1044,"")</f>
        <v/>
      </c>
      <c r="J1044" t="str">
        <f>IF(KOKPIT!J1044&lt;&gt;"",KOKPIT!J1044,"")</f>
        <v/>
      </c>
      <c r="K1044" s="124" t="str">
        <f>IF(I1044&lt;&gt;"",SUMIFS('JPK_KR-1'!AJ:AJ,'JPK_KR-1'!W:W,J1044),"")</f>
        <v/>
      </c>
      <c r="L1044" s="124" t="str">
        <f>IF(I1044&lt;&gt;"",SUMIFS('JPK_KR-1'!AK:AK,'JPK_KR-1'!W:W,J1044),"")</f>
        <v/>
      </c>
    </row>
    <row r="1045" spans="1:12" x14ac:dyDescent="0.35">
      <c r="A1045" t="str">
        <f>IF(KOKPIT!A1045&lt;&gt;"",KOKPIT!A1045,"")</f>
        <v/>
      </c>
      <c r="B1045" t="str">
        <f>IF(KOKPIT!B1045&lt;&gt;"",KOKPIT!B1045,"")</f>
        <v/>
      </c>
      <c r="C1045" s="124" t="str">
        <f>IF(A1045&lt;&gt;"",SUMIFS('JPK_KR-1'!AL:AL,'JPK_KR-1'!W:W,B1045),"")</f>
        <v/>
      </c>
      <c r="D1045" s="124" t="str">
        <f>IF(A1045&lt;&gt;"",SUMIFS('JPK_KR-1'!AM:AM,'JPK_KR-1'!W:W,B1045),"")</f>
        <v/>
      </c>
      <c r="E1045" t="str">
        <f>IF(KOKPIT!E1045&lt;&gt;"",KOKPIT!E1045,"")</f>
        <v/>
      </c>
      <c r="F1045" t="str">
        <f>IF(KOKPIT!F1045&lt;&gt;"",KOKPIT!F1045,"")</f>
        <v/>
      </c>
      <c r="G1045" s="124" t="str">
        <f>IF(E1045&lt;&gt;"",SUMIFS('JPK_KR-1'!AL:AL,'JPK_KR-1'!W:W,F1045),"")</f>
        <v/>
      </c>
      <c r="H1045" s="124" t="str">
        <f>IF(E1045&lt;&gt;"",SUMIFS('JPK_KR-1'!AM:AM,'JPK_KR-1'!W:W,F1045),"")</f>
        <v/>
      </c>
      <c r="I1045" t="str">
        <f>IF(KOKPIT!I1045&lt;&gt;"",KOKPIT!I1045,"")</f>
        <v/>
      </c>
      <c r="J1045" t="str">
        <f>IF(KOKPIT!J1045&lt;&gt;"",KOKPIT!J1045,"")</f>
        <v/>
      </c>
      <c r="K1045" s="124" t="str">
        <f>IF(I1045&lt;&gt;"",SUMIFS('JPK_KR-1'!AJ:AJ,'JPK_KR-1'!W:W,J1045),"")</f>
        <v/>
      </c>
      <c r="L1045" s="124" t="str">
        <f>IF(I1045&lt;&gt;"",SUMIFS('JPK_KR-1'!AK:AK,'JPK_KR-1'!W:W,J1045),"")</f>
        <v/>
      </c>
    </row>
    <row r="1046" spans="1:12" x14ac:dyDescent="0.35">
      <c r="A1046" t="str">
        <f>IF(KOKPIT!A1046&lt;&gt;"",KOKPIT!A1046,"")</f>
        <v/>
      </c>
      <c r="B1046" t="str">
        <f>IF(KOKPIT!B1046&lt;&gt;"",KOKPIT!B1046,"")</f>
        <v/>
      </c>
      <c r="C1046" s="124" t="str">
        <f>IF(A1046&lt;&gt;"",SUMIFS('JPK_KR-1'!AL:AL,'JPK_KR-1'!W:W,B1046),"")</f>
        <v/>
      </c>
      <c r="D1046" s="124" t="str">
        <f>IF(A1046&lt;&gt;"",SUMIFS('JPK_KR-1'!AM:AM,'JPK_KR-1'!W:W,B1046),"")</f>
        <v/>
      </c>
      <c r="E1046" t="str">
        <f>IF(KOKPIT!E1046&lt;&gt;"",KOKPIT!E1046,"")</f>
        <v/>
      </c>
      <c r="F1046" t="str">
        <f>IF(KOKPIT!F1046&lt;&gt;"",KOKPIT!F1046,"")</f>
        <v/>
      </c>
      <c r="G1046" s="124" t="str">
        <f>IF(E1046&lt;&gt;"",SUMIFS('JPK_KR-1'!AL:AL,'JPK_KR-1'!W:W,F1046),"")</f>
        <v/>
      </c>
      <c r="H1046" s="124" t="str">
        <f>IF(E1046&lt;&gt;"",SUMIFS('JPK_KR-1'!AM:AM,'JPK_KR-1'!W:W,F1046),"")</f>
        <v/>
      </c>
      <c r="I1046" t="str">
        <f>IF(KOKPIT!I1046&lt;&gt;"",KOKPIT!I1046,"")</f>
        <v/>
      </c>
      <c r="J1046" t="str">
        <f>IF(KOKPIT!J1046&lt;&gt;"",KOKPIT!J1046,"")</f>
        <v/>
      </c>
      <c r="K1046" s="124" t="str">
        <f>IF(I1046&lt;&gt;"",SUMIFS('JPK_KR-1'!AJ:AJ,'JPK_KR-1'!W:W,J1046),"")</f>
        <v/>
      </c>
      <c r="L1046" s="124" t="str">
        <f>IF(I1046&lt;&gt;"",SUMIFS('JPK_KR-1'!AK:AK,'JPK_KR-1'!W:W,J1046),"")</f>
        <v/>
      </c>
    </row>
    <row r="1047" spans="1:12" x14ac:dyDescent="0.35">
      <c r="A1047" t="str">
        <f>IF(KOKPIT!A1047&lt;&gt;"",KOKPIT!A1047,"")</f>
        <v/>
      </c>
      <c r="B1047" t="str">
        <f>IF(KOKPIT!B1047&lt;&gt;"",KOKPIT!B1047,"")</f>
        <v/>
      </c>
      <c r="C1047" s="124" t="str">
        <f>IF(A1047&lt;&gt;"",SUMIFS('JPK_KR-1'!AL:AL,'JPK_KR-1'!W:W,B1047),"")</f>
        <v/>
      </c>
      <c r="D1047" s="124" t="str">
        <f>IF(A1047&lt;&gt;"",SUMIFS('JPK_KR-1'!AM:AM,'JPK_KR-1'!W:W,B1047),"")</f>
        <v/>
      </c>
      <c r="E1047" t="str">
        <f>IF(KOKPIT!E1047&lt;&gt;"",KOKPIT!E1047,"")</f>
        <v/>
      </c>
      <c r="F1047" t="str">
        <f>IF(KOKPIT!F1047&lt;&gt;"",KOKPIT!F1047,"")</f>
        <v/>
      </c>
      <c r="G1047" s="124" t="str">
        <f>IF(E1047&lt;&gt;"",SUMIFS('JPK_KR-1'!AL:AL,'JPK_KR-1'!W:W,F1047),"")</f>
        <v/>
      </c>
      <c r="H1047" s="124" t="str">
        <f>IF(E1047&lt;&gt;"",SUMIFS('JPK_KR-1'!AM:AM,'JPK_KR-1'!W:W,F1047),"")</f>
        <v/>
      </c>
      <c r="I1047" t="str">
        <f>IF(KOKPIT!I1047&lt;&gt;"",KOKPIT!I1047,"")</f>
        <v/>
      </c>
      <c r="J1047" t="str">
        <f>IF(KOKPIT!J1047&lt;&gt;"",KOKPIT!J1047,"")</f>
        <v/>
      </c>
      <c r="K1047" s="124" t="str">
        <f>IF(I1047&lt;&gt;"",SUMIFS('JPK_KR-1'!AJ:AJ,'JPK_KR-1'!W:W,J1047),"")</f>
        <v/>
      </c>
      <c r="L1047" s="124" t="str">
        <f>IF(I1047&lt;&gt;"",SUMIFS('JPK_KR-1'!AK:AK,'JPK_KR-1'!W:W,J1047),"")</f>
        <v/>
      </c>
    </row>
    <row r="1048" spans="1:12" x14ac:dyDescent="0.35">
      <c r="A1048" t="str">
        <f>IF(KOKPIT!A1048&lt;&gt;"",KOKPIT!A1048,"")</f>
        <v/>
      </c>
      <c r="B1048" t="str">
        <f>IF(KOKPIT!B1048&lt;&gt;"",KOKPIT!B1048,"")</f>
        <v/>
      </c>
      <c r="C1048" s="124" t="str">
        <f>IF(A1048&lt;&gt;"",SUMIFS('JPK_KR-1'!AL:AL,'JPK_KR-1'!W:W,B1048),"")</f>
        <v/>
      </c>
      <c r="D1048" s="124" t="str">
        <f>IF(A1048&lt;&gt;"",SUMIFS('JPK_KR-1'!AM:AM,'JPK_KR-1'!W:W,B1048),"")</f>
        <v/>
      </c>
      <c r="E1048" t="str">
        <f>IF(KOKPIT!E1048&lt;&gt;"",KOKPIT!E1048,"")</f>
        <v/>
      </c>
      <c r="F1048" t="str">
        <f>IF(KOKPIT!F1048&lt;&gt;"",KOKPIT!F1048,"")</f>
        <v/>
      </c>
      <c r="G1048" s="124" t="str">
        <f>IF(E1048&lt;&gt;"",SUMIFS('JPK_KR-1'!AL:AL,'JPK_KR-1'!W:W,F1048),"")</f>
        <v/>
      </c>
      <c r="H1048" s="124" t="str">
        <f>IF(E1048&lt;&gt;"",SUMIFS('JPK_KR-1'!AM:AM,'JPK_KR-1'!W:W,F1048),"")</f>
        <v/>
      </c>
      <c r="I1048" t="str">
        <f>IF(KOKPIT!I1048&lt;&gt;"",KOKPIT!I1048,"")</f>
        <v/>
      </c>
      <c r="J1048" t="str">
        <f>IF(KOKPIT!J1048&lt;&gt;"",KOKPIT!J1048,"")</f>
        <v/>
      </c>
      <c r="K1048" s="124" t="str">
        <f>IF(I1048&lt;&gt;"",SUMIFS('JPK_KR-1'!AJ:AJ,'JPK_KR-1'!W:W,J1048),"")</f>
        <v/>
      </c>
      <c r="L1048" s="124" t="str">
        <f>IF(I1048&lt;&gt;"",SUMIFS('JPK_KR-1'!AK:AK,'JPK_KR-1'!W:W,J1048),"")</f>
        <v/>
      </c>
    </row>
    <row r="1049" spans="1:12" x14ac:dyDescent="0.35">
      <c r="A1049" t="str">
        <f>IF(KOKPIT!A1049&lt;&gt;"",KOKPIT!A1049,"")</f>
        <v/>
      </c>
      <c r="B1049" t="str">
        <f>IF(KOKPIT!B1049&lt;&gt;"",KOKPIT!B1049,"")</f>
        <v/>
      </c>
      <c r="C1049" s="124" t="str">
        <f>IF(A1049&lt;&gt;"",SUMIFS('JPK_KR-1'!AL:AL,'JPK_KR-1'!W:W,B1049),"")</f>
        <v/>
      </c>
      <c r="D1049" s="124" t="str">
        <f>IF(A1049&lt;&gt;"",SUMIFS('JPK_KR-1'!AM:AM,'JPK_KR-1'!W:W,B1049),"")</f>
        <v/>
      </c>
      <c r="E1049" t="str">
        <f>IF(KOKPIT!E1049&lt;&gt;"",KOKPIT!E1049,"")</f>
        <v/>
      </c>
      <c r="F1049" t="str">
        <f>IF(KOKPIT!F1049&lt;&gt;"",KOKPIT!F1049,"")</f>
        <v/>
      </c>
      <c r="G1049" s="124" t="str">
        <f>IF(E1049&lt;&gt;"",SUMIFS('JPK_KR-1'!AL:AL,'JPK_KR-1'!W:W,F1049),"")</f>
        <v/>
      </c>
      <c r="H1049" s="124" t="str">
        <f>IF(E1049&lt;&gt;"",SUMIFS('JPK_KR-1'!AM:AM,'JPK_KR-1'!W:W,F1049),"")</f>
        <v/>
      </c>
      <c r="I1049" t="str">
        <f>IF(KOKPIT!I1049&lt;&gt;"",KOKPIT!I1049,"")</f>
        <v/>
      </c>
      <c r="J1049" t="str">
        <f>IF(KOKPIT!J1049&lt;&gt;"",KOKPIT!J1049,"")</f>
        <v/>
      </c>
      <c r="K1049" s="124" t="str">
        <f>IF(I1049&lt;&gt;"",SUMIFS('JPK_KR-1'!AJ:AJ,'JPK_KR-1'!W:W,J1049),"")</f>
        <v/>
      </c>
      <c r="L1049" s="124" t="str">
        <f>IF(I1049&lt;&gt;"",SUMIFS('JPK_KR-1'!AK:AK,'JPK_KR-1'!W:W,J1049),"")</f>
        <v/>
      </c>
    </row>
    <row r="1050" spans="1:12" x14ac:dyDescent="0.35">
      <c r="A1050" t="str">
        <f>IF(KOKPIT!A1050&lt;&gt;"",KOKPIT!A1050,"")</f>
        <v/>
      </c>
      <c r="B1050" t="str">
        <f>IF(KOKPIT!B1050&lt;&gt;"",KOKPIT!B1050,"")</f>
        <v/>
      </c>
      <c r="C1050" s="124" t="str">
        <f>IF(A1050&lt;&gt;"",SUMIFS('JPK_KR-1'!AL:AL,'JPK_KR-1'!W:W,B1050),"")</f>
        <v/>
      </c>
      <c r="D1050" s="124" t="str">
        <f>IF(A1050&lt;&gt;"",SUMIFS('JPK_KR-1'!AM:AM,'JPK_KR-1'!W:W,B1050),"")</f>
        <v/>
      </c>
      <c r="E1050" t="str">
        <f>IF(KOKPIT!E1050&lt;&gt;"",KOKPIT!E1050,"")</f>
        <v/>
      </c>
      <c r="F1050" t="str">
        <f>IF(KOKPIT!F1050&lt;&gt;"",KOKPIT!F1050,"")</f>
        <v/>
      </c>
      <c r="G1050" s="124" t="str">
        <f>IF(E1050&lt;&gt;"",SUMIFS('JPK_KR-1'!AL:AL,'JPK_KR-1'!W:W,F1050),"")</f>
        <v/>
      </c>
      <c r="H1050" s="124" t="str">
        <f>IF(E1050&lt;&gt;"",SUMIFS('JPK_KR-1'!AM:AM,'JPK_KR-1'!W:W,F1050),"")</f>
        <v/>
      </c>
      <c r="I1050" t="str">
        <f>IF(KOKPIT!I1050&lt;&gt;"",KOKPIT!I1050,"")</f>
        <v/>
      </c>
      <c r="J1050" t="str">
        <f>IF(KOKPIT!J1050&lt;&gt;"",KOKPIT!J1050,"")</f>
        <v/>
      </c>
      <c r="K1050" s="124" t="str">
        <f>IF(I1050&lt;&gt;"",SUMIFS('JPK_KR-1'!AJ:AJ,'JPK_KR-1'!W:W,J1050),"")</f>
        <v/>
      </c>
      <c r="L1050" s="124" t="str">
        <f>IF(I1050&lt;&gt;"",SUMIFS('JPK_KR-1'!AK:AK,'JPK_KR-1'!W:W,J1050),"")</f>
        <v/>
      </c>
    </row>
    <row r="1051" spans="1:12" x14ac:dyDescent="0.35">
      <c r="A1051" t="str">
        <f>IF(KOKPIT!A1051&lt;&gt;"",KOKPIT!A1051,"")</f>
        <v/>
      </c>
      <c r="B1051" t="str">
        <f>IF(KOKPIT!B1051&lt;&gt;"",KOKPIT!B1051,"")</f>
        <v/>
      </c>
      <c r="C1051" s="124" t="str">
        <f>IF(A1051&lt;&gt;"",SUMIFS('JPK_KR-1'!AL:AL,'JPK_KR-1'!W:W,B1051),"")</f>
        <v/>
      </c>
      <c r="D1051" s="124" t="str">
        <f>IF(A1051&lt;&gt;"",SUMIFS('JPK_KR-1'!AM:AM,'JPK_KR-1'!W:W,B1051),"")</f>
        <v/>
      </c>
      <c r="E1051" t="str">
        <f>IF(KOKPIT!E1051&lt;&gt;"",KOKPIT!E1051,"")</f>
        <v/>
      </c>
      <c r="F1051" t="str">
        <f>IF(KOKPIT!F1051&lt;&gt;"",KOKPIT!F1051,"")</f>
        <v/>
      </c>
      <c r="G1051" s="124" t="str">
        <f>IF(E1051&lt;&gt;"",SUMIFS('JPK_KR-1'!AL:AL,'JPK_KR-1'!W:W,F1051),"")</f>
        <v/>
      </c>
      <c r="H1051" s="124" t="str">
        <f>IF(E1051&lt;&gt;"",SUMIFS('JPK_KR-1'!AM:AM,'JPK_KR-1'!W:W,F1051),"")</f>
        <v/>
      </c>
      <c r="I1051" t="str">
        <f>IF(KOKPIT!I1051&lt;&gt;"",KOKPIT!I1051,"")</f>
        <v/>
      </c>
      <c r="J1051" t="str">
        <f>IF(KOKPIT!J1051&lt;&gt;"",KOKPIT!J1051,"")</f>
        <v/>
      </c>
      <c r="K1051" s="124" t="str">
        <f>IF(I1051&lt;&gt;"",SUMIFS('JPK_KR-1'!AJ:AJ,'JPK_KR-1'!W:W,J1051),"")</f>
        <v/>
      </c>
      <c r="L1051" s="124" t="str">
        <f>IF(I1051&lt;&gt;"",SUMIFS('JPK_KR-1'!AK:AK,'JPK_KR-1'!W:W,J1051),"")</f>
        <v/>
      </c>
    </row>
    <row r="1052" spans="1:12" x14ac:dyDescent="0.35">
      <c r="A1052" t="str">
        <f>IF(KOKPIT!A1052&lt;&gt;"",KOKPIT!A1052,"")</f>
        <v/>
      </c>
      <c r="B1052" t="str">
        <f>IF(KOKPIT!B1052&lt;&gt;"",KOKPIT!B1052,"")</f>
        <v/>
      </c>
      <c r="C1052" s="124" t="str">
        <f>IF(A1052&lt;&gt;"",SUMIFS('JPK_KR-1'!AL:AL,'JPK_KR-1'!W:W,B1052),"")</f>
        <v/>
      </c>
      <c r="D1052" s="124" t="str">
        <f>IF(A1052&lt;&gt;"",SUMIFS('JPK_KR-1'!AM:AM,'JPK_KR-1'!W:W,B1052),"")</f>
        <v/>
      </c>
      <c r="E1052" t="str">
        <f>IF(KOKPIT!E1052&lt;&gt;"",KOKPIT!E1052,"")</f>
        <v/>
      </c>
      <c r="F1052" t="str">
        <f>IF(KOKPIT!F1052&lt;&gt;"",KOKPIT!F1052,"")</f>
        <v/>
      </c>
      <c r="G1052" s="124" t="str">
        <f>IF(E1052&lt;&gt;"",SUMIFS('JPK_KR-1'!AL:AL,'JPK_KR-1'!W:W,F1052),"")</f>
        <v/>
      </c>
      <c r="H1052" s="124" t="str">
        <f>IF(E1052&lt;&gt;"",SUMIFS('JPK_KR-1'!AM:AM,'JPK_KR-1'!W:W,F1052),"")</f>
        <v/>
      </c>
      <c r="I1052" t="str">
        <f>IF(KOKPIT!I1052&lt;&gt;"",KOKPIT!I1052,"")</f>
        <v/>
      </c>
      <c r="J1052" t="str">
        <f>IF(KOKPIT!J1052&lt;&gt;"",KOKPIT!J1052,"")</f>
        <v/>
      </c>
      <c r="K1052" s="124" t="str">
        <f>IF(I1052&lt;&gt;"",SUMIFS('JPK_KR-1'!AJ:AJ,'JPK_KR-1'!W:W,J1052),"")</f>
        <v/>
      </c>
      <c r="L1052" s="124" t="str">
        <f>IF(I1052&lt;&gt;"",SUMIFS('JPK_KR-1'!AK:AK,'JPK_KR-1'!W:W,J1052),"")</f>
        <v/>
      </c>
    </row>
    <row r="1053" spans="1:12" x14ac:dyDescent="0.35">
      <c r="A1053" t="str">
        <f>IF(KOKPIT!A1053&lt;&gt;"",KOKPIT!A1053,"")</f>
        <v/>
      </c>
      <c r="B1053" t="str">
        <f>IF(KOKPIT!B1053&lt;&gt;"",KOKPIT!B1053,"")</f>
        <v/>
      </c>
      <c r="C1053" s="124" t="str">
        <f>IF(A1053&lt;&gt;"",SUMIFS('JPK_KR-1'!AL:AL,'JPK_KR-1'!W:W,B1053),"")</f>
        <v/>
      </c>
      <c r="D1053" s="124" t="str">
        <f>IF(A1053&lt;&gt;"",SUMIFS('JPK_KR-1'!AM:AM,'JPK_KR-1'!W:W,B1053),"")</f>
        <v/>
      </c>
      <c r="E1053" t="str">
        <f>IF(KOKPIT!E1053&lt;&gt;"",KOKPIT!E1053,"")</f>
        <v/>
      </c>
      <c r="F1053" t="str">
        <f>IF(KOKPIT!F1053&lt;&gt;"",KOKPIT!F1053,"")</f>
        <v/>
      </c>
      <c r="G1053" s="124" t="str">
        <f>IF(E1053&lt;&gt;"",SUMIFS('JPK_KR-1'!AL:AL,'JPK_KR-1'!W:W,F1053),"")</f>
        <v/>
      </c>
      <c r="H1053" s="124" t="str">
        <f>IF(E1053&lt;&gt;"",SUMIFS('JPK_KR-1'!AM:AM,'JPK_KR-1'!W:W,F1053),"")</f>
        <v/>
      </c>
      <c r="I1053" t="str">
        <f>IF(KOKPIT!I1053&lt;&gt;"",KOKPIT!I1053,"")</f>
        <v/>
      </c>
      <c r="J1053" t="str">
        <f>IF(KOKPIT!J1053&lt;&gt;"",KOKPIT!J1053,"")</f>
        <v/>
      </c>
      <c r="K1053" s="124" t="str">
        <f>IF(I1053&lt;&gt;"",SUMIFS('JPK_KR-1'!AJ:AJ,'JPK_KR-1'!W:W,J1053),"")</f>
        <v/>
      </c>
      <c r="L1053" s="124" t="str">
        <f>IF(I1053&lt;&gt;"",SUMIFS('JPK_KR-1'!AK:AK,'JPK_KR-1'!W:W,J1053),"")</f>
        <v/>
      </c>
    </row>
    <row r="1054" spans="1:12" x14ac:dyDescent="0.35">
      <c r="A1054" t="str">
        <f>IF(KOKPIT!A1054&lt;&gt;"",KOKPIT!A1054,"")</f>
        <v/>
      </c>
      <c r="B1054" t="str">
        <f>IF(KOKPIT!B1054&lt;&gt;"",KOKPIT!B1054,"")</f>
        <v/>
      </c>
      <c r="C1054" s="124" t="str">
        <f>IF(A1054&lt;&gt;"",SUMIFS('JPK_KR-1'!AL:AL,'JPK_KR-1'!W:W,B1054),"")</f>
        <v/>
      </c>
      <c r="D1054" s="124" t="str">
        <f>IF(A1054&lt;&gt;"",SUMIFS('JPK_KR-1'!AM:AM,'JPK_KR-1'!W:W,B1054),"")</f>
        <v/>
      </c>
      <c r="E1054" t="str">
        <f>IF(KOKPIT!E1054&lt;&gt;"",KOKPIT!E1054,"")</f>
        <v/>
      </c>
      <c r="F1054" t="str">
        <f>IF(KOKPIT!F1054&lt;&gt;"",KOKPIT!F1054,"")</f>
        <v/>
      </c>
      <c r="G1054" s="124" t="str">
        <f>IF(E1054&lt;&gt;"",SUMIFS('JPK_KR-1'!AL:AL,'JPK_KR-1'!W:W,F1054),"")</f>
        <v/>
      </c>
      <c r="H1054" s="124" t="str">
        <f>IF(E1054&lt;&gt;"",SUMIFS('JPK_KR-1'!AM:AM,'JPK_KR-1'!W:W,F1054),"")</f>
        <v/>
      </c>
      <c r="I1054" t="str">
        <f>IF(KOKPIT!I1054&lt;&gt;"",KOKPIT!I1054,"")</f>
        <v/>
      </c>
      <c r="J1054" t="str">
        <f>IF(KOKPIT!J1054&lt;&gt;"",KOKPIT!J1054,"")</f>
        <v/>
      </c>
      <c r="K1054" s="124" t="str">
        <f>IF(I1054&lt;&gt;"",SUMIFS('JPK_KR-1'!AJ:AJ,'JPK_KR-1'!W:W,J1054),"")</f>
        <v/>
      </c>
      <c r="L1054" s="124" t="str">
        <f>IF(I1054&lt;&gt;"",SUMIFS('JPK_KR-1'!AK:AK,'JPK_KR-1'!W:W,J1054),"")</f>
        <v/>
      </c>
    </row>
    <row r="1055" spans="1:12" x14ac:dyDescent="0.35">
      <c r="A1055" t="str">
        <f>IF(KOKPIT!A1055&lt;&gt;"",KOKPIT!A1055,"")</f>
        <v/>
      </c>
      <c r="B1055" t="str">
        <f>IF(KOKPIT!B1055&lt;&gt;"",KOKPIT!B1055,"")</f>
        <v/>
      </c>
      <c r="C1055" s="124" t="str">
        <f>IF(A1055&lt;&gt;"",SUMIFS('JPK_KR-1'!AL:AL,'JPK_KR-1'!W:W,B1055),"")</f>
        <v/>
      </c>
      <c r="D1055" s="124" t="str">
        <f>IF(A1055&lt;&gt;"",SUMIFS('JPK_KR-1'!AM:AM,'JPK_KR-1'!W:W,B1055),"")</f>
        <v/>
      </c>
      <c r="E1055" t="str">
        <f>IF(KOKPIT!E1055&lt;&gt;"",KOKPIT!E1055,"")</f>
        <v/>
      </c>
      <c r="F1055" t="str">
        <f>IF(KOKPIT!F1055&lt;&gt;"",KOKPIT!F1055,"")</f>
        <v/>
      </c>
      <c r="G1055" s="124" t="str">
        <f>IF(E1055&lt;&gt;"",SUMIFS('JPK_KR-1'!AL:AL,'JPK_KR-1'!W:W,F1055),"")</f>
        <v/>
      </c>
      <c r="H1055" s="124" t="str">
        <f>IF(E1055&lt;&gt;"",SUMIFS('JPK_KR-1'!AM:AM,'JPK_KR-1'!W:W,F1055),"")</f>
        <v/>
      </c>
      <c r="I1055" t="str">
        <f>IF(KOKPIT!I1055&lt;&gt;"",KOKPIT!I1055,"")</f>
        <v/>
      </c>
      <c r="J1055" t="str">
        <f>IF(KOKPIT!J1055&lt;&gt;"",KOKPIT!J1055,"")</f>
        <v/>
      </c>
      <c r="K1055" s="124" t="str">
        <f>IF(I1055&lt;&gt;"",SUMIFS('JPK_KR-1'!AJ:AJ,'JPK_KR-1'!W:W,J1055),"")</f>
        <v/>
      </c>
      <c r="L1055" s="124" t="str">
        <f>IF(I1055&lt;&gt;"",SUMIFS('JPK_KR-1'!AK:AK,'JPK_KR-1'!W:W,J1055),"")</f>
        <v/>
      </c>
    </row>
    <row r="1056" spans="1:12" x14ac:dyDescent="0.35">
      <c r="A1056" t="str">
        <f>IF(KOKPIT!A1056&lt;&gt;"",KOKPIT!A1056,"")</f>
        <v/>
      </c>
      <c r="B1056" t="str">
        <f>IF(KOKPIT!B1056&lt;&gt;"",KOKPIT!B1056,"")</f>
        <v/>
      </c>
      <c r="C1056" s="124" t="str">
        <f>IF(A1056&lt;&gt;"",SUMIFS('JPK_KR-1'!AL:AL,'JPK_KR-1'!W:W,B1056),"")</f>
        <v/>
      </c>
      <c r="D1056" s="124" t="str">
        <f>IF(A1056&lt;&gt;"",SUMIFS('JPK_KR-1'!AM:AM,'JPK_KR-1'!W:W,B1056),"")</f>
        <v/>
      </c>
      <c r="E1056" t="str">
        <f>IF(KOKPIT!E1056&lt;&gt;"",KOKPIT!E1056,"")</f>
        <v/>
      </c>
      <c r="F1056" t="str">
        <f>IF(KOKPIT!F1056&lt;&gt;"",KOKPIT!F1056,"")</f>
        <v/>
      </c>
      <c r="G1056" s="124" t="str">
        <f>IF(E1056&lt;&gt;"",SUMIFS('JPK_KR-1'!AL:AL,'JPK_KR-1'!W:W,F1056),"")</f>
        <v/>
      </c>
      <c r="H1056" s="124" t="str">
        <f>IF(E1056&lt;&gt;"",SUMIFS('JPK_KR-1'!AM:AM,'JPK_KR-1'!W:W,F1056),"")</f>
        <v/>
      </c>
      <c r="I1056" t="str">
        <f>IF(KOKPIT!I1056&lt;&gt;"",KOKPIT!I1056,"")</f>
        <v/>
      </c>
      <c r="J1056" t="str">
        <f>IF(KOKPIT!J1056&lt;&gt;"",KOKPIT!J1056,"")</f>
        <v/>
      </c>
      <c r="K1056" s="124" t="str">
        <f>IF(I1056&lt;&gt;"",SUMIFS('JPK_KR-1'!AJ:AJ,'JPK_KR-1'!W:W,J1056),"")</f>
        <v/>
      </c>
      <c r="L1056" s="124" t="str">
        <f>IF(I1056&lt;&gt;"",SUMIFS('JPK_KR-1'!AK:AK,'JPK_KR-1'!W:W,J1056),"")</f>
        <v/>
      </c>
    </row>
    <row r="1057" spans="1:12" x14ac:dyDescent="0.35">
      <c r="A1057" t="str">
        <f>IF(KOKPIT!A1057&lt;&gt;"",KOKPIT!A1057,"")</f>
        <v/>
      </c>
      <c r="B1057" t="str">
        <f>IF(KOKPIT!B1057&lt;&gt;"",KOKPIT!B1057,"")</f>
        <v/>
      </c>
      <c r="C1057" s="124" t="str">
        <f>IF(A1057&lt;&gt;"",SUMIFS('JPK_KR-1'!AL:AL,'JPK_KR-1'!W:W,B1057),"")</f>
        <v/>
      </c>
      <c r="D1057" s="124" t="str">
        <f>IF(A1057&lt;&gt;"",SUMIFS('JPK_KR-1'!AM:AM,'JPK_KR-1'!W:W,B1057),"")</f>
        <v/>
      </c>
      <c r="E1057" t="str">
        <f>IF(KOKPIT!E1057&lt;&gt;"",KOKPIT!E1057,"")</f>
        <v/>
      </c>
      <c r="F1057" t="str">
        <f>IF(KOKPIT!F1057&lt;&gt;"",KOKPIT!F1057,"")</f>
        <v/>
      </c>
      <c r="G1057" s="124" t="str">
        <f>IF(E1057&lt;&gt;"",SUMIFS('JPK_KR-1'!AL:AL,'JPK_KR-1'!W:W,F1057),"")</f>
        <v/>
      </c>
      <c r="H1057" s="124" t="str">
        <f>IF(E1057&lt;&gt;"",SUMIFS('JPK_KR-1'!AM:AM,'JPK_KR-1'!W:W,F1057),"")</f>
        <v/>
      </c>
      <c r="I1057" t="str">
        <f>IF(KOKPIT!I1057&lt;&gt;"",KOKPIT!I1057,"")</f>
        <v/>
      </c>
      <c r="J1057" t="str">
        <f>IF(KOKPIT!J1057&lt;&gt;"",KOKPIT!J1057,"")</f>
        <v/>
      </c>
      <c r="K1057" s="124" t="str">
        <f>IF(I1057&lt;&gt;"",SUMIFS('JPK_KR-1'!AJ:AJ,'JPK_KR-1'!W:W,J1057),"")</f>
        <v/>
      </c>
      <c r="L1057" s="124" t="str">
        <f>IF(I1057&lt;&gt;"",SUMIFS('JPK_KR-1'!AK:AK,'JPK_KR-1'!W:W,J1057),"")</f>
        <v/>
      </c>
    </row>
    <row r="1058" spans="1:12" x14ac:dyDescent="0.35">
      <c r="A1058" t="str">
        <f>IF(KOKPIT!A1058&lt;&gt;"",KOKPIT!A1058,"")</f>
        <v/>
      </c>
      <c r="B1058" t="str">
        <f>IF(KOKPIT!B1058&lt;&gt;"",KOKPIT!B1058,"")</f>
        <v/>
      </c>
      <c r="C1058" s="124" t="str">
        <f>IF(A1058&lt;&gt;"",SUMIFS('JPK_KR-1'!AL:AL,'JPK_KR-1'!W:W,B1058),"")</f>
        <v/>
      </c>
      <c r="D1058" s="124" t="str">
        <f>IF(A1058&lt;&gt;"",SUMIFS('JPK_KR-1'!AM:AM,'JPK_KR-1'!W:W,B1058),"")</f>
        <v/>
      </c>
      <c r="E1058" t="str">
        <f>IF(KOKPIT!E1058&lt;&gt;"",KOKPIT!E1058,"")</f>
        <v/>
      </c>
      <c r="F1058" t="str">
        <f>IF(KOKPIT!F1058&lt;&gt;"",KOKPIT!F1058,"")</f>
        <v/>
      </c>
      <c r="G1058" s="124" t="str">
        <f>IF(E1058&lt;&gt;"",SUMIFS('JPK_KR-1'!AL:AL,'JPK_KR-1'!W:W,F1058),"")</f>
        <v/>
      </c>
      <c r="H1058" s="124" t="str">
        <f>IF(E1058&lt;&gt;"",SUMIFS('JPK_KR-1'!AM:AM,'JPK_KR-1'!W:W,F1058),"")</f>
        <v/>
      </c>
      <c r="I1058" t="str">
        <f>IF(KOKPIT!I1058&lt;&gt;"",KOKPIT!I1058,"")</f>
        <v/>
      </c>
      <c r="J1058" t="str">
        <f>IF(KOKPIT!J1058&lt;&gt;"",KOKPIT!J1058,"")</f>
        <v/>
      </c>
      <c r="K1058" s="124" t="str">
        <f>IF(I1058&lt;&gt;"",SUMIFS('JPK_KR-1'!AJ:AJ,'JPK_KR-1'!W:W,J1058),"")</f>
        <v/>
      </c>
      <c r="L1058" s="124" t="str">
        <f>IF(I1058&lt;&gt;"",SUMIFS('JPK_KR-1'!AK:AK,'JPK_KR-1'!W:W,J1058),"")</f>
        <v/>
      </c>
    </row>
    <row r="1059" spans="1:12" x14ac:dyDescent="0.35">
      <c r="A1059" t="str">
        <f>IF(KOKPIT!A1059&lt;&gt;"",KOKPIT!A1059,"")</f>
        <v/>
      </c>
      <c r="B1059" t="str">
        <f>IF(KOKPIT!B1059&lt;&gt;"",KOKPIT!B1059,"")</f>
        <v/>
      </c>
      <c r="C1059" s="124" t="str">
        <f>IF(A1059&lt;&gt;"",SUMIFS('JPK_KR-1'!AL:AL,'JPK_KR-1'!W:W,B1059),"")</f>
        <v/>
      </c>
      <c r="D1059" s="124" t="str">
        <f>IF(A1059&lt;&gt;"",SUMIFS('JPK_KR-1'!AM:AM,'JPK_KR-1'!W:W,B1059),"")</f>
        <v/>
      </c>
      <c r="E1059" t="str">
        <f>IF(KOKPIT!E1059&lt;&gt;"",KOKPIT!E1059,"")</f>
        <v/>
      </c>
      <c r="F1059" t="str">
        <f>IF(KOKPIT!F1059&lt;&gt;"",KOKPIT!F1059,"")</f>
        <v/>
      </c>
      <c r="G1059" s="124" t="str">
        <f>IF(E1059&lt;&gt;"",SUMIFS('JPK_KR-1'!AL:AL,'JPK_KR-1'!W:W,F1059),"")</f>
        <v/>
      </c>
      <c r="H1059" s="124" t="str">
        <f>IF(E1059&lt;&gt;"",SUMIFS('JPK_KR-1'!AM:AM,'JPK_KR-1'!W:W,F1059),"")</f>
        <v/>
      </c>
      <c r="I1059" t="str">
        <f>IF(KOKPIT!I1059&lt;&gt;"",KOKPIT!I1059,"")</f>
        <v/>
      </c>
      <c r="J1059" t="str">
        <f>IF(KOKPIT!J1059&lt;&gt;"",KOKPIT!J1059,"")</f>
        <v/>
      </c>
      <c r="K1059" s="124" t="str">
        <f>IF(I1059&lt;&gt;"",SUMIFS('JPK_KR-1'!AJ:AJ,'JPK_KR-1'!W:W,J1059),"")</f>
        <v/>
      </c>
      <c r="L1059" s="124" t="str">
        <f>IF(I1059&lt;&gt;"",SUMIFS('JPK_KR-1'!AK:AK,'JPK_KR-1'!W:W,J1059),"")</f>
        <v/>
      </c>
    </row>
    <row r="1060" spans="1:12" x14ac:dyDescent="0.35">
      <c r="A1060" t="str">
        <f>IF(KOKPIT!A1060&lt;&gt;"",KOKPIT!A1060,"")</f>
        <v/>
      </c>
      <c r="B1060" t="str">
        <f>IF(KOKPIT!B1060&lt;&gt;"",KOKPIT!B1060,"")</f>
        <v/>
      </c>
      <c r="C1060" s="124" t="str">
        <f>IF(A1060&lt;&gt;"",SUMIFS('JPK_KR-1'!AL:AL,'JPK_KR-1'!W:W,B1060),"")</f>
        <v/>
      </c>
      <c r="D1060" s="124" t="str">
        <f>IF(A1060&lt;&gt;"",SUMIFS('JPK_KR-1'!AM:AM,'JPK_KR-1'!W:W,B1060),"")</f>
        <v/>
      </c>
      <c r="E1060" t="str">
        <f>IF(KOKPIT!E1060&lt;&gt;"",KOKPIT!E1060,"")</f>
        <v/>
      </c>
      <c r="F1060" t="str">
        <f>IF(KOKPIT!F1060&lt;&gt;"",KOKPIT!F1060,"")</f>
        <v/>
      </c>
      <c r="G1060" s="124" t="str">
        <f>IF(E1060&lt;&gt;"",SUMIFS('JPK_KR-1'!AL:AL,'JPK_KR-1'!W:W,F1060),"")</f>
        <v/>
      </c>
      <c r="H1060" s="124" t="str">
        <f>IF(E1060&lt;&gt;"",SUMIFS('JPK_KR-1'!AM:AM,'JPK_KR-1'!W:W,F1060),"")</f>
        <v/>
      </c>
      <c r="I1060" t="str">
        <f>IF(KOKPIT!I1060&lt;&gt;"",KOKPIT!I1060,"")</f>
        <v/>
      </c>
      <c r="J1060" t="str">
        <f>IF(KOKPIT!J1060&lt;&gt;"",KOKPIT!J1060,"")</f>
        <v/>
      </c>
      <c r="K1060" s="124" t="str">
        <f>IF(I1060&lt;&gt;"",SUMIFS('JPK_KR-1'!AJ:AJ,'JPK_KR-1'!W:W,J1060),"")</f>
        <v/>
      </c>
      <c r="L1060" s="124" t="str">
        <f>IF(I1060&lt;&gt;"",SUMIFS('JPK_KR-1'!AK:AK,'JPK_KR-1'!W:W,J1060),"")</f>
        <v/>
      </c>
    </row>
    <row r="1061" spans="1:12" x14ac:dyDescent="0.35">
      <c r="A1061" t="str">
        <f>IF(KOKPIT!A1061&lt;&gt;"",KOKPIT!A1061,"")</f>
        <v/>
      </c>
      <c r="B1061" t="str">
        <f>IF(KOKPIT!B1061&lt;&gt;"",KOKPIT!B1061,"")</f>
        <v/>
      </c>
      <c r="C1061" s="124" t="str">
        <f>IF(A1061&lt;&gt;"",SUMIFS('JPK_KR-1'!AL:AL,'JPK_KR-1'!W:W,B1061),"")</f>
        <v/>
      </c>
      <c r="D1061" s="124" t="str">
        <f>IF(A1061&lt;&gt;"",SUMIFS('JPK_KR-1'!AM:AM,'JPK_KR-1'!W:W,B1061),"")</f>
        <v/>
      </c>
      <c r="E1061" t="str">
        <f>IF(KOKPIT!E1061&lt;&gt;"",KOKPIT!E1061,"")</f>
        <v/>
      </c>
      <c r="F1061" t="str">
        <f>IF(KOKPIT!F1061&lt;&gt;"",KOKPIT!F1061,"")</f>
        <v/>
      </c>
      <c r="G1061" s="124" t="str">
        <f>IF(E1061&lt;&gt;"",SUMIFS('JPK_KR-1'!AL:AL,'JPK_KR-1'!W:W,F1061),"")</f>
        <v/>
      </c>
      <c r="H1061" s="124" t="str">
        <f>IF(E1061&lt;&gt;"",SUMIFS('JPK_KR-1'!AM:AM,'JPK_KR-1'!W:W,F1061),"")</f>
        <v/>
      </c>
      <c r="I1061" t="str">
        <f>IF(KOKPIT!I1061&lt;&gt;"",KOKPIT!I1061,"")</f>
        <v/>
      </c>
      <c r="J1061" t="str">
        <f>IF(KOKPIT!J1061&lt;&gt;"",KOKPIT!J1061,"")</f>
        <v/>
      </c>
      <c r="K1061" s="124" t="str">
        <f>IF(I1061&lt;&gt;"",SUMIFS('JPK_KR-1'!AJ:AJ,'JPK_KR-1'!W:W,J1061),"")</f>
        <v/>
      </c>
      <c r="L1061" s="124" t="str">
        <f>IF(I1061&lt;&gt;"",SUMIFS('JPK_KR-1'!AK:AK,'JPK_KR-1'!W:W,J1061),"")</f>
        <v/>
      </c>
    </row>
    <row r="1062" spans="1:12" x14ac:dyDescent="0.35">
      <c r="A1062" t="str">
        <f>IF(KOKPIT!A1062&lt;&gt;"",KOKPIT!A1062,"")</f>
        <v/>
      </c>
      <c r="B1062" t="str">
        <f>IF(KOKPIT!B1062&lt;&gt;"",KOKPIT!B1062,"")</f>
        <v/>
      </c>
      <c r="C1062" s="124" t="str">
        <f>IF(A1062&lt;&gt;"",SUMIFS('JPK_KR-1'!AL:AL,'JPK_KR-1'!W:W,B1062),"")</f>
        <v/>
      </c>
      <c r="D1062" s="124" t="str">
        <f>IF(A1062&lt;&gt;"",SUMIFS('JPK_KR-1'!AM:AM,'JPK_KR-1'!W:W,B1062),"")</f>
        <v/>
      </c>
      <c r="E1062" t="str">
        <f>IF(KOKPIT!E1062&lt;&gt;"",KOKPIT!E1062,"")</f>
        <v/>
      </c>
      <c r="F1062" t="str">
        <f>IF(KOKPIT!F1062&lt;&gt;"",KOKPIT!F1062,"")</f>
        <v/>
      </c>
      <c r="G1062" s="124" t="str">
        <f>IF(E1062&lt;&gt;"",SUMIFS('JPK_KR-1'!AL:AL,'JPK_KR-1'!W:W,F1062),"")</f>
        <v/>
      </c>
      <c r="H1062" s="124" t="str">
        <f>IF(E1062&lt;&gt;"",SUMIFS('JPK_KR-1'!AM:AM,'JPK_KR-1'!W:W,F1062),"")</f>
        <v/>
      </c>
      <c r="I1062" t="str">
        <f>IF(KOKPIT!I1062&lt;&gt;"",KOKPIT!I1062,"")</f>
        <v/>
      </c>
      <c r="J1062" t="str">
        <f>IF(KOKPIT!J1062&lt;&gt;"",KOKPIT!J1062,"")</f>
        <v/>
      </c>
      <c r="K1062" s="124" t="str">
        <f>IF(I1062&lt;&gt;"",SUMIFS('JPK_KR-1'!AJ:AJ,'JPK_KR-1'!W:W,J1062),"")</f>
        <v/>
      </c>
      <c r="L1062" s="124" t="str">
        <f>IF(I1062&lt;&gt;"",SUMIFS('JPK_KR-1'!AK:AK,'JPK_KR-1'!W:W,J1062),"")</f>
        <v/>
      </c>
    </row>
    <row r="1063" spans="1:12" x14ac:dyDescent="0.35">
      <c r="A1063" t="str">
        <f>IF(KOKPIT!A1063&lt;&gt;"",KOKPIT!A1063,"")</f>
        <v/>
      </c>
      <c r="B1063" t="str">
        <f>IF(KOKPIT!B1063&lt;&gt;"",KOKPIT!B1063,"")</f>
        <v/>
      </c>
      <c r="C1063" s="124" t="str">
        <f>IF(A1063&lt;&gt;"",SUMIFS('JPK_KR-1'!AL:AL,'JPK_KR-1'!W:W,B1063),"")</f>
        <v/>
      </c>
      <c r="D1063" s="124" t="str">
        <f>IF(A1063&lt;&gt;"",SUMIFS('JPK_KR-1'!AM:AM,'JPK_KR-1'!W:W,B1063),"")</f>
        <v/>
      </c>
      <c r="E1063" t="str">
        <f>IF(KOKPIT!E1063&lt;&gt;"",KOKPIT!E1063,"")</f>
        <v/>
      </c>
      <c r="F1063" t="str">
        <f>IF(KOKPIT!F1063&lt;&gt;"",KOKPIT!F1063,"")</f>
        <v/>
      </c>
      <c r="G1063" s="124" t="str">
        <f>IF(E1063&lt;&gt;"",SUMIFS('JPK_KR-1'!AL:AL,'JPK_KR-1'!W:W,F1063),"")</f>
        <v/>
      </c>
      <c r="H1063" s="124" t="str">
        <f>IF(E1063&lt;&gt;"",SUMIFS('JPK_KR-1'!AM:AM,'JPK_KR-1'!W:W,F1063),"")</f>
        <v/>
      </c>
      <c r="I1063" t="str">
        <f>IF(KOKPIT!I1063&lt;&gt;"",KOKPIT!I1063,"")</f>
        <v/>
      </c>
      <c r="J1063" t="str">
        <f>IF(KOKPIT!J1063&lt;&gt;"",KOKPIT!J1063,"")</f>
        <v/>
      </c>
      <c r="K1063" s="124" t="str">
        <f>IF(I1063&lt;&gt;"",SUMIFS('JPK_KR-1'!AJ:AJ,'JPK_KR-1'!W:W,J1063),"")</f>
        <v/>
      </c>
      <c r="L1063" s="124" t="str">
        <f>IF(I1063&lt;&gt;"",SUMIFS('JPK_KR-1'!AK:AK,'JPK_KR-1'!W:W,J1063),"")</f>
        <v/>
      </c>
    </row>
    <row r="1064" spans="1:12" x14ac:dyDescent="0.35">
      <c r="A1064" t="str">
        <f>IF(KOKPIT!A1064&lt;&gt;"",KOKPIT!A1064,"")</f>
        <v/>
      </c>
      <c r="B1064" t="str">
        <f>IF(KOKPIT!B1064&lt;&gt;"",KOKPIT!B1064,"")</f>
        <v/>
      </c>
      <c r="C1064" s="124" t="str">
        <f>IF(A1064&lt;&gt;"",SUMIFS('JPK_KR-1'!AL:AL,'JPK_KR-1'!W:W,B1064),"")</f>
        <v/>
      </c>
      <c r="D1064" s="124" t="str">
        <f>IF(A1064&lt;&gt;"",SUMIFS('JPK_KR-1'!AM:AM,'JPK_KR-1'!W:W,B1064),"")</f>
        <v/>
      </c>
      <c r="E1064" t="str">
        <f>IF(KOKPIT!E1064&lt;&gt;"",KOKPIT!E1064,"")</f>
        <v/>
      </c>
      <c r="F1064" t="str">
        <f>IF(KOKPIT!F1064&lt;&gt;"",KOKPIT!F1064,"")</f>
        <v/>
      </c>
      <c r="G1064" s="124" t="str">
        <f>IF(E1064&lt;&gt;"",SUMIFS('JPK_KR-1'!AL:AL,'JPK_KR-1'!W:W,F1064),"")</f>
        <v/>
      </c>
      <c r="H1064" s="124" t="str">
        <f>IF(E1064&lt;&gt;"",SUMIFS('JPK_KR-1'!AM:AM,'JPK_KR-1'!W:W,F1064),"")</f>
        <v/>
      </c>
      <c r="I1064" t="str">
        <f>IF(KOKPIT!I1064&lt;&gt;"",KOKPIT!I1064,"")</f>
        <v/>
      </c>
      <c r="J1064" t="str">
        <f>IF(KOKPIT!J1064&lt;&gt;"",KOKPIT!J1064,"")</f>
        <v/>
      </c>
      <c r="K1064" s="124" t="str">
        <f>IF(I1064&lt;&gt;"",SUMIFS('JPK_KR-1'!AJ:AJ,'JPK_KR-1'!W:W,J1064),"")</f>
        <v/>
      </c>
      <c r="L1064" s="124" t="str">
        <f>IF(I1064&lt;&gt;"",SUMIFS('JPK_KR-1'!AK:AK,'JPK_KR-1'!W:W,J1064),"")</f>
        <v/>
      </c>
    </row>
    <row r="1065" spans="1:12" x14ac:dyDescent="0.35">
      <c r="A1065" t="str">
        <f>IF(KOKPIT!A1065&lt;&gt;"",KOKPIT!A1065,"")</f>
        <v/>
      </c>
      <c r="B1065" t="str">
        <f>IF(KOKPIT!B1065&lt;&gt;"",KOKPIT!B1065,"")</f>
        <v/>
      </c>
      <c r="C1065" s="124" t="str">
        <f>IF(A1065&lt;&gt;"",SUMIFS('JPK_KR-1'!AL:AL,'JPK_KR-1'!W:W,B1065),"")</f>
        <v/>
      </c>
      <c r="D1065" s="124" t="str">
        <f>IF(A1065&lt;&gt;"",SUMIFS('JPK_KR-1'!AM:AM,'JPK_KR-1'!W:W,B1065),"")</f>
        <v/>
      </c>
      <c r="E1065" t="str">
        <f>IF(KOKPIT!E1065&lt;&gt;"",KOKPIT!E1065,"")</f>
        <v/>
      </c>
      <c r="F1065" t="str">
        <f>IF(KOKPIT!F1065&lt;&gt;"",KOKPIT!F1065,"")</f>
        <v/>
      </c>
      <c r="G1065" s="124" t="str">
        <f>IF(E1065&lt;&gt;"",SUMIFS('JPK_KR-1'!AL:AL,'JPK_KR-1'!W:W,F1065),"")</f>
        <v/>
      </c>
      <c r="H1065" s="124" t="str">
        <f>IF(E1065&lt;&gt;"",SUMIFS('JPK_KR-1'!AM:AM,'JPK_KR-1'!W:W,F1065),"")</f>
        <v/>
      </c>
      <c r="I1065" t="str">
        <f>IF(KOKPIT!I1065&lt;&gt;"",KOKPIT!I1065,"")</f>
        <v/>
      </c>
      <c r="J1065" t="str">
        <f>IF(KOKPIT!J1065&lt;&gt;"",KOKPIT!J1065,"")</f>
        <v/>
      </c>
      <c r="K1065" s="124" t="str">
        <f>IF(I1065&lt;&gt;"",SUMIFS('JPK_KR-1'!AJ:AJ,'JPK_KR-1'!W:W,J1065),"")</f>
        <v/>
      </c>
      <c r="L1065" s="124" t="str">
        <f>IF(I1065&lt;&gt;"",SUMIFS('JPK_KR-1'!AK:AK,'JPK_KR-1'!W:W,J1065),"")</f>
        <v/>
      </c>
    </row>
    <row r="1066" spans="1:12" x14ac:dyDescent="0.35">
      <c r="A1066" t="str">
        <f>IF(KOKPIT!A1066&lt;&gt;"",KOKPIT!A1066,"")</f>
        <v/>
      </c>
      <c r="B1066" t="str">
        <f>IF(KOKPIT!B1066&lt;&gt;"",KOKPIT!B1066,"")</f>
        <v/>
      </c>
      <c r="C1066" s="124" t="str">
        <f>IF(A1066&lt;&gt;"",SUMIFS('JPK_KR-1'!AL:AL,'JPK_KR-1'!W:W,B1066),"")</f>
        <v/>
      </c>
      <c r="D1066" s="124" t="str">
        <f>IF(A1066&lt;&gt;"",SUMIFS('JPK_KR-1'!AM:AM,'JPK_KR-1'!W:W,B1066),"")</f>
        <v/>
      </c>
      <c r="E1066" t="str">
        <f>IF(KOKPIT!E1066&lt;&gt;"",KOKPIT!E1066,"")</f>
        <v/>
      </c>
      <c r="F1066" t="str">
        <f>IF(KOKPIT!F1066&lt;&gt;"",KOKPIT!F1066,"")</f>
        <v/>
      </c>
      <c r="G1066" s="124" t="str">
        <f>IF(E1066&lt;&gt;"",SUMIFS('JPK_KR-1'!AL:AL,'JPK_KR-1'!W:W,F1066),"")</f>
        <v/>
      </c>
      <c r="H1066" s="124" t="str">
        <f>IF(E1066&lt;&gt;"",SUMIFS('JPK_KR-1'!AM:AM,'JPK_KR-1'!W:W,F1066),"")</f>
        <v/>
      </c>
      <c r="I1066" t="str">
        <f>IF(KOKPIT!I1066&lt;&gt;"",KOKPIT!I1066,"")</f>
        <v/>
      </c>
      <c r="J1066" t="str">
        <f>IF(KOKPIT!J1066&lt;&gt;"",KOKPIT!J1066,"")</f>
        <v/>
      </c>
      <c r="K1066" s="124" t="str">
        <f>IF(I1066&lt;&gt;"",SUMIFS('JPK_KR-1'!AJ:AJ,'JPK_KR-1'!W:W,J1066),"")</f>
        <v/>
      </c>
      <c r="L1066" s="124" t="str">
        <f>IF(I1066&lt;&gt;"",SUMIFS('JPK_KR-1'!AK:AK,'JPK_KR-1'!W:W,J1066),"")</f>
        <v/>
      </c>
    </row>
    <row r="1067" spans="1:12" x14ac:dyDescent="0.35">
      <c r="A1067" t="str">
        <f>IF(KOKPIT!A1067&lt;&gt;"",KOKPIT!A1067,"")</f>
        <v/>
      </c>
      <c r="B1067" t="str">
        <f>IF(KOKPIT!B1067&lt;&gt;"",KOKPIT!B1067,"")</f>
        <v/>
      </c>
      <c r="C1067" s="124" t="str">
        <f>IF(A1067&lt;&gt;"",SUMIFS('JPK_KR-1'!AL:AL,'JPK_KR-1'!W:W,B1067),"")</f>
        <v/>
      </c>
      <c r="D1067" s="124" t="str">
        <f>IF(A1067&lt;&gt;"",SUMIFS('JPK_KR-1'!AM:AM,'JPK_KR-1'!W:W,B1067),"")</f>
        <v/>
      </c>
      <c r="E1067" t="str">
        <f>IF(KOKPIT!E1067&lt;&gt;"",KOKPIT!E1067,"")</f>
        <v/>
      </c>
      <c r="F1067" t="str">
        <f>IF(KOKPIT!F1067&lt;&gt;"",KOKPIT!F1067,"")</f>
        <v/>
      </c>
      <c r="G1067" s="124" t="str">
        <f>IF(E1067&lt;&gt;"",SUMIFS('JPK_KR-1'!AL:AL,'JPK_KR-1'!W:W,F1067),"")</f>
        <v/>
      </c>
      <c r="H1067" s="124" t="str">
        <f>IF(E1067&lt;&gt;"",SUMIFS('JPK_KR-1'!AM:AM,'JPK_KR-1'!W:W,F1067),"")</f>
        <v/>
      </c>
      <c r="I1067" t="str">
        <f>IF(KOKPIT!I1067&lt;&gt;"",KOKPIT!I1067,"")</f>
        <v/>
      </c>
      <c r="J1067" t="str">
        <f>IF(KOKPIT!J1067&lt;&gt;"",KOKPIT!J1067,"")</f>
        <v/>
      </c>
      <c r="K1067" s="124" t="str">
        <f>IF(I1067&lt;&gt;"",SUMIFS('JPK_KR-1'!AJ:AJ,'JPK_KR-1'!W:W,J1067),"")</f>
        <v/>
      </c>
      <c r="L1067" s="124" t="str">
        <f>IF(I1067&lt;&gt;"",SUMIFS('JPK_KR-1'!AK:AK,'JPK_KR-1'!W:W,J1067),"")</f>
        <v/>
      </c>
    </row>
    <row r="1068" spans="1:12" x14ac:dyDescent="0.35">
      <c r="A1068" t="str">
        <f>IF(KOKPIT!A1068&lt;&gt;"",KOKPIT!A1068,"")</f>
        <v/>
      </c>
      <c r="B1068" t="str">
        <f>IF(KOKPIT!B1068&lt;&gt;"",KOKPIT!B1068,"")</f>
        <v/>
      </c>
      <c r="C1068" s="124" t="str">
        <f>IF(A1068&lt;&gt;"",SUMIFS('JPK_KR-1'!AL:AL,'JPK_KR-1'!W:W,B1068),"")</f>
        <v/>
      </c>
      <c r="D1068" s="124" t="str">
        <f>IF(A1068&lt;&gt;"",SUMIFS('JPK_KR-1'!AM:AM,'JPK_KR-1'!W:W,B1068),"")</f>
        <v/>
      </c>
      <c r="E1068" t="str">
        <f>IF(KOKPIT!E1068&lt;&gt;"",KOKPIT!E1068,"")</f>
        <v/>
      </c>
      <c r="F1068" t="str">
        <f>IF(KOKPIT!F1068&lt;&gt;"",KOKPIT!F1068,"")</f>
        <v/>
      </c>
      <c r="G1068" s="124" t="str">
        <f>IF(E1068&lt;&gt;"",SUMIFS('JPK_KR-1'!AL:AL,'JPK_KR-1'!W:W,F1068),"")</f>
        <v/>
      </c>
      <c r="H1068" s="124" t="str">
        <f>IF(E1068&lt;&gt;"",SUMIFS('JPK_KR-1'!AM:AM,'JPK_KR-1'!W:W,F1068),"")</f>
        <v/>
      </c>
      <c r="I1068" t="str">
        <f>IF(KOKPIT!I1068&lt;&gt;"",KOKPIT!I1068,"")</f>
        <v/>
      </c>
      <c r="J1068" t="str">
        <f>IF(KOKPIT!J1068&lt;&gt;"",KOKPIT!J1068,"")</f>
        <v/>
      </c>
      <c r="K1068" s="124" t="str">
        <f>IF(I1068&lt;&gt;"",SUMIFS('JPK_KR-1'!AJ:AJ,'JPK_KR-1'!W:W,J1068),"")</f>
        <v/>
      </c>
      <c r="L1068" s="124" t="str">
        <f>IF(I1068&lt;&gt;"",SUMIFS('JPK_KR-1'!AK:AK,'JPK_KR-1'!W:W,J1068),"")</f>
        <v/>
      </c>
    </row>
    <row r="1069" spans="1:12" x14ac:dyDescent="0.35">
      <c r="A1069" t="str">
        <f>IF(KOKPIT!A1069&lt;&gt;"",KOKPIT!A1069,"")</f>
        <v/>
      </c>
      <c r="B1069" t="str">
        <f>IF(KOKPIT!B1069&lt;&gt;"",KOKPIT!B1069,"")</f>
        <v/>
      </c>
      <c r="C1069" s="124" t="str">
        <f>IF(A1069&lt;&gt;"",SUMIFS('JPK_KR-1'!AL:AL,'JPK_KR-1'!W:W,B1069),"")</f>
        <v/>
      </c>
      <c r="D1069" s="124" t="str">
        <f>IF(A1069&lt;&gt;"",SUMIFS('JPK_KR-1'!AM:AM,'JPK_KR-1'!W:W,B1069),"")</f>
        <v/>
      </c>
      <c r="E1069" t="str">
        <f>IF(KOKPIT!E1069&lt;&gt;"",KOKPIT!E1069,"")</f>
        <v/>
      </c>
      <c r="F1069" t="str">
        <f>IF(KOKPIT!F1069&lt;&gt;"",KOKPIT!F1069,"")</f>
        <v/>
      </c>
      <c r="G1069" s="124" t="str">
        <f>IF(E1069&lt;&gt;"",SUMIFS('JPK_KR-1'!AL:AL,'JPK_KR-1'!W:W,F1069),"")</f>
        <v/>
      </c>
      <c r="H1069" s="124" t="str">
        <f>IF(E1069&lt;&gt;"",SUMIFS('JPK_KR-1'!AM:AM,'JPK_KR-1'!W:W,F1069),"")</f>
        <v/>
      </c>
      <c r="I1069" t="str">
        <f>IF(KOKPIT!I1069&lt;&gt;"",KOKPIT!I1069,"")</f>
        <v/>
      </c>
      <c r="J1069" t="str">
        <f>IF(KOKPIT!J1069&lt;&gt;"",KOKPIT!J1069,"")</f>
        <v/>
      </c>
      <c r="K1069" s="124" t="str">
        <f>IF(I1069&lt;&gt;"",SUMIFS('JPK_KR-1'!AJ:AJ,'JPK_KR-1'!W:W,J1069),"")</f>
        <v/>
      </c>
      <c r="L1069" s="124" t="str">
        <f>IF(I1069&lt;&gt;"",SUMIFS('JPK_KR-1'!AK:AK,'JPK_KR-1'!W:W,J1069),"")</f>
        <v/>
      </c>
    </row>
    <row r="1070" spans="1:12" x14ac:dyDescent="0.35">
      <c r="A1070" t="str">
        <f>IF(KOKPIT!A1070&lt;&gt;"",KOKPIT!A1070,"")</f>
        <v/>
      </c>
      <c r="B1070" t="str">
        <f>IF(KOKPIT!B1070&lt;&gt;"",KOKPIT!B1070,"")</f>
        <v/>
      </c>
      <c r="C1070" s="124" t="str">
        <f>IF(A1070&lt;&gt;"",SUMIFS('JPK_KR-1'!AL:AL,'JPK_KR-1'!W:W,B1070),"")</f>
        <v/>
      </c>
      <c r="D1070" s="124" t="str">
        <f>IF(A1070&lt;&gt;"",SUMIFS('JPK_KR-1'!AM:AM,'JPK_KR-1'!W:W,B1070),"")</f>
        <v/>
      </c>
      <c r="E1070" t="str">
        <f>IF(KOKPIT!E1070&lt;&gt;"",KOKPIT!E1070,"")</f>
        <v/>
      </c>
      <c r="F1070" t="str">
        <f>IF(KOKPIT!F1070&lt;&gt;"",KOKPIT!F1070,"")</f>
        <v/>
      </c>
      <c r="G1070" s="124" t="str">
        <f>IF(E1070&lt;&gt;"",SUMIFS('JPK_KR-1'!AL:AL,'JPK_KR-1'!W:W,F1070),"")</f>
        <v/>
      </c>
      <c r="H1070" s="124" t="str">
        <f>IF(E1070&lt;&gt;"",SUMIFS('JPK_KR-1'!AM:AM,'JPK_KR-1'!W:W,F1070),"")</f>
        <v/>
      </c>
      <c r="I1070" t="str">
        <f>IF(KOKPIT!I1070&lt;&gt;"",KOKPIT!I1070,"")</f>
        <v/>
      </c>
      <c r="J1070" t="str">
        <f>IF(KOKPIT!J1070&lt;&gt;"",KOKPIT!J1070,"")</f>
        <v/>
      </c>
      <c r="K1070" s="124" t="str">
        <f>IF(I1070&lt;&gt;"",SUMIFS('JPK_KR-1'!AJ:AJ,'JPK_KR-1'!W:W,J1070),"")</f>
        <v/>
      </c>
      <c r="L1070" s="124" t="str">
        <f>IF(I1070&lt;&gt;"",SUMIFS('JPK_KR-1'!AK:AK,'JPK_KR-1'!W:W,J1070),"")</f>
        <v/>
      </c>
    </row>
    <row r="1071" spans="1:12" x14ac:dyDescent="0.35">
      <c r="A1071" t="str">
        <f>IF(KOKPIT!A1071&lt;&gt;"",KOKPIT!A1071,"")</f>
        <v/>
      </c>
      <c r="B1071" t="str">
        <f>IF(KOKPIT!B1071&lt;&gt;"",KOKPIT!B1071,"")</f>
        <v/>
      </c>
      <c r="C1071" s="124" t="str">
        <f>IF(A1071&lt;&gt;"",SUMIFS('JPK_KR-1'!AL:AL,'JPK_KR-1'!W:W,B1071),"")</f>
        <v/>
      </c>
      <c r="D1071" s="124" t="str">
        <f>IF(A1071&lt;&gt;"",SUMIFS('JPK_KR-1'!AM:AM,'JPK_KR-1'!W:W,B1071),"")</f>
        <v/>
      </c>
      <c r="E1071" t="str">
        <f>IF(KOKPIT!E1071&lt;&gt;"",KOKPIT!E1071,"")</f>
        <v/>
      </c>
      <c r="F1071" t="str">
        <f>IF(KOKPIT!F1071&lt;&gt;"",KOKPIT!F1071,"")</f>
        <v/>
      </c>
      <c r="G1071" s="124" t="str">
        <f>IF(E1071&lt;&gt;"",SUMIFS('JPK_KR-1'!AL:AL,'JPK_KR-1'!W:W,F1071),"")</f>
        <v/>
      </c>
      <c r="H1071" s="124" t="str">
        <f>IF(E1071&lt;&gt;"",SUMIFS('JPK_KR-1'!AM:AM,'JPK_KR-1'!W:W,F1071),"")</f>
        <v/>
      </c>
      <c r="I1071" t="str">
        <f>IF(KOKPIT!I1071&lt;&gt;"",KOKPIT!I1071,"")</f>
        <v/>
      </c>
      <c r="J1071" t="str">
        <f>IF(KOKPIT!J1071&lt;&gt;"",KOKPIT!J1071,"")</f>
        <v/>
      </c>
      <c r="K1071" s="124" t="str">
        <f>IF(I1071&lt;&gt;"",SUMIFS('JPK_KR-1'!AJ:AJ,'JPK_KR-1'!W:W,J1071),"")</f>
        <v/>
      </c>
      <c r="L1071" s="124" t="str">
        <f>IF(I1071&lt;&gt;"",SUMIFS('JPK_KR-1'!AK:AK,'JPK_KR-1'!W:W,J1071),"")</f>
        <v/>
      </c>
    </row>
    <row r="1072" spans="1:12" x14ac:dyDescent="0.35">
      <c r="A1072" t="str">
        <f>IF(KOKPIT!A1072&lt;&gt;"",KOKPIT!A1072,"")</f>
        <v/>
      </c>
      <c r="B1072" t="str">
        <f>IF(KOKPIT!B1072&lt;&gt;"",KOKPIT!B1072,"")</f>
        <v/>
      </c>
      <c r="C1072" s="124" t="str">
        <f>IF(A1072&lt;&gt;"",SUMIFS('JPK_KR-1'!AL:AL,'JPK_KR-1'!W:W,B1072),"")</f>
        <v/>
      </c>
      <c r="D1072" s="124" t="str">
        <f>IF(A1072&lt;&gt;"",SUMIFS('JPK_KR-1'!AM:AM,'JPK_KR-1'!W:W,B1072),"")</f>
        <v/>
      </c>
      <c r="E1072" t="str">
        <f>IF(KOKPIT!E1072&lt;&gt;"",KOKPIT!E1072,"")</f>
        <v/>
      </c>
      <c r="F1072" t="str">
        <f>IF(KOKPIT!F1072&lt;&gt;"",KOKPIT!F1072,"")</f>
        <v/>
      </c>
      <c r="G1072" s="124" t="str">
        <f>IF(E1072&lt;&gt;"",SUMIFS('JPK_KR-1'!AL:AL,'JPK_KR-1'!W:W,F1072),"")</f>
        <v/>
      </c>
      <c r="H1072" s="124" t="str">
        <f>IF(E1072&lt;&gt;"",SUMIFS('JPK_KR-1'!AM:AM,'JPK_KR-1'!W:W,F1072),"")</f>
        <v/>
      </c>
      <c r="I1072" t="str">
        <f>IF(KOKPIT!I1072&lt;&gt;"",KOKPIT!I1072,"")</f>
        <v/>
      </c>
      <c r="J1072" t="str">
        <f>IF(KOKPIT!J1072&lt;&gt;"",KOKPIT!J1072,"")</f>
        <v/>
      </c>
      <c r="K1072" s="124" t="str">
        <f>IF(I1072&lt;&gt;"",SUMIFS('JPK_KR-1'!AJ:AJ,'JPK_KR-1'!W:W,J1072),"")</f>
        <v/>
      </c>
      <c r="L1072" s="124" t="str">
        <f>IF(I1072&lt;&gt;"",SUMIFS('JPK_KR-1'!AK:AK,'JPK_KR-1'!W:W,J1072),"")</f>
        <v/>
      </c>
    </row>
    <row r="1073" spans="1:12" x14ac:dyDescent="0.35">
      <c r="A1073" t="str">
        <f>IF(KOKPIT!A1073&lt;&gt;"",KOKPIT!A1073,"")</f>
        <v/>
      </c>
      <c r="B1073" t="str">
        <f>IF(KOKPIT!B1073&lt;&gt;"",KOKPIT!B1073,"")</f>
        <v/>
      </c>
      <c r="C1073" s="124" t="str">
        <f>IF(A1073&lt;&gt;"",SUMIFS('JPK_KR-1'!AL:AL,'JPK_KR-1'!W:W,B1073),"")</f>
        <v/>
      </c>
      <c r="D1073" s="124" t="str">
        <f>IF(A1073&lt;&gt;"",SUMIFS('JPK_KR-1'!AM:AM,'JPK_KR-1'!W:W,B1073),"")</f>
        <v/>
      </c>
      <c r="E1073" t="str">
        <f>IF(KOKPIT!E1073&lt;&gt;"",KOKPIT!E1073,"")</f>
        <v/>
      </c>
      <c r="F1073" t="str">
        <f>IF(KOKPIT!F1073&lt;&gt;"",KOKPIT!F1073,"")</f>
        <v/>
      </c>
      <c r="G1073" s="124" t="str">
        <f>IF(E1073&lt;&gt;"",SUMIFS('JPK_KR-1'!AL:AL,'JPK_KR-1'!W:W,F1073),"")</f>
        <v/>
      </c>
      <c r="H1073" s="124" t="str">
        <f>IF(E1073&lt;&gt;"",SUMIFS('JPK_KR-1'!AM:AM,'JPK_KR-1'!W:W,F1073),"")</f>
        <v/>
      </c>
      <c r="I1073" t="str">
        <f>IF(KOKPIT!I1073&lt;&gt;"",KOKPIT!I1073,"")</f>
        <v/>
      </c>
      <c r="J1073" t="str">
        <f>IF(KOKPIT!J1073&lt;&gt;"",KOKPIT!J1073,"")</f>
        <v/>
      </c>
      <c r="K1073" s="124" t="str">
        <f>IF(I1073&lt;&gt;"",SUMIFS('JPK_KR-1'!AJ:AJ,'JPK_KR-1'!W:W,J1073),"")</f>
        <v/>
      </c>
      <c r="L1073" s="124" t="str">
        <f>IF(I1073&lt;&gt;"",SUMIFS('JPK_KR-1'!AK:AK,'JPK_KR-1'!W:W,J1073),"")</f>
        <v/>
      </c>
    </row>
    <row r="1074" spans="1:12" x14ac:dyDescent="0.35">
      <c r="A1074" t="str">
        <f>IF(KOKPIT!A1074&lt;&gt;"",KOKPIT!A1074,"")</f>
        <v/>
      </c>
      <c r="B1074" t="str">
        <f>IF(KOKPIT!B1074&lt;&gt;"",KOKPIT!B1074,"")</f>
        <v/>
      </c>
      <c r="C1074" s="124" t="str">
        <f>IF(A1074&lt;&gt;"",SUMIFS('JPK_KR-1'!AL:AL,'JPK_KR-1'!W:W,B1074),"")</f>
        <v/>
      </c>
      <c r="D1074" s="124" t="str">
        <f>IF(A1074&lt;&gt;"",SUMIFS('JPK_KR-1'!AM:AM,'JPK_KR-1'!W:W,B1074),"")</f>
        <v/>
      </c>
      <c r="E1074" t="str">
        <f>IF(KOKPIT!E1074&lt;&gt;"",KOKPIT!E1074,"")</f>
        <v/>
      </c>
      <c r="F1074" t="str">
        <f>IF(KOKPIT!F1074&lt;&gt;"",KOKPIT!F1074,"")</f>
        <v/>
      </c>
      <c r="G1074" s="124" t="str">
        <f>IF(E1074&lt;&gt;"",SUMIFS('JPK_KR-1'!AL:AL,'JPK_KR-1'!W:W,F1074),"")</f>
        <v/>
      </c>
      <c r="H1074" s="124" t="str">
        <f>IF(E1074&lt;&gt;"",SUMIFS('JPK_KR-1'!AM:AM,'JPK_KR-1'!W:W,F1074),"")</f>
        <v/>
      </c>
      <c r="I1074" t="str">
        <f>IF(KOKPIT!I1074&lt;&gt;"",KOKPIT!I1074,"")</f>
        <v/>
      </c>
      <c r="J1074" t="str">
        <f>IF(KOKPIT!J1074&lt;&gt;"",KOKPIT!J1074,"")</f>
        <v/>
      </c>
      <c r="K1074" s="124" t="str">
        <f>IF(I1074&lt;&gt;"",SUMIFS('JPK_KR-1'!AJ:AJ,'JPK_KR-1'!W:W,J1074),"")</f>
        <v/>
      </c>
      <c r="L1074" s="124" t="str">
        <f>IF(I1074&lt;&gt;"",SUMIFS('JPK_KR-1'!AK:AK,'JPK_KR-1'!W:W,J1074),"")</f>
        <v/>
      </c>
    </row>
    <row r="1075" spans="1:12" x14ac:dyDescent="0.35">
      <c r="A1075" t="str">
        <f>IF(KOKPIT!A1075&lt;&gt;"",KOKPIT!A1075,"")</f>
        <v/>
      </c>
      <c r="B1075" t="str">
        <f>IF(KOKPIT!B1075&lt;&gt;"",KOKPIT!B1075,"")</f>
        <v/>
      </c>
      <c r="C1075" s="124" t="str">
        <f>IF(A1075&lt;&gt;"",SUMIFS('JPK_KR-1'!AL:AL,'JPK_KR-1'!W:W,B1075),"")</f>
        <v/>
      </c>
      <c r="D1075" s="124" t="str">
        <f>IF(A1075&lt;&gt;"",SUMIFS('JPK_KR-1'!AM:AM,'JPK_KR-1'!W:W,B1075),"")</f>
        <v/>
      </c>
      <c r="E1075" t="str">
        <f>IF(KOKPIT!E1075&lt;&gt;"",KOKPIT!E1075,"")</f>
        <v/>
      </c>
      <c r="F1075" t="str">
        <f>IF(KOKPIT!F1075&lt;&gt;"",KOKPIT!F1075,"")</f>
        <v/>
      </c>
      <c r="G1075" s="124" t="str">
        <f>IF(E1075&lt;&gt;"",SUMIFS('JPK_KR-1'!AL:AL,'JPK_KR-1'!W:W,F1075),"")</f>
        <v/>
      </c>
      <c r="H1075" s="124" t="str">
        <f>IF(E1075&lt;&gt;"",SUMIFS('JPK_KR-1'!AM:AM,'JPK_KR-1'!W:W,F1075),"")</f>
        <v/>
      </c>
      <c r="I1075" t="str">
        <f>IF(KOKPIT!I1075&lt;&gt;"",KOKPIT!I1075,"")</f>
        <v/>
      </c>
      <c r="J1075" t="str">
        <f>IF(KOKPIT!J1075&lt;&gt;"",KOKPIT!J1075,"")</f>
        <v/>
      </c>
      <c r="K1075" s="124" t="str">
        <f>IF(I1075&lt;&gt;"",SUMIFS('JPK_KR-1'!AJ:AJ,'JPK_KR-1'!W:W,J1075),"")</f>
        <v/>
      </c>
      <c r="L1075" s="124" t="str">
        <f>IF(I1075&lt;&gt;"",SUMIFS('JPK_KR-1'!AK:AK,'JPK_KR-1'!W:W,J1075),"")</f>
        <v/>
      </c>
    </row>
    <row r="1076" spans="1:12" x14ac:dyDescent="0.35">
      <c r="A1076" t="str">
        <f>IF(KOKPIT!A1076&lt;&gt;"",KOKPIT!A1076,"")</f>
        <v/>
      </c>
      <c r="B1076" t="str">
        <f>IF(KOKPIT!B1076&lt;&gt;"",KOKPIT!B1076,"")</f>
        <v/>
      </c>
      <c r="C1076" s="124" t="str">
        <f>IF(A1076&lt;&gt;"",SUMIFS('JPK_KR-1'!AL:AL,'JPK_KR-1'!W:W,B1076),"")</f>
        <v/>
      </c>
      <c r="D1076" s="124" t="str">
        <f>IF(A1076&lt;&gt;"",SUMIFS('JPK_KR-1'!AM:AM,'JPK_KR-1'!W:W,B1076),"")</f>
        <v/>
      </c>
      <c r="E1076" t="str">
        <f>IF(KOKPIT!E1076&lt;&gt;"",KOKPIT!E1076,"")</f>
        <v/>
      </c>
      <c r="F1076" t="str">
        <f>IF(KOKPIT!F1076&lt;&gt;"",KOKPIT!F1076,"")</f>
        <v/>
      </c>
      <c r="G1076" s="124" t="str">
        <f>IF(E1076&lt;&gt;"",SUMIFS('JPK_KR-1'!AL:AL,'JPK_KR-1'!W:W,F1076),"")</f>
        <v/>
      </c>
      <c r="H1076" s="124" t="str">
        <f>IF(E1076&lt;&gt;"",SUMIFS('JPK_KR-1'!AM:AM,'JPK_KR-1'!W:W,F1076),"")</f>
        <v/>
      </c>
      <c r="I1076" t="str">
        <f>IF(KOKPIT!I1076&lt;&gt;"",KOKPIT!I1076,"")</f>
        <v/>
      </c>
      <c r="J1076" t="str">
        <f>IF(KOKPIT!J1076&lt;&gt;"",KOKPIT!J1076,"")</f>
        <v/>
      </c>
      <c r="K1076" s="124" t="str">
        <f>IF(I1076&lt;&gt;"",SUMIFS('JPK_KR-1'!AJ:AJ,'JPK_KR-1'!W:W,J1076),"")</f>
        <v/>
      </c>
      <c r="L1076" s="124" t="str">
        <f>IF(I1076&lt;&gt;"",SUMIFS('JPK_KR-1'!AK:AK,'JPK_KR-1'!W:W,J1076),"")</f>
        <v/>
      </c>
    </row>
    <row r="1077" spans="1:12" x14ac:dyDescent="0.35">
      <c r="A1077" t="str">
        <f>IF(KOKPIT!A1077&lt;&gt;"",KOKPIT!A1077,"")</f>
        <v/>
      </c>
      <c r="B1077" t="str">
        <f>IF(KOKPIT!B1077&lt;&gt;"",KOKPIT!B1077,"")</f>
        <v/>
      </c>
      <c r="C1077" s="124" t="str">
        <f>IF(A1077&lt;&gt;"",SUMIFS('JPK_KR-1'!AL:AL,'JPK_KR-1'!W:W,B1077),"")</f>
        <v/>
      </c>
      <c r="D1077" s="124" t="str">
        <f>IF(A1077&lt;&gt;"",SUMIFS('JPK_KR-1'!AM:AM,'JPK_KR-1'!W:W,B1077),"")</f>
        <v/>
      </c>
      <c r="E1077" t="str">
        <f>IF(KOKPIT!E1077&lt;&gt;"",KOKPIT!E1077,"")</f>
        <v/>
      </c>
      <c r="F1077" t="str">
        <f>IF(KOKPIT!F1077&lt;&gt;"",KOKPIT!F1077,"")</f>
        <v/>
      </c>
      <c r="G1077" s="124" t="str">
        <f>IF(E1077&lt;&gt;"",SUMIFS('JPK_KR-1'!AL:AL,'JPK_KR-1'!W:W,F1077),"")</f>
        <v/>
      </c>
      <c r="H1077" s="124" t="str">
        <f>IF(E1077&lt;&gt;"",SUMIFS('JPK_KR-1'!AM:AM,'JPK_KR-1'!W:W,F1077),"")</f>
        <v/>
      </c>
      <c r="I1077" t="str">
        <f>IF(KOKPIT!I1077&lt;&gt;"",KOKPIT!I1077,"")</f>
        <v/>
      </c>
      <c r="J1077" t="str">
        <f>IF(KOKPIT!J1077&lt;&gt;"",KOKPIT!J1077,"")</f>
        <v/>
      </c>
      <c r="K1077" s="124" t="str">
        <f>IF(I1077&lt;&gt;"",SUMIFS('JPK_KR-1'!AJ:AJ,'JPK_KR-1'!W:W,J1077),"")</f>
        <v/>
      </c>
      <c r="L1077" s="124" t="str">
        <f>IF(I1077&lt;&gt;"",SUMIFS('JPK_KR-1'!AK:AK,'JPK_KR-1'!W:W,J1077),"")</f>
        <v/>
      </c>
    </row>
    <row r="1078" spans="1:12" x14ac:dyDescent="0.35">
      <c r="A1078" t="str">
        <f>IF(KOKPIT!A1078&lt;&gt;"",KOKPIT!A1078,"")</f>
        <v/>
      </c>
      <c r="B1078" t="str">
        <f>IF(KOKPIT!B1078&lt;&gt;"",KOKPIT!B1078,"")</f>
        <v/>
      </c>
      <c r="C1078" s="124" t="str">
        <f>IF(A1078&lt;&gt;"",SUMIFS('JPK_KR-1'!AL:AL,'JPK_KR-1'!W:W,B1078),"")</f>
        <v/>
      </c>
      <c r="D1078" s="124" t="str">
        <f>IF(A1078&lt;&gt;"",SUMIFS('JPK_KR-1'!AM:AM,'JPK_KR-1'!W:W,B1078),"")</f>
        <v/>
      </c>
      <c r="E1078" t="str">
        <f>IF(KOKPIT!E1078&lt;&gt;"",KOKPIT!E1078,"")</f>
        <v/>
      </c>
      <c r="F1078" t="str">
        <f>IF(KOKPIT!F1078&lt;&gt;"",KOKPIT!F1078,"")</f>
        <v/>
      </c>
      <c r="G1078" s="124" t="str">
        <f>IF(E1078&lt;&gt;"",SUMIFS('JPK_KR-1'!AL:AL,'JPK_KR-1'!W:W,F1078),"")</f>
        <v/>
      </c>
      <c r="H1078" s="124" t="str">
        <f>IF(E1078&lt;&gt;"",SUMIFS('JPK_KR-1'!AM:AM,'JPK_KR-1'!W:W,F1078),"")</f>
        <v/>
      </c>
      <c r="I1078" t="str">
        <f>IF(KOKPIT!I1078&lt;&gt;"",KOKPIT!I1078,"")</f>
        <v/>
      </c>
      <c r="J1078" t="str">
        <f>IF(KOKPIT!J1078&lt;&gt;"",KOKPIT!J1078,"")</f>
        <v/>
      </c>
      <c r="K1078" s="124" t="str">
        <f>IF(I1078&lt;&gt;"",SUMIFS('JPK_KR-1'!AJ:AJ,'JPK_KR-1'!W:W,J1078),"")</f>
        <v/>
      </c>
      <c r="L1078" s="124" t="str">
        <f>IF(I1078&lt;&gt;"",SUMIFS('JPK_KR-1'!AK:AK,'JPK_KR-1'!W:W,J1078),"")</f>
        <v/>
      </c>
    </row>
    <row r="1079" spans="1:12" x14ac:dyDescent="0.35">
      <c r="A1079" t="str">
        <f>IF(KOKPIT!A1079&lt;&gt;"",KOKPIT!A1079,"")</f>
        <v/>
      </c>
      <c r="B1079" t="str">
        <f>IF(KOKPIT!B1079&lt;&gt;"",KOKPIT!B1079,"")</f>
        <v/>
      </c>
      <c r="C1079" s="124" t="str">
        <f>IF(A1079&lt;&gt;"",SUMIFS('JPK_KR-1'!AL:AL,'JPK_KR-1'!W:W,B1079),"")</f>
        <v/>
      </c>
      <c r="D1079" s="124" t="str">
        <f>IF(A1079&lt;&gt;"",SUMIFS('JPK_KR-1'!AM:AM,'JPK_KR-1'!W:W,B1079),"")</f>
        <v/>
      </c>
      <c r="E1079" t="str">
        <f>IF(KOKPIT!E1079&lt;&gt;"",KOKPIT!E1079,"")</f>
        <v/>
      </c>
      <c r="F1079" t="str">
        <f>IF(KOKPIT!F1079&lt;&gt;"",KOKPIT!F1079,"")</f>
        <v/>
      </c>
      <c r="G1079" s="124" t="str">
        <f>IF(E1079&lt;&gt;"",SUMIFS('JPK_KR-1'!AL:AL,'JPK_KR-1'!W:W,F1079),"")</f>
        <v/>
      </c>
      <c r="H1079" s="124" t="str">
        <f>IF(E1079&lt;&gt;"",SUMIFS('JPK_KR-1'!AM:AM,'JPK_KR-1'!W:W,F1079),"")</f>
        <v/>
      </c>
      <c r="I1079" t="str">
        <f>IF(KOKPIT!I1079&lt;&gt;"",KOKPIT!I1079,"")</f>
        <v/>
      </c>
      <c r="J1079" t="str">
        <f>IF(KOKPIT!J1079&lt;&gt;"",KOKPIT!J1079,"")</f>
        <v/>
      </c>
      <c r="K1079" s="124" t="str">
        <f>IF(I1079&lt;&gt;"",SUMIFS('JPK_KR-1'!AJ:AJ,'JPK_KR-1'!W:W,J1079),"")</f>
        <v/>
      </c>
      <c r="L1079" s="124" t="str">
        <f>IF(I1079&lt;&gt;"",SUMIFS('JPK_KR-1'!AK:AK,'JPK_KR-1'!W:W,J1079),"")</f>
        <v/>
      </c>
    </row>
    <row r="1080" spans="1:12" x14ac:dyDescent="0.35">
      <c r="A1080" t="str">
        <f>IF(KOKPIT!A1080&lt;&gt;"",KOKPIT!A1080,"")</f>
        <v/>
      </c>
      <c r="B1080" t="str">
        <f>IF(KOKPIT!B1080&lt;&gt;"",KOKPIT!B1080,"")</f>
        <v/>
      </c>
      <c r="C1080" s="124" t="str">
        <f>IF(A1080&lt;&gt;"",SUMIFS('JPK_KR-1'!AL:AL,'JPK_KR-1'!W:W,B1080),"")</f>
        <v/>
      </c>
      <c r="D1080" s="124" t="str">
        <f>IF(A1080&lt;&gt;"",SUMIFS('JPK_KR-1'!AM:AM,'JPK_KR-1'!W:W,B1080),"")</f>
        <v/>
      </c>
      <c r="E1080" t="str">
        <f>IF(KOKPIT!E1080&lt;&gt;"",KOKPIT!E1080,"")</f>
        <v/>
      </c>
      <c r="F1080" t="str">
        <f>IF(KOKPIT!F1080&lt;&gt;"",KOKPIT!F1080,"")</f>
        <v/>
      </c>
      <c r="G1080" s="124" t="str">
        <f>IF(E1080&lt;&gt;"",SUMIFS('JPK_KR-1'!AL:AL,'JPK_KR-1'!W:W,F1080),"")</f>
        <v/>
      </c>
      <c r="H1080" s="124" t="str">
        <f>IF(E1080&lt;&gt;"",SUMIFS('JPK_KR-1'!AM:AM,'JPK_KR-1'!W:W,F1080),"")</f>
        <v/>
      </c>
      <c r="I1080" t="str">
        <f>IF(KOKPIT!I1080&lt;&gt;"",KOKPIT!I1080,"")</f>
        <v/>
      </c>
      <c r="J1080" t="str">
        <f>IF(KOKPIT!J1080&lt;&gt;"",KOKPIT!J1080,"")</f>
        <v/>
      </c>
      <c r="K1080" s="124" t="str">
        <f>IF(I1080&lt;&gt;"",SUMIFS('JPK_KR-1'!AJ:AJ,'JPK_KR-1'!W:W,J1080),"")</f>
        <v/>
      </c>
      <c r="L1080" s="124" t="str">
        <f>IF(I1080&lt;&gt;"",SUMIFS('JPK_KR-1'!AK:AK,'JPK_KR-1'!W:W,J1080),"")</f>
        <v/>
      </c>
    </row>
    <row r="1081" spans="1:12" x14ac:dyDescent="0.35">
      <c r="A1081" t="str">
        <f>IF(KOKPIT!A1081&lt;&gt;"",KOKPIT!A1081,"")</f>
        <v/>
      </c>
      <c r="B1081" t="str">
        <f>IF(KOKPIT!B1081&lt;&gt;"",KOKPIT!B1081,"")</f>
        <v/>
      </c>
      <c r="C1081" s="124" t="str">
        <f>IF(A1081&lt;&gt;"",SUMIFS('JPK_KR-1'!AL:AL,'JPK_KR-1'!W:W,B1081),"")</f>
        <v/>
      </c>
      <c r="D1081" s="124" t="str">
        <f>IF(A1081&lt;&gt;"",SUMIFS('JPK_KR-1'!AM:AM,'JPK_KR-1'!W:W,B1081),"")</f>
        <v/>
      </c>
      <c r="E1081" t="str">
        <f>IF(KOKPIT!E1081&lt;&gt;"",KOKPIT!E1081,"")</f>
        <v/>
      </c>
      <c r="F1081" t="str">
        <f>IF(KOKPIT!F1081&lt;&gt;"",KOKPIT!F1081,"")</f>
        <v/>
      </c>
      <c r="G1081" s="124" t="str">
        <f>IF(E1081&lt;&gt;"",SUMIFS('JPK_KR-1'!AL:AL,'JPK_KR-1'!W:W,F1081),"")</f>
        <v/>
      </c>
      <c r="H1081" s="124" t="str">
        <f>IF(E1081&lt;&gt;"",SUMIFS('JPK_KR-1'!AM:AM,'JPK_KR-1'!W:W,F1081),"")</f>
        <v/>
      </c>
      <c r="I1081" t="str">
        <f>IF(KOKPIT!I1081&lt;&gt;"",KOKPIT!I1081,"")</f>
        <v/>
      </c>
      <c r="J1081" t="str">
        <f>IF(KOKPIT!J1081&lt;&gt;"",KOKPIT!J1081,"")</f>
        <v/>
      </c>
      <c r="K1081" s="124" t="str">
        <f>IF(I1081&lt;&gt;"",SUMIFS('JPK_KR-1'!AJ:AJ,'JPK_KR-1'!W:W,J1081),"")</f>
        <v/>
      </c>
      <c r="L1081" s="124" t="str">
        <f>IF(I1081&lt;&gt;"",SUMIFS('JPK_KR-1'!AK:AK,'JPK_KR-1'!W:W,J1081),"")</f>
        <v/>
      </c>
    </row>
    <row r="1082" spans="1:12" x14ac:dyDescent="0.35">
      <c r="A1082" t="str">
        <f>IF(KOKPIT!A1082&lt;&gt;"",KOKPIT!A1082,"")</f>
        <v/>
      </c>
      <c r="B1082" t="str">
        <f>IF(KOKPIT!B1082&lt;&gt;"",KOKPIT!B1082,"")</f>
        <v/>
      </c>
      <c r="C1082" s="124" t="str">
        <f>IF(A1082&lt;&gt;"",SUMIFS('JPK_KR-1'!AL:AL,'JPK_KR-1'!W:W,B1082),"")</f>
        <v/>
      </c>
      <c r="D1082" s="124" t="str">
        <f>IF(A1082&lt;&gt;"",SUMIFS('JPK_KR-1'!AM:AM,'JPK_KR-1'!W:W,B1082),"")</f>
        <v/>
      </c>
      <c r="E1082" t="str">
        <f>IF(KOKPIT!E1082&lt;&gt;"",KOKPIT!E1082,"")</f>
        <v/>
      </c>
      <c r="F1082" t="str">
        <f>IF(KOKPIT!F1082&lt;&gt;"",KOKPIT!F1082,"")</f>
        <v/>
      </c>
      <c r="G1082" s="124" t="str">
        <f>IF(E1082&lt;&gt;"",SUMIFS('JPK_KR-1'!AL:AL,'JPK_KR-1'!W:W,F1082),"")</f>
        <v/>
      </c>
      <c r="H1082" s="124" t="str">
        <f>IF(E1082&lt;&gt;"",SUMIFS('JPK_KR-1'!AM:AM,'JPK_KR-1'!W:W,F1082),"")</f>
        <v/>
      </c>
      <c r="I1082" t="str">
        <f>IF(KOKPIT!I1082&lt;&gt;"",KOKPIT!I1082,"")</f>
        <v/>
      </c>
      <c r="J1082" t="str">
        <f>IF(KOKPIT!J1082&lt;&gt;"",KOKPIT!J1082,"")</f>
        <v/>
      </c>
      <c r="K1082" s="124" t="str">
        <f>IF(I1082&lt;&gt;"",SUMIFS('JPK_KR-1'!AJ:AJ,'JPK_KR-1'!W:W,J1082),"")</f>
        <v/>
      </c>
      <c r="L1082" s="124" t="str">
        <f>IF(I1082&lt;&gt;"",SUMIFS('JPK_KR-1'!AK:AK,'JPK_KR-1'!W:W,J1082),"")</f>
        <v/>
      </c>
    </row>
    <row r="1083" spans="1:12" x14ac:dyDescent="0.35">
      <c r="A1083" t="str">
        <f>IF(KOKPIT!A1083&lt;&gt;"",KOKPIT!A1083,"")</f>
        <v/>
      </c>
      <c r="B1083" t="str">
        <f>IF(KOKPIT!B1083&lt;&gt;"",KOKPIT!B1083,"")</f>
        <v/>
      </c>
      <c r="C1083" s="124" t="str">
        <f>IF(A1083&lt;&gt;"",SUMIFS('JPK_KR-1'!AL:AL,'JPK_KR-1'!W:W,B1083),"")</f>
        <v/>
      </c>
      <c r="D1083" s="124" t="str">
        <f>IF(A1083&lt;&gt;"",SUMIFS('JPK_KR-1'!AM:AM,'JPK_KR-1'!W:W,B1083),"")</f>
        <v/>
      </c>
      <c r="E1083" t="str">
        <f>IF(KOKPIT!E1083&lt;&gt;"",KOKPIT!E1083,"")</f>
        <v/>
      </c>
      <c r="F1083" t="str">
        <f>IF(KOKPIT!F1083&lt;&gt;"",KOKPIT!F1083,"")</f>
        <v/>
      </c>
      <c r="G1083" s="124" t="str">
        <f>IF(E1083&lt;&gt;"",SUMIFS('JPK_KR-1'!AL:AL,'JPK_KR-1'!W:W,F1083),"")</f>
        <v/>
      </c>
      <c r="H1083" s="124" t="str">
        <f>IF(E1083&lt;&gt;"",SUMIFS('JPK_KR-1'!AM:AM,'JPK_KR-1'!W:W,F1083),"")</f>
        <v/>
      </c>
      <c r="I1083" t="str">
        <f>IF(KOKPIT!I1083&lt;&gt;"",KOKPIT!I1083,"")</f>
        <v/>
      </c>
      <c r="J1083" t="str">
        <f>IF(KOKPIT!J1083&lt;&gt;"",KOKPIT!J1083,"")</f>
        <v/>
      </c>
      <c r="K1083" s="124" t="str">
        <f>IF(I1083&lt;&gt;"",SUMIFS('JPK_KR-1'!AJ:AJ,'JPK_KR-1'!W:W,J1083),"")</f>
        <v/>
      </c>
      <c r="L1083" s="124" t="str">
        <f>IF(I1083&lt;&gt;"",SUMIFS('JPK_KR-1'!AK:AK,'JPK_KR-1'!W:W,J1083),"")</f>
        <v/>
      </c>
    </row>
    <row r="1084" spans="1:12" x14ac:dyDescent="0.35">
      <c r="A1084" t="str">
        <f>IF(KOKPIT!A1084&lt;&gt;"",KOKPIT!A1084,"")</f>
        <v/>
      </c>
      <c r="B1084" t="str">
        <f>IF(KOKPIT!B1084&lt;&gt;"",KOKPIT!B1084,"")</f>
        <v/>
      </c>
      <c r="C1084" s="124" t="str">
        <f>IF(A1084&lt;&gt;"",SUMIFS('JPK_KR-1'!AL:AL,'JPK_KR-1'!W:W,B1084),"")</f>
        <v/>
      </c>
      <c r="D1084" s="124" t="str">
        <f>IF(A1084&lt;&gt;"",SUMIFS('JPK_KR-1'!AM:AM,'JPK_KR-1'!W:W,B1084),"")</f>
        <v/>
      </c>
      <c r="E1084" t="str">
        <f>IF(KOKPIT!E1084&lt;&gt;"",KOKPIT!E1084,"")</f>
        <v/>
      </c>
      <c r="F1084" t="str">
        <f>IF(KOKPIT!F1084&lt;&gt;"",KOKPIT!F1084,"")</f>
        <v/>
      </c>
      <c r="G1084" s="124" t="str">
        <f>IF(E1084&lt;&gt;"",SUMIFS('JPK_KR-1'!AL:AL,'JPK_KR-1'!W:W,F1084),"")</f>
        <v/>
      </c>
      <c r="H1084" s="124" t="str">
        <f>IF(E1084&lt;&gt;"",SUMIFS('JPK_KR-1'!AM:AM,'JPK_KR-1'!W:W,F1084),"")</f>
        <v/>
      </c>
      <c r="I1084" t="str">
        <f>IF(KOKPIT!I1084&lt;&gt;"",KOKPIT!I1084,"")</f>
        <v/>
      </c>
      <c r="J1084" t="str">
        <f>IF(KOKPIT!J1084&lt;&gt;"",KOKPIT!J1084,"")</f>
        <v/>
      </c>
      <c r="K1084" s="124" t="str">
        <f>IF(I1084&lt;&gt;"",SUMIFS('JPK_KR-1'!AJ:AJ,'JPK_KR-1'!W:W,J1084),"")</f>
        <v/>
      </c>
      <c r="L1084" s="124" t="str">
        <f>IF(I1084&lt;&gt;"",SUMIFS('JPK_KR-1'!AK:AK,'JPK_KR-1'!W:W,J1084),"")</f>
        <v/>
      </c>
    </row>
    <row r="1085" spans="1:12" x14ac:dyDescent="0.35">
      <c r="A1085" t="str">
        <f>IF(KOKPIT!A1085&lt;&gt;"",KOKPIT!A1085,"")</f>
        <v/>
      </c>
      <c r="B1085" t="str">
        <f>IF(KOKPIT!B1085&lt;&gt;"",KOKPIT!B1085,"")</f>
        <v/>
      </c>
      <c r="C1085" s="124" t="str">
        <f>IF(A1085&lt;&gt;"",SUMIFS('JPK_KR-1'!AL:AL,'JPK_KR-1'!W:W,B1085),"")</f>
        <v/>
      </c>
      <c r="D1085" s="124" t="str">
        <f>IF(A1085&lt;&gt;"",SUMIFS('JPK_KR-1'!AM:AM,'JPK_KR-1'!W:W,B1085),"")</f>
        <v/>
      </c>
      <c r="E1085" t="str">
        <f>IF(KOKPIT!E1085&lt;&gt;"",KOKPIT!E1085,"")</f>
        <v/>
      </c>
      <c r="F1085" t="str">
        <f>IF(KOKPIT!F1085&lt;&gt;"",KOKPIT!F1085,"")</f>
        <v/>
      </c>
      <c r="G1085" s="124" t="str">
        <f>IF(E1085&lt;&gt;"",SUMIFS('JPK_KR-1'!AL:AL,'JPK_KR-1'!W:W,F1085),"")</f>
        <v/>
      </c>
      <c r="H1085" s="124" t="str">
        <f>IF(E1085&lt;&gt;"",SUMIFS('JPK_KR-1'!AM:AM,'JPK_KR-1'!W:W,F1085),"")</f>
        <v/>
      </c>
      <c r="I1085" t="str">
        <f>IF(KOKPIT!I1085&lt;&gt;"",KOKPIT!I1085,"")</f>
        <v/>
      </c>
      <c r="J1085" t="str">
        <f>IF(KOKPIT!J1085&lt;&gt;"",KOKPIT!J1085,"")</f>
        <v/>
      </c>
      <c r="K1085" s="124" t="str">
        <f>IF(I1085&lt;&gt;"",SUMIFS('JPK_KR-1'!AJ:AJ,'JPK_KR-1'!W:W,J1085),"")</f>
        <v/>
      </c>
      <c r="L1085" s="124" t="str">
        <f>IF(I1085&lt;&gt;"",SUMIFS('JPK_KR-1'!AK:AK,'JPK_KR-1'!W:W,J1085),"")</f>
        <v/>
      </c>
    </row>
    <row r="1086" spans="1:12" x14ac:dyDescent="0.35">
      <c r="A1086" t="str">
        <f>IF(KOKPIT!A1086&lt;&gt;"",KOKPIT!A1086,"")</f>
        <v/>
      </c>
      <c r="B1086" t="str">
        <f>IF(KOKPIT!B1086&lt;&gt;"",KOKPIT!B1086,"")</f>
        <v/>
      </c>
      <c r="C1086" s="124" t="str">
        <f>IF(A1086&lt;&gt;"",SUMIFS('JPK_KR-1'!AL:AL,'JPK_KR-1'!W:W,B1086),"")</f>
        <v/>
      </c>
      <c r="D1086" s="124" t="str">
        <f>IF(A1086&lt;&gt;"",SUMIFS('JPK_KR-1'!AM:AM,'JPK_KR-1'!W:W,B1086),"")</f>
        <v/>
      </c>
      <c r="E1086" t="str">
        <f>IF(KOKPIT!E1086&lt;&gt;"",KOKPIT!E1086,"")</f>
        <v/>
      </c>
      <c r="F1086" t="str">
        <f>IF(KOKPIT!F1086&lt;&gt;"",KOKPIT!F1086,"")</f>
        <v/>
      </c>
      <c r="G1086" s="124" t="str">
        <f>IF(E1086&lt;&gt;"",SUMIFS('JPK_KR-1'!AL:AL,'JPK_KR-1'!W:W,F1086),"")</f>
        <v/>
      </c>
      <c r="H1086" s="124" t="str">
        <f>IF(E1086&lt;&gt;"",SUMIFS('JPK_KR-1'!AM:AM,'JPK_KR-1'!W:W,F1086),"")</f>
        <v/>
      </c>
      <c r="I1086" t="str">
        <f>IF(KOKPIT!I1086&lt;&gt;"",KOKPIT!I1086,"")</f>
        <v/>
      </c>
      <c r="J1086" t="str">
        <f>IF(KOKPIT!J1086&lt;&gt;"",KOKPIT!J1086,"")</f>
        <v/>
      </c>
      <c r="K1086" s="124" t="str">
        <f>IF(I1086&lt;&gt;"",SUMIFS('JPK_KR-1'!AJ:AJ,'JPK_KR-1'!W:W,J1086),"")</f>
        <v/>
      </c>
      <c r="L1086" s="124" t="str">
        <f>IF(I1086&lt;&gt;"",SUMIFS('JPK_KR-1'!AK:AK,'JPK_KR-1'!W:W,J1086),"")</f>
        <v/>
      </c>
    </row>
    <row r="1087" spans="1:12" x14ac:dyDescent="0.35">
      <c r="A1087" t="str">
        <f>IF(KOKPIT!A1087&lt;&gt;"",KOKPIT!A1087,"")</f>
        <v/>
      </c>
      <c r="B1087" t="str">
        <f>IF(KOKPIT!B1087&lt;&gt;"",KOKPIT!B1087,"")</f>
        <v/>
      </c>
      <c r="C1087" s="124" t="str">
        <f>IF(A1087&lt;&gt;"",SUMIFS('JPK_KR-1'!AL:AL,'JPK_KR-1'!W:W,B1087),"")</f>
        <v/>
      </c>
      <c r="D1087" s="124" t="str">
        <f>IF(A1087&lt;&gt;"",SUMIFS('JPK_KR-1'!AM:AM,'JPK_KR-1'!W:W,B1087),"")</f>
        <v/>
      </c>
      <c r="E1087" t="str">
        <f>IF(KOKPIT!E1087&lt;&gt;"",KOKPIT!E1087,"")</f>
        <v/>
      </c>
      <c r="F1087" t="str">
        <f>IF(KOKPIT!F1087&lt;&gt;"",KOKPIT!F1087,"")</f>
        <v/>
      </c>
      <c r="G1087" s="124" t="str">
        <f>IF(E1087&lt;&gt;"",SUMIFS('JPK_KR-1'!AL:AL,'JPK_KR-1'!W:W,F1087),"")</f>
        <v/>
      </c>
      <c r="H1087" s="124" t="str">
        <f>IF(E1087&lt;&gt;"",SUMIFS('JPK_KR-1'!AM:AM,'JPK_KR-1'!W:W,F1087),"")</f>
        <v/>
      </c>
      <c r="I1087" t="str">
        <f>IF(KOKPIT!I1087&lt;&gt;"",KOKPIT!I1087,"")</f>
        <v/>
      </c>
      <c r="J1087" t="str">
        <f>IF(KOKPIT!J1087&lt;&gt;"",KOKPIT!J1087,"")</f>
        <v/>
      </c>
      <c r="K1087" s="124" t="str">
        <f>IF(I1087&lt;&gt;"",SUMIFS('JPK_KR-1'!AJ:AJ,'JPK_KR-1'!W:W,J1087),"")</f>
        <v/>
      </c>
      <c r="L1087" s="124" t="str">
        <f>IF(I1087&lt;&gt;"",SUMIFS('JPK_KR-1'!AK:AK,'JPK_KR-1'!W:W,J1087),"")</f>
        <v/>
      </c>
    </row>
    <row r="1088" spans="1:12" x14ac:dyDescent="0.35">
      <c r="A1088" t="str">
        <f>IF(KOKPIT!A1088&lt;&gt;"",KOKPIT!A1088,"")</f>
        <v/>
      </c>
      <c r="B1088" t="str">
        <f>IF(KOKPIT!B1088&lt;&gt;"",KOKPIT!B1088,"")</f>
        <v/>
      </c>
      <c r="C1088" s="124" t="str">
        <f>IF(A1088&lt;&gt;"",SUMIFS('JPK_KR-1'!AL:AL,'JPK_KR-1'!W:W,B1088),"")</f>
        <v/>
      </c>
      <c r="D1088" s="124" t="str">
        <f>IF(A1088&lt;&gt;"",SUMIFS('JPK_KR-1'!AM:AM,'JPK_KR-1'!W:W,B1088),"")</f>
        <v/>
      </c>
      <c r="E1088" t="str">
        <f>IF(KOKPIT!E1088&lt;&gt;"",KOKPIT!E1088,"")</f>
        <v/>
      </c>
      <c r="F1088" t="str">
        <f>IF(KOKPIT!F1088&lt;&gt;"",KOKPIT!F1088,"")</f>
        <v/>
      </c>
      <c r="G1088" s="124" t="str">
        <f>IF(E1088&lt;&gt;"",SUMIFS('JPK_KR-1'!AL:AL,'JPK_KR-1'!W:W,F1088),"")</f>
        <v/>
      </c>
      <c r="H1088" s="124" t="str">
        <f>IF(E1088&lt;&gt;"",SUMIFS('JPK_KR-1'!AM:AM,'JPK_KR-1'!W:W,F1088),"")</f>
        <v/>
      </c>
      <c r="I1088" t="str">
        <f>IF(KOKPIT!I1088&lt;&gt;"",KOKPIT!I1088,"")</f>
        <v/>
      </c>
      <c r="J1088" t="str">
        <f>IF(KOKPIT!J1088&lt;&gt;"",KOKPIT!J1088,"")</f>
        <v/>
      </c>
      <c r="K1088" s="124" t="str">
        <f>IF(I1088&lt;&gt;"",SUMIFS('JPK_KR-1'!AJ:AJ,'JPK_KR-1'!W:W,J1088),"")</f>
        <v/>
      </c>
      <c r="L1088" s="124" t="str">
        <f>IF(I1088&lt;&gt;"",SUMIFS('JPK_KR-1'!AK:AK,'JPK_KR-1'!W:W,J1088),"")</f>
        <v/>
      </c>
    </row>
    <row r="1089" spans="1:12" x14ac:dyDescent="0.35">
      <c r="A1089" t="str">
        <f>IF(KOKPIT!A1089&lt;&gt;"",KOKPIT!A1089,"")</f>
        <v/>
      </c>
      <c r="B1089" t="str">
        <f>IF(KOKPIT!B1089&lt;&gt;"",KOKPIT!B1089,"")</f>
        <v/>
      </c>
      <c r="C1089" s="124" t="str">
        <f>IF(A1089&lt;&gt;"",SUMIFS('JPK_KR-1'!AL:AL,'JPK_KR-1'!W:W,B1089),"")</f>
        <v/>
      </c>
      <c r="D1089" s="124" t="str">
        <f>IF(A1089&lt;&gt;"",SUMIFS('JPK_KR-1'!AM:AM,'JPK_KR-1'!W:W,B1089),"")</f>
        <v/>
      </c>
      <c r="E1089" t="str">
        <f>IF(KOKPIT!E1089&lt;&gt;"",KOKPIT!E1089,"")</f>
        <v/>
      </c>
      <c r="F1089" t="str">
        <f>IF(KOKPIT!F1089&lt;&gt;"",KOKPIT!F1089,"")</f>
        <v/>
      </c>
      <c r="G1089" s="124" t="str">
        <f>IF(E1089&lt;&gt;"",SUMIFS('JPK_KR-1'!AL:AL,'JPK_KR-1'!W:W,F1089),"")</f>
        <v/>
      </c>
      <c r="H1089" s="124" t="str">
        <f>IF(E1089&lt;&gt;"",SUMIFS('JPK_KR-1'!AM:AM,'JPK_KR-1'!W:W,F1089),"")</f>
        <v/>
      </c>
      <c r="I1089" t="str">
        <f>IF(KOKPIT!I1089&lt;&gt;"",KOKPIT!I1089,"")</f>
        <v/>
      </c>
      <c r="J1089" t="str">
        <f>IF(KOKPIT!J1089&lt;&gt;"",KOKPIT!J1089,"")</f>
        <v/>
      </c>
      <c r="K1089" s="124" t="str">
        <f>IF(I1089&lt;&gt;"",SUMIFS('JPK_KR-1'!AJ:AJ,'JPK_KR-1'!W:W,J1089),"")</f>
        <v/>
      </c>
      <c r="L1089" s="124" t="str">
        <f>IF(I1089&lt;&gt;"",SUMIFS('JPK_KR-1'!AK:AK,'JPK_KR-1'!W:W,J1089),"")</f>
        <v/>
      </c>
    </row>
    <row r="1090" spans="1:12" x14ac:dyDescent="0.35">
      <c r="A1090" t="str">
        <f>IF(KOKPIT!A1090&lt;&gt;"",KOKPIT!A1090,"")</f>
        <v/>
      </c>
      <c r="B1090" t="str">
        <f>IF(KOKPIT!B1090&lt;&gt;"",KOKPIT!B1090,"")</f>
        <v/>
      </c>
      <c r="C1090" s="124" t="str">
        <f>IF(A1090&lt;&gt;"",SUMIFS('JPK_KR-1'!AL:AL,'JPK_KR-1'!W:W,B1090),"")</f>
        <v/>
      </c>
      <c r="D1090" s="124" t="str">
        <f>IF(A1090&lt;&gt;"",SUMIFS('JPK_KR-1'!AM:AM,'JPK_KR-1'!W:W,B1090),"")</f>
        <v/>
      </c>
      <c r="E1090" t="str">
        <f>IF(KOKPIT!E1090&lt;&gt;"",KOKPIT!E1090,"")</f>
        <v/>
      </c>
      <c r="F1090" t="str">
        <f>IF(KOKPIT!F1090&lt;&gt;"",KOKPIT!F1090,"")</f>
        <v/>
      </c>
      <c r="G1090" s="124" t="str">
        <f>IF(E1090&lt;&gt;"",SUMIFS('JPK_KR-1'!AL:AL,'JPK_KR-1'!W:W,F1090),"")</f>
        <v/>
      </c>
      <c r="H1090" s="124" t="str">
        <f>IF(E1090&lt;&gt;"",SUMIFS('JPK_KR-1'!AM:AM,'JPK_KR-1'!W:W,F1090),"")</f>
        <v/>
      </c>
      <c r="I1090" t="str">
        <f>IF(KOKPIT!I1090&lt;&gt;"",KOKPIT!I1090,"")</f>
        <v/>
      </c>
      <c r="J1090" t="str">
        <f>IF(KOKPIT!J1090&lt;&gt;"",KOKPIT!J1090,"")</f>
        <v/>
      </c>
      <c r="K1090" s="124" t="str">
        <f>IF(I1090&lt;&gt;"",SUMIFS('JPK_KR-1'!AJ:AJ,'JPK_KR-1'!W:W,J1090),"")</f>
        <v/>
      </c>
      <c r="L1090" s="124" t="str">
        <f>IF(I1090&lt;&gt;"",SUMIFS('JPK_KR-1'!AK:AK,'JPK_KR-1'!W:W,J1090),"")</f>
        <v/>
      </c>
    </row>
    <row r="1091" spans="1:12" x14ac:dyDescent="0.35">
      <c r="A1091" t="str">
        <f>IF(KOKPIT!A1091&lt;&gt;"",KOKPIT!A1091,"")</f>
        <v/>
      </c>
      <c r="B1091" t="str">
        <f>IF(KOKPIT!B1091&lt;&gt;"",KOKPIT!B1091,"")</f>
        <v/>
      </c>
      <c r="C1091" s="124" t="str">
        <f>IF(A1091&lt;&gt;"",SUMIFS('JPK_KR-1'!AL:AL,'JPK_KR-1'!W:W,B1091),"")</f>
        <v/>
      </c>
      <c r="D1091" s="124" t="str">
        <f>IF(A1091&lt;&gt;"",SUMIFS('JPK_KR-1'!AM:AM,'JPK_KR-1'!W:W,B1091),"")</f>
        <v/>
      </c>
      <c r="E1091" t="str">
        <f>IF(KOKPIT!E1091&lt;&gt;"",KOKPIT!E1091,"")</f>
        <v/>
      </c>
      <c r="F1091" t="str">
        <f>IF(KOKPIT!F1091&lt;&gt;"",KOKPIT!F1091,"")</f>
        <v/>
      </c>
      <c r="G1091" s="124" t="str">
        <f>IF(E1091&lt;&gt;"",SUMIFS('JPK_KR-1'!AL:AL,'JPK_KR-1'!W:W,F1091),"")</f>
        <v/>
      </c>
      <c r="H1091" s="124" t="str">
        <f>IF(E1091&lt;&gt;"",SUMIFS('JPK_KR-1'!AM:AM,'JPK_KR-1'!W:W,F1091),"")</f>
        <v/>
      </c>
      <c r="I1091" t="str">
        <f>IF(KOKPIT!I1091&lt;&gt;"",KOKPIT!I1091,"")</f>
        <v/>
      </c>
      <c r="J1091" t="str">
        <f>IF(KOKPIT!J1091&lt;&gt;"",KOKPIT!J1091,"")</f>
        <v/>
      </c>
      <c r="K1091" s="124" t="str">
        <f>IF(I1091&lt;&gt;"",SUMIFS('JPK_KR-1'!AJ:AJ,'JPK_KR-1'!W:W,J1091),"")</f>
        <v/>
      </c>
      <c r="L1091" s="124" t="str">
        <f>IF(I1091&lt;&gt;"",SUMIFS('JPK_KR-1'!AK:AK,'JPK_KR-1'!W:W,J1091),"")</f>
        <v/>
      </c>
    </row>
    <row r="1092" spans="1:12" x14ac:dyDescent="0.35">
      <c r="A1092" t="str">
        <f>IF(KOKPIT!A1092&lt;&gt;"",KOKPIT!A1092,"")</f>
        <v/>
      </c>
      <c r="B1092" t="str">
        <f>IF(KOKPIT!B1092&lt;&gt;"",KOKPIT!B1092,"")</f>
        <v/>
      </c>
      <c r="C1092" s="124" t="str">
        <f>IF(A1092&lt;&gt;"",SUMIFS('JPK_KR-1'!AL:AL,'JPK_KR-1'!W:W,B1092),"")</f>
        <v/>
      </c>
      <c r="D1092" s="124" t="str">
        <f>IF(A1092&lt;&gt;"",SUMIFS('JPK_KR-1'!AM:AM,'JPK_KR-1'!W:W,B1092),"")</f>
        <v/>
      </c>
      <c r="E1092" t="str">
        <f>IF(KOKPIT!E1092&lt;&gt;"",KOKPIT!E1092,"")</f>
        <v/>
      </c>
      <c r="F1092" t="str">
        <f>IF(KOKPIT!F1092&lt;&gt;"",KOKPIT!F1092,"")</f>
        <v/>
      </c>
      <c r="G1092" s="124" t="str">
        <f>IF(E1092&lt;&gt;"",SUMIFS('JPK_KR-1'!AL:AL,'JPK_KR-1'!W:W,F1092),"")</f>
        <v/>
      </c>
      <c r="H1092" s="124" t="str">
        <f>IF(E1092&lt;&gt;"",SUMIFS('JPK_KR-1'!AM:AM,'JPK_KR-1'!W:W,F1092),"")</f>
        <v/>
      </c>
      <c r="I1092" t="str">
        <f>IF(KOKPIT!I1092&lt;&gt;"",KOKPIT!I1092,"")</f>
        <v/>
      </c>
      <c r="J1092" t="str">
        <f>IF(KOKPIT!J1092&lt;&gt;"",KOKPIT!J1092,"")</f>
        <v/>
      </c>
      <c r="K1092" s="124" t="str">
        <f>IF(I1092&lt;&gt;"",SUMIFS('JPK_KR-1'!AJ:AJ,'JPK_KR-1'!W:W,J1092),"")</f>
        <v/>
      </c>
      <c r="L1092" s="124" t="str">
        <f>IF(I1092&lt;&gt;"",SUMIFS('JPK_KR-1'!AK:AK,'JPK_KR-1'!W:W,J1092),"")</f>
        <v/>
      </c>
    </row>
    <row r="1093" spans="1:12" x14ac:dyDescent="0.35">
      <c r="A1093" t="str">
        <f>IF(KOKPIT!A1093&lt;&gt;"",KOKPIT!A1093,"")</f>
        <v/>
      </c>
      <c r="B1093" t="str">
        <f>IF(KOKPIT!B1093&lt;&gt;"",KOKPIT!B1093,"")</f>
        <v/>
      </c>
      <c r="C1093" s="124" t="str">
        <f>IF(A1093&lt;&gt;"",SUMIFS('JPK_KR-1'!AL:AL,'JPK_KR-1'!W:W,B1093),"")</f>
        <v/>
      </c>
      <c r="D1093" s="124" t="str">
        <f>IF(A1093&lt;&gt;"",SUMIFS('JPK_KR-1'!AM:AM,'JPK_KR-1'!W:W,B1093),"")</f>
        <v/>
      </c>
      <c r="E1093" t="str">
        <f>IF(KOKPIT!E1093&lt;&gt;"",KOKPIT!E1093,"")</f>
        <v/>
      </c>
      <c r="F1093" t="str">
        <f>IF(KOKPIT!F1093&lt;&gt;"",KOKPIT!F1093,"")</f>
        <v/>
      </c>
      <c r="G1093" s="124" t="str">
        <f>IF(E1093&lt;&gt;"",SUMIFS('JPK_KR-1'!AL:AL,'JPK_KR-1'!W:W,F1093),"")</f>
        <v/>
      </c>
      <c r="H1093" s="124" t="str">
        <f>IF(E1093&lt;&gt;"",SUMIFS('JPK_KR-1'!AM:AM,'JPK_KR-1'!W:W,F1093),"")</f>
        <v/>
      </c>
      <c r="I1093" t="str">
        <f>IF(KOKPIT!I1093&lt;&gt;"",KOKPIT!I1093,"")</f>
        <v/>
      </c>
      <c r="J1093" t="str">
        <f>IF(KOKPIT!J1093&lt;&gt;"",KOKPIT!J1093,"")</f>
        <v/>
      </c>
      <c r="K1093" s="124" t="str">
        <f>IF(I1093&lt;&gt;"",SUMIFS('JPK_KR-1'!AJ:AJ,'JPK_KR-1'!W:W,J1093),"")</f>
        <v/>
      </c>
      <c r="L1093" s="124" t="str">
        <f>IF(I1093&lt;&gt;"",SUMIFS('JPK_KR-1'!AK:AK,'JPK_KR-1'!W:W,J1093),"")</f>
        <v/>
      </c>
    </row>
    <row r="1094" spans="1:12" x14ac:dyDescent="0.35">
      <c r="A1094" t="str">
        <f>IF(KOKPIT!A1094&lt;&gt;"",KOKPIT!A1094,"")</f>
        <v/>
      </c>
      <c r="B1094" t="str">
        <f>IF(KOKPIT!B1094&lt;&gt;"",KOKPIT!B1094,"")</f>
        <v/>
      </c>
      <c r="C1094" s="124" t="str">
        <f>IF(A1094&lt;&gt;"",SUMIFS('JPK_KR-1'!AL:AL,'JPK_KR-1'!W:W,B1094),"")</f>
        <v/>
      </c>
      <c r="D1094" s="124" t="str">
        <f>IF(A1094&lt;&gt;"",SUMIFS('JPK_KR-1'!AM:AM,'JPK_KR-1'!W:W,B1094),"")</f>
        <v/>
      </c>
      <c r="E1094" t="str">
        <f>IF(KOKPIT!E1094&lt;&gt;"",KOKPIT!E1094,"")</f>
        <v/>
      </c>
      <c r="F1094" t="str">
        <f>IF(KOKPIT!F1094&lt;&gt;"",KOKPIT!F1094,"")</f>
        <v/>
      </c>
      <c r="G1094" s="124" t="str">
        <f>IF(E1094&lt;&gt;"",SUMIFS('JPK_KR-1'!AL:AL,'JPK_KR-1'!W:W,F1094),"")</f>
        <v/>
      </c>
      <c r="H1094" s="124" t="str">
        <f>IF(E1094&lt;&gt;"",SUMIFS('JPK_KR-1'!AM:AM,'JPK_KR-1'!W:W,F1094),"")</f>
        <v/>
      </c>
      <c r="I1094" t="str">
        <f>IF(KOKPIT!I1094&lt;&gt;"",KOKPIT!I1094,"")</f>
        <v/>
      </c>
      <c r="J1094" t="str">
        <f>IF(KOKPIT!J1094&lt;&gt;"",KOKPIT!J1094,"")</f>
        <v/>
      </c>
      <c r="K1094" s="124" t="str">
        <f>IF(I1094&lt;&gt;"",SUMIFS('JPK_KR-1'!AJ:AJ,'JPK_KR-1'!W:W,J1094),"")</f>
        <v/>
      </c>
      <c r="L1094" s="124" t="str">
        <f>IF(I1094&lt;&gt;"",SUMIFS('JPK_KR-1'!AK:AK,'JPK_KR-1'!W:W,J1094),"")</f>
        <v/>
      </c>
    </row>
    <row r="1095" spans="1:12" x14ac:dyDescent="0.35">
      <c r="A1095" t="str">
        <f>IF(KOKPIT!A1095&lt;&gt;"",KOKPIT!A1095,"")</f>
        <v/>
      </c>
      <c r="B1095" t="str">
        <f>IF(KOKPIT!B1095&lt;&gt;"",KOKPIT!B1095,"")</f>
        <v/>
      </c>
      <c r="C1095" s="124" t="str">
        <f>IF(A1095&lt;&gt;"",SUMIFS('JPK_KR-1'!AL:AL,'JPK_KR-1'!W:W,B1095),"")</f>
        <v/>
      </c>
      <c r="D1095" s="124" t="str">
        <f>IF(A1095&lt;&gt;"",SUMIFS('JPK_KR-1'!AM:AM,'JPK_KR-1'!W:W,B1095),"")</f>
        <v/>
      </c>
      <c r="E1095" t="str">
        <f>IF(KOKPIT!E1095&lt;&gt;"",KOKPIT!E1095,"")</f>
        <v/>
      </c>
      <c r="F1095" t="str">
        <f>IF(KOKPIT!F1095&lt;&gt;"",KOKPIT!F1095,"")</f>
        <v/>
      </c>
      <c r="G1095" s="124" t="str">
        <f>IF(E1095&lt;&gt;"",SUMIFS('JPK_KR-1'!AL:AL,'JPK_KR-1'!W:W,F1095),"")</f>
        <v/>
      </c>
      <c r="H1095" s="124" t="str">
        <f>IF(E1095&lt;&gt;"",SUMIFS('JPK_KR-1'!AM:AM,'JPK_KR-1'!W:W,F1095),"")</f>
        <v/>
      </c>
      <c r="I1095" t="str">
        <f>IF(KOKPIT!I1095&lt;&gt;"",KOKPIT!I1095,"")</f>
        <v/>
      </c>
      <c r="J1095" t="str">
        <f>IF(KOKPIT!J1095&lt;&gt;"",KOKPIT!J1095,"")</f>
        <v/>
      </c>
      <c r="K1095" s="124" t="str">
        <f>IF(I1095&lt;&gt;"",SUMIFS('JPK_KR-1'!AJ:AJ,'JPK_KR-1'!W:W,J1095),"")</f>
        <v/>
      </c>
      <c r="L1095" s="124" t="str">
        <f>IF(I1095&lt;&gt;"",SUMIFS('JPK_KR-1'!AK:AK,'JPK_KR-1'!W:W,J1095),"")</f>
        <v/>
      </c>
    </row>
    <row r="1096" spans="1:12" x14ac:dyDescent="0.35">
      <c r="A1096" t="str">
        <f>IF(KOKPIT!A1096&lt;&gt;"",KOKPIT!A1096,"")</f>
        <v/>
      </c>
      <c r="B1096" t="str">
        <f>IF(KOKPIT!B1096&lt;&gt;"",KOKPIT!B1096,"")</f>
        <v/>
      </c>
      <c r="C1096" s="124" t="str">
        <f>IF(A1096&lt;&gt;"",SUMIFS('JPK_KR-1'!AL:AL,'JPK_KR-1'!W:W,B1096),"")</f>
        <v/>
      </c>
      <c r="D1096" s="124" t="str">
        <f>IF(A1096&lt;&gt;"",SUMIFS('JPK_KR-1'!AM:AM,'JPK_KR-1'!W:W,B1096),"")</f>
        <v/>
      </c>
      <c r="E1096" t="str">
        <f>IF(KOKPIT!E1096&lt;&gt;"",KOKPIT!E1096,"")</f>
        <v/>
      </c>
      <c r="F1096" t="str">
        <f>IF(KOKPIT!F1096&lt;&gt;"",KOKPIT!F1096,"")</f>
        <v/>
      </c>
      <c r="G1096" s="124" t="str">
        <f>IF(E1096&lt;&gt;"",SUMIFS('JPK_KR-1'!AL:AL,'JPK_KR-1'!W:W,F1096),"")</f>
        <v/>
      </c>
      <c r="H1096" s="124" t="str">
        <f>IF(E1096&lt;&gt;"",SUMIFS('JPK_KR-1'!AM:AM,'JPK_KR-1'!W:W,F1096),"")</f>
        <v/>
      </c>
      <c r="I1096" t="str">
        <f>IF(KOKPIT!I1096&lt;&gt;"",KOKPIT!I1096,"")</f>
        <v/>
      </c>
      <c r="J1096" t="str">
        <f>IF(KOKPIT!J1096&lt;&gt;"",KOKPIT!J1096,"")</f>
        <v/>
      </c>
      <c r="K1096" s="124" t="str">
        <f>IF(I1096&lt;&gt;"",SUMIFS('JPK_KR-1'!AJ:AJ,'JPK_KR-1'!W:W,J1096),"")</f>
        <v/>
      </c>
      <c r="L1096" s="124" t="str">
        <f>IF(I1096&lt;&gt;"",SUMIFS('JPK_KR-1'!AK:AK,'JPK_KR-1'!W:W,J1096),"")</f>
        <v/>
      </c>
    </row>
    <row r="1097" spans="1:12" x14ac:dyDescent="0.35">
      <c r="A1097" t="str">
        <f>IF(KOKPIT!A1097&lt;&gt;"",KOKPIT!A1097,"")</f>
        <v/>
      </c>
      <c r="B1097" t="str">
        <f>IF(KOKPIT!B1097&lt;&gt;"",KOKPIT!B1097,"")</f>
        <v/>
      </c>
      <c r="C1097" s="124" t="str">
        <f>IF(A1097&lt;&gt;"",SUMIFS('JPK_KR-1'!AL:AL,'JPK_KR-1'!W:W,B1097),"")</f>
        <v/>
      </c>
      <c r="D1097" s="124" t="str">
        <f>IF(A1097&lt;&gt;"",SUMIFS('JPK_KR-1'!AM:AM,'JPK_KR-1'!W:W,B1097),"")</f>
        <v/>
      </c>
      <c r="E1097" t="str">
        <f>IF(KOKPIT!E1097&lt;&gt;"",KOKPIT!E1097,"")</f>
        <v/>
      </c>
      <c r="F1097" t="str">
        <f>IF(KOKPIT!F1097&lt;&gt;"",KOKPIT!F1097,"")</f>
        <v/>
      </c>
      <c r="G1097" s="124" t="str">
        <f>IF(E1097&lt;&gt;"",SUMIFS('JPK_KR-1'!AL:AL,'JPK_KR-1'!W:W,F1097),"")</f>
        <v/>
      </c>
      <c r="H1097" s="124" t="str">
        <f>IF(E1097&lt;&gt;"",SUMIFS('JPK_KR-1'!AM:AM,'JPK_KR-1'!W:W,F1097),"")</f>
        <v/>
      </c>
      <c r="I1097" t="str">
        <f>IF(KOKPIT!I1097&lt;&gt;"",KOKPIT!I1097,"")</f>
        <v/>
      </c>
      <c r="J1097" t="str">
        <f>IF(KOKPIT!J1097&lt;&gt;"",KOKPIT!J1097,"")</f>
        <v/>
      </c>
      <c r="K1097" s="124" t="str">
        <f>IF(I1097&lt;&gt;"",SUMIFS('JPK_KR-1'!AJ:AJ,'JPK_KR-1'!W:W,J1097),"")</f>
        <v/>
      </c>
      <c r="L1097" s="124" t="str">
        <f>IF(I1097&lt;&gt;"",SUMIFS('JPK_KR-1'!AK:AK,'JPK_KR-1'!W:W,J1097),"")</f>
        <v/>
      </c>
    </row>
    <row r="1098" spans="1:12" x14ac:dyDescent="0.35">
      <c r="A1098" t="str">
        <f>IF(KOKPIT!A1098&lt;&gt;"",KOKPIT!A1098,"")</f>
        <v/>
      </c>
      <c r="B1098" t="str">
        <f>IF(KOKPIT!B1098&lt;&gt;"",KOKPIT!B1098,"")</f>
        <v/>
      </c>
      <c r="C1098" s="124" t="str">
        <f>IF(A1098&lt;&gt;"",SUMIFS('JPK_KR-1'!AL:AL,'JPK_KR-1'!W:W,B1098),"")</f>
        <v/>
      </c>
      <c r="D1098" s="124" t="str">
        <f>IF(A1098&lt;&gt;"",SUMIFS('JPK_KR-1'!AM:AM,'JPK_KR-1'!W:W,B1098),"")</f>
        <v/>
      </c>
      <c r="E1098" t="str">
        <f>IF(KOKPIT!E1098&lt;&gt;"",KOKPIT!E1098,"")</f>
        <v/>
      </c>
      <c r="F1098" t="str">
        <f>IF(KOKPIT!F1098&lt;&gt;"",KOKPIT!F1098,"")</f>
        <v/>
      </c>
      <c r="G1098" s="124" t="str">
        <f>IF(E1098&lt;&gt;"",SUMIFS('JPK_KR-1'!AL:AL,'JPK_KR-1'!W:W,F1098),"")</f>
        <v/>
      </c>
      <c r="H1098" s="124" t="str">
        <f>IF(E1098&lt;&gt;"",SUMIFS('JPK_KR-1'!AM:AM,'JPK_KR-1'!W:W,F1098),"")</f>
        <v/>
      </c>
      <c r="I1098" t="str">
        <f>IF(KOKPIT!I1098&lt;&gt;"",KOKPIT!I1098,"")</f>
        <v/>
      </c>
      <c r="J1098" t="str">
        <f>IF(KOKPIT!J1098&lt;&gt;"",KOKPIT!J1098,"")</f>
        <v/>
      </c>
      <c r="K1098" s="124" t="str">
        <f>IF(I1098&lt;&gt;"",SUMIFS('JPK_KR-1'!AJ:AJ,'JPK_KR-1'!W:W,J1098),"")</f>
        <v/>
      </c>
      <c r="L1098" s="124" t="str">
        <f>IF(I1098&lt;&gt;"",SUMIFS('JPK_KR-1'!AK:AK,'JPK_KR-1'!W:W,J1098),"")</f>
        <v/>
      </c>
    </row>
    <row r="1099" spans="1:12" x14ac:dyDescent="0.35">
      <c r="A1099" t="str">
        <f>IF(KOKPIT!A1099&lt;&gt;"",KOKPIT!A1099,"")</f>
        <v/>
      </c>
      <c r="B1099" t="str">
        <f>IF(KOKPIT!B1099&lt;&gt;"",KOKPIT!B1099,"")</f>
        <v/>
      </c>
      <c r="C1099" s="124" t="str">
        <f>IF(A1099&lt;&gt;"",SUMIFS('JPK_KR-1'!AL:AL,'JPK_KR-1'!W:W,B1099),"")</f>
        <v/>
      </c>
      <c r="D1099" s="124" t="str">
        <f>IF(A1099&lt;&gt;"",SUMIFS('JPK_KR-1'!AM:AM,'JPK_KR-1'!W:W,B1099),"")</f>
        <v/>
      </c>
      <c r="E1099" t="str">
        <f>IF(KOKPIT!E1099&lt;&gt;"",KOKPIT!E1099,"")</f>
        <v/>
      </c>
      <c r="F1099" t="str">
        <f>IF(KOKPIT!F1099&lt;&gt;"",KOKPIT!F1099,"")</f>
        <v/>
      </c>
      <c r="G1099" s="124" t="str">
        <f>IF(E1099&lt;&gt;"",SUMIFS('JPK_KR-1'!AL:AL,'JPK_KR-1'!W:W,F1099),"")</f>
        <v/>
      </c>
      <c r="H1099" s="124" t="str">
        <f>IF(E1099&lt;&gt;"",SUMIFS('JPK_KR-1'!AM:AM,'JPK_KR-1'!W:W,F1099),"")</f>
        <v/>
      </c>
      <c r="I1099" t="str">
        <f>IF(KOKPIT!I1099&lt;&gt;"",KOKPIT!I1099,"")</f>
        <v/>
      </c>
      <c r="J1099" t="str">
        <f>IF(KOKPIT!J1099&lt;&gt;"",KOKPIT!J1099,"")</f>
        <v/>
      </c>
      <c r="K1099" s="124" t="str">
        <f>IF(I1099&lt;&gt;"",SUMIFS('JPK_KR-1'!AJ:AJ,'JPK_KR-1'!W:W,J1099),"")</f>
        <v/>
      </c>
      <c r="L1099" s="124" t="str">
        <f>IF(I1099&lt;&gt;"",SUMIFS('JPK_KR-1'!AK:AK,'JPK_KR-1'!W:W,J1099),"")</f>
        <v/>
      </c>
    </row>
    <row r="1100" spans="1:12" x14ac:dyDescent="0.35">
      <c r="A1100" t="str">
        <f>IF(KOKPIT!A1100&lt;&gt;"",KOKPIT!A1100,"")</f>
        <v/>
      </c>
      <c r="B1100" t="str">
        <f>IF(KOKPIT!B1100&lt;&gt;"",KOKPIT!B1100,"")</f>
        <v/>
      </c>
      <c r="C1100" s="124" t="str">
        <f>IF(A1100&lt;&gt;"",SUMIFS('JPK_KR-1'!AL:AL,'JPK_KR-1'!W:W,B1100),"")</f>
        <v/>
      </c>
      <c r="D1100" s="124" t="str">
        <f>IF(A1100&lt;&gt;"",SUMIFS('JPK_KR-1'!AM:AM,'JPK_KR-1'!W:W,B1100),"")</f>
        <v/>
      </c>
      <c r="E1100" t="str">
        <f>IF(KOKPIT!E1100&lt;&gt;"",KOKPIT!E1100,"")</f>
        <v/>
      </c>
      <c r="F1100" t="str">
        <f>IF(KOKPIT!F1100&lt;&gt;"",KOKPIT!F1100,"")</f>
        <v/>
      </c>
      <c r="G1100" s="124" t="str">
        <f>IF(E1100&lt;&gt;"",SUMIFS('JPK_KR-1'!AL:AL,'JPK_KR-1'!W:W,F1100),"")</f>
        <v/>
      </c>
      <c r="H1100" s="124" t="str">
        <f>IF(E1100&lt;&gt;"",SUMIFS('JPK_KR-1'!AM:AM,'JPK_KR-1'!W:W,F1100),"")</f>
        <v/>
      </c>
      <c r="I1100" t="str">
        <f>IF(KOKPIT!I1100&lt;&gt;"",KOKPIT!I1100,"")</f>
        <v/>
      </c>
      <c r="J1100" t="str">
        <f>IF(KOKPIT!J1100&lt;&gt;"",KOKPIT!J1100,"")</f>
        <v/>
      </c>
      <c r="K1100" s="124" t="str">
        <f>IF(I1100&lt;&gt;"",SUMIFS('JPK_KR-1'!AJ:AJ,'JPK_KR-1'!W:W,J1100),"")</f>
        <v/>
      </c>
      <c r="L1100" s="124" t="str">
        <f>IF(I1100&lt;&gt;"",SUMIFS('JPK_KR-1'!AK:AK,'JPK_KR-1'!W:W,J1100),"")</f>
        <v/>
      </c>
    </row>
    <row r="1101" spans="1:12" x14ac:dyDescent="0.35">
      <c r="A1101" t="str">
        <f>IF(KOKPIT!A1101&lt;&gt;"",KOKPIT!A1101,"")</f>
        <v/>
      </c>
      <c r="B1101" t="str">
        <f>IF(KOKPIT!B1101&lt;&gt;"",KOKPIT!B1101,"")</f>
        <v/>
      </c>
      <c r="C1101" s="124" t="str">
        <f>IF(A1101&lt;&gt;"",SUMIFS('JPK_KR-1'!AL:AL,'JPK_KR-1'!W:W,B1101),"")</f>
        <v/>
      </c>
      <c r="D1101" s="124" t="str">
        <f>IF(A1101&lt;&gt;"",SUMIFS('JPK_KR-1'!AM:AM,'JPK_KR-1'!W:W,B1101),"")</f>
        <v/>
      </c>
      <c r="E1101" t="str">
        <f>IF(KOKPIT!E1101&lt;&gt;"",KOKPIT!E1101,"")</f>
        <v/>
      </c>
      <c r="F1101" t="str">
        <f>IF(KOKPIT!F1101&lt;&gt;"",KOKPIT!F1101,"")</f>
        <v/>
      </c>
      <c r="G1101" s="124" t="str">
        <f>IF(E1101&lt;&gt;"",SUMIFS('JPK_KR-1'!AL:AL,'JPK_KR-1'!W:W,F1101),"")</f>
        <v/>
      </c>
      <c r="H1101" s="124" t="str">
        <f>IF(E1101&lt;&gt;"",SUMIFS('JPK_KR-1'!AM:AM,'JPK_KR-1'!W:W,F1101),"")</f>
        <v/>
      </c>
      <c r="I1101" t="str">
        <f>IF(KOKPIT!I1101&lt;&gt;"",KOKPIT!I1101,"")</f>
        <v/>
      </c>
      <c r="J1101" t="str">
        <f>IF(KOKPIT!J1101&lt;&gt;"",KOKPIT!J1101,"")</f>
        <v/>
      </c>
      <c r="K1101" s="124" t="str">
        <f>IF(I1101&lt;&gt;"",SUMIFS('JPK_KR-1'!AJ:AJ,'JPK_KR-1'!W:W,J1101),"")</f>
        <v/>
      </c>
      <c r="L1101" s="124" t="str">
        <f>IF(I1101&lt;&gt;"",SUMIFS('JPK_KR-1'!AK:AK,'JPK_KR-1'!W:W,J1101),"")</f>
        <v/>
      </c>
    </row>
    <row r="1102" spans="1:12" x14ac:dyDescent="0.35">
      <c r="A1102" t="str">
        <f>IF(KOKPIT!A1102&lt;&gt;"",KOKPIT!A1102,"")</f>
        <v/>
      </c>
      <c r="B1102" t="str">
        <f>IF(KOKPIT!B1102&lt;&gt;"",KOKPIT!B1102,"")</f>
        <v/>
      </c>
      <c r="C1102" s="124" t="str">
        <f>IF(A1102&lt;&gt;"",SUMIFS('JPK_KR-1'!AL:AL,'JPK_KR-1'!W:W,B1102),"")</f>
        <v/>
      </c>
      <c r="D1102" s="124" t="str">
        <f>IF(A1102&lt;&gt;"",SUMIFS('JPK_KR-1'!AM:AM,'JPK_KR-1'!W:W,B1102),"")</f>
        <v/>
      </c>
      <c r="E1102" t="str">
        <f>IF(KOKPIT!E1102&lt;&gt;"",KOKPIT!E1102,"")</f>
        <v/>
      </c>
      <c r="F1102" t="str">
        <f>IF(KOKPIT!F1102&lt;&gt;"",KOKPIT!F1102,"")</f>
        <v/>
      </c>
      <c r="G1102" s="124" t="str">
        <f>IF(E1102&lt;&gt;"",SUMIFS('JPK_KR-1'!AL:AL,'JPK_KR-1'!W:W,F1102),"")</f>
        <v/>
      </c>
      <c r="H1102" s="124" t="str">
        <f>IF(E1102&lt;&gt;"",SUMIFS('JPK_KR-1'!AM:AM,'JPK_KR-1'!W:W,F1102),"")</f>
        <v/>
      </c>
      <c r="I1102" t="str">
        <f>IF(KOKPIT!I1102&lt;&gt;"",KOKPIT!I1102,"")</f>
        <v/>
      </c>
      <c r="J1102" t="str">
        <f>IF(KOKPIT!J1102&lt;&gt;"",KOKPIT!J1102,"")</f>
        <v/>
      </c>
      <c r="K1102" s="124" t="str">
        <f>IF(I1102&lt;&gt;"",SUMIFS('JPK_KR-1'!AJ:AJ,'JPK_KR-1'!W:W,J1102),"")</f>
        <v/>
      </c>
      <c r="L1102" s="124" t="str">
        <f>IF(I1102&lt;&gt;"",SUMIFS('JPK_KR-1'!AK:AK,'JPK_KR-1'!W:W,J1102),"")</f>
        <v/>
      </c>
    </row>
    <row r="1103" spans="1:12" x14ac:dyDescent="0.35">
      <c r="A1103" t="str">
        <f>IF(KOKPIT!A1103&lt;&gt;"",KOKPIT!A1103,"")</f>
        <v/>
      </c>
      <c r="B1103" t="str">
        <f>IF(KOKPIT!B1103&lt;&gt;"",KOKPIT!B1103,"")</f>
        <v/>
      </c>
      <c r="C1103" s="124" t="str">
        <f>IF(A1103&lt;&gt;"",SUMIFS('JPK_KR-1'!AL:AL,'JPK_KR-1'!W:W,B1103),"")</f>
        <v/>
      </c>
      <c r="D1103" s="124" t="str">
        <f>IF(A1103&lt;&gt;"",SUMIFS('JPK_KR-1'!AM:AM,'JPK_KR-1'!W:W,B1103),"")</f>
        <v/>
      </c>
      <c r="E1103" t="str">
        <f>IF(KOKPIT!E1103&lt;&gt;"",KOKPIT!E1103,"")</f>
        <v/>
      </c>
      <c r="F1103" t="str">
        <f>IF(KOKPIT!F1103&lt;&gt;"",KOKPIT!F1103,"")</f>
        <v/>
      </c>
      <c r="G1103" s="124" t="str">
        <f>IF(E1103&lt;&gt;"",SUMIFS('JPK_KR-1'!AL:AL,'JPK_KR-1'!W:W,F1103),"")</f>
        <v/>
      </c>
      <c r="H1103" s="124" t="str">
        <f>IF(E1103&lt;&gt;"",SUMIFS('JPK_KR-1'!AM:AM,'JPK_KR-1'!W:W,F1103),"")</f>
        <v/>
      </c>
      <c r="I1103" t="str">
        <f>IF(KOKPIT!I1103&lt;&gt;"",KOKPIT!I1103,"")</f>
        <v/>
      </c>
      <c r="J1103" t="str">
        <f>IF(KOKPIT!J1103&lt;&gt;"",KOKPIT!J1103,"")</f>
        <v/>
      </c>
      <c r="K1103" s="124" t="str">
        <f>IF(I1103&lt;&gt;"",SUMIFS('JPK_KR-1'!AJ:AJ,'JPK_KR-1'!W:W,J1103),"")</f>
        <v/>
      </c>
      <c r="L1103" s="124" t="str">
        <f>IF(I1103&lt;&gt;"",SUMIFS('JPK_KR-1'!AK:AK,'JPK_KR-1'!W:W,J1103),"")</f>
        <v/>
      </c>
    </row>
    <row r="1104" spans="1:12" x14ac:dyDescent="0.35">
      <c r="A1104" t="str">
        <f>IF(KOKPIT!A1104&lt;&gt;"",KOKPIT!A1104,"")</f>
        <v/>
      </c>
      <c r="B1104" t="str">
        <f>IF(KOKPIT!B1104&lt;&gt;"",KOKPIT!B1104,"")</f>
        <v/>
      </c>
      <c r="C1104" s="124" t="str">
        <f>IF(A1104&lt;&gt;"",SUMIFS('JPK_KR-1'!AL:AL,'JPK_KR-1'!W:W,B1104),"")</f>
        <v/>
      </c>
      <c r="D1104" s="124" t="str">
        <f>IF(A1104&lt;&gt;"",SUMIFS('JPK_KR-1'!AM:AM,'JPK_KR-1'!W:W,B1104),"")</f>
        <v/>
      </c>
      <c r="E1104" t="str">
        <f>IF(KOKPIT!E1104&lt;&gt;"",KOKPIT!E1104,"")</f>
        <v/>
      </c>
      <c r="F1104" t="str">
        <f>IF(KOKPIT!F1104&lt;&gt;"",KOKPIT!F1104,"")</f>
        <v/>
      </c>
      <c r="G1104" s="124" t="str">
        <f>IF(E1104&lt;&gt;"",SUMIFS('JPK_KR-1'!AL:AL,'JPK_KR-1'!W:W,F1104),"")</f>
        <v/>
      </c>
      <c r="H1104" s="124" t="str">
        <f>IF(E1104&lt;&gt;"",SUMIFS('JPK_KR-1'!AM:AM,'JPK_KR-1'!W:W,F1104),"")</f>
        <v/>
      </c>
      <c r="I1104" t="str">
        <f>IF(KOKPIT!I1104&lt;&gt;"",KOKPIT!I1104,"")</f>
        <v/>
      </c>
      <c r="J1104" t="str">
        <f>IF(KOKPIT!J1104&lt;&gt;"",KOKPIT!J1104,"")</f>
        <v/>
      </c>
      <c r="K1104" s="124" t="str">
        <f>IF(I1104&lt;&gt;"",SUMIFS('JPK_KR-1'!AJ:AJ,'JPK_KR-1'!W:W,J1104),"")</f>
        <v/>
      </c>
      <c r="L1104" s="124" t="str">
        <f>IF(I1104&lt;&gt;"",SUMIFS('JPK_KR-1'!AK:AK,'JPK_KR-1'!W:W,J1104),"")</f>
        <v/>
      </c>
    </row>
    <row r="1105" spans="1:12" x14ac:dyDescent="0.35">
      <c r="A1105" t="str">
        <f>IF(KOKPIT!A1105&lt;&gt;"",KOKPIT!A1105,"")</f>
        <v/>
      </c>
      <c r="B1105" t="str">
        <f>IF(KOKPIT!B1105&lt;&gt;"",KOKPIT!B1105,"")</f>
        <v/>
      </c>
      <c r="C1105" s="124" t="str">
        <f>IF(A1105&lt;&gt;"",SUMIFS('JPK_KR-1'!AL:AL,'JPK_KR-1'!W:W,B1105),"")</f>
        <v/>
      </c>
      <c r="D1105" s="124" t="str">
        <f>IF(A1105&lt;&gt;"",SUMIFS('JPK_KR-1'!AM:AM,'JPK_KR-1'!W:W,B1105),"")</f>
        <v/>
      </c>
      <c r="E1105" t="str">
        <f>IF(KOKPIT!E1105&lt;&gt;"",KOKPIT!E1105,"")</f>
        <v/>
      </c>
      <c r="F1105" t="str">
        <f>IF(KOKPIT!F1105&lt;&gt;"",KOKPIT!F1105,"")</f>
        <v/>
      </c>
      <c r="G1105" s="124" t="str">
        <f>IF(E1105&lt;&gt;"",SUMIFS('JPK_KR-1'!AL:AL,'JPK_KR-1'!W:W,F1105),"")</f>
        <v/>
      </c>
      <c r="H1105" s="124" t="str">
        <f>IF(E1105&lt;&gt;"",SUMIFS('JPK_KR-1'!AM:AM,'JPK_KR-1'!W:W,F1105),"")</f>
        <v/>
      </c>
      <c r="I1105" t="str">
        <f>IF(KOKPIT!I1105&lt;&gt;"",KOKPIT!I1105,"")</f>
        <v/>
      </c>
      <c r="J1105" t="str">
        <f>IF(KOKPIT!J1105&lt;&gt;"",KOKPIT!J1105,"")</f>
        <v/>
      </c>
      <c r="K1105" s="124" t="str">
        <f>IF(I1105&lt;&gt;"",SUMIFS('JPK_KR-1'!AJ:AJ,'JPK_KR-1'!W:W,J1105),"")</f>
        <v/>
      </c>
      <c r="L1105" s="124" t="str">
        <f>IF(I1105&lt;&gt;"",SUMIFS('JPK_KR-1'!AK:AK,'JPK_KR-1'!W:W,J1105),"")</f>
        <v/>
      </c>
    </row>
    <row r="1106" spans="1:12" x14ac:dyDescent="0.35">
      <c r="A1106" t="str">
        <f>IF(KOKPIT!A1106&lt;&gt;"",KOKPIT!A1106,"")</f>
        <v/>
      </c>
      <c r="B1106" t="str">
        <f>IF(KOKPIT!B1106&lt;&gt;"",KOKPIT!B1106,"")</f>
        <v/>
      </c>
      <c r="C1106" s="124" t="str">
        <f>IF(A1106&lt;&gt;"",SUMIFS('JPK_KR-1'!AL:AL,'JPK_KR-1'!W:W,B1106),"")</f>
        <v/>
      </c>
      <c r="D1106" s="124" t="str">
        <f>IF(A1106&lt;&gt;"",SUMIFS('JPK_KR-1'!AM:AM,'JPK_KR-1'!W:W,B1106),"")</f>
        <v/>
      </c>
      <c r="E1106" t="str">
        <f>IF(KOKPIT!E1106&lt;&gt;"",KOKPIT!E1106,"")</f>
        <v/>
      </c>
      <c r="F1106" t="str">
        <f>IF(KOKPIT!F1106&lt;&gt;"",KOKPIT!F1106,"")</f>
        <v/>
      </c>
      <c r="G1106" s="124" t="str">
        <f>IF(E1106&lt;&gt;"",SUMIFS('JPK_KR-1'!AL:AL,'JPK_KR-1'!W:W,F1106),"")</f>
        <v/>
      </c>
      <c r="H1106" s="124" t="str">
        <f>IF(E1106&lt;&gt;"",SUMIFS('JPK_KR-1'!AM:AM,'JPK_KR-1'!W:W,F1106),"")</f>
        <v/>
      </c>
      <c r="I1106" t="str">
        <f>IF(KOKPIT!I1106&lt;&gt;"",KOKPIT!I1106,"")</f>
        <v/>
      </c>
      <c r="J1106" t="str">
        <f>IF(KOKPIT!J1106&lt;&gt;"",KOKPIT!J1106,"")</f>
        <v/>
      </c>
      <c r="K1106" s="124" t="str">
        <f>IF(I1106&lt;&gt;"",SUMIFS('JPK_KR-1'!AJ:AJ,'JPK_KR-1'!W:W,J1106),"")</f>
        <v/>
      </c>
      <c r="L1106" s="124" t="str">
        <f>IF(I1106&lt;&gt;"",SUMIFS('JPK_KR-1'!AK:AK,'JPK_KR-1'!W:W,J1106),"")</f>
        <v/>
      </c>
    </row>
    <row r="1107" spans="1:12" x14ac:dyDescent="0.35">
      <c r="A1107" t="str">
        <f>IF(KOKPIT!A1107&lt;&gt;"",KOKPIT!A1107,"")</f>
        <v/>
      </c>
      <c r="B1107" t="str">
        <f>IF(KOKPIT!B1107&lt;&gt;"",KOKPIT!B1107,"")</f>
        <v/>
      </c>
      <c r="C1107" s="124" t="str">
        <f>IF(A1107&lt;&gt;"",SUMIFS('JPK_KR-1'!AL:AL,'JPK_KR-1'!W:W,B1107),"")</f>
        <v/>
      </c>
      <c r="D1107" s="124" t="str">
        <f>IF(A1107&lt;&gt;"",SUMIFS('JPK_KR-1'!AM:AM,'JPK_KR-1'!W:W,B1107),"")</f>
        <v/>
      </c>
      <c r="E1107" t="str">
        <f>IF(KOKPIT!E1107&lt;&gt;"",KOKPIT!E1107,"")</f>
        <v/>
      </c>
      <c r="F1107" t="str">
        <f>IF(KOKPIT!F1107&lt;&gt;"",KOKPIT!F1107,"")</f>
        <v/>
      </c>
      <c r="G1107" s="124" t="str">
        <f>IF(E1107&lt;&gt;"",SUMIFS('JPK_KR-1'!AL:AL,'JPK_KR-1'!W:W,F1107),"")</f>
        <v/>
      </c>
      <c r="H1107" s="124" t="str">
        <f>IF(E1107&lt;&gt;"",SUMIFS('JPK_KR-1'!AM:AM,'JPK_KR-1'!W:W,F1107),"")</f>
        <v/>
      </c>
      <c r="I1107" t="str">
        <f>IF(KOKPIT!I1107&lt;&gt;"",KOKPIT!I1107,"")</f>
        <v/>
      </c>
      <c r="J1107" t="str">
        <f>IF(KOKPIT!J1107&lt;&gt;"",KOKPIT!J1107,"")</f>
        <v/>
      </c>
      <c r="K1107" s="124" t="str">
        <f>IF(I1107&lt;&gt;"",SUMIFS('JPK_KR-1'!AJ:AJ,'JPK_KR-1'!W:W,J1107),"")</f>
        <v/>
      </c>
      <c r="L1107" s="124" t="str">
        <f>IF(I1107&lt;&gt;"",SUMIFS('JPK_KR-1'!AK:AK,'JPK_KR-1'!W:W,J1107),"")</f>
        <v/>
      </c>
    </row>
    <row r="1108" spans="1:12" x14ac:dyDescent="0.35">
      <c r="A1108" t="str">
        <f>IF(KOKPIT!A1108&lt;&gt;"",KOKPIT!A1108,"")</f>
        <v/>
      </c>
      <c r="B1108" t="str">
        <f>IF(KOKPIT!B1108&lt;&gt;"",KOKPIT!B1108,"")</f>
        <v/>
      </c>
      <c r="C1108" s="124" t="str">
        <f>IF(A1108&lt;&gt;"",SUMIFS('JPK_KR-1'!AL:AL,'JPK_KR-1'!W:W,B1108),"")</f>
        <v/>
      </c>
      <c r="D1108" s="124" t="str">
        <f>IF(A1108&lt;&gt;"",SUMIFS('JPK_KR-1'!AM:AM,'JPK_KR-1'!W:W,B1108),"")</f>
        <v/>
      </c>
      <c r="E1108" t="str">
        <f>IF(KOKPIT!E1108&lt;&gt;"",KOKPIT!E1108,"")</f>
        <v/>
      </c>
      <c r="F1108" t="str">
        <f>IF(KOKPIT!F1108&lt;&gt;"",KOKPIT!F1108,"")</f>
        <v/>
      </c>
      <c r="G1108" s="124" t="str">
        <f>IF(E1108&lt;&gt;"",SUMIFS('JPK_KR-1'!AL:AL,'JPK_KR-1'!W:W,F1108),"")</f>
        <v/>
      </c>
      <c r="H1108" s="124" t="str">
        <f>IF(E1108&lt;&gt;"",SUMIFS('JPK_KR-1'!AM:AM,'JPK_KR-1'!W:W,F1108),"")</f>
        <v/>
      </c>
      <c r="I1108" t="str">
        <f>IF(KOKPIT!I1108&lt;&gt;"",KOKPIT!I1108,"")</f>
        <v/>
      </c>
      <c r="J1108" t="str">
        <f>IF(KOKPIT!J1108&lt;&gt;"",KOKPIT!J1108,"")</f>
        <v/>
      </c>
      <c r="K1108" s="124" t="str">
        <f>IF(I1108&lt;&gt;"",SUMIFS('JPK_KR-1'!AJ:AJ,'JPK_KR-1'!W:W,J1108),"")</f>
        <v/>
      </c>
      <c r="L1108" s="124" t="str">
        <f>IF(I1108&lt;&gt;"",SUMIFS('JPK_KR-1'!AK:AK,'JPK_KR-1'!W:W,J1108),"")</f>
        <v/>
      </c>
    </row>
    <row r="1109" spans="1:12" x14ac:dyDescent="0.35">
      <c r="A1109" t="str">
        <f>IF(KOKPIT!A1109&lt;&gt;"",KOKPIT!A1109,"")</f>
        <v/>
      </c>
      <c r="B1109" t="str">
        <f>IF(KOKPIT!B1109&lt;&gt;"",KOKPIT!B1109,"")</f>
        <v/>
      </c>
      <c r="C1109" s="124" t="str">
        <f>IF(A1109&lt;&gt;"",SUMIFS('JPK_KR-1'!AL:AL,'JPK_KR-1'!W:W,B1109),"")</f>
        <v/>
      </c>
      <c r="D1109" s="124" t="str">
        <f>IF(A1109&lt;&gt;"",SUMIFS('JPK_KR-1'!AM:AM,'JPK_KR-1'!W:W,B1109),"")</f>
        <v/>
      </c>
      <c r="E1109" t="str">
        <f>IF(KOKPIT!E1109&lt;&gt;"",KOKPIT!E1109,"")</f>
        <v/>
      </c>
      <c r="F1109" t="str">
        <f>IF(KOKPIT!F1109&lt;&gt;"",KOKPIT!F1109,"")</f>
        <v/>
      </c>
      <c r="G1109" s="124" t="str">
        <f>IF(E1109&lt;&gt;"",SUMIFS('JPK_KR-1'!AL:AL,'JPK_KR-1'!W:W,F1109),"")</f>
        <v/>
      </c>
      <c r="H1109" s="124" t="str">
        <f>IF(E1109&lt;&gt;"",SUMIFS('JPK_KR-1'!AM:AM,'JPK_KR-1'!W:W,F1109),"")</f>
        <v/>
      </c>
      <c r="I1109" t="str">
        <f>IF(KOKPIT!I1109&lt;&gt;"",KOKPIT!I1109,"")</f>
        <v/>
      </c>
      <c r="J1109" t="str">
        <f>IF(KOKPIT!J1109&lt;&gt;"",KOKPIT!J1109,"")</f>
        <v/>
      </c>
      <c r="K1109" s="124" t="str">
        <f>IF(I1109&lt;&gt;"",SUMIFS('JPK_KR-1'!AJ:AJ,'JPK_KR-1'!W:W,J1109),"")</f>
        <v/>
      </c>
      <c r="L1109" s="124" t="str">
        <f>IF(I1109&lt;&gt;"",SUMIFS('JPK_KR-1'!AK:AK,'JPK_KR-1'!W:W,J1109),"")</f>
        <v/>
      </c>
    </row>
    <row r="1110" spans="1:12" x14ac:dyDescent="0.35">
      <c r="A1110" t="str">
        <f>IF(KOKPIT!A1110&lt;&gt;"",KOKPIT!A1110,"")</f>
        <v/>
      </c>
      <c r="B1110" t="str">
        <f>IF(KOKPIT!B1110&lt;&gt;"",KOKPIT!B1110,"")</f>
        <v/>
      </c>
      <c r="C1110" s="124" t="str">
        <f>IF(A1110&lt;&gt;"",SUMIFS('JPK_KR-1'!AL:AL,'JPK_KR-1'!W:W,B1110),"")</f>
        <v/>
      </c>
      <c r="D1110" s="124" t="str">
        <f>IF(A1110&lt;&gt;"",SUMIFS('JPK_KR-1'!AM:AM,'JPK_KR-1'!W:W,B1110),"")</f>
        <v/>
      </c>
      <c r="E1110" t="str">
        <f>IF(KOKPIT!E1110&lt;&gt;"",KOKPIT!E1110,"")</f>
        <v/>
      </c>
      <c r="F1110" t="str">
        <f>IF(KOKPIT!F1110&lt;&gt;"",KOKPIT!F1110,"")</f>
        <v/>
      </c>
      <c r="G1110" s="124" t="str">
        <f>IF(E1110&lt;&gt;"",SUMIFS('JPK_KR-1'!AL:AL,'JPK_KR-1'!W:W,F1110),"")</f>
        <v/>
      </c>
      <c r="H1110" s="124" t="str">
        <f>IF(E1110&lt;&gt;"",SUMIFS('JPK_KR-1'!AM:AM,'JPK_KR-1'!W:W,F1110),"")</f>
        <v/>
      </c>
      <c r="I1110" t="str">
        <f>IF(KOKPIT!I1110&lt;&gt;"",KOKPIT!I1110,"")</f>
        <v/>
      </c>
      <c r="J1110" t="str">
        <f>IF(KOKPIT!J1110&lt;&gt;"",KOKPIT!J1110,"")</f>
        <v/>
      </c>
      <c r="K1110" s="124" t="str">
        <f>IF(I1110&lt;&gt;"",SUMIFS('JPK_KR-1'!AJ:AJ,'JPK_KR-1'!W:W,J1110),"")</f>
        <v/>
      </c>
      <c r="L1110" s="124" t="str">
        <f>IF(I1110&lt;&gt;"",SUMIFS('JPK_KR-1'!AK:AK,'JPK_KR-1'!W:W,J1110),"")</f>
        <v/>
      </c>
    </row>
    <row r="1111" spans="1:12" x14ac:dyDescent="0.35">
      <c r="A1111" t="str">
        <f>IF(KOKPIT!A1111&lt;&gt;"",KOKPIT!A1111,"")</f>
        <v/>
      </c>
      <c r="B1111" t="str">
        <f>IF(KOKPIT!B1111&lt;&gt;"",KOKPIT!B1111,"")</f>
        <v/>
      </c>
      <c r="C1111" s="124" t="str">
        <f>IF(A1111&lt;&gt;"",SUMIFS('JPK_KR-1'!AL:AL,'JPK_KR-1'!W:W,B1111),"")</f>
        <v/>
      </c>
      <c r="D1111" s="124" t="str">
        <f>IF(A1111&lt;&gt;"",SUMIFS('JPK_KR-1'!AM:AM,'JPK_KR-1'!W:W,B1111),"")</f>
        <v/>
      </c>
      <c r="E1111" t="str">
        <f>IF(KOKPIT!E1111&lt;&gt;"",KOKPIT!E1111,"")</f>
        <v/>
      </c>
      <c r="F1111" t="str">
        <f>IF(KOKPIT!F1111&lt;&gt;"",KOKPIT!F1111,"")</f>
        <v/>
      </c>
      <c r="G1111" s="124" t="str">
        <f>IF(E1111&lt;&gt;"",SUMIFS('JPK_KR-1'!AL:AL,'JPK_KR-1'!W:W,F1111),"")</f>
        <v/>
      </c>
      <c r="H1111" s="124" t="str">
        <f>IF(E1111&lt;&gt;"",SUMIFS('JPK_KR-1'!AM:AM,'JPK_KR-1'!W:W,F1111),"")</f>
        <v/>
      </c>
      <c r="I1111" t="str">
        <f>IF(KOKPIT!I1111&lt;&gt;"",KOKPIT!I1111,"")</f>
        <v/>
      </c>
      <c r="J1111" t="str">
        <f>IF(KOKPIT!J1111&lt;&gt;"",KOKPIT!J1111,"")</f>
        <v/>
      </c>
      <c r="K1111" s="124" t="str">
        <f>IF(I1111&lt;&gt;"",SUMIFS('JPK_KR-1'!AJ:AJ,'JPK_KR-1'!W:W,J1111),"")</f>
        <v/>
      </c>
      <c r="L1111" s="124" t="str">
        <f>IF(I1111&lt;&gt;"",SUMIFS('JPK_KR-1'!AK:AK,'JPK_KR-1'!W:W,J1111),"")</f>
        <v/>
      </c>
    </row>
    <row r="1112" spans="1:12" x14ac:dyDescent="0.35">
      <c r="A1112" t="str">
        <f>IF(KOKPIT!A1112&lt;&gt;"",KOKPIT!A1112,"")</f>
        <v/>
      </c>
      <c r="B1112" t="str">
        <f>IF(KOKPIT!B1112&lt;&gt;"",KOKPIT!B1112,"")</f>
        <v/>
      </c>
      <c r="C1112" s="124" t="str">
        <f>IF(A1112&lt;&gt;"",SUMIFS('JPK_KR-1'!AL:AL,'JPK_KR-1'!W:W,B1112),"")</f>
        <v/>
      </c>
      <c r="D1112" s="124" t="str">
        <f>IF(A1112&lt;&gt;"",SUMIFS('JPK_KR-1'!AM:AM,'JPK_KR-1'!W:W,B1112),"")</f>
        <v/>
      </c>
      <c r="E1112" t="str">
        <f>IF(KOKPIT!E1112&lt;&gt;"",KOKPIT!E1112,"")</f>
        <v/>
      </c>
      <c r="F1112" t="str">
        <f>IF(KOKPIT!F1112&lt;&gt;"",KOKPIT!F1112,"")</f>
        <v/>
      </c>
      <c r="G1112" s="124" t="str">
        <f>IF(E1112&lt;&gt;"",SUMIFS('JPK_KR-1'!AL:AL,'JPK_KR-1'!W:W,F1112),"")</f>
        <v/>
      </c>
      <c r="H1112" s="124" t="str">
        <f>IF(E1112&lt;&gt;"",SUMIFS('JPK_KR-1'!AM:AM,'JPK_KR-1'!W:W,F1112),"")</f>
        <v/>
      </c>
      <c r="I1112" t="str">
        <f>IF(KOKPIT!I1112&lt;&gt;"",KOKPIT!I1112,"")</f>
        <v/>
      </c>
      <c r="J1112" t="str">
        <f>IF(KOKPIT!J1112&lt;&gt;"",KOKPIT!J1112,"")</f>
        <v/>
      </c>
      <c r="K1112" s="124" t="str">
        <f>IF(I1112&lt;&gt;"",SUMIFS('JPK_KR-1'!AJ:AJ,'JPK_KR-1'!W:W,J1112),"")</f>
        <v/>
      </c>
      <c r="L1112" s="124" t="str">
        <f>IF(I1112&lt;&gt;"",SUMIFS('JPK_KR-1'!AK:AK,'JPK_KR-1'!W:W,J1112),"")</f>
        <v/>
      </c>
    </row>
    <row r="1113" spans="1:12" x14ac:dyDescent="0.35">
      <c r="A1113" t="str">
        <f>IF(KOKPIT!A1113&lt;&gt;"",KOKPIT!A1113,"")</f>
        <v/>
      </c>
      <c r="B1113" t="str">
        <f>IF(KOKPIT!B1113&lt;&gt;"",KOKPIT!B1113,"")</f>
        <v/>
      </c>
      <c r="C1113" s="124" t="str">
        <f>IF(A1113&lt;&gt;"",SUMIFS('JPK_KR-1'!AL:AL,'JPK_KR-1'!W:W,B1113),"")</f>
        <v/>
      </c>
      <c r="D1113" s="124" t="str">
        <f>IF(A1113&lt;&gt;"",SUMIFS('JPK_KR-1'!AM:AM,'JPK_KR-1'!W:W,B1113),"")</f>
        <v/>
      </c>
      <c r="E1113" t="str">
        <f>IF(KOKPIT!E1113&lt;&gt;"",KOKPIT!E1113,"")</f>
        <v/>
      </c>
      <c r="F1113" t="str">
        <f>IF(KOKPIT!F1113&lt;&gt;"",KOKPIT!F1113,"")</f>
        <v/>
      </c>
      <c r="G1113" s="124" t="str">
        <f>IF(E1113&lt;&gt;"",SUMIFS('JPK_KR-1'!AL:AL,'JPK_KR-1'!W:W,F1113),"")</f>
        <v/>
      </c>
      <c r="H1113" s="124" t="str">
        <f>IF(E1113&lt;&gt;"",SUMIFS('JPK_KR-1'!AM:AM,'JPK_KR-1'!W:W,F1113),"")</f>
        <v/>
      </c>
      <c r="I1113" t="str">
        <f>IF(KOKPIT!I1113&lt;&gt;"",KOKPIT!I1113,"")</f>
        <v/>
      </c>
      <c r="J1113" t="str">
        <f>IF(KOKPIT!J1113&lt;&gt;"",KOKPIT!J1113,"")</f>
        <v/>
      </c>
      <c r="K1113" s="124" t="str">
        <f>IF(I1113&lt;&gt;"",SUMIFS('JPK_KR-1'!AJ:AJ,'JPK_KR-1'!W:W,J1113),"")</f>
        <v/>
      </c>
      <c r="L1113" s="124" t="str">
        <f>IF(I1113&lt;&gt;"",SUMIFS('JPK_KR-1'!AK:AK,'JPK_KR-1'!W:W,J1113),"")</f>
        <v/>
      </c>
    </row>
    <row r="1114" spans="1:12" x14ac:dyDescent="0.35">
      <c r="A1114" t="str">
        <f>IF(KOKPIT!A1114&lt;&gt;"",KOKPIT!A1114,"")</f>
        <v/>
      </c>
      <c r="B1114" t="str">
        <f>IF(KOKPIT!B1114&lt;&gt;"",KOKPIT!B1114,"")</f>
        <v/>
      </c>
      <c r="C1114" s="124" t="str">
        <f>IF(A1114&lt;&gt;"",SUMIFS('JPK_KR-1'!AL:AL,'JPK_KR-1'!W:W,B1114),"")</f>
        <v/>
      </c>
      <c r="D1114" s="124" t="str">
        <f>IF(A1114&lt;&gt;"",SUMIFS('JPK_KR-1'!AM:AM,'JPK_KR-1'!W:W,B1114),"")</f>
        <v/>
      </c>
      <c r="E1114" t="str">
        <f>IF(KOKPIT!E1114&lt;&gt;"",KOKPIT!E1114,"")</f>
        <v/>
      </c>
      <c r="F1114" t="str">
        <f>IF(KOKPIT!F1114&lt;&gt;"",KOKPIT!F1114,"")</f>
        <v/>
      </c>
      <c r="G1114" s="124" t="str">
        <f>IF(E1114&lt;&gt;"",SUMIFS('JPK_KR-1'!AL:AL,'JPK_KR-1'!W:W,F1114),"")</f>
        <v/>
      </c>
      <c r="H1114" s="124" t="str">
        <f>IF(E1114&lt;&gt;"",SUMIFS('JPK_KR-1'!AM:AM,'JPK_KR-1'!W:W,F1114),"")</f>
        <v/>
      </c>
      <c r="I1114" t="str">
        <f>IF(KOKPIT!I1114&lt;&gt;"",KOKPIT!I1114,"")</f>
        <v/>
      </c>
      <c r="J1114" t="str">
        <f>IF(KOKPIT!J1114&lt;&gt;"",KOKPIT!J1114,"")</f>
        <v/>
      </c>
      <c r="K1114" s="124" t="str">
        <f>IF(I1114&lt;&gt;"",SUMIFS('JPK_KR-1'!AJ:AJ,'JPK_KR-1'!W:W,J1114),"")</f>
        <v/>
      </c>
      <c r="L1114" s="124" t="str">
        <f>IF(I1114&lt;&gt;"",SUMIFS('JPK_KR-1'!AK:AK,'JPK_KR-1'!W:W,J1114),"")</f>
        <v/>
      </c>
    </row>
    <row r="1115" spans="1:12" x14ac:dyDescent="0.35">
      <c r="A1115" t="str">
        <f>IF(KOKPIT!A1115&lt;&gt;"",KOKPIT!A1115,"")</f>
        <v/>
      </c>
      <c r="B1115" t="str">
        <f>IF(KOKPIT!B1115&lt;&gt;"",KOKPIT!B1115,"")</f>
        <v/>
      </c>
      <c r="C1115" s="124" t="str">
        <f>IF(A1115&lt;&gt;"",SUMIFS('JPK_KR-1'!AL:AL,'JPK_KR-1'!W:W,B1115),"")</f>
        <v/>
      </c>
      <c r="D1115" s="124" t="str">
        <f>IF(A1115&lt;&gt;"",SUMIFS('JPK_KR-1'!AM:AM,'JPK_KR-1'!W:W,B1115),"")</f>
        <v/>
      </c>
      <c r="E1115" t="str">
        <f>IF(KOKPIT!E1115&lt;&gt;"",KOKPIT!E1115,"")</f>
        <v/>
      </c>
      <c r="F1115" t="str">
        <f>IF(KOKPIT!F1115&lt;&gt;"",KOKPIT!F1115,"")</f>
        <v/>
      </c>
      <c r="G1115" s="124" t="str">
        <f>IF(E1115&lt;&gt;"",SUMIFS('JPK_KR-1'!AL:AL,'JPK_KR-1'!W:W,F1115),"")</f>
        <v/>
      </c>
      <c r="H1115" s="124" t="str">
        <f>IF(E1115&lt;&gt;"",SUMIFS('JPK_KR-1'!AM:AM,'JPK_KR-1'!W:W,F1115),"")</f>
        <v/>
      </c>
      <c r="I1115" t="str">
        <f>IF(KOKPIT!I1115&lt;&gt;"",KOKPIT!I1115,"")</f>
        <v/>
      </c>
      <c r="J1115" t="str">
        <f>IF(KOKPIT!J1115&lt;&gt;"",KOKPIT!J1115,"")</f>
        <v/>
      </c>
      <c r="K1115" s="124" t="str">
        <f>IF(I1115&lt;&gt;"",SUMIFS('JPK_KR-1'!AJ:AJ,'JPK_KR-1'!W:W,J1115),"")</f>
        <v/>
      </c>
      <c r="L1115" s="124" t="str">
        <f>IF(I1115&lt;&gt;"",SUMIFS('JPK_KR-1'!AK:AK,'JPK_KR-1'!W:W,J1115),"")</f>
        <v/>
      </c>
    </row>
    <row r="1116" spans="1:12" x14ac:dyDescent="0.35">
      <c r="A1116" t="str">
        <f>IF(KOKPIT!A1116&lt;&gt;"",KOKPIT!A1116,"")</f>
        <v/>
      </c>
      <c r="B1116" t="str">
        <f>IF(KOKPIT!B1116&lt;&gt;"",KOKPIT!B1116,"")</f>
        <v/>
      </c>
      <c r="C1116" s="124" t="str">
        <f>IF(A1116&lt;&gt;"",SUMIFS('JPK_KR-1'!AL:AL,'JPK_KR-1'!W:W,B1116),"")</f>
        <v/>
      </c>
      <c r="D1116" s="124" t="str">
        <f>IF(A1116&lt;&gt;"",SUMIFS('JPK_KR-1'!AM:AM,'JPK_KR-1'!W:W,B1116),"")</f>
        <v/>
      </c>
      <c r="E1116" t="str">
        <f>IF(KOKPIT!E1116&lt;&gt;"",KOKPIT!E1116,"")</f>
        <v/>
      </c>
      <c r="F1116" t="str">
        <f>IF(KOKPIT!F1116&lt;&gt;"",KOKPIT!F1116,"")</f>
        <v/>
      </c>
      <c r="G1116" s="124" t="str">
        <f>IF(E1116&lt;&gt;"",SUMIFS('JPK_KR-1'!AL:AL,'JPK_KR-1'!W:W,F1116),"")</f>
        <v/>
      </c>
      <c r="H1116" s="124" t="str">
        <f>IF(E1116&lt;&gt;"",SUMIFS('JPK_KR-1'!AM:AM,'JPK_KR-1'!W:W,F1116),"")</f>
        <v/>
      </c>
      <c r="I1116" t="str">
        <f>IF(KOKPIT!I1116&lt;&gt;"",KOKPIT!I1116,"")</f>
        <v/>
      </c>
      <c r="J1116" t="str">
        <f>IF(KOKPIT!J1116&lt;&gt;"",KOKPIT!J1116,"")</f>
        <v/>
      </c>
      <c r="K1116" s="124" t="str">
        <f>IF(I1116&lt;&gt;"",SUMIFS('JPK_KR-1'!AJ:AJ,'JPK_KR-1'!W:W,J1116),"")</f>
        <v/>
      </c>
      <c r="L1116" s="124" t="str">
        <f>IF(I1116&lt;&gt;"",SUMIFS('JPK_KR-1'!AK:AK,'JPK_KR-1'!W:W,J1116),"")</f>
        <v/>
      </c>
    </row>
    <row r="1117" spans="1:12" x14ac:dyDescent="0.35">
      <c r="A1117" t="str">
        <f>IF(KOKPIT!A1117&lt;&gt;"",KOKPIT!A1117,"")</f>
        <v/>
      </c>
      <c r="B1117" t="str">
        <f>IF(KOKPIT!B1117&lt;&gt;"",KOKPIT!B1117,"")</f>
        <v/>
      </c>
      <c r="C1117" s="124" t="str">
        <f>IF(A1117&lt;&gt;"",SUMIFS('JPK_KR-1'!AL:AL,'JPK_KR-1'!W:W,B1117),"")</f>
        <v/>
      </c>
      <c r="D1117" s="124" t="str">
        <f>IF(A1117&lt;&gt;"",SUMIFS('JPK_KR-1'!AM:AM,'JPK_KR-1'!W:W,B1117),"")</f>
        <v/>
      </c>
      <c r="E1117" t="str">
        <f>IF(KOKPIT!E1117&lt;&gt;"",KOKPIT!E1117,"")</f>
        <v/>
      </c>
      <c r="F1117" t="str">
        <f>IF(KOKPIT!F1117&lt;&gt;"",KOKPIT!F1117,"")</f>
        <v/>
      </c>
      <c r="G1117" s="124" t="str">
        <f>IF(E1117&lt;&gt;"",SUMIFS('JPK_KR-1'!AL:AL,'JPK_KR-1'!W:W,F1117),"")</f>
        <v/>
      </c>
      <c r="H1117" s="124" t="str">
        <f>IF(E1117&lt;&gt;"",SUMIFS('JPK_KR-1'!AM:AM,'JPK_KR-1'!W:W,F1117),"")</f>
        <v/>
      </c>
      <c r="I1117" t="str">
        <f>IF(KOKPIT!I1117&lt;&gt;"",KOKPIT!I1117,"")</f>
        <v/>
      </c>
      <c r="J1117" t="str">
        <f>IF(KOKPIT!J1117&lt;&gt;"",KOKPIT!J1117,"")</f>
        <v/>
      </c>
      <c r="K1117" s="124" t="str">
        <f>IF(I1117&lt;&gt;"",SUMIFS('JPK_KR-1'!AJ:AJ,'JPK_KR-1'!W:W,J1117),"")</f>
        <v/>
      </c>
      <c r="L1117" s="124" t="str">
        <f>IF(I1117&lt;&gt;"",SUMIFS('JPK_KR-1'!AK:AK,'JPK_KR-1'!W:W,J1117),"")</f>
        <v/>
      </c>
    </row>
    <row r="1118" spans="1:12" x14ac:dyDescent="0.35">
      <c r="A1118" t="str">
        <f>IF(KOKPIT!A1118&lt;&gt;"",KOKPIT!A1118,"")</f>
        <v/>
      </c>
      <c r="B1118" t="str">
        <f>IF(KOKPIT!B1118&lt;&gt;"",KOKPIT!B1118,"")</f>
        <v/>
      </c>
      <c r="C1118" s="124" t="str">
        <f>IF(A1118&lt;&gt;"",SUMIFS('JPK_KR-1'!AL:AL,'JPK_KR-1'!W:W,B1118),"")</f>
        <v/>
      </c>
      <c r="D1118" s="124" t="str">
        <f>IF(A1118&lt;&gt;"",SUMIFS('JPK_KR-1'!AM:AM,'JPK_KR-1'!W:W,B1118),"")</f>
        <v/>
      </c>
      <c r="E1118" t="str">
        <f>IF(KOKPIT!E1118&lt;&gt;"",KOKPIT!E1118,"")</f>
        <v/>
      </c>
      <c r="F1118" t="str">
        <f>IF(KOKPIT!F1118&lt;&gt;"",KOKPIT!F1118,"")</f>
        <v/>
      </c>
      <c r="G1118" s="124" t="str">
        <f>IF(E1118&lt;&gt;"",SUMIFS('JPK_KR-1'!AL:AL,'JPK_KR-1'!W:W,F1118),"")</f>
        <v/>
      </c>
      <c r="H1118" s="124" t="str">
        <f>IF(E1118&lt;&gt;"",SUMIFS('JPK_KR-1'!AM:AM,'JPK_KR-1'!W:W,F1118),"")</f>
        <v/>
      </c>
      <c r="I1118" t="str">
        <f>IF(KOKPIT!I1118&lt;&gt;"",KOKPIT!I1118,"")</f>
        <v/>
      </c>
      <c r="J1118" t="str">
        <f>IF(KOKPIT!J1118&lt;&gt;"",KOKPIT!J1118,"")</f>
        <v/>
      </c>
      <c r="K1118" s="124" t="str">
        <f>IF(I1118&lt;&gt;"",SUMIFS('JPK_KR-1'!AJ:AJ,'JPK_KR-1'!W:W,J1118),"")</f>
        <v/>
      </c>
      <c r="L1118" s="124" t="str">
        <f>IF(I1118&lt;&gt;"",SUMIFS('JPK_KR-1'!AK:AK,'JPK_KR-1'!W:W,J1118),"")</f>
        <v/>
      </c>
    </row>
    <row r="1119" spans="1:12" x14ac:dyDescent="0.35">
      <c r="A1119" t="str">
        <f>IF(KOKPIT!A1119&lt;&gt;"",KOKPIT!A1119,"")</f>
        <v/>
      </c>
      <c r="B1119" t="str">
        <f>IF(KOKPIT!B1119&lt;&gt;"",KOKPIT!B1119,"")</f>
        <v/>
      </c>
      <c r="C1119" s="124" t="str">
        <f>IF(A1119&lt;&gt;"",SUMIFS('JPK_KR-1'!AL:AL,'JPK_KR-1'!W:W,B1119),"")</f>
        <v/>
      </c>
      <c r="D1119" s="124" t="str">
        <f>IF(A1119&lt;&gt;"",SUMIFS('JPK_KR-1'!AM:AM,'JPK_KR-1'!W:W,B1119),"")</f>
        <v/>
      </c>
      <c r="E1119" t="str">
        <f>IF(KOKPIT!E1119&lt;&gt;"",KOKPIT!E1119,"")</f>
        <v/>
      </c>
      <c r="F1119" t="str">
        <f>IF(KOKPIT!F1119&lt;&gt;"",KOKPIT!F1119,"")</f>
        <v/>
      </c>
      <c r="G1119" s="124" t="str">
        <f>IF(E1119&lt;&gt;"",SUMIFS('JPK_KR-1'!AL:AL,'JPK_KR-1'!W:W,F1119),"")</f>
        <v/>
      </c>
      <c r="H1119" s="124" t="str">
        <f>IF(E1119&lt;&gt;"",SUMIFS('JPK_KR-1'!AM:AM,'JPK_KR-1'!W:W,F1119),"")</f>
        <v/>
      </c>
      <c r="I1119" t="str">
        <f>IF(KOKPIT!I1119&lt;&gt;"",KOKPIT!I1119,"")</f>
        <v/>
      </c>
      <c r="J1119" t="str">
        <f>IF(KOKPIT!J1119&lt;&gt;"",KOKPIT!J1119,"")</f>
        <v/>
      </c>
      <c r="K1119" s="124" t="str">
        <f>IF(I1119&lt;&gt;"",SUMIFS('JPK_KR-1'!AJ:AJ,'JPK_KR-1'!W:W,J1119),"")</f>
        <v/>
      </c>
      <c r="L1119" s="124" t="str">
        <f>IF(I1119&lt;&gt;"",SUMIFS('JPK_KR-1'!AK:AK,'JPK_KR-1'!W:W,J1119),"")</f>
        <v/>
      </c>
    </row>
    <row r="1120" spans="1:12" x14ac:dyDescent="0.35">
      <c r="A1120" t="str">
        <f>IF(KOKPIT!A1120&lt;&gt;"",KOKPIT!A1120,"")</f>
        <v/>
      </c>
      <c r="B1120" t="str">
        <f>IF(KOKPIT!B1120&lt;&gt;"",KOKPIT!B1120,"")</f>
        <v/>
      </c>
      <c r="C1120" s="124" t="str">
        <f>IF(A1120&lt;&gt;"",SUMIFS('JPK_KR-1'!AL:AL,'JPK_KR-1'!W:W,B1120),"")</f>
        <v/>
      </c>
      <c r="D1120" s="124" t="str">
        <f>IF(A1120&lt;&gt;"",SUMIFS('JPK_KR-1'!AM:AM,'JPK_KR-1'!W:W,B1120),"")</f>
        <v/>
      </c>
      <c r="E1120" t="str">
        <f>IF(KOKPIT!E1120&lt;&gt;"",KOKPIT!E1120,"")</f>
        <v/>
      </c>
      <c r="F1120" t="str">
        <f>IF(KOKPIT!F1120&lt;&gt;"",KOKPIT!F1120,"")</f>
        <v/>
      </c>
      <c r="G1120" s="124" t="str">
        <f>IF(E1120&lt;&gt;"",SUMIFS('JPK_KR-1'!AL:AL,'JPK_KR-1'!W:W,F1120),"")</f>
        <v/>
      </c>
      <c r="H1120" s="124" t="str">
        <f>IF(E1120&lt;&gt;"",SUMIFS('JPK_KR-1'!AM:AM,'JPK_KR-1'!W:W,F1120),"")</f>
        <v/>
      </c>
      <c r="I1120" t="str">
        <f>IF(KOKPIT!I1120&lt;&gt;"",KOKPIT!I1120,"")</f>
        <v/>
      </c>
      <c r="J1120" t="str">
        <f>IF(KOKPIT!J1120&lt;&gt;"",KOKPIT!J1120,"")</f>
        <v/>
      </c>
      <c r="K1120" s="124" t="str">
        <f>IF(I1120&lt;&gt;"",SUMIFS('JPK_KR-1'!AJ:AJ,'JPK_KR-1'!W:W,J1120),"")</f>
        <v/>
      </c>
      <c r="L1120" s="124" t="str">
        <f>IF(I1120&lt;&gt;"",SUMIFS('JPK_KR-1'!AK:AK,'JPK_KR-1'!W:W,J1120),"")</f>
        <v/>
      </c>
    </row>
    <row r="1121" spans="1:12" x14ac:dyDescent="0.35">
      <c r="A1121" t="str">
        <f>IF(KOKPIT!A1121&lt;&gt;"",KOKPIT!A1121,"")</f>
        <v/>
      </c>
      <c r="B1121" t="str">
        <f>IF(KOKPIT!B1121&lt;&gt;"",KOKPIT!B1121,"")</f>
        <v/>
      </c>
      <c r="C1121" s="124" t="str">
        <f>IF(A1121&lt;&gt;"",SUMIFS('JPK_KR-1'!AL:AL,'JPK_KR-1'!W:W,B1121),"")</f>
        <v/>
      </c>
      <c r="D1121" s="124" t="str">
        <f>IF(A1121&lt;&gt;"",SUMIFS('JPK_KR-1'!AM:AM,'JPK_KR-1'!W:W,B1121),"")</f>
        <v/>
      </c>
      <c r="E1121" t="str">
        <f>IF(KOKPIT!E1121&lt;&gt;"",KOKPIT!E1121,"")</f>
        <v/>
      </c>
      <c r="F1121" t="str">
        <f>IF(KOKPIT!F1121&lt;&gt;"",KOKPIT!F1121,"")</f>
        <v/>
      </c>
      <c r="G1121" s="124" t="str">
        <f>IF(E1121&lt;&gt;"",SUMIFS('JPK_KR-1'!AL:AL,'JPK_KR-1'!W:W,F1121),"")</f>
        <v/>
      </c>
      <c r="H1121" s="124" t="str">
        <f>IF(E1121&lt;&gt;"",SUMIFS('JPK_KR-1'!AM:AM,'JPK_KR-1'!W:W,F1121),"")</f>
        <v/>
      </c>
      <c r="I1121" t="str">
        <f>IF(KOKPIT!I1121&lt;&gt;"",KOKPIT!I1121,"")</f>
        <v/>
      </c>
      <c r="J1121" t="str">
        <f>IF(KOKPIT!J1121&lt;&gt;"",KOKPIT!J1121,"")</f>
        <v/>
      </c>
      <c r="K1121" s="124" t="str">
        <f>IF(I1121&lt;&gt;"",SUMIFS('JPK_KR-1'!AJ:AJ,'JPK_KR-1'!W:W,J1121),"")</f>
        <v/>
      </c>
      <c r="L1121" s="124" t="str">
        <f>IF(I1121&lt;&gt;"",SUMIFS('JPK_KR-1'!AK:AK,'JPK_KR-1'!W:W,J1121),"")</f>
        <v/>
      </c>
    </row>
    <row r="1122" spans="1:12" x14ac:dyDescent="0.35">
      <c r="A1122" t="str">
        <f>IF(KOKPIT!A1122&lt;&gt;"",KOKPIT!A1122,"")</f>
        <v/>
      </c>
      <c r="B1122" t="str">
        <f>IF(KOKPIT!B1122&lt;&gt;"",KOKPIT!B1122,"")</f>
        <v/>
      </c>
      <c r="C1122" s="124" t="str">
        <f>IF(A1122&lt;&gt;"",SUMIFS('JPK_KR-1'!AL:AL,'JPK_KR-1'!W:W,B1122),"")</f>
        <v/>
      </c>
      <c r="D1122" s="124" t="str">
        <f>IF(A1122&lt;&gt;"",SUMIFS('JPK_KR-1'!AM:AM,'JPK_KR-1'!W:W,B1122),"")</f>
        <v/>
      </c>
      <c r="E1122" t="str">
        <f>IF(KOKPIT!E1122&lt;&gt;"",KOKPIT!E1122,"")</f>
        <v/>
      </c>
      <c r="F1122" t="str">
        <f>IF(KOKPIT!F1122&lt;&gt;"",KOKPIT!F1122,"")</f>
        <v/>
      </c>
      <c r="G1122" s="124" t="str">
        <f>IF(E1122&lt;&gt;"",SUMIFS('JPK_KR-1'!AL:AL,'JPK_KR-1'!W:W,F1122),"")</f>
        <v/>
      </c>
      <c r="H1122" s="124" t="str">
        <f>IF(E1122&lt;&gt;"",SUMIFS('JPK_KR-1'!AM:AM,'JPK_KR-1'!W:W,F1122),"")</f>
        <v/>
      </c>
      <c r="I1122" t="str">
        <f>IF(KOKPIT!I1122&lt;&gt;"",KOKPIT!I1122,"")</f>
        <v/>
      </c>
      <c r="J1122" t="str">
        <f>IF(KOKPIT!J1122&lt;&gt;"",KOKPIT!J1122,"")</f>
        <v/>
      </c>
      <c r="K1122" s="124" t="str">
        <f>IF(I1122&lt;&gt;"",SUMIFS('JPK_KR-1'!AJ:AJ,'JPK_KR-1'!W:W,J1122),"")</f>
        <v/>
      </c>
      <c r="L1122" s="124" t="str">
        <f>IF(I1122&lt;&gt;"",SUMIFS('JPK_KR-1'!AK:AK,'JPK_KR-1'!W:W,J1122),"")</f>
        <v/>
      </c>
    </row>
    <row r="1123" spans="1:12" x14ac:dyDescent="0.35">
      <c r="A1123" t="str">
        <f>IF(KOKPIT!A1123&lt;&gt;"",KOKPIT!A1123,"")</f>
        <v/>
      </c>
      <c r="B1123" t="str">
        <f>IF(KOKPIT!B1123&lt;&gt;"",KOKPIT!B1123,"")</f>
        <v/>
      </c>
      <c r="C1123" s="124" t="str">
        <f>IF(A1123&lt;&gt;"",SUMIFS('JPK_KR-1'!AL:AL,'JPK_KR-1'!W:W,B1123),"")</f>
        <v/>
      </c>
      <c r="D1123" s="124" t="str">
        <f>IF(A1123&lt;&gt;"",SUMIFS('JPK_KR-1'!AM:AM,'JPK_KR-1'!W:W,B1123),"")</f>
        <v/>
      </c>
      <c r="E1123" t="str">
        <f>IF(KOKPIT!E1123&lt;&gt;"",KOKPIT!E1123,"")</f>
        <v/>
      </c>
      <c r="F1123" t="str">
        <f>IF(KOKPIT!F1123&lt;&gt;"",KOKPIT!F1123,"")</f>
        <v/>
      </c>
      <c r="G1123" s="124" t="str">
        <f>IF(E1123&lt;&gt;"",SUMIFS('JPK_KR-1'!AL:AL,'JPK_KR-1'!W:W,F1123),"")</f>
        <v/>
      </c>
      <c r="H1123" s="124" t="str">
        <f>IF(E1123&lt;&gt;"",SUMIFS('JPK_KR-1'!AM:AM,'JPK_KR-1'!W:W,F1123),"")</f>
        <v/>
      </c>
      <c r="I1123" t="str">
        <f>IF(KOKPIT!I1123&lt;&gt;"",KOKPIT!I1123,"")</f>
        <v/>
      </c>
      <c r="J1123" t="str">
        <f>IF(KOKPIT!J1123&lt;&gt;"",KOKPIT!J1123,"")</f>
        <v/>
      </c>
      <c r="K1123" s="124" t="str">
        <f>IF(I1123&lt;&gt;"",SUMIFS('JPK_KR-1'!AJ:AJ,'JPK_KR-1'!W:W,J1123),"")</f>
        <v/>
      </c>
      <c r="L1123" s="124" t="str">
        <f>IF(I1123&lt;&gt;"",SUMIFS('JPK_KR-1'!AK:AK,'JPK_KR-1'!W:W,J1123),"")</f>
        <v/>
      </c>
    </row>
    <row r="1124" spans="1:12" x14ac:dyDescent="0.35">
      <c r="A1124" t="str">
        <f>IF(KOKPIT!A1124&lt;&gt;"",KOKPIT!A1124,"")</f>
        <v/>
      </c>
      <c r="B1124" t="str">
        <f>IF(KOKPIT!B1124&lt;&gt;"",KOKPIT!B1124,"")</f>
        <v/>
      </c>
      <c r="C1124" s="124" t="str">
        <f>IF(A1124&lt;&gt;"",SUMIFS('JPK_KR-1'!AL:AL,'JPK_KR-1'!W:W,B1124),"")</f>
        <v/>
      </c>
      <c r="D1124" s="124" t="str">
        <f>IF(A1124&lt;&gt;"",SUMIFS('JPK_KR-1'!AM:AM,'JPK_KR-1'!W:W,B1124),"")</f>
        <v/>
      </c>
      <c r="E1124" t="str">
        <f>IF(KOKPIT!E1124&lt;&gt;"",KOKPIT!E1124,"")</f>
        <v/>
      </c>
      <c r="F1124" t="str">
        <f>IF(KOKPIT!F1124&lt;&gt;"",KOKPIT!F1124,"")</f>
        <v/>
      </c>
      <c r="G1124" s="124" t="str">
        <f>IF(E1124&lt;&gt;"",SUMIFS('JPK_KR-1'!AL:AL,'JPK_KR-1'!W:W,F1124),"")</f>
        <v/>
      </c>
      <c r="H1124" s="124" t="str">
        <f>IF(E1124&lt;&gt;"",SUMIFS('JPK_KR-1'!AM:AM,'JPK_KR-1'!W:W,F1124),"")</f>
        <v/>
      </c>
      <c r="I1124" t="str">
        <f>IF(KOKPIT!I1124&lt;&gt;"",KOKPIT!I1124,"")</f>
        <v/>
      </c>
      <c r="J1124" t="str">
        <f>IF(KOKPIT!J1124&lt;&gt;"",KOKPIT!J1124,"")</f>
        <v/>
      </c>
      <c r="K1124" s="124" t="str">
        <f>IF(I1124&lt;&gt;"",SUMIFS('JPK_KR-1'!AJ:AJ,'JPK_KR-1'!W:W,J1124),"")</f>
        <v/>
      </c>
      <c r="L1124" s="124" t="str">
        <f>IF(I1124&lt;&gt;"",SUMIFS('JPK_KR-1'!AK:AK,'JPK_KR-1'!W:W,J1124),"")</f>
        <v/>
      </c>
    </row>
    <row r="1125" spans="1:12" x14ac:dyDescent="0.35">
      <c r="A1125" t="str">
        <f>IF(KOKPIT!A1125&lt;&gt;"",KOKPIT!A1125,"")</f>
        <v/>
      </c>
      <c r="B1125" t="str">
        <f>IF(KOKPIT!B1125&lt;&gt;"",KOKPIT!B1125,"")</f>
        <v/>
      </c>
      <c r="C1125" s="124" t="str">
        <f>IF(A1125&lt;&gt;"",SUMIFS('JPK_KR-1'!AL:AL,'JPK_KR-1'!W:W,B1125),"")</f>
        <v/>
      </c>
      <c r="D1125" s="124" t="str">
        <f>IF(A1125&lt;&gt;"",SUMIFS('JPK_KR-1'!AM:AM,'JPK_KR-1'!W:W,B1125),"")</f>
        <v/>
      </c>
      <c r="E1125" t="str">
        <f>IF(KOKPIT!E1125&lt;&gt;"",KOKPIT!E1125,"")</f>
        <v/>
      </c>
      <c r="F1125" t="str">
        <f>IF(KOKPIT!F1125&lt;&gt;"",KOKPIT!F1125,"")</f>
        <v/>
      </c>
      <c r="G1125" s="124" t="str">
        <f>IF(E1125&lt;&gt;"",SUMIFS('JPK_KR-1'!AL:AL,'JPK_KR-1'!W:W,F1125),"")</f>
        <v/>
      </c>
      <c r="H1125" s="124" t="str">
        <f>IF(E1125&lt;&gt;"",SUMIFS('JPK_KR-1'!AM:AM,'JPK_KR-1'!W:W,F1125),"")</f>
        <v/>
      </c>
      <c r="I1125" t="str">
        <f>IF(KOKPIT!I1125&lt;&gt;"",KOKPIT!I1125,"")</f>
        <v/>
      </c>
      <c r="J1125" t="str">
        <f>IF(KOKPIT!J1125&lt;&gt;"",KOKPIT!J1125,"")</f>
        <v/>
      </c>
      <c r="K1125" s="124" t="str">
        <f>IF(I1125&lt;&gt;"",SUMIFS('JPK_KR-1'!AJ:AJ,'JPK_KR-1'!W:W,J1125),"")</f>
        <v/>
      </c>
      <c r="L1125" s="124" t="str">
        <f>IF(I1125&lt;&gt;"",SUMIFS('JPK_KR-1'!AK:AK,'JPK_KR-1'!W:W,J1125),"")</f>
        <v/>
      </c>
    </row>
    <row r="1126" spans="1:12" x14ac:dyDescent="0.35">
      <c r="A1126" t="str">
        <f>IF(KOKPIT!A1126&lt;&gt;"",KOKPIT!A1126,"")</f>
        <v/>
      </c>
      <c r="B1126" t="str">
        <f>IF(KOKPIT!B1126&lt;&gt;"",KOKPIT!B1126,"")</f>
        <v/>
      </c>
      <c r="C1126" s="124" t="str">
        <f>IF(A1126&lt;&gt;"",SUMIFS('JPK_KR-1'!AL:AL,'JPK_KR-1'!W:W,B1126),"")</f>
        <v/>
      </c>
      <c r="D1126" s="124" t="str">
        <f>IF(A1126&lt;&gt;"",SUMIFS('JPK_KR-1'!AM:AM,'JPK_KR-1'!W:W,B1126),"")</f>
        <v/>
      </c>
      <c r="E1126" t="str">
        <f>IF(KOKPIT!E1126&lt;&gt;"",KOKPIT!E1126,"")</f>
        <v/>
      </c>
      <c r="F1126" t="str">
        <f>IF(KOKPIT!F1126&lt;&gt;"",KOKPIT!F1126,"")</f>
        <v/>
      </c>
      <c r="G1126" s="124" t="str">
        <f>IF(E1126&lt;&gt;"",SUMIFS('JPK_KR-1'!AL:AL,'JPK_KR-1'!W:W,F1126),"")</f>
        <v/>
      </c>
      <c r="H1126" s="124" t="str">
        <f>IF(E1126&lt;&gt;"",SUMIFS('JPK_KR-1'!AM:AM,'JPK_KR-1'!W:W,F1126),"")</f>
        <v/>
      </c>
      <c r="I1126" t="str">
        <f>IF(KOKPIT!I1126&lt;&gt;"",KOKPIT!I1126,"")</f>
        <v/>
      </c>
      <c r="J1126" t="str">
        <f>IF(KOKPIT!J1126&lt;&gt;"",KOKPIT!J1126,"")</f>
        <v/>
      </c>
      <c r="K1126" s="124" t="str">
        <f>IF(I1126&lt;&gt;"",SUMIFS('JPK_KR-1'!AJ:AJ,'JPK_KR-1'!W:W,J1126),"")</f>
        <v/>
      </c>
      <c r="L1126" s="124" t="str">
        <f>IF(I1126&lt;&gt;"",SUMIFS('JPK_KR-1'!AK:AK,'JPK_KR-1'!W:W,J1126),"")</f>
        <v/>
      </c>
    </row>
    <row r="1127" spans="1:12" x14ac:dyDescent="0.35">
      <c r="A1127" t="str">
        <f>IF(KOKPIT!A1127&lt;&gt;"",KOKPIT!A1127,"")</f>
        <v/>
      </c>
      <c r="B1127" t="str">
        <f>IF(KOKPIT!B1127&lt;&gt;"",KOKPIT!B1127,"")</f>
        <v/>
      </c>
      <c r="C1127" s="124" t="str">
        <f>IF(A1127&lt;&gt;"",SUMIFS('JPK_KR-1'!AL:AL,'JPK_KR-1'!W:W,B1127),"")</f>
        <v/>
      </c>
      <c r="D1127" s="124" t="str">
        <f>IF(A1127&lt;&gt;"",SUMIFS('JPK_KR-1'!AM:AM,'JPK_KR-1'!W:W,B1127),"")</f>
        <v/>
      </c>
      <c r="E1127" t="str">
        <f>IF(KOKPIT!E1127&lt;&gt;"",KOKPIT!E1127,"")</f>
        <v/>
      </c>
      <c r="F1127" t="str">
        <f>IF(KOKPIT!F1127&lt;&gt;"",KOKPIT!F1127,"")</f>
        <v/>
      </c>
      <c r="G1127" s="124" t="str">
        <f>IF(E1127&lt;&gt;"",SUMIFS('JPK_KR-1'!AL:AL,'JPK_KR-1'!W:W,F1127),"")</f>
        <v/>
      </c>
      <c r="H1127" s="124" t="str">
        <f>IF(E1127&lt;&gt;"",SUMIFS('JPK_KR-1'!AM:AM,'JPK_KR-1'!W:W,F1127),"")</f>
        <v/>
      </c>
      <c r="I1127" t="str">
        <f>IF(KOKPIT!I1127&lt;&gt;"",KOKPIT!I1127,"")</f>
        <v/>
      </c>
      <c r="J1127" t="str">
        <f>IF(KOKPIT!J1127&lt;&gt;"",KOKPIT!J1127,"")</f>
        <v/>
      </c>
      <c r="K1127" s="124" t="str">
        <f>IF(I1127&lt;&gt;"",SUMIFS('JPK_KR-1'!AJ:AJ,'JPK_KR-1'!W:W,J1127),"")</f>
        <v/>
      </c>
      <c r="L1127" s="124" t="str">
        <f>IF(I1127&lt;&gt;"",SUMIFS('JPK_KR-1'!AK:AK,'JPK_KR-1'!W:W,J1127),"")</f>
        <v/>
      </c>
    </row>
    <row r="1128" spans="1:12" x14ac:dyDescent="0.35">
      <c r="A1128" t="str">
        <f>IF(KOKPIT!A1128&lt;&gt;"",KOKPIT!A1128,"")</f>
        <v/>
      </c>
      <c r="B1128" t="str">
        <f>IF(KOKPIT!B1128&lt;&gt;"",KOKPIT!B1128,"")</f>
        <v/>
      </c>
      <c r="C1128" s="124" t="str">
        <f>IF(A1128&lt;&gt;"",SUMIFS('JPK_KR-1'!AL:AL,'JPK_KR-1'!W:W,B1128),"")</f>
        <v/>
      </c>
      <c r="D1128" s="124" t="str">
        <f>IF(A1128&lt;&gt;"",SUMIFS('JPK_KR-1'!AM:AM,'JPK_KR-1'!W:W,B1128),"")</f>
        <v/>
      </c>
      <c r="E1128" t="str">
        <f>IF(KOKPIT!E1128&lt;&gt;"",KOKPIT!E1128,"")</f>
        <v/>
      </c>
      <c r="F1128" t="str">
        <f>IF(KOKPIT!F1128&lt;&gt;"",KOKPIT!F1128,"")</f>
        <v/>
      </c>
      <c r="G1128" s="124" t="str">
        <f>IF(E1128&lt;&gt;"",SUMIFS('JPK_KR-1'!AL:AL,'JPK_KR-1'!W:W,F1128),"")</f>
        <v/>
      </c>
      <c r="H1128" s="124" t="str">
        <f>IF(E1128&lt;&gt;"",SUMIFS('JPK_KR-1'!AM:AM,'JPK_KR-1'!W:W,F1128),"")</f>
        <v/>
      </c>
      <c r="I1128" t="str">
        <f>IF(KOKPIT!I1128&lt;&gt;"",KOKPIT!I1128,"")</f>
        <v/>
      </c>
      <c r="J1128" t="str">
        <f>IF(KOKPIT!J1128&lt;&gt;"",KOKPIT!J1128,"")</f>
        <v/>
      </c>
      <c r="K1128" s="124" t="str">
        <f>IF(I1128&lt;&gt;"",SUMIFS('JPK_KR-1'!AJ:AJ,'JPK_KR-1'!W:W,J1128),"")</f>
        <v/>
      </c>
      <c r="L1128" s="124" t="str">
        <f>IF(I1128&lt;&gt;"",SUMIFS('JPK_KR-1'!AK:AK,'JPK_KR-1'!W:W,J1128),"")</f>
        <v/>
      </c>
    </row>
    <row r="1129" spans="1:12" x14ac:dyDescent="0.35">
      <c r="A1129" t="str">
        <f>IF(KOKPIT!A1129&lt;&gt;"",KOKPIT!A1129,"")</f>
        <v/>
      </c>
      <c r="B1129" t="str">
        <f>IF(KOKPIT!B1129&lt;&gt;"",KOKPIT!B1129,"")</f>
        <v/>
      </c>
      <c r="C1129" s="124" t="str">
        <f>IF(A1129&lt;&gt;"",SUMIFS('JPK_KR-1'!AL:AL,'JPK_KR-1'!W:W,B1129),"")</f>
        <v/>
      </c>
      <c r="D1129" s="124" t="str">
        <f>IF(A1129&lt;&gt;"",SUMIFS('JPK_KR-1'!AM:AM,'JPK_KR-1'!W:W,B1129),"")</f>
        <v/>
      </c>
      <c r="E1129" t="str">
        <f>IF(KOKPIT!E1129&lt;&gt;"",KOKPIT!E1129,"")</f>
        <v/>
      </c>
      <c r="F1129" t="str">
        <f>IF(KOKPIT!F1129&lt;&gt;"",KOKPIT!F1129,"")</f>
        <v/>
      </c>
      <c r="G1129" s="124" t="str">
        <f>IF(E1129&lt;&gt;"",SUMIFS('JPK_KR-1'!AL:AL,'JPK_KR-1'!W:W,F1129),"")</f>
        <v/>
      </c>
      <c r="H1129" s="124" t="str">
        <f>IF(E1129&lt;&gt;"",SUMIFS('JPK_KR-1'!AM:AM,'JPK_KR-1'!W:W,F1129),"")</f>
        <v/>
      </c>
      <c r="I1129" t="str">
        <f>IF(KOKPIT!I1129&lt;&gt;"",KOKPIT!I1129,"")</f>
        <v/>
      </c>
      <c r="J1129" t="str">
        <f>IF(KOKPIT!J1129&lt;&gt;"",KOKPIT!J1129,"")</f>
        <v/>
      </c>
      <c r="K1129" s="124" t="str">
        <f>IF(I1129&lt;&gt;"",SUMIFS('JPK_KR-1'!AJ:AJ,'JPK_KR-1'!W:W,J1129),"")</f>
        <v/>
      </c>
      <c r="L1129" s="124" t="str">
        <f>IF(I1129&lt;&gt;"",SUMIFS('JPK_KR-1'!AK:AK,'JPK_KR-1'!W:W,J1129),"")</f>
        <v/>
      </c>
    </row>
    <row r="1130" spans="1:12" x14ac:dyDescent="0.35">
      <c r="A1130" t="str">
        <f>IF(KOKPIT!A1130&lt;&gt;"",KOKPIT!A1130,"")</f>
        <v/>
      </c>
      <c r="B1130" t="str">
        <f>IF(KOKPIT!B1130&lt;&gt;"",KOKPIT!B1130,"")</f>
        <v/>
      </c>
      <c r="C1130" s="124" t="str">
        <f>IF(A1130&lt;&gt;"",SUMIFS('JPK_KR-1'!AL:AL,'JPK_KR-1'!W:W,B1130),"")</f>
        <v/>
      </c>
      <c r="D1130" s="124" t="str">
        <f>IF(A1130&lt;&gt;"",SUMIFS('JPK_KR-1'!AM:AM,'JPK_KR-1'!W:W,B1130),"")</f>
        <v/>
      </c>
      <c r="E1130" t="str">
        <f>IF(KOKPIT!E1130&lt;&gt;"",KOKPIT!E1130,"")</f>
        <v/>
      </c>
      <c r="F1130" t="str">
        <f>IF(KOKPIT!F1130&lt;&gt;"",KOKPIT!F1130,"")</f>
        <v/>
      </c>
      <c r="G1130" s="124" t="str">
        <f>IF(E1130&lt;&gt;"",SUMIFS('JPK_KR-1'!AL:AL,'JPK_KR-1'!W:W,F1130),"")</f>
        <v/>
      </c>
      <c r="H1130" s="124" t="str">
        <f>IF(E1130&lt;&gt;"",SUMIFS('JPK_KR-1'!AM:AM,'JPK_KR-1'!W:W,F1130),"")</f>
        <v/>
      </c>
      <c r="I1130" t="str">
        <f>IF(KOKPIT!I1130&lt;&gt;"",KOKPIT!I1130,"")</f>
        <v/>
      </c>
      <c r="J1130" t="str">
        <f>IF(KOKPIT!J1130&lt;&gt;"",KOKPIT!J1130,"")</f>
        <v/>
      </c>
      <c r="K1130" s="124" t="str">
        <f>IF(I1130&lt;&gt;"",SUMIFS('JPK_KR-1'!AJ:AJ,'JPK_KR-1'!W:W,J1130),"")</f>
        <v/>
      </c>
      <c r="L1130" s="124" t="str">
        <f>IF(I1130&lt;&gt;"",SUMIFS('JPK_KR-1'!AK:AK,'JPK_KR-1'!W:W,J1130),"")</f>
        <v/>
      </c>
    </row>
    <row r="1131" spans="1:12" x14ac:dyDescent="0.35">
      <c r="A1131" t="str">
        <f>IF(KOKPIT!A1131&lt;&gt;"",KOKPIT!A1131,"")</f>
        <v/>
      </c>
      <c r="B1131" t="str">
        <f>IF(KOKPIT!B1131&lt;&gt;"",KOKPIT!B1131,"")</f>
        <v/>
      </c>
      <c r="C1131" s="124" t="str">
        <f>IF(A1131&lt;&gt;"",SUMIFS('JPK_KR-1'!AL:AL,'JPK_KR-1'!W:W,B1131),"")</f>
        <v/>
      </c>
      <c r="D1131" s="124" t="str">
        <f>IF(A1131&lt;&gt;"",SUMIFS('JPK_KR-1'!AM:AM,'JPK_KR-1'!W:W,B1131),"")</f>
        <v/>
      </c>
      <c r="E1131" t="str">
        <f>IF(KOKPIT!E1131&lt;&gt;"",KOKPIT!E1131,"")</f>
        <v/>
      </c>
      <c r="F1131" t="str">
        <f>IF(KOKPIT!F1131&lt;&gt;"",KOKPIT!F1131,"")</f>
        <v/>
      </c>
      <c r="G1131" s="124" t="str">
        <f>IF(E1131&lt;&gt;"",SUMIFS('JPK_KR-1'!AL:AL,'JPK_KR-1'!W:W,F1131),"")</f>
        <v/>
      </c>
      <c r="H1131" s="124" t="str">
        <f>IF(E1131&lt;&gt;"",SUMIFS('JPK_KR-1'!AM:AM,'JPK_KR-1'!W:W,F1131),"")</f>
        <v/>
      </c>
      <c r="I1131" t="str">
        <f>IF(KOKPIT!I1131&lt;&gt;"",KOKPIT!I1131,"")</f>
        <v/>
      </c>
      <c r="J1131" t="str">
        <f>IF(KOKPIT!J1131&lt;&gt;"",KOKPIT!J1131,"")</f>
        <v/>
      </c>
      <c r="K1131" s="124" t="str">
        <f>IF(I1131&lt;&gt;"",SUMIFS('JPK_KR-1'!AJ:AJ,'JPK_KR-1'!W:W,J1131),"")</f>
        <v/>
      </c>
      <c r="L1131" s="124" t="str">
        <f>IF(I1131&lt;&gt;"",SUMIFS('JPK_KR-1'!AK:AK,'JPK_KR-1'!W:W,J1131),"")</f>
        <v/>
      </c>
    </row>
    <row r="1132" spans="1:12" x14ac:dyDescent="0.35">
      <c r="A1132" t="str">
        <f>IF(KOKPIT!A1132&lt;&gt;"",KOKPIT!A1132,"")</f>
        <v/>
      </c>
      <c r="B1132" t="str">
        <f>IF(KOKPIT!B1132&lt;&gt;"",KOKPIT!B1132,"")</f>
        <v/>
      </c>
      <c r="C1132" s="124" t="str">
        <f>IF(A1132&lt;&gt;"",SUMIFS('JPK_KR-1'!AL:AL,'JPK_KR-1'!W:W,B1132),"")</f>
        <v/>
      </c>
      <c r="D1132" s="124" t="str">
        <f>IF(A1132&lt;&gt;"",SUMIFS('JPK_KR-1'!AM:AM,'JPK_KR-1'!W:W,B1132),"")</f>
        <v/>
      </c>
      <c r="E1132" t="str">
        <f>IF(KOKPIT!E1132&lt;&gt;"",KOKPIT!E1132,"")</f>
        <v/>
      </c>
      <c r="F1132" t="str">
        <f>IF(KOKPIT!F1132&lt;&gt;"",KOKPIT!F1132,"")</f>
        <v/>
      </c>
      <c r="G1132" s="124" t="str">
        <f>IF(E1132&lt;&gt;"",SUMIFS('JPK_KR-1'!AL:AL,'JPK_KR-1'!W:W,F1132),"")</f>
        <v/>
      </c>
      <c r="H1132" s="124" t="str">
        <f>IF(E1132&lt;&gt;"",SUMIFS('JPK_KR-1'!AM:AM,'JPK_KR-1'!W:W,F1132),"")</f>
        <v/>
      </c>
      <c r="I1132" t="str">
        <f>IF(KOKPIT!I1132&lt;&gt;"",KOKPIT!I1132,"")</f>
        <v/>
      </c>
      <c r="J1132" t="str">
        <f>IF(KOKPIT!J1132&lt;&gt;"",KOKPIT!J1132,"")</f>
        <v/>
      </c>
      <c r="K1132" s="124" t="str">
        <f>IF(I1132&lt;&gt;"",SUMIFS('JPK_KR-1'!AJ:AJ,'JPK_KR-1'!W:W,J1132),"")</f>
        <v/>
      </c>
      <c r="L1132" s="124" t="str">
        <f>IF(I1132&lt;&gt;"",SUMIFS('JPK_KR-1'!AK:AK,'JPK_KR-1'!W:W,J1132),"")</f>
        <v/>
      </c>
    </row>
    <row r="1133" spans="1:12" x14ac:dyDescent="0.35">
      <c r="A1133" t="str">
        <f>IF(KOKPIT!A1133&lt;&gt;"",KOKPIT!A1133,"")</f>
        <v/>
      </c>
      <c r="B1133" t="str">
        <f>IF(KOKPIT!B1133&lt;&gt;"",KOKPIT!B1133,"")</f>
        <v/>
      </c>
      <c r="C1133" s="124" t="str">
        <f>IF(A1133&lt;&gt;"",SUMIFS('JPK_KR-1'!AL:AL,'JPK_KR-1'!W:W,B1133),"")</f>
        <v/>
      </c>
      <c r="D1133" s="124" t="str">
        <f>IF(A1133&lt;&gt;"",SUMIFS('JPK_KR-1'!AM:AM,'JPK_KR-1'!W:W,B1133),"")</f>
        <v/>
      </c>
      <c r="E1133" t="str">
        <f>IF(KOKPIT!E1133&lt;&gt;"",KOKPIT!E1133,"")</f>
        <v/>
      </c>
      <c r="F1133" t="str">
        <f>IF(KOKPIT!F1133&lt;&gt;"",KOKPIT!F1133,"")</f>
        <v/>
      </c>
      <c r="G1133" s="124" t="str">
        <f>IF(E1133&lt;&gt;"",SUMIFS('JPK_KR-1'!AL:AL,'JPK_KR-1'!W:W,F1133),"")</f>
        <v/>
      </c>
      <c r="H1133" s="124" t="str">
        <f>IF(E1133&lt;&gt;"",SUMIFS('JPK_KR-1'!AM:AM,'JPK_KR-1'!W:W,F1133),"")</f>
        <v/>
      </c>
      <c r="I1133" t="str">
        <f>IF(KOKPIT!I1133&lt;&gt;"",KOKPIT!I1133,"")</f>
        <v/>
      </c>
      <c r="J1133" t="str">
        <f>IF(KOKPIT!J1133&lt;&gt;"",KOKPIT!J1133,"")</f>
        <v/>
      </c>
      <c r="K1133" s="124" t="str">
        <f>IF(I1133&lt;&gt;"",SUMIFS('JPK_KR-1'!AJ:AJ,'JPK_KR-1'!W:W,J1133),"")</f>
        <v/>
      </c>
      <c r="L1133" s="124" t="str">
        <f>IF(I1133&lt;&gt;"",SUMIFS('JPK_KR-1'!AK:AK,'JPK_KR-1'!W:W,J1133),"")</f>
        <v/>
      </c>
    </row>
    <row r="1134" spans="1:12" x14ac:dyDescent="0.35">
      <c r="A1134" t="str">
        <f>IF(KOKPIT!A1134&lt;&gt;"",KOKPIT!A1134,"")</f>
        <v/>
      </c>
      <c r="B1134" t="str">
        <f>IF(KOKPIT!B1134&lt;&gt;"",KOKPIT!B1134,"")</f>
        <v/>
      </c>
      <c r="C1134" s="124" t="str">
        <f>IF(A1134&lt;&gt;"",SUMIFS('JPK_KR-1'!AL:AL,'JPK_KR-1'!W:W,B1134),"")</f>
        <v/>
      </c>
      <c r="D1134" s="124" t="str">
        <f>IF(A1134&lt;&gt;"",SUMIFS('JPK_KR-1'!AM:AM,'JPK_KR-1'!W:W,B1134),"")</f>
        <v/>
      </c>
      <c r="E1134" t="str">
        <f>IF(KOKPIT!E1134&lt;&gt;"",KOKPIT!E1134,"")</f>
        <v/>
      </c>
      <c r="F1134" t="str">
        <f>IF(KOKPIT!F1134&lt;&gt;"",KOKPIT!F1134,"")</f>
        <v/>
      </c>
      <c r="G1134" s="124" t="str">
        <f>IF(E1134&lt;&gt;"",SUMIFS('JPK_KR-1'!AL:AL,'JPK_KR-1'!W:W,F1134),"")</f>
        <v/>
      </c>
      <c r="H1134" s="124" t="str">
        <f>IF(E1134&lt;&gt;"",SUMIFS('JPK_KR-1'!AM:AM,'JPK_KR-1'!W:W,F1134),"")</f>
        <v/>
      </c>
      <c r="I1134" t="str">
        <f>IF(KOKPIT!I1134&lt;&gt;"",KOKPIT!I1134,"")</f>
        <v/>
      </c>
      <c r="J1134" t="str">
        <f>IF(KOKPIT!J1134&lt;&gt;"",KOKPIT!J1134,"")</f>
        <v/>
      </c>
      <c r="K1134" s="124" t="str">
        <f>IF(I1134&lt;&gt;"",SUMIFS('JPK_KR-1'!AJ:AJ,'JPK_KR-1'!W:W,J1134),"")</f>
        <v/>
      </c>
      <c r="L1134" s="124" t="str">
        <f>IF(I1134&lt;&gt;"",SUMIFS('JPK_KR-1'!AK:AK,'JPK_KR-1'!W:W,J1134),"")</f>
        <v/>
      </c>
    </row>
    <row r="1135" spans="1:12" x14ac:dyDescent="0.35">
      <c r="A1135" t="str">
        <f>IF(KOKPIT!A1135&lt;&gt;"",KOKPIT!A1135,"")</f>
        <v/>
      </c>
      <c r="B1135" t="str">
        <f>IF(KOKPIT!B1135&lt;&gt;"",KOKPIT!B1135,"")</f>
        <v/>
      </c>
      <c r="C1135" s="124" t="str">
        <f>IF(A1135&lt;&gt;"",SUMIFS('JPK_KR-1'!AL:AL,'JPK_KR-1'!W:W,B1135),"")</f>
        <v/>
      </c>
      <c r="D1135" s="124" t="str">
        <f>IF(A1135&lt;&gt;"",SUMIFS('JPK_KR-1'!AM:AM,'JPK_KR-1'!W:W,B1135),"")</f>
        <v/>
      </c>
      <c r="E1135" t="str">
        <f>IF(KOKPIT!E1135&lt;&gt;"",KOKPIT!E1135,"")</f>
        <v/>
      </c>
      <c r="F1135" t="str">
        <f>IF(KOKPIT!F1135&lt;&gt;"",KOKPIT!F1135,"")</f>
        <v/>
      </c>
      <c r="G1135" s="124" t="str">
        <f>IF(E1135&lt;&gt;"",SUMIFS('JPK_KR-1'!AL:AL,'JPK_KR-1'!W:W,F1135),"")</f>
        <v/>
      </c>
      <c r="H1135" s="124" t="str">
        <f>IF(E1135&lt;&gt;"",SUMIFS('JPK_KR-1'!AM:AM,'JPK_KR-1'!W:W,F1135),"")</f>
        <v/>
      </c>
      <c r="I1135" t="str">
        <f>IF(KOKPIT!I1135&lt;&gt;"",KOKPIT!I1135,"")</f>
        <v/>
      </c>
      <c r="J1135" t="str">
        <f>IF(KOKPIT!J1135&lt;&gt;"",KOKPIT!J1135,"")</f>
        <v/>
      </c>
      <c r="K1135" s="124" t="str">
        <f>IF(I1135&lt;&gt;"",SUMIFS('JPK_KR-1'!AJ:AJ,'JPK_KR-1'!W:W,J1135),"")</f>
        <v/>
      </c>
      <c r="L1135" s="124" t="str">
        <f>IF(I1135&lt;&gt;"",SUMIFS('JPK_KR-1'!AK:AK,'JPK_KR-1'!W:W,J1135),"")</f>
        <v/>
      </c>
    </row>
    <row r="1136" spans="1:12" x14ac:dyDescent="0.35">
      <c r="A1136" t="str">
        <f>IF(KOKPIT!A1136&lt;&gt;"",KOKPIT!A1136,"")</f>
        <v/>
      </c>
      <c r="B1136" t="str">
        <f>IF(KOKPIT!B1136&lt;&gt;"",KOKPIT!B1136,"")</f>
        <v/>
      </c>
      <c r="C1136" s="124" t="str">
        <f>IF(A1136&lt;&gt;"",SUMIFS('JPK_KR-1'!AL:AL,'JPK_KR-1'!W:W,B1136),"")</f>
        <v/>
      </c>
      <c r="D1136" s="124" t="str">
        <f>IF(A1136&lt;&gt;"",SUMIFS('JPK_KR-1'!AM:AM,'JPK_KR-1'!W:W,B1136),"")</f>
        <v/>
      </c>
      <c r="E1136" t="str">
        <f>IF(KOKPIT!E1136&lt;&gt;"",KOKPIT!E1136,"")</f>
        <v/>
      </c>
      <c r="F1136" t="str">
        <f>IF(KOKPIT!F1136&lt;&gt;"",KOKPIT!F1136,"")</f>
        <v/>
      </c>
      <c r="G1136" s="124" t="str">
        <f>IF(E1136&lt;&gt;"",SUMIFS('JPK_KR-1'!AL:AL,'JPK_KR-1'!W:W,F1136),"")</f>
        <v/>
      </c>
      <c r="H1136" s="124" t="str">
        <f>IF(E1136&lt;&gt;"",SUMIFS('JPK_KR-1'!AM:AM,'JPK_KR-1'!W:W,F1136),"")</f>
        <v/>
      </c>
      <c r="I1136" t="str">
        <f>IF(KOKPIT!I1136&lt;&gt;"",KOKPIT!I1136,"")</f>
        <v/>
      </c>
      <c r="J1136" t="str">
        <f>IF(KOKPIT!J1136&lt;&gt;"",KOKPIT!J1136,"")</f>
        <v/>
      </c>
      <c r="K1136" s="124" t="str">
        <f>IF(I1136&lt;&gt;"",SUMIFS('JPK_KR-1'!AJ:AJ,'JPK_KR-1'!W:W,J1136),"")</f>
        <v/>
      </c>
      <c r="L1136" s="124" t="str">
        <f>IF(I1136&lt;&gt;"",SUMIFS('JPK_KR-1'!AK:AK,'JPK_KR-1'!W:W,J1136),"")</f>
        <v/>
      </c>
    </row>
    <row r="1137" spans="1:12" x14ac:dyDescent="0.35">
      <c r="A1137" t="str">
        <f>IF(KOKPIT!A1137&lt;&gt;"",KOKPIT!A1137,"")</f>
        <v/>
      </c>
      <c r="B1137" t="str">
        <f>IF(KOKPIT!B1137&lt;&gt;"",KOKPIT!B1137,"")</f>
        <v/>
      </c>
      <c r="C1137" s="124" t="str">
        <f>IF(A1137&lt;&gt;"",SUMIFS('JPK_KR-1'!AL:AL,'JPK_KR-1'!W:W,B1137),"")</f>
        <v/>
      </c>
      <c r="D1137" s="124" t="str">
        <f>IF(A1137&lt;&gt;"",SUMIFS('JPK_KR-1'!AM:AM,'JPK_KR-1'!W:W,B1137),"")</f>
        <v/>
      </c>
      <c r="E1137" t="str">
        <f>IF(KOKPIT!E1137&lt;&gt;"",KOKPIT!E1137,"")</f>
        <v/>
      </c>
      <c r="F1137" t="str">
        <f>IF(KOKPIT!F1137&lt;&gt;"",KOKPIT!F1137,"")</f>
        <v/>
      </c>
      <c r="G1137" s="124" t="str">
        <f>IF(E1137&lt;&gt;"",SUMIFS('JPK_KR-1'!AL:AL,'JPK_KR-1'!W:W,F1137),"")</f>
        <v/>
      </c>
      <c r="H1137" s="124" t="str">
        <f>IF(E1137&lt;&gt;"",SUMIFS('JPK_KR-1'!AM:AM,'JPK_KR-1'!W:W,F1137),"")</f>
        <v/>
      </c>
      <c r="I1137" t="str">
        <f>IF(KOKPIT!I1137&lt;&gt;"",KOKPIT!I1137,"")</f>
        <v/>
      </c>
      <c r="J1137" t="str">
        <f>IF(KOKPIT!J1137&lt;&gt;"",KOKPIT!J1137,"")</f>
        <v/>
      </c>
      <c r="K1137" s="124" t="str">
        <f>IF(I1137&lt;&gt;"",SUMIFS('JPK_KR-1'!AJ:AJ,'JPK_KR-1'!W:W,J1137),"")</f>
        <v/>
      </c>
      <c r="L1137" s="124" t="str">
        <f>IF(I1137&lt;&gt;"",SUMIFS('JPK_KR-1'!AK:AK,'JPK_KR-1'!W:W,J1137),"")</f>
        <v/>
      </c>
    </row>
    <row r="1138" spans="1:12" x14ac:dyDescent="0.35">
      <c r="A1138" t="str">
        <f>IF(KOKPIT!A1138&lt;&gt;"",KOKPIT!A1138,"")</f>
        <v/>
      </c>
      <c r="B1138" t="str">
        <f>IF(KOKPIT!B1138&lt;&gt;"",KOKPIT!B1138,"")</f>
        <v/>
      </c>
      <c r="C1138" s="124" t="str">
        <f>IF(A1138&lt;&gt;"",SUMIFS('JPK_KR-1'!AL:AL,'JPK_KR-1'!W:W,B1138),"")</f>
        <v/>
      </c>
      <c r="D1138" s="124" t="str">
        <f>IF(A1138&lt;&gt;"",SUMIFS('JPK_KR-1'!AM:AM,'JPK_KR-1'!W:W,B1138),"")</f>
        <v/>
      </c>
      <c r="E1138" t="str">
        <f>IF(KOKPIT!E1138&lt;&gt;"",KOKPIT!E1138,"")</f>
        <v/>
      </c>
      <c r="F1138" t="str">
        <f>IF(KOKPIT!F1138&lt;&gt;"",KOKPIT!F1138,"")</f>
        <v/>
      </c>
      <c r="G1138" s="124" t="str">
        <f>IF(E1138&lt;&gt;"",SUMIFS('JPK_KR-1'!AL:AL,'JPK_KR-1'!W:W,F1138),"")</f>
        <v/>
      </c>
      <c r="H1138" s="124" t="str">
        <f>IF(E1138&lt;&gt;"",SUMIFS('JPK_KR-1'!AM:AM,'JPK_KR-1'!W:W,F1138),"")</f>
        <v/>
      </c>
      <c r="I1138" t="str">
        <f>IF(KOKPIT!I1138&lt;&gt;"",KOKPIT!I1138,"")</f>
        <v/>
      </c>
      <c r="J1138" t="str">
        <f>IF(KOKPIT!J1138&lt;&gt;"",KOKPIT!J1138,"")</f>
        <v/>
      </c>
      <c r="K1138" s="124" t="str">
        <f>IF(I1138&lt;&gt;"",SUMIFS('JPK_KR-1'!AJ:AJ,'JPK_KR-1'!W:W,J1138),"")</f>
        <v/>
      </c>
      <c r="L1138" s="124" t="str">
        <f>IF(I1138&lt;&gt;"",SUMIFS('JPK_KR-1'!AK:AK,'JPK_KR-1'!W:W,J1138),"")</f>
        <v/>
      </c>
    </row>
    <row r="1139" spans="1:12" x14ac:dyDescent="0.35">
      <c r="A1139" t="str">
        <f>IF(KOKPIT!A1139&lt;&gt;"",KOKPIT!A1139,"")</f>
        <v/>
      </c>
      <c r="B1139" t="str">
        <f>IF(KOKPIT!B1139&lt;&gt;"",KOKPIT!B1139,"")</f>
        <v/>
      </c>
      <c r="C1139" s="124" t="str">
        <f>IF(A1139&lt;&gt;"",SUMIFS('JPK_KR-1'!AL:AL,'JPK_KR-1'!W:W,B1139),"")</f>
        <v/>
      </c>
      <c r="D1139" s="124" t="str">
        <f>IF(A1139&lt;&gt;"",SUMIFS('JPK_KR-1'!AM:AM,'JPK_KR-1'!W:W,B1139),"")</f>
        <v/>
      </c>
      <c r="E1139" t="str">
        <f>IF(KOKPIT!E1139&lt;&gt;"",KOKPIT!E1139,"")</f>
        <v/>
      </c>
      <c r="F1139" t="str">
        <f>IF(KOKPIT!F1139&lt;&gt;"",KOKPIT!F1139,"")</f>
        <v/>
      </c>
      <c r="G1139" s="124" t="str">
        <f>IF(E1139&lt;&gt;"",SUMIFS('JPK_KR-1'!AL:AL,'JPK_KR-1'!W:W,F1139),"")</f>
        <v/>
      </c>
      <c r="H1139" s="124" t="str">
        <f>IF(E1139&lt;&gt;"",SUMIFS('JPK_KR-1'!AM:AM,'JPK_KR-1'!W:W,F1139),"")</f>
        <v/>
      </c>
      <c r="I1139" t="str">
        <f>IF(KOKPIT!I1139&lt;&gt;"",KOKPIT!I1139,"")</f>
        <v/>
      </c>
      <c r="J1139" t="str">
        <f>IF(KOKPIT!J1139&lt;&gt;"",KOKPIT!J1139,"")</f>
        <v/>
      </c>
      <c r="K1139" s="124" t="str">
        <f>IF(I1139&lt;&gt;"",SUMIFS('JPK_KR-1'!AJ:AJ,'JPK_KR-1'!W:W,J1139),"")</f>
        <v/>
      </c>
      <c r="L1139" s="124" t="str">
        <f>IF(I1139&lt;&gt;"",SUMIFS('JPK_KR-1'!AK:AK,'JPK_KR-1'!W:W,J1139),"")</f>
        <v/>
      </c>
    </row>
    <row r="1140" spans="1:12" x14ac:dyDescent="0.35">
      <c r="A1140" t="str">
        <f>IF(KOKPIT!A1140&lt;&gt;"",KOKPIT!A1140,"")</f>
        <v/>
      </c>
      <c r="B1140" t="str">
        <f>IF(KOKPIT!B1140&lt;&gt;"",KOKPIT!B1140,"")</f>
        <v/>
      </c>
      <c r="C1140" s="124" t="str">
        <f>IF(A1140&lt;&gt;"",SUMIFS('JPK_KR-1'!AL:AL,'JPK_KR-1'!W:W,B1140),"")</f>
        <v/>
      </c>
      <c r="D1140" s="124" t="str">
        <f>IF(A1140&lt;&gt;"",SUMIFS('JPK_KR-1'!AM:AM,'JPK_KR-1'!W:W,B1140),"")</f>
        <v/>
      </c>
      <c r="E1140" t="str">
        <f>IF(KOKPIT!E1140&lt;&gt;"",KOKPIT!E1140,"")</f>
        <v/>
      </c>
      <c r="F1140" t="str">
        <f>IF(KOKPIT!F1140&lt;&gt;"",KOKPIT!F1140,"")</f>
        <v/>
      </c>
      <c r="G1140" s="124" t="str">
        <f>IF(E1140&lt;&gt;"",SUMIFS('JPK_KR-1'!AL:AL,'JPK_KR-1'!W:W,F1140),"")</f>
        <v/>
      </c>
      <c r="H1140" s="124" t="str">
        <f>IF(E1140&lt;&gt;"",SUMIFS('JPK_KR-1'!AM:AM,'JPK_KR-1'!W:W,F1140),"")</f>
        <v/>
      </c>
      <c r="I1140" t="str">
        <f>IF(KOKPIT!I1140&lt;&gt;"",KOKPIT!I1140,"")</f>
        <v/>
      </c>
      <c r="J1140" t="str">
        <f>IF(KOKPIT!J1140&lt;&gt;"",KOKPIT!J1140,"")</f>
        <v/>
      </c>
      <c r="K1140" s="124" t="str">
        <f>IF(I1140&lt;&gt;"",SUMIFS('JPK_KR-1'!AJ:AJ,'JPK_KR-1'!W:W,J1140),"")</f>
        <v/>
      </c>
      <c r="L1140" s="124" t="str">
        <f>IF(I1140&lt;&gt;"",SUMIFS('JPK_KR-1'!AK:AK,'JPK_KR-1'!W:W,J1140),"")</f>
        <v/>
      </c>
    </row>
    <row r="1141" spans="1:12" x14ac:dyDescent="0.35">
      <c r="A1141" t="str">
        <f>IF(KOKPIT!A1141&lt;&gt;"",KOKPIT!A1141,"")</f>
        <v/>
      </c>
      <c r="B1141" t="str">
        <f>IF(KOKPIT!B1141&lt;&gt;"",KOKPIT!B1141,"")</f>
        <v/>
      </c>
      <c r="C1141" s="124" t="str">
        <f>IF(A1141&lt;&gt;"",SUMIFS('JPK_KR-1'!AL:AL,'JPK_KR-1'!W:W,B1141),"")</f>
        <v/>
      </c>
      <c r="D1141" s="124" t="str">
        <f>IF(A1141&lt;&gt;"",SUMIFS('JPK_KR-1'!AM:AM,'JPK_KR-1'!W:W,B1141),"")</f>
        <v/>
      </c>
      <c r="E1141" t="str">
        <f>IF(KOKPIT!E1141&lt;&gt;"",KOKPIT!E1141,"")</f>
        <v/>
      </c>
      <c r="F1141" t="str">
        <f>IF(KOKPIT!F1141&lt;&gt;"",KOKPIT!F1141,"")</f>
        <v/>
      </c>
      <c r="G1141" s="124" t="str">
        <f>IF(E1141&lt;&gt;"",SUMIFS('JPK_KR-1'!AL:AL,'JPK_KR-1'!W:W,F1141),"")</f>
        <v/>
      </c>
      <c r="H1141" s="124" t="str">
        <f>IF(E1141&lt;&gt;"",SUMIFS('JPK_KR-1'!AM:AM,'JPK_KR-1'!W:W,F1141),"")</f>
        <v/>
      </c>
      <c r="I1141" t="str">
        <f>IF(KOKPIT!I1141&lt;&gt;"",KOKPIT!I1141,"")</f>
        <v/>
      </c>
      <c r="J1141" t="str">
        <f>IF(KOKPIT!J1141&lt;&gt;"",KOKPIT!J1141,"")</f>
        <v/>
      </c>
      <c r="K1141" s="124" t="str">
        <f>IF(I1141&lt;&gt;"",SUMIFS('JPK_KR-1'!AJ:AJ,'JPK_KR-1'!W:W,J1141),"")</f>
        <v/>
      </c>
      <c r="L1141" s="124" t="str">
        <f>IF(I1141&lt;&gt;"",SUMIFS('JPK_KR-1'!AK:AK,'JPK_KR-1'!W:W,J1141),"")</f>
        <v/>
      </c>
    </row>
    <row r="1142" spans="1:12" x14ac:dyDescent="0.35">
      <c r="A1142" t="str">
        <f>IF(KOKPIT!A1142&lt;&gt;"",KOKPIT!A1142,"")</f>
        <v/>
      </c>
      <c r="B1142" t="str">
        <f>IF(KOKPIT!B1142&lt;&gt;"",KOKPIT!B1142,"")</f>
        <v/>
      </c>
      <c r="C1142" s="124" t="str">
        <f>IF(A1142&lt;&gt;"",SUMIFS('JPK_KR-1'!AL:AL,'JPK_KR-1'!W:W,B1142),"")</f>
        <v/>
      </c>
      <c r="D1142" s="124" t="str">
        <f>IF(A1142&lt;&gt;"",SUMIFS('JPK_KR-1'!AM:AM,'JPK_KR-1'!W:W,B1142),"")</f>
        <v/>
      </c>
      <c r="E1142" t="str">
        <f>IF(KOKPIT!E1142&lt;&gt;"",KOKPIT!E1142,"")</f>
        <v/>
      </c>
      <c r="F1142" t="str">
        <f>IF(KOKPIT!F1142&lt;&gt;"",KOKPIT!F1142,"")</f>
        <v/>
      </c>
      <c r="G1142" s="124" t="str">
        <f>IF(E1142&lt;&gt;"",SUMIFS('JPK_KR-1'!AL:AL,'JPK_KR-1'!W:W,F1142),"")</f>
        <v/>
      </c>
      <c r="H1142" s="124" t="str">
        <f>IF(E1142&lt;&gt;"",SUMIFS('JPK_KR-1'!AM:AM,'JPK_KR-1'!W:W,F1142),"")</f>
        <v/>
      </c>
      <c r="I1142" t="str">
        <f>IF(KOKPIT!I1142&lt;&gt;"",KOKPIT!I1142,"")</f>
        <v/>
      </c>
      <c r="J1142" t="str">
        <f>IF(KOKPIT!J1142&lt;&gt;"",KOKPIT!J1142,"")</f>
        <v/>
      </c>
      <c r="K1142" s="124" t="str">
        <f>IF(I1142&lt;&gt;"",SUMIFS('JPK_KR-1'!AJ:AJ,'JPK_KR-1'!W:W,J1142),"")</f>
        <v/>
      </c>
      <c r="L1142" s="124" t="str">
        <f>IF(I1142&lt;&gt;"",SUMIFS('JPK_KR-1'!AK:AK,'JPK_KR-1'!W:W,J1142),"")</f>
        <v/>
      </c>
    </row>
    <row r="1143" spans="1:12" x14ac:dyDescent="0.35">
      <c r="A1143" t="str">
        <f>IF(KOKPIT!A1143&lt;&gt;"",KOKPIT!A1143,"")</f>
        <v/>
      </c>
      <c r="B1143" t="str">
        <f>IF(KOKPIT!B1143&lt;&gt;"",KOKPIT!B1143,"")</f>
        <v/>
      </c>
      <c r="C1143" s="124" t="str">
        <f>IF(A1143&lt;&gt;"",SUMIFS('JPK_KR-1'!AL:AL,'JPK_KR-1'!W:W,B1143),"")</f>
        <v/>
      </c>
      <c r="D1143" s="124" t="str">
        <f>IF(A1143&lt;&gt;"",SUMIFS('JPK_KR-1'!AM:AM,'JPK_KR-1'!W:W,B1143),"")</f>
        <v/>
      </c>
      <c r="E1143" t="str">
        <f>IF(KOKPIT!E1143&lt;&gt;"",KOKPIT!E1143,"")</f>
        <v/>
      </c>
      <c r="F1143" t="str">
        <f>IF(KOKPIT!F1143&lt;&gt;"",KOKPIT!F1143,"")</f>
        <v/>
      </c>
      <c r="G1143" s="124" t="str">
        <f>IF(E1143&lt;&gt;"",SUMIFS('JPK_KR-1'!AL:AL,'JPK_KR-1'!W:W,F1143),"")</f>
        <v/>
      </c>
      <c r="H1143" s="124" t="str">
        <f>IF(E1143&lt;&gt;"",SUMIFS('JPK_KR-1'!AM:AM,'JPK_KR-1'!W:W,F1143),"")</f>
        <v/>
      </c>
      <c r="I1143" t="str">
        <f>IF(KOKPIT!I1143&lt;&gt;"",KOKPIT!I1143,"")</f>
        <v/>
      </c>
      <c r="J1143" t="str">
        <f>IF(KOKPIT!J1143&lt;&gt;"",KOKPIT!J1143,"")</f>
        <v/>
      </c>
      <c r="K1143" s="124" t="str">
        <f>IF(I1143&lt;&gt;"",SUMIFS('JPK_KR-1'!AJ:AJ,'JPK_KR-1'!W:W,J1143),"")</f>
        <v/>
      </c>
      <c r="L1143" s="124" t="str">
        <f>IF(I1143&lt;&gt;"",SUMIFS('JPK_KR-1'!AK:AK,'JPK_KR-1'!W:W,J1143),"")</f>
        <v/>
      </c>
    </row>
    <row r="1144" spans="1:12" x14ac:dyDescent="0.35">
      <c r="A1144" t="str">
        <f>IF(KOKPIT!A1144&lt;&gt;"",KOKPIT!A1144,"")</f>
        <v/>
      </c>
      <c r="B1144" t="str">
        <f>IF(KOKPIT!B1144&lt;&gt;"",KOKPIT!B1144,"")</f>
        <v/>
      </c>
      <c r="C1144" s="124" t="str">
        <f>IF(A1144&lt;&gt;"",SUMIFS('JPK_KR-1'!AL:AL,'JPK_KR-1'!W:W,B1144),"")</f>
        <v/>
      </c>
      <c r="D1144" s="124" t="str">
        <f>IF(A1144&lt;&gt;"",SUMIFS('JPK_KR-1'!AM:AM,'JPK_KR-1'!W:W,B1144),"")</f>
        <v/>
      </c>
      <c r="E1144" t="str">
        <f>IF(KOKPIT!E1144&lt;&gt;"",KOKPIT!E1144,"")</f>
        <v/>
      </c>
      <c r="F1144" t="str">
        <f>IF(KOKPIT!F1144&lt;&gt;"",KOKPIT!F1144,"")</f>
        <v/>
      </c>
      <c r="G1144" s="124" t="str">
        <f>IF(E1144&lt;&gt;"",SUMIFS('JPK_KR-1'!AL:AL,'JPK_KR-1'!W:W,F1144),"")</f>
        <v/>
      </c>
      <c r="H1144" s="124" t="str">
        <f>IF(E1144&lt;&gt;"",SUMIFS('JPK_KR-1'!AM:AM,'JPK_KR-1'!W:W,F1144),"")</f>
        <v/>
      </c>
      <c r="I1144" t="str">
        <f>IF(KOKPIT!I1144&lt;&gt;"",KOKPIT!I1144,"")</f>
        <v/>
      </c>
      <c r="J1144" t="str">
        <f>IF(KOKPIT!J1144&lt;&gt;"",KOKPIT!J1144,"")</f>
        <v/>
      </c>
      <c r="K1144" s="124" t="str">
        <f>IF(I1144&lt;&gt;"",SUMIFS('JPK_KR-1'!AJ:AJ,'JPK_KR-1'!W:W,J1144),"")</f>
        <v/>
      </c>
      <c r="L1144" s="124" t="str">
        <f>IF(I1144&lt;&gt;"",SUMIFS('JPK_KR-1'!AK:AK,'JPK_KR-1'!W:W,J1144),"")</f>
        <v/>
      </c>
    </row>
    <row r="1145" spans="1:12" x14ac:dyDescent="0.35">
      <c r="A1145" t="str">
        <f>IF(KOKPIT!A1145&lt;&gt;"",KOKPIT!A1145,"")</f>
        <v/>
      </c>
      <c r="B1145" t="str">
        <f>IF(KOKPIT!B1145&lt;&gt;"",KOKPIT!B1145,"")</f>
        <v/>
      </c>
      <c r="C1145" s="124" t="str">
        <f>IF(A1145&lt;&gt;"",SUMIFS('JPK_KR-1'!AL:AL,'JPK_KR-1'!W:W,B1145),"")</f>
        <v/>
      </c>
      <c r="D1145" s="124" t="str">
        <f>IF(A1145&lt;&gt;"",SUMIFS('JPK_KR-1'!AM:AM,'JPK_KR-1'!W:W,B1145),"")</f>
        <v/>
      </c>
      <c r="E1145" t="str">
        <f>IF(KOKPIT!E1145&lt;&gt;"",KOKPIT!E1145,"")</f>
        <v/>
      </c>
      <c r="F1145" t="str">
        <f>IF(KOKPIT!F1145&lt;&gt;"",KOKPIT!F1145,"")</f>
        <v/>
      </c>
      <c r="G1145" s="124" t="str">
        <f>IF(E1145&lt;&gt;"",SUMIFS('JPK_KR-1'!AL:AL,'JPK_KR-1'!W:W,F1145),"")</f>
        <v/>
      </c>
      <c r="H1145" s="124" t="str">
        <f>IF(E1145&lt;&gt;"",SUMIFS('JPK_KR-1'!AM:AM,'JPK_KR-1'!W:W,F1145),"")</f>
        <v/>
      </c>
      <c r="I1145" t="str">
        <f>IF(KOKPIT!I1145&lt;&gt;"",KOKPIT!I1145,"")</f>
        <v/>
      </c>
      <c r="J1145" t="str">
        <f>IF(KOKPIT!J1145&lt;&gt;"",KOKPIT!J1145,"")</f>
        <v/>
      </c>
      <c r="K1145" s="124" t="str">
        <f>IF(I1145&lt;&gt;"",SUMIFS('JPK_KR-1'!AJ:AJ,'JPK_KR-1'!W:W,J1145),"")</f>
        <v/>
      </c>
      <c r="L1145" s="124" t="str">
        <f>IF(I1145&lt;&gt;"",SUMIFS('JPK_KR-1'!AK:AK,'JPK_KR-1'!W:W,J1145),"")</f>
        <v/>
      </c>
    </row>
    <row r="1146" spans="1:12" x14ac:dyDescent="0.35">
      <c r="A1146" t="str">
        <f>IF(KOKPIT!A1146&lt;&gt;"",KOKPIT!A1146,"")</f>
        <v/>
      </c>
      <c r="B1146" t="str">
        <f>IF(KOKPIT!B1146&lt;&gt;"",KOKPIT!B1146,"")</f>
        <v/>
      </c>
      <c r="C1146" s="124" t="str">
        <f>IF(A1146&lt;&gt;"",SUMIFS('JPK_KR-1'!AL:AL,'JPK_KR-1'!W:W,B1146),"")</f>
        <v/>
      </c>
      <c r="D1146" s="124" t="str">
        <f>IF(A1146&lt;&gt;"",SUMIFS('JPK_KR-1'!AM:AM,'JPK_KR-1'!W:W,B1146),"")</f>
        <v/>
      </c>
      <c r="E1146" t="str">
        <f>IF(KOKPIT!E1146&lt;&gt;"",KOKPIT!E1146,"")</f>
        <v/>
      </c>
      <c r="F1146" t="str">
        <f>IF(KOKPIT!F1146&lt;&gt;"",KOKPIT!F1146,"")</f>
        <v/>
      </c>
      <c r="G1146" s="124" t="str">
        <f>IF(E1146&lt;&gt;"",SUMIFS('JPK_KR-1'!AL:AL,'JPK_KR-1'!W:W,F1146),"")</f>
        <v/>
      </c>
      <c r="H1146" s="124" t="str">
        <f>IF(E1146&lt;&gt;"",SUMIFS('JPK_KR-1'!AM:AM,'JPK_KR-1'!W:W,F1146),"")</f>
        <v/>
      </c>
      <c r="I1146" t="str">
        <f>IF(KOKPIT!I1146&lt;&gt;"",KOKPIT!I1146,"")</f>
        <v/>
      </c>
      <c r="J1146" t="str">
        <f>IF(KOKPIT!J1146&lt;&gt;"",KOKPIT!J1146,"")</f>
        <v/>
      </c>
      <c r="K1146" s="124" t="str">
        <f>IF(I1146&lt;&gt;"",SUMIFS('JPK_KR-1'!AJ:AJ,'JPK_KR-1'!W:W,J1146),"")</f>
        <v/>
      </c>
      <c r="L1146" s="124" t="str">
        <f>IF(I1146&lt;&gt;"",SUMIFS('JPK_KR-1'!AK:AK,'JPK_KR-1'!W:W,J1146),"")</f>
        <v/>
      </c>
    </row>
    <row r="1147" spans="1:12" x14ac:dyDescent="0.35">
      <c r="A1147" t="str">
        <f>IF(KOKPIT!A1147&lt;&gt;"",KOKPIT!A1147,"")</f>
        <v/>
      </c>
      <c r="B1147" t="str">
        <f>IF(KOKPIT!B1147&lt;&gt;"",KOKPIT!B1147,"")</f>
        <v/>
      </c>
      <c r="C1147" s="124" t="str">
        <f>IF(A1147&lt;&gt;"",SUMIFS('JPK_KR-1'!AL:AL,'JPK_KR-1'!W:W,B1147),"")</f>
        <v/>
      </c>
      <c r="D1147" s="124" t="str">
        <f>IF(A1147&lt;&gt;"",SUMIFS('JPK_KR-1'!AM:AM,'JPK_KR-1'!W:W,B1147),"")</f>
        <v/>
      </c>
      <c r="E1147" t="str">
        <f>IF(KOKPIT!E1147&lt;&gt;"",KOKPIT!E1147,"")</f>
        <v/>
      </c>
      <c r="F1147" t="str">
        <f>IF(KOKPIT!F1147&lt;&gt;"",KOKPIT!F1147,"")</f>
        <v/>
      </c>
      <c r="G1147" s="124" t="str">
        <f>IF(E1147&lt;&gt;"",SUMIFS('JPK_KR-1'!AL:AL,'JPK_KR-1'!W:W,F1147),"")</f>
        <v/>
      </c>
      <c r="H1147" s="124" t="str">
        <f>IF(E1147&lt;&gt;"",SUMIFS('JPK_KR-1'!AM:AM,'JPK_KR-1'!W:W,F1147),"")</f>
        <v/>
      </c>
      <c r="I1147" t="str">
        <f>IF(KOKPIT!I1147&lt;&gt;"",KOKPIT!I1147,"")</f>
        <v/>
      </c>
      <c r="J1147" t="str">
        <f>IF(KOKPIT!J1147&lt;&gt;"",KOKPIT!J1147,"")</f>
        <v/>
      </c>
      <c r="K1147" s="124" t="str">
        <f>IF(I1147&lt;&gt;"",SUMIFS('JPK_KR-1'!AJ:AJ,'JPK_KR-1'!W:W,J1147),"")</f>
        <v/>
      </c>
      <c r="L1147" s="124" t="str">
        <f>IF(I1147&lt;&gt;"",SUMIFS('JPK_KR-1'!AK:AK,'JPK_KR-1'!W:W,J1147),"")</f>
        <v/>
      </c>
    </row>
    <row r="1148" spans="1:12" x14ac:dyDescent="0.35">
      <c r="A1148" t="str">
        <f>IF(KOKPIT!A1148&lt;&gt;"",KOKPIT!A1148,"")</f>
        <v/>
      </c>
      <c r="B1148" t="str">
        <f>IF(KOKPIT!B1148&lt;&gt;"",KOKPIT!B1148,"")</f>
        <v/>
      </c>
      <c r="C1148" s="124" t="str">
        <f>IF(A1148&lt;&gt;"",SUMIFS('JPK_KR-1'!AL:AL,'JPK_KR-1'!W:W,B1148),"")</f>
        <v/>
      </c>
      <c r="D1148" s="124" t="str">
        <f>IF(A1148&lt;&gt;"",SUMIFS('JPK_KR-1'!AM:AM,'JPK_KR-1'!W:W,B1148),"")</f>
        <v/>
      </c>
      <c r="E1148" t="str">
        <f>IF(KOKPIT!E1148&lt;&gt;"",KOKPIT!E1148,"")</f>
        <v/>
      </c>
      <c r="F1148" t="str">
        <f>IF(KOKPIT!F1148&lt;&gt;"",KOKPIT!F1148,"")</f>
        <v/>
      </c>
      <c r="G1148" s="124" t="str">
        <f>IF(E1148&lt;&gt;"",SUMIFS('JPK_KR-1'!AL:AL,'JPK_KR-1'!W:W,F1148),"")</f>
        <v/>
      </c>
      <c r="H1148" s="124" t="str">
        <f>IF(E1148&lt;&gt;"",SUMIFS('JPK_KR-1'!AM:AM,'JPK_KR-1'!W:W,F1148),"")</f>
        <v/>
      </c>
      <c r="I1148" t="str">
        <f>IF(KOKPIT!I1148&lt;&gt;"",KOKPIT!I1148,"")</f>
        <v/>
      </c>
      <c r="J1148" t="str">
        <f>IF(KOKPIT!J1148&lt;&gt;"",KOKPIT!J1148,"")</f>
        <v/>
      </c>
      <c r="K1148" s="124" t="str">
        <f>IF(I1148&lt;&gt;"",SUMIFS('JPK_KR-1'!AJ:AJ,'JPK_KR-1'!W:W,J1148),"")</f>
        <v/>
      </c>
      <c r="L1148" s="124" t="str">
        <f>IF(I1148&lt;&gt;"",SUMIFS('JPK_KR-1'!AK:AK,'JPK_KR-1'!W:W,J1148),"")</f>
        <v/>
      </c>
    </row>
    <row r="1149" spans="1:12" x14ac:dyDescent="0.35">
      <c r="A1149" t="str">
        <f>IF(KOKPIT!A1149&lt;&gt;"",KOKPIT!A1149,"")</f>
        <v/>
      </c>
      <c r="B1149" t="str">
        <f>IF(KOKPIT!B1149&lt;&gt;"",KOKPIT!B1149,"")</f>
        <v/>
      </c>
      <c r="C1149" s="124" t="str">
        <f>IF(A1149&lt;&gt;"",SUMIFS('JPK_KR-1'!AL:AL,'JPK_KR-1'!W:W,B1149),"")</f>
        <v/>
      </c>
      <c r="D1149" s="124" t="str">
        <f>IF(A1149&lt;&gt;"",SUMIFS('JPK_KR-1'!AM:AM,'JPK_KR-1'!W:W,B1149),"")</f>
        <v/>
      </c>
      <c r="E1149" t="str">
        <f>IF(KOKPIT!E1149&lt;&gt;"",KOKPIT!E1149,"")</f>
        <v/>
      </c>
      <c r="F1149" t="str">
        <f>IF(KOKPIT!F1149&lt;&gt;"",KOKPIT!F1149,"")</f>
        <v/>
      </c>
      <c r="G1149" s="124" t="str">
        <f>IF(E1149&lt;&gt;"",SUMIFS('JPK_KR-1'!AL:AL,'JPK_KR-1'!W:W,F1149),"")</f>
        <v/>
      </c>
      <c r="H1149" s="124" t="str">
        <f>IF(E1149&lt;&gt;"",SUMIFS('JPK_KR-1'!AM:AM,'JPK_KR-1'!W:W,F1149),"")</f>
        <v/>
      </c>
      <c r="I1149" t="str">
        <f>IF(KOKPIT!I1149&lt;&gt;"",KOKPIT!I1149,"")</f>
        <v/>
      </c>
      <c r="J1149" t="str">
        <f>IF(KOKPIT!J1149&lt;&gt;"",KOKPIT!J1149,"")</f>
        <v/>
      </c>
      <c r="K1149" s="124" t="str">
        <f>IF(I1149&lt;&gt;"",SUMIFS('JPK_KR-1'!AJ:AJ,'JPK_KR-1'!W:W,J1149),"")</f>
        <v/>
      </c>
      <c r="L1149" s="124" t="str">
        <f>IF(I1149&lt;&gt;"",SUMIFS('JPK_KR-1'!AK:AK,'JPK_KR-1'!W:W,J1149),"")</f>
        <v/>
      </c>
    </row>
    <row r="1150" spans="1:12" x14ac:dyDescent="0.35">
      <c r="A1150" t="str">
        <f>IF(KOKPIT!A1150&lt;&gt;"",KOKPIT!A1150,"")</f>
        <v/>
      </c>
      <c r="B1150" t="str">
        <f>IF(KOKPIT!B1150&lt;&gt;"",KOKPIT!B1150,"")</f>
        <v/>
      </c>
      <c r="C1150" s="124" t="str">
        <f>IF(A1150&lt;&gt;"",SUMIFS('JPK_KR-1'!AL:AL,'JPK_KR-1'!W:W,B1150),"")</f>
        <v/>
      </c>
      <c r="D1150" s="124" t="str">
        <f>IF(A1150&lt;&gt;"",SUMIFS('JPK_KR-1'!AM:AM,'JPK_KR-1'!W:W,B1150),"")</f>
        <v/>
      </c>
      <c r="E1150" t="str">
        <f>IF(KOKPIT!E1150&lt;&gt;"",KOKPIT!E1150,"")</f>
        <v/>
      </c>
      <c r="F1150" t="str">
        <f>IF(KOKPIT!F1150&lt;&gt;"",KOKPIT!F1150,"")</f>
        <v/>
      </c>
      <c r="G1150" s="124" t="str">
        <f>IF(E1150&lt;&gt;"",SUMIFS('JPK_KR-1'!AL:AL,'JPK_KR-1'!W:W,F1150),"")</f>
        <v/>
      </c>
      <c r="H1150" s="124" t="str">
        <f>IF(E1150&lt;&gt;"",SUMIFS('JPK_KR-1'!AM:AM,'JPK_KR-1'!W:W,F1150),"")</f>
        <v/>
      </c>
      <c r="I1150" t="str">
        <f>IF(KOKPIT!I1150&lt;&gt;"",KOKPIT!I1150,"")</f>
        <v/>
      </c>
      <c r="J1150" t="str">
        <f>IF(KOKPIT!J1150&lt;&gt;"",KOKPIT!J1150,"")</f>
        <v/>
      </c>
      <c r="K1150" s="124" t="str">
        <f>IF(I1150&lt;&gt;"",SUMIFS('JPK_KR-1'!AJ:AJ,'JPK_KR-1'!W:W,J1150),"")</f>
        <v/>
      </c>
      <c r="L1150" s="124" t="str">
        <f>IF(I1150&lt;&gt;"",SUMIFS('JPK_KR-1'!AK:AK,'JPK_KR-1'!W:W,J1150),"")</f>
        <v/>
      </c>
    </row>
    <row r="1151" spans="1:12" x14ac:dyDescent="0.35">
      <c r="A1151" t="str">
        <f>IF(KOKPIT!A1151&lt;&gt;"",KOKPIT!A1151,"")</f>
        <v/>
      </c>
      <c r="B1151" t="str">
        <f>IF(KOKPIT!B1151&lt;&gt;"",KOKPIT!B1151,"")</f>
        <v/>
      </c>
      <c r="C1151" s="124" t="str">
        <f>IF(A1151&lt;&gt;"",SUMIFS('JPK_KR-1'!AL:AL,'JPK_KR-1'!W:W,B1151),"")</f>
        <v/>
      </c>
      <c r="D1151" s="124" t="str">
        <f>IF(A1151&lt;&gt;"",SUMIFS('JPK_KR-1'!AM:AM,'JPK_KR-1'!W:W,B1151),"")</f>
        <v/>
      </c>
      <c r="E1151" t="str">
        <f>IF(KOKPIT!E1151&lt;&gt;"",KOKPIT!E1151,"")</f>
        <v/>
      </c>
      <c r="F1151" t="str">
        <f>IF(KOKPIT!F1151&lt;&gt;"",KOKPIT!F1151,"")</f>
        <v/>
      </c>
      <c r="G1151" s="124" t="str">
        <f>IF(E1151&lt;&gt;"",SUMIFS('JPK_KR-1'!AL:AL,'JPK_KR-1'!W:W,F1151),"")</f>
        <v/>
      </c>
      <c r="H1151" s="124" t="str">
        <f>IF(E1151&lt;&gt;"",SUMIFS('JPK_KR-1'!AM:AM,'JPK_KR-1'!W:W,F1151),"")</f>
        <v/>
      </c>
      <c r="I1151" t="str">
        <f>IF(KOKPIT!I1151&lt;&gt;"",KOKPIT!I1151,"")</f>
        <v/>
      </c>
      <c r="J1151" t="str">
        <f>IF(KOKPIT!J1151&lt;&gt;"",KOKPIT!J1151,"")</f>
        <v/>
      </c>
      <c r="K1151" s="124" t="str">
        <f>IF(I1151&lt;&gt;"",SUMIFS('JPK_KR-1'!AJ:AJ,'JPK_KR-1'!W:W,J1151),"")</f>
        <v/>
      </c>
      <c r="L1151" s="124" t="str">
        <f>IF(I1151&lt;&gt;"",SUMIFS('JPK_KR-1'!AK:AK,'JPK_KR-1'!W:W,J1151),"")</f>
        <v/>
      </c>
    </row>
    <row r="1152" spans="1:12" x14ac:dyDescent="0.35">
      <c r="A1152" t="str">
        <f>IF(KOKPIT!A1152&lt;&gt;"",KOKPIT!A1152,"")</f>
        <v/>
      </c>
      <c r="B1152" t="str">
        <f>IF(KOKPIT!B1152&lt;&gt;"",KOKPIT!B1152,"")</f>
        <v/>
      </c>
      <c r="C1152" s="124" t="str">
        <f>IF(A1152&lt;&gt;"",SUMIFS('JPK_KR-1'!AL:AL,'JPK_KR-1'!W:W,B1152),"")</f>
        <v/>
      </c>
      <c r="D1152" s="124" t="str">
        <f>IF(A1152&lt;&gt;"",SUMIFS('JPK_KR-1'!AM:AM,'JPK_KR-1'!W:W,B1152),"")</f>
        <v/>
      </c>
      <c r="E1152" t="str">
        <f>IF(KOKPIT!E1152&lt;&gt;"",KOKPIT!E1152,"")</f>
        <v/>
      </c>
      <c r="F1152" t="str">
        <f>IF(KOKPIT!F1152&lt;&gt;"",KOKPIT!F1152,"")</f>
        <v/>
      </c>
      <c r="G1152" s="124" t="str">
        <f>IF(E1152&lt;&gt;"",SUMIFS('JPK_KR-1'!AL:AL,'JPK_KR-1'!W:W,F1152),"")</f>
        <v/>
      </c>
      <c r="H1152" s="124" t="str">
        <f>IF(E1152&lt;&gt;"",SUMIFS('JPK_KR-1'!AM:AM,'JPK_KR-1'!W:W,F1152),"")</f>
        <v/>
      </c>
      <c r="I1152" t="str">
        <f>IF(KOKPIT!I1152&lt;&gt;"",KOKPIT!I1152,"")</f>
        <v/>
      </c>
      <c r="J1152" t="str">
        <f>IF(KOKPIT!J1152&lt;&gt;"",KOKPIT!J1152,"")</f>
        <v/>
      </c>
      <c r="K1152" s="124" t="str">
        <f>IF(I1152&lt;&gt;"",SUMIFS('JPK_KR-1'!AJ:AJ,'JPK_KR-1'!W:W,J1152),"")</f>
        <v/>
      </c>
      <c r="L1152" s="124" t="str">
        <f>IF(I1152&lt;&gt;"",SUMIFS('JPK_KR-1'!AK:AK,'JPK_KR-1'!W:W,J1152),"")</f>
        <v/>
      </c>
    </row>
    <row r="1153" spans="1:12" x14ac:dyDescent="0.35">
      <c r="A1153" t="str">
        <f>IF(KOKPIT!A1153&lt;&gt;"",KOKPIT!A1153,"")</f>
        <v/>
      </c>
      <c r="B1153" t="str">
        <f>IF(KOKPIT!B1153&lt;&gt;"",KOKPIT!B1153,"")</f>
        <v/>
      </c>
      <c r="C1153" s="124" t="str">
        <f>IF(A1153&lt;&gt;"",SUMIFS('JPK_KR-1'!AL:AL,'JPK_KR-1'!W:W,B1153),"")</f>
        <v/>
      </c>
      <c r="D1153" s="124" t="str">
        <f>IF(A1153&lt;&gt;"",SUMIFS('JPK_KR-1'!AM:AM,'JPK_KR-1'!W:W,B1153),"")</f>
        <v/>
      </c>
      <c r="E1153" t="str">
        <f>IF(KOKPIT!E1153&lt;&gt;"",KOKPIT!E1153,"")</f>
        <v/>
      </c>
      <c r="F1153" t="str">
        <f>IF(KOKPIT!F1153&lt;&gt;"",KOKPIT!F1153,"")</f>
        <v/>
      </c>
      <c r="G1153" s="124" t="str">
        <f>IF(E1153&lt;&gt;"",SUMIFS('JPK_KR-1'!AL:AL,'JPK_KR-1'!W:W,F1153),"")</f>
        <v/>
      </c>
      <c r="H1153" s="124" t="str">
        <f>IF(E1153&lt;&gt;"",SUMIFS('JPK_KR-1'!AM:AM,'JPK_KR-1'!W:W,F1153),"")</f>
        <v/>
      </c>
      <c r="I1153" t="str">
        <f>IF(KOKPIT!I1153&lt;&gt;"",KOKPIT!I1153,"")</f>
        <v/>
      </c>
      <c r="J1153" t="str">
        <f>IF(KOKPIT!J1153&lt;&gt;"",KOKPIT!J1153,"")</f>
        <v/>
      </c>
      <c r="K1153" s="124" t="str">
        <f>IF(I1153&lt;&gt;"",SUMIFS('JPK_KR-1'!AJ:AJ,'JPK_KR-1'!W:W,J1153),"")</f>
        <v/>
      </c>
      <c r="L1153" s="124" t="str">
        <f>IF(I1153&lt;&gt;"",SUMIFS('JPK_KR-1'!AK:AK,'JPK_KR-1'!W:W,J1153),"")</f>
        <v/>
      </c>
    </row>
    <row r="1154" spans="1:12" x14ac:dyDescent="0.35">
      <c r="A1154" t="str">
        <f>IF(KOKPIT!A1154&lt;&gt;"",KOKPIT!A1154,"")</f>
        <v/>
      </c>
      <c r="B1154" t="str">
        <f>IF(KOKPIT!B1154&lt;&gt;"",KOKPIT!B1154,"")</f>
        <v/>
      </c>
      <c r="C1154" s="124" t="str">
        <f>IF(A1154&lt;&gt;"",SUMIFS('JPK_KR-1'!AL:AL,'JPK_KR-1'!W:W,B1154),"")</f>
        <v/>
      </c>
      <c r="D1154" s="124" t="str">
        <f>IF(A1154&lt;&gt;"",SUMIFS('JPK_KR-1'!AM:AM,'JPK_KR-1'!W:W,B1154),"")</f>
        <v/>
      </c>
      <c r="E1154" t="str">
        <f>IF(KOKPIT!E1154&lt;&gt;"",KOKPIT!E1154,"")</f>
        <v/>
      </c>
      <c r="F1154" t="str">
        <f>IF(KOKPIT!F1154&lt;&gt;"",KOKPIT!F1154,"")</f>
        <v/>
      </c>
      <c r="G1154" s="124" t="str">
        <f>IF(E1154&lt;&gt;"",SUMIFS('JPK_KR-1'!AL:AL,'JPK_KR-1'!W:W,F1154),"")</f>
        <v/>
      </c>
      <c r="H1154" s="124" t="str">
        <f>IF(E1154&lt;&gt;"",SUMIFS('JPK_KR-1'!AM:AM,'JPK_KR-1'!W:W,F1154),"")</f>
        <v/>
      </c>
      <c r="I1154" t="str">
        <f>IF(KOKPIT!I1154&lt;&gt;"",KOKPIT!I1154,"")</f>
        <v/>
      </c>
      <c r="J1154" t="str">
        <f>IF(KOKPIT!J1154&lt;&gt;"",KOKPIT!J1154,"")</f>
        <v/>
      </c>
      <c r="K1154" s="124" t="str">
        <f>IF(I1154&lt;&gt;"",SUMIFS('JPK_KR-1'!AJ:AJ,'JPK_KR-1'!W:W,J1154),"")</f>
        <v/>
      </c>
      <c r="L1154" s="124" t="str">
        <f>IF(I1154&lt;&gt;"",SUMIFS('JPK_KR-1'!AK:AK,'JPK_KR-1'!W:W,J1154),"")</f>
        <v/>
      </c>
    </row>
    <row r="1155" spans="1:12" x14ac:dyDescent="0.35">
      <c r="A1155" t="str">
        <f>IF(KOKPIT!A1155&lt;&gt;"",KOKPIT!A1155,"")</f>
        <v/>
      </c>
      <c r="B1155" t="str">
        <f>IF(KOKPIT!B1155&lt;&gt;"",KOKPIT!B1155,"")</f>
        <v/>
      </c>
      <c r="C1155" s="124" t="str">
        <f>IF(A1155&lt;&gt;"",SUMIFS('JPK_KR-1'!AL:AL,'JPK_KR-1'!W:W,B1155),"")</f>
        <v/>
      </c>
      <c r="D1155" s="124" t="str">
        <f>IF(A1155&lt;&gt;"",SUMIFS('JPK_KR-1'!AM:AM,'JPK_KR-1'!W:W,B1155),"")</f>
        <v/>
      </c>
      <c r="E1155" t="str">
        <f>IF(KOKPIT!E1155&lt;&gt;"",KOKPIT!E1155,"")</f>
        <v/>
      </c>
      <c r="F1155" t="str">
        <f>IF(KOKPIT!F1155&lt;&gt;"",KOKPIT!F1155,"")</f>
        <v/>
      </c>
      <c r="G1155" s="124" t="str">
        <f>IF(E1155&lt;&gt;"",SUMIFS('JPK_KR-1'!AL:AL,'JPK_KR-1'!W:W,F1155),"")</f>
        <v/>
      </c>
      <c r="H1155" s="124" t="str">
        <f>IF(E1155&lt;&gt;"",SUMIFS('JPK_KR-1'!AM:AM,'JPK_KR-1'!W:W,F1155),"")</f>
        <v/>
      </c>
      <c r="I1155" t="str">
        <f>IF(KOKPIT!I1155&lt;&gt;"",KOKPIT!I1155,"")</f>
        <v/>
      </c>
      <c r="J1155" t="str">
        <f>IF(KOKPIT!J1155&lt;&gt;"",KOKPIT!J1155,"")</f>
        <v/>
      </c>
      <c r="K1155" s="124" t="str">
        <f>IF(I1155&lt;&gt;"",SUMIFS('JPK_KR-1'!AJ:AJ,'JPK_KR-1'!W:W,J1155),"")</f>
        <v/>
      </c>
      <c r="L1155" s="124" t="str">
        <f>IF(I1155&lt;&gt;"",SUMIFS('JPK_KR-1'!AK:AK,'JPK_KR-1'!W:W,J1155),"")</f>
        <v/>
      </c>
    </row>
    <row r="1156" spans="1:12" x14ac:dyDescent="0.35">
      <c r="A1156" t="str">
        <f>IF(KOKPIT!A1156&lt;&gt;"",KOKPIT!A1156,"")</f>
        <v/>
      </c>
      <c r="B1156" t="str">
        <f>IF(KOKPIT!B1156&lt;&gt;"",KOKPIT!B1156,"")</f>
        <v/>
      </c>
      <c r="C1156" s="124" t="str">
        <f>IF(A1156&lt;&gt;"",SUMIFS('JPK_KR-1'!AL:AL,'JPK_KR-1'!W:W,B1156),"")</f>
        <v/>
      </c>
      <c r="D1156" s="124" t="str">
        <f>IF(A1156&lt;&gt;"",SUMIFS('JPK_KR-1'!AM:AM,'JPK_KR-1'!W:W,B1156),"")</f>
        <v/>
      </c>
      <c r="E1156" t="str">
        <f>IF(KOKPIT!E1156&lt;&gt;"",KOKPIT!E1156,"")</f>
        <v/>
      </c>
      <c r="F1156" t="str">
        <f>IF(KOKPIT!F1156&lt;&gt;"",KOKPIT!F1156,"")</f>
        <v/>
      </c>
      <c r="G1156" s="124" t="str">
        <f>IF(E1156&lt;&gt;"",SUMIFS('JPK_KR-1'!AL:AL,'JPK_KR-1'!W:W,F1156),"")</f>
        <v/>
      </c>
      <c r="H1156" s="124" t="str">
        <f>IF(E1156&lt;&gt;"",SUMIFS('JPK_KR-1'!AM:AM,'JPK_KR-1'!W:W,F1156),"")</f>
        <v/>
      </c>
      <c r="I1156" t="str">
        <f>IF(KOKPIT!I1156&lt;&gt;"",KOKPIT!I1156,"")</f>
        <v/>
      </c>
      <c r="J1156" t="str">
        <f>IF(KOKPIT!J1156&lt;&gt;"",KOKPIT!J1156,"")</f>
        <v/>
      </c>
      <c r="K1156" s="124" t="str">
        <f>IF(I1156&lt;&gt;"",SUMIFS('JPK_KR-1'!AJ:AJ,'JPK_KR-1'!W:W,J1156),"")</f>
        <v/>
      </c>
      <c r="L1156" s="124" t="str">
        <f>IF(I1156&lt;&gt;"",SUMIFS('JPK_KR-1'!AK:AK,'JPK_KR-1'!W:W,J1156),"")</f>
        <v/>
      </c>
    </row>
    <row r="1157" spans="1:12" x14ac:dyDescent="0.35">
      <c r="A1157" t="str">
        <f>IF(KOKPIT!A1157&lt;&gt;"",KOKPIT!A1157,"")</f>
        <v/>
      </c>
      <c r="B1157" t="str">
        <f>IF(KOKPIT!B1157&lt;&gt;"",KOKPIT!B1157,"")</f>
        <v/>
      </c>
      <c r="C1157" s="124" t="str">
        <f>IF(A1157&lt;&gt;"",SUMIFS('JPK_KR-1'!AL:AL,'JPK_KR-1'!W:W,B1157),"")</f>
        <v/>
      </c>
      <c r="D1157" s="124" t="str">
        <f>IF(A1157&lt;&gt;"",SUMIFS('JPK_KR-1'!AM:AM,'JPK_KR-1'!W:W,B1157),"")</f>
        <v/>
      </c>
      <c r="E1157" t="str">
        <f>IF(KOKPIT!E1157&lt;&gt;"",KOKPIT!E1157,"")</f>
        <v/>
      </c>
      <c r="F1157" t="str">
        <f>IF(KOKPIT!F1157&lt;&gt;"",KOKPIT!F1157,"")</f>
        <v/>
      </c>
      <c r="G1157" s="124" t="str">
        <f>IF(E1157&lt;&gt;"",SUMIFS('JPK_KR-1'!AL:AL,'JPK_KR-1'!W:W,F1157),"")</f>
        <v/>
      </c>
      <c r="H1157" s="124" t="str">
        <f>IF(E1157&lt;&gt;"",SUMIFS('JPK_KR-1'!AM:AM,'JPK_KR-1'!W:W,F1157),"")</f>
        <v/>
      </c>
      <c r="I1157" t="str">
        <f>IF(KOKPIT!I1157&lt;&gt;"",KOKPIT!I1157,"")</f>
        <v/>
      </c>
      <c r="J1157" t="str">
        <f>IF(KOKPIT!J1157&lt;&gt;"",KOKPIT!J1157,"")</f>
        <v/>
      </c>
      <c r="K1157" s="124" t="str">
        <f>IF(I1157&lt;&gt;"",SUMIFS('JPK_KR-1'!AJ:AJ,'JPK_KR-1'!W:W,J1157),"")</f>
        <v/>
      </c>
      <c r="L1157" s="124" t="str">
        <f>IF(I1157&lt;&gt;"",SUMIFS('JPK_KR-1'!AK:AK,'JPK_KR-1'!W:W,J1157),"")</f>
        <v/>
      </c>
    </row>
    <row r="1158" spans="1:12" x14ac:dyDescent="0.35">
      <c r="A1158" t="str">
        <f>IF(KOKPIT!A1158&lt;&gt;"",KOKPIT!A1158,"")</f>
        <v/>
      </c>
      <c r="B1158" t="str">
        <f>IF(KOKPIT!B1158&lt;&gt;"",KOKPIT!B1158,"")</f>
        <v/>
      </c>
      <c r="C1158" s="124" t="str">
        <f>IF(A1158&lt;&gt;"",SUMIFS('JPK_KR-1'!AL:AL,'JPK_KR-1'!W:W,B1158),"")</f>
        <v/>
      </c>
      <c r="D1158" s="124" t="str">
        <f>IF(A1158&lt;&gt;"",SUMIFS('JPK_KR-1'!AM:AM,'JPK_KR-1'!W:W,B1158),"")</f>
        <v/>
      </c>
      <c r="E1158" t="str">
        <f>IF(KOKPIT!E1158&lt;&gt;"",KOKPIT!E1158,"")</f>
        <v/>
      </c>
      <c r="F1158" t="str">
        <f>IF(KOKPIT!F1158&lt;&gt;"",KOKPIT!F1158,"")</f>
        <v/>
      </c>
      <c r="G1158" s="124" t="str">
        <f>IF(E1158&lt;&gt;"",SUMIFS('JPK_KR-1'!AL:AL,'JPK_KR-1'!W:W,F1158),"")</f>
        <v/>
      </c>
      <c r="H1158" s="124" t="str">
        <f>IF(E1158&lt;&gt;"",SUMIFS('JPK_KR-1'!AM:AM,'JPK_KR-1'!W:W,F1158),"")</f>
        <v/>
      </c>
      <c r="I1158" t="str">
        <f>IF(KOKPIT!I1158&lt;&gt;"",KOKPIT!I1158,"")</f>
        <v/>
      </c>
      <c r="J1158" t="str">
        <f>IF(KOKPIT!J1158&lt;&gt;"",KOKPIT!J1158,"")</f>
        <v/>
      </c>
      <c r="K1158" s="124" t="str">
        <f>IF(I1158&lt;&gt;"",SUMIFS('JPK_KR-1'!AJ:AJ,'JPK_KR-1'!W:W,J1158),"")</f>
        <v/>
      </c>
      <c r="L1158" s="124" t="str">
        <f>IF(I1158&lt;&gt;"",SUMIFS('JPK_KR-1'!AK:AK,'JPK_KR-1'!W:W,J1158),"")</f>
        <v/>
      </c>
    </row>
    <row r="1159" spans="1:12" x14ac:dyDescent="0.35">
      <c r="A1159" t="str">
        <f>IF(KOKPIT!A1159&lt;&gt;"",KOKPIT!A1159,"")</f>
        <v/>
      </c>
      <c r="B1159" t="str">
        <f>IF(KOKPIT!B1159&lt;&gt;"",KOKPIT!B1159,"")</f>
        <v/>
      </c>
      <c r="C1159" s="124" t="str">
        <f>IF(A1159&lt;&gt;"",SUMIFS('JPK_KR-1'!AL:AL,'JPK_KR-1'!W:W,B1159),"")</f>
        <v/>
      </c>
      <c r="D1159" s="124" t="str">
        <f>IF(A1159&lt;&gt;"",SUMIFS('JPK_KR-1'!AM:AM,'JPK_KR-1'!W:W,B1159),"")</f>
        <v/>
      </c>
      <c r="E1159" t="str">
        <f>IF(KOKPIT!E1159&lt;&gt;"",KOKPIT!E1159,"")</f>
        <v/>
      </c>
      <c r="F1159" t="str">
        <f>IF(KOKPIT!F1159&lt;&gt;"",KOKPIT!F1159,"")</f>
        <v/>
      </c>
      <c r="G1159" s="124" t="str">
        <f>IF(E1159&lt;&gt;"",SUMIFS('JPK_KR-1'!AL:AL,'JPK_KR-1'!W:W,F1159),"")</f>
        <v/>
      </c>
      <c r="H1159" s="124" t="str">
        <f>IF(E1159&lt;&gt;"",SUMIFS('JPK_KR-1'!AM:AM,'JPK_KR-1'!W:W,F1159),"")</f>
        <v/>
      </c>
      <c r="I1159" t="str">
        <f>IF(KOKPIT!I1159&lt;&gt;"",KOKPIT!I1159,"")</f>
        <v/>
      </c>
      <c r="J1159" t="str">
        <f>IF(KOKPIT!J1159&lt;&gt;"",KOKPIT!J1159,"")</f>
        <v/>
      </c>
      <c r="K1159" s="124" t="str">
        <f>IF(I1159&lt;&gt;"",SUMIFS('JPK_KR-1'!AJ:AJ,'JPK_KR-1'!W:W,J1159),"")</f>
        <v/>
      </c>
      <c r="L1159" s="124" t="str">
        <f>IF(I1159&lt;&gt;"",SUMIFS('JPK_KR-1'!AK:AK,'JPK_KR-1'!W:W,J1159),"")</f>
        <v/>
      </c>
    </row>
    <row r="1160" spans="1:12" x14ac:dyDescent="0.35">
      <c r="A1160" t="str">
        <f>IF(KOKPIT!A1160&lt;&gt;"",KOKPIT!A1160,"")</f>
        <v/>
      </c>
      <c r="B1160" t="str">
        <f>IF(KOKPIT!B1160&lt;&gt;"",KOKPIT!B1160,"")</f>
        <v/>
      </c>
      <c r="C1160" s="124" t="str">
        <f>IF(A1160&lt;&gt;"",SUMIFS('JPK_KR-1'!AL:AL,'JPK_KR-1'!W:W,B1160),"")</f>
        <v/>
      </c>
      <c r="D1160" s="124" t="str">
        <f>IF(A1160&lt;&gt;"",SUMIFS('JPK_KR-1'!AM:AM,'JPK_KR-1'!W:W,B1160),"")</f>
        <v/>
      </c>
      <c r="E1160" t="str">
        <f>IF(KOKPIT!E1160&lt;&gt;"",KOKPIT!E1160,"")</f>
        <v/>
      </c>
      <c r="F1160" t="str">
        <f>IF(KOKPIT!F1160&lt;&gt;"",KOKPIT!F1160,"")</f>
        <v/>
      </c>
      <c r="G1160" s="124" t="str">
        <f>IF(E1160&lt;&gt;"",SUMIFS('JPK_KR-1'!AL:AL,'JPK_KR-1'!W:W,F1160),"")</f>
        <v/>
      </c>
      <c r="H1160" s="124" t="str">
        <f>IF(E1160&lt;&gt;"",SUMIFS('JPK_KR-1'!AM:AM,'JPK_KR-1'!W:W,F1160),"")</f>
        <v/>
      </c>
      <c r="I1160" t="str">
        <f>IF(KOKPIT!I1160&lt;&gt;"",KOKPIT!I1160,"")</f>
        <v/>
      </c>
      <c r="J1160" t="str">
        <f>IF(KOKPIT!J1160&lt;&gt;"",KOKPIT!J1160,"")</f>
        <v/>
      </c>
      <c r="K1160" s="124" t="str">
        <f>IF(I1160&lt;&gt;"",SUMIFS('JPK_KR-1'!AJ:AJ,'JPK_KR-1'!W:W,J1160),"")</f>
        <v/>
      </c>
      <c r="L1160" s="124" t="str">
        <f>IF(I1160&lt;&gt;"",SUMIFS('JPK_KR-1'!AK:AK,'JPK_KR-1'!W:W,J1160),"")</f>
        <v/>
      </c>
    </row>
    <row r="1161" spans="1:12" x14ac:dyDescent="0.35">
      <c r="A1161" t="str">
        <f>IF(KOKPIT!A1161&lt;&gt;"",KOKPIT!A1161,"")</f>
        <v/>
      </c>
      <c r="B1161" t="str">
        <f>IF(KOKPIT!B1161&lt;&gt;"",KOKPIT!B1161,"")</f>
        <v/>
      </c>
      <c r="C1161" s="124" t="str">
        <f>IF(A1161&lt;&gt;"",SUMIFS('JPK_KR-1'!AL:AL,'JPK_KR-1'!W:W,B1161),"")</f>
        <v/>
      </c>
      <c r="D1161" s="124" t="str">
        <f>IF(A1161&lt;&gt;"",SUMIFS('JPK_KR-1'!AM:AM,'JPK_KR-1'!W:W,B1161),"")</f>
        <v/>
      </c>
      <c r="E1161" t="str">
        <f>IF(KOKPIT!E1161&lt;&gt;"",KOKPIT!E1161,"")</f>
        <v/>
      </c>
      <c r="F1161" t="str">
        <f>IF(KOKPIT!F1161&lt;&gt;"",KOKPIT!F1161,"")</f>
        <v/>
      </c>
      <c r="G1161" s="124" t="str">
        <f>IF(E1161&lt;&gt;"",SUMIFS('JPK_KR-1'!AL:AL,'JPK_KR-1'!W:W,F1161),"")</f>
        <v/>
      </c>
      <c r="H1161" s="124" t="str">
        <f>IF(E1161&lt;&gt;"",SUMIFS('JPK_KR-1'!AM:AM,'JPK_KR-1'!W:W,F1161),"")</f>
        <v/>
      </c>
      <c r="I1161" t="str">
        <f>IF(KOKPIT!I1161&lt;&gt;"",KOKPIT!I1161,"")</f>
        <v/>
      </c>
      <c r="J1161" t="str">
        <f>IF(KOKPIT!J1161&lt;&gt;"",KOKPIT!J1161,"")</f>
        <v/>
      </c>
      <c r="K1161" s="124" t="str">
        <f>IF(I1161&lt;&gt;"",SUMIFS('JPK_KR-1'!AJ:AJ,'JPK_KR-1'!W:W,J1161),"")</f>
        <v/>
      </c>
      <c r="L1161" s="124" t="str">
        <f>IF(I1161&lt;&gt;"",SUMIFS('JPK_KR-1'!AK:AK,'JPK_KR-1'!W:W,J1161),"")</f>
        <v/>
      </c>
    </row>
    <row r="1162" spans="1:12" x14ac:dyDescent="0.35">
      <c r="A1162" t="str">
        <f>IF(KOKPIT!A1162&lt;&gt;"",KOKPIT!A1162,"")</f>
        <v/>
      </c>
      <c r="B1162" t="str">
        <f>IF(KOKPIT!B1162&lt;&gt;"",KOKPIT!B1162,"")</f>
        <v/>
      </c>
      <c r="C1162" s="124" t="str">
        <f>IF(A1162&lt;&gt;"",SUMIFS('JPK_KR-1'!AL:AL,'JPK_KR-1'!W:W,B1162),"")</f>
        <v/>
      </c>
      <c r="D1162" s="124" t="str">
        <f>IF(A1162&lt;&gt;"",SUMIFS('JPK_KR-1'!AM:AM,'JPK_KR-1'!W:W,B1162),"")</f>
        <v/>
      </c>
      <c r="E1162" t="str">
        <f>IF(KOKPIT!E1162&lt;&gt;"",KOKPIT!E1162,"")</f>
        <v/>
      </c>
      <c r="F1162" t="str">
        <f>IF(KOKPIT!F1162&lt;&gt;"",KOKPIT!F1162,"")</f>
        <v/>
      </c>
      <c r="G1162" s="124" t="str">
        <f>IF(E1162&lt;&gt;"",SUMIFS('JPK_KR-1'!AL:AL,'JPK_KR-1'!W:W,F1162),"")</f>
        <v/>
      </c>
      <c r="H1162" s="124" t="str">
        <f>IF(E1162&lt;&gt;"",SUMIFS('JPK_KR-1'!AM:AM,'JPK_KR-1'!W:W,F1162),"")</f>
        <v/>
      </c>
      <c r="I1162" t="str">
        <f>IF(KOKPIT!I1162&lt;&gt;"",KOKPIT!I1162,"")</f>
        <v/>
      </c>
      <c r="J1162" t="str">
        <f>IF(KOKPIT!J1162&lt;&gt;"",KOKPIT!J1162,"")</f>
        <v/>
      </c>
      <c r="K1162" s="124" t="str">
        <f>IF(I1162&lt;&gt;"",SUMIFS('JPK_KR-1'!AJ:AJ,'JPK_KR-1'!W:W,J1162),"")</f>
        <v/>
      </c>
      <c r="L1162" s="124" t="str">
        <f>IF(I1162&lt;&gt;"",SUMIFS('JPK_KR-1'!AK:AK,'JPK_KR-1'!W:W,J1162),"")</f>
        <v/>
      </c>
    </row>
    <row r="1163" spans="1:12" x14ac:dyDescent="0.35">
      <c r="A1163" t="str">
        <f>IF(KOKPIT!A1163&lt;&gt;"",KOKPIT!A1163,"")</f>
        <v/>
      </c>
      <c r="B1163" t="str">
        <f>IF(KOKPIT!B1163&lt;&gt;"",KOKPIT!B1163,"")</f>
        <v/>
      </c>
      <c r="C1163" s="124" t="str">
        <f>IF(A1163&lt;&gt;"",SUMIFS('JPK_KR-1'!AL:AL,'JPK_KR-1'!W:W,B1163),"")</f>
        <v/>
      </c>
      <c r="D1163" s="124" t="str">
        <f>IF(A1163&lt;&gt;"",SUMIFS('JPK_KR-1'!AM:AM,'JPK_KR-1'!W:W,B1163),"")</f>
        <v/>
      </c>
      <c r="E1163" t="str">
        <f>IF(KOKPIT!E1163&lt;&gt;"",KOKPIT!E1163,"")</f>
        <v/>
      </c>
      <c r="F1163" t="str">
        <f>IF(KOKPIT!F1163&lt;&gt;"",KOKPIT!F1163,"")</f>
        <v/>
      </c>
      <c r="G1163" s="124" t="str">
        <f>IF(E1163&lt;&gt;"",SUMIFS('JPK_KR-1'!AL:AL,'JPK_KR-1'!W:W,F1163),"")</f>
        <v/>
      </c>
      <c r="H1163" s="124" t="str">
        <f>IF(E1163&lt;&gt;"",SUMIFS('JPK_KR-1'!AM:AM,'JPK_KR-1'!W:W,F1163),"")</f>
        <v/>
      </c>
      <c r="I1163" t="str">
        <f>IF(KOKPIT!I1163&lt;&gt;"",KOKPIT!I1163,"")</f>
        <v/>
      </c>
      <c r="J1163" t="str">
        <f>IF(KOKPIT!J1163&lt;&gt;"",KOKPIT!J1163,"")</f>
        <v/>
      </c>
      <c r="K1163" s="124" t="str">
        <f>IF(I1163&lt;&gt;"",SUMIFS('JPK_KR-1'!AJ:AJ,'JPK_KR-1'!W:W,J1163),"")</f>
        <v/>
      </c>
      <c r="L1163" s="124" t="str">
        <f>IF(I1163&lt;&gt;"",SUMIFS('JPK_KR-1'!AK:AK,'JPK_KR-1'!W:W,J1163),"")</f>
        <v/>
      </c>
    </row>
    <row r="1164" spans="1:12" x14ac:dyDescent="0.35">
      <c r="A1164" t="str">
        <f>IF(KOKPIT!A1164&lt;&gt;"",KOKPIT!A1164,"")</f>
        <v/>
      </c>
      <c r="B1164" t="str">
        <f>IF(KOKPIT!B1164&lt;&gt;"",KOKPIT!B1164,"")</f>
        <v/>
      </c>
      <c r="C1164" s="124" t="str">
        <f>IF(A1164&lt;&gt;"",SUMIFS('JPK_KR-1'!AL:AL,'JPK_KR-1'!W:W,B1164),"")</f>
        <v/>
      </c>
      <c r="D1164" s="124" t="str">
        <f>IF(A1164&lt;&gt;"",SUMIFS('JPK_KR-1'!AM:AM,'JPK_KR-1'!W:W,B1164),"")</f>
        <v/>
      </c>
      <c r="E1164" t="str">
        <f>IF(KOKPIT!E1164&lt;&gt;"",KOKPIT!E1164,"")</f>
        <v/>
      </c>
      <c r="F1164" t="str">
        <f>IF(KOKPIT!F1164&lt;&gt;"",KOKPIT!F1164,"")</f>
        <v/>
      </c>
      <c r="G1164" s="124" t="str">
        <f>IF(E1164&lt;&gt;"",SUMIFS('JPK_KR-1'!AL:AL,'JPK_KR-1'!W:W,F1164),"")</f>
        <v/>
      </c>
      <c r="H1164" s="124" t="str">
        <f>IF(E1164&lt;&gt;"",SUMIFS('JPK_KR-1'!AM:AM,'JPK_KR-1'!W:W,F1164),"")</f>
        <v/>
      </c>
      <c r="I1164" t="str">
        <f>IF(KOKPIT!I1164&lt;&gt;"",KOKPIT!I1164,"")</f>
        <v/>
      </c>
      <c r="J1164" t="str">
        <f>IF(KOKPIT!J1164&lt;&gt;"",KOKPIT!J1164,"")</f>
        <v/>
      </c>
      <c r="K1164" s="124" t="str">
        <f>IF(I1164&lt;&gt;"",SUMIFS('JPK_KR-1'!AJ:AJ,'JPK_KR-1'!W:W,J1164),"")</f>
        <v/>
      </c>
      <c r="L1164" s="124" t="str">
        <f>IF(I1164&lt;&gt;"",SUMIFS('JPK_KR-1'!AK:AK,'JPK_KR-1'!W:W,J1164),"")</f>
        <v/>
      </c>
    </row>
    <row r="1165" spans="1:12" x14ac:dyDescent="0.35">
      <c r="A1165" t="str">
        <f>IF(KOKPIT!A1165&lt;&gt;"",KOKPIT!A1165,"")</f>
        <v/>
      </c>
      <c r="B1165" t="str">
        <f>IF(KOKPIT!B1165&lt;&gt;"",KOKPIT!B1165,"")</f>
        <v/>
      </c>
      <c r="C1165" s="124" t="str">
        <f>IF(A1165&lt;&gt;"",SUMIFS('JPK_KR-1'!AL:AL,'JPK_KR-1'!W:W,B1165),"")</f>
        <v/>
      </c>
      <c r="D1165" s="124" t="str">
        <f>IF(A1165&lt;&gt;"",SUMIFS('JPK_KR-1'!AM:AM,'JPK_KR-1'!W:W,B1165),"")</f>
        <v/>
      </c>
      <c r="E1165" t="str">
        <f>IF(KOKPIT!E1165&lt;&gt;"",KOKPIT!E1165,"")</f>
        <v/>
      </c>
      <c r="F1165" t="str">
        <f>IF(KOKPIT!F1165&lt;&gt;"",KOKPIT!F1165,"")</f>
        <v/>
      </c>
      <c r="G1165" s="124" t="str">
        <f>IF(E1165&lt;&gt;"",SUMIFS('JPK_KR-1'!AL:AL,'JPK_KR-1'!W:W,F1165),"")</f>
        <v/>
      </c>
      <c r="H1165" s="124" t="str">
        <f>IF(E1165&lt;&gt;"",SUMIFS('JPK_KR-1'!AM:AM,'JPK_KR-1'!W:W,F1165),"")</f>
        <v/>
      </c>
      <c r="I1165" t="str">
        <f>IF(KOKPIT!I1165&lt;&gt;"",KOKPIT!I1165,"")</f>
        <v/>
      </c>
      <c r="J1165" t="str">
        <f>IF(KOKPIT!J1165&lt;&gt;"",KOKPIT!J1165,"")</f>
        <v/>
      </c>
      <c r="K1165" s="124" t="str">
        <f>IF(I1165&lt;&gt;"",SUMIFS('JPK_KR-1'!AJ:AJ,'JPK_KR-1'!W:W,J1165),"")</f>
        <v/>
      </c>
      <c r="L1165" s="124" t="str">
        <f>IF(I1165&lt;&gt;"",SUMIFS('JPK_KR-1'!AK:AK,'JPK_KR-1'!W:W,J1165),"")</f>
        <v/>
      </c>
    </row>
    <row r="1166" spans="1:12" x14ac:dyDescent="0.35">
      <c r="A1166" t="str">
        <f>IF(KOKPIT!A1166&lt;&gt;"",KOKPIT!A1166,"")</f>
        <v/>
      </c>
      <c r="B1166" t="str">
        <f>IF(KOKPIT!B1166&lt;&gt;"",KOKPIT!B1166,"")</f>
        <v/>
      </c>
      <c r="C1166" s="124" t="str">
        <f>IF(A1166&lt;&gt;"",SUMIFS('JPK_KR-1'!AL:AL,'JPK_KR-1'!W:W,B1166),"")</f>
        <v/>
      </c>
      <c r="D1166" s="124" t="str">
        <f>IF(A1166&lt;&gt;"",SUMIFS('JPK_KR-1'!AM:AM,'JPK_KR-1'!W:W,B1166),"")</f>
        <v/>
      </c>
      <c r="E1166" t="str">
        <f>IF(KOKPIT!E1166&lt;&gt;"",KOKPIT!E1166,"")</f>
        <v/>
      </c>
      <c r="F1166" t="str">
        <f>IF(KOKPIT!F1166&lt;&gt;"",KOKPIT!F1166,"")</f>
        <v/>
      </c>
      <c r="G1166" s="124" t="str">
        <f>IF(E1166&lt;&gt;"",SUMIFS('JPK_KR-1'!AL:AL,'JPK_KR-1'!W:W,F1166),"")</f>
        <v/>
      </c>
      <c r="H1166" s="124" t="str">
        <f>IF(E1166&lt;&gt;"",SUMIFS('JPK_KR-1'!AM:AM,'JPK_KR-1'!W:W,F1166),"")</f>
        <v/>
      </c>
      <c r="I1166" t="str">
        <f>IF(KOKPIT!I1166&lt;&gt;"",KOKPIT!I1166,"")</f>
        <v/>
      </c>
      <c r="J1166" t="str">
        <f>IF(KOKPIT!J1166&lt;&gt;"",KOKPIT!J1166,"")</f>
        <v/>
      </c>
      <c r="K1166" s="124" t="str">
        <f>IF(I1166&lt;&gt;"",SUMIFS('JPK_KR-1'!AJ:AJ,'JPK_KR-1'!W:W,J1166),"")</f>
        <v/>
      </c>
      <c r="L1166" s="124" t="str">
        <f>IF(I1166&lt;&gt;"",SUMIFS('JPK_KR-1'!AK:AK,'JPK_KR-1'!W:W,J1166),"")</f>
        <v/>
      </c>
    </row>
    <row r="1167" spans="1:12" x14ac:dyDescent="0.35">
      <c r="A1167" t="str">
        <f>IF(KOKPIT!A1167&lt;&gt;"",KOKPIT!A1167,"")</f>
        <v/>
      </c>
      <c r="B1167" t="str">
        <f>IF(KOKPIT!B1167&lt;&gt;"",KOKPIT!B1167,"")</f>
        <v/>
      </c>
      <c r="C1167" s="124" t="str">
        <f>IF(A1167&lt;&gt;"",SUMIFS('JPK_KR-1'!AL:AL,'JPK_KR-1'!W:W,B1167),"")</f>
        <v/>
      </c>
      <c r="D1167" s="124" t="str">
        <f>IF(A1167&lt;&gt;"",SUMIFS('JPK_KR-1'!AM:AM,'JPK_KR-1'!W:W,B1167),"")</f>
        <v/>
      </c>
      <c r="E1167" t="str">
        <f>IF(KOKPIT!E1167&lt;&gt;"",KOKPIT!E1167,"")</f>
        <v/>
      </c>
      <c r="F1167" t="str">
        <f>IF(KOKPIT!F1167&lt;&gt;"",KOKPIT!F1167,"")</f>
        <v/>
      </c>
      <c r="G1167" s="124" t="str">
        <f>IF(E1167&lt;&gt;"",SUMIFS('JPK_KR-1'!AL:AL,'JPK_KR-1'!W:W,F1167),"")</f>
        <v/>
      </c>
      <c r="H1167" s="124" t="str">
        <f>IF(E1167&lt;&gt;"",SUMIFS('JPK_KR-1'!AM:AM,'JPK_KR-1'!W:W,F1167),"")</f>
        <v/>
      </c>
      <c r="I1167" t="str">
        <f>IF(KOKPIT!I1167&lt;&gt;"",KOKPIT!I1167,"")</f>
        <v/>
      </c>
      <c r="J1167" t="str">
        <f>IF(KOKPIT!J1167&lt;&gt;"",KOKPIT!J1167,"")</f>
        <v/>
      </c>
      <c r="K1167" s="124" t="str">
        <f>IF(I1167&lt;&gt;"",SUMIFS('JPK_KR-1'!AJ:AJ,'JPK_KR-1'!W:W,J1167),"")</f>
        <v/>
      </c>
      <c r="L1167" s="124" t="str">
        <f>IF(I1167&lt;&gt;"",SUMIFS('JPK_KR-1'!AK:AK,'JPK_KR-1'!W:W,J1167),"")</f>
        <v/>
      </c>
    </row>
    <row r="1168" spans="1:12" x14ac:dyDescent="0.35">
      <c r="A1168" t="str">
        <f>IF(KOKPIT!A1168&lt;&gt;"",KOKPIT!A1168,"")</f>
        <v/>
      </c>
      <c r="B1168" t="str">
        <f>IF(KOKPIT!B1168&lt;&gt;"",KOKPIT!B1168,"")</f>
        <v/>
      </c>
      <c r="C1168" s="124" t="str">
        <f>IF(A1168&lt;&gt;"",SUMIFS('JPK_KR-1'!AL:AL,'JPK_KR-1'!W:W,B1168),"")</f>
        <v/>
      </c>
      <c r="D1168" s="124" t="str">
        <f>IF(A1168&lt;&gt;"",SUMIFS('JPK_KR-1'!AM:AM,'JPK_KR-1'!W:W,B1168),"")</f>
        <v/>
      </c>
      <c r="E1168" t="str">
        <f>IF(KOKPIT!E1168&lt;&gt;"",KOKPIT!E1168,"")</f>
        <v/>
      </c>
      <c r="F1168" t="str">
        <f>IF(KOKPIT!F1168&lt;&gt;"",KOKPIT!F1168,"")</f>
        <v/>
      </c>
      <c r="G1168" s="124" t="str">
        <f>IF(E1168&lt;&gt;"",SUMIFS('JPK_KR-1'!AL:AL,'JPK_KR-1'!W:W,F1168),"")</f>
        <v/>
      </c>
      <c r="H1168" s="124" t="str">
        <f>IF(E1168&lt;&gt;"",SUMIFS('JPK_KR-1'!AM:AM,'JPK_KR-1'!W:W,F1168),"")</f>
        <v/>
      </c>
      <c r="I1168" t="str">
        <f>IF(KOKPIT!I1168&lt;&gt;"",KOKPIT!I1168,"")</f>
        <v/>
      </c>
      <c r="J1168" t="str">
        <f>IF(KOKPIT!J1168&lt;&gt;"",KOKPIT!J1168,"")</f>
        <v/>
      </c>
      <c r="K1168" s="124" t="str">
        <f>IF(I1168&lt;&gt;"",SUMIFS('JPK_KR-1'!AJ:AJ,'JPK_KR-1'!W:W,J1168),"")</f>
        <v/>
      </c>
      <c r="L1168" s="124" t="str">
        <f>IF(I1168&lt;&gt;"",SUMIFS('JPK_KR-1'!AK:AK,'JPK_KR-1'!W:W,J1168),"")</f>
        <v/>
      </c>
    </row>
    <row r="1169" spans="1:12" x14ac:dyDescent="0.35">
      <c r="A1169" t="str">
        <f>IF(KOKPIT!A1169&lt;&gt;"",KOKPIT!A1169,"")</f>
        <v/>
      </c>
      <c r="B1169" t="str">
        <f>IF(KOKPIT!B1169&lt;&gt;"",KOKPIT!B1169,"")</f>
        <v/>
      </c>
      <c r="C1169" s="124" t="str">
        <f>IF(A1169&lt;&gt;"",SUMIFS('JPK_KR-1'!AL:AL,'JPK_KR-1'!W:W,B1169),"")</f>
        <v/>
      </c>
      <c r="D1169" s="124" t="str">
        <f>IF(A1169&lt;&gt;"",SUMIFS('JPK_KR-1'!AM:AM,'JPK_KR-1'!W:W,B1169),"")</f>
        <v/>
      </c>
      <c r="E1169" t="str">
        <f>IF(KOKPIT!E1169&lt;&gt;"",KOKPIT!E1169,"")</f>
        <v/>
      </c>
      <c r="F1169" t="str">
        <f>IF(KOKPIT!F1169&lt;&gt;"",KOKPIT!F1169,"")</f>
        <v/>
      </c>
      <c r="G1169" s="124" t="str">
        <f>IF(E1169&lt;&gt;"",SUMIFS('JPK_KR-1'!AL:AL,'JPK_KR-1'!W:W,F1169),"")</f>
        <v/>
      </c>
      <c r="H1169" s="124" t="str">
        <f>IF(E1169&lt;&gt;"",SUMIFS('JPK_KR-1'!AM:AM,'JPK_KR-1'!W:W,F1169),"")</f>
        <v/>
      </c>
      <c r="I1169" t="str">
        <f>IF(KOKPIT!I1169&lt;&gt;"",KOKPIT!I1169,"")</f>
        <v/>
      </c>
      <c r="J1169" t="str">
        <f>IF(KOKPIT!J1169&lt;&gt;"",KOKPIT!J1169,"")</f>
        <v/>
      </c>
      <c r="K1169" s="124" t="str">
        <f>IF(I1169&lt;&gt;"",SUMIFS('JPK_KR-1'!AJ:AJ,'JPK_KR-1'!W:W,J1169),"")</f>
        <v/>
      </c>
      <c r="L1169" s="124" t="str">
        <f>IF(I1169&lt;&gt;"",SUMIFS('JPK_KR-1'!AK:AK,'JPK_KR-1'!W:W,J1169),"")</f>
        <v/>
      </c>
    </row>
    <row r="1170" spans="1:12" x14ac:dyDescent="0.35">
      <c r="A1170" t="str">
        <f>IF(KOKPIT!A1170&lt;&gt;"",KOKPIT!A1170,"")</f>
        <v/>
      </c>
      <c r="B1170" t="str">
        <f>IF(KOKPIT!B1170&lt;&gt;"",KOKPIT!B1170,"")</f>
        <v/>
      </c>
      <c r="C1170" s="124" t="str">
        <f>IF(A1170&lt;&gt;"",SUMIFS('JPK_KR-1'!AL:AL,'JPK_KR-1'!W:W,B1170),"")</f>
        <v/>
      </c>
      <c r="D1170" s="124" t="str">
        <f>IF(A1170&lt;&gt;"",SUMIFS('JPK_KR-1'!AM:AM,'JPK_KR-1'!W:W,B1170),"")</f>
        <v/>
      </c>
      <c r="E1170" t="str">
        <f>IF(KOKPIT!E1170&lt;&gt;"",KOKPIT!E1170,"")</f>
        <v/>
      </c>
      <c r="F1170" t="str">
        <f>IF(KOKPIT!F1170&lt;&gt;"",KOKPIT!F1170,"")</f>
        <v/>
      </c>
      <c r="G1170" s="124" t="str">
        <f>IF(E1170&lt;&gt;"",SUMIFS('JPK_KR-1'!AL:AL,'JPK_KR-1'!W:W,F1170),"")</f>
        <v/>
      </c>
      <c r="H1170" s="124" t="str">
        <f>IF(E1170&lt;&gt;"",SUMIFS('JPK_KR-1'!AM:AM,'JPK_KR-1'!W:W,F1170),"")</f>
        <v/>
      </c>
      <c r="I1170" t="str">
        <f>IF(KOKPIT!I1170&lt;&gt;"",KOKPIT!I1170,"")</f>
        <v/>
      </c>
      <c r="J1170" t="str">
        <f>IF(KOKPIT!J1170&lt;&gt;"",KOKPIT!J1170,"")</f>
        <v/>
      </c>
      <c r="K1170" s="124" t="str">
        <f>IF(I1170&lt;&gt;"",SUMIFS('JPK_KR-1'!AJ:AJ,'JPK_KR-1'!W:W,J1170),"")</f>
        <v/>
      </c>
      <c r="L1170" s="124" t="str">
        <f>IF(I1170&lt;&gt;"",SUMIFS('JPK_KR-1'!AK:AK,'JPK_KR-1'!W:W,J1170),"")</f>
        <v/>
      </c>
    </row>
    <row r="1171" spans="1:12" x14ac:dyDescent="0.35">
      <c r="A1171" t="str">
        <f>IF(KOKPIT!A1171&lt;&gt;"",KOKPIT!A1171,"")</f>
        <v/>
      </c>
      <c r="B1171" t="str">
        <f>IF(KOKPIT!B1171&lt;&gt;"",KOKPIT!B1171,"")</f>
        <v/>
      </c>
      <c r="C1171" s="124" t="str">
        <f>IF(A1171&lt;&gt;"",SUMIFS('JPK_KR-1'!AL:AL,'JPK_KR-1'!W:W,B1171),"")</f>
        <v/>
      </c>
      <c r="D1171" s="124" t="str">
        <f>IF(A1171&lt;&gt;"",SUMIFS('JPK_KR-1'!AM:AM,'JPK_KR-1'!W:W,B1171),"")</f>
        <v/>
      </c>
      <c r="E1171" t="str">
        <f>IF(KOKPIT!E1171&lt;&gt;"",KOKPIT!E1171,"")</f>
        <v/>
      </c>
      <c r="F1171" t="str">
        <f>IF(KOKPIT!F1171&lt;&gt;"",KOKPIT!F1171,"")</f>
        <v/>
      </c>
      <c r="G1171" s="124" t="str">
        <f>IF(E1171&lt;&gt;"",SUMIFS('JPK_KR-1'!AL:AL,'JPK_KR-1'!W:W,F1171),"")</f>
        <v/>
      </c>
      <c r="H1171" s="124" t="str">
        <f>IF(E1171&lt;&gt;"",SUMIFS('JPK_KR-1'!AM:AM,'JPK_KR-1'!W:W,F1171),"")</f>
        <v/>
      </c>
      <c r="I1171" t="str">
        <f>IF(KOKPIT!I1171&lt;&gt;"",KOKPIT!I1171,"")</f>
        <v/>
      </c>
      <c r="J1171" t="str">
        <f>IF(KOKPIT!J1171&lt;&gt;"",KOKPIT!J1171,"")</f>
        <v/>
      </c>
      <c r="K1171" s="124" t="str">
        <f>IF(I1171&lt;&gt;"",SUMIFS('JPK_KR-1'!AJ:AJ,'JPK_KR-1'!W:W,J1171),"")</f>
        <v/>
      </c>
      <c r="L1171" s="124" t="str">
        <f>IF(I1171&lt;&gt;"",SUMIFS('JPK_KR-1'!AK:AK,'JPK_KR-1'!W:W,J1171),"")</f>
        <v/>
      </c>
    </row>
    <row r="1172" spans="1:12" x14ac:dyDescent="0.35">
      <c r="A1172" t="str">
        <f>IF(KOKPIT!A1172&lt;&gt;"",KOKPIT!A1172,"")</f>
        <v/>
      </c>
      <c r="B1172" t="str">
        <f>IF(KOKPIT!B1172&lt;&gt;"",KOKPIT!B1172,"")</f>
        <v/>
      </c>
      <c r="C1172" s="124" t="str">
        <f>IF(A1172&lt;&gt;"",SUMIFS('JPK_KR-1'!AL:AL,'JPK_KR-1'!W:W,B1172),"")</f>
        <v/>
      </c>
      <c r="D1172" s="124" t="str">
        <f>IF(A1172&lt;&gt;"",SUMIFS('JPK_KR-1'!AM:AM,'JPK_KR-1'!W:W,B1172),"")</f>
        <v/>
      </c>
      <c r="E1172" t="str">
        <f>IF(KOKPIT!E1172&lt;&gt;"",KOKPIT!E1172,"")</f>
        <v/>
      </c>
      <c r="F1172" t="str">
        <f>IF(KOKPIT!F1172&lt;&gt;"",KOKPIT!F1172,"")</f>
        <v/>
      </c>
      <c r="G1172" s="124" t="str">
        <f>IF(E1172&lt;&gt;"",SUMIFS('JPK_KR-1'!AL:AL,'JPK_KR-1'!W:W,F1172),"")</f>
        <v/>
      </c>
      <c r="H1172" s="124" t="str">
        <f>IF(E1172&lt;&gt;"",SUMIFS('JPK_KR-1'!AM:AM,'JPK_KR-1'!W:W,F1172),"")</f>
        <v/>
      </c>
      <c r="I1172" t="str">
        <f>IF(KOKPIT!I1172&lt;&gt;"",KOKPIT!I1172,"")</f>
        <v/>
      </c>
      <c r="J1172" t="str">
        <f>IF(KOKPIT!J1172&lt;&gt;"",KOKPIT!J1172,"")</f>
        <v/>
      </c>
      <c r="K1172" s="124" t="str">
        <f>IF(I1172&lt;&gt;"",SUMIFS('JPK_KR-1'!AJ:AJ,'JPK_KR-1'!W:W,J1172),"")</f>
        <v/>
      </c>
      <c r="L1172" s="124" t="str">
        <f>IF(I1172&lt;&gt;"",SUMIFS('JPK_KR-1'!AK:AK,'JPK_KR-1'!W:W,J1172),"")</f>
        <v/>
      </c>
    </row>
    <row r="1173" spans="1:12" x14ac:dyDescent="0.35">
      <c r="A1173" t="str">
        <f>IF(KOKPIT!A1173&lt;&gt;"",KOKPIT!A1173,"")</f>
        <v/>
      </c>
      <c r="B1173" t="str">
        <f>IF(KOKPIT!B1173&lt;&gt;"",KOKPIT!B1173,"")</f>
        <v/>
      </c>
      <c r="C1173" s="124" t="str">
        <f>IF(A1173&lt;&gt;"",SUMIFS('JPK_KR-1'!AL:AL,'JPK_KR-1'!W:W,B1173),"")</f>
        <v/>
      </c>
      <c r="D1173" s="124" t="str">
        <f>IF(A1173&lt;&gt;"",SUMIFS('JPK_KR-1'!AM:AM,'JPK_KR-1'!W:W,B1173),"")</f>
        <v/>
      </c>
      <c r="E1173" t="str">
        <f>IF(KOKPIT!E1173&lt;&gt;"",KOKPIT!E1173,"")</f>
        <v/>
      </c>
      <c r="F1173" t="str">
        <f>IF(KOKPIT!F1173&lt;&gt;"",KOKPIT!F1173,"")</f>
        <v/>
      </c>
      <c r="G1173" s="124" t="str">
        <f>IF(E1173&lt;&gt;"",SUMIFS('JPK_KR-1'!AL:AL,'JPK_KR-1'!W:W,F1173),"")</f>
        <v/>
      </c>
      <c r="H1173" s="124" t="str">
        <f>IF(E1173&lt;&gt;"",SUMIFS('JPK_KR-1'!AM:AM,'JPK_KR-1'!W:W,F1173),"")</f>
        <v/>
      </c>
      <c r="I1173" t="str">
        <f>IF(KOKPIT!I1173&lt;&gt;"",KOKPIT!I1173,"")</f>
        <v/>
      </c>
      <c r="J1173" t="str">
        <f>IF(KOKPIT!J1173&lt;&gt;"",KOKPIT!J1173,"")</f>
        <v/>
      </c>
      <c r="K1173" s="124" t="str">
        <f>IF(I1173&lt;&gt;"",SUMIFS('JPK_KR-1'!AJ:AJ,'JPK_KR-1'!W:W,J1173),"")</f>
        <v/>
      </c>
      <c r="L1173" s="124" t="str">
        <f>IF(I1173&lt;&gt;"",SUMIFS('JPK_KR-1'!AK:AK,'JPK_KR-1'!W:W,J1173),"")</f>
        <v/>
      </c>
    </row>
    <row r="1174" spans="1:12" x14ac:dyDescent="0.35">
      <c r="A1174" t="str">
        <f>IF(KOKPIT!A1174&lt;&gt;"",KOKPIT!A1174,"")</f>
        <v/>
      </c>
      <c r="B1174" t="str">
        <f>IF(KOKPIT!B1174&lt;&gt;"",KOKPIT!B1174,"")</f>
        <v/>
      </c>
      <c r="C1174" s="124" t="str">
        <f>IF(A1174&lt;&gt;"",SUMIFS('JPK_KR-1'!AL:AL,'JPK_KR-1'!W:W,B1174),"")</f>
        <v/>
      </c>
      <c r="D1174" s="124" t="str">
        <f>IF(A1174&lt;&gt;"",SUMIFS('JPK_KR-1'!AM:AM,'JPK_KR-1'!W:W,B1174),"")</f>
        <v/>
      </c>
      <c r="E1174" t="str">
        <f>IF(KOKPIT!E1174&lt;&gt;"",KOKPIT!E1174,"")</f>
        <v/>
      </c>
      <c r="F1174" t="str">
        <f>IF(KOKPIT!F1174&lt;&gt;"",KOKPIT!F1174,"")</f>
        <v/>
      </c>
      <c r="G1174" s="124" t="str">
        <f>IF(E1174&lt;&gt;"",SUMIFS('JPK_KR-1'!AL:AL,'JPK_KR-1'!W:W,F1174),"")</f>
        <v/>
      </c>
      <c r="H1174" s="124" t="str">
        <f>IF(E1174&lt;&gt;"",SUMIFS('JPK_KR-1'!AM:AM,'JPK_KR-1'!W:W,F1174),"")</f>
        <v/>
      </c>
      <c r="I1174" t="str">
        <f>IF(KOKPIT!I1174&lt;&gt;"",KOKPIT!I1174,"")</f>
        <v/>
      </c>
      <c r="J1174" t="str">
        <f>IF(KOKPIT!J1174&lt;&gt;"",KOKPIT!J1174,"")</f>
        <v/>
      </c>
      <c r="K1174" s="124" t="str">
        <f>IF(I1174&lt;&gt;"",SUMIFS('JPK_KR-1'!AJ:AJ,'JPK_KR-1'!W:W,J1174),"")</f>
        <v/>
      </c>
      <c r="L1174" s="124" t="str">
        <f>IF(I1174&lt;&gt;"",SUMIFS('JPK_KR-1'!AK:AK,'JPK_KR-1'!W:W,J1174),"")</f>
        <v/>
      </c>
    </row>
    <row r="1175" spans="1:12" x14ac:dyDescent="0.35">
      <c r="A1175" t="str">
        <f>IF(KOKPIT!A1175&lt;&gt;"",KOKPIT!A1175,"")</f>
        <v/>
      </c>
      <c r="B1175" t="str">
        <f>IF(KOKPIT!B1175&lt;&gt;"",KOKPIT!B1175,"")</f>
        <v/>
      </c>
      <c r="C1175" s="124" t="str">
        <f>IF(A1175&lt;&gt;"",SUMIFS('JPK_KR-1'!AL:AL,'JPK_KR-1'!W:W,B1175),"")</f>
        <v/>
      </c>
      <c r="D1175" s="124" t="str">
        <f>IF(A1175&lt;&gt;"",SUMIFS('JPK_KR-1'!AM:AM,'JPK_KR-1'!W:W,B1175),"")</f>
        <v/>
      </c>
      <c r="E1175" t="str">
        <f>IF(KOKPIT!E1175&lt;&gt;"",KOKPIT!E1175,"")</f>
        <v/>
      </c>
      <c r="F1175" t="str">
        <f>IF(KOKPIT!F1175&lt;&gt;"",KOKPIT!F1175,"")</f>
        <v/>
      </c>
      <c r="G1175" s="124" t="str">
        <f>IF(E1175&lt;&gt;"",SUMIFS('JPK_KR-1'!AL:AL,'JPK_KR-1'!W:W,F1175),"")</f>
        <v/>
      </c>
      <c r="H1175" s="124" t="str">
        <f>IF(E1175&lt;&gt;"",SUMIFS('JPK_KR-1'!AM:AM,'JPK_KR-1'!W:W,F1175),"")</f>
        <v/>
      </c>
      <c r="I1175" t="str">
        <f>IF(KOKPIT!I1175&lt;&gt;"",KOKPIT!I1175,"")</f>
        <v/>
      </c>
      <c r="J1175" t="str">
        <f>IF(KOKPIT!J1175&lt;&gt;"",KOKPIT!J1175,"")</f>
        <v/>
      </c>
      <c r="K1175" s="124" t="str">
        <f>IF(I1175&lt;&gt;"",SUMIFS('JPK_KR-1'!AJ:AJ,'JPK_KR-1'!W:W,J1175),"")</f>
        <v/>
      </c>
      <c r="L1175" s="124" t="str">
        <f>IF(I1175&lt;&gt;"",SUMIFS('JPK_KR-1'!AK:AK,'JPK_KR-1'!W:W,J1175),"")</f>
        <v/>
      </c>
    </row>
    <row r="1176" spans="1:12" x14ac:dyDescent="0.35">
      <c r="A1176" t="str">
        <f>IF(KOKPIT!A1176&lt;&gt;"",KOKPIT!A1176,"")</f>
        <v/>
      </c>
      <c r="B1176" t="str">
        <f>IF(KOKPIT!B1176&lt;&gt;"",KOKPIT!B1176,"")</f>
        <v/>
      </c>
      <c r="C1176" s="124" t="str">
        <f>IF(A1176&lt;&gt;"",SUMIFS('JPK_KR-1'!AL:AL,'JPK_KR-1'!W:W,B1176),"")</f>
        <v/>
      </c>
      <c r="D1176" s="124" t="str">
        <f>IF(A1176&lt;&gt;"",SUMIFS('JPK_KR-1'!AM:AM,'JPK_KR-1'!W:W,B1176),"")</f>
        <v/>
      </c>
      <c r="E1176" t="str">
        <f>IF(KOKPIT!E1176&lt;&gt;"",KOKPIT!E1176,"")</f>
        <v/>
      </c>
      <c r="F1176" t="str">
        <f>IF(KOKPIT!F1176&lt;&gt;"",KOKPIT!F1176,"")</f>
        <v/>
      </c>
      <c r="G1176" s="124" t="str">
        <f>IF(E1176&lt;&gt;"",SUMIFS('JPK_KR-1'!AL:AL,'JPK_KR-1'!W:W,F1176),"")</f>
        <v/>
      </c>
      <c r="H1176" s="124" t="str">
        <f>IF(E1176&lt;&gt;"",SUMIFS('JPK_KR-1'!AM:AM,'JPK_KR-1'!W:W,F1176),"")</f>
        <v/>
      </c>
      <c r="I1176" t="str">
        <f>IF(KOKPIT!I1176&lt;&gt;"",KOKPIT!I1176,"")</f>
        <v/>
      </c>
      <c r="J1176" t="str">
        <f>IF(KOKPIT!J1176&lt;&gt;"",KOKPIT!J1176,"")</f>
        <v/>
      </c>
      <c r="K1176" s="124" t="str">
        <f>IF(I1176&lt;&gt;"",SUMIFS('JPK_KR-1'!AJ:AJ,'JPK_KR-1'!W:W,J1176),"")</f>
        <v/>
      </c>
      <c r="L1176" s="124" t="str">
        <f>IF(I1176&lt;&gt;"",SUMIFS('JPK_KR-1'!AK:AK,'JPK_KR-1'!W:W,J1176),"")</f>
        <v/>
      </c>
    </row>
    <row r="1177" spans="1:12" x14ac:dyDescent="0.35">
      <c r="A1177" t="str">
        <f>IF(KOKPIT!A1177&lt;&gt;"",KOKPIT!A1177,"")</f>
        <v/>
      </c>
      <c r="B1177" t="str">
        <f>IF(KOKPIT!B1177&lt;&gt;"",KOKPIT!B1177,"")</f>
        <v/>
      </c>
      <c r="C1177" s="124" t="str">
        <f>IF(A1177&lt;&gt;"",SUMIFS('JPK_KR-1'!AL:AL,'JPK_KR-1'!W:W,B1177),"")</f>
        <v/>
      </c>
      <c r="D1177" s="124" t="str">
        <f>IF(A1177&lt;&gt;"",SUMIFS('JPK_KR-1'!AM:AM,'JPK_KR-1'!W:W,B1177),"")</f>
        <v/>
      </c>
      <c r="E1177" t="str">
        <f>IF(KOKPIT!E1177&lt;&gt;"",KOKPIT!E1177,"")</f>
        <v/>
      </c>
      <c r="F1177" t="str">
        <f>IF(KOKPIT!F1177&lt;&gt;"",KOKPIT!F1177,"")</f>
        <v/>
      </c>
      <c r="G1177" s="124" t="str">
        <f>IF(E1177&lt;&gt;"",SUMIFS('JPK_KR-1'!AL:AL,'JPK_KR-1'!W:W,F1177),"")</f>
        <v/>
      </c>
      <c r="H1177" s="124" t="str">
        <f>IF(E1177&lt;&gt;"",SUMIFS('JPK_KR-1'!AM:AM,'JPK_KR-1'!W:W,F1177),"")</f>
        <v/>
      </c>
      <c r="I1177" t="str">
        <f>IF(KOKPIT!I1177&lt;&gt;"",KOKPIT!I1177,"")</f>
        <v/>
      </c>
      <c r="J1177" t="str">
        <f>IF(KOKPIT!J1177&lt;&gt;"",KOKPIT!J1177,"")</f>
        <v/>
      </c>
      <c r="K1177" s="124" t="str">
        <f>IF(I1177&lt;&gt;"",SUMIFS('JPK_KR-1'!AJ:AJ,'JPK_KR-1'!W:W,J1177),"")</f>
        <v/>
      </c>
      <c r="L1177" s="124" t="str">
        <f>IF(I1177&lt;&gt;"",SUMIFS('JPK_KR-1'!AK:AK,'JPK_KR-1'!W:W,J1177),"")</f>
        <v/>
      </c>
    </row>
    <row r="1178" spans="1:12" x14ac:dyDescent="0.35">
      <c r="A1178" t="str">
        <f>IF(KOKPIT!A1178&lt;&gt;"",KOKPIT!A1178,"")</f>
        <v/>
      </c>
      <c r="B1178" t="str">
        <f>IF(KOKPIT!B1178&lt;&gt;"",KOKPIT!B1178,"")</f>
        <v/>
      </c>
      <c r="C1178" s="124" t="str">
        <f>IF(A1178&lt;&gt;"",SUMIFS('JPK_KR-1'!AL:AL,'JPK_KR-1'!W:W,B1178),"")</f>
        <v/>
      </c>
      <c r="D1178" s="124" t="str">
        <f>IF(A1178&lt;&gt;"",SUMIFS('JPK_KR-1'!AM:AM,'JPK_KR-1'!W:W,B1178),"")</f>
        <v/>
      </c>
      <c r="E1178" t="str">
        <f>IF(KOKPIT!E1178&lt;&gt;"",KOKPIT!E1178,"")</f>
        <v/>
      </c>
      <c r="F1178" t="str">
        <f>IF(KOKPIT!F1178&lt;&gt;"",KOKPIT!F1178,"")</f>
        <v/>
      </c>
      <c r="G1178" s="124" t="str">
        <f>IF(E1178&lt;&gt;"",SUMIFS('JPK_KR-1'!AL:AL,'JPK_KR-1'!W:W,F1178),"")</f>
        <v/>
      </c>
      <c r="H1178" s="124" t="str">
        <f>IF(E1178&lt;&gt;"",SUMIFS('JPK_KR-1'!AM:AM,'JPK_KR-1'!W:W,F1178),"")</f>
        <v/>
      </c>
      <c r="I1178" t="str">
        <f>IF(KOKPIT!I1178&lt;&gt;"",KOKPIT!I1178,"")</f>
        <v/>
      </c>
      <c r="J1178" t="str">
        <f>IF(KOKPIT!J1178&lt;&gt;"",KOKPIT!J1178,"")</f>
        <v/>
      </c>
      <c r="K1178" s="124" t="str">
        <f>IF(I1178&lt;&gt;"",SUMIFS('JPK_KR-1'!AJ:AJ,'JPK_KR-1'!W:W,J1178),"")</f>
        <v/>
      </c>
      <c r="L1178" s="124" t="str">
        <f>IF(I1178&lt;&gt;"",SUMIFS('JPK_KR-1'!AK:AK,'JPK_KR-1'!W:W,J1178),"")</f>
        <v/>
      </c>
    </row>
    <row r="1179" spans="1:12" x14ac:dyDescent="0.35">
      <c r="A1179" t="str">
        <f>IF(KOKPIT!A1179&lt;&gt;"",KOKPIT!A1179,"")</f>
        <v/>
      </c>
      <c r="B1179" t="str">
        <f>IF(KOKPIT!B1179&lt;&gt;"",KOKPIT!B1179,"")</f>
        <v/>
      </c>
      <c r="C1179" s="124" t="str">
        <f>IF(A1179&lt;&gt;"",SUMIFS('JPK_KR-1'!AL:AL,'JPK_KR-1'!W:W,B1179),"")</f>
        <v/>
      </c>
      <c r="D1179" s="124" t="str">
        <f>IF(A1179&lt;&gt;"",SUMIFS('JPK_KR-1'!AM:AM,'JPK_KR-1'!W:W,B1179),"")</f>
        <v/>
      </c>
      <c r="E1179" t="str">
        <f>IF(KOKPIT!E1179&lt;&gt;"",KOKPIT!E1179,"")</f>
        <v/>
      </c>
      <c r="F1179" t="str">
        <f>IF(KOKPIT!F1179&lt;&gt;"",KOKPIT!F1179,"")</f>
        <v/>
      </c>
      <c r="G1179" s="124" t="str">
        <f>IF(E1179&lt;&gt;"",SUMIFS('JPK_KR-1'!AL:AL,'JPK_KR-1'!W:W,F1179),"")</f>
        <v/>
      </c>
      <c r="H1179" s="124" t="str">
        <f>IF(E1179&lt;&gt;"",SUMIFS('JPK_KR-1'!AM:AM,'JPK_KR-1'!W:W,F1179),"")</f>
        <v/>
      </c>
      <c r="I1179" t="str">
        <f>IF(KOKPIT!I1179&lt;&gt;"",KOKPIT!I1179,"")</f>
        <v/>
      </c>
      <c r="J1179" t="str">
        <f>IF(KOKPIT!J1179&lt;&gt;"",KOKPIT!J1179,"")</f>
        <v/>
      </c>
      <c r="K1179" s="124" t="str">
        <f>IF(I1179&lt;&gt;"",SUMIFS('JPK_KR-1'!AJ:AJ,'JPK_KR-1'!W:W,J1179),"")</f>
        <v/>
      </c>
      <c r="L1179" s="124" t="str">
        <f>IF(I1179&lt;&gt;"",SUMIFS('JPK_KR-1'!AK:AK,'JPK_KR-1'!W:W,J1179),"")</f>
        <v/>
      </c>
    </row>
    <row r="1180" spans="1:12" x14ac:dyDescent="0.35">
      <c r="A1180" t="str">
        <f>IF(KOKPIT!A1180&lt;&gt;"",KOKPIT!A1180,"")</f>
        <v/>
      </c>
      <c r="B1180" t="str">
        <f>IF(KOKPIT!B1180&lt;&gt;"",KOKPIT!B1180,"")</f>
        <v/>
      </c>
      <c r="C1180" s="124" t="str">
        <f>IF(A1180&lt;&gt;"",SUMIFS('JPK_KR-1'!AL:AL,'JPK_KR-1'!W:W,B1180),"")</f>
        <v/>
      </c>
      <c r="D1180" s="124" t="str">
        <f>IF(A1180&lt;&gt;"",SUMIFS('JPK_KR-1'!AM:AM,'JPK_KR-1'!W:W,B1180),"")</f>
        <v/>
      </c>
      <c r="E1180" t="str">
        <f>IF(KOKPIT!E1180&lt;&gt;"",KOKPIT!E1180,"")</f>
        <v/>
      </c>
      <c r="F1180" t="str">
        <f>IF(KOKPIT!F1180&lt;&gt;"",KOKPIT!F1180,"")</f>
        <v/>
      </c>
      <c r="G1180" s="124" t="str">
        <f>IF(E1180&lt;&gt;"",SUMIFS('JPK_KR-1'!AL:AL,'JPK_KR-1'!W:W,F1180),"")</f>
        <v/>
      </c>
      <c r="H1180" s="124" t="str">
        <f>IF(E1180&lt;&gt;"",SUMIFS('JPK_KR-1'!AM:AM,'JPK_KR-1'!W:W,F1180),"")</f>
        <v/>
      </c>
      <c r="I1180" t="str">
        <f>IF(KOKPIT!I1180&lt;&gt;"",KOKPIT!I1180,"")</f>
        <v/>
      </c>
      <c r="J1180" t="str">
        <f>IF(KOKPIT!J1180&lt;&gt;"",KOKPIT!J1180,"")</f>
        <v/>
      </c>
      <c r="K1180" s="124" t="str">
        <f>IF(I1180&lt;&gt;"",SUMIFS('JPK_KR-1'!AJ:AJ,'JPK_KR-1'!W:W,J1180),"")</f>
        <v/>
      </c>
      <c r="L1180" s="124" t="str">
        <f>IF(I1180&lt;&gt;"",SUMIFS('JPK_KR-1'!AK:AK,'JPK_KR-1'!W:W,J1180),"")</f>
        <v/>
      </c>
    </row>
    <row r="1181" spans="1:12" x14ac:dyDescent="0.35">
      <c r="A1181" t="str">
        <f>IF(KOKPIT!A1181&lt;&gt;"",KOKPIT!A1181,"")</f>
        <v/>
      </c>
      <c r="B1181" t="str">
        <f>IF(KOKPIT!B1181&lt;&gt;"",KOKPIT!B1181,"")</f>
        <v/>
      </c>
      <c r="C1181" s="124" t="str">
        <f>IF(A1181&lt;&gt;"",SUMIFS('JPK_KR-1'!AL:AL,'JPK_KR-1'!W:W,B1181),"")</f>
        <v/>
      </c>
      <c r="D1181" s="124" t="str">
        <f>IF(A1181&lt;&gt;"",SUMIFS('JPK_KR-1'!AM:AM,'JPK_KR-1'!W:W,B1181),"")</f>
        <v/>
      </c>
      <c r="E1181" t="str">
        <f>IF(KOKPIT!E1181&lt;&gt;"",KOKPIT!E1181,"")</f>
        <v/>
      </c>
      <c r="F1181" t="str">
        <f>IF(KOKPIT!F1181&lt;&gt;"",KOKPIT!F1181,"")</f>
        <v/>
      </c>
      <c r="G1181" s="124" t="str">
        <f>IF(E1181&lt;&gt;"",SUMIFS('JPK_KR-1'!AL:AL,'JPK_KR-1'!W:W,F1181),"")</f>
        <v/>
      </c>
      <c r="H1181" s="124" t="str">
        <f>IF(E1181&lt;&gt;"",SUMIFS('JPK_KR-1'!AM:AM,'JPK_KR-1'!W:W,F1181),"")</f>
        <v/>
      </c>
      <c r="I1181" t="str">
        <f>IF(KOKPIT!I1181&lt;&gt;"",KOKPIT!I1181,"")</f>
        <v/>
      </c>
      <c r="J1181" t="str">
        <f>IF(KOKPIT!J1181&lt;&gt;"",KOKPIT!J1181,"")</f>
        <v/>
      </c>
      <c r="K1181" s="124" t="str">
        <f>IF(I1181&lt;&gt;"",SUMIFS('JPK_KR-1'!AJ:AJ,'JPK_KR-1'!W:W,J1181),"")</f>
        <v/>
      </c>
      <c r="L1181" s="124" t="str">
        <f>IF(I1181&lt;&gt;"",SUMIFS('JPK_KR-1'!AK:AK,'JPK_KR-1'!W:W,J1181),"")</f>
        <v/>
      </c>
    </row>
    <row r="1182" spans="1:12" x14ac:dyDescent="0.35">
      <c r="A1182" t="str">
        <f>IF(KOKPIT!A1182&lt;&gt;"",KOKPIT!A1182,"")</f>
        <v/>
      </c>
      <c r="B1182" t="str">
        <f>IF(KOKPIT!B1182&lt;&gt;"",KOKPIT!B1182,"")</f>
        <v/>
      </c>
      <c r="C1182" s="124" t="str">
        <f>IF(A1182&lt;&gt;"",SUMIFS('JPK_KR-1'!AL:AL,'JPK_KR-1'!W:W,B1182),"")</f>
        <v/>
      </c>
      <c r="D1182" s="124" t="str">
        <f>IF(A1182&lt;&gt;"",SUMIFS('JPK_KR-1'!AM:AM,'JPK_KR-1'!W:W,B1182),"")</f>
        <v/>
      </c>
      <c r="E1182" t="str">
        <f>IF(KOKPIT!E1182&lt;&gt;"",KOKPIT!E1182,"")</f>
        <v/>
      </c>
      <c r="F1182" t="str">
        <f>IF(KOKPIT!F1182&lt;&gt;"",KOKPIT!F1182,"")</f>
        <v/>
      </c>
      <c r="G1182" s="124" t="str">
        <f>IF(E1182&lt;&gt;"",SUMIFS('JPK_KR-1'!AL:AL,'JPK_KR-1'!W:W,F1182),"")</f>
        <v/>
      </c>
      <c r="H1182" s="124" t="str">
        <f>IF(E1182&lt;&gt;"",SUMIFS('JPK_KR-1'!AM:AM,'JPK_KR-1'!W:W,F1182),"")</f>
        <v/>
      </c>
      <c r="I1182" t="str">
        <f>IF(KOKPIT!I1182&lt;&gt;"",KOKPIT!I1182,"")</f>
        <v/>
      </c>
      <c r="J1182" t="str">
        <f>IF(KOKPIT!J1182&lt;&gt;"",KOKPIT!J1182,"")</f>
        <v/>
      </c>
      <c r="K1182" s="124" t="str">
        <f>IF(I1182&lt;&gt;"",SUMIFS('JPK_KR-1'!AJ:AJ,'JPK_KR-1'!W:W,J1182),"")</f>
        <v/>
      </c>
      <c r="L1182" s="124" t="str">
        <f>IF(I1182&lt;&gt;"",SUMIFS('JPK_KR-1'!AK:AK,'JPK_KR-1'!W:W,J1182),"")</f>
        <v/>
      </c>
    </row>
    <row r="1183" spans="1:12" x14ac:dyDescent="0.35">
      <c r="A1183" t="str">
        <f>IF(KOKPIT!A1183&lt;&gt;"",KOKPIT!A1183,"")</f>
        <v/>
      </c>
      <c r="B1183" t="str">
        <f>IF(KOKPIT!B1183&lt;&gt;"",KOKPIT!B1183,"")</f>
        <v/>
      </c>
      <c r="C1183" s="124" t="str">
        <f>IF(A1183&lt;&gt;"",SUMIFS('JPK_KR-1'!AL:AL,'JPK_KR-1'!W:W,B1183),"")</f>
        <v/>
      </c>
      <c r="D1183" s="124" t="str">
        <f>IF(A1183&lt;&gt;"",SUMIFS('JPK_KR-1'!AM:AM,'JPK_KR-1'!W:W,B1183),"")</f>
        <v/>
      </c>
      <c r="E1183" t="str">
        <f>IF(KOKPIT!E1183&lt;&gt;"",KOKPIT!E1183,"")</f>
        <v/>
      </c>
      <c r="F1183" t="str">
        <f>IF(KOKPIT!F1183&lt;&gt;"",KOKPIT!F1183,"")</f>
        <v/>
      </c>
      <c r="G1183" s="124" t="str">
        <f>IF(E1183&lt;&gt;"",SUMIFS('JPK_KR-1'!AL:AL,'JPK_KR-1'!W:W,F1183),"")</f>
        <v/>
      </c>
      <c r="H1183" s="124" t="str">
        <f>IF(E1183&lt;&gt;"",SUMIFS('JPK_KR-1'!AM:AM,'JPK_KR-1'!W:W,F1183),"")</f>
        <v/>
      </c>
      <c r="I1183" t="str">
        <f>IF(KOKPIT!I1183&lt;&gt;"",KOKPIT!I1183,"")</f>
        <v/>
      </c>
      <c r="J1183" t="str">
        <f>IF(KOKPIT!J1183&lt;&gt;"",KOKPIT!J1183,"")</f>
        <v/>
      </c>
      <c r="K1183" s="124" t="str">
        <f>IF(I1183&lt;&gt;"",SUMIFS('JPK_KR-1'!AJ:AJ,'JPK_KR-1'!W:W,J1183),"")</f>
        <v/>
      </c>
      <c r="L1183" s="124" t="str">
        <f>IF(I1183&lt;&gt;"",SUMIFS('JPK_KR-1'!AK:AK,'JPK_KR-1'!W:W,J1183),"")</f>
        <v/>
      </c>
    </row>
    <row r="1184" spans="1:12" x14ac:dyDescent="0.35">
      <c r="A1184" t="str">
        <f>IF(KOKPIT!A1184&lt;&gt;"",KOKPIT!A1184,"")</f>
        <v/>
      </c>
      <c r="B1184" t="str">
        <f>IF(KOKPIT!B1184&lt;&gt;"",KOKPIT!B1184,"")</f>
        <v/>
      </c>
      <c r="C1184" s="124" t="str">
        <f>IF(A1184&lt;&gt;"",SUMIFS('JPK_KR-1'!AL:AL,'JPK_KR-1'!W:W,B1184),"")</f>
        <v/>
      </c>
      <c r="D1184" s="124" t="str">
        <f>IF(A1184&lt;&gt;"",SUMIFS('JPK_KR-1'!AM:AM,'JPK_KR-1'!W:W,B1184),"")</f>
        <v/>
      </c>
      <c r="E1184" t="str">
        <f>IF(KOKPIT!E1184&lt;&gt;"",KOKPIT!E1184,"")</f>
        <v/>
      </c>
      <c r="F1184" t="str">
        <f>IF(KOKPIT!F1184&lt;&gt;"",KOKPIT!F1184,"")</f>
        <v/>
      </c>
      <c r="G1184" s="124" t="str">
        <f>IF(E1184&lt;&gt;"",SUMIFS('JPK_KR-1'!AL:AL,'JPK_KR-1'!W:W,F1184),"")</f>
        <v/>
      </c>
      <c r="H1184" s="124" t="str">
        <f>IF(E1184&lt;&gt;"",SUMIFS('JPK_KR-1'!AM:AM,'JPK_KR-1'!W:W,F1184),"")</f>
        <v/>
      </c>
      <c r="I1184" t="str">
        <f>IF(KOKPIT!I1184&lt;&gt;"",KOKPIT!I1184,"")</f>
        <v/>
      </c>
      <c r="J1184" t="str">
        <f>IF(KOKPIT!J1184&lt;&gt;"",KOKPIT!J1184,"")</f>
        <v/>
      </c>
      <c r="K1184" s="124" t="str">
        <f>IF(I1184&lt;&gt;"",SUMIFS('JPK_KR-1'!AJ:AJ,'JPK_KR-1'!W:W,J1184),"")</f>
        <v/>
      </c>
      <c r="L1184" s="124" t="str">
        <f>IF(I1184&lt;&gt;"",SUMIFS('JPK_KR-1'!AK:AK,'JPK_KR-1'!W:W,J1184),"")</f>
        <v/>
      </c>
    </row>
    <row r="1185" spans="1:12" x14ac:dyDescent="0.35">
      <c r="A1185" t="str">
        <f>IF(KOKPIT!A1185&lt;&gt;"",KOKPIT!A1185,"")</f>
        <v/>
      </c>
      <c r="B1185" t="str">
        <f>IF(KOKPIT!B1185&lt;&gt;"",KOKPIT!B1185,"")</f>
        <v/>
      </c>
      <c r="C1185" s="124" t="str">
        <f>IF(A1185&lt;&gt;"",SUMIFS('JPK_KR-1'!AL:AL,'JPK_KR-1'!W:W,B1185),"")</f>
        <v/>
      </c>
      <c r="D1185" s="124" t="str">
        <f>IF(A1185&lt;&gt;"",SUMIFS('JPK_KR-1'!AM:AM,'JPK_KR-1'!W:W,B1185),"")</f>
        <v/>
      </c>
      <c r="E1185" t="str">
        <f>IF(KOKPIT!E1185&lt;&gt;"",KOKPIT!E1185,"")</f>
        <v/>
      </c>
      <c r="F1185" t="str">
        <f>IF(KOKPIT!F1185&lt;&gt;"",KOKPIT!F1185,"")</f>
        <v/>
      </c>
      <c r="G1185" s="124" t="str">
        <f>IF(E1185&lt;&gt;"",SUMIFS('JPK_KR-1'!AL:AL,'JPK_KR-1'!W:W,F1185),"")</f>
        <v/>
      </c>
      <c r="H1185" s="124" t="str">
        <f>IF(E1185&lt;&gt;"",SUMIFS('JPK_KR-1'!AM:AM,'JPK_KR-1'!W:W,F1185),"")</f>
        <v/>
      </c>
      <c r="I1185" t="str">
        <f>IF(KOKPIT!I1185&lt;&gt;"",KOKPIT!I1185,"")</f>
        <v/>
      </c>
      <c r="J1185" t="str">
        <f>IF(KOKPIT!J1185&lt;&gt;"",KOKPIT!J1185,"")</f>
        <v/>
      </c>
      <c r="K1185" s="124" t="str">
        <f>IF(I1185&lt;&gt;"",SUMIFS('JPK_KR-1'!AJ:AJ,'JPK_KR-1'!W:W,J1185),"")</f>
        <v/>
      </c>
      <c r="L1185" s="124" t="str">
        <f>IF(I1185&lt;&gt;"",SUMIFS('JPK_KR-1'!AK:AK,'JPK_KR-1'!W:W,J1185),"")</f>
        <v/>
      </c>
    </row>
    <row r="1186" spans="1:12" x14ac:dyDescent="0.35">
      <c r="A1186" t="str">
        <f>IF(KOKPIT!A1186&lt;&gt;"",KOKPIT!A1186,"")</f>
        <v/>
      </c>
      <c r="B1186" t="str">
        <f>IF(KOKPIT!B1186&lt;&gt;"",KOKPIT!B1186,"")</f>
        <v/>
      </c>
      <c r="C1186" s="124" t="str">
        <f>IF(A1186&lt;&gt;"",SUMIFS('JPK_KR-1'!AL:AL,'JPK_KR-1'!W:W,B1186),"")</f>
        <v/>
      </c>
      <c r="D1186" s="124" t="str">
        <f>IF(A1186&lt;&gt;"",SUMIFS('JPK_KR-1'!AM:AM,'JPK_KR-1'!W:W,B1186),"")</f>
        <v/>
      </c>
      <c r="E1186" t="str">
        <f>IF(KOKPIT!E1186&lt;&gt;"",KOKPIT!E1186,"")</f>
        <v/>
      </c>
      <c r="F1186" t="str">
        <f>IF(KOKPIT!F1186&lt;&gt;"",KOKPIT!F1186,"")</f>
        <v/>
      </c>
      <c r="G1186" s="124" t="str">
        <f>IF(E1186&lt;&gt;"",SUMIFS('JPK_KR-1'!AL:AL,'JPK_KR-1'!W:W,F1186),"")</f>
        <v/>
      </c>
      <c r="H1186" s="124" t="str">
        <f>IF(E1186&lt;&gt;"",SUMIFS('JPK_KR-1'!AM:AM,'JPK_KR-1'!W:W,F1186),"")</f>
        <v/>
      </c>
      <c r="I1186" t="str">
        <f>IF(KOKPIT!I1186&lt;&gt;"",KOKPIT!I1186,"")</f>
        <v/>
      </c>
      <c r="J1186" t="str">
        <f>IF(KOKPIT!J1186&lt;&gt;"",KOKPIT!J1186,"")</f>
        <v/>
      </c>
      <c r="K1186" s="124" t="str">
        <f>IF(I1186&lt;&gt;"",SUMIFS('JPK_KR-1'!AJ:AJ,'JPK_KR-1'!W:W,J1186),"")</f>
        <v/>
      </c>
      <c r="L1186" s="124" t="str">
        <f>IF(I1186&lt;&gt;"",SUMIFS('JPK_KR-1'!AK:AK,'JPK_KR-1'!W:W,J1186),"")</f>
        <v/>
      </c>
    </row>
    <row r="1187" spans="1:12" x14ac:dyDescent="0.35">
      <c r="A1187" t="str">
        <f>IF(KOKPIT!A1187&lt;&gt;"",KOKPIT!A1187,"")</f>
        <v/>
      </c>
      <c r="B1187" t="str">
        <f>IF(KOKPIT!B1187&lt;&gt;"",KOKPIT!B1187,"")</f>
        <v/>
      </c>
      <c r="C1187" s="124" t="str">
        <f>IF(A1187&lt;&gt;"",SUMIFS('JPK_KR-1'!AL:AL,'JPK_KR-1'!W:W,B1187),"")</f>
        <v/>
      </c>
      <c r="D1187" s="124" t="str">
        <f>IF(A1187&lt;&gt;"",SUMIFS('JPK_KR-1'!AM:AM,'JPK_KR-1'!W:W,B1187),"")</f>
        <v/>
      </c>
      <c r="E1187" t="str">
        <f>IF(KOKPIT!E1187&lt;&gt;"",KOKPIT!E1187,"")</f>
        <v/>
      </c>
      <c r="F1187" t="str">
        <f>IF(KOKPIT!F1187&lt;&gt;"",KOKPIT!F1187,"")</f>
        <v/>
      </c>
      <c r="G1187" s="124" t="str">
        <f>IF(E1187&lt;&gt;"",SUMIFS('JPK_KR-1'!AL:AL,'JPK_KR-1'!W:W,F1187),"")</f>
        <v/>
      </c>
      <c r="H1187" s="124" t="str">
        <f>IF(E1187&lt;&gt;"",SUMIFS('JPK_KR-1'!AM:AM,'JPK_KR-1'!W:W,F1187),"")</f>
        <v/>
      </c>
      <c r="I1187" t="str">
        <f>IF(KOKPIT!I1187&lt;&gt;"",KOKPIT!I1187,"")</f>
        <v/>
      </c>
      <c r="J1187" t="str">
        <f>IF(KOKPIT!J1187&lt;&gt;"",KOKPIT!J1187,"")</f>
        <v/>
      </c>
      <c r="K1187" s="124" t="str">
        <f>IF(I1187&lt;&gt;"",SUMIFS('JPK_KR-1'!AJ:AJ,'JPK_KR-1'!W:W,J1187),"")</f>
        <v/>
      </c>
      <c r="L1187" s="124" t="str">
        <f>IF(I1187&lt;&gt;"",SUMIFS('JPK_KR-1'!AK:AK,'JPK_KR-1'!W:W,J1187),"")</f>
        <v/>
      </c>
    </row>
    <row r="1188" spans="1:12" x14ac:dyDescent="0.35">
      <c r="A1188" t="str">
        <f>IF(KOKPIT!A1188&lt;&gt;"",KOKPIT!A1188,"")</f>
        <v/>
      </c>
      <c r="B1188" t="str">
        <f>IF(KOKPIT!B1188&lt;&gt;"",KOKPIT!B1188,"")</f>
        <v/>
      </c>
      <c r="C1188" s="124" t="str">
        <f>IF(A1188&lt;&gt;"",SUMIFS('JPK_KR-1'!AL:AL,'JPK_KR-1'!W:W,B1188),"")</f>
        <v/>
      </c>
      <c r="D1188" s="124" t="str">
        <f>IF(A1188&lt;&gt;"",SUMIFS('JPK_KR-1'!AM:AM,'JPK_KR-1'!W:W,B1188),"")</f>
        <v/>
      </c>
      <c r="E1188" t="str">
        <f>IF(KOKPIT!E1188&lt;&gt;"",KOKPIT!E1188,"")</f>
        <v/>
      </c>
      <c r="F1188" t="str">
        <f>IF(KOKPIT!F1188&lt;&gt;"",KOKPIT!F1188,"")</f>
        <v/>
      </c>
      <c r="G1188" s="124" t="str">
        <f>IF(E1188&lt;&gt;"",SUMIFS('JPK_KR-1'!AL:AL,'JPK_KR-1'!W:W,F1188),"")</f>
        <v/>
      </c>
      <c r="H1188" s="124" t="str">
        <f>IF(E1188&lt;&gt;"",SUMIFS('JPK_KR-1'!AM:AM,'JPK_KR-1'!W:W,F1188),"")</f>
        <v/>
      </c>
      <c r="I1188" t="str">
        <f>IF(KOKPIT!I1188&lt;&gt;"",KOKPIT!I1188,"")</f>
        <v/>
      </c>
      <c r="J1188" t="str">
        <f>IF(KOKPIT!J1188&lt;&gt;"",KOKPIT!J1188,"")</f>
        <v/>
      </c>
      <c r="K1188" s="124" t="str">
        <f>IF(I1188&lt;&gt;"",SUMIFS('JPK_KR-1'!AJ:AJ,'JPK_KR-1'!W:W,J1188),"")</f>
        <v/>
      </c>
      <c r="L1188" s="124" t="str">
        <f>IF(I1188&lt;&gt;"",SUMIFS('JPK_KR-1'!AK:AK,'JPK_KR-1'!W:W,J1188),"")</f>
        <v/>
      </c>
    </row>
    <row r="1189" spans="1:12" x14ac:dyDescent="0.35">
      <c r="A1189" t="str">
        <f>IF(KOKPIT!A1189&lt;&gt;"",KOKPIT!A1189,"")</f>
        <v/>
      </c>
      <c r="B1189" t="str">
        <f>IF(KOKPIT!B1189&lt;&gt;"",KOKPIT!B1189,"")</f>
        <v/>
      </c>
      <c r="C1189" s="124" t="str">
        <f>IF(A1189&lt;&gt;"",SUMIFS('JPK_KR-1'!AL:AL,'JPK_KR-1'!W:W,B1189),"")</f>
        <v/>
      </c>
      <c r="D1189" s="124" t="str">
        <f>IF(A1189&lt;&gt;"",SUMIFS('JPK_KR-1'!AM:AM,'JPK_KR-1'!W:W,B1189),"")</f>
        <v/>
      </c>
      <c r="E1189" t="str">
        <f>IF(KOKPIT!E1189&lt;&gt;"",KOKPIT!E1189,"")</f>
        <v/>
      </c>
      <c r="F1189" t="str">
        <f>IF(KOKPIT!F1189&lt;&gt;"",KOKPIT!F1189,"")</f>
        <v/>
      </c>
      <c r="G1189" s="124" t="str">
        <f>IF(E1189&lt;&gt;"",SUMIFS('JPK_KR-1'!AL:AL,'JPK_KR-1'!W:W,F1189),"")</f>
        <v/>
      </c>
      <c r="H1189" s="124" t="str">
        <f>IF(E1189&lt;&gt;"",SUMIFS('JPK_KR-1'!AM:AM,'JPK_KR-1'!W:W,F1189),"")</f>
        <v/>
      </c>
      <c r="I1189" t="str">
        <f>IF(KOKPIT!I1189&lt;&gt;"",KOKPIT!I1189,"")</f>
        <v/>
      </c>
      <c r="J1189" t="str">
        <f>IF(KOKPIT!J1189&lt;&gt;"",KOKPIT!J1189,"")</f>
        <v/>
      </c>
      <c r="K1189" s="124" t="str">
        <f>IF(I1189&lt;&gt;"",SUMIFS('JPK_KR-1'!AJ:AJ,'JPK_KR-1'!W:W,J1189),"")</f>
        <v/>
      </c>
      <c r="L1189" s="124" t="str">
        <f>IF(I1189&lt;&gt;"",SUMIFS('JPK_KR-1'!AK:AK,'JPK_KR-1'!W:W,J1189),"")</f>
        <v/>
      </c>
    </row>
    <row r="1190" spans="1:12" x14ac:dyDescent="0.35">
      <c r="A1190" t="str">
        <f>IF(KOKPIT!A1190&lt;&gt;"",KOKPIT!A1190,"")</f>
        <v/>
      </c>
      <c r="B1190" t="str">
        <f>IF(KOKPIT!B1190&lt;&gt;"",KOKPIT!B1190,"")</f>
        <v/>
      </c>
      <c r="C1190" s="124" t="str">
        <f>IF(A1190&lt;&gt;"",SUMIFS('JPK_KR-1'!AL:AL,'JPK_KR-1'!W:W,B1190),"")</f>
        <v/>
      </c>
      <c r="D1190" s="124" t="str">
        <f>IF(A1190&lt;&gt;"",SUMIFS('JPK_KR-1'!AM:AM,'JPK_KR-1'!W:W,B1190),"")</f>
        <v/>
      </c>
      <c r="E1190" t="str">
        <f>IF(KOKPIT!E1190&lt;&gt;"",KOKPIT!E1190,"")</f>
        <v/>
      </c>
      <c r="F1190" t="str">
        <f>IF(KOKPIT!F1190&lt;&gt;"",KOKPIT!F1190,"")</f>
        <v/>
      </c>
      <c r="G1190" s="124" t="str">
        <f>IF(E1190&lt;&gt;"",SUMIFS('JPK_KR-1'!AL:AL,'JPK_KR-1'!W:W,F1190),"")</f>
        <v/>
      </c>
      <c r="H1190" s="124" t="str">
        <f>IF(E1190&lt;&gt;"",SUMIFS('JPK_KR-1'!AM:AM,'JPK_KR-1'!W:W,F1190),"")</f>
        <v/>
      </c>
      <c r="I1190" t="str">
        <f>IF(KOKPIT!I1190&lt;&gt;"",KOKPIT!I1190,"")</f>
        <v/>
      </c>
      <c r="J1190" t="str">
        <f>IF(KOKPIT!J1190&lt;&gt;"",KOKPIT!J1190,"")</f>
        <v/>
      </c>
      <c r="K1190" s="124" t="str">
        <f>IF(I1190&lt;&gt;"",SUMIFS('JPK_KR-1'!AJ:AJ,'JPK_KR-1'!W:W,J1190),"")</f>
        <v/>
      </c>
      <c r="L1190" s="124" t="str">
        <f>IF(I1190&lt;&gt;"",SUMIFS('JPK_KR-1'!AK:AK,'JPK_KR-1'!W:W,J1190),"")</f>
        <v/>
      </c>
    </row>
    <row r="1191" spans="1:12" x14ac:dyDescent="0.35">
      <c r="A1191" t="str">
        <f>IF(KOKPIT!A1191&lt;&gt;"",KOKPIT!A1191,"")</f>
        <v/>
      </c>
      <c r="B1191" t="str">
        <f>IF(KOKPIT!B1191&lt;&gt;"",KOKPIT!B1191,"")</f>
        <v/>
      </c>
      <c r="C1191" s="124" t="str">
        <f>IF(A1191&lt;&gt;"",SUMIFS('JPK_KR-1'!AL:AL,'JPK_KR-1'!W:W,B1191),"")</f>
        <v/>
      </c>
      <c r="D1191" s="124" t="str">
        <f>IF(A1191&lt;&gt;"",SUMIFS('JPK_KR-1'!AM:AM,'JPK_KR-1'!W:W,B1191),"")</f>
        <v/>
      </c>
      <c r="E1191" t="str">
        <f>IF(KOKPIT!E1191&lt;&gt;"",KOKPIT!E1191,"")</f>
        <v/>
      </c>
      <c r="F1191" t="str">
        <f>IF(KOKPIT!F1191&lt;&gt;"",KOKPIT!F1191,"")</f>
        <v/>
      </c>
      <c r="G1191" s="124" t="str">
        <f>IF(E1191&lt;&gt;"",SUMIFS('JPK_KR-1'!AL:AL,'JPK_KR-1'!W:W,F1191),"")</f>
        <v/>
      </c>
      <c r="H1191" s="124" t="str">
        <f>IF(E1191&lt;&gt;"",SUMIFS('JPK_KR-1'!AM:AM,'JPK_KR-1'!W:W,F1191),"")</f>
        <v/>
      </c>
      <c r="I1191" t="str">
        <f>IF(KOKPIT!I1191&lt;&gt;"",KOKPIT!I1191,"")</f>
        <v/>
      </c>
      <c r="J1191" t="str">
        <f>IF(KOKPIT!J1191&lt;&gt;"",KOKPIT!J1191,"")</f>
        <v/>
      </c>
      <c r="K1191" s="124" t="str">
        <f>IF(I1191&lt;&gt;"",SUMIFS('JPK_KR-1'!AJ:AJ,'JPK_KR-1'!W:W,J1191),"")</f>
        <v/>
      </c>
      <c r="L1191" s="124" t="str">
        <f>IF(I1191&lt;&gt;"",SUMIFS('JPK_KR-1'!AK:AK,'JPK_KR-1'!W:W,J1191),"")</f>
        <v/>
      </c>
    </row>
    <row r="1192" spans="1:12" x14ac:dyDescent="0.35">
      <c r="A1192" t="str">
        <f>IF(KOKPIT!A1192&lt;&gt;"",KOKPIT!A1192,"")</f>
        <v/>
      </c>
      <c r="B1192" t="str">
        <f>IF(KOKPIT!B1192&lt;&gt;"",KOKPIT!B1192,"")</f>
        <v/>
      </c>
      <c r="C1192" s="124" t="str">
        <f>IF(A1192&lt;&gt;"",SUMIFS('JPK_KR-1'!AL:AL,'JPK_KR-1'!W:W,B1192),"")</f>
        <v/>
      </c>
      <c r="D1192" s="124" t="str">
        <f>IF(A1192&lt;&gt;"",SUMIFS('JPK_KR-1'!AM:AM,'JPK_KR-1'!W:W,B1192),"")</f>
        <v/>
      </c>
      <c r="E1192" t="str">
        <f>IF(KOKPIT!E1192&lt;&gt;"",KOKPIT!E1192,"")</f>
        <v/>
      </c>
      <c r="F1192" t="str">
        <f>IF(KOKPIT!F1192&lt;&gt;"",KOKPIT!F1192,"")</f>
        <v/>
      </c>
      <c r="G1192" s="124" t="str">
        <f>IF(E1192&lt;&gt;"",SUMIFS('JPK_KR-1'!AL:AL,'JPK_KR-1'!W:W,F1192),"")</f>
        <v/>
      </c>
      <c r="H1192" s="124" t="str">
        <f>IF(E1192&lt;&gt;"",SUMIFS('JPK_KR-1'!AM:AM,'JPK_KR-1'!W:W,F1192),"")</f>
        <v/>
      </c>
      <c r="I1192" t="str">
        <f>IF(KOKPIT!I1192&lt;&gt;"",KOKPIT!I1192,"")</f>
        <v/>
      </c>
      <c r="J1192" t="str">
        <f>IF(KOKPIT!J1192&lt;&gt;"",KOKPIT!J1192,"")</f>
        <v/>
      </c>
      <c r="K1192" s="124" t="str">
        <f>IF(I1192&lt;&gt;"",SUMIFS('JPK_KR-1'!AJ:AJ,'JPK_KR-1'!W:W,J1192),"")</f>
        <v/>
      </c>
      <c r="L1192" s="124" t="str">
        <f>IF(I1192&lt;&gt;"",SUMIFS('JPK_KR-1'!AK:AK,'JPK_KR-1'!W:W,J1192),"")</f>
        <v/>
      </c>
    </row>
    <row r="1193" spans="1:12" x14ac:dyDescent="0.35">
      <c r="A1193" t="str">
        <f>IF(KOKPIT!A1193&lt;&gt;"",KOKPIT!A1193,"")</f>
        <v/>
      </c>
      <c r="B1193" t="str">
        <f>IF(KOKPIT!B1193&lt;&gt;"",KOKPIT!B1193,"")</f>
        <v/>
      </c>
      <c r="C1193" s="124" t="str">
        <f>IF(A1193&lt;&gt;"",SUMIFS('JPK_KR-1'!AL:AL,'JPK_KR-1'!W:W,B1193),"")</f>
        <v/>
      </c>
      <c r="D1193" s="124" t="str">
        <f>IF(A1193&lt;&gt;"",SUMIFS('JPK_KR-1'!AM:AM,'JPK_KR-1'!W:W,B1193),"")</f>
        <v/>
      </c>
      <c r="E1193" t="str">
        <f>IF(KOKPIT!E1193&lt;&gt;"",KOKPIT!E1193,"")</f>
        <v/>
      </c>
      <c r="F1193" t="str">
        <f>IF(KOKPIT!F1193&lt;&gt;"",KOKPIT!F1193,"")</f>
        <v/>
      </c>
      <c r="G1193" s="124" t="str">
        <f>IF(E1193&lt;&gt;"",SUMIFS('JPK_KR-1'!AL:AL,'JPK_KR-1'!W:W,F1193),"")</f>
        <v/>
      </c>
      <c r="H1193" s="124" t="str">
        <f>IF(E1193&lt;&gt;"",SUMIFS('JPK_KR-1'!AM:AM,'JPK_KR-1'!W:W,F1193),"")</f>
        <v/>
      </c>
      <c r="I1193" t="str">
        <f>IF(KOKPIT!I1193&lt;&gt;"",KOKPIT!I1193,"")</f>
        <v/>
      </c>
      <c r="J1193" t="str">
        <f>IF(KOKPIT!J1193&lt;&gt;"",KOKPIT!J1193,"")</f>
        <v/>
      </c>
      <c r="K1193" s="124" t="str">
        <f>IF(I1193&lt;&gt;"",SUMIFS('JPK_KR-1'!AJ:AJ,'JPK_KR-1'!W:W,J1193),"")</f>
        <v/>
      </c>
      <c r="L1193" s="124" t="str">
        <f>IF(I1193&lt;&gt;"",SUMIFS('JPK_KR-1'!AK:AK,'JPK_KR-1'!W:W,J1193),"")</f>
        <v/>
      </c>
    </row>
    <row r="1194" spans="1:12" x14ac:dyDescent="0.35">
      <c r="A1194" t="str">
        <f>IF(KOKPIT!A1194&lt;&gt;"",KOKPIT!A1194,"")</f>
        <v/>
      </c>
      <c r="B1194" t="str">
        <f>IF(KOKPIT!B1194&lt;&gt;"",KOKPIT!B1194,"")</f>
        <v/>
      </c>
      <c r="C1194" s="124" t="str">
        <f>IF(A1194&lt;&gt;"",SUMIFS('JPK_KR-1'!AL:AL,'JPK_KR-1'!W:W,B1194),"")</f>
        <v/>
      </c>
      <c r="D1194" s="124" t="str">
        <f>IF(A1194&lt;&gt;"",SUMIFS('JPK_KR-1'!AM:AM,'JPK_KR-1'!W:W,B1194),"")</f>
        <v/>
      </c>
      <c r="E1194" t="str">
        <f>IF(KOKPIT!E1194&lt;&gt;"",KOKPIT!E1194,"")</f>
        <v/>
      </c>
      <c r="F1194" t="str">
        <f>IF(KOKPIT!F1194&lt;&gt;"",KOKPIT!F1194,"")</f>
        <v/>
      </c>
      <c r="G1194" s="124" t="str">
        <f>IF(E1194&lt;&gt;"",SUMIFS('JPK_KR-1'!AL:AL,'JPK_KR-1'!W:W,F1194),"")</f>
        <v/>
      </c>
      <c r="H1194" s="124" t="str">
        <f>IF(E1194&lt;&gt;"",SUMIFS('JPK_KR-1'!AM:AM,'JPK_KR-1'!W:W,F1194),"")</f>
        <v/>
      </c>
      <c r="I1194" t="str">
        <f>IF(KOKPIT!I1194&lt;&gt;"",KOKPIT!I1194,"")</f>
        <v/>
      </c>
      <c r="J1194" t="str">
        <f>IF(KOKPIT!J1194&lt;&gt;"",KOKPIT!J1194,"")</f>
        <v/>
      </c>
      <c r="K1194" s="124" t="str">
        <f>IF(I1194&lt;&gt;"",SUMIFS('JPK_KR-1'!AJ:AJ,'JPK_KR-1'!W:W,J1194),"")</f>
        <v/>
      </c>
      <c r="L1194" s="124" t="str">
        <f>IF(I1194&lt;&gt;"",SUMIFS('JPK_KR-1'!AK:AK,'JPK_KR-1'!W:W,J1194),"")</f>
        <v/>
      </c>
    </row>
    <row r="1195" spans="1:12" x14ac:dyDescent="0.35">
      <c r="A1195" t="str">
        <f>IF(KOKPIT!A1195&lt;&gt;"",KOKPIT!A1195,"")</f>
        <v/>
      </c>
      <c r="B1195" t="str">
        <f>IF(KOKPIT!B1195&lt;&gt;"",KOKPIT!B1195,"")</f>
        <v/>
      </c>
      <c r="C1195" s="124" t="str">
        <f>IF(A1195&lt;&gt;"",SUMIFS('JPK_KR-1'!AL:AL,'JPK_KR-1'!W:W,B1195),"")</f>
        <v/>
      </c>
      <c r="D1195" s="124" t="str">
        <f>IF(A1195&lt;&gt;"",SUMIFS('JPK_KR-1'!AM:AM,'JPK_KR-1'!W:W,B1195),"")</f>
        <v/>
      </c>
      <c r="E1195" t="str">
        <f>IF(KOKPIT!E1195&lt;&gt;"",KOKPIT!E1195,"")</f>
        <v/>
      </c>
      <c r="F1195" t="str">
        <f>IF(KOKPIT!F1195&lt;&gt;"",KOKPIT!F1195,"")</f>
        <v/>
      </c>
      <c r="G1195" s="124" t="str">
        <f>IF(E1195&lt;&gt;"",SUMIFS('JPK_KR-1'!AL:AL,'JPK_KR-1'!W:W,F1195),"")</f>
        <v/>
      </c>
      <c r="H1195" s="124" t="str">
        <f>IF(E1195&lt;&gt;"",SUMIFS('JPK_KR-1'!AM:AM,'JPK_KR-1'!W:W,F1195),"")</f>
        <v/>
      </c>
      <c r="I1195" t="str">
        <f>IF(KOKPIT!I1195&lt;&gt;"",KOKPIT!I1195,"")</f>
        <v/>
      </c>
      <c r="J1195" t="str">
        <f>IF(KOKPIT!J1195&lt;&gt;"",KOKPIT!J1195,"")</f>
        <v/>
      </c>
      <c r="K1195" s="124" t="str">
        <f>IF(I1195&lt;&gt;"",SUMIFS('JPK_KR-1'!AJ:AJ,'JPK_KR-1'!W:W,J1195),"")</f>
        <v/>
      </c>
      <c r="L1195" s="124" t="str">
        <f>IF(I1195&lt;&gt;"",SUMIFS('JPK_KR-1'!AK:AK,'JPK_KR-1'!W:W,J1195),"")</f>
        <v/>
      </c>
    </row>
    <row r="1196" spans="1:12" x14ac:dyDescent="0.35">
      <c r="A1196" t="str">
        <f>IF(KOKPIT!A1196&lt;&gt;"",KOKPIT!A1196,"")</f>
        <v/>
      </c>
      <c r="B1196" t="str">
        <f>IF(KOKPIT!B1196&lt;&gt;"",KOKPIT!B1196,"")</f>
        <v/>
      </c>
      <c r="C1196" s="124" t="str">
        <f>IF(A1196&lt;&gt;"",SUMIFS('JPK_KR-1'!AL:AL,'JPK_KR-1'!W:W,B1196),"")</f>
        <v/>
      </c>
      <c r="D1196" s="124" t="str">
        <f>IF(A1196&lt;&gt;"",SUMIFS('JPK_KR-1'!AM:AM,'JPK_KR-1'!W:W,B1196),"")</f>
        <v/>
      </c>
      <c r="E1196" t="str">
        <f>IF(KOKPIT!E1196&lt;&gt;"",KOKPIT!E1196,"")</f>
        <v/>
      </c>
      <c r="F1196" t="str">
        <f>IF(KOKPIT!F1196&lt;&gt;"",KOKPIT!F1196,"")</f>
        <v/>
      </c>
      <c r="G1196" s="124" t="str">
        <f>IF(E1196&lt;&gt;"",SUMIFS('JPK_KR-1'!AL:AL,'JPK_KR-1'!W:W,F1196),"")</f>
        <v/>
      </c>
      <c r="H1196" s="124" t="str">
        <f>IF(E1196&lt;&gt;"",SUMIFS('JPK_KR-1'!AM:AM,'JPK_KR-1'!W:W,F1196),"")</f>
        <v/>
      </c>
      <c r="I1196" t="str">
        <f>IF(KOKPIT!I1196&lt;&gt;"",KOKPIT!I1196,"")</f>
        <v/>
      </c>
      <c r="J1196" t="str">
        <f>IF(KOKPIT!J1196&lt;&gt;"",KOKPIT!J1196,"")</f>
        <v/>
      </c>
      <c r="K1196" s="124" t="str">
        <f>IF(I1196&lt;&gt;"",SUMIFS('JPK_KR-1'!AJ:AJ,'JPK_KR-1'!W:W,J1196),"")</f>
        <v/>
      </c>
      <c r="L1196" s="124" t="str">
        <f>IF(I1196&lt;&gt;"",SUMIFS('JPK_KR-1'!AK:AK,'JPK_KR-1'!W:W,J1196),"")</f>
        <v/>
      </c>
    </row>
    <row r="1197" spans="1:12" x14ac:dyDescent="0.35">
      <c r="A1197" t="str">
        <f>IF(KOKPIT!A1197&lt;&gt;"",KOKPIT!A1197,"")</f>
        <v/>
      </c>
      <c r="B1197" t="str">
        <f>IF(KOKPIT!B1197&lt;&gt;"",KOKPIT!B1197,"")</f>
        <v/>
      </c>
      <c r="C1197" s="124" t="str">
        <f>IF(A1197&lt;&gt;"",SUMIFS('JPK_KR-1'!AL:AL,'JPK_KR-1'!W:W,B1197),"")</f>
        <v/>
      </c>
      <c r="D1197" s="124" t="str">
        <f>IF(A1197&lt;&gt;"",SUMIFS('JPK_KR-1'!AM:AM,'JPK_KR-1'!W:W,B1197),"")</f>
        <v/>
      </c>
      <c r="E1197" t="str">
        <f>IF(KOKPIT!E1197&lt;&gt;"",KOKPIT!E1197,"")</f>
        <v/>
      </c>
      <c r="F1197" t="str">
        <f>IF(KOKPIT!F1197&lt;&gt;"",KOKPIT!F1197,"")</f>
        <v/>
      </c>
      <c r="G1197" s="124" t="str">
        <f>IF(E1197&lt;&gt;"",SUMIFS('JPK_KR-1'!AL:AL,'JPK_KR-1'!W:W,F1197),"")</f>
        <v/>
      </c>
      <c r="H1197" s="124" t="str">
        <f>IF(E1197&lt;&gt;"",SUMIFS('JPK_KR-1'!AM:AM,'JPK_KR-1'!W:W,F1197),"")</f>
        <v/>
      </c>
      <c r="I1197" t="str">
        <f>IF(KOKPIT!I1197&lt;&gt;"",KOKPIT!I1197,"")</f>
        <v/>
      </c>
      <c r="J1197" t="str">
        <f>IF(KOKPIT!J1197&lt;&gt;"",KOKPIT!J1197,"")</f>
        <v/>
      </c>
      <c r="K1197" s="124" t="str">
        <f>IF(I1197&lt;&gt;"",SUMIFS('JPK_KR-1'!AJ:AJ,'JPK_KR-1'!W:W,J1197),"")</f>
        <v/>
      </c>
      <c r="L1197" s="124" t="str">
        <f>IF(I1197&lt;&gt;"",SUMIFS('JPK_KR-1'!AK:AK,'JPK_KR-1'!W:W,J1197),"")</f>
        <v/>
      </c>
    </row>
    <row r="1198" spans="1:12" x14ac:dyDescent="0.35">
      <c r="A1198" t="str">
        <f>IF(KOKPIT!A1198&lt;&gt;"",KOKPIT!A1198,"")</f>
        <v/>
      </c>
      <c r="B1198" t="str">
        <f>IF(KOKPIT!B1198&lt;&gt;"",KOKPIT!B1198,"")</f>
        <v/>
      </c>
      <c r="C1198" s="124" t="str">
        <f>IF(A1198&lt;&gt;"",SUMIFS('JPK_KR-1'!AL:AL,'JPK_KR-1'!W:W,B1198),"")</f>
        <v/>
      </c>
      <c r="D1198" s="124" t="str">
        <f>IF(A1198&lt;&gt;"",SUMIFS('JPK_KR-1'!AM:AM,'JPK_KR-1'!W:W,B1198),"")</f>
        <v/>
      </c>
      <c r="E1198" t="str">
        <f>IF(KOKPIT!E1198&lt;&gt;"",KOKPIT!E1198,"")</f>
        <v/>
      </c>
      <c r="F1198" t="str">
        <f>IF(KOKPIT!F1198&lt;&gt;"",KOKPIT!F1198,"")</f>
        <v/>
      </c>
      <c r="G1198" s="124" t="str">
        <f>IF(E1198&lt;&gt;"",SUMIFS('JPK_KR-1'!AL:AL,'JPK_KR-1'!W:W,F1198),"")</f>
        <v/>
      </c>
      <c r="H1198" s="124" t="str">
        <f>IF(E1198&lt;&gt;"",SUMIFS('JPK_KR-1'!AM:AM,'JPK_KR-1'!W:W,F1198),"")</f>
        <v/>
      </c>
      <c r="I1198" t="str">
        <f>IF(KOKPIT!I1198&lt;&gt;"",KOKPIT!I1198,"")</f>
        <v/>
      </c>
      <c r="J1198" t="str">
        <f>IF(KOKPIT!J1198&lt;&gt;"",KOKPIT!J1198,"")</f>
        <v/>
      </c>
      <c r="K1198" s="124" t="str">
        <f>IF(I1198&lt;&gt;"",SUMIFS('JPK_KR-1'!AJ:AJ,'JPK_KR-1'!W:W,J1198),"")</f>
        <v/>
      </c>
      <c r="L1198" s="124" t="str">
        <f>IF(I1198&lt;&gt;"",SUMIFS('JPK_KR-1'!AK:AK,'JPK_KR-1'!W:W,J1198),"")</f>
        <v/>
      </c>
    </row>
    <row r="1199" spans="1:12" x14ac:dyDescent="0.35">
      <c r="A1199" t="str">
        <f>IF(KOKPIT!A1199&lt;&gt;"",KOKPIT!A1199,"")</f>
        <v/>
      </c>
      <c r="B1199" t="str">
        <f>IF(KOKPIT!B1199&lt;&gt;"",KOKPIT!B1199,"")</f>
        <v/>
      </c>
      <c r="C1199" s="124" t="str">
        <f>IF(A1199&lt;&gt;"",SUMIFS('JPK_KR-1'!AL:AL,'JPK_KR-1'!W:W,B1199),"")</f>
        <v/>
      </c>
      <c r="D1199" s="124" t="str">
        <f>IF(A1199&lt;&gt;"",SUMIFS('JPK_KR-1'!AM:AM,'JPK_KR-1'!W:W,B1199),"")</f>
        <v/>
      </c>
      <c r="E1199" t="str">
        <f>IF(KOKPIT!E1199&lt;&gt;"",KOKPIT!E1199,"")</f>
        <v/>
      </c>
      <c r="F1199" t="str">
        <f>IF(KOKPIT!F1199&lt;&gt;"",KOKPIT!F1199,"")</f>
        <v/>
      </c>
      <c r="G1199" s="124" t="str">
        <f>IF(E1199&lt;&gt;"",SUMIFS('JPK_KR-1'!AL:AL,'JPK_KR-1'!W:W,F1199),"")</f>
        <v/>
      </c>
      <c r="H1199" s="124" t="str">
        <f>IF(E1199&lt;&gt;"",SUMIFS('JPK_KR-1'!AM:AM,'JPK_KR-1'!W:W,F1199),"")</f>
        <v/>
      </c>
      <c r="I1199" t="str">
        <f>IF(KOKPIT!I1199&lt;&gt;"",KOKPIT!I1199,"")</f>
        <v/>
      </c>
      <c r="J1199" t="str">
        <f>IF(KOKPIT!J1199&lt;&gt;"",KOKPIT!J1199,"")</f>
        <v/>
      </c>
      <c r="K1199" s="124" t="str">
        <f>IF(I1199&lt;&gt;"",SUMIFS('JPK_KR-1'!AJ:AJ,'JPK_KR-1'!W:W,J1199),"")</f>
        <v/>
      </c>
      <c r="L1199" s="124" t="str">
        <f>IF(I1199&lt;&gt;"",SUMIFS('JPK_KR-1'!AK:AK,'JPK_KR-1'!W:W,J1199),"")</f>
        <v/>
      </c>
    </row>
    <row r="1200" spans="1:12" x14ac:dyDescent="0.35">
      <c r="A1200" t="str">
        <f>IF(KOKPIT!A1200&lt;&gt;"",KOKPIT!A1200,"")</f>
        <v/>
      </c>
      <c r="B1200" t="str">
        <f>IF(KOKPIT!B1200&lt;&gt;"",KOKPIT!B1200,"")</f>
        <v/>
      </c>
      <c r="C1200" s="124" t="str">
        <f>IF(A1200&lt;&gt;"",SUMIFS('JPK_KR-1'!AL:AL,'JPK_KR-1'!W:W,B1200),"")</f>
        <v/>
      </c>
      <c r="D1200" s="124" t="str">
        <f>IF(A1200&lt;&gt;"",SUMIFS('JPK_KR-1'!AM:AM,'JPK_KR-1'!W:W,B1200),"")</f>
        <v/>
      </c>
      <c r="E1200" t="str">
        <f>IF(KOKPIT!E1200&lt;&gt;"",KOKPIT!E1200,"")</f>
        <v/>
      </c>
      <c r="F1200" t="str">
        <f>IF(KOKPIT!F1200&lt;&gt;"",KOKPIT!F1200,"")</f>
        <v/>
      </c>
      <c r="G1200" s="124" t="str">
        <f>IF(E1200&lt;&gt;"",SUMIFS('JPK_KR-1'!AL:AL,'JPK_KR-1'!W:W,F1200),"")</f>
        <v/>
      </c>
      <c r="H1200" s="124" t="str">
        <f>IF(E1200&lt;&gt;"",SUMIFS('JPK_KR-1'!AM:AM,'JPK_KR-1'!W:W,F1200),"")</f>
        <v/>
      </c>
      <c r="I1200" t="str">
        <f>IF(KOKPIT!I1200&lt;&gt;"",KOKPIT!I1200,"")</f>
        <v/>
      </c>
      <c r="J1200" t="str">
        <f>IF(KOKPIT!J1200&lt;&gt;"",KOKPIT!J1200,"")</f>
        <v/>
      </c>
      <c r="K1200" s="124" t="str">
        <f>IF(I1200&lt;&gt;"",SUMIFS('JPK_KR-1'!AJ:AJ,'JPK_KR-1'!W:W,J1200),"")</f>
        <v/>
      </c>
      <c r="L1200" s="124" t="str">
        <f>IF(I1200&lt;&gt;"",SUMIFS('JPK_KR-1'!AK:AK,'JPK_KR-1'!W:W,J1200),"")</f>
        <v/>
      </c>
    </row>
    <row r="1201" spans="1:12" x14ac:dyDescent="0.35">
      <c r="A1201" t="str">
        <f>IF(KOKPIT!A1201&lt;&gt;"",KOKPIT!A1201,"")</f>
        <v/>
      </c>
      <c r="B1201" t="str">
        <f>IF(KOKPIT!B1201&lt;&gt;"",KOKPIT!B1201,"")</f>
        <v/>
      </c>
      <c r="C1201" s="124" t="str">
        <f>IF(A1201&lt;&gt;"",SUMIFS('JPK_KR-1'!AL:AL,'JPK_KR-1'!W:W,B1201),"")</f>
        <v/>
      </c>
      <c r="D1201" s="124" t="str">
        <f>IF(A1201&lt;&gt;"",SUMIFS('JPK_KR-1'!AM:AM,'JPK_KR-1'!W:W,B1201),"")</f>
        <v/>
      </c>
      <c r="E1201" t="str">
        <f>IF(KOKPIT!E1201&lt;&gt;"",KOKPIT!E1201,"")</f>
        <v/>
      </c>
      <c r="F1201" t="str">
        <f>IF(KOKPIT!F1201&lt;&gt;"",KOKPIT!F1201,"")</f>
        <v/>
      </c>
      <c r="G1201" s="124" t="str">
        <f>IF(E1201&lt;&gt;"",SUMIFS('JPK_KR-1'!AL:AL,'JPK_KR-1'!W:W,F1201),"")</f>
        <v/>
      </c>
      <c r="H1201" s="124" t="str">
        <f>IF(E1201&lt;&gt;"",SUMIFS('JPK_KR-1'!AM:AM,'JPK_KR-1'!W:W,F1201),"")</f>
        <v/>
      </c>
      <c r="I1201" t="str">
        <f>IF(KOKPIT!I1201&lt;&gt;"",KOKPIT!I1201,"")</f>
        <v/>
      </c>
      <c r="J1201" t="str">
        <f>IF(KOKPIT!J1201&lt;&gt;"",KOKPIT!J1201,"")</f>
        <v/>
      </c>
      <c r="K1201" s="124" t="str">
        <f>IF(I1201&lt;&gt;"",SUMIFS('JPK_KR-1'!AJ:AJ,'JPK_KR-1'!W:W,J1201),"")</f>
        <v/>
      </c>
      <c r="L1201" s="124" t="str">
        <f>IF(I1201&lt;&gt;"",SUMIFS('JPK_KR-1'!AK:AK,'JPK_KR-1'!W:W,J1201),"")</f>
        <v/>
      </c>
    </row>
    <row r="1202" spans="1:12" x14ac:dyDescent="0.35">
      <c r="A1202" t="str">
        <f>IF(KOKPIT!A1202&lt;&gt;"",KOKPIT!A1202,"")</f>
        <v/>
      </c>
      <c r="B1202" t="str">
        <f>IF(KOKPIT!B1202&lt;&gt;"",KOKPIT!B1202,"")</f>
        <v/>
      </c>
      <c r="C1202" s="124" t="str">
        <f>IF(A1202&lt;&gt;"",SUMIFS('JPK_KR-1'!AL:AL,'JPK_KR-1'!W:W,B1202),"")</f>
        <v/>
      </c>
      <c r="D1202" s="124" t="str">
        <f>IF(A1202&lt;&gt;"",SUMIFS('JPK_KR-1'!AM:AM,'JPK_KR-1'!W:W,B1202),"")</f>
        <v/>
      </c>
      <c r="E1202" t="str">
        <f>IF(KOKPIT!E1202&lt;&gt;"",KOKPIT!E1202,"")</f>
        <v/>
      </c>
      <c r="F1202" t="str">
        <f>IF(KOKPIT!F1202&lt;&gt;"",KOKPIT!F1202,"")</f>
        <v/>
      </c>
      <c r="G1202" s="124" t="str">
        <f>IF(E1202&lt;&gt;"",SUMIFS('JPK_KR-1'!AL:AL,'JPK_KR-1'!W:W,F1202),"")</f>
        <v/>
      </c>
      <c r="H1202" s="124" t="str">
        <f>IF(E1202&lt;&gt;"",SUMIFS('JPK_KR-1'!AM:AM,'JPK_KR-1'!W:W,F1202),"")</f>
        <v/>
      </c>
      <c r="I1202" t="str">
        <f>IF(KOKPIT!I1202&lt;&gt;"",KOKPIT!I1202,"")</f>
        <v/>
      </c>
      <c r="J1202" t="str">
        <f>IF(KOKPIT!J1202&lt;&gt;"",KOKPIT!J1202,"")</f>
        <v/>
      </c>
      <c r="K1202" s="124" t="str">
        <f>IF(I1202&lt;&gt;"",SUMIFS('JPK_KR-1'!AJ:AJ,'JPK_KR-1'!W:W,J1202),"")</f>
        <v/>
      </c>
      <c r="L1202" s="124" t="str">
        <f>IF(I1202&lt;&gt;"",SUMIFS('JPK_KR-1'!AK:AK,'JPK_KR-1'!W:W,J1202),"")</f>
        <v/>
      </c>
    </row>
    <row r="1203" spans="1:12" x14ac:dyDescent="0.35">
      <c r="A1203" t="str">
        <f>IF(KOKPIT!A1203&lt;&gt;"",KOKPIT!A1203,"")</f>
        <v/>
      </c>
      <c r="B1203" t="str">
        <f>IF(KOKPIT!B1203&lt;&gt;"",KOKPIT!B1203,"")</f>
        <v/>
      </c>
      <c r="C1203" s="124" t="str">
        <f>IF(A1203&lt;&gt;"",SUMIFS('JPK_KR-1'!AL:AL,'JPK_KR-1'!W:W,B1203),"")</f>
        <v/>
      </c>
      <c r="D1203" s="124" t="str">
        <f>IF(A1203&lt;&gt;"",SUMIFS('JPK_KR-1'!AM:AM,'JPK_KR-1'!W:W,B1203),"")</f>
        <v/>
      </c>
      <c r="E1203" t="str">
        <f>IF(KOKPIT!E1203&lt;&gt;"",KOKPIT!E1203,"")</f>
        <v/>
      </c>
      <c r="F1203" t="str">
        <f>IF(KOKPIT!F1203&lt;&gt;"",KOKPIT!F1203,"")</f>
        <v/>
      </c>
      <c r="G1203" s="124" t="str">
        <f>IF(E1203&lt;&gt;"",SUMIFS('JPK_KR-1'!AL:AL,'JPK_KR-1'!W:W,F1203),"")</f>
        <v/>
      </c>
      <c r="H1203" s="124" t="str">
        <f>IF(E1203&lt;&gt;"",SUMIFS('JPK_KR-1'!AM:AM,'JPK_KR-1'!W:W,F1203),"")</f>
        <v/>
      </c>
      <c r="I1203" t="str">
        <f>IF(KOKPIT!I1203&lt;&gt;"",KOKPIT!I1203,"")</f>
        <v/>
      </c>
      <c r="J1203" t="str">
        <f>IF(KOKPIT!J1203&lt;&gt;"",KOKPIT!J1203,"")</f>
        <v/>
      </c>
      <c r="K1203" s="124" t="str">
        <f>IF(I1203&lt;&gt;"",SUMIFS('JPK_KR-1'!AJ:AJ,'JPK_KR-1'!W:W,J1203),"")</f>
        <v/>
      </c>
      <c r="L1203" s="124" t="str">
        <f>IF(I1203&lt;&gt;"",SUMIFS('JPK_KR-1'!AK:AK,'JPK_KR-1'!W:W,J1203),"")</f>
        <v/>
      </c>
    </row>
    <row r="1204" spans="1:12" x14ac:dyDescent="0.35">
      <c r="A1204" t="str">
        <f>IF(KOKPIT!A1204&lt;&gt;"",KOKPIT!A1204,"")</f>
        <v/>
      </c>
      <c r="B1204" t="str">
        <f>IF(KOKPIT!B1204&lt;&gt;"",KOKPIT!B1204,"")</f>
        <v/>
      </c>
      <c r="C1204" s="124" t="str">
        <f>IF(A1204&lt;&gt;"",SUMIFS('JPK_KR-1'!AL:AL,'JPK_KR-1'!W:W,B1204),"")</f>
        <v/>
      </c>
      <c r="D1204" s="124" t="str">
        <f>IF(A1204&lt;&gt;"",SUMIFS('JPK_KR-1'!AM:AM,'JPK_KR-1'!W:W,B1204),"")</f>
        <v/>
      </c>
      <c r="E1204" t="str">
        <f>IF(KOKPIT!E1204&lt;&gt;"",KOKPIT!E1204,"")</f>
        <v/>
      </c>
      <c r="F1204" t="str">
        <f>IF(KOKPIT!F1204&lt;&gt;"",KOKPIT!F1204,"")</f>
        <v/>
      </c>
      <c r="G1204" s="124" t="str">
        <f>IF(E1204&lt;&gt;"",SUMIFS('JPK_KR-1'!AL:AL,'JPK_KR-1'!W:W,F1204),"")</f>
        <v/>
      </c>
      <c r="H1204" s="124" t="str">
        <f>IF(E1204&lt;&gt;"",SUMIFS('JPK_KR-1'!AM:AM,'JPK_KR-1'!W:W,F1204),"")</f>
        <v/>
      </c>
      <c r="I1204" t="str">
        <f>IF(KOKPIT!I1204&lt;&gt;"",KOKPIT!I1204,"")</f>
        <v/>
      </c>
      <c r="J1204" t="str">
        <f>IF(KOKPIT!J1204&lt;&gt;"",KOKPIT!J1204,"")</f>
        <v/>
      </c>
      <c r="K1204" s="124" t="str">
        <f>IF(I1204&lt;&gt;"",SUMIFS('JPK_KR-1'!AJ:AJ,'JPK_KR-1'!W:W,J1204),"")</f>
        <v/>
      </c>
      <c r="L1204" s="124" t="str">
        <f>IF(I1204&lt;&gt;"",SUMIFS('JPK_KR-1'!AK:AK,'JPK_KR-1'!W:W,J1204),"")</f>
        <v/>
      </c>
    </row>
    <row r="1205" spans="1:12" x14ac:dyDescent="0.35">
      <c r="A1205" t="str">
        <f>IF(KOKPIT!A1205&lt;&gt;"",KOKPIT!A1205,"")</f>
        <v/>
      </c>
      <c r="B1205" t="str">
        <f>IF(KOKPIT!B1205&lt;&gt;"",KOKPIT!B1205,"")</f>
        <v/>
      </c>
      <c r="C1205" s="124" t="str">
        <f>IF(A1205&lt;&gt;"",SUMIFS('JPK_KR-1'!AL:AL,'JPK_KR-1'!W:W,B1205),"")</f>
        <v/>
      </c>
      <c r="D1205" s="124" t="str">
        <f>IF(A1205&lt;&gt;"",SUMIFS('JPK_KR-1'!AM:AM,'JPK_KR-1'!W:W,B1205),"")</f>
        <v/>
      </c>
      <c r="E1205" t="str">
        <f>IF(KOKPIT!E1205&lt;&gt;"",KOKPIT!E1205,"")</f>
        <v/>
      </c>
      <c r="F1205" t="str">
        <f>IF(KOKPIT!F1205&lt;&gt;"",KOKPIT!F1205,"")</f>
        <v/>
      </c>
      <c r="G1205" s="124" t="str">
        <f>IF(E1205&lt;&gt;"",SUMIFS('JPK_KR-1'!AL:AL,'JPK_KR-1'!W:W,F1205),"")</f>
        <v/>
      </c>
      <c r="H1205" s="124" t="str">
        <f>IF(E1205&lt;&gt;"",SUMIFS('JPK_KR-1'!AM:AM,'JPK_KR-1'!W:W,F1205),"")</f>
        <v/>
      </c>
      <c r="I1205" t="str">
        <f>IF(KOKPIT!I1205&lt;&gt;"",KOKPIT!I1205,"")</f>
        <v/>
      </c>
      <c r="J1205" t="str">
        <f>IF(KOKPIT!J1205&lt;&gt;"",KOKPIT!J1205,"")</f>
        <v/>
      </c>
      <c r="K1205" s="124" t="str">
        <f>IF(I1205&lt;&gt;"",SUMIFS('JPK_KR-1'!AJ:AJ,'JPK_KR-1'!W:W,J1205),"")</f>
        <v/>
      </c>
      <c r="L1205" s="124" t="str">
        <f>IF(I1205&lt;&gt;"",SUMIFS('JPK_KR-1'!AK:AK,'JPK_KR-1'!W:W,J1205),"")</f>
        <v/>
      </c>
    </row>
    <row r="1206" spans="1:12" x14ac:dyDescent="0.35">
      <c r="A1206" t="str">
        <f>IF(KOKPIT!A1206&lt;&gt;"",KOKPIT!A1206,"")</f>
        <v/>
      </c>
      <c r="B1206" t="str">
        <f>IF(KOKPIT!B1206&lt;&gt;"",KOKPIT!B1206,"")</f>
        <v/>
      </c>
      <c r="C1206" s="124" t="str">
        <f>IF(A1206&lt;&gt;"",SUMIFS('JPK_KR-1'!AL:AL,'JPK_KR-1'!W:W,B1206),"")</f>
        <v/>
      </c>
      <c r="D1206" s="124" t="str">
        <f>IF(A1206&lt;&gt;"",SUMIFS('JPK_KR-1'!AM:AM,'JPK_KR-1'!W:W,B1206),"")</f>
        <v/>
      </c>
      <c r="E1206" t="str">
        <f>IF(KOKPIT!E1206&lt;&gt;"",KOKPIT!E1206,"")</f>
        <v/>
      </c>
      <c r="F1206" t="str">
        <f>IF(KOKPIT!F1206&lt;&gt;"",KOKPIT!F1206,"")</f>
        <v/>
      </c>
      <c r="G1206" s="124" t="str">
        <f>IF(E1206&lt;&gt;"",SUMIFS('JPK_KR-1'!AL:AL,'JPK_KR-1'!W:W,F1206),"")</f>
        <v/>
      </c>
      <c r="H1206" s="124" t="str">
        <f>IF(E1206&lt;&gt;"",SUMIFS('JPK_KR-1'!AM:AM,'JPK_KR-1'!W:W,F1206),"")</f>
        <v/>
      </c>
      <c r="I1206" t="str">
        <f>IF(KOKPIT!I1206&lt;&gt;"",KOKPIT!I1206,"")</f>
        <v/>
      </c>
      <c r="J1206" t="str">
        <f>IF(KOKPIT!J1206&lt;&gt;"",KOKPIT!J1206,"")</f>
        <v/>
      </c>
      <c r="K1206" s="124" t="str">
        <f>IF(I1206&lt;&gt;"",SUMIFS('JPK_KR-1'!AJ:AJ,'JPK_KR-1'!W:W,J1206),"")</f>
        <v/>
      </c>
      <c r="L1206" s="124" t="str">
        <f>IF(I1206&lt;&gt;"",SUMIFS('JPK_KR-1'!AK:AK,'JPK_KR-1'!W:W,J1206),"")</f>
        <v/>
      </c>
    </row>
    <row r="1207" spans="1:12" x14ac:dyDescent="0.35">
      <c r="A1207" t="str">
        <f>IF(KOKPIT!A1207&lt;&gt;"",KOKPIT!A1207,"")</f>
        <v/>
      </c>
      <c r="B1207" t="str">
        <f>IF(KOKPIT!B1207&lt;&gt;"",KOKPIT!B1207,"")</f>
        <v/>
      </c>
      <c r="C1207" s="124" t="str">
        <f>IF(A1207&lt;&gt;"",SUMIFS('JPK_KR-1'!AL:AL,'JPK_KR-1'!W:W,B1207),"")</f>
        <v/>
      </c>
      <c r="D1207" s="124" t="str">
        <f>IF(A1207&lt;&gt;"",SUMIFS('JPK_KR-1'!AM:AM,'JPK_KR-1'!W:W,B1207),"")</f>
        <v/>
      </c>
      <c r="E1207" t="str">
        <f>IF(KOKPIT!E1207&lt;&gt;"",KOKPIT!E1207,"")</f>
        <v/>
      </c>
      <c r="F1207" t="str">
        <f>IF(KOKPIT!F1207&lt;&gt;"",KOKPIT!F1207,"")</f>
        <v/>
      </c>
      <c r="G1207" s="124" t="str">
        <f>IF(E1207&lt;&gt;"",SUMIFS('JPK_KR-1'!AL:AL,'JPK_KR-1'!W:W,F1207),"")</f>
        <v/>
      </c>
      <c r="H1207" s="124" t="str">
        <f>IF(E1207&lt;&gt;"",SUMIFS('JPK_KR-1'!AM:AM,'JPK_KR-1'!W:W,F1207),"")</f>
        <v/>
      </c>
      <c r="I1207" t="str">
        <f>IF(KOKPIT!I1207&lt;&gt;"",KOKPIT!I1207,"")</f>
        <v/>
      </c>
      <c r="J1207" t="str">
        <f>IF(KOKPIT!J1207&lt;&gt;"",KOKPIT!J1207,"")</f>
        <v/>
      </c>
      <c r="K1207" s="124" t="str">
        <f>IF(I1207&lt;&gt;"",SUMIFS('JPK_KR-1'!AJ:AJ,'JPK_KR-1'!W:W,J1207),"")</f>
        <v/>
      </c>
      <c r="L1207" s="124" t="str">
        <f>IF(I1207&lt;&gt;"",SUMIFS('JPK_KR-1'!AK:AK,'JPK_KR-1'!W:W,J1207),"")</f>
        <v/>
      </c>
    </row>
    <row r="1208" spans="1:12" x14ac:dyDescent="0.35">
      <c r="A1208" t="str">
        <f>IF(KOKPIT!A1208&lt;&gt;"",KOKPIT!A1208,"")</f>
        <v/>
      </c>
      <c r="B1208" t="str">
        <f>IF(KOKPIT!B1208&lt;&gt;"",KOKPIT!B1208,"")</f>
        <v/>
      </c>
      <c r="C1208" s="124" t="str">
        <f>IF(A1208&lt;&gt;"",SUMIFS('JPK_KR-1'!AL:AL,'JPK_KR-1'!W:W,B1208),"")</f>
        <v/>
      </c>
      <c r="D1208" s="124" t="str">
        <f>IF(A1208&lt;&gt;"",SUMIFS('JPK_KR-1'!AM:AM,'JPK_KR-1'!W:W,B1208),"")</f>
        <v/>
      </c>
      <c r="E1208" t="str">
        <f>IF(KOKPIT!E1208&lt;&gt;"",KOKPIT!E1208,"")</f>
        <v/>
      </c>
      <c r="F1208" t="str">
        <f>IF(KOKPIT!F1208&lt;&gt;"",KOKPIT!F1208,"")</f>
        <v/>
      </c>
      <c r="G1208" s="124" t="str">
        <f>IF(E1208&lt;&gt;"",SUMIFS('JPK_KR-1'!AL:AL,'JPK_KR-1'!W:W,F1208),"")</f>
        <v/>
      </c>
      <c r="H1208" s="124" t="str">
        <f>IF(E1208&lt;&gt;"",SUMIFS('JPK_KR-1'!AM:AM,'JPK_KR-1'!W:W,F1208),"")</f>
        <v/>
      </c>
      <c r="I1208" t="str">
        <f>IF(KOKPIT!I1208&lt;&gt;"",KOKPIT!I1208,"")</f>
        <v/>
      </c>
      <c r="J1208" t="str">
        <f>IF(KOKPIT!J1208&lt;&gt;"",KOKPIT!J1208,"")</f>
        <v/>
      </c>
      <c r="K1208" s="124" t="str">
        <f>IF(I1208&lt;&gt;"",SUMIFS('JPK_KR-1'!AJ:AJ,'JPK_KR-1'!W:W,J1208),"")</f>
        <v/>
      </c>
      <c r="L1208" s="124" t="str">
        <f>IF(I1208&lt;&gt;"",SUMIFS('JPK_KR-1'!AK:AK,'JPK_KR-1'!W:W,J1208),"")</f>
        <v/>
      </c>
    </row>
    <row r="1209" spans="1:12" x14ac:dyDescent="0.35">
      <c r="A1209" t="str">
        <f>IF(KOKPIT!A1209&lt;&gt;"",KOKPIT!A1209,"")</f>
        <v/>
      </c>
      <c r="B1209" t="str">
        <f>IF(KOKPIT!B1209&lt;&gt;"",KOKPIT!B1209,"")</f>
        <v/>
      </c>
      <c r="C1209" s="124" t="str">
        <f>IF(A1209&lt;&gt;"",SUMIFS('JPK_KR-1'!AL:AL,'JPK_KR-1'!W:W,B1209),"")</f>
        <v/>
      </c>
      <c r="D1209" s="124" t="str">
        <f>IF(A1209&lt;&gt;"",SUMIFS('JPK_KR-1'!AM:AM,'JPK_KR-1'!W:W,B1209),"")</f>
        <v/>
      </c>
      <c r="E1209" t="str">
        <f>IF(KOKPIT!E1209&lt;&gt;"",KOKPIT!E1209,"")</f>
        <v/>
      </c>
      <c r="F1209" t="str">
        <f>IF(KOKPIT!F1209&lt;&gt;"",KOKPIT!F1209,"")</f>
        <v/>
      </c>
      <c r="G1209" s="124" t="str">
        <f>IF(E1209&lt;&gt;"",SUMIFS('JPK_KR-1'!AL:AL,'JPK_KR-1'!W:W,F1209),"")</f>
        <v/>
      </c>
      <c r="H1209" s="124" t="str">
        <f>IF(E1209&lt;&gt;"",SUMIFS('JPK_KR-1'!AM:AM,'JPK_KR-1'!W:W,F1209),"")</f>
        <v/>
      </c>
      <c r="I1209" t="str">
        <f>IF(KOKPIT!I1209&lt;&gt;"",KOKPIT!I1209,"")</f>
        <v/>
      </c>
      <c r="J1209" t="str">
        <f>IF(KOKPIT!J1209&lt;&gt;"",KOKPIT!J1209,"")</f>
        <v/>
      </c>
      <c r="K1209" s="124" t="str">
        <f>IF(I1209&lt;&gt;"",SUMIFS('JPK_KR-1'!AJ:AJ,'JPK_KR-1'!W:W,J1209),"")</f>
        <v/>
      </c>
      <c r="L1209" s="124" t="str">
        <f>IF(I1209&lt;&gt;"",SUMIFS('JPK_KR-1'!AK:AK,'JPK_KR-1'!W:W,J1209),"")</f>
        <v/>
      </c>
    </row>
    <row r="1210" spans="1:12" x14ac:dyDescent="0.35">
      <c r="A1210" t="str">
        <f>IF(KOKPIT!A1210&lt;&gt;"",KOKPIT!A1210,"")</f>
        <v/>
      </c>
      <c r="B1210" t="str">
        <f>IF(KOKPIT!B1210&lt;&gt;"",KOKPIT!B1210,"")</f>
        <v/>
      </c>
      <c r="C1210" s="124" t="str">
        <f>IF(A1210&lt;&gt;"",SUMIFS('JPK_KR-1'!AL:AL,'JPK_KR-1'!W:W,B1210),"")</f>
        <v/>
      </c>
      <c r="D1210" s="124" t="str">
        <f>IF(A1210&lt;&gt;"",SUMIFS('JPK_KR-1'!AM:AM,'JPK_KR-1'!W:W,B1210),"")</f>
        <v/>
      </c>
      <c r="E1210" t="str">
        <f>IF(KOKPIT!E1210&lt;&gt;"",KOKPIT!E1210,"")</f>
        <v/>
      </c>
      <c r="F1210" t="str">
        <f>IF(KOKPIT!F1210&lt;&gt;"",KOKPIT!F1210,"")</f>
        <v/>
      </c>
      <c r="G1210" s="124" t="str">
        <f>IF(E1210&lt;&gt;"",SUMIFS('JPK_KR-1'!AL:AL,'JPK_KR-1'!W:W,F1210),"")</f>
        <v/>
      </c>
      <c r="H1210" s="124" t="str">
        <f>IF(E1210&lt;&gt;"",SUMIFS('JPK_KR-1'!AM:AM,'JPK_KR-1'!W:W,F1210),"")</f>
        <v/>
      </c>
      <c r="I1210" t="str">
        <f>IF(KOKPIT!I1210&lt;&gt;"",KOKPIT!I1210,"")</f>
        <v/>
      </c>
      <c r="J1210" t="str">
        <f>IF(KOKPIT!J1210&lt;&gt;"",KOKPIT!J1210,"")</f>
        <v/>
      </c>
      <c r="K1210" s="124" t="str">
        <f>IF(I1210&lt;&gt;"",SUMIFS('JPK_KR-1'!AJ:AJ,'JPK_KR-1'!W:W,J1210),"")</f>
        <v/>
      </c>
      <c r="L1210" s="124" t="str">
        <f>IF(I1210&lt;&gt;"",SUMIFS('JPK_KR-1'!AK:AK,'JPK_KR-1'!W:W,J1210),"")</f>
        <v/>
      </c>
    </row>
    <row r="1211" spans="1:12" x14ac:dyDescent="0.35">
      <c r="A1211" t="str">
        <f>IF(KOKPIT!A1211&lt;&gt;"",KOKPIT!A1211,"")</f>
        <v/>
      </c>
      <c r="B1211" t="str">
        <f>IF(KOKPIT!B1211&lt;&gt;"",KOKPIT!B1211,"")</f>
        <v/>
      </c>
      <c r="C1211" s="124" t="str">
        <f>IF(A1211&lt;&gt;"",SUMIFS('JPK_KR-1'!AL:AL,'JPK_KR-1'!W:W,B1211),"")</f>
        <v/>
      </c>
      <c r="D1211" s="124" t="str">
        <f>IF(A1211&lt;&gt;"",SUMIFS('JPK_KR-1'!AM:AM,'JPK_KR-1'!W:W,B1211),"")</f>
        <v/>
      </c>
      <c r="E1211" t="str">
        <f>IF(KOKPIT!E1211&lt;&gt;"",KOKPIT!E1211,"")</f>
        <v/>
      </c>
      <c r="F1211" t="str">
        <f>IF(KOKPIT!F1211&lt;&gt;"",KOKPIT!F1211,"")</f>
        <v/>
      </c>
      <c r="G1211" s="124" t="str">
        <f>IF(E1211&lt;&gt;"",SUMIFS('JPK_KR-1'!AL:AL,'JPK_KR-1'!W:W,F1211),"")</f>
        <v/>
      </c>
      <c r="H1211" s="124" t="str">
        <f>IF(E1211&lt;&gt;"",SUMIFS('JPK_KR-1'!AM:AM,'JPK_KR-1'!W:W,F1211),"")</f>
        <v/>
      </c>
      <c r="I1211" t="str">
        <f>IF(KOKPIT!I1211&lt;&gt;"",KOKPIT!I1211,"")</f>
        <v/>
      </c>
      <c r="J1211" t="str">
        <f>IF(KOKPIT!J1211&lt;&gt;"",KOKPIT!J1211,"")</f>
        <v/>
      </c>
      <c r="K1211" s="124" t="str">
        <f>IF(I1211&lt;&gt;"",SUMIFS('JPK_KR-1'!AJ:AJ,'JPK_KR-1'!W:W,J1211),"")</f>
        <v/>
      </c>
      <c r="L1211" s="124" t="str">
        <f>IF(I1211&lt;&gt;"",SUMIFS('JPK_KR-1'!AK:AK,'JPK_KR-1'!W:W,J1211),"")</f>
        <v/>
      </c>
    </row>
    <row r="1212" spans="1:12" x14ac:dyDescent="0.35">
      <c r="A1212" t="str">
        <f>IF(KOKPIT!A1212&lt;&gt;"",KOKPIT!A1212,"")</f>
        <v/>
      </c>
      <c r="B1212" t="str">
        <f>IF(KOKPIT!B1212&lt;&gt;"",KOKPIT!B1212,"")</f>
        <v/>
      </c>
      <c r="C1212" s="124" t="str">
        <f>IF(A1212&lt;&gt;"",SUMIFS('JPK_KR-1'!AL:AL,'JPK_KR-1'!W:W,B1212),"")</f>
        <v/>
      </c>
      <c r="D1212" s="124" t="str">
        <f>IF(A1212&lt;&gt;"",SUMIFS('JPK_KR-1'!AM:AM,'JPK_KR-1'!W:W,B1212),"")</f>
        <v/>
      </c>
      <c r="E1212" t="str">
        <f>IF(KOKPIT!E1212&lt;&gt;"",KOKPIT!E1212,"")</f>
        <v/>
      </c>
      <c r="F1212" t="str">
        <f>IF(KOKPIT!F1212&lt;&gt;"",KOKPIT!F1212,"")</f>
        <v/>
      </c>
      <c r="G1212" s="124" t="str">
        <f>IF(E1212&lt;&gt;"",SUMIFS('JPK_KR-1'!AL:AL,'JPK_KR-1'!W:W,F1212),"")</f>
        <v/>
      </c>
      <c r="H1212" s="124" t="str">
        <f>IF(E1212&lt;&gt;"",SUMIFS('JPK_KR-1'!AM:AM,'JPK_KR-1'!W:W,F1212),"")</f>
        <v/>
      </c>
      <c r="I1212" t="str">
        <f>IF(KOKPIT!I1212&lt;&gt;"",KOKPIT!I1212,"")</f>
        <v/>
      </c>
      <c r="J1212" t="str">
        <f>IF(KOKPIT!J1212&lt;&gt;"",KOKPIT!J1212,"")</f>
        <v/>
      </c>
      <c r="K1212" s="124" t="str">
        <f>IF(I1212&lt;&gt;"",SUMIFS('JPK_KR-1'!AJ:AJ,'JPK_KR-1'!W:W,J1212),"")</f>
        <v/>
      </c>
      <c r="L1212" s="124" t="str">
        <f>IF(I1212&lt;&gt;"",SUMIFS('JPK_KR-1'!AK:AK,'JPK_KR-1'!W:W,J1212),"")</f>
        <v/>
      </c>
    </row>
    <row r="1213" spans="1:12" x14ac:dyDescent="0.35">
      <c r="A1213" t="str">
        <f>IF(KOKPIT!A1213&lt;&gt;"",KOKPIT!A1213,"")</f>
        <v/>
      </c>
      <c r="B1213" t="str">
        <f>IF(KOKPIT!B1213&lt;&gt;"",KOKPIT!B1213,"")</f>
        <v/>
      </c>
      <c r="C1213" s="124" t="str">
        <f>IF(A1213&lt;&gt;"",SUMIFS('JPK_KR-1'!AL:AL,'JPK_KR-1'!W:W,B1213),"")</f>
        <v/>
      </c>
      <c r="D1213" s="124" t="str">
        <f>IF(A1213&lt;&gt;"",SUMIFS('JPK_KR-1'!AM:AM,'JPK_KR-1'!W:W,B1213),"")</f>
        <v/>
      </c>
      <c r="E1213" t="str">
        <f>IF(KOKPIT!E1213&lt;&gt;"",KOKPIT!E1213,"")</f>
        <v/>
      </c>
      <c r="F1213" t="str">
        <f>IF(KOKPIT!F1213&lt;&gt;"",KOKPIT!F1213,"")</f>
        <v/>
      </c>
      <c r="G1213" s="124" t="str">
        <f>IF(E1213&lt;&gt;"",SUMIFS('JPK_KR-1'!AL:AL,'JPK_KR-1'!W:W,F1213),"")</f>
        <v/>
      </c>
      <c r="H1213" s="124" t="str">
        <f>IF(E1213&lt;&gt;"",SUMIFS('JPK_KR-1'!AM:AM,'JPK_KR-1'!W:W,F1213),"")</f>
        <v/>
      </c>
      <c r="I1213" t="str">
        <f>IF(KOKPIT!I1213&lt;&gt;"",KOKPIT!I1213,"")</f>
        <v/>
      </c>
      <c r="J1213" t="str">
        <f>IF(KOKPIT!J1213&lt;&gt;"",KOKPIT!J1213,"")</f>
        <v/>
      </c>
      <c r="K1213" s="124" t="str">
        <f>IF(I1213&lt;&gt;"",SUMIFS('JPK_KR-1'!AJ:AJ,'JPK_KR-1'!W:W,J1213),"")</f>
        <v/>
      </c>
      <c r="L1213" s="124" t="str">
        <f>IF(I1213&lt;&gt;"",SUMIFS('JPK_KR-1'!AK:AK,'JPK_KR-1'!W:W,J1213),"")</f>
        <v/>
      </c>
    </row>
    <row r="1214" spans="1:12" x14ac:dyDescent="0.35">
      <c r="A1214" t="str">
        <f>IF(KOKPIT!A1214&lt;&gt;"",KOKPIT!A1214,"")</f>
        <v/>
      </c>
      <c r="B1214" t="str">
        <f>IF(KOKPIT!B1214&lt;&gt;"",KOKPIT!B1214,"")</f>
        <v/>
      </c>
      <c r="C1214" s="124" t="str">
        <f>IF(A1214&lt;&gt;"",SUMIFS('JPK_KR-1'!AL:AL,'JPK_KR-1'!W:W,B1214),"")</f>
        <v/>
      </c>
      <c r="D1214" s="124" t="str">
        <f>IF(A1214&lt;&gt;"",SUMIFS('JPK_KR-1'!AM:AM,'JPK_KR-1'!W:W,B1214),"")</f>
        <v/>
      </c>
      <c r="E1214" t="str">
        <f>IF(KOKPIT!E1214&lt;&gt;"",KOKPIT!E1214,"")</f>
        <v/>
      </c>
      <c r="F1214" t="str">
        <f>IF(KOKPIT!F1214&lt;&gt;"",KOKPIT!F1214,"")</f>
        <v/>
      </c>
      <c r="G1214" s="124" t="str">
        <f>IF(E1214&lt;&gt;"",SUMIFS('JPK_KR-1'!AL:AL,'JPK_KR-1'!W:W,F1214),"")</f>
        <v/>
      </c>
      <c r="H1214" s="124" t="str">
        <f>IF(E1214&lt;&gt;"",SUMIFS('JPK_KR-1'!AM:AM,'JPK_KR-1'!W:W,F1214),"")</f>
        <v/>
      </c>
      <c r="I1214" t="str">
        <f>IF(KOKPIT!I1214&lt;&gt;"",KOKPIT!I1214,"")</f>
        <v/>
      </c>
      <c r="J1214" t="str">
        <f>IF(KOKPIT!J1214&lt;&gt;"",KOKPIT!J1214,"")</f>
        <v/>
      </c>
      <c r="K1214" s="124" t="str">
        <f>IF(I1214&lt;&gt;"",SUMIFS('JPK_KR-1'!AJ:AJ,'JPK_KR-1'!W:W,J1214),"")</f>
        <v/>
      </c>
      <c r="L1214" s="124" t="str">
        <f>IF(I1214&lt;&gt;"",SUMIFS('JPK_KR-1'!AK:AK,'JPK_KR-1'!W:W,J1214),"")</f>
        <v/>
      </c>
    </row>
    <row r="1215" spans="1:12" x14ac:dyDescent="0.35">
      <c r="A1215" t="str">
        <f>IF(KOKPIT!A1215&lt;&gt;"",KOKPIT!A1215,"")</f>
        <v/>
      </c>
      <c r="B1215" t="str">
        <f>IF(KOKPIT!B1215&lt;&gt;"",KOKPIT!B1215,"")</f>
        <v/>
      </c>
      <c r="C1215" s="124" t="str">
        <f>IF(A1215&lt;&gt;"",SUMIFS('JPK_KR-1'!AL:AL,'JPK_KR-1'!W:W,B1215),"")</f>
        <v/>
      </c>
      <c r="D1215" s="124" t="str">
        <f>IF(A1215&lt;&gt;"",SUMIFS('JPK_KR-1'!AM:AM,'JPK_KR-1'!W:W,B1215),"")</f>
        <v/>
      </c>
      <c r="E1215" t="str">
        <f>IF(KOKPIT!E1215&lt;&gt;"",KOKPIT!E1215,"")</f>
        <v/>
      </c>
      <c r="F1215" t="str">
        <f>IF(KOKPIT!F1215&lt;&gt;"",KOKPIT!F1215,"")</f>
        <v/>
      </c>
      <c r="G1215" s="124" t="str">
        <f>IF(E1215&lt;&gt;"",SUMIFS('JPK_KR-1'!AL:AL,'JPK_KR-1'!W:W,F1215),"")</f>
        <v/>
      </c>
      <c r="H1215" s="124" t="str">
        <f>IF(E1215&lt;&gt;"",SUMIFS('JPK_KR-1'!AM:AM,'JPK_KR-1'!W:W,F1215),"")</f>
        <v/>
      </c>
      <c r="I1215" t="str">
        <f>IF(KOKPIT!I1215&lt;&gt;"",KOKPIT!I1215,"")</f>
        <v/>
      </c>
      <c r="J1215" t="str">
        <f>IF(KOKPIT!J1215&lt;&gt;"",KOKPIT!J1215,"")</f>
        <v/>
      </c>
      <c r="K1215" s="124" t="str">
        <f>IF(I1215&lt;&gt;"",SUMIFS('JPK_KR-1'!AJ:AJ,'JPK_KR-1'!W:W,J1215),"")</f>
        <v/>
      </c>
      <c r="L1215" s="124" t="str">
        <f>IF(I1215&lt;&gt;"",SUMIFS('JPK_KR-1'!AK:AK,'JPK_KR-1'!W:W,J1215),"")</f>
        <v/>
      </c>
    </row>
    <row r="1216" spans="1:12" x14ac:dyDescent="0.35">
      <c r="A1216" t="str">
        <f>IF(KOKPIT!A1216&lt;&gt;"",KOKPIT!A1216,"")</f>
        <v/>
      </c>
      <c r="B1216" t="str">
        <f>IF(KOKPIT!B1216&lt;&gt;"",KOKPIT!B1216,"")</f>
        <v/>
      </c>
      <c r="C1216" s="124" t="str">
        <f>IF(A1216&lt;&gt;"",SUMIFS('JPK_KR-1'!AL:AL,'JPK_KR-1'!W:W,B1216),"")</f>
        <v/>
      </c>
      <c r="D1216" s="124" t="str">
        <f>IF(A1216&lt;&gt;"",SUMIFS('JPK_KR-1'!AM:AM,'JPK_KR-1'!W:W,B1216),"")</f>
        <v/>
      </c>
      <c r="E1216" t="str">
        <f>IF(KOKPIT!E1216&lt;&gt;"",KOKPIT!E1216,"")</f>
        <v/>
      </c>
      <c r="F1216" t="str">
        <f>IF(KOKPIT!F1216&lt;&gt;"",KOKPIT!F1216,"")</f>
        <v/>
      </c>
      <c r="G1216" s="124" t="str">
        <f>IF(E1216&lt;&gt;"",SUMIFS('JPK_KR-1'!AL:AL,'JPK_KR-1'!W:W,F1216),"")</f>
        <v/>
      </c>
      <c r="H1216" s="124" t="str">
        <f>IF(E1216&lt;&gt;"",SUMIFS('JPK_KR-1'!AM:AM,'JPK_KR-1'!W:W,F1216),"")</f>
        <v/>
      </c>
      <c r="I1216" t="str">
        <f>IF(KOKPIT!I1216&lt;&gt;"",KOKPIT!I1216,"")</f>
        <v/>
      </c>
      <c r="J1216" t="str">
        <f>IF(KOKPIT!J1216&lt;&gt;"",KOKPIT!J1216,"")</f>
        <v/>
      </c>
      <c r="K1216" s="124" t="str">
        <f>IF(I1216&lt;&gt;"",SUMIFS('JPK_KR-1'!AJ:AJ,'JPK_KR-1'!W:W,J1216),"")</f>
        <v/>
      </c>
      <c r="L1216" s="124" t="str">
        <f>IF(I1216&lt;&gt;"",SUMIFS('JPK_KR-1'!AK:AK,'JPK_KR-1'!W:W,J1216),"")</f>
        <v/>
      </c>
    </row>
    <row r="1217" spans="1:12" x14ac:dyDescent="0.35">
      <c r="A1217" t="str">
        <f>IF(KOKPIT!A1217&lt;&gt;"",KOKPIT!A1217,"")</f>
        <v/>
      </c>
      <c r="B1217" t="str">
        <f>IF(KOKPIT!B1217&lt;&gt;"",KOKPIT!B1217,"")</f>
        <v/>
      </c>
      <c r="C1217" s="124" t="str">
        <f>IF(A1217&lt;&gt;"",SUMIFS('JPK_KR-1'!AL:AL,'JPK_KR-1'!W:W,B1217),"")</f>
        <v/>
      </c>
      <c r="D1217" s="124" t="str">
        <f>IF(A1217&lt;&gt;"",SUMIFS('JPK_KR-1'!AM:AM,'JPK_KR-1'!W:W,B1217),"")</f>
        <v/>
      </c>
      <c r="E1217" t="str">
        <f>IF(KOKPIT!E1217&lt;&gt;"",KOKPIT!E1217,"")</f>
        <v/>
      </c>
      <c r="F1217" t="str">
        <f>IF(KOKPIT!F1217&lt;&gt;"",KOKPIT!F1217,"")</f>
        <v/>
      </c>
      <c r="G1217" s="124" t="str">
        <f>IF(E1217&lt;&gt;"",SUMIFS('JPK_KR-1'!AL:AL,'JPK_KR-1'!W:W,F1217),"")</f>
        <v/>
      </c>
      <c r="H1217" s="124" t="str">
        <f>IF(E1217&lt;&gt;"",SUMIFS('JPK_KR-1'!AM:AM,'JPK_KR-1'!W:W,F1217),"")</f>
        <v/>
      </c>
      <c r="I1217" t="str">
        <f>IF(KOKPIT!I1217&lt;&gt;"",KOKPIT!I1217,"")</f>
        <v/>
      </c>
      <c r="J1217" t="str">
        <f>IF(KOKPIT!J1217&lt;&gt;"",KOKPIT!J1217,"")</f>
        <v/>
      </c>
      <c r="K1217" s="124" t="str">
        <f>IF(I1217&lt;&gt;"",SUMIFS('JPK_KR-1'!AJ:AJ,'JPK_KR-1'!W:W,J1217),"")</f>
        <v/>
      </c>
      <c r="L1217" s="124" t="str">
        <f>IF(I1217&lt;&gt;"",SUMIFS('JPK_KR-1'!AK:AK,'JPK_KR-1'!W:W,J1217),"")</f>
        <v/>
      </c>
    </row>
    <row r="1218" spans="1:12" x14ac:dyDescent="0.35">
      <c r="A1218" t="str">
        <f>IF(KOKPIT!A1218&lt;&gt;"",KOKPIT!A1218,"")</f>
        <v/>
      </c>
      <c r="B1218" t="str">
        <f>IF(KOKPIT!B1218&lt;&gt;"",KOKPIT!B1218,"")</f>
        <v/>
      </c>
      <c r="C1218" s="124" t="str">
        <f>IF(A1218&lt;&gt;"",SUMIFS('JPK_KR-1'!AL:AL,'JPK_KR-1'!W:W,B1218),"")</f>
        <v/>
      </c>
      <c r="D1218" s="124" t="str">
        <f>IF(A1218&lt;&gt;"",SUMIFS('JPK_KR-1'!AM:AM,'JPK_KR-1'!W:W,B1218),"")</f>
        <v/>
      </c>
      <c r="E1218" t="str">
        <f>IF(KOKPIT!E1218&lt;&gt;"",KOKPIT!E1218,"")</f>
        <v/>
      </c>
      <c r="F1218" t="str">
        <f>IF(KOKPIT!F1218&lt;&gt;"",KOKPIT!F1218,"")</f>
        <v/>
      </c>
      <c r="G1218" s="124" t="str">
        <f>IF(E1218&lt;&gt;"",SUMIFS('JPK_KR-1'!AL:AL,'JPK_KR-1'!W:W,F1218),"")</f>
        <v/>
      </c>
      <c r="H1218" s="124" t="str">
        <f>IF(E1218&lt;&gt;"",SUMIFS('JPK_KR-1'!AM:AM,'JPK_KR-1'!W:W,F1218),"")</f>
        <v/>
      </c>
      <c r="I1218" t="str">
        <f>IF(KOKPIT!I1218&lt;&gt;"",KOKPIT!I1218,"")</f>
        <v/>
      </c>
      <c r="J1218" t="str">
        <f>IF(KOKPIT!J1218&lt;&gt;"",KOKPIT!J1218,"")</f>
        <v/>
      </c>
      <c r="K1218" s="124" t="str">
        <f>IF(I1218&lt;&gt;"",SUMIFS('JPK_KR-1'!AJ:AJ,'JPK_KR-1'!W:W,J1218),"")</f>
        <v/>
      </c>
      <c r="L1218" s="124" t="str">
        <f>IF(I1218&lt;&gt;"",SUMIFS('JPK_KR-1'!AK:AK,'JPK_KR-1'!W:W,J1218),"")</f>
        <v/>
      </c>
    </row>
    <row r="1219" spans="1:12" x14ac:dyDescent="0.35">
      <c r="A1219" t="str">
        <f>IF(KOKPIT!A1219&lt;&gt;"",KOKPIT!A1219,"")</f>
        <v/>
      </c>
      <c r="B1219" t="str">
        <f>IF(KOKPIT!B1219&lt;&gt;"",KOKPIT!B1219,"")</f>
        <v/>
      </c>
      <c r="C1219" s="124" t="str">
        <f>IF(A1219&lt;&gt;"",SUMIFS('JPK_KR-1'!AL:AL,'JPK_KR-1'!W:W,B1219),"")</f>
        <v/>
      </c>
      <c r="D1219" s="124" t="str">
        <f>IF(A1219&lt;&gt;"",SUMIFS('JPK_KR-1'!AM:AM,'JPK_KR-1'!W:W,B1219),"")</f>
        <v/>
      </c>
      <c r="E1219" t="str">
        <f>IF(KOKPIT!E1219&lt;&gt;"",KOKPIT!E1219,"")</f>
        <v/>
      </c>
      <c r="F1219" t="str">
        <f>IF(KOKPIT!F1219&lt;&gt;"",KOKPIT!F1219,"")</f>
        <v/>
      </c>
      <c r="G1219" s="124" t="str">
        <f>IF(E1219&lt;&gt;"",SUMIFS('JPK_KR-1'!AL:AL,'JPK_KR-1'!W:W,F1219),"")</f>
        <v/>
      </c>
      <c r="H1219" s="124" t="str">
        <f>IF(E1219&lt;&gt;"",SUMIFS('JPK_KR-1'!AM:AM,'JPK_KR-1'!W:W,F1219),"")</f>
        <v/>
      </c>
      <c r="I1219" t="str">
        <f>IF(KOKPIT!I1219&lt;&gt;"",KOKPIT!I1219,"")</f>
        <v/>
      </c>
      <c r="J1219" t="str">
        <f>IF(KOKPIT!J1219&lt;&gt;"",KOKPIT!J1219,"")</f>
        <v/>
      </c>
      <c r="K1219" s="124" t="str">
        <f>IF(I1219&lt;&gt;"",SUMIFS('JPK_KR-1'!AJ:AJ,'JPK_KR-1'!W:W,J1219),"")</f>
        <v/>
      </c>
      <c r="L1219" s="124" t="str">
        <f>IF(I1219&lt;&gt;"",SUMIFS('JPK_KR-1'!AK:AK,'JPK_KR-1'!W:W,J1219),"")</f>
        <v/>
      </c>
    </row>
    <row r="1220" spans="1:12" x14ac:dyDescent="0.35">
      <c r="A1220" t="str">
        <f>IF(KOKPIT!A1220&lt;&gt;"",KOKPIT!A1220,"")</f>
        <v/>
      </c>
      <c r="B1220" t="str">
        <f>IF(KOKPIT!B1220&lt;&gt;"",KOKPIT!B1220,"")</f>
        <v/>
      </c>
      <c r="C1220" s="124" t="str">
        <f>IF(A1220&lt;&gt;"",SUMIFS('JPK_KR-1'!AL:AL,'JPK_KR-1'!W:W,B1220),"")</f>
        <v/>
      </c>
      <c r="D1220" s="124" t="str">
        <f>IF(A1220&lt;&gt;"",SUMIFS('JPK_KR-1'!AM:AM,'JPK_KR-1'!W:W,B1220),"")</f>
        <v/>
      </c>
      <c r="E1220" t="str">
        <f>IF(KOKPIT!E1220&lt;&gt;"",KOKPIT!E1220,"")</f>
        <v/>
      </c>
      <c r="F1220" t="str">
        <f>IF(KOKPIT!F1220&lt;&gt;"",KOKPIT!F1220,"")</f>
        <v/>
      </c>
      <c r="G1220" s="124" t="str">
        <f>IF(E1220&lt;&gt;"",SUMIFS('JPK_KR-1'!AL:AL,'JPK_KR-1'!W:W,F1220),"")</f>
        <v/>
      </c>
      <c r="H1220" s="124" t="str">
        <f>IF(E1220&lt;&gt;"",SUMIFS('JPK_KR-1'!AM:AM,'JPK_KR-1'!W:W,F1220),"")</f>
        <v/>
      </c>
      <c r="I1220" t="str">
        <f>IF(KOKPIT!I1220&lt;&gt;"",KOKPIT!I1220,"")</f>
        <v/>
      </c>
      <c r="J1220" t="str">
        <f>IF(KOKPIT!J1220&lt;&gt;"",KOKPIT!J1220,"")</f>
        <v/>
      </c>
      <c r="K1220" s="124" t="str">
        <f>IF(I1220&lt;&gt;"",SUMIFS('JPK_KR-1'!AJ:AJ,'JPK_KR-1'!W:W,J1220),"")</f>
        <v/>
      </c>
      <c r="L1220" s="124" t="str">
        <f>IF(I1220&lt;&gt;"",SUMIFS('JPK_KR-1'!AK:AK,'JPK_KR-1'!W:W,J1220),"")</f>
        <v/>
      </c>
    </row>
    <row r="1221" spans="1:12" x14ac:dyDescent="0.35">
      <c r="A1221" t="str">
        <f>IF(KOKPIT!A1221&lt;&gt;"",KOKPIT!A1221,"")</f>
        <v/>
      </c>
      <c r="B1221" t="str">
        <f>IF(KOKPIT!B1221&lt;&gt;"",KOKPIT!B1221,"")</f>
        <v/>
      </c>
      <c r="C1221" s="124" t="str">
        <f>IF(A1221&lt;&gt;"",SUMIFS('JPK_KR-1'!AL:AL,'JPK_KR-1'!W:W,B1221),"")</f>
        <v/>
      </c>
      <c r="D1221" s="124" t="str">
        <f>IF(A1221&lt;&gt;"",SUMIFS('JPK_KR-1'!AM:AM,'JPK_KR-1'!W:W,B1221),"")</f>
        <v/>
      </c>
      <c r="E1221" t="str">
        <f>IF(KOKPIT!E1221&lt;&gt;"",KOKPIT!E1221,"")</f>
        <v/>
      </c>
      <c r="F1221" t="str">
        <f>IF(KOKPIT!F1221&lt;&gt;"",KOKPIT!F1221,"")</f>
        <v/>
      </c>
      <c r="G1221" s="124" t="str">
        <f>IF(E1221&lt;&gt;"",SUMIFS('JPK_KR-1'!AL:AL,'JPK_KR-1'!W:W,F1221),"")</f>
        <v/>
      </c>
      <c r="H1221" s="124" t="str">
        <f>IF(E1221&lt;&gt;"",SUMIFS('JPK_KR-1'!AM:AM,'JPK_KR-1'!W:W,F1221),"")</f>
        <v/>
      </c>
      <c r="I1221" t="str">
        <f>IF(KOKPIT!I1221&lt;&gt;"",KOKPIT!I1221,"")</f>
        <v/>
      </c>
      <c r="J1221" t="str">
        <f>IF(KOKPIT!J1221&lt;&gt;"",KOKPIT!J1221,"")</f>
        <v/>
      </c>
      <c r="K1221" s="124" t="str">
        <f>IF(I1221&lt;&gt;"",SUMIFS('JPK_KR-1'!AJ:AJ,'JPK_KR-1'!W:W,J1221),"")</f>
        <v/>
      </c>
      <c r="L1221" s="124" t="str">
        <f>IF(I1221&lt;&gt;"",SUMIFS('JPK_KR-1'!AK:AK,'JPK_KR-1'!W:W,J1221),"")</f>
        <v/>
      </c>
    </row>
    <row r="1222" spans="1:12" x14ac:dyDescent="0.35">
      <c r="A1222" t="str">
        <f>IF(KOKPIT!A1222&lt;&gt;"",KOKPIT!A1222,"")</f>
        <v/>
      </c>
      <c r="B1222" t="str">
        <f>IF(KOKPIT!B1222&lt;&gt;"",KOKPIT!B1222,"")</f>
        <v/>
      </c>
      <c r="C1222" s="124" t="str">
        <f>IF(A1222&lt;&gt;"",SUMIFS('JPK_KR-1'!AL:AL,'JPK_KR-1'!W:W,B1222),"")</f>
        <v/>
      </c>
      <c r="D1222" s="124" t="str">
        <f>IF(A1222&lt;&gt;"",SUMIFS('JPK_KR-1'!AM:AM,'JPK_KR-1'!W:W,B1222),"")</f>
        <v/>
      </c>
      <c r="E1222" t="str">
        <f>IF(KOKPIT!E1222&lt;&gt;"",KOKPIT!E1222,"")</f>
        <v/>
      </c>
      <c r="F1222" t="str">
        <f>IF(KOKPIT!F1222&lt;&gt;"",KOKPIT!F1222,"")</f>
        <v/>
      </c>
      <c r="G1222" s="124" t="str">
        <f>IF(E1222&lt;&gt;"",SUMIFS('JPK_KR-1'!AL:AL,'JPK_KR-1'!W:W,F1222),"")</f>
        <v/>
      </c>
      <c r="H1222" s="124" t="str">
        <f>IF(E1222&lt;&gt;"",SUMIFS('JPK_KR-1'!AM:AM,'JPK_KR-1'!W:W,F1222),"")</f>
        <v/>
      </c>
      <c r="I1222" t="str">
        <f>IF(KOKPIT!I1222&lt;&gt;"",KOKPIT!I1222,"")</f>
        <v/>
      </c>
      <c r="J1222" t="str">
        <f>IF(KOKPIT!J1222&lt;&gt;"",KOKPIT!J1222,"")</f>
        <v/>
      </c>
      <c r="K1222" s="124" t="str">
        <f>IF(I1222&lt;&gt;"",SUMIFS('JPK_KR-1'!AJ:AJ,'JPK_KR-1'!W:W,J1222),"")</f>
        <v/>
      </c>
      <c r="L1222" s="124" t="str">
        <f>IF(I1222&lt;&gt;"",SUMIFS('JPK_KR-1'!AK:AK,'JPK_KR-1'!W:W,J1222),"")</f>
        <v/>
      </c>
    </row>
    <row r="1223" spans="1:12" x14ac:dyDescent="0.35">
      <c r="A1223" t="str">
        <f>IF(KOKPIT!A1223&lt;&gt;"",KOKPIT!A1223,"")</f>
        <v/>
      </c>
      <c r="B1223" t="str">
        <f>IF(KOKPIT!B1223&lt;&gt;"",KOKPIT!B1223,"")</f>
        <v/>
      </c>
      <c r="C1223" s="124" t="str">
        <f>IF(A1223&lt;&gt;"",SUMIFS('JPK_KR-1'!AL:AL,'JPK_KR-1'!W:W,B1223),"")</f>
        <v/>
      </c>
      <c r="D1223" s="124" t="str">
        <f>IF(A1223&lt;&gt;"",SUMIFS('JPK_KR-1'!AM:AM,'JPK_KR-1'!W:W,B1223),"")</f>
        <v/>
      </c>
      <c r="E1223" t="str">
        <f>IF(KOKPIT!E1223&lt;&gt;"",KOKPIT!E1223,"")</f>
        <v/>
      </c>
      <c r="F1223" t="str">
        <f>IF(KOKPIT!F1223&lt;&gt;"",KOKPIT!F1223,"")</f>
        <v/>
      </c>
      <c r="G1223" s="124" t="str">
        <f>IF(E1223&lt;&gt;"",SUMIFS('JPK_KR-1'!AL:AL,'JPK_KR-1'!W:W,F1223),"")</f>
        <v/>
      </c>
      <c r="H1223" s="124" t="str">
        <f>IF(E1223&lt;&gt;"",SUMIFS('JPK_KR-1'!AM:AM,'JPK_KR-1'!W:W,F1223),"")</f>
        <v/>
      </c>
      <c r="I1223" t="str">
        <f>IF(KOKPIT!I1223&lt;&gt;"",KOKPIT!I1223,"")</f>
        <v/>
      </c>
      <c r="J1223" t="str">
        <f>IF(KOKPIT!J1223&lt;&gt;"",KOKPIT!J1223,"")</f>
        <v/>
      </c>
      <c r="K1223" s="124" t="str">
        <f>IF(I1223&lt;&gt;"",SUMIFS('JPK_KR-1'!AJ:AJ,'JPK_KR-1'!W:W,J1223),"")</f>
        <v/>
      </c>
      <c r="L1223" s="124" t="str">
        <f>IF(I1223&lt;&gt;"",SUMIFS('JPK_KR-1'!AK:AK,'JPK_KR-1'!W:W,J1223),"")</f>
        <v/>
      </c>
    </row>
    <row r="1224" spans="1:12" x14ac:dyDescent="0.35">
      <c r="A1224" t="str">
        <f>IF(KOKPIT!A1224&lt;&gt;"",KOKPIT!A1224,"")</f>
        <v/>
      </c>
      <c r="B1224" t="str">
        <f>IF(KOKPIT!B1224&lt;&gt;"",KOKPIT!B1224,"")</f>
        <v/>
      </c>
      <c r="C1224" s="124" t="str">
        <f>IF(A1224&lt;&gt;"",SUMIFS('JPK_KR-1'!AL:AL,'JPK_KR-1'!W:W,B1224),"")</f>
        <v/>
      </c>
      <c r="D1224" s="124" t="str">
        <f>IF(A1224&lt;&gt;"",SUMIFS('JPK_KR-1'!AM:AM,'JPK_KR-1'!W:W,B1224),"")</f>
        <v/>
      </c>
      <c r="E1224" t="str">
        <f>IF(KOKPIT!E1224&lt;&gt;"",KOKPIT!E1224,"")</f>
        <v/>
      </c>
      <c r="F1224" t="str">
        <f>IF(KOKPIT!F1224&lt;&gt;"",KOKPIT!F1224,"")</f>
        <v/>
      </c>
      <c r="G1224" s="124" t="str">
        <f>IF(E1224&lt;&gt;"",SUMIFS('JPK_KR-1'!AL:AL,'JPK_KR-1'!W:W,F1224),"")</f>
        <v/>
      </c>
      <c r="H1224" s="124" t="str">
        <f>IF(E1224&lt;&gt;"",SUMIFS('JPK_KR-1'!AM:AM,'JPK_KR-1'!W:W,F1224),"")</f>
        <v/>
      </c>
      <c r="I1224" t="str">
        <f>IF(KOKPIT!I1224&lt;&gt;"",KOKPIT!I1224,"")</f>
        <v/>
      </c>
      <c r="J1224" t="str">
        <f>IF(KOKPIT!J1224&lt;&gt;"",KOKPIT!J1224,"")</f>
        <v/>
      </c>
      <c r="K1224" s="124" t="str">
        <f>IF(I1224&lt;&gt;"",SUMIFS('JPK_KR-1'!AJ:AJ,'JPK_KR-1'!W:W,J1224),"")</f>
        <v/>
      </c>
      <c r="L1224" s="124" t="str">
        <f>IF(I1224&lt;&gt;"",SUMIFS('JPK_KR-1'!AK:AK,'JPK_KR-1'!W:W,J1224),"")</f>
        <v/>
      </c>
    </row>
    <row r="1225" spans="1:12" x14ac:dyDescent="0.35">
      <c r="A1225" t="str">
        <f>IF(KOKPIT!A1225&lt;&gt;"",KOKPIT!A1225,"")</f>
        <v/>
      </c>
      <c r="B1225" t="str">
        <f>IF(KOKPIT!B1225&lt;&gt;"",KOKPIT!B1225,"")</f>
        <v/>
      </c>
      <c r="C1225" s="124" t="str">
        <f>IF(A1225&lt;&gt;"",SUMIFS('JPK_KR-1'!AL:AL,'JPK_KR-1'!W:W,B1225),"")</f>
        <v/>
      </c>
      <c r="D1225" s="124" t="str">
        <f>IF(A1225&lt;&gt;"",SUMIFS('JPK_KR-1'!AM:AM,'JPK_KR-1'!W:W,B1225),"")</f>
        <v/>
      </c>
      <c r="E1225" t="str">
        <f>IF(KOKPIT!E1225&lt;&gt;"",KOKPIT!E1225,"")</f>
        <v/>
      </c>
      <c r="F1225" t="str">
        <f>IF(KOKPIT!F1225&lt;&gt;"",KOKPIT!F1225,"")</f>
        <v/>
      </c>
      <c r="G1225" s="124" t="str">
        <f>IF(E1225&lt;&gt;"",SUMIFS('JPK_KR-1'!AL:AL,'JPK_KR-1'!W:W,F1225),"")</f>
        <v/>
      </c>
      <c r="H1225" s="124" t="str">
        <f>IF(E1225&lt;&gt;"",SUMIFS('JPK_KR-1'!AM:AM,'JPK_KR-1'!W:W,F1225),"")</f>
        <v/>
      </c>
      <c r="I1225" t="str">
        <f>IF(KOKPIT!I1225&lt;&gt;"",KOKPIT!I1225,"")</f>
        <v/>
      </c>
      <c r="J1225" t="str">
        <f>IF(KOKPIT!J1225&lt;&gt;"",KOKPIT!J1225,"")</f>
        <v/>
      </c>
      <c r="K1225" s="124" t="str">
        <f>IF(I1225&lt;&gt;"",SUMIFS('JPK_KR-1'!AJ:AJ,'JPK_KR-1'!W:W,J1225),"")</f>
        <v/>
      </c>
      <c r="L1225" s="124" t="str">
        <f>IF(I1225&lt;&gt;"",SUMIFS('JPK_KR-1'!AK:AK,'JPK_KR-1'!W:W,J1225),"")</f>
        <v/>
      </c>
    </row>
    <row r="1226" spans="1:12" x14ac:dyDescent="0.35">
      <c r="A1226" t="str">
        <f>IF(KOKPIT!A1226&lt;&gt;"",KOKPIT!A1226,"")</f>
        <v/>
      </c>
      <c r="B1226" t="str">
        <f>IF(KOKPIT!B1226&lt;&gt;"",KOKPIT!B1226,"")</f>
        <v/>
      </c>
      <c r="C1226" s="124" t="str">
        <f>IF(A1226&lt;&gt;"",SUMIFS('JPK_KR-1'!AL:AL,'JPK_KR-1'!W:W,B1226),"")</f>
        <v/>
      </c>
      <c r="D1226" s="124" t="str">
        <f>IF(A1226&lt;&gt;"",SUMIFS('JPK_KR-1'!AM:AM,'JPK_KR-1'!W:W,B1226),"")</f>
        <v/>
      </c>
      <c r="E1226" t="str">
        <f>IF(KOKPIT!E1226&lt;&gt;"",KOKPIT!E1226,"")</f>
        <v/>
      </c>
      <c r="F1226" t="str">
        <f>IF(KOKPIT!F1226&lt;&gt;"",KOKPIT!F1226,"")</f>
        <v/>
      </c>
      <c r="G1226" s="124" t="str">
        <f>IF(E1226&lt;&gt;"",SUMIFS('JPK_KR-1'!AL:AL,'JPK_KR-1'!W:W,F1226),"")</f>
        <v/>
      </c>
      <c r="H1226" s="124" t="str">
        <f>IF(E1226&lt;&gt;"",SUMIFS('JPK_KR-1'!AM:AM,'JPK_KR-1'!W:W,F1226),"")</f>
        <v/>
      </c>
      <c r="I1226" t="str">
        <f>IF(KOKPIT!I1226&lt;&gt;"",KOKPIT!I1226,"")</f>
        <v/>
      </c>
      <c r="J1226" t="str">
        <f>IF(KOKPIT!J1226&lt;&gt;"",KOKPIT!J1226,"")</f>
        <v/>
      </c>
      <c r="K1226" s="124" t="str">
        <f>IF(I1226&lt;&gt;"",SUMIFS('JPK_KR-1'!AJ:AJ,'JPK_KR-1'!W:W,J1226),"")</f>
        <v/>
      </c>
      <c r="L1226" s="124" t="str">
        <f>IF(I1226&lt;&gt;"",SUMIFS('JPK_KR-1'!AK:AK,'JPK_KR-1'!W:W,J1226),"")</f>
        <v/>
      </c>
    </row>
    <row r="1227" spans="1:12" x14ac:dyDescent="0.35">
      <c r="A1227" t="str">
        <f>IF(KOKPIT!A1227&lt;&gt;"",KOKPIT!A1227,"")</f>
        <v/>
      </c>
      <c r="B1227" t="str">
        <f>IF(KOKPIT!B1227&lt;&gt;"",KOKPIT!B1227,"")</f>
        <v/>
      </c>
      <c r="C1227" s="124" t="str">
        <f>IF(A1227&lt;&gt;"",SUMIFS('JPK_KR-1'!AL:AL,'JPK_KR-1'!W:W,B1227),"")</f>
        <v/>
      </c>
      <c r="D1227" s="124" t="str">
        <f>IF(A1227&lt;&gt;"",SUMIFS('JPK_KR-1'!AM:AM,'JPK_KR-1'!W:W,B1227),"")</f>
        <v/>
      </c>
      <c r="E1227" t="str">
        <f>IF(KOKPIT!E1227&lt;&gt;"",KOKPIT!E1227,"")</f>
        <v/>
      </c>
      <c r="F1227" t="str">
        <f>IF(KOKPIT!F1227&lt;&gt;"",KOKPIT!F1227,"")</f>
        <v/>
      </c>
      <c r="G1227" s="124" t="str">
        <f>IF(E1227&lt;&gt;"",SUMIFS('JPK_KR-1'!AL:AL,'JPK_KR-1'!W:W,F1227),"")</f>
        <v/>
      </c>
      <c r="H1227" s="124" t="str">
        <f>IF(E1227&lt;&gt;"",SUMIFS('JPK_KR-1'!AM:AM,'JPK_KR-1'!W:W,F1227),"")</f>
        <v/>
      </c>
      <c r="I1227" t="str">
        <f>IF(KOKPIT!I1227&lt;&gt;"",KOKPIT!I1227,"")</f>
        <v/>
      </c>
      <c r="J1227" t="str">
        <f>IF(KOKPIT!J1227&lt;&gt;"",KOKPIT!J1227,"")</f>
        <v/>
      </c>
      <c r="K1227" s="124" t="str">
        <f>IF(I1227&lt;&gt;"",SUMIFS('JPK_KR-1'!AJ:AJ,'JPK_KR-1'!W:W,J1227),"")</f>
        <v/>
      </c>
      <c r="L1227" s="124" t="str">
        <f>IF(I1227&lt;&gt;"",SUMIFS('JPK_KR-1'!AK:AK,'JPK_KR-1'!W:W,J1227),"")</f>
        <v/>
      </c>
    </row>
    <row r="1228" spans="1:12" x14ac:dyDescent="0.35">
      <c r="A1228" t="str">
        <f>IF(KOKPIT!A1228&lt;&gt;"",KOKPIT!A1228,"")</f>
        <v/>
      </c>
      <c r="B1228" t="str">
        <f>IF(KOKPIT!B1228&lt;&gt;"",KOKPIT!B1228,"")</f>
        <v/>
      </c>
      <c r="C1228" s="124" t="str">
        <f>IF(A1228&lt;&gt;"",SUMIFS('JPK_KR-1'!AL:AL,'JPK_KR-1'!W:W,B1228),"")</f>
        <v/>
      </c>
      <c r="D1228" s="124" t="str">
        <f>IF(A1228&lt;&gt;"",SUMIFS('JPK_KR-1'!AM:AM,'JPK_KR-1'!W:W,B1228),"")</f>
        <v/>
      </c>
      <c r="E1228" t="str">
        <f>IF(KOKPIT!E1228&lt;&gt;"",KOKPIT!E1228,"")</f>
        <v/>
      </c>
      <c r="F1228" t="str">
        <f>IF(KOKPIT!F1228&lt;&gt;"",KOKPIT!F1228,"")</f>
        <v/>
      </c>
      <c r="G1228" s="124" t="str">
        <f>IF(E1228&lt;&gt;"",SUMIFS('JPK_KR-1'!AL:AL,'JPK_KR-1'!W:W,F1228),"")</f>
        <v/>
      </c>
      <c r="H1228" s="124" t="str">
        <f>IF(E1228&lt;&gt;"",SUMIFS('JPK_KR-1'!AM:AM,'JPK_KR-1'!W:W,F1228),"")</f>
        <v/>
      </c>
      <c r="I1228" t="str">
        <f>IF(KOKPIT!I1228&lt;&gt;"",KOKPIT!I1228,"")</f>
        <v/>
      </c>
      <c r="J1228" t="str">
        <f>IF(KOKPIT!J1228&lt;&gt;"",KOKPIT!J1228,"")</f>
        <v/>
      </c>
      <c r="K1228" s="124" t="str">
        <f>IF(I1228&lt;&gt;"",SUMIFS('JPK_KR-1'!AJ:AJ,'JPK_KR-1'!W:W,J1228),"")</f>
        <v/>
      </c>
      <c r="L1228" s="124" t="str">
        <f>IF(I1228&lt;&gt;"",SUMIFS('JPK_KR-1'!AK:AK,'JPK_KR-1'!W:W,J1228),"")</f>
        <v/>
      </c>
    </row>
    <row r="1229" spans="1:12" x14ac:dyDescent="0.35">
      <c r="A1229" t="str">
        <f>IF(KOKPIT!A1229&lt;&gt;"",KOKPIT!A1229,"")</f>
        <v/>
      </c>
      <c r="B1229" t="str">
        <f>IF(KOKPIT!B1229&lt;&gt;"",KOKPIT!B1229,"")</f>
        <v/>
      </c>
      <c r="C1229" s="124" t="str">
        <f>IF(A1229&lt;&gt;"",SUMIFS('JPK_KR-1'!AL:AL,'JPK_KR-1'!W:W,B1229),"")</f>
        <v/>
      </c>
      <c r="D1229" s="124" t="str">
        <f>IF(A1229&lt;&gt;"",SUMIFS('JPK_KR-1'!AM:AM,'JPK_KR-1'!W:W,B1229),"")</f>
        <v/>
      </c>
      <c r="E1229" t="str">
        <f>IF(KOKPIT!E1229&lt;&gt;"",KOKPIT!E1229,"")</f>
        <v/>
      </c>
      <c r="F1229" t="str">
        <f>IF(KOKPIT!F1229&lt;&gt;"",KOKPIT!F1229,"")</f>
        <v/>
      </c>
      <c r="G1229" s="124" t="str">
        <f>IF(E1229&lt;&gt;"",SUMIFS('JPK_KR-1'!AL:AL,'JPK_KR-1'!W:W,F1229),"")</f>
        <v/>
      </c>
      <c r="H1229" s="124" t="str">
        <f>IF(E1229&lt;&gt;"",SUMIFS('JPK_KR-1'!AM:AM,'JPK_KR-1'!W:W,F1229),"")</f>
        <v/>
      </c>
      <c r="I1229" t="str">
        <f>IF(KOKPIT!I1229&lt;&gt;"",KOKPIT!I1229,"")</f>
        <v/>
      </c>
      <c r="J1229" t="str">
        <f>IF(KOKPIT!J1229&lt;&gt;"",KOKPIT!J1229,"")</f>
        <v/>
      </c>
      <c r="K1229" s="124" t="str">
        <f>IF(I1229&lt;&gt;"",SUMIFS('JPK_KR-1'!AJ:AJ,'JPK_KR-1'!W:W,J1229),"")</f>
        <v/>
      </c>
      <c r="L1229" s="124" t="str">
        <f>IF(I1229&lt;&gt;"",SUMIFS('JPK_KR-1'!AK:AK,'JPK_KR-1'!W:W,J1229),"")</f>
        <v/>
      </c>
    </row>
    <row r="1230" spans="1:12" x14ac:dyDescent="0.35">
      <c r="A1230" t="str">
        <f>IF(KOKPIT!A1230&lt;&gt;"",KOKPIT!A1230,"")</f>
        <v/>
      </c>
      <c r="B1230" t="str">
        <f>IF(KOKPIT!B1230&lt;&gt;"",KOKPIT!B1230,"")</f>
        <v/>
      </c>
      <c r="C1230" s="124" t="str">
        <f>IF(A1230&lt;&gt;"",SUMIFS('JPK_KR-1'!AL:AL,'JPK_KR-1'!W:W,B1230),"")</f>
        <v/>
      </c>
      <c r="D1230" s="124" t="str">
        <f>IF(A1230&lt;&gt;"",SUMIFS('JPK_KR-1'!AM:AM,'JPK_KR-1'!W:W,B1230),"")</f>
        <v/>
      </c>
      <c r="E1230" t="str">
        <f>IF(KOKPIT!E1230&lt;&gt;"",KOKPIT!E1230,"")</f>
        <v/>
      </c>
      <c r="F1230" t="str">
        <f>IF(KOKPIT!F1230&lt;&gt;"",KOKPIT!F1230,"")</f>
        <v/>
      </c>
      <c r="G1230" s="124" t="str">
        <f>IF(E1230&lt;&gt;"",SUMIFS('JPK_KR-1'!AL:AL,'JPK_KR-1'!W:W,F1230),"")</f>
        <v/>
      </c>
      <c r="H1230" s="124" t="str">
        <f>IF(E1230&lt;&gt;"",SUMIFS('JPK_KR-1'!AM:AM,'JPK_KR-1'!W:W,F1230),"")</f>
        <v/>
      </c>
      <c r="I1230" t="str">
        <f>IF(KOKPIT!I1230&lt;&gt;"",KOKPIT!I1230,"")</f>
        <v/>
      </c>
      <c r="J1230" t="str">
        <f>IF(KOKPIT!J1230&lt;&gt;"",KOKPIT!J1230,"")</f>
        <v/>
      </c>
      <c r="K1230" s="124" t="str">
        <f>IF(I1230&lt;&gt;"",SUMIFS('JPK_KR-1'!AJ:AJ,'JPK_KR-1'!W:W,J1230),"")</f>
        <v/>
      </c>
      <c r="L1230" s="124" t="str">
        <f>IF(I1230&lt;&gt;"",SUMIFS('JPK_KR-1'!AK:AK,'JPK_KR-1'!W:W,J1230),"")</f>
        <v/>
      </c>
    </row>
    <row r="1231" spans="1:12" x14ac:dyDescent="0.35">
      <c r="A1231" t="str">
        <f>IF(KOKPIT!A1231&lt;&gt;"",KOKPIT!A1231,"")</f>
        <v/>
      </c>
      <c r="B1231" t="str">
        <f>IF(KOKPIT!B1231&lt;&gt;"",KOKPIT!B1231,"")</f>
        <v/>
      </c>
      <c r="C1231" s="124" t="str">
        <f>IF(A1231&lt;&gt;"",SUMIFS('JPK_KR-1'!AL:AL,'JPK_KR-1'!W:W,B1231),"")</f>
        <v/>
      </c>
      <c r="D1231" s="124" t="str">
        <f>IF(A1231&lt;&gt;"",SUMIFS('JPK_KR-1'!AM:AM,'JPK_KR-1'!W:W,B1231),"")</f>
        <v/>
      </c>
      <c r="E1231" t="str">
        <f>IF(KOKPIT!E1231&lt;&gt;"",KOKPIT!E1231,"")</f>
        <v/>
      </c>
      <c r="F1231" t="str">
        <f>IF(KOKPIT!F1231&lt;&gt;"",KOKPIT!F1231,"")</f>
        <v/>
      </c>
      <c r="G1231" s="124" t="str">
        <f>IF(E1231&lt;&gt;"",SUMIFS('JPK_KR-1'!AL:AL,'JPK_KR-1'!W:W,F1231),"")</f>
        <v/>
      </c>
      <c r="H1231" s="124" t="str">
        <f>IF(E1231&lt;&gt;"",SUMIFS('JPK_KR-1'!AM:AM,'JPK_KR-1'!W:W,F1231),"")</f>
        <v/>
      </c>
      <c r="I1231" t="str">
        <f>IF(KOKPIT!I1231&lt;&gt;"",KOKPIT!I1231,"")</f>
        <v/>
      </c>
      <c r="J1231" t="str">
        <f>IF(KOKPIT!J1231&lt;&gt;"",KOKPIT!J1231,"")</f>
        <v/>
      </c>
      <c r="K1231" s="124" t="str">
        <f>IF(I1231&lt;&gt;"",SUMIFS('JPK_KR-1'!AJ:AJ,'JPK_KR-1'!W:W,J1231),"")</f>
        <v/>
      </c>
      <c r="L1231" s="124" t="str">
        <f>IF(I1231&lt;&gt;"",SUMIFS('JPK_KR-1'!AK:AK,'JPK_KR-1'!W:W,J1231),"")</f>
        <v/>
      </c>
    </row>
    <row r="1232" spans="1:12" x14ac:dyDescent="0.35">
      <c r="A1232" t="str">
        <f>IF(KOKPIT!A1232&lt;&gt;"",KOKPIT!A1232,"")</f>
        <v/>
      </c>
      <c r="B1232" t="str">
        <f>IF(KOKPIT!B1232&lt;&gt;"",KOKPIT!B1232,"")</f>
        <v/>
      </c>
      <c r="C1232" s="124" t="str">
        <f>IF(A1232&lt;&gt;"",SUMIFS('JPK_KR-1'!AL:AL,'JPK_KR-1'!W:W,B1232),"")</f>
        <v/>
      </c>
      <c r="D1232" s="124" t="str">
        <f>IF(A1232&lt;&gt;"",SUMIFS('JPK_KR-1'!AM:AM,'JPK_KR-1'!W:W,B1232),"")</f>
        <v/>
      </c>
      <c r="E1232" t="str">
        <f>IF(KOKPIT!E1232&lt;&gt;"",KOKPIT!E1232,"")</f>
        <v/>
      </c>
      <c r="F1232" t="str">
        <f>IF(KOKPIT!F1232&lt;&gt;"",KOKPIT!F1232,"")</f>
        <v/>
      </c>
      <c r="G1232" s="124" t="str">
        <f>IF(E1232&lt;&gt;"",SUMIFS('JPK_KR-1'!AL:AL,'JPK_KR-1'!W:W,F1232),"")</f>
        <v/>
      </c>
      <c r="H1232" s="124" t="str">
        <f>IF(E1232&lt;&gt;"",SUMIFS('JPK_KR-1'!AM:AM,'JPK_KR-1'!W:W,F1232),"")</f>
        <v/>
      </c>
      <c r="I1232" t="str">
        <f>IF(KOKPIT!I1232&lt;&gt;"",KOKPIT!I1232,"")</f>
        <v/>
      </c>
      <c r="J1232" t="str">
        <f>IF(KOKPIT!J1232&lt;&gt;"",KOKPIT!J1232,"")</f>
        <v/>
      </c>
      <c r="K1232" s="124" t="str">
        <f>IF(I1232&lt;&gt;"",SUMIFS('JPK_KR-1'!AJ:AJ,'JPK_KR-1'!W:W,J1232),"")</f>
        <v/>
      </c>
      <c r="L1232" s="124" t="str">
        <f>IF(I1232&lt;&gt;"",SUMIFS('JPK_KR-1'!AK:AK,'JPK_KR-1'!W:W,J1232),"")</f>
        <v/>
      </c>
    </row>
    <row r="1233" spans="1:12" x14ac:dyDescent="0.35">
      <c r="A1233" t="str">
        <f>IF(KOKPIT!A1233&lt;&gt;"",KOKPIT!A1233,"")</f>
        <v/>
      </c>
      <c r="B1233" t="str">
        <f>IF(KOKPIT!B1233&lt;&gt;"",KOKPIT!B1233,"")</f>
        <v/>
      </c>
      <c r="C1233" s="124" t="str">
        <f>IF(A1233&lt;&gt;"",SUMIFS('JPK_KR-1'!AL:AL,'JPK_KR-1'!W:W,B1233),"")</f>
        <v/>
      </c>
      <c r="D1233" s="124" t="str">
        <f>IF(A1233&lt;&gt;"",SUMIFS('JPK_KR-1'!AM:AM,'JPK_KR-1'!W:W,B1233),"")</f>
        <v/>
      </c>
      <c r="E1233" t="str">
        <f>IF(KOKPIT!E1233&lt;&gt;"",KOKPIT!E1233,"")</f>
        <v/>
      </c>
      <c r="F1233" t="str">
        <f>IF(KOKPIT!F1233&lt;&gt;"",KOKPIT!F1233,"")</f>
        <v/>
      </c>
      <c r="G1233" s="124" t="str">
        <f>IF(E1233&lt;&gt;"",SUMIFS('JPK_KR-1'!AL:AL,'JPK_KR-1'!W:W,F1233),"")</f>
        <v/>
      </c>
      <c r="H1233" s="124" t="str">
        <f>IF(E1233&lt;&gt;"",SUMIFS('JPK_KR-1'!AM:AM,'JPK_KR-1'!W:W,F1233),"")</f>
        <v/>
      </c>
      <c r="I1233" t="str">
        <f>IF(KOKPIT!I1233&lt;&gt;"",KOKPIT!I1233,"")</f>
        <v/>
      </c>
      <c r="J1233" t="str">
        <f>IF(KOKPIT!J1233&lt;&gt;"",KOKPIT!J1233,"")</f>
        <v/>
      </c>
      <c r="K1233" s="124" t="str">
        <f>IF(I1233&lt;&gt;"",SUMIFS('JPK_KR-1'!AJ:AJ,'JPK_KR-1'!W:W,J1233),"")</f>
        <v/>
      </c>
      <c r="L1233" s="124" t="str">
        <f>IF(I1233&lt;&gt;"",SUMIFS('JPK_KR-1'!AK:AK,'JPK_KR-1'!W:W,J1233),"")</f>
        <v/>
      </c>
    </row>
    <row r="1234" spans="1:12" x14ac:dyDescent="0.35">
      <c r="A1234" t="str">
        <f>IF(KOKPIT!A1234&lt;&gt;"",KOKPIT!A1234,"")</f>
        <v/>
      </c>
      <c r="B1234" t="str">
        <f>IF(KOKPIT!B1234&lt;&gt;"",KOKPIT!B1234,"")</f>
        <v/>
      </c>
      <c r="C1234" s="124" t="str">
        <f>IF(A1234&lt;&gt;"",SUMIFS('JPK_KR-1'!AL:AL,'JPK_KR-1'!W:W,B1234),"")</f>
        <v/>
      </c>
      <c r="D1234" s="124" t="str">
        <f>IF(A1234&lt;&gt;"",SUMIFS('JPK_KR-1'!AM:AM,'JPK_KR-1'!W:W,B1234),"")</f>
        <v/>
      </c>
      <c r="E1234" t="str">
        <f>IF(KOKPIT!E1234&lt;&gt;"",KOKPIT!E1234,"")</f>
        <v/>
      </c>
      <c r="F1234" t="str">
        <f>IF(KOKPIT!F1234&lt;&gt;"",KOKPIT!F1234,"")</f>
        <v/>
      </c>
      <c r="G1234" s="124" t="str">
        <f>IF(E1234&lt;&gt;"",SUMIFS('JPK_KR-1'!AL:AL,'JPK_KR-1'!W:W,F1234),"")</f>
        <v/>
      </c>
      <c r="H1234" s="124" t="str">
        <f>IF(E1234&lt;&gt;"",SUMIFS('JPK_KR-1'!AM:AM,'JPK_KR-1'!W:W,F1234),"")</f>
        <v/>
      </c>
      <c r="I1234" t="str">
        <f>IF(KOKPIT!I1234&lt;&gt;"",KOKPIT!I1234,"")</f>
        <v/>
      </c>
      <c r="J1234" t="str">
        <f>IF(KOKPIT!J1234&lt;&gt;"",KOKPIT!J1234,"")</f>
        <v/>
      </c>
      <c r="K1234" s="124" t="str">
        <f>IF(I1234&lt;&gt;"",SUMIFS('JPK_KR-1'!AJ:AJ,'JPK_KR-1'!W:W,J1234),"")</f>
        <v/>
      </c>
      <c r="L1234" s="124" t="str">
        <f>IF(I1234&lt;&gt;"",SUMIFS('JPK_KR-1'!AK:AK,'JPK_KR-1'!W:W,J1234),"")</f>
        <v/>
      </c>
    </row>
    <row r="1235" spans="1:12" x14ac:dyDescent="0.35">
      <c r="A1235" t="str">
        <f>IF(KOKPIT!A1235&lt;&gt;"",KOKPIT!A1235,"")</f>
        <v/>
      </c>
      <c r="B1235" t="str">
        <f>IF(KOKPIT!B1235&lt;&gt;"",KOKPIT!B1235,"")</f>
        <v/>
      </c>
      <c r="C1235" s="124" t="str">
        <f>IF(A1235&lt;&gt;"",SUMIFS('JPK_KR-1'!AL:AL,'JPK_KR-1'!W:W,B1235),"")</f>
        <v/>
      </c>
      <c r="D1235" s="124" t="str">
        <f>IF(A1235&lt;&gt;"",SUMIFS('JPK_KR-1'!AM:AM,'JPK_KR-1'!W:W,B1235),"")</f>
        <v/>
      </c>
      <c r="E1235" t="str">
        <f>IF(KOKPIT!E1235&lt;&gt;"",KOKPIT!E1235,"")</f>
        <v/>
      </c>
      <c r="F1235" t="str">
        <f>IF(KOKPIT!F1235&lt;&gt;"",KOKPIT!F1235,"")</f>
        <v/>
      </c>
      <c r="G1235" s="124" t="str">
        <f>IF(E1235&lt;&gt;"",SUMIFS('JPK_KR-1'!AL:AL,'JPK_KR-1'!W:W,F1235),"")</f>
        <v/>
      </c>
      <c r="H1235" s="124" t="str">
        <f>IF(E1235&lt;&gt;"",SUMIFS('JPK_KR-1'!AM:AM,'JPK_KR-1'!W:W,F1235),"")</f>
        <v/>
      </c>
      <c r="I1235" t="str">
        <f>IF(KOKPIT!I1235&lt;&gt;"",KOKPIT!I1235,"")</f>
        <v/>
      </c>
      <c r="J1235" t="str">
        <f>IF(KOKPIT!J1235&lt;&gt;"",KOKPIT!J1235,"")</f>
        <v/>
      </c>
      <c r="K1235" s="124" t="str">
        <f>IF(I1235&lt;&gt;"",SUMIFS('JPK_KR-1'!AJ:AJ,'JPK_KR-1'!W:W,J1235),"")</f>
        <v/>
      </c>
      <c r="L1235" s="124" t="str">
        <f>IF(I1235&lt;&gt;"",SUMIFS('JPK_KR-1'!AK:AK,'JPK_KR-1'!W:W,J1235),"")</f>
        <v/>
      </c>
    </row>
    <row r="1236" spans="1:12" x14ac:dyDescent="0.35">
      <c r="A1236" t="str">
        <f>IF(KOKPIT!A1236&lt;&gt;"",KOKPIT!A1236,"")</f>
        <v/>
      </c>
      <c r="B1236" t="str">
        <f>IF(KOKPIT!B1236&lt;&gt;"",KOKPIT!B1236,"")</f>
        <v/>
      </c>
      <c r="C1236" s="124" t="str">
        <f>IF(A1236&lt;&gt;"",SUMIFS('JPK_KR-1'!AL:AL,'JPK_KR-1'!W:W,B1236),"")</f>
        <v/>
      </c>
      <c r="D1236" s="124" t="str">
        <f>IF(A1236&lt;&gt;"",SUMIFS('JPK_KR-1'!AM:AM,'JPK_KR-1'!W:W,B1236),"")</f>
        <v/>
      </c>
      <c r="E1236" t="str">
        <f>IF(KOKPIT!E1236&lt;&gt;"",KOKPIT!E1236,"")</f>
        <v/>
      </c>
      <c r="F1236" t="str">
        <f>IF(KOKPIT!F1236&lt;&gt;"",KOKPIT!F1236,"")</f>
        <v/>
      </c>
      <c r="G1236" s="124" t="str">
        <f>IF(E1236&lt;&gt;"",SUMIFS('JPK_KR-1'!AL:AL,'JPK_KR-1'!W:W,F1236),"")</f>
        <v/>
      </c>
      <c r="H1236" s="124" t="str">
        <f>IF(E1236&lt;&gt;"",SUMIFS('JPK_KR-1'!AM:AM,'JPK_KR-1'!W:W,F1236),"")</f>
        <v/>
      </c>
      <c r="I1236" t="str">
        <f>IF(KOKPIT!I1236&lt;&gt;"",KOKPIT!I1236,"")</f>
        <v/>
      </c>
      <c r="J1236" t="str">
        <f>IF(KOKPIT!J1236&lt;&gt;"",KOKPIT!J1236,"")</f>
        <v/>
      </c>
      <c r="K1236" s="124" t="str">
        <f>IF(I1236&lt;&gt;"",SUMIFS('JPK_KR-1'!AJ:AJ,'JPK_KR-1'!W:W,J1236),"")</f>
        <v/>
      </c>
      <c r="L1236" s="124" t="str">
        <f>IF(I1236&lt;&gt;"",SUMIFS('JPK_KR-1'!AK:AK,'JPK_KR-1'!W:W,J1236),"")</f>
        <v/>
      </c>
    </row>
    <row r="1237" spans="1:12" x14ac:dyDescent="0.35">
      <c r="A1237" t="str">
        <f>IF(KOKPIT!A1237&lt;&gt;"",KOKPIT!A1237,"")</f>
        <v/>
      </c>
      <c r="B1237" t="str">
        <f>IF(KOKPIT!B1237&lt;&gt;"",KOKPIT!B1237,"")</f>
        <v/>
      </c>
      <c r="C1237" s="124" t="str">
        <f>IF(A1237&lt;&gt;"",SUMIFS('JPK_KR-1'!AL:AL,'JPK_KR-1'!W:W,B1237),"")</f>
        <v/>
      </c>
      <c r="D1237" s="124" t="str">
        <f>IF(A1237&lt;&gt;"",SUMIFS('JPK_KR-1'!AM:AM,'JPK_KR-1'!W:W,B1237),"")</f>
        <v/>
      </c>
      <c r="E1237" t="str">
        <f>IF(KOKPIT!E1237&lt;&gt;"",KOKPIT!E1237,"")</f>
        <v/>
      </c>
      <c r="F1237" t="str">
        <f>IF(KOKPIT!F1237&lt;&gt;"",KOKPIT!F1237,"")</f>
        <v/>
      </c>
      <c r="G1237" s="124" t="str">
        <f>IF(E1237&lt;&gt;"",SUMIFS('JPK_KR-1'!AL:AL,'JPK_KR-1'!W:W,F1237),"")</f>
        <v/>
      </c>
      <c r="H1237" s="124" t="str">
        <f>IF(E1237&lt;&gt;"",SUMIFS('JPK_KR-1'!AM:AM,'JPK_KR-1'!W:W,F1237),"")</f>
        <v/>
      </c>
      <c r="I1237" t="str">
        <f>IF(KOKPIT!I1237&lt;&gt;"",KOKPIT!I1237,"")</f>
        <v/>
      </c>
      <c r="J1237" t="str">
        <f>IF(KOKPIT!J1237&lt;&gt;"",KOKPIT!J1237,"")</f>
        <v/>
      </c>
      <c r="K1237" s="124" t="str">
        <f>IF(I1237&lt;&gt;"",SUMIFS('JPK_KR-1'!AJ:AJ,'JPK_KR-1'!W:W,J1237),"")</f>
        <v/>
      </c>
      <c r="L1237" s="124" t="str">
        <f>IF(I1237&lt;&gt;"",SUMIFS('JPK_KR-1'!AK:AK,'JPK_KR-1'!W:W,J1237),"")</f>
        <v/>
      </c>
    </row>
    <row r="1238" spans="1:12" x14ac:dyDescent="0.35">
      <c r="A1238" t="str">
        <f>IF(KOKPIT!A1238&lt;&gt;"",KOKPIT!A1238,"")</f>
        <v/>
      </c>
      <c r="B1238" t="str">
        <f>IF(KOKPIT!B1238&lt;&gt;"",KOKPIT!B1238,"")</f>
        <v/>
      </c>
      <c r="C1238" s="124" t="str">
        <f>IF(A1238&lt;&gt;"",SUMIFS('JPK_KR-1'!AL:AL,'JPK_KR-1'!W:W,B1238),"")</f>
        <v/>
      </c>
      <c r="D1238" s="124" t="str">
        <f>IF(A1238&lt;&gt;"",SUMIFS('JPK_KR-1'!AM:AM,'JPK_KR-1'!W:W,B1238),"")</f>
        <v/>
      </c>
      <c r="E1238" t="str">
        <f>IF(KOKPIT!E1238&lt;&gt;"",KOKPIT!E1238,"")</f>
        <v/>
      </c>
      <c r="F1238" t="str">
        <f>IF(KOKPIT!F1238&lt;&gt;"",KOKPIT!F1238,"")</f>
        <v/>
      </c>
      <c r="G1238" s="124" t="str">
        <f>IF(E1238&lt;&gt;"",SUMIFS('JPK_KR-1'!AL:AL,'JPK_KR-1'!W:W,F1238),"")</f>
        <v/>
      </c>
      <c r="H1238" s="124" t="str">
        <f>IF(E1238&lt;&gt;"",SUMIFS('JPK_KR-1'!AM:AM,'JPK_KR-1'!W:W,F1238),"")</f>
        <v/>
      </c>
      <c r="I1238" t="str">
        <f>IF(KOKPIT!I1238&lt;&gt;"",KOKPIT!I1238,"")</f>
        <v/>
      </c>
      <c r="J1238" t="str">
        <f>IF(KOKPIT!J1238&lt;&gt;"",KOKPIT!J1238,"")</f>
        <v/>
      </c>
      <c r="K1238" s="124" t="str">
        <f>IF(I1238&lt;&gt;"",SUMIFS('JPK_KR-1'!AJ:AJ,'JPK_KR-1'!W:W,J1238),"")</f>
        <v/>
      </c>
      <c r="L1238" s="124" t="str">
        <f>IF(I1238&lt;&gt;"",SUMIFS('JPK_KR-1'!AK:AK,'JPK_KR-1'!W:W,J1238),"")</f>
        <v/>
      </c>
    </row>
    <row r="1239" spans="1:12" x14ac:dyDescent="0.35">
      <c r="A1239" t="str">
        <f>IF(KOKPIT!A1239&lt;&gt;"",KOKPIT!A1239,"")</f>
        <v/>
      </c>
      <c r="B1239" t="str">
        <f>IF(KOKPIT!B1239&lt;&gt;"",KOKPIT!B1239,"")</f>
        <v/>
      </c>
      <c r="C1239" s="124" t="str">
        <f>IF(A1239&lt;&gt;"",SUMIFS('JPK_KR-1'!AL:AL,'JPK_KR-1'!W:W,B1239),"")</f>
        <v/>
      </c>
      <c r="D1239" s="124" t="str">
        <f>IF(A1239&lt;&gt;"",SUMIFS('JPK_KR-1'!AM:AM,'JPK_KR-1'!W:W,B1239),"")</f>
        <v/>
      </c>
      <c r="E1239" t="str">
        <f>IF(KOKPIT!E1239&lt;&gt;"",KOKPIT!E1239,"")</f>
        <v/>
      </c>
      <c r="F1239" t="str">
        <f>IF(KOKPIT!F1239&lt;&gt;"",KOKPIT!F1239,"")</f>
        <v/>
      </c>
      <c r="G1239" s="124" t="str">
        <f>IF(E1239&lt;&gt;"",SUMIFS('JPK_KR-1'!AL:AL,'JPK_KR-1'!W:W,F1239),"")</f>
        <v/>
      </c>
      <c r="H1239" s="124" t="str">
        <f>IF(E1239&lt;&gt;"",SUMIFS('JPK_KR-1'!AM:AM,'JPK_KR-1'!W:W,F1239),"")</f>
        <v/>
      </c>
      <c r="I1239" t="str">
        <f>IF(KOKPIT!I1239&lt;&gt;"",KOKPIT!I1239,"")</f>
        <v/>
      </c>
      <c r="J1239" t="str">
        <f>IF(KOKPIT!J1239&lt;&gt;"",KOKPIT!J1239,"")</f>
        <v/>
      </c>
      <c r="K1239" s="124" t="str">
        <f>IF(I1239&lt;&gt;"",SUMIFS('JPK_KR-1'!AJ:AJ,'JPK_KR-1'!W:W,J1239),"")</f>
        <v/>
      </c>
      <c r="L1239" s="124" t="str">
        <f>IF(I1239&lt;&gt;"",SUMIFS('JPK_KR-1'!AK:AK,'JPK_KR-1'!W:W,J1239),"")</f>
        <v/>
      </c>
    </row>
    <row r="1240" spans="1:12" x14ac:dyDescent="0.35">
      <c r="A1240" t="str">
        <f>IF(KOKPIT!A1240&lt;&gt;"",KOKPIT!A1240,"")</f>
        <v/>
      </c>
      <c r="B1240" t="str">
        <f>IF(KOKPIT!B1240&lt;&gt;"",KOKPIT!B1240,"")</f>
        <v/>
      </c>
      <c r="C1240" s="124" t="str">
        <f>IF(A1240&lt;&gt;"",SUMIFS('JPK_KR-1'!AL:AL,'JPK_KR-1'!W:W,B1240),"")</f>
        <v/>
      </c>
      <c r="D1240" s="124" t="str">
        <f>IF(A1240&lt;&gt;"",SUMIFS('JPK_KR-1'!AM:AM,'JPK_KR-1'!W:W,B1240),"")</f>
        <v/>
      </c>
      <c r="E1240" t="str">
        <f>IF(KOKPIT!E1240&lt;&gt;"",KOKPIT!E1240,"")</f>
        <v/>
      </c>
      <c r="F1240" t="str">
        <f>IF(KOKPIT!F1240&lt;&gt;"",KOKPIT!F1240,"")</f>
        <v/>
      </c>
      <c r="G1240" s="124" t="str">
        <f>IF(E1240&lt;&gt;"",SUMIFS('JPK_KR-1'!AL:AL,'JPK_KR-1'!W:W,F1240),"")</f>
        <v/>
      </c>
      <c r="H1240" s="124" t="str">
        <f>IF(E1240&lt;&gt;"",SUMIFS('JPK_KR-1'!AM:AM,'JPK_KR-1'!W:W,F1240),"")</f>
        <v/>
      </c>
      <c r="I1240" t="str">
        <f>IF(KOKPIT!I1240&lt;&gt;"",KOKPIT!I1240,"")</f>
        <v/>
      </c>
      <c r="J1240" t="str">
        <f>IF(KOKPIT!J1240&lt;&gt;"",KOKPIT!J1240,"")</f>
        <v/>
      </c>
      <c r="K1240" s="124" t="str">
        <f>IF(I1240&lt;&gt;"",SUMIFS('JPK_KR-1'!AJ:AJ,'JPK_KR-1'!W:W,J1240),"")</f>
        <v/>
      </c>
      <c r="L1240" s="124" t="str">
        <f>IF(I1240&lt;&gt;"",SUMIFS('JPK_KR-1'!AK:AK,'JPK_KR-1'!W:W,J1240),"")</f>
        <v/>
      </c>
    </row>
    <row r="1241" spans="1:12" x14ac:dyDescent="0.35">
      <c r="A1241" t="str">
        <f>IF(KOKPIT!A1241&lt;&gt;"",KOKPIT!A1241,"")</f>
        <v/>
      </c>
      <c r="B1241" t="str">
        <f>IF(KOKPIT!B1241&lt;&gt;"",KOKPIT!B1241,"")</f>
        <v/>
      </c>
      <c r="C1241" s="124" t="str">
        <f>IF(A1241&lt;&gt;"",SUMIFS('JPK_KR-1'!AL:AL,'JPK_KR-1'!W:W,B1241),"")</f>
        <v/>
      </c>
      <c r="D1241" s="124" t="str">
        <f>IF(A1241&lt;&gt;"",SUMIFS('JPK_KR-1'!AM:AM,'JPK_KR-1'!W:W,B1241),"")</f>
        <v/>
      </c>
      <c r="E1241" t="str">
        <f>IF(KOKPIT!E1241&lt;&gt;"",KOKPIT!E1241,"")</f>
        <v/>
      </c>
      <c r="F1241" t="str">
        <f>IF(KOKPIT!F1241&lt;&gt;"",KOKPIT!F1241,"")</f>
        <v/>
      </c>
      <c r="G1241" s="124" t="str">
        <f>IF(E1241&lt;&gt;"",SUMIFS('JPK_KR-1'!AL:AL,'JPK_KR-1'!W:W,F1241),"")</f>
        <v/>
      </c>
      <c r="H1241" s="124" t="str">
        <f>IF(E1241&lt;&gt;"",SUMIFS('JPK_KR-1'!AM:AM,'JPK_KR-1'!W:W,F1241),"")</f>
        <v/>
      </c>
      <c r="I1241" t="str">
        <f>IF(KOKPIT!I1241&lt;&gt;"",KOKPIT!I1241,"")</f>
        <v/>
      </c>
      <c r="J1241" t="str">
        <f>IF(KOKPIT!J1241&lt;&gt;"",KOKPIT!J1241,"")</f>
        <v/>
      </c>
      <c r="K1241" s="124" t="str">
        <f>IF(I1241&lt;&gt;"",SUMIFS('JPK_KR-1'!AJ:AJ,'JPK_KR-1'!W:W,J1241),"")</f>
        <v/>
      </c>
      <c r="L1241" s="124" t="str">
        <f>IF(I1241&lt;&gt;"",SUMIFS('JPK_KR-1'!AK:AK,'JPK_KR-1'!W:W,J1241),"")</f>
        <v/>
      </c>
    </row>
    <row r="1242" spans="1:12" x14ac:dyDescent="0.35">
      <c r="A1242" t="str">
        <f>IF(KOKPIT!A1242&lt;&gt;"",KOKPIT!A1242,"")</f>
        <v/>
      </c>
      <c r="B1242" t="str">
        <f>IF(KOKPIT!B1242&lt;&gt;"",KOKPIT!B1242,"")</f>
        <v/>
      </c>
      <c r="C1242" s="124" t="str">
        <f>IF(A1242&lt;&gt;"",SUMIFS('JPK_KR-1'!AL:AL,'JPK_KR-1'!W:W,B1242),"")</f>
        <v/>
      </c>
      <c r="D1242" s="124" t="str">
        <f>IF(A1242&lt;&gt;"",SUMIFS('JPK_KR-1'!AM:AM,'JPK_KR-1'!W:W,B1242),"")</f>
        <v/>
      </c>
      <c r="E1242" t="str">
        <f>IF(KOKPIT!E1242&lt;&gt;"",KOKPIT!E1242,"")</f>
        <v/>
      </c>
      <c r="F1242" t="str">
        <f>IF(KOKPIT!F1242&lt;&gt;"",KOKPIT!F1242,"")</f>
        <v/>
      </c>
      <c r="G1242" s="124" t="str">
        <f>IF(E1242&lt;&gt;"",SUMIFS('JPK_KR-1'!AL:AL,'JPK_KR-1'!W:W,F1242),"")</f>
        <v/>
      </c>
      <c r="H1242" s="124" t="str">
        <f>IF(E1242&lt;&gt;"",SUMIFS('JPK_KR-1'!AM:AM,'JPK_KR-1'!W:W,F1242),"")</f>
        <v/>
      </c>
      <c r="I1242" t="str">
        <f>IF(KOKPIT!I1242&lt;&gt;"",KOKPIT!I1242,"")</f>
        <v/>
      </c>
      <c r="J1242" t="str">
        <f>IF(KOKPIT!J1242&lt;&gt;"",KOKPIT!J1242,"")</f>
        <v/>
      </c>
      <c r="K1242" s="124" t="str">
        <f>IF(I1242&lt;&gt;"",SUMIFS('JPK_KR-1'!AJ:AJ,'JPK_KR-1'!W:W,J1242),"")</f>
        <v/>
      </c>
      <c r="L1242" s="124" t="str">
        <f>IF(I1242&lt;&gt;"",SUMIFS('JPK_KR-1'!AK:AK,'JPK_KR-1'!W:W,J1242),"")</f>
        <v/>
      </c>
    </row>
    <row r="1243" spans="1:12" x14ac:dyDescent="0.35">
      <c r="A1243" t="str">
        <f>IF(KOKPIT!A1243&lt;&gt;"",KOKPIT!A1243,"")</f>
        <v/>
      </c>
      <c r="B1243" t="str">
        <f>IF(KOKPIT!B1243&lt;&gt;"",KOKPIT!B1243,"")</f>
        <v/>
      </c>
      <c r="C1243" s="124" t="str">
        <f>IF(A1243&lt;&gt;"",SUMIFS('JPK_KR-1'!AL:AL,'JPK_KR-1'!W:W,B1243),"")</f>
        <v/>
      </c>
      <c r="D1243" s="124" t="str">
        <f>IF(A1243&lt;&gt;"",SUMIFS('JPK_KR-1'!AM:AM,'JPK_KR-1'!W:W,B1243),"")</f>
        <v/>
      </c>
      <c r="E1243" t="str">
        <f>IF(KOKPIT!E1243&lt;&gt;"",KOKPIT!E1243,"")</f>
        <v/>
      </c>
      <c r="F1243" t="str">
        <f>IF(KOKPIT!F1243&lt;&gt;"",KOKPIT!F1243,"")</f>
        <v/>
      </c>
      <c r="G1243" s="124" t="str">
        <f>IF(E1243&lt;&gt;"",SUMIFS('JPK_KR-1'!AL:AL,'JPK_KR-1'!W:W,F1243),"")</f>
        <v/>
      </c>
      <c r="H1243" s="124" t="str">
        <f>IF(E1243&lt;&gt;"",SUMIFS('JPK_KR-1'!AM:AM,'JPK_KR-1'!W:W,F1243),"")</f>
        <v/>
      </c>
      <c r="I1243" t="str">
        <f>IF(KOKPIT!I1243&lt;&gt;"",KOKPIT!I1243,"")</f>
        <v/>
      </c>
      <c r="J1243" t="str">
        <f>IF(KOKPIT!J1243&lt;&gt;"",KOKPIT!J1243,"")</f>
        <v/>
      </c>
      <c r="K1243" s="124" t="str">
        <f>IF(I1243&lt;&gt;"",SUMIFS('JPK_KR-1'!AJ:AJ,'JPK_KR-1'!W:W,J1243),"")</f>
        <v/>
      </c>
      <c r="L1243" s="124" t="str">
        <f>IF(I1243&lt;&gt;"",SUMIFS('JPK_KR-1'!AK:AK,'JPK_KR-1'!W:W,J1243),"")</f>
        <v/>
      </c>
    </row>
    <row r="1244" spans="1:12" x14ac:dyDescent="0.35">
      <c r="A1244" t="str">
        <f>IF(KOKPIT!A1244&lt;&gt;"",KOKPIT!A1244,"")</f>
        <v/>
      </c>
      <c r="B1244" t="str">
        <f>IF(KOKPIT!B1244&lt;&gt;"",KOKPIT!B1244,"")</f>
        <v/>
      </c>
      <c r="C1244" s="124" t="str">
        <f>IF(A1244&lt;&gt;"",SUMIFS('JPK_KR-1'!AL:AL,'JPK_KR-1'!W:W,B1244),"")</f>
        <v/>
      </c>
      <c r="D1244" s="124" t="str">
        <f>IF(A1244&lt;&gt;"",SUMIFS('JPK_KR-1'!AM:AM,'JPK_KR-1'!W:W,B1244),"")</f>
        <v/>
      </c>
      <c r="E1244" t="str">
        <f>IF(KOKPIT!E1244&lt;&gt;"",KOKPIT!E1244,"")</f>
        <v/>
      </c>
      <c r="F1244" t="str">
        <f>IF(KOKPIT!F1244&lt;&gt;"",KOKPIT!F1244,"")</f>
        <v/>
      </c>
      <c r="G1244" s="124" t="str">
        <f>IF(E1244&lt;&gt;"",SUMIFS('JPK_KR-1'!AL:AL,'JPK_KR-1'!W:W,F1244),"")</f>
        <v/>
      </c>
      <c r="H1244" s="124" t="str">
        <f>IF(E1244&lt;&gt;"",SUMIFS('JPK_KR-1'!AM:AM,'JPK_KR-1'!W:W,F1244),"")</f>
        <v/>
      </c>
      <c r="I1244" t="str">
        <f>IF(KOKPIT!I1244&lt;&gt;"",KOKPIT!I1244,"")</f>
        <v/>
      </c>
      <c r="J1244" t="str">
        <f>IF(KOKPIT!J1244&lt;&gt;"",KOKPIT!J1244,"")</f>
        <v/>
      </c>
      <c r="K1244" s="124" t="str">
        <f>IF(I1244&lt;&gt;"",SUMIFS('JPK_KR-1'!AJ:AJ,'JPK_KR-1'!W:W,J1244),"")</f>
        <v/>
      </c>
      <c r="L1244" s="124" t="str">
        <f>IF(I1244&lt;&gt;"",SUMIFS('JPK_KR-1'!AK:AK,'JPK_KR-1'!W:W,J1244),"")</f>
        <v/>
      </c>
    </row>
    <row r="1245" spans="1:12" x14ac:dyDescent="0.35">
      <c r="A1245" t="str">
        <f>IF(KOKPIT!A1245&lt;&gt;"",KOKPIT!A1245,"")</f>
        <v/>
      </c>
      <c r="B1245" t="str">
        <f>IF(KOKPIT!B1245&lt;&gt;"",KOKPIT!B1245,"")</f>
        <v/>
      </c>
      <c r="C1245" s="124" t="str">
        <f>IF(A1245&lt;&gt;"",SUMIFS('JPK_KR-1'!AL:AL,'JPK_KR-1'!W:W,B1245),"")</f>
        <v/>
      </c>
      <c r="D1245" s="124" t="str">
        <f>IF(A1245&lt;&gt;"",SUMIFS('JPK_KR-1'!AM:AM,'JPK_KR-1'!W:W,B1245),"")</f>
        <v/>
      </c>
      <c r="E1245" t="str">
        <f>IF(KOKPIT!E1245&lt;&gt;"",KOKPIT!E1245,"")</f>
        <v/>
      </c>
      <c r="F1245" t="str">
        <f>IF(KOKPIT!F1245&lt;&gt;"",KOKPIT!F1245,"")</f>
        <v/>
      </c>
      <c r="G1245" s="124" t="str">
        <f>IF(E1245&lt;&gt;"",SUMIFS('JPK_KR-1'!AL:AL,'JPK_KR-1'!W:W,F1245),"")</f>
        <v/>
      </c>
      <c r="H1245" s="124" t="str">
        <f>IF(E1245&lt;&gt;"",SUMIFS('JPK_KR-1'!AM:AM,'JPK_KR-1'!W:W,F1245),"")</f>
        <v/>
      </c>
      <c r="I1245" t="str">
        <f>IF(KOKPIT!I1245&lt;&gt;"",KOKPIT!I1245,"")</f>
        <v/>
      </c>
      <c r="J1245" t="str">
        <f>IF(KOKPIT!J1245&lt;&gt;"",KOKPIT!J1245,"")</f>
        <v/>
      </c>
      <c r="K1245" s="124" t="str">
        <f>IF(I1245&lt;&gt;"",SUMIFS('JPK_KR-1'!AJ:AJ,'JPK_KR-1'!W:W,J1245),"")</f>
        <v/>
      </c>
      <c r="L1245" s="124" t="str">
        <f>IF(I1245&lt;&gt;"",SUMIFS('JPK_KR-1'!AK:AK,'JPK_KR-1'!W:W,J1245),"")</f>
        <v/>
      </c>
    </row>
    <row r="1246" spans="1:12" x14ac:dyDescent="0.35">
      <c r="A1246" t="str">
        <f>IF(KOKPIT!A1246&lt;&gt;"",KOKPIT!A1246,"")</f>
        <v/>
      </c>
      <c r="B1246" t="str">
        <f>IF(KOKPIT!B1246&lt;&gt;"",KOKPIT!B1246,"")</f>
        <v/>
      </c>
      <c r="C1246" s="124" t="str">
        <f>IF(A1246&lt;&gt;"",SUMIFS('JPK_KR-1'!AL:AL,'JPK_KR-1'!W:W,B1246),"")</f>
        <v/>
      </c>
      <c r="D1246" s="124" t="str">
        <f>IF(A1246&lt;&gt;"",SUMIFS('JPK_KR-1'!AM:AM,'JPK_KR-1'!W:W,B1246),"")</f>
        <v/>
      </c>
      <c r="E1246" t="str">
        <f>IF(KOKPIT!E1246&lt;&gt;"",KOKPIT!E1246,"")</f>
        <v/>
      </c>
      <c r="F1246" t="str">
        <f>IF(KOKPIT!F1246&lt;&gt;"",KOKPIT!F1246,"")</f>
        <v/>
      </c>
      <c r="G1246" s="124" t="str">
        <f>IF(E1246&lt;&gt;"",SUMIFS('JPK_KR-1'!AL:AL,'JPK_KR-1'!W:W,F1246),"")</f>
        <v/>
      </c>
      <c r="H1246" s="124" t="str">
        <f>IF(E1246&lt;&gt;"",SUMIFS('JPK_KR-1'!AM:AM,'JPK_KR-1'!W:W,F1246),"")</f>
        <v/>
      </c>
      <c r="I1246" t="str">
        <f>IF(KOKPIT!I1246&lt;&gt;"",KOKPIT!I1246,"")</f>
        <v/>
      </c>
      <c r="J1246" t="str">
        <f>IF(KOKPIT!J1246&lt;&gt;"",KOKPIT!J1246,"")</f>
        <v/>
      </c>
      <c r="K1246" s="124" t="str">
        <f>IF(I1246&lt;&gt;"",SUMIFS('JPK_KR-1'!AJ:AJ,'JPK_KR-1'!W:W,J1246),"")</f>
        <v/>
      </c>
      <c r="L1246" s="124" t="str">
        <f>IF(I1246&lt;&gt;"",SUMIFS('JPK_KR-1'!AK:AK,'JPK_KR-1'!W:W,J1246),"")</f>
        <v/>
      </c>
    </row>
    <row r="1247" spans="1:12" x14ac:dyDescent="0.35">
      <c r="A1247" t="str">
        <f>IF(KOKPIT!A1247&lt;&gt;"",KOKPIT!A1247,"")</f>
        <v/>
      </c>
      <c r="B1247" t="str">
        <f>IF(KOKPIT!B1247&lt;&gt;"",KOKPIT!B1247,"")</f>
        <v/>
      </c>
      <c r="C1247" s="124" t="str">
        <f>IF(A1247&lt;&gt;"",SUMIFS('JPK_KR-1'!AL:AL,'JPK_KR-1'!W:W,B1247),"")</f>
        <v/>
      </c>
      <c r="D1247" s="124" t="str">
        <f>IF(A1247&lt;&gt;"",SUMIFS('JPK_KR-1'!AM:AM,'JPK_KR-1'!W:W,B1247),"")</f>
        <v/>
      </c>
      <c r="E1247" t="str">
        <f>IF(KOKPIT!E1247&lt;&gt;"",KOKPIT!E1247,"")</f>
        <v/>
      </c>
      <c r="F1247" t="str">
        <f>IF(KOKPIT!F1247&lt;&gt;"",KOKPIT!F1247,"")</f>
        <v/>
      </c>
      <c r="G1247" s="124" t="str">
        <f>IF(E1247&lt;&gt;"",SUMIFS('JPK_KR-1'!AL:AL,'JPK_KR-1'!W:W,F1247),"")</f>
        <v/>
      </c>
      <c r="H1247" s="124" t="str">
        <f>IF(E1247&lt;&gt;"",SUMIFS('JPK_KR-1'!AM:AM,'JPK_KR-1'!W:W,F1247),"")</f>
        <v/>
      </c>
      <c r="I1247" t="str">
        <f>IF(KOKPIT!I1247&lt;&gt;"",KOKPIT!I1247,"")</f>
        <v/>
      </c>
      <c r="J1247" t="str">
        <f>IF(KOKPIT!J1247&lt;&gt;"",KOKPIT!J1247,"")</f>
        <v/>
      </c>
      <c r="K1247" s="124" t="str">
        <f>IF(I1247&lt;&gt;"",SUMIFS('JPK_KR-1'!AJ:AJ,'JPK_KR-1'!W:W,J1247),"")</f>
        <v/>
      </c>
      <c r="L1247" s="124" t="str">
        <f>IF(I1247&lt;&gt;"",SUMIFS('JPK_KR-1'!AK:AK,'JPK_KR-1'!W:W,J1247),"")</f>
        <v/>
      </c>
    </row>
    <row r="1248" spans="1:12" x14ac:dyDescent="0.35">
      <c r="A1248" t="str">
        <f>IF(KOKPIT!A1248&lt;&gt;"",KOKPIT!A1248,"")</f>
        <v/>
      </c>
      <c r="B1248" t="str">
        <f>IF(KOKPIT!B1248&lt;&gt;"",KOKPIT!B1248,"")</f>
        <v/>
      </c>
      <c r="C1248" s="124" t="str">
        <f>IF(A1248&lt;&gt;"",SUMIFS('JPK_KR-1'!AL:AL,'JPK_KR-1'!W:W,B1248),"")</f>
        <v/>
      </c>
      <c r="D1248" s="124" t="str">
        <f>IF(A1248&lt;&gt;"",SUMIFS('JPK_KR-1'!AM:AM,'JPK_KR-1'!W:W,B1248),"")</f>
        <v/>
      </c>
      <c r="E1248" t="str">
        <f>IF(KOKPIT!E1248&lt;&gt;"",KOKPIT!E1248,"")</f>
        <v/>
      </c>
      <c r="F1248" t="str">
        <f>IF(KOKPIT!F1248&lt;&gt;"",KOKPIT!F1248,"")</f>
        <v/>
      </c>
      <c r="G1248" s="124" t="str">
        <f>IF(E1248&lt;&gt;"",SUMIFS('JPK_KR-1'!AL:AL,'JPK_KR-1'!W:W,F1248),"")</f>
        <v/>
      </c>
      <c r="H1248" s="124" t="str">
        <f>IF(E1248&lt;&gt;"",SUMIFS('JPK_KR-1'!AM:AM,'JPK_KR-1'!W:W,F1248),"")</f>
        <v/>
      </c>
      <c r="I1248" t="str">
        <f>IF(KOKPIT!I1248&lt;&gt;"",KOKPIT!I1248,"")</f>
        <v/>
      </c>
      <c r="J1248" t="str">
        <f>IF(KOKPIT!J1248&lt;&gt;"",KOKPIT!J1248,"")</f>
        <v/>
      </c>
      <c r="K1248" s="124" t="str">
        <f>IF(I1248&lt;&gt;"",SUMIFS('JPK_KR-1'!AJ:AJ,'JPK_KR-1'!W:W,J1248),"")</f>
        <v/>
      </c>
      <c r="L1248" s="124" t="str">
        <f>IF(I1248&lt;&gt;"",SUMIFS('JPK_KR-1'!AK:AK,'JPK_KR-1'!W:W,J1248),"")</f>
        <v/>
      </c>
    </row>
    <row r="1249" spans="1:12" x14ac:dyDescent="0.35">
      <c r="A1249" t="str">
        <f>IF(KOKPIT!A1249&lt;&gt;"",KOKPIT!A1249,"")</f>
        <v/>
      </c>
      <c r="B1249" t="str">
        <f>IF(KOKPIT!B1249&lt;&gt;"",KOKPIT!B1249,"")</f>
        <v/>
      </c>
      <c r="C1249" s="124" t="str">
        <f>IF(A1249&lt;&gt;"",SUMIFS('JPK_KR-1'!AL:AL,'JPK_KR-1'!W:W,B1249),"")</f>
        <v/>
      </c>
      <c r="D1249" s="124" t="str">
        <f>IF(A1249&lt;&gt;"",SUMIFS('JPK_KR-1'!AM:AM,'JPK_KR-1'!W:W,B1249),"")</f>
        <v/>
      </c>
      <c r="E1249" t="str">
        <f>IF(KOKPIT!E1249&lt;&gt;"",KOKPIT!E1249,"")</f>
        <v/>
      </c>
      <c r="F1249" t="str">
        <f>IF(KOKPIT!F1249&lt;&gt;"",KOKPIT!F1249,"")</f>
        <v/>
      </c>
      <c r="G1249" s="124" t="str">
        <f>IF(E1249&lt;&gt;"",SUMIFS('JPK_KR-1'!AL:AL,'JPK_KR-1'!W:W,F1249),"")</f>
        <v/>
      </c>
      <c r="H1249" s="124" t="str">
        <f>IF(E1249&lt;&gt;"",SUMIFS('JPK_KR-1'!AM:AM,'JPK_KR-1'!W:W,F1249),"")</f>
        <v/>
      </c>
      <c r="I1249" t="str">
        <f>IF(KOKPIT!I1249&lt;&gt;"",KOKPIT!I1249,"")</f>
        <v/>
      </c>
      <c r="J1249" t="str">
        <f>IF(KOKPIT!J1249&lt;&gt;"",KOKPIT!J1249,"")</f>
        <v/>
      </c>
      <c r="K1249" s="124" t="str">
        <f>IF(I1249&lt;&gt;"",SUMIFS('JPK_KR-1'!AJ:AJ,'JPK_KR-1'!W:W,J1249),"")</f>
        <v/>
      </c>
      <c r="L1249" s="124" t="str">
        <f>IF(I1249&lt;&gt;"",SUMIFS('JPK_KR-1'!AK:AK,'JPK_KR-1'!W:W,J1249),"")</f>
        <v/>
      </c>
    </row>
    <row r="1250" spans="1:12" x14ac:dyDescent="0.35">
      <c r="A1250" t="str">
        <f>IF(KOKPIT!A1250&lt;&gt;"",KOKPIT!A1250,"")</f>
        <v/>
      </c>
      <c r="B1250" t="str">
        <f>IF(KOKPIT!B1250&lt;&gt;"",KOKPIT!B1250,"")</f>
        <v/>
      </c>
      <c r="C1250" s="124" t="str">
        <f>IF(A1250&lt;&gt;"",SUMIFS('JPK_KR-1'!AL:AL,'JPK_KR-1'!W:W,B1250),"")</f>
        <v/>
      </c>
      <c r="D1250" s="124" t="str">
        <f>IF(A1250&lt;&gt;"",SUMIFS('JPK_KR-1'!AM:AM,'JPK_KR-1'!W:W,B1250),"")</f>
        <v/>
      </c>
      <c r="E1250" t="str">
        <f>IF(KOKPIT!E1250&lt;&gt;"",KOKPIT!E1250,"")</f>
        <v/>
      </c>
      <c r="F1250" t="str">
        <f>IF(KOKPIT!F1250&lt;&gt;"",KOKPIT!F1250,"")</f>
        <v/>
      </c>
      <c r="G1250" s="124" t="str">
        <f>IF(E1250&lt;&gt;"",SUMIFS('JPK_KR-1'!AL:AL,'JPK_KR-1'!W:W,F1250),"")</f>
        <v/>
      </c>
      <c r="H1250" s="124" t="str">
        <f>IF(E1250&lt;&gt;"",SUMIFS('JPK_KR-1'!AM:AM,'JPK_KR-1'!W:W,F1250),"")</f>
        <v/>
      </c>
      <c r="I1250" t="str">
        <f>IF(KOKPIT!I1250&lt;&gt;"",KOKPIT!I1250,"")</f>
        <v/>
      </c>
      <c r="J1250" t="str">
        <f>IF(KOKPIT!J1250&lt;&gt;"",KOKPIT!J1250,"")</f>
        <v/>
      </c>
      <c r="K1250" s="124" t="str">
        <f>IF(I1250&lt;&gt;"",SUMIFS('JPK_KR-1'!AJ:AJ,'JPK_KR-1'!W:W,J1250),"")</f>
        <v/>
      </c>
      <c r="L1250" s="124" t="str">
        <f>IF(I1250&lt;&gt;"",SUMIFS('JPK_KR-1'!AK:AK,'JPK_KR-1'!W:W,J1250),"")</f>
        <v/>
      </c>
    </row>
    <row r="1251" spans="1:12" x14ac:dyDescent="0.35">
      <c r="A1251" t="str">
        <f>IF(KOKPIT!A1251&lt;&gt;"",KOKPIT!A1251,"")</f>
        <v/>
      </c>
      <c r="B1251" t="str">
        <f>IF(KOKPIT!B1251&lt;&gt;"",KOKPIT!B1251,"")</f>
        <v/>
      </c>
      <c r="C1251" s="124" t="str">
        <f>IF(A1251&lt;&gt;"",SUMIFS('JPK_KR-1'!AL:AL,'JPK_KR-1'!W:W,B1251),"")</f>
        <v/>
      </c>
      <c r="D1251" s="124" t="str">
        <f>IF(A1251&lt;&gt;"",SUMIFS('JPK_KR-1'!AM:AM,'JPK_KR-1'!W:W,B1251),"")</f>
        <v/>
      </c>
      <c r="E1251" t="str">
        <f>IF(KOKPIT!E1251&lt;&gt;"",KOKPIT!E1251,"")</f>
        <v/>
      </c>
      <c r="F1251" t="str">
        <f>IF(KOKPIT!F1251&lt;&gt;"",KOKPIT!F1251,"")</f>
        <v/>
      </c>
      <c r="G1251" s="124" t="str">
        <f>IF(E1251&lt;&gt;"",SUMIFS('JPK_KR-1'!AL:AL,'JPK_KR-1'!W:W,F1251),"")</f>
        <v/>
      </c>
      <c r="H1251" s="124" t="str">
        <f>IF(E1251&lt;&gt;"",SUMIFS('JPK_KR-1'!AM:AM,'JPK_KR-1'!W:W,F1251),"")</f>
        <v/>
      </c>
      <c r="I1251" t="str">
        <f>IF(KOKPIT!I1251&lt;&gt;"",KOKPIT!I1251,"")</f>
        <v/>
      </c>
      <c r="J1251" t="str">
        <f>IF(KOKPIT!J1251&lt;&gt;"",KOKPIT!J1251,"")</f>
        <v/>
      </c>
      <c r="K1251" s="124" t="str">
        <f>IF(I1251&lt;&gt;"",SUMIFS('JPK_KR-1'!AJ:AJ,'JPK_KR-1'!W:W,J1251),"")</f>
        <v/>
      </c>
      <c r="L1251" s="124" t="str">
        <f>IF(I1251&lt;&gt;"",SUMIFS('JPK_KR-1'!AK:AK,'JPK_KR-1'!W:W,J1251),"")</f>
        <v/>
      </c>
    </row>
    <row r="1252" spans="1:12" x14ac:dyDescent="0.35">
      <c r="A1252" t="str">
        <f>IF(KOKPIT!A1252&lt;&gt;"",KOKPIT!A1252,"")</f>
        <v/>
      </c>
      <c r="B1252" t="str">
        <f>IF(KOKPIT!B1252&lt;&gt;"",KOKPIT!B1252,"")</f>
        <v/>
      </c>
      <c r="C1252" s="124" t="str">
        <f>IF(A1252&lt;&gt;"",SUMIFS('JPK_KR-1'!AL:AL,'JPK_KR-1'!W:W,B1252),"")</f>
        <v/>
      </c>
      <c r="D1252" s="124" t="str">
        <f>IF(A1252&lt;&gt;"",SUMIFS('JPK_KR-1'!AM:AM,'JPK_KR-1'!W:W,B1252),"")</f>
        <v/>
      </c>
      <c r="E1252" t="str">
        <f>IF(KOKPIT!E1252&lt;&gt;"",KOKPIT!E1252,"")</f>
        <v/>
      </c>
      <c r="F1252" t="str">
        <f>IF(KOKPIT!F1252&lt;&gt;"",KOKPIT!F1252,"")</f>
        <v/>
      </c>
      <c r="G1252" s="124" t="str">
        <f>IF(E1252&lt;&gt;"",SUMIFS('JPK_KR-1'!AL:AL,'JPK_KR-1'!W:W,F1252),"")</f>
        <v/>
      </c>
      <c r="H1252" s="124" t="str">
        <f>IF(E1252&lt;&gt;"",SUMIFS('JPK_KR-1'!AM:AM,'JPK_KR-1'!W:W,F1252),"")</f>
        <v/>
      </c>
      <c r="I1252" t="str">
        <f>IF(KOKPIT!I1252&lt;&gt;"",KOKPIT!I1252,"")</f>
        <v/>
      </c>
      <c r="J1252" t="str">
        <f>IF(KOKPIT!J1252&lt;&gt;"",KOKPIT!J1252,"")</f>
        <v/>
      </c>
      <c r="K1252" s="124" t="str">
        <f>IF(I1252&lt;&gt;"",SUMIFS('JPK_KR-1'!AJ:AJ,'JPK_KR-1'!W:W,J1252),"")</f>
        <v/>
      </c>
      <c r="L1252" s="124" t="str">
        <f>IF(I1252&lt;&gt;"",SUMIFS('JPK_KR-1'!AK:AK,'JPK_KR-1'!W:W,J1252),"")</f>
        <v/>
      </c>
    </row>
    <row r="1253" spans="1:12" x14ac:dyDescent="0.35">
      <c r="A1253" t="str">
        <f>IF(KOKPIT!A1253&lt;&gt;"",KOKPIT!A1253,"")</f>
        <v/>
      </c>
      <c r="B1253" t="str">
        <f>IF(KOKPIT!B1253&lt;&gt;"",KOKPIT!B1253,"")</f>
        <v/>
      </c>
      <c r="C1253" s="124" t="str">
        <f>IF(A1253&lt;&gt;"",SUMIFS('JPK_KR-1'!AL:AL,'JPK_KR-1'!W:W,B1253),"")</f>
        <v/>
      </c>
      <c r="D1253" s="124" t="str">
        <f>IF(A1253&lt;&gt;"",SUMIFS('JPK_KR-1'!AM:AM,'JPK_KR-1'!W:W,B1253),"")</f>
        <v/>
      </c>
      <c r="E1253" t="str">
        <f>IF(KOKPIT!E1253&lt;&gt;"",KOKPIT!E1253,"")</f>
        <v/>
      </c>
      <c r="F1253" t="str">
        <f>IF(KOKPIT!F1253&lt;&gt;"",KOKPIT!F1253,"")</f>
        <v/>
      </c>
      <c r="G1253" s="124" t="str">
        <f>IF(E1253&lt;&gt;"",SUMIFS('JPK_KR-1'!AL:AL,'JPK_KR-1'!W:W,F1253),"")</f>
        <v/>
      </c>
      <c r="H1253" s="124" t="str">
        <f>IF(E1253&lt;&gt;"",SUMIFS('JPK_KR-1'!AM:AM,'JPK_KR-1'!W:W,F1253),"")</f>
        <v/>
      </c>
      <c r="I1253" t="str">
        <f>IF(KOKPIT!I1253&lt;&gt;"",KOKPIT!I1253,"")</f>
        <v/>
      </c>
      <c r="J1253" t="str">
        <f>IF(KOKPIT!J1253&lt;&gt;"",KOKPIT!J1253,"")</f>
        <v/>
      </c>
      <c r="K1253" s="124" t="str">
        <f>IF(I1253&lt;&gt;"",SUMIFS('JPK_KR-1'!AJ:AJ,'JPK_KR-1'!W:W,J1253),"")</f>
        <v/>
      </c>
      <c r="L1253" s="124" t="str">
        <f>IF(I1253&lt;&gt;"",SUMIFS('JPK_KR-1'!AK:AK,'JPK_KR-1'!W:W,J1253),"")</f>
        <v/>
      </c>
    </row>
    <row r="1254" spans="1:12" x14ac:dyDescent="0.35">
      <c r="A1254" t="str">
        <f>IF(KOKPIT!A1254&lt;&gt;"",KOKPIT!A1254,"")</f>
        <v/>
      </c>
      <c r="B1254" t="str">
        <f>IF(KOKPIT!B1254&lt;&gt;"",KOKPIT!B1254,"")</f>
        <v/>
      </c>
      <c r="C1254" s="124" t="str">
        <f>IF(A1254&lt;&gt;"",SUMIFS('JPK_KR-1'!AL:AL,'JPK_KR-1'!W:W,B1254),"")</f>
        <v/>
      </c>
      <c r="D1254" s="124" t="str">
        <f>IF(A1254&lt;&gt;"",SUMIFS('JPK_KR-1'!AM:AM,'JPK_KR-1'!W:W,B1254),"")</f>
        <v/>
      </c>
      <c r="E1254" t="str">
        <f>IF(KOKPIT!E1254&lt;&gt;"",KOKPIT!E1254,"")</f>
        <v/>
      </c>
      <c r="F1254" t="str">
        <f>IF(KOKPIT!F1254&lt;&gt;"",KOKPIT!F1254,"")</f>
        <v/>
      </c>
      <c r="G1254" s="124" t="str">
        <f>IF(E1254&lt;&gt;"",SUMIFS('JPK_KR-1'!AL:AL,'JPK_KR-1'!W:W,F1254),"")</f>
        <v/>
      </c>
      <c r="H1254" s="124" t="str">
        <f>IF(E1254&lt;&gt;"",SUMIFS('JPK_KR-1'!AM:AM,'JPK_KR-1'!W:W,F1254),"")</f>
        <v/>
      </c>
      <c r="I1254" t="str">
        <f>IF(KOKPIT!I1254&lt;&gt;"",KOKPIT!I1254,"")</f>
        <v/>
      </c>
      <c r="J1254" t="str">
        <f>IF(KOKPIT!J1254&lt;&gt;"",KOKPIT!J1254,"")</f>
        <v/>
      </c>
      <c r="K1254" s="124" t="str">
        <f>IF(I1254&lt;&gt;"",SUMIFS('JPK_KR-1'!AJ:AJ,'JPK_KR-1'!W:W,J1254),"")</f>
        <v/>
      </c>
      <c r="L1254" s="124" t="str">
        <f>IF(I1254&lt;&gt;"",SUMIFS('JPK_KR-1'!AK:AK,'JPK_KR-1'!W:W,J1254),"")</f>
        <v/>
      </c>
    </row>
    <row r="1255" spans="1:12" x14ac:dyDescent="0.35">
      <c r="A1255" t="str">
        <f>IF(KOKPIT!A1255&lt;&gt;"",KOKPIT!A1255,"")</f>
        <v/>
      </c>
      <c r="B1255" t="str">
        <f>IF(KOKPIT!B1255&lt;&gt;"",KOKPIT!B1255,"")</f>
        <v/>
      </c>
      <c r="C1255" s="124" t="str">
        <f>IF(A1255&lt;&gt;"",SUMIFS('JPK_KR-1'!AL:AL,'JPK_KR-1'!W:W,B1255),"")</f>
        <v/>
      </c>
      <c r="D1255" s="124" t="str">
        <f>IF(A1255&lt;&gt;"",SUMIFS('JPK_KR-1'!AM:AM,'JPK_KR-1'!W:W,B1255),"")</f>
        <v/>
      </c>
      <c r="E1255" t="str">
        <f>IF(KOKPIT!E1255&lt;&gt;"",KOKPIT!E1255,"")</f>
        <v/>
      </c>
      <c r="F1255" t="str">
        <f>IF(KOKPIT!F1255&lt;&gt;"",KOKPIT!F1255,"")</f>
        <v/>
      </c>
      <c r="G1255" s="124" t="str">
        <f>IF(E1255&lt;&gt;"",SUMIFS('JPK_KR-1'!AL:AL,'JPK_KR-1'!W:W,F1255),"")</f>
        <v/>
      </c>
      <c r="H1255" s="124" t="str">
        <f>IF(E1255&lt;&gt;"",SUMIFS('JPK_KR-1'!AM:AM,'JPK_KR-1'!W:W,F1255),"")</f>
        <v/>
      </c>
      <c r="I1255" t="str">
        <f>IF(KOKPIT!I1255&lt;&gt;"",KOKPIT!I1255,"")</f>
        <v/>
      </c>
      <c r="J1255" t="str">
        <f>IF(KOKPIT!J1255&lt;&gt;"",KOKPIT!J1255,"")</f>
        <v/>
      </c>
      <c r="K1255" s="124" t="str">
        <f>IF(I1255&lt;&gt;"",SUMIFS('JPK_KR-1'!AJ:AJ,'JPK_KR-1'!W:W,J1255),"")</f>
        <v/>
      </c>
      <c r="L1255" s="124" t="str">
        <f>IF(I1255&lt;&gt;"",SUMIFS('JPK_KR-1'!AK:AK,'JPK_KR-1'!W:W,J1255),"")</f>
        <v/>
      </c>
    </row>
    <row r="1256" spans="1:12" x14ac:dyDescent="0.35">
      <c r="A1256" t="str">
        <f>IF(KOKPIT!A1256&lt;&gt;"",KOKPIT!A1256,"")</f>
        <v/>
      </c>
      <c r="B1256" t="str">
        <f>IF(KOKPIT!B1256&lt;&gt;"",KOKPIT!B1256,"")</f>
        <v/>
      </c>
      <c r="C1256" s="124" t="str">
        <f>IF(A1256&lt;&gt;"",SUMIFS('JPK_KR-1'!AL:AL,'JPK_KR-1'!W:W,B1256),"")</f>
        <v/>
      </c>
      <c r="D1256" s="124" t="str">
        <f>IF(A1256&lt;&gt;"",SUMIFS('JPK_KR-1'!AM:AM,'JPK_KR-1'!W:W,B1256),"")</f>
        <v/>
      </c>
      <c r="E1256" t="str">
        <f>IF(KOKPIT!E1256&lt;&gt;"",KOKPIT!E1256,"")</f>
        <v/>
      </c>
      <c r="F1256" t="str">
        <f>IF(KOKPIT!F1256&lt;&gt;"",KOKPIT!F1256,"")</f>
        <v/>
      </c>
      <c r="G1256" s="124" t="str">
        <f>IF(E1256&lt;&gt;"",SUMIFS('JPK_KR-1'!AL:AL,'JPK_KR-1'!W:W,F1256),"")</f>
        <v/>
      </c>
      <c r="H1256" s="124" t="str">
        <f>IF(E1256&lt;&gt;"",SUMIFS('JPK_KR-1'!AM:AM,'JPK_KR-1'!W:W,F1256),"")</f>
        <v/>
      </c>
      <c r="I1256" t="str">
        <f>IF(KOKPIT!I1256&lt;&gt;"",KOKPIT!I1256,"")</f>
        <v/>
      </c>
      <c r="J1256" t="str">
        <f>IF(KOKPIT!J1256&lt;&gt;"",KOKPIT!J1256,"")</f>
        <v/>
      </c>
      <c r="K1256" s="124" t="str">
        <f>IF(I1256&lt;&gt;"",SUMIFS('JPK_KR-1'!AJ:AJ,'JPK_KR-1'!W:W,J1256),"")</f>
        <v/>
      </c>
      <c r="L1256" s="124" t="str">
        <f>IF(I1256&lt;&gt;"",SUMIFS('JPK_KR-1'!AK:AK,'JPK_KR-1'!W:W,J1256),"")</f>
        <v/>
      </c>
    </row>
    <row r="1257" spans="1:12" x14ac:dyDescent="0.35">
      <c r="A1257" t="str">
        <f>IF(KOKPIT!A1257&lt;&gt;"",KOKPIT!A1257,"")</f>
        <v/>
      </c>
      <c r="B1257" t="str">
        <f>IF(KOKPIT!B1257&lt;&gt;"",KOKPIT!B1257,"")</f>
        <v/>
      </c>
      <c r="C1257" s="124" t="str">
        <f>IF(A1257&lt;&gt;"",SUMIFS('JPK_KR-1'!AL:AL,'JPK_KR-1'!W:W,B1257),"")</f>
        <v/>
      </c>
      <c r="D1257" s="124" t="str">
        <f>IF(A1257&lt;&gt;"",SUMIFS('JPK_KR-1'!AM:AM,'JPK_KR-1'!W:W,B1257),"")</f>
        <v/>
      </c>
      <c r="E1257" t="str">
        <f>IF(KOKPIT!E1257&lt;&gt;"",KOKPIT!E1257,"")</f>
        <v/>
      </c>
      <c r="F1257" t="str">
        <f>IF(KOKPIT!F1257&lt;&gt;"",KOKPIT!F1257,"")</f>
        <v/>
      </c>
      <c r="G1257" s="124" t="str">
        <f>IF(E1257&lt;&gt;"",SUMIFS('JPK_KR-1'!AL:AL,'JPK_KR-1'!W:W,F1257),"")</f>
        <v/>
      </c>
      <c r="H1257" s="124" t="str">
        <f>IF(E1257&lt;&gt;"",SUMIFS('JPK_KR-1'!AM:AM,'JPK_KR-1'!W:W,F1257),"")</f>
        <v/>
      </c>
      <c r="I1257" t="str">
        <f>IF(KOKPIT!I1257&lt;&gt;"",KOKPIT!I1257,"")</f>
        <v/>
      </c>
      <c r="J1257" t="str">
        <f>IF(KOKPIT!J1257&lt;&gt;"",KOKPIT!J1257,"")</f>
        <v/>
      </c>
      <c r="K1257" s="124" t="str">
        <f>IF(I1257&lt;&gt;"",SUMIFS('JPK_KR-1'!AJ:AJ,'JPK_KR-1'!W:W,J1257),"")</f>
        <v/>
      </c>
      <c r="L1257" s="124" t="str">
        <f>IF(I1257&lt;&gt;"",SUMIFS('JPK_KR-1'!AK:AK,'JPK_KR-1'!W:W,J1257),"")</f>
        <v/>
      </c>
    </row>
    <row r="1258" spans="1:12" x14ac:dyDescent="0.35">
      <c r="A1258" t="str">
        <f>IF(KOKPIT!A1258&lt;&gt;"",KOKPIT!A1258,"")</f>
        <v/>
      </c>
      <c r="B1258" t="str">
        <f>IF(KOKPIT!B1258&lt;&gt;"",KOKPIT!B1258,"")</f>
        <v/>
      </c>
      <c r="C1258" s="124" t="str">
        <f>IF(A1258&lt;&gt;"",SUMIFS('JPK_KR-1'!AL:AL,'JPK_KR-1'!W:W,B1258),"")</f>
        <v/>
      </c>
      <c r="D1258" s="124" t="str">
        <f>IF(A1258&lt;&gt;"",SUMIFS('JPK_KR-1'!AM:AM,'JPK_KR-1'!W:W,B1258),"")</f>
        <v/>
      </c>
      <c r="E1258" t="str">
        <f>IF(KOKPIT!E1258&lt;&gt;"",KOKPIT!E1258,"")</f>
        <v/>
      </c>
      <c r="F1258" t="str">
        <f>IF(KOKPIT!F1258&lt;&gt;"",KOKPIT!F1258,"")</f>
        <v/>
      </c>
      <c r="G1258" s="124" t="str">
        <f>IF(E1258&lt;&gt;"",SUMIFS('JPK_KR-1'!AL:AL,'JPK_KR-1'!W:W,F1258),"")</f>
        <v/>
      </c>
      <c r="H1258" s="124" t="str">
        <f>IF(E1258&lt;&gt;"",SUMIFS('JPK_KR-1'!AM:AM,'JPK_KR-1'!W:W,F1258),"")</f>
        <v/>
      </c>
      <c r="I1258" t="str">
        <f>IF(KOKPIT!I1258&lt;&gt;"",KOKPIT!I1258,"")</f>
        <v/>
      </c>
      <c r="J1258" t="str">
        <f>IF(KOKPIT!J1258&lt;&gt;"",KOKPIT!J1258,"")</f>
        <v/>
      </c>
      <c r="K1258" s="124" t="str">
        <f>IF(I1258&lt;&gt;"",SUMIFS('JPK_KR-1'!AJ:AJ,'JPK_KR-1'!W:W,J1258),"")</f>
        <v/>
      </c>
      <c r="L1258" s="124" t="str">
        <f>IF(I1258&lt;&gt;"",SUMIFS('JPK_KR-1'!AK:AK,'JPK_KR-1'!W:W,J1258),"")</f>
        <v/>
      </c>
    </row>
    <row r="1259" spans="1:12" x14ac:dyDescent="0.35">
      <c r="A1259" t="str">
        <f>IF(KOKPIT!A1259&lt;&gt;"",KOKPIT!A1259,"")</f>
        <v/>
      </c>
      <c r="B1259" t="str">
        <f>IF(KOKPIT!B1259&lt;&gt;"",KOKPIT!B1259,"")</f>
        <v/>
      </c>
      <c r="C1259" s="124" t="str">
        <f>IF(A1259&lt;&gt;"",SUMIFS('JPK_KR-1'!AL:AL,'JPK_KR-1'!W:W,B1259),"")</f>
        <v/>
      </c>
      <c r="D1259" s="124" t="str">
        <f>IF(A1259&lt;&gt;"",SUMIFS('JPK_KR-1'!AM:AM,'JPK_KR-1'!W:W,B1259),"")</f>
        <v/>
      </c>
      <c r="E1259" t="str">
        <f>IF(KOKPIT!E1259&lt;&gt;"",KOKPIT!E1259,"")</f>
        <v/>
      </c>
      <c r="F1259" t="str">
        <f>IF(KOKPIT!F1259&lt;&gt;"",KOKPIT!F1259,"")</f>
        <v/>
      </c>
      <c r="G1259" s="124" t="str">
        <f>IF(E1259&lt;&gt;"",SUMIFS('JPK_KR-1'!AL:AL,'JPK_KR-1'!W:W,F1259),"")</f>
        <v/>
      </c>
      <c r="H1259" s="124" t="str">
        <f>IF(E1259&lt;&gt;"",SUMIFS('JPK_KR-1'!AM:AM,'JPK_KR-1'!W:W,F1259),"")</f>
        <v/>
      </c>
      <c r="I1259" t="str">
        <f>IF(KOKPIT!I1259&lt;&gt;"",KOKPIT!I1259,"")</f>
        <v/>
      </c>
      <c r="J1259" t="str">
        <f>IF(KOKPIT!J1259&lt;&gt;"",KOKPIT!J1259,"")</f>
        <v/>
      </c>
      <c r="K1259" s="124" t="str">
        <f>IF(I1259&lt;&gt;"",SUMIFS('JPK_KR-1'!AJ:AJ,'JPK_KR-1'!W:W,J1259),"")</f>
        <v/>
      </c>
      <c r="L1259" s="124" t="str">
        <f>IF(I1259&lt;&gt;"",SUMIFS('JPK_KR-1'!AK:AK,'JPK_KR-1'!W:W,J1259),"")</f>
        <v/>
      </c>
    </row>
    <row r="1260" spans="1:12" x14ac:dyDescent="0.35">
      <c r="A1260" t="str">
        <f>IF(KOKPIT!A1260&lt;&gt;"",KOKPIT!A1260,"")</f>
        <v/>
      </c>
      <c r="B1260" t="str">
        <f>IF(KOKPIT!B1260&lt;&gt;"",KOKPIT!B1260,"")</f>
        <v/>
      </c>
      <c r="C1260" s="124" t="str">
        <f>IF(A1260&lt;&gt;"",SUMIFS('JPK_KR-1'!AL:AL,'JPK_KR-1'!W:W,B1260),"")</f>
        <v/>
      </c>
      <c r="D1260" s="124" t="str">
        <f>IF(A1260&lt;&gt;"",SUMIFS('JPK_KR-1'!AM:AM,'JPK_KR-1'!W:W,B1260),"")</f>
        <v/>
      </c>
      <c r="E1260" t="str">
        <f>IF(KOKPIT!E1260&lt;&gt;"",KOKPIT!E1260,"")</f>
        <v/>
      </c>
      <c r="F1260" t="str">
        <f>IF(KOKPIT!F1260&lt;&gt;"",KOKPIT!F1260,"")</f>
        <v/>
      </c>
      <c r="G1260" s="124" t="str">
        <f>IF(E1260&lt;&gt;"",SUMIFS('JPK_KR-1'!AL:AL,'JPK_KR-1'!W:W,F1260),"")</f>
        <v/>
      </c>
      <c r="H1260" s="124" t="str">
        <f>IF(E1260&lt;&gt;"",SUMIFS('JPK_KR-1'!AM:AM,'JPK_KR-1'!W:W,F1260),"")</f>
        <v/>
      </c>
      <c r="I1260" t="str">
        <f>IF(KOKPIT!I1260&lt;&gt;"",KOKPIT!I1260,"")</f>
        <v/>
      </c>
      <c r="J1260" t="str">
        <f>IF(KOKPIT!J1260&lt;&gt;"",KOKPIT!J1260,"")</f>
        <v/>
      </c>
      <c r="K1260" s="124" t="str">
        <f>IF(I1260&lt;&gt;"",SUMIFS('JPK_KR-1'!AJ:AJ,'JPK_KR-1'!W:W,J1260),"")</f>
        <v/>
      </c>
      <c r="L1260" s="124" t="str">
        <f>IF(I1260&lt;&gt;"",SUMIFS('JPK_KR-1'!AK:AK,'JPK_KR-1'!W:W,J1260),"")</f>
        <v/>
      </c>
    </row>
    <row r="1261" spans="1:12" x14ac:dyDescent="0.35">
      <c r="A1261" t="str">
        <f>IF(KOKPIT!A1261&lt;&gt;"",KOKPIT!A1261,"")</f>
        <v/>
      </c>
      <c r="B1261" t="str">
        <f>IF(KOKPIT!B1261&lt;&gt;"",KOKPIT!B1261,"")</f>
        <v/>
      </c>
      <c r="C1261" s="124" t="str">
        <f>IF(A1261&lt;&gt;"",SUMIFS('JPK_KR-1'!AL:AL,'JPK_KR-1'!W:W,B1261),"")</f>
        <v/>
      </c>
      <c r="D1261" s="124" t="str">
        <f>IF(A1261&lt;&gt;"",SUMIFS('JPK_KR-1'!AM:AM,'JPK_KR-1'!W:W,B1261),"")</f>
        <v/>
      </c>
      <c r="E1261" t="str">
        <f>IF(KOKPIT!E1261&lt;&gt;"",KOKPIT!E1261,"")</f>
        <v/>
      </c>
      <c r="F1261" t="str">
        <f>IF(KOKPIT!F1261&lt;&gt;"",KOKPIT!F1261,"")</f>
        <v/>
      </c>
      <c r="G1261" s="124" t="str">
        <f>IF(E1261&lt;&gt;"",SUMIFS('JPK_KR-1'!AL:AL,'JPK_KR-1'!W:W,F1261),"")</f>
        <v/>
      </c>
      <c r="H1261" s="124" t="str">
        <f>IF(E1261&lt;&gt;"",SUMIFS('JPK_KR-1'!AM:AM,'JPK_KR-1'!W:W,F1261),"")</f>
        <v/>
      </c>
      <c r="I1261" t="str">
        <f>IF(KOKPIT!I1261&lt;&gt;"",KOKPIT!I1261,"")</f>
        <v/>
      </c>
      <c r="J1261" t="str">
        <f>IF(KOKPIT!J1261&lt;&gt;"",KOKPIT!J1261,"")</f>
        <v/>
      </c>
      <c r="K1261" s="124" t="str">
        <f>IF(I1261&lt;&gt;"",SUMIFS('JPK_KR-1'!AJ:AJ,'JPK_KR-1'!W:W,J1261),"")</f>
        <v/>
      </c>
      <c r="L1261" s="124" t="str">
        <f>IF(I1261&lt;&gt;"",SUMIFS('JPK_KR-1'!AK:AK,'JPK_KR-1'!W:W,J1261),"")</f>
        <v/>
      </c>
    </row>
    <row r="1262" spans="1:12" x14ac:dyDescent="0.35">
      <c r="A1262" t="str">
        <f>IF(KOKPIT!A1262&lt;&gt;"",KOKPIT!A1262,"")</f>
        <v/>
      </c>
      <c r="B1262" t="str">
        <f>IF(KOKPIT!B1262&lt;&gt;"",KOKPIT!B1262,"")</f>
        <v/>
      </c>
      <c r="C1262" s="124" t="str">
        <f>IF(A1262&lt;&gt;"",SUMIFS('JPK_KR-1'!AL:AL,'JPK_KR-1'!W:W,B1262),"")</f>
        <v/>
      </c>
      <c r="D1262" s="124" t="str">
        <f>IF(A1262&lt;&gt;"",SUMIFS('JPK_KR-1'!AM:AM,'JPK_KR-1'!W:W,B1262),"")</f>
        <v/>
      </c>
      <c r="E1262" t="str">
        <f>IF(KOKPIT!E1262&lt;&gt;"",KOKPIT!E1262,"")</f>
        <v/>
      </c>
      <c r="F1262" t="str">
        <f>IF(KOKPIT!F1262&lt;&gt;"",KOKPIT!F1262,"")</f>
        <v/>
      </c>
      <c r="G1262" s="124" t="str">
        <f>IF(E1262&lt;&gt;"",SUMIFS('JPK_KR-1'!AL:AL,'JPK_KR-1'!W:W,F1262),"")</f>
        <v/>
      </c>
      <c r="H1262" s="124" t="str">
        <f>IF(E1262&lt;&gt;"",SUMIFS('JPK_KR-1'!AM:AM,'JPK_KR-1'!W:W,F1262),"")</f>
        <v/>
      </c>
      <c r="I1262" t="str">
        <f>IF(KOKPIT!I1262&lt;&gt;"",KOKPIT!I1262,"")</f>
        <v/>
      </c>
      <c r="J1262" t="str">
        <f>IF(KOKPIT!J1262&lt;&gt;"",KOKPIT!J1262,"")</f>
        <v/>
      </c>
      <c r="K1262" s="124" t="str">
        <f>IF(I1262&lt;&gt;"",SUMIFS('JPK_KR-1'!AJ:AJ,'JPK_KR-1'!W:W,J1262),"")</f>
        <v/>
      </c>
      <c r="L1262" s="124" t="str">
        <f>IF(I1262&lt;&gt;"",SUMIFS('JPK_KR-1'!AK:AK,'JPK_KR-1'!W:W,J1262),"")</f>
        <v/>
      </c>
    </row>
    <row r="1263" spans="1:12" x14ac:dyDescent="0.35">
      <c r="A1263" t="str">
        <f>IF(KOKPIT!A1263&lt;&gt;"",KOKPIT!A1263,"")</f>
        <v/>
      </c>
      <c r="B1263" t="str">
        <f>IF(KOKPIT!B1263&lt;&gt;"",KOKPIT!B1263,"")</f>
        <v/>
      </c>
      <c r="C1263" s="124" t="str">
        <f>IF(A1263&lt;&gt;"",SUMIFS('JPK_KR-1'!AL:AL,'JPK_KR-1'!W:W,B1263),"")</f>
        <v/>
      </c>
      <c r="D1263" s="124" t="str">
        <f>IF(A1263&lt;&gt;"",SUMIFS('JPK_KR-1'!AM:AM,'JPK_KR-1'!W:W,B1263),"")</f>
        <v/>
      </c>
      <c r="E1263" t="str">
        <f>IF(KOKPIT!E1263&lt;&gt;"",KOKPIT!E1263,"")</f>
        <v/>
      </c>
      <c r="F1263" t="str">
        <f>IF(KOKPIT!F1263&lt;&gt;"",KOKPIT!F1263,"")</f>
        <v/>
      </c>
      <c r="G1263" s="124" t="str">
        <f>IF(E1263&lt;&gt;"",SUMIFS('JPK_KR-1'!AL:AL,'JPK_KR-1'!W:W,F1263),"")</f>
        <v/>
      </c>
      <c r="H1263" s="124" t="str">
        <f>IF(E1263&lt;&gt;"",SUMIFS('JPK_KR-1'!AM:AM,'JPK_KR-1'!W:W,F1263),"")</f>
        <v/>
      </c>
      <c r="I1263" t="str">
        <f>IF(KOKPIT!I1263&lt;&gt;"",KOKPIT!I1263,"")</f>
        <v/>
      </c>
      <c r="J1263" t="str">
        <f>IF(KOKPIT!J1263&lt;&gt;"",KOKPIT!J1263,"")</f>
        <v/>
      </c>
      <c r="K1263" s="124" t="str">
        <f>IF(I1263&lt;&gt;"",SUMIFS('JPK_KR-1'!AJ:AJ,'JPK_KR-1'!W:W,J1263),"")</f>
        <v/>
      </c>
      <c r="L1263" s="124" t="str">
        <f>IF(I1263&lt;&gt;"",SUMIFS('JPK_KR-1'!AK:AK,'JPK_KR-1'!W:W,J1263),"")</f>
        <v/>
      </c>
    </row>
    <row r="1264" spans="1:12" x14ac:dyDescent="0.35">
      <c r="A1264" t="str">
        <f>IF(KOKPIT!A1264&lt;&gt;"",KOKPIT!A1264,"")</f>
        <v/>
      </c>
      <c r="B1264" t="str">
        <f>IF(KOKPIT!B1264&lt;&gt;"",KOKPIT!B1264,"")</f>
        <v/>
      </c>
      <c r="C1264" s="124" t="str">
        <f>IF(A1264&lt;&gt;"",SUMIFS('JPK_KR-1'!AL:AL,'JPK_KR-1'!W:W,B1264),"")</f>
        <v/>
      </c>
      <c r="D1264" s="124" t="str">
        <f>IF(A1264&lt;&gt;"",SUMIFS('JPK_KR-1'!AM:AM,'JPK_KR-1'!W:W,B1264),"")</f>
        <v/>
      </c>
      <c r="E1264" t="str">
        <f>IF(KOKPIT!E1264&lt;&gt;"",KOKPIT!E1264,"")</f>
        <v/>
      </c>
      <c r="F1264" t="str">
        <f>IF(KOKPIT!F1264&lt;&gt;"",KOKPIT!F1264,"")</f>
        <v/>
      </c>
      <c r="G1264" s="124" t="str">
        <f>IF(E1264&lt;&gt;"",SUMIFS('JPK_KR-1'!AL:AL,'JPK_KR-1'!W:W,F1264),"")</f>
        <v/>
      </c>
      <c r="H1264" s="124" t="str">
        <f>IF(E1264&lt;&gt;"",SUMIFS('JPK_KR-1'!AM:AM,'JPK_KR-1'!W:W,F1264),"")</f>
        <v/>
      </c>
      <c r="I1264" t="str">
        <f>IF(KOKPIT!I1264&lt;&gt;"",KOKPIT!I1264,"")</f>
        <v/>
      </c>
      <c r="J1264" t="str">
        <f>IF(KOKPIT!J1264&lt;&gt;"",KOKPIT!J1264,"")</f>
        <v/>
      </c>
      <c r="K1264" s="124" t="str">
        <f>IF(I1264&lt;&gt;"",SUMIFS('JPK_KR-1'!AJ:AJ,'JPK_KR-1'!W:W,J1264),"")</f>
        <v/>
      </c>
      <c r="L1264" s="124" t="str">
        <f>IF(I1264&lt;&gt;"",SUMIFS('JPK_KR-1'!AK:AK,'JPK_KR-1'!W:W,J1264),"")</f>
        <v/>
      </c>
    </row>
    <row r="1265" spans="1:12" x14ac:dyDescent="0.35">
      <c r="A1265" t="str">
        <f>IF(KOKPIT!A1265&lt;&gt;"",KOKPIT!A1265,"")</f>
        <v/>
      </c>
      <c r="B1265" t="str">
        <f>IF(KOKPIT!B1265&lt;&gt;"",KOKPIT!B1265,"")</f>
        <v/>
      </c>
      <c r="C1265" s="124" t="str">
        <f>IF(A1265&lt;&gt;"",SUMIFS('JPK_KR-1'!AL:AL,'JPK_KR-1'!W:W,B1265),"")</f>
        <v/>
      </c>
      <c r="D1265" s="124" t="str">
        <f>IF(A1265&lt;&gt;"",SUMIFS('JPK_KR-1'!AM:AM,'JPK_KR-1'!W:W,B1265),"")</f>
        <v/>
      </c>
      <c r="E1265" t="str">
        <f>IF(KOKPIT!E1265&lt;&gt;"",KOKPIT!E1265,"")</f>
        <v/>
      </c>
      <c r="F1265" t="str">
        <f>IF(KOKPIT!F1265&lt;&gt;"",KOKPIT!F1265,"")</f>
        <v/>
      </c>
      <c r="G1265" s="124" t="str">
        <f>IF(E1265&lt;&gt;"",SUMIFS('JPK_KR-1'!AL:AL,'JPK_KR-1'!W:W,F1265),"")</f>
        <v/>
      </c>
      <c r="H1265" s="124" t="str">
        <f>IF(E1265&lt;&gt;"",SUMIFS('JPK_KR-1'!AM:AM,'JPK_KR-1'!W:W,F1265),"")</f>
        <v/>
      </c>
      <c r="I1265" t="str">
        <f>IF(KOKPIT!I1265&lt;&gt;"",KOKPIT!I1265,"")</f>
        <v/>
      </c>
      <c r="J1265" t="str">
        <f>IF(KOKPIT!J1265&lt;&gt;"",KOKPIT!J1265,"")</f>
        <v/>
      </c>
      <c r="K1265" s="124" t="str">
        <f>IF(I1265&lt;&gt;"",SUMIFS('JPK_KR-1'!AJ:AJ,'JPK_KR-1'!W:W,J1265),"")</f>
        <v/>
      </c>
      <c r="L1265" s="124" t="str">
        <f>IF(I1265&lt;&gt;"",SUMIFS('JPK_KR-1'!AK:AK,'JPK_KR-1'!W:W,J1265),"")</f>
        <v/>
      </c>
    </row>
    <row r="1266" spans="1:12" x14ac:dyDescent="0.35">
      <c r="A1266" t="str">
        <f>IF(KOKPIT!A1266&lt;&gt;"",KOKPIT!A1266,"")</f>
        <v/>
      </c>
      <c r="B1266" t="str">
        <f>IF(KOKPIT!B1266&lt;&gt;"",KOKPIT!B1266,"")</f>
        <v/>
      </c>
      <c r="C1266" s="124" t="str">
        <f>IF(A1266&lt;&gt;"",SUMIFS('JPK_KR-1'!AL:AL,'JPK_KR-1'!W:W,B1266),"")</f>
        <v/>
      </c>
      <c r="D1266" s="124" t="str">
        <f>IF(A1266&lt;&gt;"",SUMIFS('JPK_KR-1'!AM:AM,'JPK_KR-1'!W:W,B1266),"")</f>
        <v/>
      </c>
      <c r="E1266" t="str">
        <f>IF(KOKPIT!E1266&lt;&gt;"",KOKPIT!E1266,"")</f>
        <v/>
      </c>
      <c r="F1266" t="str">
        <f>IF(KOKPIT!F1266&lt;&gt;"",KOKPIT!F1266,"")</f>
        <v/>
      </c>
      <c r="G1266" s="124" t="str">
        <f>IF(E1266&lt;&gt;"",SUMIFS('JPK_KR-1'!AL:AL,'JPK_KR-1'!W:W,F1266),"")</f>
        <v/>
      </c>
      <c r="H1266" s="124" t="str">
        <f>IF(E1266&lt;&gt;"",SUMIFS('JPK_KR-1'!AM:AM,'JPK_KR-1'!W:W,F1266),"")</f>
        <v/>
      </c>
      <c r="I1266" t="str">
        <f>IF(KOKPIT!I1266&lt;&gt;"",KOKPIT!I1266,"")</f>
        <v/>
      </c>
      <c r="J1266" t="str">
        <f>IF(KOKPIT!J1266&lt;&gt;"",KOKPIT!J1266,"")</f>
        <v/>
      </c>
      <c r="K1266" s="124" t="str">
        <f>IF(I1266&lt;&gt;"",SUMIFS('JPK_KR-1'!AJ:AJ,'JPK_KR-1'!W:W,J1266),"")</f>
        <v/>
      </c>
      <c r="L1266" s="124" t="str">
        <f>IF(I1266&lt;&gt;"",SUMIFS('JPK_KR-1'!AK:AK,'JPK_KR-1'!W:W,J1266),"")</f>
        <v/>
      </c>
    </row>
    <row r="1267" spans="1:12" x14ac:dyDescent="0.35">
      <c r="A1267" t="str">
        <f>IF(KOKPIT!A1267&lt;&gt;"",KOKPIT!A1267,"")</f>
        <v/>
      </c>
      <c r="B1267" t="str">
        <f>IF(KOKPIT!B1267&lt;&gt;"",KOKPIT!B1267,"")</f>
        <v/>
      </c>
      <c r="C1267" s="124" t="str">
        <f>IF(A1267&lt;&gt;"",SUMIFS('JPK_KR-1'!AL:AL,'JPK_KR-1'!W:W,B1267),"")</f>
        <v/>
      </c>
      <c r="D1267" s="124" t="str">
        <f>IF(A1267&lt;&gt;"",SUMIFS('JPK_KR-1'!AM:AM,'JPK_KR-1'!W:W,B1267),"")</f>
        <v/>
      </c>
      <c r="E1267" t="str">
        <f>IF(KOKPIT!E1267&lt;&gt;"",KOKPIT!E1267,"")</f>
        <v/>
      </c>
      <c r="F1267" t="str">
        <f>IF(KOKPIT!F1267&lt;&gt;"",KOKPIT!F1267,"")</f>
        <v/>
      </c>
      <c r="G1267" s="124" t="str">
        <f>IF(E1267&lt;&gt;"",SUMIFS('JPK_KR-1'!AL:AL,'JPK_KR-1'!W:W,F1267),"")</f>
        <v/>
      </c>
      <c r="H1267" s="124" t="str">
        <f>IF(E1267&lt;&gt;"",SUMIFS('JPK_KR-1'!AM:AM,'JPK_KR-1'!W:W,F1267),"")</f>
        <v/>
      </c>
      <c r="I1267" t="str">
        <f>IF(KOKPIT!I1267&lt;&gt;"",KOKPIT!I1267,"")</f>
        <v/>
      </c>
      <c r="J1267" t="str">
        <f>IF(KOKPIT!J1267&lt;&gt;"",KOKPIT!J1267,"")</f>
        <v/>
      </c>
      <c r="K1267" s="124" t="str">
        <f>IF(I1267&lt;&gt;"",SUMIFS('JPK_KR-1'!AJ:AJ,'JPK_KR-1'!W:W,J1267),"")</f>
        <v/>
      </c>
      <c r="L1267" s="124" t="str">
        <f>IF(I1267&lt;&gt;"",SUMIFS('JPK_KR-1'!AK:AK,'JPK_KR-1'!W:W,J1267),"")</f>
        <v/>
      </c>
    </row>
    <row r="1268" spans="1:12" x14ac:dyDescent="0.35">
      <c r="A1268" t="str">
        <f>IF(KOKPIT!A1268&lt;&gt;"",KOKPIT!A1268,"")</f>
        <v/>
      </c>
      <c r="B1268" t="str">
        <f>IF(KOKPIT!B1268&lt;&gt;"",KOKPIT!B1268,"")</f>
        <v/>
      </c>
      <c r="C1268" s="124" t="str">
        <f>IF(A1268&lt;&gt;"",SUMIFS('JPK_KR-1'!AL:AL,'JPK_KR-1'!W:W,B1268),"")</f>
        <v/>
      </c>
      <c r="D1268" s="124" t="str">
        <f>IF(A1268&lt;&gt;"",SUMIFS('JPK_KR-1'!AM:AM,'JPK_KR-1'!W:W,B1268),"")</f>
        <v/>
      </c>
      <c r="E1268" t="str">
        <f>IF(KOKPIT!E1268&lt;&gt;"",KOKPIT!E1268,"")</f>
        <v/>
      </c>
      <c r="F1268" t="str">
        <f>IF(KOKPIT!F1268&lt;&gt;"",KOKPIT!F1268,"")</f>
        <v/>
      </c>
      <c r="G1268" s="124" t="str">
        <f>IF(E1268&lt;&gt;"",SUMIFS('JPK_KR-1'!AL:AL,'JPK_KR-1'!W:W,F1268),"")</f>
        <v/>
      </c>
      <c r="H1268" s="124" t="str">
        <f>IF(E1268&lt;&gt;"",SUMIFS('JPK_KR-1'!AM:AM,'JPK_KR-1'!W:W,F1268),"")</f>
        <v/>
      </c>
      <c r="I1268" t="str">
        <f>IF(KOKPIT!I1268&lt;&gt;"",KOKPIT!I1268,"")</f>
        <v/>
      </c>
      <c r="J1268" t="str">
        <f>IF(KOKPIT!J1268&lt;&gt;"",KOKPIT!J1268,"")</f>
        <v/>
      </c>
      <c r="K1268" s="124" t="str">
        <f>IF(I1268&lt;&gt;"",SUMIFS('JPK_KR-1'!AJ:AJ,'JPK_KR-1'!W:W,J1268),"")</f>
        <v/>
      </c>
      <c r="L1268" s="124" t="str">
        <f>IF(I1268&lt;&gt;"",SUMIFS('JPK_KR-1'!AK:AK,'JPK_KR-1'!W:W,J1268),"")</f>
        <v/>
      </c>
    </row>
    <row r="1269" spans="1:12" x14ac:dyDescent="0.35">
      <c r="A1269" t="str">
        <f>IF(KOKPIT!A1269&lt;&gt;"",KOKPIT!A1269,"")</f>
        <v/>
      </c>
      <c r="B1269" t="str">
        <f>IF(KOKPIT!B1269&lt;&gt;"",KOKPIT!B1269,"")</f>
        <v/>
      </c>
      <c r="C1269" s="124" t="str">
        <f>IF(A1269&lt;&gt;"",SUMIFS('JPK_KR-1'!AL:AL,'JPK_KR-1'!W:W,B1269),"")</f>
        <v/>
      </c>
      <c r="D1269" s="124" t="str">
        <f>IF(A1269&lt;&gt;"",SUMIFS('JPK_KR-1'!AM:AM,'JPK_KR-1'!W:W,B1269),"")</f>
        <v/>
      </c>
      <c r="E1269" t="str">
        <f>IF(KOKPIT!E1269&lt;&gt;"",KOKPIT!E1269,"")</f>
        <v/>
      </c>
      <c r="F1269" t="str">
        <f>IF(KOKPIT!F1269&lt;&gt;"",KOKPIT!F1269,"")</f>
        <v/>
      </c>
      <c r="G1269" s="124" t="str">
        <f>IF(E1269&lt;&gt;"",SUMIFS('JPK_KR-1'!AL:AL,'JPK_KR-1'!W:W,F1269),"")</f>
        <v/>
      </c>
      <c r="H1269" s="124" t="str">
        <f>IF(E1269&lt;&gt;"",SUMIFS('JPK_KR-1'!AM:AM,'JPK_KR-1'!W:W,F1269),"")</f>
        <v/>
      </c>
      <c r="I1269" t="str">
        <f>IF(KOKPIT!I1269&lt;&gt;"",KOKPIT!I1269,"")</f>
        <v/>
      </c>
      <c r="J1269" t="str">
        <f>IF(KOKPIT!J1269&lt;&gt;"",KOKPIT!J1269,"")</f>
        <v/>
      </c>
      <c r="K1269" s="124" t="str">
        <f>IF(I1269&lt;&gt;"",SUMIFS('JPK_KR-1'!AJ:AJ,'JPK_KR-1'!W:W,J1269),"")</f>
        <v/>
      </c>
      <c r="L1269" s="124" t="str">
        <f>IF(I1269&lt;&gt;"",SUMIFS('JPK_KR-1'!AK:AK,'JPK_KR-1'!W:W,J1269),"")</f>
        <v/>
      </c>
    </row>
    <row r="1270" spans="1:12" x14ac:dyDescent="0.35">
      <c r="A1270" t="str">
        <f>IF(KOKPIT!A1270&lt;&gt;"",KOKPIT!A1270,"")</f>
        <v/>
      </c>
      <c r="B1270" t="str">
        <f>IF(KOKPIT!B1270&lt;&gt;"",KOKPIT!B1270,"")</f>
        <v/>
      </c>
      <c r="C1270" s="124" t="str">
        <f>IF(A1270&lt;&gt;"",SUMIFS('JPK_KR-1'!AL:AL,'JPK_KR-1'!W:W,B1270),"")</f>
        <v/>
      </c>
      <c r="D1270" s="124" t="str">
        <f>IF(A1270&lt;&gt;"",SUMIFS('JPK_KR-1'!AM:AM,'JPK_KR-1'!W:W,B1270),"")</f>
        <v/>
      </c>
      <c r="E1270" t="str">
        <f>IF(KOKPIT!E1270&lt;&gt;"",KOKPIT!E1270,"")</f>
        <v/>
      </c>
      <c r="F1270" t="str">
        <f>IF(KOKPIT!F1270&lt;&gt;"",KOKPIT!F1270,"")</f>
        <v/>
      </c>
      <c r="G1270" s="124" t="str">
        <f>IF(E1270&lt;&gt;"",SUMIFS('JPK_KR-1'!AL:AL,'JPK_KR-1'!W:W,F1270),"")</f>
        <v/>
      </c>
      <c r="H1270" s="124" t="str">
        <f>IF(E1270&lt;&gt;"",SUMIFS('JPK_KR-1'!AM:AM,'JPK_KR-1'!W:W,F1270),"")</f>
        <v/>
      </c>
      <c r="I1270" t="str">
        <f>IF(KOKPIT!I1270&lt;&gt;"",KOKPIT!I1270,"")</f>
        <v/>
      </c>
      <c r="J1270" t="str">
        <f>IF(KOKPIT!J1270&lt;&gt;"",KOKPIT!J1270,"")</f>
        <v/>
      </c>
      <c r="K1270" s="124" t="str">
        <f>IF(I1270&lt;&gt;"",SUMIFS('JPK_KR-1'!AJ:AJ,'JPK_KR-1'!W:W,J1270),"")</f>
        <v/>
      </c>
      <c r="L1270" s="124" t="str">
        <f>IF(I1270&lt;&gt;"",SUMIFS('JPK_KR-1'!AK:AK,'JPK_KR-1'!W:W,J1270),"")</f>
        <v/>
      </c>
    </row>
    <row r="1271" spans="1:12" x14ac:dyDescent="0.35">
      <c r="A1271" t="str">
        <f>IF(KOKPIT!A1271&lt;&gt;"",KOKPIT!A1271,"")</f>
        <v/>
      </c>
      <c r="B1271" t="str">
        <f>IF(KOKPIT!B1271&lt;&gt;"",KOKPIT!B1271,"")</f>
        <v/>
      </c>
      <c r="C1271" s="124" t="str">
        <f>IF(A1271&lt;&gt;"",SUMIFS('JPK_KR-1'!AL:AL,'JPK_KR-1'!W:W,B1271),"")</f>
        <v/>
      </c>
      <c r="D1271" s="124" t="str">
        <f>IF(A1271&lt;&gt;"",SUMIFS('JPK_KR-1'!AM:AM,'JPK_KR-1'!W:W,B1271),"")</f>
        <v/>
      </c>
      <c r="E1271" t="str">
        <f>IF(KOKPIT!E1271&lt;&gt;"",KOKPIT!E1271,"")</f>
        <v/>
      </c>
      <c r="F1271" t="str">
        <f>IF(KOKPIT!F1271&lt;&gt;"",KOKPIT!F1271,"")</f>
        <v/>
      </c>
      <c r="G1271" s="124" t="str">
        <f>IF(E1271&lt;&gt;"",SUMIFS('JPK_KR-1'!AL:AL,'JPK_KR-1'!W:W,F1271),"")</f>
        <v/>
      </c>
      <c r="H1271" s="124" t="str">
        <f>IF(E1271&lt;&gt;"",SUMIFS('JPK_KR-1'!AM:AM,'JPK_KR-1'!W:W,F1271),"")</f>
        <v/>
      </c>
      <c r="I1271" t="str">
        <f>IF(KOKPIT!I1271&lt;&gt;"",KOKPIT!I1271,"")</f>
        <v/>
      </c>
      <c r="J1271" t="str">
        <f>IF(KOKPIT!J1271&lt;&gt;"",KOKPIT!J1271,"")</f>
        <v/>
      </c>
      <c r="K1271" s="124" t="str">
        <f>IF(I1271&lt;&gt;"",SUMIFS('JPK_KR-1'!AJ:AJ,'JPK_KR-1'!W:W,J1271),"")</f>
        <v/>
      </c>
      <c r="L1271" s="124" t="str">
        <f>IF(I1271&lt;&gt;"",SUMIFS('JPK_KR-1'!AK:AK,'JPK_KR-1'!W:W,J1271),"")</f>
        <v/>
      </c>
    </row>
    <row r="1272" spans="1:12" x14ac:dyDescent="0.35">
      <c r="A1272" t="str">
        <f>IF(KOKPIT!A1272&lt;&gt;"",KOKPIT!A1272,"")</f>
        <v/>
      </c>
      <c r="B1272" t="str">
        <f>IF(KOKPIT!B1272&lt;&gt;"",KOKPIT!B1272,"")</f>
        <v/>
      </c>
      <c r="C1272" s="124" t="str">
        <f>IF(A1272&lt;&gt;"",SUMIFS('JPK_KR-1'!AL:AL,'JPK_KR-1'!W:W,B1272),"")</f>
        <v/>
      </c>
      <c r="D1272" s="124" t="str">
        <f>IF(A1272&lt;&gt;"",SUMIFS('JPK_KR-1'!AM:AM,'JPK_KR-1'!W:W,B1272),"")</f>
        <v/>
      </c>
      <c r="E1272" t="str">
        <f>IF(KOKPIT!E1272&lt;&gt;"",KOKPIT!E1272,"")</f>
        <v/>
      </c>
      <c r="F1272" t="str">
        <f>IF(KOKPIT!F1272&lt;&gt;"",KOKPIT!F1272,"")</f>
        <v/>
      </c>
      <c r="G1272" s="124" t="str">
        <f>IF(E1272&lt;&gt;"",SUMIFS('JPK_KR-1'!AL:AL,'JPK_KR-1'!W:W,F1272),"")</f>
        <v/>
      </c>
      <c r="H1272" s="124" t="str">
        <f>IF(E1272&lt;&gt;"",SUMIFS('JPK_KR-1'!AM:AM,'JPK_KR-1'!W:W,F1272),"")</f>
        <v/>
      </c>
      <c r="I1272" t="str">
        <f>IF(KOKPIT!I1272&lt;&gt;"",KOKPIT!I1272,"")</f>
        <v/>
      </c>
      <c r="J1272" t="str">
        <f>IF(KOKPIT!J1272&lt;&gt;"",KOKPIT!J1272,"")</f>
        <v/>
      </c>
      <c r="K1272" s="124" t="str">
        <f>IF(I1272&lt;&gt;"",SUMIFS('JPK_KR-1'!AJ:AJ,'JPK_KR-1'!W:W,J1272),"")</f>
        <v/>
      </c>
      <c r="L1272" s="124" t="str">
        <f>IF(I1272&lt;&gt;"",SUMIFS('JPK_KR-1'!AK:AK,'JPK_KR-1'!W:W,J1272),"")</f>
        <v/>
      </c>
    </row>
    <row r="1273" spans="1:12" x14ac:dyDescent="0.35">
      <c r="A1273" t="str">
        <f>IF(KOKPIT!A1273&lt;&gt;"",KOKPIT!A1273,"")</f>
        <v/>
      </c>
      <c r="B1273" t="str">
        <f>IF(KOKPIT!B1273&lt;&gt;"",KOKPIT!B1273,"")</f>
        <v/>
      </c>
      <c r="C1273" s="124" t="str">
        <f>IF(A1273&lt;&gt;"",SUMIFS('JPK_KR-1'!AL:AL,'JPK_KR-1'!W:W,B1273),"")</f>
        <v/>
      </c>
      <c r="D1273" s="124" t="str">
        <f>IF(A1273&lt;&gt;"",SUMIFS('JPK_KR-1'!AM:AM,'JPK_KR-1'!W:W,B1273),"")</f>
        <v/>
      </c>
      <c r="E1273" t="str">
        <f>IF(KOKPIT!E1273&lt;&gt;"",KOKPIT!E1273,"")</f>
        <v/>
      </c>
      <c r="F1273" t="str">
        <f>IF(KOKPIT!F1273&lt;&gt;"",KOKPIT!F1273,"")</f>
        <v/>
      </c>
      <c r="G1273" s="124" t="str">
        <f>IF(E1273&lt;&gt;"",SUMIFS('JPK_KR-1'!AL:AL,'JPK_KR-1'!W:W,F1273),"")</f>
        <v/>
      </c>
      <c r="H1273" s="124" t="str">
        <f>IF(E1273&lt;&gt;"",SUMIFS('JPK_KR-1'!AM:AM,'JPK_KR-1'!W:W,F1273),"")</f>
        <v/>
      </c>
      <c r="I1273" t="str">
        <f>IF(KOKPIT!I1273&lt;&gt;"",KOKPIT!I1273,"")</f>
        <v/>
      </c>
      <c r="J1273" t="str">
        <f>IF(KOKPIT!J1273&lt;&gt;"",KOKPIT!J1273,"")</f>
        <v/>
      </c>
      <c r="K1273" s="124" t="str">
        <f>IF(I1273&lt;&gt;"",SUMIFS('JPK_KR-1'!AJ:AJ,'JPK_KR-1'!W:W,J1273),"")</f>
        <v/>
      </c>
      <c r="L1273" s="124" t="str">
        <f>IF(I1273&lt;&gt;"",SUMIFS('JPK_KR-1'!AK:AK,'JPK_KR-1'!W:W,J1273),"")</f>
        <v/>
      </c>
    </row>
    <row r="1274" spans="1:12" x14ac:dyDescent="0.35">
      <c r="A1274" t="str">
        <f>IF(KOKPIT!A1274&lt;&gt;"",KOKPIT!A1274,"")</f>
        <v/>
      </c>
      <c r="B1274" t="str">
        <f>IF(KOKPIT!B1274&lt;&gt;"",KOKPIT!B1274,"")</f>
        <v/>
      </c>
      <c r="C1274" s="124" t="str">
        <f>IF(A1274&lt;&gt;"",SUMIFS('JPK_KR-1'!AL:AL,'JPK_KR-1'!W:W,B1274),"")</f>
        <v/>
      </c>
      <c r="D1274" s="124" t="str">
        <f>IF(A1274&lt;&gt;"",SUMIFS('JPK_KR-1'!AM:AM,'JPK_KR-1'!W:W,B1274),"")</f>
        <v/>
      </c>
      <c r="E1274" t="str">
        <f>IF(KOKPIT!E1274&lt;&gt;"",KOKPIT!E1274,"")</f>
        <v/>
      </c>
      <c r="F1274" t="str">
        <f>IF(KOKPIT!F1274&lt;&gt;"",KOKPIT!F1274,"")</f>
        <v/>
      </c>
      <c r="G1274" s="124" t="str">
        <f>IF(E1274&lt;&gt;"",SUMIFS('JPK_KR-1'!AL:AL,'JPK_KR-1'!W:W,F1274),"")</f>
        <v/>
      </c>
      <c r="H1274" s="124" t="str">
        <f>IF(E1274&lt;&gt;"",SUMIFS('JPK_KR-1'!AM:AM,'JPK_KR-1'!W:W,F1274),"")</f>
        <v/>
      </c>
      <c r="I1274" t="str">
        <f>IF(KOKPIT!I1274&lt;&gt;"",KOKPIT!I1274,"")</f>
        <v/>
      </c>
      <c r="J1274" t="str">
        <f>IF(KOKPIT!J1274&lt;&gt;"",KOKPIT!J1274,"")</f>
        <v/>
      </c>
      <c r="K1274" s="124" t="str">
        <f>IF(I1274&lt;&gt;"",SUMIFS('JPK_KR-1'!AJ:AJ,'JPK_KR-1'!W:W,J1274),"")</f>
        <v/>
      </c>
      <c r="L1274" s="124" t="str">
        <f>IF(I1274&lt;&gt;"",SUMIFS('JPK_KR-1'!AK:AK,'JPK_KR-1'!W:W,J1274),"")</f>
        <v/>
      </c>
    </row>
    <row r="1275" spans="1:12" x14ac:dyDescent="0.35">
      <c r="A1275" t="str">
        <f>IF(KOKPIT!A1275&lt;&gt;"",KOKPIT!A1275,"")</f>
        <v/>
      </c>
      <c r="B1275" t="str">
        <f>IF(KOKPIT!B1275&lt;&gt;"",KOKPIT!B1275,"")</f>
        <v/>
      </c>
      <c r="C1275" s="124" t="str">
        <f>IF(A1275&lt;&gt;"",SUMIFS('JPK_KR-1'!AL:AL,'JPK_KR-1'!W:W,B1275),"")</f>
        <v/>
      </c>
      <c r="D1275" s="124" t="str">
        <f>IF(A1275&lt;&gt;"",SUMIFS('JPK_KR-1'!AM:AM,'JPK_KR-1'!W:W,B1275),"")</f>
        <v/>
      </c>
      <c r="E1275" t="str">
        <f>IF(KOKPIT!E1275&lt;&gt;"",KOKPIT!E1275,"")</f>
        <v/>
      </c>
      <c r="F1275" t="str">
        <f>IF(KOKPIT!F1275&lt;&gt;"",KOKPIT!F1275,"")</f>
        <v/>
      </c>
      <c r="G1275" s="124" t="str">
        <f>IF(E1275&lt;&gt;"",SUMIFS('JPK_KR-1'!AL:AL,'JPK_KR-1'!W:W,F1275),"")</f>
        <v/>
      </c>
      <c r="H1275" s="124" t="str">
        <f>IF(E1275&lt;&gt;"",SUMIFS('JPK_KR-1'!AM:AM,'JPK_KR-1'!W:W,F1275),"")</f>
        <v/>
      </c>
      <c r="I1275" t="str">
        <f>IF(KOKPIT!I1275&lt;&gt;"",KOKPIT!I1275,"")</f>
        <v/>
      </c>
      <c r="J1275" t="str">
        <f>IF(KOKPIT!J1275&lt;&gt;"",KOKPIT!J1275,"")</f>
        <v/>
      </c>
      <c r="K1275" s="124" t="str">
        <f>IF(I1275&lt;&gt;"",SUMIFS('JPK_KR-1'!AJ:AJ,'JPK_KR-1'!W:W,J1275),"")</f>
        <v/>
      </c>
      <c r="L1275" s="124" t="str">
        <f>IF(I1275&lt;&gt;"",SUMIFS('JPK_KR-1'!AK:AK,'JPK_KR-1'!W:W,J1275),"")</f>
        <v/>
      </c>
    </row>
    <row r="1276" spans="1:12" x14ac:dyDescent="0.35">
      <c r="A1276" t="str">
        <f>IF(KOKPIT!A1276&lt;&gt;"",KOKPIT!A1276,"")</f>
        <v/>
      </c>
      <c r="B1276" t="str">
        <f>IF(KOKPIT!B1276&lt;&gt;"",KOKPIT!B1276,"")</f>
        <v/>
      </c>
      <c r="C1276" s="124" t="str">
        <f>IF(A1276&lt;&gt;"",SUMIFS('JPK_KR-1'!AL:AL,'JPK_KR-1'!W:W,B1276),"")</f>
        <v/>
      </c>
      <c r="D1276" s="124" t="str">
        <f>IF(A1276&lt;&gt;"",SUMIFS('JPK_KR-1'!AM:AM,'JPK_KR-1'!W:W,B1276),"")</f>
        <v/>
      </c>
      <c r="E1276" t="str">
        <f>IF(KOKPIT!E1276&lt;&gt;"",KOKPIT!E1276,"")</f>
        <v/>
      </c>
      <c r="F1276" t="str">
        <f>IF(KOKPIT!F1276&lt;&gt;"",KOKPIT!F1276,"")</f>
        <v/>
      </c>
      <c r="G1276" s="124" t="str">
        <f>IF(E1276&lt;&gt;"",SUMIFS('JPK_KR-1'!AL:AL,'JPK_KR-1'!W:W,F1276),"")</f>
        <v/>
      </c>
      <c r="H1276" s="124" t="str">
        <f>IF(E1276&lt;&gt;"",SUMIFS('JPK_KR-1'!AM:AM,'JPK_KR-1'!W:W,F1276),"")</f>
        <v/>
      </c>
      <c r="I1276" t="str">
        <f>IF(KOKPIT!I1276&lt;&gt;"",KOKPIT!I1276,"")</f>
        <v/>
      </c>
      <c r="J1276" t="str">
        <f>IF(KOKPIT!J1276&lt;&gt;"",KOKPIT!J1276,"")</f>
        <v/>
      </c>
      <c r="K1276" s="124" t="str">
        <f>IF(I1276&lt;&gt;"",SUMIFS('JPK_KR-1'!AJ:AJ,'JPK_KR-1'!W:W,J1276),"")</f>
        <v/>
      </c>
      <c r="L1276" s="124" t="str">
        <f>IF(I1276&lt;&gt;"",SUMIFS('JPK_KR-1'!AK:AK,'JPK_KR-1'!W:W,J1276),"")</f>
        <v/>
      </c>
    </row>
    <row r="1277" spans="1:12" x14ac:dyDescent="0.35">
      <c r="A1277" t="str">
        <f>IF(KOKPIT!A1277&lt;&gt;"",KOKPIT!A1277,"")</f>
        <v/>
      </c>
      <c r="B1277" t="str">
        <f>IF(KOKPIT!B1277&lt;&gt;"",KOKPIT!B1277,"")</f>
        <v/>
      </c>
      <c r="C1277" s="124" t="str">
        <f>IF(A1277&lt;&gt;"",SUMIFS('JPK_KR-1'!AL:AL,'JPK_KR-1'!W:W,B1277),"")</f>
        <v/>
      </c>
      <c r="D1277" s="124" t="str">
        <f>IF(A1277&lt;&gt;"",SUMIFS('JPK_KR-1'!AM:AM,'JPK_KR-1'!W:W,B1277),"")</f>
        <v/>
      </c>
      <c r="E1277" t="str">
        <f>IF(KOKPIT!E1277&lt;&gt;"",KOKPIT!E1277,"")</f>
        <v/>
      </c>
      <c r="F1277" t="str">
        <f>IF(KOKPIT!F1277&lt;&gt;"",KOKPIT!F1277,"")</f>
        <v/>
      </c>
      <c r="G1277" s="124" t="str">
        <f>IF(E1277&lt;&gt;"",SUMIFS('JPK_KR-1'!AL:AL,'JPK_KR-1'!W:W,F1277),"")</f>
        <v/>
      </c>
      <c r="H1277" s="124" t="str">
        <f>IF(E1277&lt;&gt;"",SUMIFS('JPK_KR-1'!AM:AM,'JPK_KR-1'!W:W,F1277),"")</f>
        <v/>
      </c>
      <c r="I1277" t="str">
        <f>IF(KOKPIT!I1277&lt;&gt;"",KOKPIT!I1277,"")</f>
        <v/>
      </c>
      <c r="J1277" t="str">
        <f>IF(KOKPIT!J1277&lt;&gt;"",KOKPIT!J1277,"")</f>
        <v/>
      </c>
      <c r="K1277" s="124" t="str">
        <f>IF(I1277&lt;&gt;"",SUMIFS('JPK_KR-1'!AJ:AJ,'JPK_KR-1'!W:W,J1277),"")</f>
        <v/>
      </c>
      <c r="L1277" s="124" t="str">
        <f>IF(I1277&lt;&gt;"",SUMIFS('JPK_KR-1'!AK:AK,'JPK_KR-1'!W:W,J1277),"")</f>
        <v/>
      </c>
    </row>
    <row r="1278" spans="1:12" x14ac:dyDescent="0.35">
      <c r="A1278" t="str">
        <f>IF(KOKPIT!A1278&lt;&gt;"",KOKPIT!A1278,"")</f>
        <v/>
      </c>
      <c r="B1278" t="str">
        <f>IF(KOKPIT!B1278&lt;&gt;"",KOKPIT!B1278,"")</f>
        <v/>
      </c>
      <c r="C1278" s="124" t="str">
        <f>IF(A1278&lt;&gt;"",SUMIFS('JPK_KR-1'!AL:AL,'JPK_KR-1'!W:W,B1278),"")</f>
        <v/>
      </c>
      <c r="D1278" s="124" t="str">
        <f>IF(A1278&lt;&gt;"",SUMIFS('JPK_KR-1'!AM:AM,'JPK_KR-1'!W:W,B1278),"")</f>
        <v/>
      </c>
      <c r="E1278" t="str">
        <f>IF(KOKPIT!E1278&lt;&gt;"",KOKPIT!E1278,"")</f>
        <v/>
      </c>
      <c r="F1278" t="str">
        <f>IF(KOKPIT!F1278&lt;&gt;"",KOKPIT!F1278,"")</f>
        <v/>
      </c>
      <c r="G1278" s="124" t="str">
        <f>IF(E1278&lt;&gt;"",SUMIFS('JPK_KR-1'!AL:AL,'JPK_KR-1'!W:W,F1278),"")</f>
        <v/>
      </c>
      <c r="H1278" s="124" t="str">
        <f>IF(E1278&lt;&gt;"",SUMIFS('JPK_KR-1'!AM:AM,'JPK_KR-1'!W:W,F1278),"")</f>
        <v/>
      </c>
      <c r="I1278" t="str">
        <f>IF(KOKPIT!I1278&lt;&gt;"",KOKPIT!I1278,"")</f>
        <v/>
      </c>
      <c r="J1278" t="str">
        <f>IF(KOKPIT!J1278&lt;&gt;"",KOKPIT!J1278,"")</f>
        <v/>
      </c>
      <c r="K1278" s="124" t="str">
        <f>IF(I1278&lt;&gt;"",SUMIFS('JPK_KR-1'!AJ:AJ,'JPK_KR-1'!W:W,J1278),"")</f>
        <v/>
      </c>
      <c r="L1278" s="124" t="str">
        <f>IF(I1278&lt;&gt;"",SUMIFS('JPK_KR-1'!AK:AK,'JPK_KR-1'!W:W,J1278),"")</f>
        <v/>
      </c>
    </row>
    <row r="1279" spans="1:12" x14ac:dyDescent="0.35">
      <c r="A1279" t="str">
        <f>IF(KOKPIT!A1279&lt;&gt;"",KOKPIT!A1279,"")</f>
        <v/>
      </c>
      <c r="B1279" t="str">
        <f>IF(KOKPIT!B1279&lt;&gt;"",KOKPIT!B1279,"")</f>
        <v/>
      </c>
      <c r="C1279" s="124" t="str">
        <f>IF(A1279&lt;&gt;"",SUMIFS('JPK_KR-1'!AL:AL,'JPK_KR-1'!W:W,B1279),"")</f>
        <v/>
      </c>
      <c r="D1279" s="124" t="str">
        <f>IF(A1279&lt;&gt;"",SUMIFS('JPK_KR-1'!AM:AM,'JPK_KR-1'!W:W,B1279),"")</f>
        <v/>
      </c>
      <c r="E1279" t="str">
        <f>IF(KOKPIT!E1279&lt;&gt;"",KOKPIT!E1279,"")</f>
        <v/>
      </c>
      <c r="F1279" t="str">
        <f>IF(KOKPIT!F1279&lt;&gt;"",KOKPIT!F1279,"")</f>
        <v/>
      </c>
      <c r="G1279" s="124" t="str">
        <f>IF(E1279&lt;&gt;"",SUMIFS('JPK_KR-1'!AL:AL,'JPK_KR-1'!W:W,F1279),"")</f>
        <v/>
      </c>
      <c r="H1279" s="124" t="str">
        <f>IF(E1279&lt;&gt;"",SUMIFS('JPK_KR-1'!AM:AM,'JPK_KR-1'!W:W,F1279),"")</f>
        <v/>
      </c>
      <c r="I1279" t="str">
        <f>IF(KOKPIT!I1279&lt;&gt;"",KOKPIT!I1279,"")</f>
        <v/>
      </c>
      <c r="J1279" t="str">
        <f>IF(KOKPIT!J1279&lt;&gt;"",KOKPIT!J1279,"")</f>
        <v/>
      </c>
      <c r="K1279" s="124" t="str">
        <f>IF(I1279&lt;&gt;"",SUMIFS('JPK_KR-1'!AJ:AJ,'JPK_KR-1'!W:W,J1279),"")</f>
        <v/>
      </c>
      <c r="L1279" s="124" t="str">
        <f>IF(I1279&lt;&gt;"",SUMIFS('JPK_KR-1'!AK:AK,'JPK_KR-1'!W:W,J1279),"")</f>
        <v/>
      </c>
    </row>
    <row r="1280" spans="1:12" x14ac:dyDescent="0.35">
      <c r="A1280" t="str">
        <f>IF(KOKPIT!A1280&lt;&gt;"",KOKPIT!A1280,"")</f>
        <v/>
      </c>
      <c r="B1280" t="str">
        <f>IF(KOKPIT!B1280&lt;&gt;"",KOKPIT!B1280,"")</f>
        <v/>
      </c>
      <c r="C1280" s="124" t="str">
        <f>IF(A1280&lt;&gt;"",SUMIFS('JPK_KR-1'!AL:AL,'JPK_KR-1'!W:W,B1280),"")</f>
        <v/>
      </c>
      <c r="D1280" s="124" t="str">
        <f>IF(A1280&lt;&gt;"",SUMIFS('JPK_KR-1'!AM:AM,'JPK_KR-1'!W:W,B1280),"")</f>
        <v/>
      </c>
      <c r="E1280" t="str">
        <f>IF(KOKPIT!E1280&lt;&gt;"",KOKPIT!E1280,"")</f>
        <v/>
      </c>
      <c r="F1280" t="str">
        <f>IF(KOKPIT!F1280&lt;&gt;"",KOKPIT!F1280,"")</f>
        <v/>
      </c>
      <c r="G1280" s="124" t="str">
        <f>IF(E1280&lt;&gt;"",SUMIFS('JPK_KR-1'!AL:AL,'JPK_KR-1'!W:W,F1280),"")</f>
        <v/>
      </c>
      <c r="H1280" s="124" t="str">
        <f>IF(E1280&lt;&gt;"",SUMIFS('JPK_KR-1'!AM:AM,'JPK_KR-1'!W:W,F1280),"")</f>
        <v/>
      </c>
      <c r="I1280" t="str">
        <f>IF(KOKPIT!I1280&lt;&gt;"",KOKPIT!I1280,"")</f>
        <v/>
      </c>
      <c r="J1280" t="str">
        <f>IF(KOKPIT!J1280&lt;&gt;"",KOKPIT!J1280,"")</f>
        <v/>
      </c>
      <c r="K1280" s="124" t="str">
        <f>IF(I1280&lt;&gt;"",SUMIFS('JPK_KR-1'!AJ:AJ,'JPK_KR-1'!W:W,J1280),"")</f>
        <v/>
      </c>
      <c r="L1280" s="124" t="str">
        <f>IF(I1280&lt;&gt;"",SUMIFS('JPK_KR-1'!AK:AK,'JPK_KR-1'!W:W,J1280),"")</f>
        <v/>
      </c>
    </row>
    <row r="1281" spans="1:12" x14ac:dyDescent="0.35">
      <c r="A1281" t="str">
        <f>IF(KOKPIT!A1281&lt;&gt;"",KOKPIT!A1281,"")</f>
        <v/>
      </c>
      <c r="B1281" t="str">
        <f>IF(KOKPIT!B1281&lt;&gt;"",KOKPIT!B1281,"")</f>
        <v/>
      </c>
      <c r="C1281" s="124" t="str">
        <f>IF(A1281&lt;&gt;"",SUMIFS('JPK_KR-1'!AL:AL,'JPK_KR-1'!W:W,B1281),"")</f>
        <v/>
      </c>
      <c r="D1281" s="124" t="str">
        <f>IF(A1281&lt;&gt;"",SUMIFS('JPK_KR-1'!AM:AM,'JPK_KR-1'!W:W,B1281),"")</f>
        <v/>
      </c>
      <c r="E1281" t="str">
        <f>IF(KOKPIT!E1281&lt;&gt;"",KOKPIT!E1281,"")</f>
        <v/>
      </c>
      <c r="F1281" t="str">
        <f>IF(KOKPIT!F1281&lt;&gt;"",KOKPIT!F1281,"")</f>
        <v/>
      </c>
      <c r="G1281" s="124" t="str">
        <f>IF(E1281&lt;&gt;"",SUMIFS('JPK_KR-1'!AL:AL,'JPK_KR-1'!W:W,F1281),"")</f>
        <v/>
      </c>
      <c r="H1281" s="124" t="str">
        <f>IF(E1281&lt;&gt;"",SUMIFS('JPK_KR-1'!AM:AM,'JPK_KR-1'!W:W,F1281),"")</f>
        <v/>
      </c>
      <c r="I1281" t="str">
        <f>IF(KOKPIT!I1281&lt;&gt;"",KOKPIT!I1281,"")</f>
        <v/>
      </c>
      <c r="J1281" t="str">
        <f>IF(KOKPIT!J1281&lt;&gt;"",KOKPIT!J1281,"")</f>
        <v/>
      </c>
      <c r="K1281" s="124" t="str">
        <f>IF(I1281&lt;&gt;"",SUMIFS('JPK_KR-1'!AJ:AJ,'JPK_KR-1'!W:W,J1281),"")</f>
        <v/>
      </c>
      <c r="L1281" s="124" t="str">
        <f>IF(I1281&lt;&gt;"",SUMIFS('JPK_KR-1'!AK:AK,'JPK_KR-1'!W:W,J1281),"")</f>
        <v/>
      </c>
    </row>
    <row r="1282" spans="1:12" x14ac:dyDescent="0.35">
      <c r="A1282" t="str">
        <f>IF(KOKPIT!A1282&lt;&gt;"",KOKPIT!A1282,"")</f>
        <v/>
      </c>
      <c r="B1282" t="str">
        <f>IF(KOKPIT!B1282&lt;&gt;"",KOKPIT!B1282,"")</f>
        <v/>
      </c>
      <c r="C1282" s="124" t="str">
        <f>IF(A1282&lt;&gt;"",SUMIFS('JPK_KR-1'!AL:AL,'JPK_KR-1'!W:W,B1282),"")</f>
        <v/>
      </c>
      <c r="D1282" s="124" t="str">
        <f>IF(A1282&lt;&gt;"",SUMIFS('JPK_KR-1'!AM:AM,'JPK_KR-1'!W:W,B1282),"")</f>
        <v/>
      </c>
      <c r="E1282" t="str">
        <f>IF(KOKPIT!E1282&lt;&gt;"",KOKPIT!E1282,"")</f>
        <v/>
      </c>
      <c r="F1282" t="str">
        <f>IF(KOKPIT!F1282&lt;&gt;"",KOKPIT!F1282,"")</f>
        <v/>
      </c>
      <c r="G1282" s="124" t="str">
        <f>IF(E1282&lt;&gt;"",SUMIFS('JPK_KR-1'!AL:AL,'JPK_KR-1'!W:W,F1282),"")</f>
        <v/>
      </c>
      <c r="H1282" s="124" t="str">
        <f>IF(E1282&lt;&gt;"",SUMIFS('JPK_KR-1'!AM:AM,'JPK_KR-1'!W:W,F1282),"")</f>
        <v/>
      </c>
      <c r="I1282" t="str">
        <f>IF(KOKPIT!I1282&lt;&gt;"",KOKPIT!I1282,"")</f>
        <v/>
      </c>
      <c r="J1282" t="str">
        <f>IF(KOKPIT!J1282&lt;&gt;"",KOKPIT!J1282,"")</f>
        <v/>
      </c>
      <c r="K1282" s="124" t="str">
        <f>IF(I1282&lt;&gt;"",SUMIFS('JPK_KR-1'!AJ:AJ,'JPK_KR-1'!W:W,J1282),"")</f>
        <v/>
      </c>
      <c r="L1282" s="124" t="str">
        <f>IF(I1282&lt;&gt;"",SUMIFS('JPK_KR-1'!AK:AK,'JPK_KR-1'!W:W,J1282),"")</f>
        <v/>
      </c>
    </row>
    <row r="1283" spans="1:12" x14ac:dyDescent="0.35">
      <c r="A1283" t="str">
        <f>IF(KOKPIT!A1283&lt;&gt;"",KOKPIT!A1283,"")</f>
        <v/>
      </c>
      <c r="B1283" t="str">
        <f>IF(KOKPIT!B1283&lt;&gt;"",KOKPIT!B1283,"")</f>
        <v/>
      </c>
      <c r="C1283" s="124" t="str">
        <f>IF(A1283&lt;&gt;"",SUMIFS('JPK_KR-1'!AL:AL,'JPK_KR-1'!W:W,B1283),"")</f>
        <v/>
      </c>
      <c r="D1283" s="124" t="str">
        <f>IF(A1283&lt;&gt;"",SUMIFS('JPK_KR-1'!AM:AM,'JPK_KR-1'!W:W,B1283),"")</f>
        <v/>
      </c>
      <c r="E1283" t="str">
        <f>IF(KOKPIT!E1283&lt;&gt;"",KOKPIT!E1283,"")</f>
        <v/>
      </c>
      <c r="F1283" t="str">
        <f>IF(KOKPIT!F1283&lt;&gt;"",KOKPIT!F1283,"")</f>
        <v/>
      </c>
      <c r="G1283" s="124" t="str">
        <f>IF(E1283&lt;&gt;"",SUMIFS('JPK_KR-1'!AL:AL,'JPK_KR-1'!W:W,F1283),"")</f>
        <v/>
      </c>
      <c r="H1283" s="124" t="str">
        <f>IF(E1283&lt;&gt;"",SUMIFS('JPK_KR-1'!AM:AM,'JPK_KR-1'!W:W,F1283),"")</f>
        <v/>
      </c>
      <c r="I1283" t="str">
        <f>IF(KOKPIT!I1283&lt;&gt;"",KOKPIT!I1283,"")</f>
        <v/>
      </c>
      <c r="J1283" t="str">
        <f>IF(KOKPIT!J1283&lt;&gt;"",KOKPIT!J1283,"")</f>
        <v/>
      </c>
      <c r="K1283" s="124" t="str">
        <f>IF(I1283&lt;&gt;"",SUMIFS('JPK_KR-1'!AJ:AJ,'JPK_KR-1'!W:W,J1283),"")</f>
        <v/>
      </c>
      <c r="L1283" s="124" t="str">
        <f>IF(I1283&lt;&gt;"",SUMIFS('JPK_KR-1'!AK:AK,'JPK_KR-1'!W:W,J1283),"")</f>
        <v/>
      </c>
    </row>
    <row r="1284" spans="1:12" x14ac:dyDescent="0.35">
      <c r="A1284" t="str">
        <f>IF(KOKPIT!A1284&lt;&gt;"",KOKPIT!A1284,"")</f>
        <v/>
      </c>
      <c r="B1284" t="str">
        <f>IF(KOKPIT!B1284&lt;&gt;"",KOKPIT!B1284,"")</f>
        <v/>
      </c>
      <c r="C1284" s="124" t="str">
        <f>IF(A1284&lt;&gt;"",SUMIFS('JPK_KR-1'!AL:AL,'JPK_KR-1'!W:W,B1284),"")</f>
        <v/>
      </c>
      <c r="D1284" s="124" t="str">
        <f>IF(A1284&lt;&gt;"",SUMIFS('JPK_KR-1'!AM:AM,'JPK_KR-1'!W:W,B1284),"")</f>
        <v/>
      </c>
      <c r="E1284" t="str">
        <f>IF(KOKPIT!E1284&lt;&gt;"",KOKPIT!E1284,"")</f>
        <v/>
      </c>
      <c r="F1284" t="str">
        <f>IF(KOKPIT!F1284&lt;&gt;"",KOKPIT!F1284,"")</f>
        <v/>
      </c>
      <c r="G1284" s="124" t="str">
        <f>IF(E1284&lt;&gt;"",SUMIFS('JPK_KR-1'!AL:AL,'JPK_KR-1'!W:W,F1284),"")</f>
        <v/>
      </c>
      <c r="H1284" s="124" t="str">
        <f>IF(E1284&lt;&gt;"",SUMIFS('JPK_KR-1'!AM:AM,'JPK_KR-1'!W:W,F1284),"")</f>
        <v/>
      </c>
      <c r="I1284" t="str">
        <f>IF(KOKPIT!I1284&lt;&gt;"",KOKPIT!I1284,"")</f>
        <v/>
      </c>
      <c r="J1284" t="str">
        <f>IF(KOKPIT!J1284&lt;&gt;"",KOKPIT!J1284,"")</f>
        <v/>
      </c>
      <c r="K1284" s="124" t="str">
        <f>IF(I1284&lt;&gt;"",SUMIFS('JPK_KR-1'!AJ:AJ,'JPK_KR-1'!W:W,J1284),"")</f>
        <v/>
      </c>
      <c r="L1284" s="124" t="str">
        <f>IF(I1284&lt;&gt;"",SUMIFS('JPK_KR-1'!AK:AK,'JPK_KR-1'!W:W,J1284),"")</f>
        <v/>
      </c>
    </row>
    <row r="1285" spans="1:12" x14ac:dyDescent="0.35">
      <c r="A1285" t="str">
        <f>IF(KOKPIT!A1285&lt;&gt;"",KOKPIT!A1285,"")</f>
        <v/>
      </c>
      <c r="B1285" t="str">
        <f>IF(KOKPIT!B1285&lt;&gt;"",KOKPIT!B1285,"")</f>
        <v/>
      </c>
      <c r="C1285" s="124" t="str">
        <f>IF(A1285&lt;&gt;"",SUMIFS('JPK_KR-1'!AL:AL,'JPK_KR-1'!W:W,B1285),"")</f>
        <v/>
      </c>
      <c r="D1285" s="124" t="str">
        <f>IF(A1285&lt;&gt;"",SUMIFS('JPK_KR-1'!AM:AM,'JPK_KR-1'!W:W,B1285),"")</f>
        <v/>
      </c>
      <c r="E1285" t="str">
        <f>IF(KOKPIT!E1285&lt;&gt;"",KOKPIT!E1285,"")</f>
        <v/>
      </c>
      <c r="F1285" t="str">
        <f>IF(KOKPIT!F1285&lt;&gt;"",KOKPIT!F1285,"")</f>
        <v/>
      </c>
      <c r="G1285" s="124" t="str">
        <f>IF(E1285&lt;&gt;"",SUMIFS('JPK_KR-1'!AL:AL,'JPK_KR-1'!W:W,F1285),"")</f>
        <v/>
      </c>
      <c r="H1285" s="124" t="str">
        <f>IF(E1285&lt;&gt;"",SUMIFS('JPK_KR-1'!AM:AM,'JPK_KR-1'!W:W,F1285),"")</f>
        <v/>
      </c>
      <c r="I1285" t="str">
        <f>IF(KOKPIT!I1285&lt;&gt;"",KOKPIT!I1285,"")</f>
        <v/>
      </c>
      <c r="J1285" t="str">
        <f>IF(KOKPIT!J1285&lt;&gt;"",KOKPIT!J1285,"")</f>
        <v/>
      </c>
      <c r="K1285" s="124" t="str">
        <f>IF(I1285&lt;&gt;"",SUMIFS('JPK_KR-1'!AJ:AJ,'JPK_KR-1'!W:W,J1285),"")</f>
        <v/>
      </c>
      <c r="L1285" s="124" t="str">
        <f>IF(I1285&lt;&gt;"",SUMIFS('JPK_KR-1'!AK:AK,'JPK_KR-1'!W:W,J1285),"")</f>
        <v/>
      </c>
    </row>
    <row r="1286" spans="1:12" x14ac:dyDescent="0.35">
      <c r="A1286" t="str">
        <f>IF(KOKPIT!A1286&lt;&gt;"",KOKPIT!A1286,"")</f>
        <v/>
      </c>
      <c r="B1286" t="str">
        <f>IF(KOKPIT!B1286&lt;&gt;"",KOKPIT!B1286,"")</f>
        <v/>
      </c>
      <c r="C1286" s="124" t="str">
        <f>IF(A1286&lt;&gt;"",SUMIFS('JPK_KR-1'!AL:AL,'JPK_KR-1'!W:W,B1286),"")</f>
        <v/>
      </c>
      <c r="D1286" s="124" t="str">
        <f>IF(A1286&lt;&gt;"",SUMIFS('JPK_KR-1'!AM:AM,'JPK_KR-1'!W:W,B1286),"")</f>
        <v/>
      </c>
      <c r="E1286" t="str">
        <f>IF(KOKPIT!E1286&lt;&gt;"",KOKPIT!E1286,"")</f>
        <v/>
      </c>
      <c r="F1286" t="str">
        <f>IF(KOKPIT!F1286&lt;&gt;"",KOKPIT!F1286,"")</f>
        <v/>
      </c>
      <c r="G1286" s="124" t="str">
        <f>IF(E1286&lt;&gt;"",SUMIFS('JPK_KR-1'!AL:AL,'JPK_KR-1'!W:W,F1286),"")</f>
        <v/>
      </c>
      <c r="H1286" s="124" t="str">
        <f>IF(E1286&lt;&gt;"",SUMIFS('JPK_KR-1'!AM:AM,'JPK_KR-1'!W:W,F1286),"")</f>
        <v/>
      </c>
      <c r="I1286" t="str">
        <f>IF(KOKPIT!I1286&lt;&gt;"",KOKPIT!I1286,"")</f>
        <v/>
      </c>
      <c r="J1286" t="str">
        <f>IF(KOKPIT!J1286&lt;&gt;"",KOKPIT!J1286,"")</f>
        <v/>
      </c>
      <c r="K1286" s="124" t="str">
        <f>IF(I1286&lt;&gt;"",SUMIFS('JPK_KR-1'!AJ:AJ,'JPK_KR-1'!W:W,J1286),"")</f>
        <v/>
      </c>
      <c r="L1286" s="124" t="str">
        <f>IF(I1286&lt;&gt;"",SUMIFS('JPK_KR-1'!AK:AK,'JPK_KR-1'!W:W,J1286),"")</f>
        <v/>
      </c>
    </row>
    <row r="1287" spans="1:12" x14ac:dyDescent="0.35">
      <c r="A1287" t="str">
        <f>IF(KOKPIT!A1287&lt;&gt;"",KOKPIT!A1287,"")</f>
        <v/>
      </c>
      <c r="B1287" t="str">
        <f>IF(KOKPIT!B1287&lt;&gt;"",KOKPIT!B1287,"")</f>
        <v/>
      </c>
      <c r="C1287" s="124" t="str">
        <f>IF(A1287&lt;&gt;"",SUMIFS('JPK_KR-1'!AL:AL,'JPK_KR-1'!W:W,B1287),"")</f>
        <v/>
      </c>
      <c r="D1287" s="124" t="str">
        <f>IF(A1287&lt;&gt;"",SUMIFS('JPK_KR-1'!AM:AM,'JPK_KR-1'!W:W,B1287),"")</f>
        <v/>
      </c>
      <c r="E1287" t="str">
        <f>IF(KOKPIT!E1287&lt;&gt;"",KOKPIT!E1287,"")</f>
        <v/>
      </c>
      <c r="F1287" t="str">
        <f>IF(KOKPIT!F1287&lt;&gt;"",KOKPIT!F1287,"")</f>
        <v/>
      </c>
      <c r="G1287" s="124" t="str">
        <f>IF(E1287&lt;&gt;"",SUMIFS('JPK_KR-1'!AL:AL,'JPK_KR-1'!W:W,F1287),"")</f>
        <v/>
      </c>
      <c r="H1287" s="124" t="str">
        <f>IF(E1287&lt;&gt;"",SUMIFS('JPK_KR-1'!AM:AM,'JPK_KR-1'!W:W,F1287),"")</f>
        <v/>
      </c>
      <c r="I1287" t="str">
        <f>IF(KOKPIT!I1287&lt;&gt;"",KOKPIT!I1287,"")</f>
        <v/>
      </c>
      <c r="J1287" t="str">
        <f>IF(KOKPIT!J1287&lt;&gt;"",KOKPIT!J1287,"")</f>
        <v/>
      </c>
      <c r="K1287" s="124" t="str">
        <f>IF(I1287&lt;&gt;"",SUMIFS('JPK_KR-1'!AJ:AJ,'JPK_KR-1'!W:W,J1287),"")</f>
        <v/>
      </c>
      <c r="L1287" s="124" t="str">
        <f>IF(I1287&lt;&gt;"",SUMIFS('JPK_KR-1'!AK:AK,'JPK_KR-1'!W:W,J1287),"")</f>
        <v/>
      </c>
    </row>
    <row r="1288" spans="1:12" x14ac:dyDescent="0.35">
      <c r="A1288" t="str">
        <f>IF(KOKPIT!A1288&lt;&gt;"",KOKPIT!A1288,"")</f>
        <v/>
      </c>
      <c r="B1288" t="str">
        <f>IF(KOKPIT!B1288&lt;&gt;"",KOKPIT!B1288,"")</f>
        <v/>
      </c>
      <c r="C1288" s="124" t="str">
        <f>IF(A1288&lt;&gt;"",SUMIFS('JPK_KR-1'!AL:AL,'JPK_KR-1'!W:W,B1288),"")</f>
        <v/>
      </c>
      <c r="D1288" s="124" t="str">
        <f>IF(A1288&lt;&gt;"",SUMIFS('JPK_KR-1'!AM:AM,'JPK_KR-1'!W:W,B1288),"")</f>
        <v/>
      </c>
      <c r="E1288" t="str">
        <f>IF(KOKPIT!E1288&lt;&gt;"",KOKPIT!E1288,"")</f>
        <v/>
      </c>
      <c r="F1288" t="str">
        <f>IF(KOKPIT!F1288&lt;&gt;"",KOKPIT!F1288,"")</f>
        <v/>
      </c>
      <c r="G1288" s="124" t="str">
        <f>IF(E1288&lt;&gt;"",SUMIFS('JPK_KR-1'!AL:AL,'JPK_KR-1'!W:W,F1288),"")</f>
        <v/>
      </c>
      <c r="H1288" s="124" t="str">
        <f>IF(E1288&lt;&gt;"",SUMIFS('JPK_KR-1'!AM:AM,'JPK_KR-1'!W:W,F1288),"")</f>
        <v/>
      </c>
      <c r="I1288" t="str">
        <f>IF(KOKPIT!I1288&lt;&gt;"",KOKPIT!I1288,"")</f>
        <v/>
      </c>
      <c r="J1288" t="str">
        <f>IF(KOKPIT!J1288&lt;&gt;"",KOKPIT!J1288,"")</f>
        <v/>
      </c>
      <c r="K1288" s="124" t="str">
        <f>IF(I1288&lt;&gt;"",SUMIFS('JPK_KR-1'!AJ:AJ,'JPK_KR-1'!W:W,J1288),"")</f>
        <v/>
      </c>
      <c r="L1288" s="124" t="str">
        <f>IF(I1288&lt;&gt;"",SUMIFS('JPK_KR-1'!AK:AK,'JPK_KR-1'!W:W,J1288),"")</f>
        <v/>
      </c>
    </row>
    <row r="1289" spans="1:12" x14ac:dyDescent="0.35">
      <c r="A1289" t="str">
        <f>IF(KOKPIT!A1289&lt;&gt;"",KOKPIT!A1289,"")</f>
        <v/>
      </c>
      <c r="B1289" t="str">
        <f>IF(KOKPIT!B1289&lt;&gt;"",KOKPIT!B1289,"")</f>
        <v/>
      </c>
      <c r="C1289" s="124" t="str">
        <f>IF(A1289&lt;&gt;"",SUMIFS('JPK_KR-1'!AL:AL,'JPK_KR-1'!W:W,B1289),"")</f>
        <v/>
      </c>
      <c r="D1289" s="124" t="str">
        <f>IF(A1289&lt;&gt;"",SUMIFS('JPK_KR-1'!AM:AM,'JPK_KR-1'!W:W,B1289),"")</f>
        <v/>
      </c>
      <c r="E1289" t="str">
        <f>IF(KOKPIT!E1289&lt;&gt;"",KOKPIT!E1289,"")</f>
        <v/>
      </c>
      <c r="F1289" t="str">
        <f>IF(KOKPIT!F1289&lt;&gt;"",KOKPIT!F1289,"")</f>
        <v/>
      </c>
      <c r="G1289" s="124" t="str">
        <f>IF(E1289&lt;&gt;"",SUMIFS('JPK_KR-1'!AL:AL,'JPK_KR-1'!W:W,F1289),"")</f>
        <v/>
      </c>
      <c r="H1289" s="124" t="str">
        <f>IF(E1289&lt;&gt;"",SUMIFS('JPK_KR-1'!AM:AM,'JPK_KR-1'!W:W,F1289),"")</f>
        <v/>
      </c>
      <c r="I1289" t="str">
        <f>IF(KOKPIT!I1289&lt;&gt;"",KOKPIT!I1289,"")</f>
        <v/>
      </c>
      <c r="J1289" t="str">
        <f>IF(KOKPIT!J1289&lt;&gt;"",KOKPIT!J1289,"")</f>
        <v/>
      </c>
      <c r="K1289" s="124" t="str">
        <f>IF(I1289&lt;&gt;"",SUMIFS('JPK_KR-1'!AJ:AJ,'JPK_KR-1'!W:W,J1289),"")</f>
        <v/>
      </c>
      <c r="L1289" s="124" t="str">
        <f>IF(I1289&lt;&gt;"",SUMIFS('JPK_KR-1'!AK:AK,'JPK_KR-1'!W:W,J1289),"")</f>
        <v/>
      </c>
    </row>
    <row r="1290" spans="1:12" x14ac:dyDescent="0.35">
      <c r="A1290" t="str">
        <f>IF(KOKPIT!A1290&lt;&gt;"",KOKPIT!A1290,"")</f>
        <v/>
      </c>
      <c r="B1290" t="str">
        <f>IF(KOKPIT!B1290&lt;&gt;"",KOKPIT!B1290,"")</f>
        <v/>
      </c>
      <c r="C1290" s="124" t="str">
        <f>IF(A1290&lt;&gt;"",SUMIFS('JPK_KR-1'!AL:AL,'JPK_KR-1'!W:W,B1290),"")</f>
        <v/>
      </c>
      <c r="D1290" s="124" t="str">
        <f>IF(A1290&lt;&gt;"",SUMIFS('JPK_KR-1'!AM:AM,'JPK_KR-1'!W:W,B1290),"")</f>
        <v/>
      </c>
      <c r="E1290" t="str">
        <f>IF(KOKPIT!E1290&lt;&gt;"",KOKPIT!E1290,"")</f>
        <v/>
      </c>
      <c r="F1290" t="str">
        <f>IF(KOKPIT!F1290&lt;&gt;"",KOKPIT!F1290,"")</f>
        <v/>
      </c>
      <c r="G1290" s="124" t="str">
        <f>IF(E1290&lt;&gt;"",SUMIFS('JPK_KR-1'!AL:AL,'JPK_KR-1'!W:W,F1290),"")</f>
        <v/>
      </c>
      <c r="H1290" s="124" t="str">
        <f>IF(E1290&lt;&gt;"",SUMIFS('JPK_KR-1'!AM:AM,'JPK_KR-1'!W:W,F1290),"")</f>
        <v/>
      </c>
      <c r="I1290" t="str">
        <f>IF(KOKPIT!I1290&lt;&gt;"",KOKPIT!I1290,"")</f>
        <v/>
      </c>
      <c r="J1290" t="str">
        <f>IF(KOKPIT!J1290&lt;&gt;"",KOKPIT!J1290,"")</f>
        <v/>
      </c>
      <c r="K1290" s="124" t="str">
        <f>IF(I1290&lt;&gt;"",SUMIFS('JPK_KR-1'!AJ:AJ,'JPK_KR-1'!W:W,J1290),"")</f>
        <v/>
      </c>
      <c r="L1290" s="124" t="str">
        <f>IF(I1290&lt;&gt;"",SUMIFS('JPK_KR-1'!AK:AK,'JPK_KR-1'!W:W,J1290),"")</f>
        <v/>
      </c>
    </row>
    <row r="1291" spans="1:12" x14ac:dyDescent="0.35">
      <c r="A1291" t="str">
        <f>IF(KOKPIT!A1291&lt;&gt;"",KOKPIT!A1291,"")</f>
        <v/>
      </c>
      <c r="B1291" t="str">
        <f>IF(KOKPIT!B1291&lt;&gt;"",KOKPIT!B1291,"")</f>
        <v/>
      </c>
      <c r="C1291" s="124" t="str">
        <f>IF(A1291&lt;&gt;"",SUMIFS('JPK_KR-1'!AL:AL,'JPK_KR-1'!W:W,B1291),"")</f>
        <v/>
      </c>
      <c r="D1291" s="124" t="str">
        <f>IF(A1291&lt;&gt;"",SUMIFS('JPK_KR-1'!AM:AM,'JPK_KR-1'!W:W,B1291),"")</f>
        <v/>
      </c>
      <c r="E1291" t="str">
        <f>IF(KOKPIT!E1291&lt;&gt;"",KOKPIT!E1291,"")</f>
        <v/>
      </c>
      <c r="F1291" t="str">
        <f>IF(KOKPIT!F1291&lt;&gt;"",KOKPIT!F1291,"")</f>
        <v/>
      </c>
      <c r="G1291" s="124" t="str">
        <f>IF(E1291&lt;&gt;"",SUMIFS('JPK_KR-1'!AL:AL,'JPK_KR-1'!W:W,F1291),"")</f>
        <v/>
      </c>
      <c r="H1291" s="124" t="str">
        <f>IF(E1291&lt;&gt;"",SUMIFS('JPK_KR-1'!AM:AM,'JPK_KR-1'!W:W,F1291),"")</f>
        <v/>
      </c>
      <c r="I1291" t="str">
        <f>IF(KOKPIT!I1291&lt;&gt;"",KOKPIT!I1291,"")</f>
        <v/>
      </c>
      <c r="J1291" t="str">
        <f>IF(KOKPIT!J1291&lt;&gt;"",KOKPIT!J1291,"")</f>
        <v/>
      </c>
      <c r="K1291" s="124" t="str">
        <f>IF(I1291&lt;&gt;"",SUMIFS('JPK_KR-1'!AJ:AJ,'JPK_KR-1'!W:W,J1291),"")</f>
        <v/>
      </c>
      <c r="L1291" s="124" t="str">
        <f>IF(I1291&lt;&gt;"",SUMIFS('JPK_KR-1'!AK:AK,'JPK_KR-1'!W:W,J1291),"")</f>
        <v/>
      </c>
    </row>
    <row r="1292" spans="1:12" x14ac:dyDescent="0.35">
      <c r="A1292" t="str">
        <f>IF(KOKPIT!A1292&lt;&gt;"",KOKPIT!A1292,"")</f>
        <v/>
      </c>
      <c r="B1292" t="str">
        <f>IF(KOKPIT!B1292&lt;&gt;"",KOKPIT!B1292,"")</f>
        <v/>
      </c>
      <c r="C1292" s="124" t="str">
        <f>IF(A1292&lt;&gt;"",SUMIFS('JPK_KR-1'!AL:AL,'JPK_KR-1'!W:W,B1292),"")</f>
        <v/>
      </c>
      <c r="D1292" s="124" t="str">
        <f>IF(A1292&lt;&gt;"",SUMIFS('JPK_KR-1'!AM:AM,'JPK_KR-1'!W:W,B1292),"")</f>
        <v/>
      </c>
      <c r="E1292" t="str">
        <f>IF(KOKPIT!E1292&lt;&gt;"",KOKPIT!E1292,"")</f>
        <v/>
      </c>
      <c r="F1292" t="str">
        <f>IF(KOKPIT!F1292&lt;&gt;"",KOKPIT!F1292,"")</f>
        <v/>
      </c>
      <c r="G1292" s="124" t="str">
        <f>IF(E1292&lt;&gt;"",SUMIFS('JPK_KR-1'!AL:AL,'JPK_KR-1'!W:W,F1292),"")</f>
        <v/>
      </c>
      <c r="H1292" s="124" t="str">
        <f>IF(E1292&lt;&gt;"",SUMIFS('JPK_KR-1'!AM:AM,'JPK_KR-1'!W:W,F1292),"")</f>
        <v/>
      </c>
      <c r="I1292" t="str">
        <f>IF(KOKPIT!I1292&lt;&gt;"",KOKPIT!I1292,"")</f>
        <v/>
      </c>
      <c r="J1292" t="str">
        <f>IF(KOKPIT!J1292&lt;&gt;"",KOKPIT!J1292,"")</f>
        <v/>
      </c>
      <c r="K1292" s="124" t="str">
        <f>IF(I1292&lt;&gt;"",SUMIFS('JPK_KR-1'!AJ:AJ,'JPK_KR-1'!W:W,J1292),"")</f>
        <v/>
      </c>
      <c r="L1292" s="124" t="str">
        <f>IF(I1292&lt;&gt;"",SUMIFS('JPK_KR-1'!AK:AK,'JPK_KR-1'!W:W,J1292),"")</f>
        <v/>
      </c>
    </row>
    <row r="1293" spans="1:12" x14ac:dyDescent="0.35">
      <c r="A1293" t="str">
        <f>IF(KOKPIT!A1293&lt;&gt;"",KOKPIT!A1293,"")</f>
        <v/>
      </c>
      <c r="B1293" t="str">
        <f>IF(KOKPIT!B1293&lt;&gt;"",KOKPIT!B1293,"")</f>
        <v/>
      </c>
      <c r="C1293" s="124" t="str">
        <f>IF(A1293&lt;&gt;"",SUMIFS('JPK_KR-1'!AL:AL,'JPK_KR-1'!W:W,B1293),"")</f>
        <v/>
      </c>
      <c r="D1293" s="124" t="str">
        <f>IF(A1293&lt;&gt;"",SUMIFS('JPK_KR-1'!AM:AM,'JPK_KR-1'!W:W,B1293),"")</f>
        <v/>
      </c>
      <c r="E1293" t="str">
        <f>IF(KOKPIT!E1293&lt;&gt;"",KOKPIT!E1293,"")</f>
        <v/>
      </c>
      <c r="F1293" t="str">
        <f>IF(KOKPIT!F1293&lt;&gt;"",KOKPIT!F1293,"")</f>
        <v/>
      </c>
      <c r="G1293" s="124" t="str">
        <f>IF(E1293&lt;&gt;"",SUMIFS('JPK_KR-1'!AL:AL,'JPK_KR-1'!W:W,F1293),"")</f>
        <v/>
      </c>
      <c r="H1293" s="124" t="str">
        <f>IF(E1293&lt;&gt;"",SUMIFS('JPK_KR-1'!AM:AM,'JPK_KR-1'!W:W,F1293),"")</f>
        <v/>
      </c>
      <c r="I1293" t="str">
        <f>IF(KOKPIT!I1293&lt;&gt;"",KOKPIT!I1293,"")</f>
        <v/>
      </c>
      <c r="J1293" t="str">
        <f>IF(KOKPIT!J1293&lt;&gt;"",KOKPIT!J1293,"")</f>
        <v/>
      </c>
      <c r="K1293" s="124" t="str">
        <f>IF(I1293&lt;&gt;"",SUMIFS('JPK_KR-1'!AJ:AJ,'JPK_KR-1'!W:W,J1293),"")</f>
        <v/>
      </c>
      <c r="L1293" s="124" t="str">
        <f>IF(I1293&lt;&gt;"",SUMIFS('JPK_KR-1'!AK:AK,'JPK_KR-1'!W:W,J1293),"")</f>
        <v/>
      </c>
    </row>
    <row r="1294" spans="1:12" x14ac:dyDescent="0.35">
      <c r="A1294" t="str">
        <f>IF(KOKPIT!A1294&lt;&gt;"",KOKPIT!A1294,"")</f>
        <v/>
      </c>
      <c r="B1294" t="str">
        <f>IF(KOKPIT!B1294&lt;&gt;"",KOKPIT!B1294,"")</f>
        <v/>
      </c>
      <c r="C1294" s="124" t="str">
        <f>IF(A1294&lt;&gt;"",SUMIFS('JPK_KR-1'!AL:AL,'JPK_KR-1'!W:W,B1294),"")</f>
        <v/>
      </c>
      <c r="D1294" s="124" t="str">
        <f>IF(A1294&lt;&gt;"",SUMIFS('JPK_KR-1'!AM:AM,'JPK_KR-1'!W:W,B1294),"")</f>
        <v/>
      </c>
      <c r="E1294" t="str">
        <f>IF(KOKPIT!E1294&lt;&gt;"",KOKPIT!E1294,"")</f>
        <v/>
      </c>
      <c r="F1294" t="str">
        <f>IF(KOKPIT!F1294&lt;&gt;"",KOKPIT!F1294,"")</f>
        <v/>
      </c>
      <c r="G1294" s="124" t="str">
        <f>IF(E1294&lt;&gt;"",SUMIFS('JPK_KR-1'!AL:AL,'JPK_KR-1'!W:W,F1294),"")</f>
        <v/>
      </c>
      <c r="H1294" s="124" t="str">
        <f>IF(E1294&lt;&gt;"",SUMIFS('JPK_KR-1'!AM:AM,'JPK_KR-1'!W:W,F1294),"")</f>
        <v/>
      </c>
      <c r="I1294" t="str">
        <f>IF(KOKPIT!I1294&lt;&gt;"",KOKPIT!I1294,"")</f>
        <v/>
      </c>
      <c r="J1294" t="str">
        <f>IF(KOKPIT!J1294&lt;&gt;"",KOKPIT!J1294,"")</f>
        <v/>
      </c>
      <c r="K1294" s="124" t="str">
        <f>IF(I1294&lt;&gt;"",SUMIFS('JPK_KR-1'!AJ:AJ,'JPK_KR-1'!W:W,J1294),"")</f>
        <v/>
      </c>
      <c r="L1294" s="124" t="str">
        <f>IF(I1294&lt;&gt;"",SUMIFS('JPK_KR-1'!AK:AK,'JPK_KR-1'!W:W,J1294),"")</f>
        <v/>
      </c>
    </row>
    <row r="1295" spans="1:12" x14ac:dyDescent="0.35">
      <c r="A1295" t="str">
        <f>IF(KOKPIT!A1295&lt;&gt;"",KOKPIT!A1295,"")</f>
        <v/>
      </c>
      <c r="B1295" t="str">
        <f>IF(KOKPIT!B1295&lt;&gt;"",KOKPIT!B1295,"")</f>
        <v/>
      </c>
      <c r="C1295" s="124" t="str">
        <f>IF(A1295&lt;&gt;"",SUMIFS('JPK_KR-1'!AL:AL,'JPK_KR-1'!W:W,B1295),"")</f>
        <v/>
      </c>
      <c r="D1295" s="124" t="str">
        <f>IF(A1295&lt;&gt;"",SUMIFS('JPK_KR-1'!AM:AM,'JPK_KR-1'!W:W,B1295),"")</f>
        <v/>
      </c>
      <c r="E1295" t="str">
        <f>IF(KOKPIT!E1295&lt;&gt;"",KOKPIT!E1295,"")</f>
        <v/>
      </c>
      <c r="F1295" t="str">
        <f>IF(KOKPIT!F1295&lt;&gt;"",KOKPIT!F1295,"")</f>
        <v/>
      </c>
      <c r="G1295" s="124" t="str">
        <f>IF(E1295&lt;&gt;"",SUMIFS('JPK_KR-1'!AL:AL,'JPK_KR-1'!W:W,F1295),"")</f>
        <v/>
      </c>
      <c r="H1295" s="124" t="str">
        <f>IF(E1295&lt;&gt;"",SUMIFS('JPK_KR-1'!AM:AM,'JPK_KR-1'!W:W,F1295),"")</f>
        <v/>
      </c>
      <c r="I1295" t="str">
        <f>IF(KOKPIT!I1295&lt;&gt;"",KOKPIT!I1295,"")</f>
        <v/>
      </c>
      <c r="J1295" t="str">
        <f>IF(KOKPIT!J1295&lt;&gt;"",KOKPIT!J1295,"")</f>
        <v/>
      </c>
      <c r="K1295" s="124" t="str">
        <f>IF(I1295&lt;&gt;"",SUMIFS('JPK_KR-1'!AJ:AJ,'JPK_KR-1'!W:W,J1295),"")</f>
        <v/>
      </c>
      <c r="L1295" s="124" t="str">
        <f>IF(I1295&lt;&gt;"",SUMIFS('JPK_KR-1'!AK:AK,'JPK_KR-1'!W:W,J1295),"")</f>
        <v/>
      </c>
    </row>
    <row r="1296" spans="1:12" x14ac:dyDescent="0.35">
      <c r="A1296" t="str">
        <f>IF(KOKPIT!A1296&lt;&gt;"",KOKPIT!A1296,"")</f>
        <v/>
      </c>
      <c r="B1296" t="str">
        <f>IF(KOKPIT!B1296&lt;&gt;"",KOKPIT!B1296,"")</f>
        <v/>
      </c>
      <c r="C1296" s="124" t="str">
        <f>IF(A1296&lt;&gt;"",SUMIFS('JPK_KR-1'!AL:AL,'JPK_KR-1'!W:W,B1296),"")</f>
        <v/>
      </c>
      <c r="D1296" s="124" t="str">
        <f>IF(A1296&lt;&gt;"",SUMIFS('JPK_KR-1'!AM:AM,'JPK_KR-1'!W:W,B1296),"")</f>
        <v/>
      </c>
      <c r="E1296" t="str">
        <f>IF(KOKPIT!E1296&lt;&gt;"",KOKPIT!E1296,"")</f>
        <v/>
      </c>
      <c r="F1296" t="str">
        <f>IF(KOKPIT!F1296&lt;&gt;"",KOKPIT!F1296,"")</f>
        <v/>
      </c>
      <c r="G1296" s="124" t="str">
        <f>IF(E1296&lt;&gt;"",SUMIFS('JPK_KR-1'!AL:AL,'JPK_KR-1'!W:W,F1296),"")</f>
        <v/>
      </c>
      <c r="H1296" s="124" t="str">
        <f>IF(E1296&lt;&gt;"",SUMIFS('JPK_KR-1'!AM:AM,'JPK_KR-1'!W:W,F1296),"")</f>
        <v/>
      </c>
      <c r="I1296" t="str">
        <f>IF(KOKPIT!I1296&lt;&gt;"",KOKPIT!I1296,"")</f>
        <v/>
      </c>
      <c r="J1296" t="str">
        <f>IF(KOKPIT!J1296&lt;&gt;"",KOKPIT!J1296,"")</f>
        <v/>
      </c>
      <c r="K1296" s="124" t="str">
        <f>IF(I1296&lt;&gt;"",SUMIFS('JPK_KR-1'!AJ:AJ,'JPK_KR-1'!W:W,J1296),"")</f>
        <v/>
      </c>
      <c r="L1296" s="124" t="str">
        <f>IF(I1296&lt;&gt;"",SUMIFS('JPK_KR-1'!AK:AK,'JPK_KR-1'!W:W,J1296),"")</f>
        <v/>
      </c>
    </row>
    <row r="1297" spans="1:12" x14ac:dyDescent="0.35">
      <c r="A1297" t="str">
        <f>IF(KOKPIT!A1297&lt;&gt;"",KOKPIT!A1297,"")</f>
        <v/>
      </c>
      <c r="B1297" t="str">
        <f>IF(KOKPIT!B1297&lt;&gt;"",KOKPIT!B1297,"")</f>
        <v/>
      </c>
      <c r="C1297" s="124" t="str">
        <f>IF(A1297&lt;&gt;"",SUMIFS('JPK_KR-1'!AL:AL,'JPK_KR-1'!W:W,B1297),"")</f>
        <v/>
      </c>
      <c r="D1297" s="124" t="str">
        <f>IF(A1297&lt;&gt;"",SUMIFS('JPK_KR-1'!AM:AM,'JPK_KR-1'!W:W,B1297),"")</f>
        <v/>
      </c>
      <c r="E1297" t="str">
        <f>IF(KOKPIT!E1297&lt;&gt;"",KOKPIT!E1297,"")</f>
        <v/>
      </c>
      <c r="F1297" t="str">
        <f>IF(KOKPIT!F1297&lt;&gt;"",KOKPIT!F1297,"")</f>
        <v/>
      </c>
      <c r="G1297" s="124" t="str">
        <f>IF(E1297&lt;&gt;"",SUMIFS('JPK_KR-1'!AL:AL,'JPK_KR-1'!W:W,F1297),"")</f>
        <v/>
      </c>
      <c r="H1297" s="124" t="str">
        <f>IF(E1297&lt;&gt;"",SUMIFS('JPK_KR-1'!AM:AM,'JPK_KR-1'!W:W,F1297),"")</f>
        <v/>
      </c>
      <c r="I1297" t="str">
        <f>IF(KOKPIT!I1297&lt;&gt;"",KOKPIT!I1297,"")</f>
        <v/>
      </c>
      <c r="J1297" t="str">
        <f>IF(KOKPIT!J1297&lt;&gt;"",KOKPIT!J1297,"")</f>
        <v/>
      </c>
      <c r="K1297" s="124" t="str">
        <f>IF(I1297&lt;&gt;"",SUMIFS('JPK_KR-1'!AJ:AJ,'JPK_KR-1'!W:W,J1297),"")</f>
        <v/>
      </c>
      <c r="L1297" s="124" t="str">
        <f>IF(I1297&lt;&gt;"",SUMIFS('JPK_KR-1'!AK:AK,'JPK_KR-1'!W:W,J1297),"")</f>
        <v/>
      </c>
    </row>
    <row r="1298" spans="1:12" x14ac:dyDescent="0.35">
      <c r="A1298" t="str">
        <f>IF(KOKPIT!A1298&lt;&gt;"",KOKPIT!A1298,"")</f>
        <v/>
      </c>
      <c r="B1298" t="str">
        <f>IF(KOKPIT!B1298&lt;&gt;"",KOKPIT!B1298,"")</f>
        <v/>
      </c>
      <c r="C1298" s="124" t="str">
        <f>IF(A1298&lt;&gt;"",SUMIFS('JPK_KR-1'!AL:AL,'JPK_KR-1'!W:W,B1298),"")</f>
        <v/>
      </c>
      <c r="D1298" s="124" t="str">
        <f>IF(A1298&lt;&gt;"",SUMIFS('JPK_KR-1'!AM:AM,'JPK_KR-1'!W:W,B1298),"")</f>
        <v/>
      </c>
      <c r="E1298" t="str">
        <f>IF(KOKPIT!E1298&lt;&gt;"",KOKPIT!E1298,"")</f>
        <v/>
      </c>
      <c r="F1298" t="str">
        <f>IF(KOKPIT!F1298&lt;&gt;"",KOKPIT!F1298,"")</f>
        <v/>
      </c>
      <c r="G1298" s="124" t="str">
        <f>IF(E1298&lt;&gt;"",SUMIFS('JPK_KR-1'!AL:AL,'JPK_KR-1'!W:W,F1298),"")</f>
        <v/>
      </c>
      <c r="H1298" s="124" t="str">
        <f>IF(E1298&lt;&gt;"",SUMIFS('JPK_KR-1'!AM:AM,'JPK_KR-1'!W:W,F1298),"")</f>
        <v/>
      </c>
      <c r="I1298" t="str">
        <f>IF(KOKPIT!I1298&lt;&gt;"",KOKPIT!I1298,"")</f>
        <v/>
      </c>
      <c r="J1298" t="str">
        <f>IF(KOKPIT!J1298&lt;&gt;"",KOKPIT!J1298,"")</f>
        <v/>
      </c>
      <c r="K1298" s="124" t="str">
        <f>IF(I1298&lt;&gt;"",SUMIFS('JPK_KR-1'!AJ:AJ,'JPK_KR-1'!W:W,J1298),"")</f>
        <v/>
      </c>
      <c r="L1298" s="124" t="str">
        <f>IF(I1298&lt;&gt;"",SUMIFS('JPK_KR-1'!AK:AK,'JPK_KR-1'!W:W,J1298),"")</f>
        <v/>
      </c>
    </row>
    <row r="1299" spans="1:12" x14ac:dyDescent="0.35">
      <c r="A1299" t="str">
        <f>IF(KOKPIT!A1299&lt;&gt;"",KOKPIT!A1299,"")</f>
        <v/>
      </c>
      <c r="B1299" t="str">
        <f>IF(KOKPIT!B1299&lt;&gt;"",KOKPIT!B1299,"")</f>
        <v/>
      </c>
      <c r="C1299" s="124" t="str">
        <f>IF(A1299&lt;&gt;"",SUMIFS('JPK_KR-1'!AL:AL,'JPK_KR-1'!W:W,B1299),"")</f>
        <v/>
      </c>
      <c r="D1299" s="124" t="str">
        <f>IF(A1299&lt;&gt;"",SUMIFS('JPK_KR-1'!AM:AM,'JPK_KR-1'!W:W,B1299),"")</f>
        <v/>
      </c>
      <c r="E1299" t="str">
        <f>IF(KOKPIT!E1299&lt;&gt;"",KOKPIT!E1299,"")</f>
        <v/>
      </c>
      <c r="F1299" t="str">
        <f>IF(KOKPIT!F1299&lt;&gt;"",KOKPIT!F1299,"")</f>
        <v/>
      </c>
      <c r="G1299" s="124" t="str">
        <f>IF(E1299&lt;&gt;"",SUMIFS('JPK_KR-1'!AL:AL,'JPK_KR-1'!W:W,F1299),"")</f>
        <v/>
      </c>
      <c r="H1299" s="124" t="str">
        <f>IF(E1299&lt;&gt;"",SUMIFS('JPK_KR-1'!AM:AM,'JPK_KR-1'!W:W,F1299),"")</f>
        <v/>
      </c>
      <c r="I1299" t="str">
        <f>IF(KOKPIT!I1299&lt;&gt;"",KOKPIT!I1299,"")</f>
        <v/>
      </c>
      <c r="J1299" t="str">
        <f>IF(KOKPIT!J1299&lt;&gt;"",KOKPIT!J1299,"")</f>
        <v/>
      </c>
      <c r="K1299" s="124" t="str">
        <f>IF(I1299&lt;&gt;"",SUMIFS('JPK_KR-1'!AJ:AJ,'JPK_KR-1'!W:W,J1299),"")</f>
        <v/>
      </c>
      <c r="L1299" s="124" t="str">
        <f>IF(I1299&lt;&gt;"",SUMIFS('JPK_KR-1'!AK:AK,'JPK_KR-1'!W:W,J1299),"")</f>
        <v/>
      </c>
    </row>
    <row r="1300" spans="1:12" x14ac:dyDescent="0.35">
      <c r="A1300" t="str">
        <f>IF(KOKPIT!A1300&lt;&gt;"",KOKPIT!A1300,"")</f>
        <v/>
      </c>
      <c r="B1300" t="str">
        <f>IF(KOKPIT!B1300&lt;&gt;"",KOKPIT!B1300,"")</f>
        <v/>
      </c>
      <c r="C1300" s="124" t="str">
        <f>IF(A1300&lt;&gt;"",SUMIFS('JPK_KR-1'!AL:AL,'JPK_KR-1'!W:W,B1300),"")</f>
        <v/>
      </c>
      <c r="D1300" s="124" t="str">
        <f>IF(A1300&lt;&gt;"",SUMIFS('JPK_KR-1'!AM:AM,'JPK_KR-1'!W:W,B1300),"")</f>
        <v/>
      </c>
      <c r="E1300" t="str">
        <f>IF(KOKPIT!E1300&lt;&gt;"",KOKPIT!E1300,"")</f>
        <v/>
      </c>
      <c r="F1300" t="str">
        <f>IF(KOKPIT!F1300&lt;&gt;"",KOKPIT!F1300,"")</f>
        <v/>
      </c>
      <c r="G1300" s="124" t="str">
        <f>IF(E1300&lt;&gt;"",SUMIFS('JPK_KR-1'!AL:AL,'JPK_KR-1'!W:W,F1300),"")</f>
        <v/>
      </c>
      <c r="H1300" s="124" t="str">
        <f>IF(E1300&lt;&gt;"",SUMIFS('JPK_KR-1'!AM:AM,'JPK_KR-1'!W:W,F1300),"")</f>
        <v/>
      </c>
      <c r="I1300" t="str">
        <f>IF(KOKPIT!I1300&lt;&gt;"",KOKPIT!I1300,"")</f>
        <v/>
      </c>
      <c r="J1300" t="str">
        <f>IF(KOKPIT!J1300&lt;&gt;"",KOKPIT!J1300,"")</f>
        <v/>
      </c>
      <c r="K1300" s="124" t="str">
        <f>IF(I1300&lt;&gt;"",SUMIFS('JPK_KR-1'!AJ:AJ,'JPK_KR-1'!W:W,J1300),"")</f>
        <v/>
      </c>
      <c r="L1300" s="124" t="str">
        <f>IF(I1300&lt;&gt;"",SUMIFS('JPK_KR-1'!AK:AK,'JPK_KR-1'!W:W,J1300),"")</f>
        <v/>
      </c>
    </row>
    <row r="1301" spans="1:12" x14ac:dyDescent="0.35">
      <c r="A1301" t="str">
        <f>IF(KOKPIT!A1301&lt;&gt;"",KOKPIT!A1301,"")</f>
        <v/>
      </c>
      <c r="B1301" t="str">
        <f>IF(KOKPIT!B1301&lt;&gt;"",KOKPIT!B1301,"")</f>
        <v/>
      </c>
      <c r="C1301" s="124" t="str">
        <f>IF(A1301&lt;&gt;"",SUMIFS('JPK_KR-1'!AL:AL,'JPK_KR-1'!W:W,B1301),"")</f>
        <v/>
      </c>
      <c r="D1301" s="124" t="str">
        <f>IF(A1301&lt;&gt;"",SUMIFS('JPK_KR-1'!AM:AM,'JPK_KR-1'!W:W,B1301),"")</f>
        <v/>
      </c>
      <c r="E1301" t="str">
        <f>IF(KOKPIT!E1301&lt;&gt;"",KOKPIT!E1301,"")</f>
        <v/>
      </c>
      <c r="F1301" t="str">
        <f>IF(KOKPIT!F1301&lt;&gt;"",KOKPIT!F1301,"")</f>
        <v/>
      </c>
      <c r="G1301" s="124" t="str">
        <f>IF(E1301&lt;&gt;"",SUMIFS('JPK_KR-1'!AL:AL,'JPK_KR-1'!W:W,F1301),"")</f>
        <v/>
      </c>
      <c r="H1301" s="124" t="str">
        <f>IF(E1301&lt;&gt;"",SUMIFS('JPK_KR-1'!AM:AM,'JPK_KR-1'!W:W,F1301),"")</f>
        <v/>
      </c>
      <c r="I1301" t="str">
        <f>IF(KOKPIT!I1301&lt;&gt;"",KOKPIT!I1301,"")</f>
        <v/>
      </c>
      <c r="J1301" t="str">
        <f>IF(KOKPIT!J1301&lt;&gt;"",KOKPIT!J1301,"")</f>
        <v/>
      </c>
      <c r="K1301" s="124" t="str">
        <f>IF(I1301&lt;&gt;"",SUMIFS('JPK_KR-1'!AJ:AJ,'JPK_KR-1'!W:W,J1301),"")</f>
        <v/>
      </c>
      <c r="L1301" s="124" t="str">
        <f>IF(I1301&lt;&gt;"",SUMIFS('JPK_KR-1'!AK:AK,'JPK_KR-1'!W:W,J1301),"")</f>
        <v/>
      </c>
    </row>
    <row r="1302" spans="1:12" x14ac:dyDescent="0.35">
      <c r="A1302" t="str">
        <f>IF(KOKPIT!A1302&lt;&gt;"",KOKPIT!A1302,"")</f>
        <v/>
      </c>
      <c r="B1302" t="str">
        <f>IF(KOKPIT!B1302&lt;&gt;"",KOKPIT!B1302,"")</f>
        <v/>
      </c>
      <c r="C1302" s="124" t="str">
        <f>IF(A1302&lt;&gt;"",SUMIFS('JPK_KR-1'!AL:AL,'JPK_KR-1'!W:W,B1302),"")</f>
        <v/>
      </c>
      <c r="D1302" s="124" t="str">
        <f>IF(A1302&lt;&gt;"",SUMIFS('JPK_KR-1'!AM:AM,'JPK_KR-1'!W:W,B1302),"")</f>
        <v/>
      </c>
      <c r="E1302" t="str">
        <f>IF(KOKPIT!E1302&lt;&gt;"",KOKPIT!E1302,"")</f>
        <v/>
      </c>
      <c r="F1302" t="str">
        <f>IF(KOKPIT!F1302&lt;&gt;"",KOKPIT!F1302,"")</f>
        <v/>
      </c>
      <c r="G1302" s="124" t="str">
        <f>IF(E1302&lt;&gt;"",SUMIFS('JPK_KR-1'!AL:AL,'JPK_KR-1'!W:W,F1302),"")</f>
        <v/>
      </c>
      <c r="H1302" s="124" t="str">
        <f>IF(E1302&lt;&gt;"",SUMIFS('JPK_KR-1'!AM:AM,'JPK_KR-1'!W:W,F1302),"")</f>
        <v/>
      </c>
      <c r="I1302" t="str">
        <f>IF(KOKPIT!I1302&lt;&gt;"",KOKPIT!I1302,"")</f>
        <v/>
      </c>
      <c r="J1302" t="str">
        <f>IF(KOKPIT!J1302&lt;&gt;"",KOKPIT!J1302,"")</f>
        <v/>
      </c>
      <c r="K1302" s="124" t="str">
        <f>IF(I1302&lt;&gt;"",SUMIFS('JPK_KR-1'!AJ:AJ,'JPK_KR-1'!W:W,J1302),"")</f>
        <v/>
      </c>
      <c r="L1302" s="124" t="str">
        <f>IF(I1302&lt;&gt;"",SUMIFS('JPK_KR-1'!AK:AK,'JPK_KR-1'!W:W,J1302),"")</f>
        <v/>
      </c>
    </row>
    <row r="1303" spans="1:12" x14ac:dyDescent="0.35">
      <c r="A1303" t="str">
        <f>IF(KOKPIT!A1303&lt;&gt;"",KOKPIT!A1303,"")</f>
        <v/>
      </c>
      <c r="B1303" t="str">
        <f>IF(KOKPIT!B1303&lt;&gt;"",KOKPIT!B1303,"")</f>
        <v/>
      </c>
      <c r="C1303" s="124" t="str">
        <f>IF(A1303&lt;&gt;"",SUMIFS('JPK_KR-1'!AL:AL,'JPK_KR-1'!W:W,B1303),"")</f>
        <v/>
      </c>
      <c r="D1303" s="124" t="str">
        <f>IF(A1303&lt;&gt;"",SUMIFS('JPK_KR-1'!AM:AM,'JPK_KR-1'!W:W,B1303),"")</f>
        <v/>
      </c>
      <c r="E1303" t="str">
        <f>IF(KOKPIT!E1303&lt;&gt;"",KOKPIT!E1303,"")</f>
        <v/>
      </c>
      <c r="F1303" t="str">
        <f>IF(KOKPIT!F1303&lt;&gt;"",KOKPIT!F1303,"")</f>
        <v/>
      </c>
      <c r="G1303" s="124" t="str">
        <f>IF(E1303&lt;&gt;"",SUMIFS('JPK_KR-1'!AL:AL,'JPK_KR-1'!W:W,F1303),"")</f>
        <v/>
      </c>
      <c r="H1303" s="124" t="str">
        <f>IF(E1303&lt;&gt;"",SUMIFS('JPK_KR-1'!AM:AM,'JPK_KR-1'!W:W,F1303),"")</f>
        <v/>
      </c>
      <c r="I1303" t="str">
        <f>IF(KOKPIT!I1303&lt;&gt;"",KOKPIT!I1303,"")</f>
        <v/>
      </c>
      <c r="J1303" t="str">
        <f>IF(KOKPIT!J1303&lt;&gt;"",KOKPIT!J1303,"")</f>
        <v/>
      </c>
      <c r="K1303" s="124" t="str">
        <f>IF(I1303&lt;&gt;"",SUMIFS('JPK_KR-1'!AJ:AJ,'JPK_KR-1'!W:W,J1303),"")</f>
        <v/>
      </c>
      <c r="L1303" s="124" t="str">
        <f>IF(I1303&lt;&gt;"",SUMIFS('JPK_KR-1'!AK:AK,'JPK_KR-1'!W:W,J1303),"")</f>
        <v/>
      </c>
    </row>
    <row r="1304" spans="1:12" x14ac:dyDescent="0.35">
      <c r="A1304" t="str">
        <f>IF(KOKPIT!A1304&lt;&gt;"",KOKPIT!A1304,"")</f>
        <v/>
      </c>
      <c r="B1304" t="str">
        <f>IF(KOKPIT!B1304&lt;&gt;"",KOKPIT!B1304,"")</f>
        <v/>
      </c>
      <c r="C1304" s="124" t="str">
        <f>IF(A1304&lt;&gt;"",SUMIFS('JPK_KR-1'!AL:AL,'JPK_KR-1'!W:W,B1304),"")</f>
        <v/>
      </c>
      <c r="D1304" s="124" t="str">
        <f>IF(A1304&lt;&gt;"",SUMIFS('JPK_KR-1'!AM:AM,'JPK_KR-1'!W:W,B1304),"")</f>
        <v/>
      </c>
      <c r="E1304" t="str">
        <f>IF(KOKPIT!E1304&lt;&gt;"",KOKPIT!E1304,"")</f>
        <v/>
      </c>
      <c r="F1304" t="str">
        <f>IF(KOKPIT!F1304&lt;&gt;"",KOKPIT!F1304,"")</f>
        <v/>
      </c>
      <c r="G1304" s="124" t="str">
        <f>IF(E1304&lt;&gt;"",SUMIFS('JPK_KR-1'!AL:AL,'JPK_KR-1'!W:W,F1304),"")</f>
        <v/>
      </c>
      <c r="H1304" s="124" t="str">
        <f>IF(E1304&lt;&gt;"",SUMIFS('JPK_KR-1'!AM:AM,'JPK_KR-1'!W:W,F1304),"")</f>
        <v/>
      </c>
      <c r="I1304" t="str">
        <f>IF(KOKPIT!I1304&lt;&gt;"",KOKPIT!I1304,"")</f>
        <v/>
      </c>
      <c r="J1304" t="str">
        <f>IF(KOKPIT!J1304&lt;&gt;"",KOKPIT!J1304,"")</f>
        <v/>
      </c>
      <c r="K1304" s="124" t="str">
        <f>IF(I1304&lt;&gt;"",SUMIFS('JPK_KR-1'!AJ:AJ,'JPK_KR-1'!W:W,J1304),"")</f>
        <v/>
      </c>
      <c r="L1304" s="124" t="str">
        <f>IF(I1304&lt;&gt;"",SUMIFS('JPK_KR-1'!AK:AK,'JPK_KR-1'!W:W,J1304),"")</f>
        <v/>
      </c>
    </row>
    <row r="1305" spans="1:12" x14ac:dyDescent="0.35">
      <c r="A1305" t="str">
        <f>IF(KOKPIT!A1305&lt;&gt;"",KOKPIT!A1305,"")</f>
        <v/>
      </c>
      <c r="B1305" t="str">
        <f>IF(KOKPIT!B1305&lt;&gt;"",KOKPIT!B1305,"")</f>
        <v/>
      </c>
      <c r="C1305" s="124" t="str">
        <f>IF(A1305&lt;&gt;"",SUMIFS('JPK_KR-1'!AL:AL,'JPK_KR-1'!W:W,B1305),"")</f>
        <v/>
      </c>
      <c r="D1305" s="124" t="str">
        <f>IF(A1305&lt;&gt;"",SUMIFS('JPK_KR-1'!AM:AM,'JPK_KR-1'!W:W,B1305),"")</f>
        <v/>
      </c>
      <c r="E1305" t="str">
        <f>IF(KOKPIT!E1305&lt;&gt;"",KOKPIT!E1305,"")</f>
        <v/>
      </c>
      <c r="F1305" t="str">
        <f>IF(KOKPIT!F1305&lt;&gt;"",KOKPIT!F1305,"")</f>
        <v/>
      </c>
      <c r="G1305" s="124" t="str">
        <f>IF(E1305&lt;&gt;"",SUMIFS('JPK_KR-1'!AL:AL,'JPK_KR-1'!W:W,F1305),"")</f>
        <v/>
      </c>
      <c r="H1305" s="124" t="str">
        <f>IF(E1305&lt;&gt;"",SUMIFS('JPK_KR-1'!AM:AM,'JPK_KR-1'!W:W,F1305),"")</f>
        <v/>
      </c>
      <c r="I1305" t="str">
        <f>IF(KOKPIT!I1305&lt;&gt;"",KOKPIT!I1305,"")</f>
        <v/>
      </c>
      <c r="J1305" t="str">
        <f>IF(KOKPIT!J1305&lt;&gt;"",KOKPIT!J1305,"")</f>
        <v/>
      </c>
      <c r="K1305" s="124" t="str">
        <f>IF(I1305&lt;&gt;"",SUMIFS('JPK_KR-1'!AJ:AJ,'JPK_KR-1'!W:W,J1305),"")</f>
        <v/>
      </c>
      <c r="L1305" s="124" t="str">
        <f>IF(I1305&lt;&gt;"",SUMIFS('JPK_KR-1'!AK:AK,'JPK_KR-1'!W:W,J1305),"")</f>
        <v/>
      </c>
    </row>
    <row r="1306" spans="1:12" x14ac:dyDescent="0.35">
      <c r="A1306" t="str">
        <f>IF(KOKPIT!A1306&lt;&gt;"",KOKPIT!A1306,"")</f>
        <v/>
      </c>
      <c r="B1306" t="str">
        <f>IF(KOKPIT!B1306&lt;&gt;"",KOKPIT!B1306,"")</f>
        <v/>
      </c>
      <c r="C1306" s="124" t="str">
        <f>IF(A1306&lt;&gt;"",SUMIFS('JPK_KR-1'!AL:AL,'JPK_KR-1'!W:W,B1306),"")</f>
        <v/>
      </c>
      <c r="D1306" s="124" t="str">
        <f>IF(A1306&lt;&gt;"",SUMIFS('JPK_KR-1'!AM:AM,'JPK_KR-1'!W:W,B1306),"")</f>
        <v/>
      </c>
      <c r="E1306" t="str">
        <f>IF(KOKPIT!E1306&lt;&gt;"",KOKPIT!E1306,"")</f>
        <v/>
      </c>
      <c r="F1306" t="str">
        <f>IF(KOKPIT!F1306&lt;&gt;"",KOKPIT!F1306,"")</f>
        <v/>
      </c>
      <c r="G1306" s="124" t="str">
        <f>IF(E1306&lt;&gt;"",SUMIFS('JPK_KR-1'!AL:AL,'JPK_KR-1'!W:W,F1306),"")</f>
        <v/>
      </c>
      <c r="H1306" s="124" t="str">
        <f>IF(E1306&lt;&gt;"",SUMIFS('JPK_KR-1'!AM:AM,'JPK_KR-1'!W:W,F1306),"")</f>
        <v/>
      </c>
      <c r="I1306" t="str">
        <f>IF(KOKPIT!I1306&lt;&gt;"",KOKPIT!I1306,"")</f>
        <v/>
      </c>
      <c r="J1306" t="str">
        <f>IF(KOKPIT!J1306&lt;&gt;"",KOKPIT!J1306,"")</f>
        <v/>
      </c>
      <c r="K1306" s="124" t="str">
        <f>IF(I1306&lt;&gt;"",SUMIFS('JPK_KR-1'!AJ:AJ,'JPK_KR-1'!W:W,J1306),"")</f>
        <v/>
      </c>
      <c r="L1306" s="124" t="str">
        <f>IF(I1306&lt;&gt;"",SUMIFS('JPK_KR-1'!AK:AK,'JPK_KR-1'!W:W,J1306),"")</f>
        <v/>
      </c>
    </row>
    <row r="1307" spans="1:12" x14ac:dyDescent="0.35">
      <c r="A1307" t="str">
        <f>IF(KOKPIT!A1307&lt;&gt;"",KOKPIT!A1307,"")</f>
        <v/>
      </c>
      <c r="B1307" t="str">
        <f>IF(KOKPIT!B1307&lt;&gt;"",KOKPIT!B1307,"")</f>
        <v/>
      </c>
      <c r="C1307" s="124" t="str">
        <f>IF(A1307&lt;&gt;"",SUMIFS('JPK_KR-1'!AL:AL,'JPK_KR-1'!W:W,B1307),"")</f>
        <v/>
      </c>
      <c r="D1307" s="124" t="str">
        <f>IF(A1307&lt;&gt;"",SUMIFS('JPK_KR-1'!AM:AM,'JPK_KR-1'!W:W,B1307),"")</f>
        <v/>
      </c>
      <c r="E1307" t="str">
        <f>IF(KOKPIT!E1307&lt;&gt;"",KOKPIT!E1307,"")</f>
        <v/>
      </c>
      <c r="F1307" t="str">
        <f>IF(KOKPIT!F1307&lt;&gt;"",KOKPIT!F1307,"")</f>
        <v/>
      </c>
      <c r="G1307" s="124" t="str">
        <f>IF(E1307&lt;&gt;"",SUMIFS('JPK_KR-1'!AL:AL,'JPK_KR-1'!W:W,F1307),"")</f>
        <v/>
      </c>
      <c r="H1307" s="124" t="str">
        <f>IF(E1307&lt;&gt;"",SUMIFS('JPK_KR-1'!AM:AM,'JPK_KR-1'!W:W,F1307),"")</f>
        <v/>
      </c>
      <c r="I1307" t="str">
        <f>IF(KOKPIT!I1307&lt;&gt;"",KOKPIT!I1307,"")</f>
        <v/>
      </c>
      <c r="J1307" t="str">
        <f>IF(KOKPIT!J1307&lt;&gt;"",KOKPIT!J1307,"")</f>
        <v/>
      </c>
      <c r="K1307" s="124" t="str">
        <f>IF(I1307&lt;&gt;"",SUMIFS('JPK_KR-1'!AJ:AJ,'JPK_KR-1'!W:W,J1307),"")</f>
        <v/>
      </c>
      <c r="L1307" s="124" t="str">
        <f>IF(I1307&lt;&gt;"",SUMIFS('JPK_KR-1'!AK:AK,'JPK_KR-1'!W:W,J1307),"")</f>
        <v/>
      </c>
    </row>
    <row r="1308" spans="1:12" x14ac:dyDescent="0.35">
      <c r="A1308" t="str">
        <f>IF(KOKPIT!A1308&lt;&gt;"",KOKPIT!A1308,"")</f>
        <v/>
      </c>
      <c r="B1308" t="str">
        <f>IF(KOKPIT!B1308&lt;&gt;"",KOKPIT!B1308,"")</f>
        <v/>
      </c>
      <c r="C1308" s="124" t="str">
        <f>IF(A1308&lt;&gt;"",SUMIFS('JPK_KR-1'!AL:AL,'JPK_KR-1'!W:W,B1308),"")</f>
        <v/>
      </c>
      <c r="D1308" s="124" t="str">
        <f>IF(A1308&lt;&gt;"",SUMIFS('JPK_KR-1'!AM:AM,'JPK_KR-1'!W:W,B1308),"")</f>
        <v/>
      </c>
      <c r="E1308" t="str">
        <f>IF(KOKPIT!E1308&lt;&gt;"",KOKPIT!E1308,"")</f>
        <v/>
      </c>
      <c r="F1308" t="str">
        <f>IF(KOKPIT!F1308&lt;&gt;"",KOKPIT!F1308,"")</f>
        <v/>
      </c>
      <c r="G1308" s="124" t="str">
        <f>IF(E1308&lt;&gt;"",SUMIFS('JPK_KR-1'!AL:AL,'JPK_KR-1'!W:W,F1308),"")</f>
        <v/>
      </c>
      <c r="H1308" s="124" t="str">
        <f>IF(E1308&lt;&gt;"",SUMIFS('JPK_KR-1'!AM:AM,'JPK_KR-1'!W:W,F1308),"")</f>
        <v/>
      </c>
      <c r="I1308" t="str">
        <f>IF(KOKPIT!I1308&lt;&gt;"",KOKPIT!I1308,"")</f>
        <v/>
      </c>
      <c r="J1308" t="str">
        <f>IF(KOKPIT!J1308&lt;&gt;"",KOKPIT!J1308,"")</f>
        <v/>
      </c>
      <c r="K1308" s="124" t="str">
        <f>IF(I1308&lt;&gt;"",SUMIFS('JPK_KR-1'!AJ:AJ,'JPK_KR-1'!W:W,J1308),"")</f>
        <v/>
      </c>
      <c r="L1308" s="124" t="str">
        <f>IF(I1308&lt;&gt;"",SUMIFS('JPK_KR-1'!AK:AK,'JPK_KR-1'!W:W,J1308),"")</f>
        <v/>
      </c>
    </row>
    <row r="1309" spans="1:12" x14ac:dyDescent="0.35">
      <c r="A1309" t="str">
        <f>IF(KOKPIT!A1309&lt;&gt;"",KOKPIT!A1309,"")</f>
        <v/>
      </c>
      <c r="B1309" t="str">
        <f>IF(KOKPIT!B1309&lt;&gt;"",KOKPIT!B1309,"")</f>
        <v/>
      </c>
      <c r="C1309" s="124" t="str">
        <f>IF(A1309&lt;&gt;"",SUMIFS('JPK_KR-1'!AL:AL,'JPK_KR-1'!W:W,B1309),"")</f>
        <v/>
      </c>
      <c r="D1309" s="124" t="str">
        <f>IF(A1309&lt;&gt;"",SUMIFS('JPK_KR-1'!AM:AM,'JPK_KR-1'!W:W,B1309),"")</f>
        <v/>
      </c>
      <c r="E1309" t="str">
        <f>IF(KOKPIT!E1309&lt;&gt;"",KOKPIT!E1309,"")</f>
        <v/>
      </c>
      <c r="F1309" t="str">
        <f>IF(KOKPIT!F1309&lt;&gt;"",KOKPIT!F1309,"")</f>
        <v/>
      </c>
      <c r="G1309" s="124" t="str">
        <f>IF(E1309&lt;&gt;"",SUMIFS('JPK_KR-1'!AL:AL,'JPK_KR-1'!W:W,F1309),"")</f>
        <v/>
      </c>
      <c r="H1309" s="124" t="str">
        <f>IF(E1309&lt;&gt;"",SUMIFS('JPK_KR-1'!AM:AM,'JPK_KR-1'!W:W,F1309),"")</f>
        <v/>
      </c>
      <c r="I1309" t="str">
        <f>IF(KOKPIT!I1309&lt;&gt;"",KOKPIT!I1309,"")</f>
        <v/>
      </c>
      <c r="J1309" t="str">
        <f>IF(KOKPIT!J1309&lt;&gt;"",KOKPIT!J1309,"")</f>
        <v/>
      </c>
      <c r="K1309" s="124" t="str">
        <f>IF(I1309&lt;&gt;"",SUMIFS('JPK_KR-1'!AJ:AJ,'JPK_KR-1'!W:W,J1309),"")</f>
        <v/>
      </c>
      <c r="L1309" s="124" t="str">
        <f>IF(I1309&lt;&gt;"",SUMIFS('JPK_KR-1'!AK:AK,'JPK_KR-1'!W:W,J1309),"")</f>
        <v/>
      </c>
    </row>
    <row r="1310" spans="1:12" x14ac:dyDescent="0.35">
      <c r="A1310" t="str">
        <f>IF(KOKPIT!A1310&lt;&gt;"",KOKPIT!A1310,"")</f>
        <v/>
      </c>
      <c r="B1310" t="str">
        <f>IF(KOKPIT!B1310&lt;&gt;"",KOKPIT!B1310,"")</f>
        <v/>
      </c>
      <c r="C1310" s="124" t="str">
        <f>IF(A1310&lt;&gt;"",SUMIFS('JPK_KR-1'!AL:AL,'JPK_KR-1'!W:W,B1310),"")</f>
        <v/>
      </c>
      <c r="D1310" s="124" t="str">
        <f>IF(A1310&lt;&gt;"",SUMIFS('JPK_KR-1'!AM:AM,'JPK_KR-1'!W:W,B1310),"")</f>
        <v/>
      </c>
      <c r="E1310" t="str">
        <f>IF(KOKPIT!E1310&lt;&gt;"",KOKPIT!E1310,"")</f>
        <v/>
      </c>
      <c r="F1310" t="str">
        <f>IF(KOKPIT!F1310&lt;&gt;"",KOKPIT!F1310,"")</f>
        <v/>
      </c>
      <c r="G1310" s="124" t="str">
        <f>IF(E1310&lt;&gt;"",SUMIFS('JPK_KR-1'!AL:AL,'JPK_KR-1'!W:W,F1310),"")</f>
        <v/>
      </c>
      <c r="H1310" s="124" t="str">
        <f>IF(E1310&lt;&gt;"",SUMIFS('JPK_KR-1'!AM:AM,'JPK_KR-1'!W:W,F1310),"")</f>
        <v/>
      </c>
      <c r="I1310" t="str">
        <f>IF(KOKPIT!I1310&lt;&gt;"",KOKPIT!I1310,"")</f>
        <v/>
      </c>
      <c r="J1310" t="str">
        <f>IF(KOKPIT!J1310&lt;&gt;"",KOKPIT!J1310,"")</f>
        <v/>
      </c>
      <c r="K1310" s="124" t="str">
        <f>IF(I1310&lt;&gt;"",SUMIFS('JPK_KR-1'!AJ:AJ,'JPK_KR-1'!W:W,J1310),"")</f>
        <v/>
      </c>
      <c r="L1310" s="124" t="str">
        <f>IF(I1310&lt;&gt;"",SUMIFS('JPK_KR-1'!AK:AK,'JPK_KR-1'!W:W,J1310),"")</f>
        <v/>
      </c>
    </row>
    <row r="1311" spans="1:12" x14ac:dyDescent="0.35">
      <c r="A1311" t="str">
        <f>IF(KOKPIT!A1311&lt;&gt;"",KOKPIT!A1311,"")</f>
        <v/>
      </c>
      <c r="B1311" t="str">
        <f>IF(KOKPIT!B1311&lt;&gt;"",KOKPIT!B1311,"")</f>
        <v/>
      </c>
      <c r="C1311" s="124" t="str">
        <f>IF(A1311&lt;&gt;"",SUMIFS('JPK_KR-1'!AL:AL,'JPK_KR-1'!W:W,B1311),"")</f>
        <v/>
      </c>
      <c r="D1311" s="124" t="str">
        <f>IF(A1311&lt;&gt;"",SUMIFS('JPK_KR-1'!AM:AM,'JPK_KR-1'!W:W,B1311),"")</f>
        <v/>
      </c>
      <c r="E1311" t="str">
        <f>IF(KOKPIT!E1311&lt;&gt;"",KOKPIT!E1311,"")</f>
        <v/>
      </c>
      <c r="F1311" t="str">
        <f>IF(KOKPIT!F1311&lt;&gt;"",KOKPIT!F1311,"")</f>
        <v/>
      </c>
      <c r="G1311" s="124" t="str">
        <f>IF(E1311&lt;&gt;"",SUMIFS('JPK_KR-1'!AL:AL,'JPK_KR-1'!W:W,F1311),"")</f>
        <v/>
      </c>
      <c r="H1311" s="124" t="str">
        <f>IF(E1311&lt;&gt;"",SUMIFS('JPK_KR-1'!AM:AM,'JPK_KR-1'!W:W,F1311),"")</f>
        <v/>
      </c>
      <c r="I1311" t="str">
        <f>IF(KOKPIT!I1311&lt;&gt;"",KOKPIT!I1311,"")</f>
        <v/>
      </c>
      <c r="J1311" t="str">
        <f>IF(KOKPIT!J1311&lt;&gt;"",KOKPIT!J1311,"")</f>
        <v/>
      </c>
      <c r="K1311" s="124" t="str">
        <f>IF(I1311&lt;&gt;"",SUMIFS('JPK_KR-1'!AJ:AJ,'JPK_KR-1'!W:W,J1311),"")</f>
        <v/>
      </c>
      <c r="L1311" s="124" t="str">
        <f>IF(I1311&lt;&gt;"",SUMIFS('JPK_KR-1'!AK:AK,'JPK_KR-1'!W:W,J1311),"")</f>
        <v/>
      </c>
    </row>
    <row r="1312" spans="1:12" x14ac:dyDescent="0.35">
      <c r="A1312" t="str">
        <f>IF(KOKPIT!A1312&lt;&gt;"",KOKPIT!A1312,"")</f>
        <v/>
      </c>
      <c r="B1312" t="str">
        <f>IF(KOKPIT!B1312&lt;&gt;"",KOKPIT!B1312,"")</f>
        <v/>
      </c>
      <c r="C1312" s="124" t="str">
        <f>IF(A1312&lt;&gt;"",SUMIFS('JPK_KR-1'!AL:AL,'JPK_KR-1'!W:W,B1312),"")</f>
        <v/>
      </c>
      <c r="D1312" s="124" t="str">
        <f>IF(A1312&lt;&gt;"",SUMIFS('JPK_KR-1'!AM:AM,'JPK_KR-1'!W:W,B1312),"")</f>
        <v/>
      </c>
      <c r="E1312" t="str">
        <f>IF(KOKPIT!E1312&lt;&gt;"",KOKPIT!E1312,"")</f>
        <v/>
      </c>
      <c r="F1312" t="str">
        <f>IF(KOKPIT!F1312&lt;&gt;"",KOKPIT!F1312,"")</f>
        <v/>
      </c>
      <c r="G1312" s="124" t="str">
        <f>IF(E1312&lt;&gt;"",SUMIFS('JPK_KR-1'!AL:AL,'JPK_KR-1'!W:W,F1312),"")</f>
        <v/>
      </c>
      <c r="H1312" s="124" t="str">
        <f>IF(E1312&lt;&gt;"",SUMIFS('JPK_KR-1'!AM:AM,'JPK_KR-1'!W:W,F1312),"")</f>
        <v/>
      </c>
      <c r="I1312" t="str">
        <f>IF(KOKPIT!I1312&lt;&gt;"",KOKPIT!I1312,"")</f>
        <v/>
      </c>
      <c r="J1312" t="str">
        <f>IF(KOKPIT!J1312&lt;&gt;"",KOKPIT!J1312,"")</f>
        <v/>
      </c>
      <c r="K1312" s="124" t="str">
        <f>IF(I1312&lt;&gt;"",SUMIFS('JPK_KR-1'!AJ:AJ,'JPK_KR-1'!W:W,J1312),"")</f>
        <v/>
      </c>
      <c r="L1312" s="124" t="str">
        <f>IF(I1312&lt;&gt;"",SUMIFS('JPK_KR-1'!AK:AK,'JPK_KR-1'!W:W,J1312),"")</f>
        <v/>
      </c>
    </row>
    <row r="1313" spans="1:12" x14ac:dyDescent="0.35">
      <c r="A1313" t="str">
        <f>IF(KOKPIT!A1313&lt;&gt;"",KOKPIT!A1313,"")</f>
        <v/>
      </c>
      <c r="B1313" t="str">
        <f>IF(KOKPIT!B1313&lt;&gt;"",KOKPIT!B1313,"")</f>
        <v/>
      </c>
      <c r="C1313" s="124" t="str">
        <f>IF(A1313&lt;&gt;"",SUMIFS('JPK_KR-1'!AL:AL,'JPK_KR-1'!W:W,B1313),"")</f>
        <v/>
      </c>
      <c r="D1313" s="124" t="str">
        <f>IF(A1313&lt;&gt;"",SUMIFS('JPK_KR-1'!AM:AM,'JPK_KR-1'!W:W,B1313),"")</f>
        <v/>
      </c>
      <c r="E1313" t="str">
        <f>IF(KOKPIT!E1313&lt;&gt;"",KOKPIT!E1313,"")</f>
        <v/>
      </c>
      <c r="F1313" t="str">
        <f>IF(KOKPIT!F1313&lt;&gt;"",KOKPIT!F1313,"")</f>
        <v/>
      </c>
      <c r="G1313" s="124" t="str">
        <f>IF(E1313&lt;&gt;"",SUMIFS('JPK_KR-1'!AL:AL,'JPK_KR-1'!W:W,F1313),"")</f>
        <v/>
      </c>
      <c r="H1313" s="124" t="str">
        <f>IF(E1313&lt;&gt;"",SUMIFS('JPK_KR-1'!AM:AM,'JPK_KR-1'!W:W,F1313),"")</f>
        <v/>
      </c>
      <c r="I1313" t="str">
        <f>IF(KOKPIT!I1313&lt;&gt;"",KOKPIT!I1313,"")</f>
        <v/>
      </c>
      <c r="J1313" t="str">
        <f>IF(KOKPIT!J1313&lt;&gt;"",KOKPIT!J1313,"")</f>
        <v/>
      </c>
      <c r="K1313" s="124" t="str">
        <f>IF(I1313&lt;&gt;"",SUMIFS('JPK_KR-1'!AJ:AJ,'JPK_KR-1'!W:W,J1313),"")</f>
        <v/>
      </c>
      <c r="L1313" s="124" t="str">
        <f>IF(I1313&lt;&gt;"",SUMIFS('JPK_KR-1'!AK:AK,'JPK_KR-1'!W:W,J1313),"")</f>
        <v/>
      </c>
    </row>
    <row r="1314" spans="1:12" x14ac:dyDescent="0.35">
      <c r="A1314" t="str">
        <f>IF(KOKPIT!A1314&lt;&gt;"",KOKPIT!A1314,"")</f>
        <v/>
      </c>
      <c r="B1314" t="str">
        <f>IF(KOKPIT!B1314&lt;&gt;"",KOKPIT!B1314,"")</f>
        <v/>
      </c>
      <c r="C1314" s="124" t="str">
        <f>IF(A1314&lt;&gt;"",SUMIFS('JPK_KR-1'!AL:AL,'JPK_KR-1'!W:W,B1314),"")</f>
        <v/>
      </c>
      <c r="D1314" s="124" t="str">
        <f>IF(A1314&lt;&gt;"",SUMIFS('JPK_KR-1'!AM:AM,'JPK_KR-1'!W:W,B1314),"")</f>
        <v/>
      </c>
      <c r="E1314" t="str">
        <f>IF(KOKPIT!E1314&lt;&gt;"",KOKPIT!E1314,"")</f>
        <v/>
      </c>
      <c r="F1314" t="str">
        <f>IF(KOKPIT!F1314&lt;&gt;"",KOKPIT!F1314,"")</f>
        <v/>
      </c>
      <c r="G1314" s="124" t="str">
        <f>IF(E1314&lt;&gt;"",SUMIFS('JPK_KR-1'!AL:AL,'JPK_KR-1'!W:W,F1314),"")</f>
        <v/>
      </c>
      <c r="H1314" s="124" t="str">
        <f>IF(E1314&lt;&gt;"",SUMIFS('JPK_KR-1'!AM:AM,'JPK_KR-1'!W:W,F1314),"")</f>
        <v/>
      </c>
      <c r="I1314" t="str">
        <f>IF(KOKPIT!I1314&lt;&gt;"",KOKPIT!I1314,"")</f>
        <v/>
      </c>
      <c r="J1314" t="str">
        <f>IF(KOKPIT!J1314&lt;&gt;"",KOKPIT!J1314,"")</f>
        <v/>
      </c>
      <c r="K1314" s="124" t="str">
        <f>IF(I1314&lt;&gt;"",SUMIFS('JPK_KR-1'!AJ:AJ,'JPK_KR-1'!W:W,J1314),"")</f>
        <v/>
      </c>
      <c r="L1314" s="124" t="str">
        <f>IF(I1314&lt;&gt;"",SUMIFS('JPK_KR-1'!AK:AK,'JPK_KR-1'!W:W,J1314),"")</f>
        <v/>
      </c>
    </row>
    <row r="1315" spans="1:12" x14ac:dyDescent="0.35">
      <c r="A1315" t="str">
        <f>IF(KOKPIT!A1315&lt;&gt;"",KOKPIT!A1315,"")</f>
        <v/>
      </c>
      <c r="B1315" t="str">
        <f>IF(KOKPIT!B1315&lt;&gt;"",KOKPIT!B1315,"")</f>
        <v/>
      </c>
      <c r="C1315" s="124" t="str">
        <f>IF(A1315&lt;&gt;"",SUMIFS('JPK_KR-1'!AL:AL,'JPK_KR-1'!W:W,B1315),"")</f>
        <v/>
      </c>
      <c r="D1315" s="124" t="str">
        <f>IF(A1315&lt;&gt;"",SUMIFS('JPK_KR-1'!AM:AM,'JPK_KR-1'!W:W,B1315),"")</f>
        <v/>
      </c>
      <c r="E1315" t="str">
        <f>IF(KOKPIT!E1315&lt;&gt;"",KOKPIT!E1315,"")</f>
        <v/>
      </c>
      <c r="F1315" t="str">
        <f>IF(KOKPIT!F1315&lt;&gt;"",KOKPIT!F1315,"")</f>
        <v/>
      </c>
      <c r="G1315" s="124" t="str">
        <f>IF(E1315&lt;&gt;"",SUMIFS('JPK_KR-1'!AL:AL,'JPK_KR-1'!W:W,F1315),"")</f>
        <v/>
      </c>
      <c r="H1315" s="124" t="str">
        <f>IF(E1315&lt;&gt;"",SUMIFS('JPK_KR-1'!AM:AM,'JPK_KR-1'!W:W,F1315),"")</f>
        <v/>
      </c>
      <c r="I1315" t="str">
        <f>IF(KOKPIT!I1315&lt;&gt;"",KOKPIT!I1315,"")</f>
        <v/>
      </c>
      <c r="J1315" t="str">
        <f>IF(KOKPIT!J1315&lt;&gt;"",KOKPIT!J1315,"")</f>
        <v/>
      </c>
      <c r="K1315" s="124" t="str">
        <f>IF(I1315&lt;&gt;"",SUMIFS('JPK_KR-1'!AJ:AJ,'JPK_KR-1'!W:W,J1315),"")</f>
        <v/>
      </c>
      <c r="L1315" s="124" t="str">
        <f>IF(I1315&lt;&gt;"",SUMIFS('JPK_KR-1'!AK:AK,'JPK_KR-1'!W:W,J1315),"")</f>
        <v/>
      </c>
    </row>
    <row r="1316" spans="1:12" x14ac:dyDescent="0.35">
      <c r="A1316" t="str">
        <f>IF(KOKPIT!A1316&lt;&gt;"",KOKPIT!A1316,"")</f>
        <v/>
      </c>
      <c r="B1316" t="str">
        <f>IF(KOKPIT!B1316&lt;&gt;"",KOKPIT!B1316,"")</f>
        <v/>
      </c>
      <c r="C1316" s="124" t="str">
        <f>IF(A1316&lt;&gt;"",SUMIFS('JPK_KR-1'!AL:AL,'JPK_KR-1'!W:W,B1316),"")</f>
        <v/>
      </c>
      <c r="D1316" s="124" t="str">
        <f>IF(A1316&lt;&gt;"",SUMIFS('JPK_KR-1'!AM:AM,'JPK_KR-1'!W:W,B1316),"")</f>
        <v/>
      </c>
      <c r="E1316" t="str">
        <f>IF(KOKPIT!E1316&lt;&gt;"",KOKPIT!E1316,"")</f>
        <v/>
      </c>
      <c r="F1316" t="str">
        <f>IF(KOKPIT!F1316&lt;&gt;"",KOKPIT!F1316,"")</f>
        <v/>
      </c>
      <c r="G1316" s="124" t="str">
        <f>IF(E1316&lt;&gt;"",SUMIFS('JPK_KR-1'!AL:AL,'JPK_KR-1'!W:W,F1316),"")</f>
        <v/>
      </c>
      <c r="H1316" s="124" t="str">
        <f>IF(E1316&lt;&gt;"",SUMIFS('JPK_KR-1'!AM:AM,'JPK_KR-1'!W:W,F1316),"")</f>
        <v/>
      </c>
      <c r="I1316" t="str">
        <f>IF(KOKPIT!I1316&lt;&gt;"",KOKPIT!I1316,"")</f>
        <v/>
      </c>
      <c r="J1316" t="str">
        <f>IF(KOKPIT!J1316&lt;&gt;"",KOKPIT!J1316,"")</f>
        <v/>
      </c>
      <c r="K1316" s="124" t="str">
        <f>IF(I1316&lt;&gt;"",SUMIFS('JPK_KR-1'!AJ:AJ,'JPK_KR-1'!W:W,J1316),"")</f>
        <v/>
      </c>
      <c r="L1316" s="124" t="str">
        <f>IF(I1316&lt;&gt;"",SUMIFS('JPK_KR-1'!AK:AK,'JPK_KR-1'!W:W,J1316),"")</f>
        <v/>
      </c>
    </row>
    <row r="1317" spans="1:12" x14ac:dyDescent="0.35">
      <c r="A1317" t="str">
        <f>IF(KOKPIT!A1317&lt;&gt;"",KOKPIT!A1317,"")</f>
        <v/>
      </c>
      <c r="B1317" t="str">
        <f>IF(KOKPIT!B1317&lt;&gt;"",KOKPIT!B1317,"")</f>
        <v/>
      </c>
      <c r="C1317" s="124" t="str">
        <f>IF(A1317&lt;&gt;"",SUMIFS('JPK_KR-1'!AL:AL,'JPK_KR-1'!W:W,B1317),"")</f>
        <v/>
      </c>
      <c r="D1317" s="124" t="str">
        <f>IF(A1317&lt;&gt;"",SUMIFS('JPK_KR-1'!AM:AM,'JPK_KR-1'!W:W,B1317),"")</f>
        <v/>
      </c>
      <c r="E1317" t="str">
        <f>IF(KOKPIT!E1317&lt;&gt;"",KOKPIT!E1317,"")</f>
        <v/>
      </c>
      <c r="F1317" t="str">
        <f>IF(KOKPIT!F1317&lt;&gt;"",KOKPIT!F1317,"")</f>
        <v/>
      </c>
      <c r="G1317" s="124" t="str">
        <f>IF(E1317&lt;&gt;"",SUMIFS('JPK_KR-1'!AL:AL,'JPK_KR-1'!W:W,F1317),"")</f>
        <v/>
      </c>
      <c r="H1317" s="124" t="str">
        <f>IF(E1317&lt;&gt;"",SUMIFS('JPK_KR-1'!AM:AM,'JPK_KR-1'!W:W,F1317),"")</f>
        <v/>
      </c>
      <c r="I1317" t="str">
        <f>IF(KOKPIT!I1317&lt;&gt;"",KOKPIT!I1317,"")</f>
        <v/>
      </c>
      <c r="J1317" t="str">
        <f>IF(KOKPIT!J1317&lt;&gt;"",KOKPIT!J1317,"")</f>
        <v/>
      </c>
      <c r="K1317" s="124" t="str">
        <f>IF(I1317&lt;&gt;"",SUMIFS('JPK_KR-1'!AJ:AJ,'JPK_KR-1'!W:W,J1317),"")</f>
        <v/>
      </c>
      <c r="L1317" s="124" t="str">
        <f>IF(I1317&lt;&gt;"",SUMIFS('JPK_KR-1'!AK:AK,'JPK_KR-1'!W:W,J1317),"")</f>
        <v/>
      </c>
    </row>
    <row r="1318" spans="1:12" x14ac:dyDescent="0.35">
      <c r="A1318" t="str">
        <f>IF(KOKPIT!A1318&lt;&gt;"",KOKPIT!A1318,"")</f>
        <v/>
      </c>
      <c r="B1318" t="str">
        <f>IF(KOKPIT!B1318&lt;&gt;"",KOKPIT!B1318,"")</f>
        <v/>
      </c>
      <c r="C1318" s="124" t="str">
        <f>IF(A1318&lt;&gt;"",SUMIFS('JPK_KR-1'!AL:AL,'JPK_KR-1'!W:W,B1318),"")</f>
        <v/>
      </c>
      <c r="D1318" s="124" t="str">
        <f>IF(A1318&lt;&gt;"",SUMIFS('JPK_KR-1'!AM:AM,'JPK_KR-1'!W:W,B1318),"")</f>
        <v/>
      </c>
      <c r="E1318" t="str">
        <f>IF(KOKPIT!E1318&lt;&gt;"",KOKPIT!E1318,"")</f>
        <v/>
      </c>
      <c r="F1318" t="str">
        <f>IF(KOKPIT!F1318&lt;&gt;"",KOKPIT!F1318,"")</f>
        <v/>
      </c>
      <c r="G1318" s="124" t="str">
        <f>IF(E1318&lt;&gt;"",SUMIFS('JPK_KR-1'!AL:AL,'JPK_KR-1'!W:W,F1318),"")</f>
        <v/>
      </c>
      <c r="H1318" s="124" t="str">
        <f>IF(E1318&lt;&gt;"",SUMIFS('JPK_KR-1'!AM:AM,'JPK_KR-1'!W:W,F1318),"")</f>
        <v/>
      </c>
      <c r="I1318" t="str">
        <f>IF(KOKPIT!I1318&lt;&gt;"",KOKPIT!I1318,"")</f>
        <v/>
      </c>
      <c r="J1318" t="str">
        <f>IF(KOKPIT!J1318&lt;&gt;"",KOKPIT!J1318,"")</f>
        <v/>
      </c>
      <c r="K1318" s="124" t="str">
        <f>IF(I1318&lt;&gt;"",SUMIFS('JPK_KR-1'!AJ:AJ,'JPK_KR-1'!W:W,J1318),"")</f>
        <v/>
      </c>
      <c r="L1318" s="124" t="str">
        <f>IF(I1318&lt;&gt;"",SUMIFS('JPK_KR-1'!AK:AK,'JPK_KR-1'!W:W,J1318),"")</f>
        <v/>
      </c>
    </row>
    <row r="1319" spans="1:12" x14ac:dyDescent="0.35">
      <c r="A1319" t="str">
        <f>IF(KOKPIT!A1319&lt;&gt;"",KOKPIT!A1319,"")</f>
        <v/>
      </c>
      <c r="B1319" t="str">
        <f>IF(KOKPIT!B1319&lt;&gt;"",KOKPIT!B1319,"")</f>
        <v/>
      </c>
      <c r="C1319" s="124" t="str">
        <f>IF(A1319&lt;&gt;"",SUMIFS('JPK_KR-1'!AL:AL,'JPK_KR-1'!W:W,B1319),"")</f>
        <v/>
      </c>
      <c r="D1319" s="124" t="str">
        <f>IF(A1319&lt;&gt;"",SUMIFS('JPK_KR-1'!AM:AM,'JPK_KR-1'!W:W,B1319),"")</f>
        <v/>
      </c>
      <c r="E1319" t="str">
        <f>IF(KOKPIT!E1319&lt;&gt;"",KOKPIT!E1319,"")</f>
        <v/>
      </c>
      <c r="F1319" t="str">
        <f>IF(KOKPIT!F1319&lt;&gt;"",KOKPIT!F1319,"")</f>
        <v/>
      </c>
      <c r="G1319" s="124" t="str">
        <f>IF(E1319&lt;&gt;"",SUMIFS('JPK_KR-1'!AL:AL,'JPK_KR-1'!W:W,F1319),"")</f>
        <v/>
      </c>
      <c r="H1319" s="124" t="str">
        <f>IF(E1319&lt;&gt;"",SUMIFS('JPK_KR-1'!AM:AM,'JPK_KR-1'!W:W,F1319),"")</f>
        <v/>
      </c>
      <c r="I1319" t="str">
        <f>IF(KOKPIT!I1319&lt;&gt;"",KOKPIT!I1319,"")</f>
        <v/>
      </c>
      <c r="J1319" t="str">
        <f>IF(KOKPIT!J1319&lt;&gt;"",KOKPIT!J1319,"")</f>
        <v/>
      </c>
      <c r="K1319" s="124" t="str">
        <f>IF(I1319&lt;&gt;"",SUMIFS('JPK_KR-1'!AJ:AJ,'JPK_KR-1'!W:W,J1319),"")</f>
        <v/>
      </c>
      <c r="L1319" s="124" t="str">
        <f>IF(I1319&lt;&gt;"",SUMIFS('JPK_KR-1'!AK:AK,'JPK_KR-1'!W:W,J1319),"")</f>
        <v/>
      </c>
    </row>
    <row r="1320" spans="1:12" x14ac:dyDescent="0.35">
      <c r="A1320" t="str">
        <f>IF(KOKPIT!A1320&lt;&gt;"",KOKPIT!A1320,"")</f>
        <v/>
      </c>
      <c r="B1320" t="str">
        <f>IF(KOKPIT!B1320&lt;&gt;"",KOKPIT!B1320,"")</f>
        <v/>
      </c>
      <c r="C1320" s="124" t="str">
        <f>IF(A1320&lt;&gt;"",SUMIFS('JPK_KR-1'!AL:AL,'JPK_KR-1'!W:W,B1320),"")</f>
        <v/>
      </c>
      <c r="D1320" s="124" t="str">
        <f>IF(A1320&lt;&gt;"",SUMIFS('JPK_KR-1'!AM:AM,'JPK_KR-1'!W:W,B1320),"")</f>
        <v/>
      </c>
      <c r="E1320" t="str">
        <f>IF(KOKPIT!E1320&lt;&gt;"",KOKPIT!E1320,"")</f>
        <v/>
      </c>
      <c r="F1320" t="str">
        <f>IF(KOKPIT!F1320&lt;&gt;"",KOKPIT!F1320,"")</f>
        <v/>
      </c>
      <c r="G1320" s="124" t="str">
        <f>IF(E1320&lt;&gt;"",SUMIFS('JPK_KR-1'!AL:AL,'JPK_KR-1'!W:W,F1320),"")</f>
        <v/>
      </c>
      <c r="H1320" s="124" t="str">
        <f>IF(E1320&lt;&gt;"",SUMIFS('JPK_KR-1'!AM:AM,'JPK_KR-1'!W:W,F1320),"")</f>
        <v/>
      </c>
      <c r="I1320" t="str">
        <f>IF(KOKPIT!I1320&lt;&gt;"",KOKPIT!I1320,"")</f>
        <v/>
      </c>
      <c r="J1320" t="str">
        <f>IF(KOKPIT!J1320&lt;&gt;"",KOKPIT!J1320,"")</f>
        <v/>
      </c>
      <c r="K1320" s="124" t="str">
        <f>IF(I1320&lt;&gt;"",SUMIFS('JPK_KR-1'!AJ:AJ,'JPK_KR-1'!W:W,J1320),"")</f>
        <v/>
      </c>
      <c r="L1320" s="124" t="str">
        <f>IF(I1320&lt;&gt;"",SUMIFS('JPK_KR-1'!AK:AK,'JPK_KR-1'!W:W,J1320),"")</f>
        <v/>
      </c>
    </row>
    <row r="1321" spans="1:12" x14ac:dyDescent="0.35">
      <c r="A1321" t="str">
        <f>IF(KOKPIT!A1321&lt;&gt;"",KOKPIT!A1321,"")</f>
        <v/>
      </c>
      <c r="B1321" t="str">
        <f>IF(KOKPIT!B1321&lt;&gt;"",KOKPIT!B1321,"")</f>
        <v/>
      </c>
      <c r="C1321" s="124" t="str">
        <f>IF(A1321&lt;&gt;"",SUMIFS('JPK_KR-1'!AL:AL,'JPK_KR-1'!W:W,B1321),"")</f>
        <v/>
      </c>
      <c r="D1321" s="124" t="str">
        <f>IF(A1321&lt;&gt;"",SUMIFS('JPK_KR-1'!AM:AM,'JPK_KR-1'!W:W,B1321),"")</f>
        <v/>
      </c>
      <c r="E1321" t="str">
        <f>IF(KOKPIT!E1321&lt;&gt;"",KOKPIT!E1321,"")</f>
        <v/>
      </c>
      <c r="F1321" t="str">
        <f>IF(KOKPIT!F1321&lt;&gt;"",KOKPIT!F1321,"")</f>
        <v/>
      </c>
      <c r="G1321" s="124" t="str">
        <f>IF(E1321&lt;&gt;"",SUMIFS('JPK_KR-1'!AL:AL,'JPK_KR-1'!W:W,F1321),"")</f>
        <v/>
      </c>
      <c r="H1321" s="124" t="str">
        <f>IF(E1321&lt;&gt;"",SUMIFS('JPK_KR-1'!AM:AM,'JPK_KR-1'!W:W,F1321),"")</f>
        <v/>
      </c>
      <c r="I1321" t="str">
        <f>IF(KOKPIT!I1321&lt;&gt;"",KOKPIT!I1321,"")</f>
        <v/>
      </c>
      <c r="J1321" t="str">
        <f>IF(KOKPIT!J1321&lt;&gt;"",KOKPIT!J1321,"")</f>
        <v/>
      </c>
      <c r="K1321" s="124" t="str">
        <f>IF(I1321&lt;&gt;"",SUMIFS('JPK_KR-1'!AJ:AJ,'JPK_KR-1'!W:W,J1321),"")</f>
        <v/>
      </c>
      <c r="L1321" s="124" t="str">
        <f>IF(I1321&lt;&gt;"",SUMIFS('JPK_KR-1'!AK:AK,'JPK_KR-1'!W:W,J1321),"")</f>
        <v/>
      </c>
    </row>
    <row r="1322" spans="1:12" x14ac:dyDescent="0.35">
      <c r="A1322" t="str">
        <f>IF(KOKPIT!A1322&lt;&gt;"",KOKPIT!A1322,"")</f>
        <v/>
      </c>
      <c r="B1322" t="str">
        <f>IF(KOKPIT!B1322&lt;&gt;"",KOKPIT!B1322,"")</f>
        <v/>
      </c>
      <c r="C1322" s="124" t="str">
        <f>IF(A1322&lt;&gt;"",SUMIFS('JPK_KR-1'!AL:AL,'JPK_KR-1'!W:W,B1322),"")</f>
        <v/>
      </c>
      <c r="D1322" s="124" t="str">
        <f>IF(A1322&lt;&gt;"",SUMIFS('JPK_KR-1'!AM:AM,'JPK_KR-1'!W:W,B1322),"")</f>
        <v/>
      </c>
      <c r="E1322" t="str">
        <f>IF(KOKPIT!E1322&lt;&gt;"",KOKPIT!E1322,"")</f>
        <v/>
      </c>
      <c r="F1322" t="str">
        <f>IF(KOKPIT!F1322&lt;&gt;"",KOKPIT!F1322,"")</f>
        <v/>
      </c>
      <c r="G1322" s="124" t="str">
        <f>IF(E1322&lt;&gt;"",SUMIFS('JPK_KR-1'!AL:AL,'JPK_KR-1'!W:W,F1322),"")</f>
        <v/>
      </c>
      <c r="H1322" s="124" t="str">
        <f>IF(E1322&lt;&gt;"",SUMIFS('JPK_KR-1'!AM:AM,'JPK_KR-1'!W:W,F1322),"")</f>
        <v/>
      </c>
      <c r="I1322" t="str">
        <f>IF(KOKPIT!I1322&lt;&gt;"",KOKPIT!I1322,"")</f>
        <v/>
      </c>
      <c r="J1322" t="str">
        <f>IF(KOKPIT!J1322&lt;&gt;"",KOKPIT!J1322,"")</f>
        <v/>
      </c>
      <c r="K1322" s="124" t="str">
        <f>IF(I1322&lt;&gt;"",SUMIFS('JPK_KR-1'!AJ:AJ,'JPK_KR-1'!W:W,J1322),"")</f>
        <v/>
      </c>
      <c r="L1322" s="124" t="str">
        <f>IF(I1322&lt;&gt;"",SUMIFS('JPK_KR-1'!AK:AK,'JPK_KR-1'!W:W,J1322),"")</f>
        <v/>
      </c>
    </row>
    <row r="1323" spans="1:12" x14ac:dyDescent="0.35">
      <c r="A1323" t="str">
        <f>IF(KOKPIT!A1323&lt;&gt;"",KOKPIT!A1323,"")</f>
        <v/>
      </c>
      <c r="B1323" t="str">
        <f>IF(KOKPIT!B1323&lt;&gt;"",KOKPIT!B1323,"")</f>
        <v/>
      </c>
      <c r="C1323" s="124" t="str">
        <f>IF(A1323&lt;&gt;"",SUMIFS('JPK_KR-1'!AL:AL,'JPK_KR-1'!W:W,B1323),"")</f>
        <v/>
      </c>
      <c r="D1323" s="124" t="str">
        <f>IF(A1323&lt;&gt;"",SUMIFS('JPK_KR-1'!AM:AM,'JPK_KR-1'!W:W,B1323),"")</f>
        <v/>
      </c>
      <c r="E1323" t="str">
        <f>IF(KOKPIT!E1323&lt;&gt;"",KOKPIT!E1323,"")</f>
        <v/>
      </c>
      <c r="F1323" t="str">
        <f>IF(KOKPIT!F1323&lt;&gt;"",KOKPIT!F1323,"")</f>
        <v/>
      </c>
      <c r="G1323" s="124" t="str">
        <f>IF(E1323&lt;&gt;"",SUMIFS('JPK_KR-1'!AL:AL,'JPK_KR-1'!W:W,F1323),"")</f>
        <v/>
      </c>
      <c r="H1323" s="124" t="str">
        <f>IF(E1323&lt;&gt;"",SUMIFS('JPK_KR-1'!AM:AM,'JPK_KR-1'!W:W,F1323),"")</f>
        <v/>
      </c>
      <c r="I1323" t="str">
        <f>IF(KOKPIT!I1323&lt;&gt;"",KOKPIT!I1323,"")</f>
        <v/>
      </c>
      <c r="J1323" t="str">
        <f>IF(KOKPIT!J1323&lt;&gt;"",KOKPIT!J1323,"")</f>
        <v/>
      </c>
      <c r="K1323" s="124" t="str">
        <f>IF(I1323&lt;&gt;"",SUMIFS('JPK_KR-1'!AJ:AJ,'JPK_KR-1'!W:W,J1323),"")</f>
        <v/>
      </c>
      <c r="L1323" s="124" t="str">
        <f>IF(I1323&lt;&gt;"",SUMIFS('JPK_KR-1'!AK:AK,'JPK_KR-1'!W:W,J1323),"")</f>
        <v/>
      </c>
    </row>
    <row r="1324" spans="1:12" x14ac:dyDescent="0.35">
      <c r="A1324" t="str">
        <f>IF(KOKPIT!A1324&lt;&gt;"",KOKPIT!A1324,"")</f>
        <v/>
      </c>
      <c r="B1324" t="str">
        <f>IF(KOKPIT!B1324&lt;&gt;"",KOKPIT!B1324,"")</f>
        <v/>
      </c>
      <c r="C1324" s="124" t="str">
        <f>IF(A1324&lt;&gt;"",SUMIFS('JPK_KR-1'!AL:AL,'JPK_KR-1'!W:W,B1324),"")</f>
        <v/>
      </c>
      <c r="D1324" s="124" t="str">
        <f>IF(A1324&lt;&gt;"",SUMIFS('JPK_KR-1'!AM:AM,'JPK_KR-1'!W:W,B1324),"")</f>
        <v/>
      </c>
      <c r="E1324" t="str">
        <f>IF(KOKPIT!E1324&lt;&gt;"",KOKPIT!E1324,"")</f>
        <v/>
      </c>
      <c r="F1324" t="str">
        <f>IF(KOKPIT!F1324&lt;&gt;"",KOKPIT!F1324,"")</f>
        <v/>
      </c>
      <c r="G1324" s="124" t="str">
        <f>IF(E1324&lt;&gt;"",SUMIFS('JPK_KR-1'!AL:AL,'JPK_KR-1'!W:W,F1324),"")</f>
        <v/>
      </c>
      <c r="H1324" s="124" t="str">
        <f>IF(E1324&lt;&gt;"",SUMIFS('JPK_KR-1'!AM:AM,'JPK_KR-1'!W:W,F1324),"")</f>
        <v/>
      </c>
      <c r="I1324" t="str">
        <f>IF(KOKPIT!I1324&lt;&gt;"",KOKPIT!I1324,"")</f>
        <v/>
      </c>
      <c r="J1324" t="str">
        <f>IF(KOKPIT!J1324&lt;&gt;"",KOKPIT!J1324,"")</f>
        <v/>
      </c>
      <c r="K1324" s="124" t="str">
        <f>IF(I1324&lt;&gt;"",SUMIFS('JPK_KR-1'!AJ:AJ,'JPK_KR-1'!W:W,J1324),"")</f>
        <v/>
      </c>
      <c r="L1324" s="124" t="str">
        <f>IF(I1324&lt;&gt;"",SUMIFS('JPK_KR-1'!AK:AK,'JPK_KR-1'!W:W,J1324),"")</f>
        <v/>
      </c>
    </row>
    <row r="1325" spans="1:12" x14ac:dyDescent="0.35">
      <c r="A1325" t="str">
        <f>IF(KOKPIT!A1325&lt;&gt;"",KOKPIT!A1325,"")</f>
        <v/>
      </c>
      <c r="B1325" t="str">
        <f>IF(KOKPIT!B1325&lt;&gt;"",KOKPIT!B1325,"")</f>
        <v/>
      </c>
      <c r="C1325" s="124" t="str">
        <f>IF(A1325&lt;&gt;"",SUMIFS('JPK_KR-1'!AL:AL,'JPK_KR-1'!W:W,B1325),"")</f>
        <v/>
      </c>
      <c r="D1325" s="124" t="str">
        <f>IF(A1325&lt;&gt;"",SUMIFS('JPK_KR-1'!AM:AM,'JPK_KR-1'!W:W,B1325),"")</f>
        <v/>
      </c>
      <c r="E1325" t="str">
        <f>IF(KOKPIT!E1325&lt;&gt;"",KOKPIT!E1325,"")</f>
        <v/>
      </c>
      <c r="F1325" t="str">
        <f>IF(KOKPIT!F1325&lt;&gt;"",KOKPIT!F1325,"")</f>
        <v/>
      </c>
      <c r="G1325" s="124" t="str">
        <f>IF(E1325&lt;&gt;"",SUMIFS('JPK_KR-1'!AL:AL,'JPK_KR-1'!W:W,F1325),"")</f>
        <v/>
      </c>
      <c r="H1325" s="124" t="str">
        <f>IF(E1325&lt;&gt;"",SUMIFS('JPK_KR-1'!AM:AM,'JPK_KR-1'!W:W,F1325),"")</f>
        <v/>
      </c>
      <c r="I1325" t="str">
        <f>IF(KOKPIT!I1325&lt;&gt;"",KOKPIT!I1325,"")</f>
        <v/>
      </c>
      <c r="J1325" t="str">
        <f>IF(KOKPIT!J1325&lt;&gt;"",KOKPIT!J1325,"")</f>
        <v/>
      </c>
      <c r="K1325" s="124" t="str">
        <f>IF(I1325&lt;&gt;"",SUMIFS('JPK_KR-1'!AJ:AJ,'JPK_KR-1'!W:W,J1325),"")</f>
        <v/>
      </c>
      <c r="L1325" s="124" t="str">
        <f>IF(I1325&lt;&gt;"",SUMIFS('JPK_KR-1'!AK:AK,'JPK_KR-1'!W:W,J1325),"")</f>
        <v/>
      </c>
    </row>
    <row r="1326" spans="1:12" x14ac:dyDescent="0.35">
      <c r="A1326" t="str">
        <f>IF(KOKPIT!A1326&lt;&gt;"",KOKPIT!A1326,"")</f>
        <v/>
      </c>
      <c r="B1326" t="str">
        <f>IF(KOKPIT!B1326&lt;&gt;"",KOKPIT!B1326,"")</f>
        <v/>
      </c>
      <c r="C1326" s="124" t="str">
        <f>IF(A1326&lt;&gt;"",SUMIFS('JPK_KR-1'!AL:AL,'JPK_KR-1'!W:W,B1326),"")</f>
        <v/>
      </c>
      <c r="D1326" s="124" t="str">
        <f>IF(A1326&lt;&gt;"",SUMIFS('JPK_KR-1'!AM:AM,'JPK_KR-1'!W:W,B1326),"")</f>
        <v/>
      </c>
      <c r="E1326" t="str">
        <f>IF(KOKPIT!E1326&lt;&gt;"",KOKPIT!E1326,"")</f>
        <v/>
      </c>
      <c r="F1326" t="str">
        <f>IF(KOKPIT!F1326&lt;&gt;"",KOKPIT!F1326,"")</f>
        <v/>
      </c>
      <c r="G1326" s="124" t="str">
        <f>IF(E1326&lt;&gt;"",SUMIFS('JPK_KR-1'!AL:AL,'JPK_KR-1'!W:W,F1326),"")</f>
        <v/>
      </c>
      <c r="H1326" s="124" t="str">
        <f>IF(E1326&lt;&gt;"",SUMIFS('JPK_KR-1'!AM:AM,'JPK_KR-1'!W:W,F1326),"")</f>
        <v/>
      </c>
      <c r="I1326" t="str">
        <f>IF(KOKPIT!I1326&lt;&gt;"",KOKPIT!I1326,"")</f>
        <v/>
      </c>
      <c r="J1326" t="str">
        <f>IF(KOKPIT!J1326&lt;&gt;"",KOKPIT!J1326,"")</f>
        <v/>
      </c>
      <c r="K1326" s="124" t="str">
        <f>IF(I1326&lt;&gt;"",SUMIFS('JPK_KR-1'!AJ:AJ,'JPK_KR-1'!W:W,J1326),"")</f>
        <v/>
      </c>
      <c r="L1326" s="124" t="str">
        <f>IF(I1326&lt;&gt;"",SUMIFS('JPK_KR-1'!AK:AK,'JPK_KR-1'!W:W,J1326),"")</f>
        <v/>
      </c>
    </row>
    <row r="1327" spans="1:12" x14ac:dyDescent="0.35">
      <c r="A1327" t="str">
        <f>IF(KOKPIT!A1327&lt;&gt;"",KOKPIT!A1327,"")</f>
        <v/>
      </c>
      <c r="B1327" t="str">
        <f>IF(KOKPIT!B1327&lt;&gt;"",KOKPIT!B1327,"")</f>
        <v/>
      </c>
      <c r="C1327" s="124" t="str">
        <f>IF(A1327&lt;&gt;"",SUMIFS('JPK_KR-1'!AL:AL,'JPK_KR-1'!W:W,B1327),"")</f>
        <v/>
      </c>
      <c r="D1327" s="124" t="str">
        <f>IF(A1327&lt;&gt;"",SUMIFS('JPK_KR-1'!AM:AM,'JPK_KR-1'!W:W,B1327),"")</f>
        <v/>
      </c>
      <c r="E1327" t="str">
        <f>IF(KOKPIT!E1327&lt;&gt;"",KOKPIT!E1327,"")</f>
        <v/>
      </c>
      <c r="F1327" t="str">
        <f>IF(KOKPIT!F1327&lt;&gt;"",KOKPIT!F1327,"")</f>
        <v/>
      </c>
      <c r="G1327" s="124" t="str">
        <f>IF(E1327&lt;&gt;"",SUMIFS('JPK_KR-1'!AL:AL,'JPK_KR-1'!W:W,F1327),"")</f>
        <v/>
      </c>
      <c r="H1327" s="124" t="str">
        <f>IF(E1327&lt;&gt;"",SUMIFS('JPK_KR-1'!AM:AM,'JPK_KR-1'!W:W,F1327),"")</f>
        <v/>
      </c>
      <c r="I1327" t="str">
        <f>IF(KOKPIT!I1327&lt;&gt;"",KOKPIT!I1327,"")</f>
        <v/>
      </c>
      <c r="J1327" t="str">
        <f>IF(KOKPIT!J1327&lt;&gt;"",KOKPIT!J1327,"")</f>
        <v/>
      </c>
      <c r="K1327" s="124" t="str">
        <f>IF(I1327&lt;&gt;"",SUMIFS('JPK_KR-1'!AJ:AJ,'JPK_KR-1'!W:W,J1327),"")</f>
        <v/>
      </c>
      <c r="L1327" s="124" t="str">
        <f>IF(I1327&lt;&gt;"",SUMIFS('JPK_KR-1'!AK:AK,'JPK_KR-1'!W:W,J1327),"")</f>
        <v/>
      </c>
    </row>
    <row r="1328" spans="1:12" x14ac:dyDescent="0.35">
      <c r="A1328" t="str">
        <f>IF(KOKPIT!A1328&lt;&gt;"",KOKPIT!A1328,"")</f>
        <v/>
      </c>
      <c r="B1328" t="str">
        <f>IF(KOKPIT!B1328&lt;&gt;"",KOKPIT!B1328,"")</f>
        <v/>
      </c>
      <c r="C1328" s="124" t="str">
        <f>IF(A1328&lt;&gt;"",SUMIFS('JPK_KR-1'!AL:AL,'JPK_KR-1'!W:W,B1328),"")</f>
        <v/>
      </c>
      <c r="D1328" s="124" t="str">
        <f>IF(A1328&lt;&gt;"",SUMIFS('JPK_KR-1'!AM:AM,'JPK_KR-1'!W:W,B1328),"")</f>
        <v/>
      </c>
      <c r="E1328" t="str">
        <f>IF(KOKPIT!E1328&lt;&gt;"",KOKPIT!E1328,"")</f>
        <v/>
      </c>
      <c r="F1328" t="str">
        <f>IF(KOKPIT!F1328&lt;&gt;"",KOKPIT!F1328,"")</f>
        <v/>
      </c>
      <c r="G1328" s="124" t="str">
        <f>IF(E1328&lt;&gt;"",SUMIFS('JPK_KR-1'!AL:AL,'JPK_KR-1'!W:W,F1328),"")</f>
        <v/>
      </c>
      <c r="H1328" s="124" t="str">
        <f>IF(E1328&lt;&gt;"",SUMIFS('JPK_KR-1'!AM:AM,'JPK_KR-1'!W:W,F1328),"")</f>
        <v/>
      </c>
      <c r="I1328" t="str">
        <f>IF(KOKPIT!I1328&lt;&gt;"",KOKPIT!I1328,"")</f>
        <v/>
      </c>
      <c r="J1328" t="str">
        <f>IF(KOKPIT!J1328&lt;&gt;"",KOKPIT!J1328,"")</f>
        <v/>
      </c>
      <c r="K1328" s="124" t="str">
        <f>IF(I1328&lt;&gt;"",SUMIFS('JPK_KR-1'!AJ:AJ,'JPK_KR-1'!W:W,J1328),"")</f>
        <v/>
      </c>
      <c r="L1328" s="124" t="str">
        <f>IF(I1328&lt;&gt;"",SUMIFS('JPK_KR-1'!AK:AK,'JPK_KR-1'!W:W,J1328),"")</f>
        <v/>
      </c>
    </row>
    <row r="1329" spans="1:12" x14ac:dyDescent="0.35">
      <c r="A1329" t="str">
        <f>IF(KOKPIT!A1329&lt;&gt;"",KOKPIT!A1329,"")</f>
        <v/>
      </c>
      <c r="B1329" t="str">
        <f>IF(KOKPIT!B1329&lt;&gt;"",KOKPIT!B1329,"")</f>
        <v/>
      </c>
      <c r="C1329" s="124" t="str">
        <f>IF(A1329&lt;&gt;"",SUMIFS('JPK_KR-1'!AL:AL,'JPK_KR-1'!W:W,B1329),"")</f>
        <v/>
      </c>
      <c r="D1329" s="124" t="str">
        <f>IF(A1329&lt;&gt;"",SUMIFS('JPK_KR-1'!AM:AM,'JPK_KR-1'!W:W,B1329),"")</f>
        <v/>
      </c>
      <c r="E1329" t="str">
        <f>IF(KOKPIT!E1329&lt;&gt;"",KOKPIT!E1329,"")</f>
        <v/>
      </c>
      <c r="F1329" t="str">
        <f>IF(KOKPIT!F1329&lt;&gt;"",KOKPIT!F1329,"")</f>
        <v/>
      </c>
      <c r="G1329" s="124" t="str">
        <f>IF(E1329&lt;&gt;"",SUMIFS('JPK_KR-1'!AL:AL,'JPK_KR-1'!W:W,F1329),"")</f>
        <v/>
      </c>
      <c r="H1329" s="124" t="str">
        <f>IF(E1329&lt;&gt;"",SUMIFS('JPK_KR-1'!AM:AM,'JPK_KR-1'!W:W,F1329),"")</f>
        <v/>
      </c>
      <c r="I1329" t="str">
        <f>IF(KOKPIT!I1329&lt;&gt;"",KOKPIT!I1329,"")</f>
        <v/>
      </c>
      <c r="J1329" t="str">
        <f>IF(KOKPIT!J1329&lt;&gt;"",KOKPIT!J1329,"")</f>
        <v/>
      </c>
      <c r="K1329" s="124" t="str">
        <f>IF(I1329&lt;&gt;"",SUMIFS('JPK_KR-1'!AJ:AJ,'JPK_KR-1'!W:W,J1329),"")</f>
        <v/>
      </c>
      <c r="L1329" s="124" t="str">
        <f>IF(I1329&lt;&gt;"",SUMIFS('JPK_KR-1'!AK:AK,'JPK_KR-1'!W:W,J1329),"")</f>
        <v/>
      </c>
    </row>
    <row r="1330" spans="1:12" x14ac:dyDescent="0.35">
      <c r="A1330" t="str">
        <f>IF(KOKPIT!A1330&lt;&gt;"",KOKPIT!A1330,"")</f>
        <v/>
      </c>
      <c r="B1330" t="str">
        <f>IF(KOKPIT!B1330&lt;&gt;"",KOKPIT!B1330,"")</f>
        <v/>
      </c>
      <c r="C1330" s="124" t="str">
        <f>IF(A1330&lt;&gt;"",SUMIFS('JPK_KR-1'!AL:AL,'JPK_KR-1'!W:W,B1330),"")</f>
        <v/>
      </c>
      <c r="D1330" s="124" t="str">
        <f>IF(A1330&lt;&gt;"",SUMIFS('JPK_KR-1'!AM:AM,'JPK_KR-1'!W:W,B1330),"")</f>
        <v/>
      </c>
      <c r="E1330" t="str">
        <f>IF(KOKPIT!E1330&lt;&gt;"",KOKPIT!E1330,"")</f>
        <v/>
      </c>
      <c r="F1330" t="str">
        <f>IF(KOKPIT!F1330&lt;&gt;"",KOKPIT!F1330,"")</f>
        <v/>
      </c>
      <c r="G1330" s="124" t="str">
        <f>IF(E1330&lt;&gt;"",SUMIFS('JPK_KR-1'!AL:AL,'JPK_KR-1'!W:W,F1330),"")</f>
        <v/>
      </c>
      <c r="H1330" s="124" t="str">
        <f>IF(E1330&lt;&gt;"",SUMIFS('JPK_KR-1'!AM:AM,'JPK_KR-1'!W:W,F1330),"")</f>
        <v/>
      </c>
      <c r="I1330" t="str">
        <f>IF(KOKPIT!I1330&lt;&gt;"",KOKPIT!I1330,"")</f>
        <v/>
      </c>
      <c r="J1330" t="str">
        <f>IF(KOKPIT!J1330&lt;&gt;"",KOKPIT!J1330,"")</f>
        <v/>
      </c>
      <c r="K1330" s="124" t="str">
        <f>IF(I1330&lt;&gt;"",SUMIFS('JPK_KR-1'!AJ:AJ,'JPK_KR-1'!W:W,J1330),"")</f>
        <v/>
      </c>
      <c r="L1330" s="124" t="str">
        <f>IF(I1330&lt;&gt;"",SUMIFS('JPK_KR-1'!AK:AK,'JPK_KR-1'!W:W,J1330),"")</f>
        <v/>
      </c>
    </row>
    <row r="1331" spans="1:12" x14ac:dyDescent="0.35">
      <c r="A1331" t="str">
        <f>IF(KOKPIT!A1331&lt;&gt;"",KOKPIT!A1331,"")</f>
        <v/>
      </c>
      <c r="B1331" t="str">
        <f>IF(KOKPIT!B1331&lt;&gt;"",KOKPIT!B1331,"")</f>
        <v/>
      </c>
      <c r="C1331" s="124" t="str">
        <f>IF(A1331&lt;&gt;"",SUMIFS('JPK_KR-1'!AL:AL,'JPK_KR-1'!W:W,B1331),"")</f>
        <v/>
      </c>
      <c r="D1331" s="124" t="str">
        <f>IF(A1331&lt;&gt;"",SUMIFS('JPK_KR-1'!AM:AM,'JPK_KR-1'!W:W,B1331),"")</f>
        <v/>
      </c>
      <c r="E1331" t="str">
        <f>IF(KOKPIT!E1331&lt;&gt;"",KOKPIT!E1331,"")</f>
        <v/>
      </c>
      <c r="F1331" t="str">
        <f>IF(KOKPIT!F1331&lt;&gt;"",KOKPIT!F1331,"")</f>
        <v/>
      </c>
      <c r="G1331" s="124" t="str">
        <f>IF(E1331&lt;&gt;"",SUMIFS('JPK_KR-1'!AL:AL,'JPK_KR-1'!W:W,F1331),"")</f>
        <v/>
      </c>
      <c r="H1331" s="124" t="str">
        <f>IF(E1331&lt;&gt;"",SUMIFS('JPK_KR-1'!AM:AM,'JPK_KR-1'!W:W,F1331),"")</f>
        <v/>
      </c>
      <c r="I1331" t="str">
        <f>IF(KOKPIT!I1331&lt;&gt;"",KOKPIT!I1331,"")</f>
        <v/>
      </c>
      <c r="J1331" t="str">
        <f>IF(KOKPIT!J1331&lt;&gt;"",KOKPIT!J1331,"")</f>
        <v/>
      </c>
      <c r="K1331" s="124" t="str">
        <f>IF(I1331&lt;&gt;"",SUMIFS('JPK_KR-1'!AJ:AJ,'JPK_KR-1'!W:W,J1331),"")</f>
        <v/>
      </c>
      <c r="L1331" s="124" t="str">
        <f>IF(I1331&lt;&gt;"",SUMIFS('JPK_KR-1'!AK:AK,'JPK_KR-1'!W:W,J1331),"")</f>
        <v/>
      </c>
    </row>
    <row r="1332" spans="1:12" x14ac:dyDescent="0.35">
      <c r="A1332" t="str">
        <f>IF(KOKPIT!A1332&lt;&gt;"",KOKPIT!A1332,"")</f>
        <v/>
      </c>
      <c r="B1332" t="str">
        <f>IF(KOKPIT!B1332&lt;&gt;"",KOKPIT!B1332,"")</f>
        <v/>
      </c>
      <c r="C1332" s="124" t="str">
        <f>IF(A1332&lt;&gt;"",SUMIFS('JPK_KR-1'!AL:AL,'JPK_KR-1'!W:W,B1332),"")</f>
        <v/>
      </c>
      <c r="D1332" s="124" t="str">
        <f>IF(A1332&lt;&gt;"",SUMIFS('JPK_KR-1'!AM:AM,'JPK_KR-1'!W:W,B1332),"")</f>
        <v/>
      </c>
      <c r="E1332" t="str">
        <f>IF(KOKPIT!E1332&lt;&gt;"",KOKPIT!E1332,"")</f>
        <v/>
      </c>
      <c r="F1332" t="str">
        <f>IF(KOKPIT!F1332&lt;&gt;"",KOKPIT!F1332,"")</f>
        <v/>
      </c>
      <c r="G1332" s="124" t="str">
        <f>IF(E1332&lt;&gt;"",SUMIFS('JPK_KR-1'!AL:AL,'JPK_KR-1'!W:W,F1332),"")</f>
        <v/>
      </c>
      <c r="H1332" s="124" t="str">
        <f>IF(E1332&lt;&gt;"",SUMIFS('JPK_KR-1'!AM:AM,'JPK_KR-1'!W:W,F1332),"")</f>
        <v/>
      </c>
      <c r="I1332" t="str">
        <f>IF(KOKPIT!I1332&lt;&gt;"",KOKPIT!I1332,"")</f>
        <v/>
      </c>
      <c r="J1332" t="str">
        <f>IF(KOKPIT!J1332&lt;&gt;"",KOKPIT!J1332,"")</f>
        <v/>
      </c>
      <c r="K1332" s="124" t="str">
        <f>IF(I1332&lt;&gt;"",SUMIFS('JPK_KR-1'!AJ:AJ,'JPK_KR-1'!W:W,J1332),"")</f>
        <v/>
      </c>
      <c r="L1332" s="124" t="str">
        <f>IF(I1332&lt;&gt;"",SUMIFS('JPK_KR-1'!AK:AK,'JPK_KR-1'!W:W,J1332),"")</f>
        <v/>
      </c>
    </row>
    <row r="1333" spans="1:12" x14ac:dyDescent="0.35">
      <c r="A1333" t="str">
        <f>IF(KOKPIT!A1333&lt;&gt;"",KOKPIT!A1333,"")</f>
        <v/>
      </c>
      <c r="B1333" t="str">
        <f>IF(KOKPIT!B1333&lt;&gt;"",KOKPIT!B1333,"")</f>
        <v/>
      </c>
      <c r="C1333" s="124" t="str">
        <f>IF(A1333&lt;&gt;"",SUMIFS('JPK_KR-1'!AL:AL,'JPK_KR-1'!W:W,B1333),"")</f>
        <v/>
      </c>
      <c r="D1333" s="124" t="str">
        <f>IF(A1333&lt;&gt;"",SUMIFS('JPK_KR-1'!AM:AM,'JPK_KR-1'!W:W,B1333),"")</f>
        <v/>
      </c>
      <c r="E1333" t="str">
        <f>IF(KOKPIT!E1333&lt;&gt;"",KOKPIT!E1333,"")</f>
        <v/>
      </c>
      <c r="F1333" t="str">
        <f>IF(KOKPIT!F1333&lt;&gt;"",KOKPIT!F1333,"")</f>
        <v/>
      </c>
      <c r="G1333" s="124" t="str">
        <f>IF(E1333&lt;&gt;"",SUMIFS('JPK_KR-1'!AL:AL,'JPK_KR-1'!W:W,F1333),"")</f>
        <v/>
      </c>
      <c r="H1333" s="124" t="str">
        <f>IF(E1333&lt;&gt;"",SUMIFS('JPK_KR-1'!AM:AM,'JPK_KR-1'!W:W,F1333),"")</f>
        <v/>
      </c>
      <c r="I1333" t="str">
        <f>IF(KOKPIT!I1333&lt;&gt;"",KOKPIT!I1333,"")</f>
        <v/>
      </c>
      <c r="J1333" t="str">
        <f>IF(KOKPIT!J1333&lt;&gt;"",KOKPIT!J1333,"")</f>
        <v/>
      </c>
      <c r="K1333" s="124" t="str">
        <f>IF(I1333&lt;&gt;"",SUMIFS('JPK_KR-1'!AJ:AJ,'JPK_KR-1'!W:W,J1333),"")</f>
        <v/>
      </c>
      <c r="L1333" s="124" t="str">
        <f>IF(I1333&lt;&gt;"",SUMIFS('JPK_KR-1'!AK:AK,'JPK_KR-1'!W:W,J1333),"")</f>
        <v/>
      </c>
    </row>
    <row r="1334" spans="1:12" x14ac:dyDescent="0.35">
      <c r="A1334" t="str">
        <f>IF(KOKPIT!A1334&lt;&gt;"",KOKPIT!A1334,"")</f>
        <v/>
      </c>
      <c r="B1334" t="str">
        <f>IF(KOKPIT!B1334&lt;&gt;"",KOKPIT!B1334,"")</f>
        <v/>
      </c>
      <c r="C1334" s="124" t="str">
        <f>IF(A1334&lt;&gt;"",SUMIFS('JPK_KR-1'!AL:AL,'JPK_KR-1'!W:W,B1334),"")</f>
        <v/>
      </c>
      <c r="D1334" s="124" t="str">
        <f>IF(A1334&lt;&gt;"",SUMIFS('JPK_KR-1'!AM:AM,'JPK_KR-1'!W:W,B1334),"")</f>
        <v/>
      </c>
      <c r="E1334" t="str">
        <f>IF(KOKPIT!E1334&lt;&gt;"",KOKPIT!E1334,"")</f>
        <v/>
      </c>
      <c r="F1334" t="str">
        <f>IF(KOKPIT!F1334&lt;&gt;"",KOKPIT!F1334,"")</f>
        <v/>
      </c>
      <c r="G1334" s="124" t="str">
        <f>IF(E1334&lt;&gt;"",SUMIFS('JPK_KR-1'!AL:AL,'JPK_KR-1'!W:W,F1334),"")</f>
        <v/>
      </c>
      <c r="H1334" s="124" t="str">
        <f>IF(E1334&lt;&gt;"",SUMIFS('JPK_KR-1'!AM:AM,'JPK_KR-1'!W:W,F1334),"")</f>
        <v/>
      </c>
      <c r="I1334" t="str">
        <f>IF(KOKPIT!I1334&lt;&gt;"",KOKPIT!I1334,"")</f>
        <v/>
      </c>
      <c r="J1334" t="str">
        <f>IF(KOKPIT!J1334&lt;&gt;"",KOKPIT!J1334,"")</f>
        <v/>
      </c>
      <c r="K1334" s="124" t="str">
        <f>IF(I1334&lt;&gt;"",SUMIFS('JPK_KR-1'!AJ:AJ,'JPK_KR-1'!W:W,J1334),"")</f>
        <v/>
      </c>
      <c r="L1334" s="124" t="str">
        <f>IF(I1334&lt;&gt;"",SUMIFS('JPK_KR-1'!AK:AK,'JPK_KR-1'!W:W,J1334),"")</f>
        <v/>
      </c>
    </row>
    <row r="1335" spans="1:12" x14ac:dyDescent="0.35">
      <c r="A1335" t="str">
        <f>IF(KOKPIT!A1335&lt;&gt;"",KOKPIT!A1335,"")</f>
        <v/>
      </c>
      <c r="B1335" t="str">
        <f>IF(KOKPIT!B1335&lt;&gt;"",KOKPIT!B1335,"")</f>
        <v/>
      </c>
      <c r="C1335" s="124" t="str">
        <f>IF(A1335&lt;&gt;"",SUMIFS('JPK_KR-1'!AL:AL,'JPK_KR-1'!W:W,B1335),"")</f>
        <v/>
      </c>
      <c r="D1335" s="124" t="str">
        <f>IF(A1335&lt;&gt;"",SUMIFS('JPK_KR-1'!AM:AM,'JPK_KR-1'!W:W,B1335),"")</f>
        <v/>
      </c>
      <c r="E1335" t="str">
        <f>IF(KOKPIT!E1335&lt;&gt;"",KOKPIT!E1335,"")</f>
        <v/>
      </c>
      <c r="F1335" t="str">
        <f>IF(KOKPIT!F1335&lt;&gt;"",KOKPIT!F1335,"")</f>
        <v/>
      </c>
      <c r="G1335" s="124" t="str">
        <f>IF(E1335&lt;&gt;"",SUMIFS('JPK_KR-1'!AL:AL,'JPK_KR-1'!W:W,F1335),"")</f>
        <v/>
      </c>
      <c r="H1335" s="124" t="str">
        <f>IF(E1335&lt;&gt;"",SUMIFS('JPK_KR-1'!AM:AM,'JPK_KR-1'!W:W,F1335),"")</f>
        <v/>
      </c>
      <c r="I1335" t="str">
        <f>IF(KOKPIT!I1335&lt;&gt;"",KOKPIT!I1335,"")</f>
        <v/>
      </c>
      <c r="J1335" t="str">
        <f>IF(KOKPIT!J1335&lt;&gt;"",KOKPIT!J1335,"")</f>
        <v/>
      </c>
      <c r="K1335" s="124" t="str">
        <f>IF(I1335&lt;&gt;"",SUMIFS('JPK_KR-1'!AJ:AJ,'JPK_KR-1'!W:W,J1335),"")</f>
        <v/>
      </c>
      <c r="L1335" s="124" t="str">
        <f>IF(I1335&lt;&gt;"",SUMIFS('JPK_KR-1'!AK:AK,'JPK_KR-1'!W:W,J1335),"")</f>
        <v/>
      </c>
    </row>
    <row r="1336" spans="1:12" x14ac:dyDescent="0.35">
      <c r="A1336" t="str">
        <f>IF(KOKPIT!A1336&lt;&gt;"",KOKPIT!A1336,"")</f>
        <v/>
      </c>
      <c r="B1336" t="str">
        <f>IF(KOKPIT!B1336&lt;&gt;"",KOKPIT!B1336,"")</f>
        <v/>
      </c>
      <c r="C1336" s="124" t="str">
        <f>IF(A1336&lt;&gt;"",SUMIFS('JPK_KR-1'!AL:AL,'JPK_KR-1'!W:W,B1336),"")</f>
        <v/>
      </c>
      <c r="D1336" s="124" t="str">
        <f>IF(A1336&lt;&gt;"",SUMIFS('JPK_KR-1'!AM:AM,'JPK_KR-1'!W:W,B1336),"")</f>
        <v/>
      </c>
      <c r="E1336" t="str">
        <f>IF(KOKPIT!E1336&lt;&gt;"",KOKPIT!E1336,"")</f>
        <v/>
      </c>
      <c r="F1336" t="str">
        <f>IF(KOKPIT!F1336&lt;&gt;"",KOKPIT!F1336,"")</f>
        <v/>
      </c>
      <c r="G1336" s="124" t="str">
        <f>IF(E1336&lt;&gt;"",SUMIFS('JPK_KR-1'!AL:AL,'JPK_KR-1'!W:W,F1336),"")</f>
        <v/>
      </c>
      <c r="H1336" s="124" t="str">
        <f>IF(E1336&lt;&gt;"",SUMIFS('JPK_KR-1'!AM:AM,'JPK_KR-1'!W:W,F1336),"")</f>
        <v/>
      </c>
      <c r="I1336" t="str">
        <f>IF(KOKPIT!I1336&lt;&gt;"",KOKPIT!I1336,"")</f>
        <v/>
      </c>
      <c r="J1336" t="str">
        <f>IF(KOKPIT!J1336&lt;&gt;"",KOKPIT!J1336,"")</f>
        <v/>
      </c>
      <c r="K1336" s="124" t="str">
        <f>IF(I1336&lt;&gt;"",SUMIFS('JPK_KR-1'!AJ:AJ,'JPK_KR-1'!W:W,J1336),"")</f>
        <v/>
      </c>
      <c r="L1336" s="124" t="str">
        <f>IF(I1336&lt;&gt;"",SUMIFS('JPK_KR-1'!AK:AK,'JPK_KR-1'!W:W,J1336),"")</f>
        <v/>
      </c>
    </row>
    <row r="1337" spans="1:12" x14ac:dyDescent="0.35">
      <c r="A1337" t="str">
        <f>IF(KOKPIT!A1337&lt;&gt;"",KOKPIT!A1337,"")</f>
        <v/>
      </c>
      <c r="B1337" t="str">
        <f>IF(KOKPIT!B1337&lt;&gt;"",KOKPIT!B1337,"")</f>
        <v/>
      </c>
      <c r="C1337" s="124" t="str">
        <f>IF(A1337&lt;&gt;"",SUMIFS('JPK_KR-1'!AL:AL,'JPK_KR-1'!W:W,B1337),"")</f>
        <v/>
      </c>
      <c r="D1337" s="124" t="str">
        <f>IF(A1337&lt;&gt;"",SUMIFS('JPK_KR-1'!AM:AM,'JPK_KR-1'!W:W,B1337),"")</f>
        <v/>
      </c>
      <c r="E1337" t="str">
        <f>IF(KOKPIT!E1337&lt;&gt;"",KOKPIT!E1337,"")</f>
        <v/>
      </c>
      <c r="F1337" t="str">
        <f>IF(KOKPIT!F1337&lt;&gt;"",KOKPIT!F1337,"")</f>
        <v/>
      </c>
      <c r="G1337" s="124" t="str">
        <f>IF(E1337&lt;&gt;"",SUMIFS('JPK_KR-1'!AL:AL,'JPK_KR-1'!W:W,F1337),"")</f>
        <v/>
      </c>
      <c r="H1337" s="124" t="str">
        <f>IF(E1337&lt;&gt;"",SUMIFS('JPK_KR-1'!AM:AM,'JPK_KR-1'!W:W,F1337),"")</f>
        <v/>
      </c>
      <c r="I1337" t="str">
        <f>IF(KOKPIT!I1337&lt;&gt;"",KOKPIT!I1337,"")</f>
        <v/>
      </c>
      <c r="J1337" t="str">
        <f>IF(KOKPIT!J1337&lt;&gt;"",KOKPIT!J1337,"")</f>
        <v/>
      </c>
      <c r="K1337" s="124" t="str">
        <f>IF(I1337&lt;&gt;"",SUMIFS('JPK_KR-1'!AJ:AJ,'JPK_KR-1'!W:W,J1337),"")</f>
        <v/>
      </c>
      <c r="L1337" s="124" t="str">
        <f>IF(I1337&lt;&gt;"",SUMIFS('JPK_KR-1'!AK:AK,'JPK_KR-1'!W:W,J1337),"")</f>
        <v/>
      </c>
    </row>
    <row r="1338" spans="1:12" x14ac:dyDescent="0.35">
      <c r="A1338" t="str">
        <f>IF(KOKPIT!A1338&lt;&gt;"",KOKPIT!A1338,"")</f>
        <v/>
      </c>
      <c r="B1338" t="str">
        <f>IF(KOKPIT!B1338&lt;&gt;"",KOKPIT!B1338,"")</f>
        <v/>
      </c>
      <c r="C1338" s="124" t="str">
        <f>IF(A1338&lt;&gt;"",SUMIFS('JPK_KR-1'!AL:AL,'JPK_KR-1'!W:W,B1338),"")</f>
        <v/>
      </c>
      <c r="D1338" s="124" t="str">
        <f>IF(A1338&lt;&gt;"",SUMIFS('JPK_KR-1'!AM:AM,'JPK_KR-1'!W:W,B1338),"")</f>
        <v/>
      </c>
      <c r="E1338" t="str">
        <f>IF(KOKPIT!E1338&lt;&gt;"",KOKPIT!E1338,"")</f>
        <v/>
      </c>
      <c r="F1338" t="str">
        <f>IF(KOKPIT!F1338&lt;&gt;"",KOKPIT!F1338,"")</f>
        <v/>
      </c>
      <c r="G1338" s="124" t="str">
        <f>IF(E1338&lt;&gt;"",SUMIFS('JPK_KR-1'!AL:AL,'JPK_KR-1'!W:W,F1338),"")</f>
        <v/>
      </c>
      <c r="H1338" s="124" t="str">
        <f>IF(E1338&lt;&gt;"",SUMIFS('JPK_KR-1'!AM:AM,'JPK_KR-1'!W:W,F1338),"")</f>
        <v/>
      </c>
      <c r="I1338" t="str">
        <f>IF(KOKPIT!I1338&lt;&gt;"",KOKPIT!I1338,"")</f>
        <v/>
      </c>
      <c r="J1338" t="str">
        <f>IF(KOKPIT!J1338&lt;&gt;"",KOKPIT!J1338,"")</f>
        <v/>
      </c>
      <c r="K1338" s="124" t="str">
        <f>IF(I1338&lt;&gt;"",SUMIFS('JPK_KR-1'!AJ:AJ,'JPK_KR-1'!W:W,J1338),"")</f>
        <v/>
      </c>
      <c r="L1338" s="124" t="str">
        <f>IF(I1338&lt;&gt;"",SUMIFS('JPK_KR-1'!AK:AK,'JPK_KR-1'!W:W,J1338),"")</f>
        <v/>
      </c>
    </row>
    <row r="1339" spans="1:12" x14ac:dyDescent="0.35">
      <c r="A1339" t="str">
        <f>IF(KOKPIT!A1339&lt;&gt;"",KOKPIT!A1339,"")</f>
        <v/>
      </c>
      <c r="B1339" t="str">
        <f>IF(KOKPIT!B1339&lt;&gt;"",KOKPIT!B1339,"")</f>
        <v/>
      </c>
      <c r="C1339" s="124" t="str">
        <f>IF(A1339&lt;&gt;"",SUMIFS('JPK_KR-1'!AL:AL,'JPK_KR-1'!W:W,B1339),"")</f>
        <v/>
      </c>
      <c r="D1339" s="124" t="str">
        <f>IF(A1339&lt;&gt;"",SUMIFS('JPK_KR-1'!AM:AM,'JPK_KR-1'!W:W,B1339),"")</f>
        <v/>
      </c>
      <c r="E1339" t="str">
        <f>IF(KOKPIT!E1339&lt;&gt;"",KOKPIT!E1339,"")</f>
        <v/>
      </c>
      <c r="F1339" t="str">
        <f>IF(KOKPIT!F1339&lt;&gt;"",KOKPIT!F1339,"")</f>
        <v/>
      </c>
      <c r="G1339" s="124" t="str">
        <f>IF(E1339&lt;&gt;"",SUMIFS('JPK_KR-1'!AL:AL,'JPK_KR-1'!W:W,F1339),"")</f>
        <v/>
      </c>
      <c r="H1339" s="124" t="str">
        <f>IF(E1339&lt;&gt;"",SUMIFS('JPK_KR-1'!AM:AM,'JPK_KR-1'!W:W,F1339),"")</f>
        <v/>
      </c>
      <c r="I1339" t="str">
        <f>IF(KOKPIT!I1339&lt;&gt;"",KOKPIT!I1339,"")</f>
        <v/>
      </c>
      <c r="J1339" t="str">
        <f>IF(KOKPIT!J1339&lt;&gt;"",KOKPIT!J1339,"")</f>
        <v/>
      </c>
      <c r="K1339" s="124" t="str">
        <f>IF(I1339&lt;&gt;"",SUMIFS('JPK_KR-1'!AJ:AJ,'JPK_KR-1'!W:W,J1339),"")</f>
        <v/>
      </c>
      <c r="L1339" s="124" t="str">
        <f>IF(I1339&lt;&gt;"",SUMIFS('JPK_KR-1'!AK:AK,'JPK_KR-1'!W:W,J1339),"")</f>
        <v/>
      </c>
    </row>
    <row r="1340" spans="1:12" x14ac:dyDescent="0.35">
      <c r="A1340" t="str">
        <f>IF(KOKPIT!A1340&lt;&gt;"",KOKPIT!A1340,"")</f>
        <v/>
      </c>
      <c r="B1340" t="str">
        <f>IF(KOKPIT!B1340&lt;&gt;"",KOKPIT!B1340,"")</f>
        <v/>
      </c>
      <c r="C1340" s="124" t="str">
        <f>IF(A1340&lt;&gt;"",SUMIFS('JPK_KR-1'!AL:AL,'JPK_KR-1'!W:W,B1340),"")</f>
        <v/>
      </c>
      <c r="D1340" s="124" t="str">
        <f>IF(A1340&lt;&gt;"",SUMIFS('JPK_KR-1'!AM:AM,'JPK_KR-1'!W:W,B1340),"")</f>
        <v/>
      </c>
      <c r="E1340" t="str">
        <f>IF(KOKPIT!E1340&lt;&gt;"",KOKPIT!E1340,"")</f>
        <v/>
      </c>
      <c r="F1340" t="str">
        <f>IF(KOKPIT!F1340&lt;&gt;"",KOKPIT!F1340,"")</f>
        <v/>
      </c>
      <c r="G1340" s="124" t="str">
        <f>IF(E1340&lt;&gt;"",SUMIFS('JPK_KR-1'!AL:AL,'JPK_KR-1'!W:W,F1340),"")</f>
        <v/>
      </c>
      <c r="H1340" s="124" t="str">
        <f>IF(E1340&lt;&gt;"",SUMIFS('JPK_KR-1'!AM:AM,'JPK_KR-1'!W:W,F1340),"")</f>
        <v/>
      </c>
      <c r="I1340" t="str">
        <f>IF(KOKPIT!I1340&lt;&gt;"",KOKPIT!I1340,"")</f>
        <v/>
      </c>
      <c r="J1340" t="str">
        <f>IF(KOKPIT!J1340&lt;&gt;"",KOKPIT!J1340,"")</f>
        <v/>
      </c>
      <c r="K1340" s="124" t="str">
        <f>IF(I1340&lt;&gt;"",SUMIFS('JPK_KR-1'!AJ:AJ,'JPK_KR-1'!W:W,J1340),"")</f>
        <v/>
      </c>
      <c r="L1340" s="124" t="str">
        <f>IF(I1340&lt;&gt;"",SUMIFS('JPK_KR-1'!AK:AK,'JPK_KR-1'!W:W,J1340),"")</f>
        <v/>
      </c>
    </row>
    <row r="1341" spans="1:12" x14ac:dyDescent="0.35">
      <c r="A1341" t="str">
        <f>IF(KOKPIT!A1341&lt;&gt;"",KOKPIT!A1341,"")</f>
        <v/>
      </c>
      <c r="B1341" t="str">
        <f>IF(KOKPIT!B1341&lt;&gt;"",KOKPIT!B1341,"")</f>
        <v/>
      </c>
      <c r="C1341" s="124" t="str">
        <f>IF(A1341&lt;&gt;"",SUMIFS('JPK_KR-1'!AL:AL,'JPK_KR-1'!W:W,B1341),"")</f>
        <v/>
      </c>
      <c r="D1341" s="124" t="str">
        <f>IF(A1341&lt;&gt;"",SUMIFS('JPK_KR-1'!AM:AM,'JPK_KR-1'!W:W,B1341),"")</f>
        <v/>
      </c>
      <c r="E1341" t="str">
        <f>IF(KOKPIT!E1341&lt;&gt;"",KOKPIT!E1341,"")</f>
        <v/>
      </c>
      <c r="F1341" t="str">
        <f>IF(KOKPIT!F1341&lt;&gt;"",KOKPIT!F1341,"")</f>
        <v/>
      </c>
      <c r="G1341" s="124" t="str">
        <f>IF(E1341&lt;&gt;"",SUMIFS('JPK_KR-1'!AL:AL,'JPK_KR-1'!W:W,F1341),"")</f>
        <v/>
      </c>
      <c r="H1341" s="124" t="str">
        <f>IF(E1341&lt;&gt;"",SUMIFS('JPK_KR-1'!AM:AM,'JPK_KR-1'!W:W,F1341),"")</f>
        <v/>
      </c>
      <c r="I1341" t="str">
        <f>IF(KOKPIT!I1341&lt;&gt;"",KOKPIT!I1341,"")</f>
        <v/>
      </c>
      <c r="J1341" t="str">
        <f>IF(KOKPIT!J1341&lt;&gt;"",KOKPIT!J1341,"")</f>
        <v/>
      </c>
      <c r="K1341" s="124" t="str">
        <f>IF(I1341&lt;&gt;"",SUMIFS('JPK_KR-1'!AJ:AJ,'JPK_KR-1'!W:W,J1341),"")</f>
        <v/>
      </c>
      <c r="L1341" s="124" t="str">
        <f>IF(I1341&lt;&gt;"",SUMIFS('JPK_KR-1'!AK:AK,'JPK_KR-1'!W:W,J1341),"")</f>
        <v/>
      </c>
    </row>
    <row r="1342" spans="1:12" x14ac:dyDescent="0.35">
      <c r="A1342" t="str">
        <f>IF(KOKPIT!A1342&lt;&gt;"",KOKPIT!A1342,"")</f>
        <v/>
      </c>
      <c r="B1342" t="str">
        <f>IF(KOKPIT!B1342&lt;&gt;"",KOKPIT!B1342,"")</f>
        <v/>
      </c>
      <c r="C1342" s="124" t="str">
        <f>IF(A1342&lt;&gt;"",SUMIFS('JPK_KR-1'!AL:AL,'JPK_KR-1'!W:W,B1342),"")</f>
        <v/>
      </c>
      <c r="D1342" s="124" t="str">
        <f>IF(A1342&lt;&gt;"",SUMIFS('JPK_KR-1'!AM:AM,'JPK_KR-1'!W:W,B1342),"")</f>
        <v/>
      </c>
      <c r="E1342" t="str">
        <f>IF(KOKPIT!E1342&lt;&gt;"",KOKPIT!E1342,"")</f>
        <v/>
      </c>
      <c r="F1342" t="str">
        <f>IF(KOKPIT!F1342&lt;&gt;"",KOKPIT!F1342,"")</f>
        <v/>
      </c>
      <c r="G1342" s="124" t="str">
        <f>IF(E1342&lt;&gt;"",SUMIFS('JPK_KR-1'!AL:AL,'JPK_KR-1'!W:W,F1342),"")</f>
        <v/>
      </c>
      <c r="H1342" s="124" t="str">
        <f>IF(E1342&lt;&gt;"",SUMIFS('JPK_KR-1'!AM:AM,'JPK_KR-1'!W:W,F1342),"")</f>
        <v/>
      </c>
      <c r="I1342" t="str">
        <f>IF(KOKPIT!I1342&lt;&gt;"",KOKPIT!I1342,"")</f>
        <v/>
      </c>
      <c r="J1342" t="str">
        <f>IF(KOKPIT!J1342&lt;&gt;"",KOKPIT!J1342,"")</f>
        <v/>
      </c>
      <c r="K1342" s="124" t="str">
        <f>IF(I1342&lt;&gt;"",SUMIFS('JPK_KR-1'!AJ:AJ,'JPK_KR-1'!W:W,J1342),"")</f>
        <v/>
      </c>
      <c r="L1342" s="124" t="str">
        <f>IF(I1342&lt;&gt;"",SUMIFS('JPK_KR-1'!AK:AK,'JPK_KR-1'!W:W,J1342),"")</f>
        <v/>
      </c>
    </row>
    <row r="1343" spans="1:12" x14ac:dyDescent="0.35">
      <c r="A1343" t="str">
        <f>IF(KOKPIT!A1343&lt;&gt;"",KOKPIT!A1343,"")</f>
        <v/>
      </c>
      <c r="B1343" t="str">
        <f>IF(KOKPIT!B1343&lt;&gt;"",KOKPIT!B1343,"")</f>
        <v/>
      </c>
      <c r="C1343" s="124" t="str">
        <f>IF(A1343&lt;&gt;"",SUMIFS('JPK_KR-1'!AL:AL,'JPK_KR-1'!W:W,B1343),"")</f>
        <v/>
      </c>
      <c r="D1343" s="124" t="str">
        <f>IF(A1343&lt;&gt;"",SUMIFS('JPK_KR-1'!AM:AM,'JPK_KR-1'!W:W,B1343),"")</f>
        <v/>
      </c>
      <c r="E1343" t="str">
        <f>IF(KOKPIT!E1343&lt;&gt;"",KOKPIT!E1343,"")</f>
        <v/>
      </c>
      <c r="F1343" t="str">
        <f>IF(KOKPIT!F1343&lt;&gt;"",KOKPIT!F1343,"")</f>
        <v/>
      </c>
      <c r="G1343" s="124" t="str">
        <f>IF(E1343&lt;&gt;"",SUMIFS('JPK_KR-1'!AL:AL,'JPK_KR-1'!W:W,F1343),"")</f>
        <v/>
      </c>
      <c r="H1343" s="124" t="str">
        <f>IF(E1343&lt;&gt;"",SUMIFS('JPK_KR-1'!AM:AM,'JPK_KR-1'!W:W,F1343),"")</f>
        <v/>
      </c>
      <c r="I1343" t="str">
        <f>IF(KOKPIT!I1343&lt;&gt;"",KOKPIT!I1343,"")</f>
        <v/>
      </c>
      <c r="J1343" t="str">
        <f>IF(KOKPIT!J1343&lt;&gt;"",KOKPIT!J1343,"")</f>
        <v/>
      </c>
      <c r="K1343" s="124" t="str">
        <f>IF(I1343&lt;&gt;"",SUMIFS('JPK_KR-1'!AJ:AJ,'JPK_KR-1'!W:W,J1343),"")</f>
        <v/>
      </c>
      <c r="L1343" s="124" t="str">
        <f>IF(I1343&lt;&gt;"",SUMIFS('JPK_KR-1'!AK:AK,'JPK_KR-1'!W:W,J1343),"")</f>
        <v/>
      </c>
    </row>
    <row r="1344" spans="1:12" x14ac:dyDescent="0.35">
      <c r="A1344" t="str">
        <f>IF(KOKPIT!A1344&lt;&gt;"",KOKPIT!A1344,"")</f>
        <v/>
      </c>
      <c r="B1344" t="str">
        <f>IF(KOKPIT!B1344&lt;&gt;"",KOKPIT!B1344,"")</f>
        <v/>
      </c>
      <c r="C1344" s="124" t="str">
        <f>IF(A1344&lt;&gt;"",SUMIFS('JPK_KR-1'!AL:AL,'JPK_KR-1'!W:W,B1344),"")</f>
        <v/>
      </c>
      <c r="D1344" s="124" t="str">
        <f>IF(A1344&lt;&gt;"",SUMIFS('JPK_KR-1'!AM:AM,'JPK_KR-1'!W:W,B1344),"")</f>
        <v/>
      </c>
      <c r="E1344" t="str">
        <f>IF(KOKPIT!E1344&lt;&gt;"",KOKPIT!E1344,"")</f>
        <v/>
      </c>
      <c r="F1344" t="str">
        <f>IF(KOKPIT!F1344&lt;&gt;"",KOKPIT!F1344,"")</f>
        <v/>
      </c>
      <c r="G1344" s="124" t="str">
        <f>IF(E1344&lt;&gt;"",SUMIFS('JPK_KR-1'!AL:AL,'JPK_KR-1'!W:W,F1344),"")</f>
        <v/>
      </c>
      <c r="H1344" s="124" t="str">
        <f>IF(E1344&lt;&gt;"",SUMIFS('JPK_KR-1'!AM:AM,'JPK_KR-1'!W:W,F1344),"")</f>
        <v/>
      </c>
      <c r="I1344" t="str">
        <f>IF(KOKPIT!I1344&lt;&gt;"",KOKPIT!I1344,"")</f>
        <v/>
      </c>
      <c r="J1344" t="str">
        <f>IF(KOKPIT!J1344&lt;&gt;"",KOKPIT!J1344,"")</f>
        <v/>
      </c>
      <c r="K1344" s="124" t="str">
        <f>IF(I1344&lt;&gt;"",SUMIFS('JPK_KR-1'!AJ:AJ,'JPK_KR-1'!W:W,J1344),"")</f>
        <v/>
      </c>
      <c r="L1344" s="124" t="str">
        <f>IF(I1344&lt;&gt;"",SUMIFS('JPK_KR-1'!AK:AK,'JPK_KR-1'!W:W,J1344),"")</f>
        <v/>
      </c>
    </row>
    <row r="1345" spans="1:12" x14ac:dyDescent="0.35">
      <c r="A1345" t="str">
        <f>IF(KOKPIT!A1345&lt;&gt;"",KOKPIT!A1345,"")</f>
        <v/>
      </c>
      <c r="B1345" t="str">
        <f>IF(KOKPIT!B1345&lt;&gt;"",KOKPIT!B1345,"")</f>
        <v/>
      </c>
      <c r="C1345" s="124" t="str">
        <f>IF(A1345&lt;&gt;"",SUMIFS('JPK_KR-1'!AL:AL,'JPK_KR-1'!W:W,B1345),"")</f>
        <v/>
      </c>
      <c r="D1345" s="124" t="str">
        <f>IF(A1345&lt;&gt;"",SUMIFS('JPK_KR-1'!AM:AM,'JPK_KR-1'!W:W,B1345),"")</f>
        <v/>
      </c>
      <c r="E1345" t="str">
        <f>IF(KOKPIT!E1345&lt;&gt;"",KOKPIT!E1345,"")</f>
        <v/>
      </c>
      <c r="F1345" t="str">
        <f>IF(KOKPIT!F1345&lt;&gt;"",KOKPIT!F1345,"")</f>
        <v/>
      </c>
      <c r="G1345" s="124" t="str">
        <f>IF(E1345&lt;&gt;"",SUMIFS('JPK_KR-1'!AL:AL,'JPK_KR-1'!W:W,F1345),"")</f>
        <v/>
      </c>
      <c r="H1345" s="124" t="str">
        <f>IF(E1345&lt;&gt;"",SUMIFS('JPK_KR-1'!AM:AM,'JPK_KR-1'!W:W,F1345),"")</f>
        <v/>
      </c>
      <c r="I1345" t="str">
        <f>IF(KOKPIT!I1345&lt;&gt;"",KOKPIT!I1345,"")</f>
        <v/>
      </c>
      <c r="J1345" t="str">
        <f>IF(KOKPIT!J1345&lt;&gt;"",KOKPIT!J1345,"")</f>
        <v/>
      </c>
      <c r="K1345" s="124" t="str">
        <f>IF(I1345&lt;&gt;"",SUMIFS('JPK_KR-1'!AJ:AJ,'JPK_KR-1'!W:W,J1345),"")</f>
        <v/>
      </c>
      <c r="L1345" s="124" t="str">
        <f>IF(I1345&lt;&gt;"",SUMIFS('JPK_KR-1'!AK:AK,'JPK_KR-1'!W:W,J1345),"")</f>
        <v/>
      </c>
    </row>
    <row r="1346" spans="1:12" x14ac:dyDescent="0.35">
      <c r="A1346" t="str">
        <f>IF(KOKPIT!A1346&lt;&gt;"",KOKPIT!A1346,"")</f>
        <v/>
      </c>
      <c r="B1346" t="str">
        <f>IF(KOKPIT!B1346&lt;&gt;"",KOKPIT!B1346,"")</f>
        <v/>
      </c>
      <c r="C1346" s="124" t="str">
        <f>IF(A1346&lt;&gt;"",SUMIFS('JPK_KR-1'!AL:AL,'JPK_KR-1'!W:W,B1346),"")</f>
        <v/>
      </c>
      <c r="D1346" s="124" t="str">
        <f>IF(A1346&lt;&gt;"",SUMIFS('JPK_KR-1'!AM:AM,'JPK_KR-1'!W:W,B1346),"")</f>
        <v/>
      </c>
      <c r="E1346" t="str">
        <f>IF(KOKPIT!E1346&lt;&gt;"",KOKPIT!E1346,"")</f>
        <v/>
      </c>
      <c r="F1346" t="str">
        <f>IF(KOKPIT!F1346&lt;&gt;"",KOKPIT!F1346,"")</f>
        <v/>
      </c>
      <c r="G1346" s="124" t="str">
        <f>IF(E1346&lt;&gt;"",SUMIFS('JPK_KR-1'!AL:AL,'JPK_KR-1'!W:W,F1346),"")</f>
        <v/>
      </c>
      <c r="H1346" s="124" t="str">
        <f>IF(E1346&lt;&gt;"",SUMIFS('JPK_KR-1'!AM:AM,'JPK_KR-1'!W:W,F1346),"")</f>
        <v/>
      </c>
      <c r="I1346" t="str">
        <f>IF(KOKPIT!I1346&lt;&gt;"",KOKPIT!I1346,"")</f>
        <v/>
      </c>
      <c r="J1346" t="str">
        <f>IF(KOKPIT!J1346&lt;&gt;"",KOKPIT!J1346,"")</f>
        <v/>
      </c>
      <c r="K1346" s="124" t="str">
        <f>IF(I1346&lt;&gt;"",SUMIFS('JPK_KR-1'!AJ:AJ,'JPK_KR-1'!W:W,J1346),"")</f>
        <v/>
      </c>
      <c r="L1346" s="124" t="str">
        <f>IF(I1346&lt;&gt;"",SUMIFS('JPK_KR-1'!AK:AK,'JPK_KR-1'!W:W,J1346),"")</f>
        <v/>
      </c>
    </row>
    <row r="1347" spans="1:12" x14ac:dyDescent="0.35">
      <c r="A1347" t="str">
        <f>IF(KOKPIT!A1347&lt;&gt;"",KOKPIT!A1347,"")</f>
        <v/>
      </c>
      <c r="B1347" t="str">
        <f>IF(KOKPIT!B1347&lt;&gt;"",KOKPIT!B1347,"")</f>
        <v/>
      </c>
      <c r="C1347" s="124" t="str">
        <f>IF(A1347&lt;&gt;"",SUMIFS('JPK_KR-1'!AL:AL,'JPK_KR-1'!W:W,B1347),"")</f>
        <v/>
      </c>
      <c r="D1347" s="124" t="str">
        <f>IF(A1347&lt;&gt;"",SUMIFS('JPK_KR-1'!AM:AM,'JPK_KR-1'!W:W,B1347),"")</f>
        <v/>
      </c>
      <c r="E1347" t="str">
        <f>IF(KOKPIT!E1347&lt;&gt;"",KOKPIT!E1347,"")</f>
        <v/>
      </c>
      <c r="F1347" t="str">
        <f>IF(KOKPIT!F1347&lt;&gt;"",KOKPIT!F1347,"")</f>
        <v/>
      </c>
      <c r="G1347" s="124" t="str">
        <f>IF(E1347&lt;&gt;"",SUMIFS('JPK_KR-1'!AL:AL,'JPK_KR-1'!W:W,F1347),"")</f>
        <v/>
      </c>
      <c r="H1347" s="124" t="str">
        <f>IF(E1347&lt;&gt;"",SUMIFS('JPK_KR-1'!AM:AM,'JPK_KR-1'!W:W,F1347),"")</f>
        <v/>
      </c>
      <c r="I1347" t="str">
        <f>IF(KOKPIT!I1347&lt;&gt;"",KOKPIT!I1347,"")</f>
        <v/>
      </c>
      <c r="J1347" t="str">
        <f>IF(KOKPIT!J1347&lt;&gt;"",KOKPIT!J1347,"")</f>
        <v/>
      </c>
      <c r="K1347" s="124" t="str">
        <f>IF(I1347&lt;&gt;"",SUMIFS('JPK_KR-1'!AJ:AJ,'JPK_KR-1'!W:W,J1347),"")</f>
        <v/>
      </c>
      <c r="L1347" s="124" t="str">
        <f>IF(I1347&lt;&gt;"",SUMIFS('JPK_KR-1'!AK:AK,'JPK_KR-1'!W:W,J1347),"")</f>
        <v/>
      </c>
    </row>
    <row r="1348" spans="1:12" x14ac:dyDescent="0.35">
      <c r="A1348" t="str">
        <f>IF(KOKPIT!A1348&lt;&gt;"",KOKPIT!A1348,"")</f>
        <v/>
      </c>
      <c r="B1348" t="str">
        <f>IF(KOKPIT!B1348&lt;&gt;"",KOKPIT!B1348,"")</f>
        <v/>
      </c>
      <c r="C1348" s="124" t="str">
        <f>IF(A1348&lt;&gt;"",SUMIFS('JPK_KR-1'!AL:AL,'JPK_KR-1'!W:W,B1348),"")</f>
        <v/>
      </c>
      <c r="D1348" s="124" t="str">
        <f>IF(A1348&lt;&gt;"",SUMIFS('JPK_KR-1'!AM:AM,'JPK_KR-1'!W:W,B1348),"")</f>
        <v/>
      </c>
      <c r="E1348" t="str">
        <f>IF(KOKPIT!E1348&lt;&gt;"",KOKPIT!E1348,"")</f>
        <v/>
      </c>
      <c r="F1348" t="str">
        <f>IF(KOKPIT!F1348&lt;&gt;"",KOKPIT!F1348,"")</f>
        <v/>
      </c>
      <c r="G1348" s="124" t="str">
        <f>IF(E1348&lt;&gt;"",SUMIFS('JPK_KR-1'!AL:AL,'JPK_KR-1'!W:W,F1348),"")</f>
        <v/>
      </c>
      <c r="H1348" s="124" t="str">
        <f>IF(E1348&lt;&gt;"",SUMIFS('JPK_KR-1'!AM:AM,'JPK_KR-1'!W:W,F1348),"")</f>
        <v/>
      </c>
      <c r="I1348" t="str">
        <f>IF(KOKPIT!I1348&lt;&gt;"",KOKPIT!I1348,"")</f>
        <v/>
      </c>
      <c r="J1348" t="str">
        <f>IF(KOKPIT!J1348&lt;&gt;"",KOKPIT!J1348,"")</f>
        <v/>
      </c>
      <c r="K1348" s="124" t="str">
        <f>IF(I1348&lt;&gt;"",SUMIFS('JPK_KR-1'!AJ:AJ,'JPK_KR-1'!W:W,J1348),"")</f>
        <v/>
      </c>
      <c r="L1348" s="124" t="str">
        <f>IF(I1348&lt;&gt;"",SUMIFS('JPK_KR-1'!AK:AK,'JPK_KR-1'!W:W,J1348),"")</f>
        <v/>
      </c>
    </row>
    <row r="1349" spans="1:12" x14ac:dyDescent="0.35">
      <c r="A1349" t="str">
        <f>IF(KOKPIT!A1349&lt;&gt;"",KOKPIT!A1349,"")</f>
        <v/>
      </c>
      <c r="B1349" t="str">
        <f>IF(KOKPIT!B1349&lt;&gt;"",KOKPIT!B1349,"")</f>
        <v/>
      </c>
      <c r="C1349" s="124" t="str">
        <f>IF(A1349&lt;&gt;"",SUMIFS('JPK_KR-1'!AL:AL,'JPK_KR-1'!W:W,B1349),"")</f>
        <v/>
      </c>
      <c r="D1349" s="124" t="str">
        <f>IF(A1349&lt;&gt;"",SUMIFS('JPK_KR-1'!AM:AM,'JPK_KR-1'!W:W,B1349),"")</f>
        <v/>
      </c>
      <c r="E1349" t="str">
        <f>IF(KOKPIT!E1349&lt;&gt;"",KOKPIT!E1349,"")</f>
        <v/>
      </c>
      <c r="F1349" t="str">
        <f>IF(KOKPIT!F1349&lt;&gt;"",KOKPIT!F1349,"")</f>
        <v/>
      </c>
      <c r="G1349" s="124" t="str">
        <f>IF(E1349&lt;&gt;"",SUMIFS('JPK_KR-1'!AL:AL,'JPK_KR-1'!W:W,F1349),"")</f>
        <v/>
      </c>
      <c r="H1349" s="124" t="str">
        <f>IF(E1349&lt;&gt;"",SUMIFS('JPK_KR-1'!AM:AM,'JPK_KR-1'!W:W,F1349),"")</f>
        <v/>
      </c>
      <c r="I1349" t="str">
        <f>IF(KOKPIT!I1349&lt;&gt;"",KOKPIT!I1349,"")</f>
        <v/>
      </c>
      <c r="J1349" t="str">
        <f>IF(KOKPIT!J1349&lt;&gt;"",KOKPIT!J1349,"")</f>
        <v/>
      </c>
      <c r="K1349" s="124" t="str">
        <f>IF(I1349&lt;&gt;"",SUMIFS('JPK_KR-1'!AJ:AJ,'JPK_KR-1'!W:W,J1349),"")</f>
        <v/>
      </c>
      <c r="L1349" s="124" t="str">
        <f>IF(I1349&lt;&gt;"",SUMIFS('JPK_KR-1'!AK:AK,'JPK_KR-1'!W:W,J1349),"")</f>
        <v/>
      </c>
    </row>
    <row r="1350" spans="1:12" x14ac:dyDescent="0.35">
      <c r="A1350" t="str">
        <f>IF(KOKPIT!A1350&lt;&gt;"",KOKPIT!A1350,"")</f>
        <v/>
      </c>
      <c r="B1350" t="str">
        <f>IF(KOKPIT!B1350&lt;&gt;"",KOKPIT!B1350,"")</f>
        <v/>
      </c>
      <c r="C1350" s="124" t="str">
        <f>IF(A1350&lt;&gt;"",SUMIFS('JPK_KR-1'!AL:AL,'JPK_KR-1'!W:W,B1350),"")</f>
        <v/>
      </c>
      <c r="D1350" s="124" t="str">
        <f>IF(A1350&lt;&gt;"",SUMIFS('JPK_KR-1'!AM:AM,'JPK_KR-1'!W:W,B1350),"")</f>
        <v/>
      </c>
      <c r="E1350" t="str">
        <f>IF(KOKPIT!E1350&lt;&gt;"",KOKPIT!E1350,"")</f>
        <v/>
      </c>
      <c r="F1350" t="str">
        <f>IF(KOKPIT!F1350&lt;&gt;"",KOKPIT!F1350,"")</f>
        <v/>
      </c>
      <c r="G1350" s="124" t="str">
        <f>IF(E1350&lt;&gt;"",SUMIFS('JPK_KR-1'!AL:AL,'JPK_KR-1'!W:W,F1350),"")</f>
        <v/>
      </c>
      <c r="H1350" s="124" t="str">
        <f>IF(E1350&lt;&gt;"",SUMIFS('JPK_KR-1'!AM:AM,'JPK_KR-1'!W:W,F1350),"")</f>
        <v/>
      </c>
      <c r="I1350" t="str">
        <f>IF(KOKPIT!I1350&lt;&gt;"",KOKPIT!I1350,"")</f>
        <v/>
      </c>
      <c r="J1350" t="str">
        <f>IF(KOKPIT!J1350&lt;&gt;"",KOKPIT!J1350,"")</f>
        <v/>
      </c>
      <c r="K1350" s="124" t="str">
        <f>IF(I1350&lt;&gt;"",SUMIFS('JPK_KR-1'!AJ:AJ,'JPK_KR-1'!W:W,J1350),"")</f>
        <v/>
      </c>
      <c r="L1350" s="124" t="str">
        <f>IF(I1350&lt;&gt;"",SUMIFS('JPK_KR-1'!AK:AK,'JPK_KR-1'!W:W,J1350),"")</f>
        <v/>
      </c>
    </row>
    <row r="1351" spans="1:12" x14ac:dyDescent="0.35">
      <c r="A1351" t="str">
        <f>IF(KOKPIT!A1351&lt;&gt;"",KOKPIT!A1351,"")</f>
        <v/>
      </c>
      <c r="B1351" t="str">
        <f>IF(KOKPIT!B1351&lt;&gt;"",KOKPIT!B1351,"")</f>
        <v/>
      </c>
      <c r="C1351" s="124" t="str">
        <f>IF(A1351&lt;&gt;"",SUMIFS('JPK_KR-1'!AL:AL,'JPK_KR-1'!W:W,B1351),"")</f>
        <v/>
      </c>
      <c r="D1351" s="124" t="str">
        <f>IF(A1351&lt;&gt;"",SUMIFS('JPK_KR-1'!AM:AM,'JPK_KR-1'!W:W,B1351),"")</f>
        <v/>
      </c>
      <c r="E1351" t="str">
        <f>IF(KOKPIT!E1351&lt;&gt;"",KOKPIT!E1351,"")</f>
        <v/>
      </c>
      <c r="F1351" t="str">
        <f>IF(KOKPIT!F1351&lt;&gt;"",KOKPIT!F1351,"")</f>
        <v/>
      </c>
      <c r="G1351" s="124" t="str">
        <f>IF(E1351&lt;&gt;"",SUMIFS('JPK_KR-1'!AL:AL,'JPK_KR-1'!W:W,F1351),"")</f>
        <v/>
      </c>
      <c r="H1351" s="124" t="str">
        <f>IF(E1351&lt;&gt;"",SUMIFS('JPK_KR-1'!AM:AM,'JPK_KR-1'!W:W,F1351),"")</f>
        <v/>
      </c>
      <c r="I1351" t="str">
        <f>IF(KOKPIT!I1351&lt;&gt;"",KOKPIT!I1351,"")</f>
        <v/>
      </c>
      <c r="J1351" t="str">
        <f>IF(KOKPIT!J1351&lt;&gt;"",KOKPIT!J1351,"")</f>
        <v/>
      </c>
      <c r="K1351" s="124" t="str">
        <f>IF(I1351&lt;&gt;"",SUMIFS('JPK_KR-1'!AJ:AJ,'JPK_KR-1'!W:W,J1351),"")</f>
        <v/>
      </c>
      <c r="L1351" s="124" t="str">
        <f>IF(I1351&lt;&gt;"",SUMIFS('JPK_KR-1'!AK:AK,'JPK_KR-1'!W:W,J1351),"")</f>
        <v/>
      </c>
    </row>
    <row r="1352" spans="1:12" x14ac:dyDescent="0.35">
      <c r="A1352" t="str">
        <f>IF(KOKPIT!A1352&lt;&gt;"",KOKPIT!A1352,"")</f>
        <v/>
      </c>
      <c r="B1352" t="str">
        <f>IF(KOKPIT!B1352&lt;&gt;"",KOKPIT!B1352,"")</f>
        <v/>
      </c>
      <c r="C1352" s="124" t="str">
        <f>IF(A1352&lt;&gt;"",SUMIFS('JPK_KR-1'!AL:AL,'JPK_KR-1'!W:W,B1352),"")</f>
        <v/>
      </c>
      <c r="D1352" s="124" t="str">
        <f>IF(A1352&lt;&gt;"",SUMIFS('JPK_KR-1'!AM:AM,'JPK_KR-1'!W:W,B1352),"")</f>
        <v/>
      </c>
      <c r="E1352" t="str">
        <f>IF(KOKPIT!E1352&lt;&gt;"",KOKPIT!E1352,"")</f>
        <v/>
      </c>
      <c r="F1352" t="str">
        <f>IF(KOKPIT!F1352&lt;&gt;"",KOKPIT!F1352,"")</f>
        <v/>
      </c>
      <c r="G1352" s="124" t="str">
        <f>IF(E1352&lt;&gt;"",SUMIFS('JPK_KR-1'!AL:AL,'JPK_KR-1'!W:W,F1352),"")</f>
        <v/>
      </c>
      <c r="H1352" s="124" t="str">
        <f>IF(E1352&lt;&gt;"",SUMIFS('JPK_KR-1'!AM:AM,'JPK_KR-1'!W:W,F1352),"")</f>
        <v/>
      </c>
      <c r="I1352" t="str">
        <f>IF(KOKPIT!I1352&lt;&gt;"",KOKPIT!I1352,"")</f>
        <v/>
      </c>
      <c r="J1352" t="str">
        <f>IF(KOKPIT!J1352&lt;&gt;"",KOKPIT!J1352,"")</f>
        <v/>
      </c>
      <c r="K1352" s="124" t="str">
        <f>IF(I1352&lt;&gt;"",SUMIFS('JPK_KR-1'!AJ:AJ,'JPK_KR-1'!W:W,J1352),"")</f>
        <v/>
      </c>
      <c r="L1352" s="124" t="str">
        <f>IF(I1352&lt;&gt;"",SUMIFS('JPK_KR-1'!AK:AK,'JPK_KR-1'!W:W,J1352),"")</f>
        <v/>
      </c>
    </row>
    <row r="1353" spans="1:12" x14ac:dyDescent="0.35">
      <c r="A1353" t="str">
        <f>IF(KOKPIT!A1353&lt;&gt;"",KOKPIT!A1353,"")</f>
        <v/>
      </c>
      <c r="B1353" t="str">
        <f>IF(KOKPIT!B1353&lt;&gt;"",KOKPIT!B1353,"")</f>
        <v/>
      </c>
      <c r="C1353" s="124" t="str">
        <f>IF(A1353&lt;&gt;"",SUMIFS('JPK_KR-1'!AL:AL,'JPK_KR-1'!W:W,B1353),"")</f>
        <v/>
      </c>
      <c r="D1353" s="124" t="str">
        <f>IF(A1353&lt;&gt;"",SUMIFS('JPK_KR-1'!AM:AM,'JPK_KR-1'!W:W,B1353),"")</f>
        <v/>
      </c>
      <c r="E1353" t="str">
        <f>IF(KOKPIT!E1353&lt;&gt;"",KOKPIT!E1353,"")</f>
        <v/>
      </c>
      <c r="F1353" t="str">
        <f>IF(KOKPIT!F1353&lt;&gt;"",KOKPIT!F1353,"")</f>
        <v/>
      </c>
      <c r="G1353" s="124" t="str">
        <f>IF(E1353&lt;&gt;"",SUMIFS('JPK_KR-1'!AL:AL,'JPK_KR-1'!W:W,F1353),"")</f>
        <v/>
      </c>
      <c r="H1353" s="124" t="str">
        <f>IF(E1353&lt;&gt;"",SUMIFS('JPK_KR-1'!AM:AM,'JPK_KR-1'!W:W,F1353),"")</f>
        <v/>
      </c>
      <c r="I1353" t="str">
        <f>IF(KOKPIT!I1353&lt;&gt;"",KOKPIT!I1353,"")</f>
        <v/>
      </c>
      <c r="J1353" t="str">
        <f>IF(KOKPIT!J1353&lt;&gt;"",KOKPIT!J1353,"")</f>
        <v/>
      </c>
      <c r="K1353" s="124" t="str">
        <f>IF(I1353&lt;&gt;"",SUMIFS('JPK_KR-1'!AJ:AJ,'JPK_KR-1'!W:W,J1353),"")</f>
        <v/>
      </c>
      <c r="L1353" s="124" t="str">
        <f>IF(I1353&lt;&gt;"",SUMIFS('JPK_KR-1'!AK:AK,'JPK_KR-1'!W:W,J1353),"")</f>
        <v/>
      </c>
    </row>
    <row r="1354" spans="1:12" x14ac:dyDescent="0.35">
      <c r="A1354" t="str">
        <f>IF(KOKPIT!A1354&lt;&gt;"",KOKPIT!A1354,"")</f>
        <v/>
      </c>
      <c r="B1354" t="str">
        <f>IF(KOKPIT!B1354&lt;&gt;"",KOKPIT!B1354,"")</f>
        <v/>
      </c>
      <c r="C1354" s="124" t="str">
        <f>IF(A1354&lt;&gt;"",SUMIFS('JPK_KR-1'!AL:AL,'JPK_KR-1'!W:W,B1354),"")</f>
        <v/>
      </c>
      <c r="D1354" s="124" t="str">
        <f>IF(A1354&lt;&gt;"",SUMIFS('JPK_KR-1'!AM:AM,'JPK_KR-1'!W:W,B1354),"")</f>
        <v/>
      </c>
      <c r="E1354" t="str">
        <f>IF(KOKPIT!E1354&lt;&gt;"",KOKPIT!E1354,"")</f>
        <v/>
      </c>
      <c r="F1354" t="str">
        <f>IF(KOKPIT!F1354&lt;&gt;"",KOKPIT!F1354,"")</f>
        <v/>
      </c>
      <c r="G1354" s="124" t="str">
        <f>IF(E1354&lt;&gt;"",SUMIFS('JPK_KR-1'!AL:AL,'JPK_KR-1'!W:W,F1354),"")</f>
        <v/>
      </c>
      <c r="H1354" s="124" t="str">
        <f>IF(E1354&lt;&gt;"",SUMIFS('JPK_KR-1'!AM:AM,'JPK_KR-1'!W:W,F1354),"")</f>
        <v/>
      </c>
      <c r="I1354" t="str">
        <f>IF(KOKPIT!I1354&lt;&gt;"",KOKPIT!I1354,"")</f>
        <v/>
      </c>
      <c r="J1354" t="str">
        <f>IF(KOKPIT!J1354&lt;&gt;"",KOKPIT!J1354,"")</f>
        <v/>
      </c>
      <c r="K1354" s="124" t="str">
        <f>IF(I1354&lt;&gt;"",SUMIFS('JPK_KR-1'!AJ:AJ,'JPK_KR-1'!W:W,J1354),"")</f>
        <v/>
      </c>
      <c r="L1354" s="124" t="str">
        <f>IF(I1354&lt;&gt;"",SUMIFS('JPK_KR-1'!AK:AK,'JPK_KR-1'!W:W,J1354),"")</f>
        <v/>
      </c>
    </row>
    <row r="1355" spans="1:12" x14ac:dyDescent="0.35">
      <c r="A1355" t="str">
        <f>IF(KOKPIT!A1355&lt;&gt;"",KOKPIT!A1355,"")</f>
        <v/>
      </c>
      <c r="B1355" t="str">
        <f>IF(KOKPIT!B1355&lt;&gt;"",KOKPIT!B1355,"")</f>
        <v/>
      </c>
      <c r="C1355" s="124" t="str">
        <f>IF(A1355&lt;&gt;"",SUMIFS('JPK_KR-1'!AL:AL,'JPK_KR-1'!W:W,B1355),"")</f>
        <v/>
      </c>
      <c r="D1355" s="124" t="str">
        <f>IF(A1355&lt;&gt;"",SUMIFS('JPK_KR-1'!AM:AM,'JPK_KR-1'!W:W,B1355),"")</f>
        <v/>
      </c>
      <c r="E1355" t="str">
        <f>IF(KOKPIT!E1355&lt;&gt;"",KOKPIT!E1355,"")</f>
        <v/>
      </c>
      <c r="F1355" t="str">
        <f>IF(KOKPIT!F1355&lt;&gt;"",KOKPIT!F1355,"")</f>
        <v/>
      </c>
      <c r="G1355" s="124" t="str">
        <f>IF(E1355&lt;&gt;"",SUMIFS('JPK_KR-1'!AL:AL,'JPK_KR-1'!W:W,F1355),"")</f>
        <v/>
      </c>
      <c r="H1355" s="124" t="str">
        <f>IF(E1355&lt;&gt;"",SUMIFS('JPK_KR-1'!AM:AM,'JPK_KR-1'!W:W,F1355),"")</f>
        <v/>
      </c>
      <c r="I1355" t="str">
        <f>IF(KOKPIT!I1355&lt;&gt;"",KOKPIT!I1355,"")</f>
        <v/>
      </c>
      <c r="J1355" t="str">
        <f>IF(KOKPIT!J1355&lt;&gt;"",KOKPIT!J1355,"")</f>
        <v/>
      </c>
      <c r="K1355" s="124" t="str">
        <f>IF(I1355&lt;&gt;"",SUMIFS('JPK_KR-1'!AJ:AJ,'JPK_KR-1'!W:W,J1355),"")</f>
        <v/>
      </c>
      <c r="L1355" s="124" t="str">
        <f>IF(I1355&lt;&gt;"",SUMIFS('JPK_KR-1'!AK:AK,'JPK_KR-1'!W:W,J1355),"")</f>
        <v/>
      </c>
    </row>
    <row r="1356" spans="1:12" x14ac:dyDescent="0.35">
      <c r="A1356" t="str">
        <f>IF(KOKPIT!A1356&lt;&gt;"",KOKPIT!A1356,"")</f>
        <v/>
      </c>
      <c r="B1356" t="str">
        <f>IF(KOKPIT!B1356&lt;&gt;"",KOKPIT!B1356,"")</f>
        <v/>
      </c>
      <c r="C1356" s="124" t="str">
        <f>IF(A1356&lt;&gt;"",SUMIFS('JPK_KR-1'!AL:AL,'JPK_KR-1'!W:W,B1356),"")</f>
        <v/>
      </c>
      <c r="D1356" s="124" t="str">
        <f>IF(A1356&lt;&gt;"",SUMIFS('JPK_KR-1'!AM:AM,'JPK_KR-1'!W:W,B1356),"")</f>
        <v/>
      </c>
      <c r="E1356" t="str">
        <f>IF(KOKPIT!E1356&lt;&gt;"",KOKPIT!E1356,"")</f>
        <v/>
      </c>
      <c r="F1356" t="str">
        <f>IF(KOKPIT!F1356&lt;&gt;"",KOKPIT!F1356,"")</f>
        <v/>
      </c>
      <c r="G1356" s="124" t="str">
        <f>IF(E1356&lt;&gt;"",SUMIFS('JPK_KR-1'!AL:AL,'JPK_KR-1'!W:W,F1356),"")</f>
        <v/>
      </c>
      <c r="H1356" s="124" t="str">
        <f>IF(E1356&lt;&gt;"",SUMIFS('JPK_KR-1'!AM:AM,'JPK_KR-1'!W:W,F1356),"")</f>
        <v/>
      </c>
      <c r="I1356" t="str">
        <f>IF(KOKPIT!I1356&lt;&gt;"",KOKPIT!I1356,"")</f>
        <v/>
      </c>
      <c r="J1356" t="str">
        <f>IF(KOKPIT!J1356&lt;&gt;"",KOKPIT!J1356,"")</f>
        <v/>
      </c>
      <c r="K1356" s="124" t="str">
        <f>IF(I1356&lt;&gt;"",SUMIFS('JPK_KR-1'!AJ:AJ,'JPK_KR-1'!W:W,J1356),"")</f>
        <v/>
      </c>
      <c r="L1356" s="124" t="str">
        <f>IF(I1356&lt;&gt;"",SUMIFS('JPK_KR-1'!AK:AK,'JPK_KR-1'!W:W,J1356),"")</f>
        <v/>
      </c>
    </row>
    <row r="1357" spans="1:12" x14ac:dyDescent="0.35">
      <c r="A1357" t="str">
        <f>IF(KOKPIT!A1357&lt;&gt;"",KOKPIT!A1357,"")</f>
        <v/>
      </c>
      <c r="B1357" t="str">
        <f>IF(KOKPIT!B1357&lt;&gt;"",KOKPIT!B1357,"")</f>
        <v/>
      </c>
      <c r="C1357" s="124" t="str">
        <f>IF(A1357&lt;&gt;"",SUMIFS('JPK_KR-1'!AL:AL,'JPK_KR-1'!W:W,B1357),"")</f>
        <v/>
      </c>
      <c r="D1357" s="124" t="str">
        <f>IF(A1357&lt;&gt;"",SUMIFS('JPK_KR-1'!AM:AM,'JPK_KR-1'!W:W,B1357),"")</f>
        <v/>
      </c>
      <c r="E1357" t="str">
        <f>IF(KOKPIT!E1357&lt;&gt;"",KOKPIT!E1357,"")</f>
        <v/>
      </c>
      <c r="F1357" t="str">
        <f>IF(KOKPIT!F1357&lt;&gt;"",KOKPIT!F1357,"")</f>
        <v/>
      </c>
      <c r="G1357" s="124" t="str">
        <f>IF(E1357&lt;&gt;"",SUMIFS('JPK_KR-1'!AL:AL,'JPK_KR-1'!W:W,F1357),"")</f>
        <v/>
      </c>
      <c r="H1357" s="124" t="str">
        <f>IF(E1357&lt;&gt;"",SUMIFS('JPK_KR-1'!AM:AM,'JPK_KR-1'!W:W,F1357),"")</f>
        <v/>
      </c>
      <c r="I1357" t="str">
        <f>IF(KOKPIT!I1357&lt;&gt;"",KOKPIT!I1357,"")</f>
        <v/>
      </c>
      <c r="J1357" t="str">
        <f>IF(KOKPIT!J1357&lt;&gt;"",KOKPIT!J1357,"")</f>
        <v/>
      </c>
      <c r="K1357" s="124" t="str">
        <f>IF(I1357&lt;&gt;"",SUMIFS('JPK_KR-1'!AJ:AJ,'JPK_KR-1'!W:W,J1357),"")</f>
        <v/>
      </c>
      <c r="L1357" s="124" t="str">
        <f>IF(I1357&lt;&gt;"",SUMIFS('JPK_KR-1'!AK:AK,'JPK_KR-1'!W:W,J1357),"")</f>
        <v/>
      </c>
    </row>
    <row r="1358" spans="1:12" x14ac:dyDescent="0.35">
      <c r="A1358" t="str">
        <f>IF(KOKPIT!A1358&lt;&gt;"",KOKPIT!A1358,"")</f>
        <v/>
      </c>
      <c r="B1358" t="str">
        <f>IF(KOKPIT!B1358&lt;&gt;"",KOKPIT!B1358,"")</f>
        <v/>
      </c>
      <c r="C1358" s="124" t="str">
        <f>IF(A1358&lt;&gt;"",SUMIFS('JPK_KR-1'!AL:AL,'JPK_KR-1'!W:W,B1358),"")</f>
        <v/>
      </c>
      <c r="D1358" s="124" t="str">
        <f>IF(A1358&lt;&gt;"",SUMIFS('JPK_KR-1'!AM:AM,'JPK_KR-1'!W:W,B1358),"")</f>
        <v/>
      </c>
      <c r="E1358" t="str">
        <f>IF(KOKPIT!E1358&lt;&gt;"",KOKPIT!E1358,"")</f>
        <v/>
      </c>
      <c r="F1358" t="str">
        <f>IF(KOKPIT!F1358&lt;&gt;"",KOKPIT!F1358,"")</f>
        <v/>
      </c>
      <c r="G1358" s="124" t="str">
        <f>IF(E1358&lt;&gt;"",SUMIFS('JPK_KR-1'!AL:AL,'JPK_KR-1'!W:W,F1358),"")</f>
        <v/>
      </c>
      <c r="H1358" s="124" t="str">
        <f>IF(E1358&lt;&gt;"",SUMIFS('JPK_KR-1'!AM:AM,'JPK_KR-1'!W:W,F1358),"")</f>
        <v/>
      </c>
      <c r="I1358" t="str">
        <f>IF(KOKPIT!I1358&lt;&gt;"",KOKPIT!I1358,"")</f>
        <v/>
      </c>
      <c r="J1358" t="str">
        <f>IF(KOKPIT!J1358&lt;&gt;"",KOKPIT!J1358,"")</f>
        <v/>
      </c>
      <c r="K1358" s="124" t="str">
        <f>IF(I1358&lt;&gt;"",SUMIFS('JPK_KR-1'!AJ:AJ,'JPK_KR-1'!W:W,J1358),"")</f>
        <v/>
      </c>
      <c r="L1358" s="124" t="str">
        <f>IF(I1358&lt;&gt;"",SUMIFS('JPK_KR-1'!AK:AK,'JPK_KR-1'!W:W,J1358),"")</f>
        <v/>
      </c>
    </row>
    <row r="1359" spans="1:12" x14ac:dyDescent="0.35">
      <c r="A1359" t="str">
        <f>IF(KOKPIT!A1359&lt;&gt;"",KOKPIT!A1359,"")</f>
        <v/>
      </c>
      <c r="B1359" t="str">
        <f>IF(KOKPIT!B1359&lt;&gt;"",KOKPIT!B1359,"")</f>
        <v/>
      </c>
      <c r="C1359" s="124" t="str">
        <f>IF(A1359&lt;&gt;"",SUMIFS('JPK_KR-1'!AL:AL,'JPK_KR-1'!W:W,B1359),"")</f>
        <v/>
      </c>
      <c r="D1359" s="124" t="str">
        <f>IF(A1359&lt;&gt;"",SUMIFS('JPK_KR-1'!AM:AM,'JPK_KR-1'!W:W,B1359),"")</f>
        <v/>
      </c>
      <c r="E1359" t="str">
        <f>IF(KOKPIT!E1359&lt;&gt;"",KOKPIT!E1359,"")</f>
        <v/>
      </c>
      <c r="F1359" t="str">
        <f>IF(KOKPIT!F1359&lt;&gt;"",KOKPIT!F1359,"")</f>
        <v/>
      </c>
      <c r="G1359" s="124" t="str">
        <f>IF(E1359&lt;&gt;"",SUMIFS('JPK_KR-1'!AL:AL,'JPK_KR-1'!W:W,F1359),"")</f>
        <v/>
      </c>
      <c r="H1359" s="124" t="str">
        <f>IF(E1359&lt;&gt;"",SUMIFS('JPK_KR-1'!AM:AM,'JPK_KR-1'!W:W,F1359),"")</f>
        <v/>
      </c>
      <c r="I1359" t="str">
        <f>IF(KOKPIT!I1359&lt;&gt;"",KOKPIT!I1359,"")</f>
        <v/>
      </c>
      <c r="J1359" t="str">
        <f>IF(KOKPIT!J1359&lt;&gt;"",KOKPIT!J1359,"")</f>
        <v/>
      </c>
      <c r="K1359" s="124" t="str">
        <f>IF(I1359&lt;&gt;"",SUMIFS('JPK_KR-1'!AJ:AJ,'JPK_KR-1'!W:W,J1359),"")</f>
        <v/>
      </c>
      <c r="L1359" s="124" t="str">
        <f>IF(I1359&lt;&gt;"",SUMIFS('JPK_KR-1'!AK:AK,'JPK_KR-1'!W:W,J1359),"")</f>
        <v/>
      </c>
    </row>
    <row r="1360" spans="1:12" x14ac:dyDescent="0.35">
      <c r="A1360" t="str">
        <f>IF(KOKPIT!A1360&lt;&gt;"",KOKPIT!A1360,"")</f>
        <v/>
      </c>
      <c r="B1360" t="str">
        <f>IF(KOKPIT!B1360&lt;&gt;"",KOKPIT!B1360,"")</f>
        <v/>
      </c>
      <c r="C1360" s="124" t="str">
        <f>IF(A1360&lt;&gt;"",SUMIFS('JPK_KR-1'!AL:AL,'JPK_KR-1'!W:W,B1360),"")</f>
        <v/>
      </c>
      <c r="D1360" s="124" t="str">
        <f>IF(A1360&lt;&gt;"",SUMIFS('JPK_KR-1'!AM:AM,'JPK_KR-1'!W:W,B1360),"")</f>
        <v/>
      </c>
      <c r="E1360" t="str">
        <f>IF(KOKPIT!E1360&lt;&gt;"",KOKPIT!E1360,"")</f>
        <v/>
      </c>
      <c r="F1360" t="str">
        <f>IF(KOKPIT!F1360&lt;&gt;"",KOKPIT!F1360,"")</f>
        <v/>
      </c>
      <c r="G1360" s="124" t="str">
        <f>IF(E1360&lt;&gt;"",SUMIFS('JPK_KR-1'!AL:AL,'JPK_KR-1'!W:W,F1360),"")</f>
        <v/>
      </c>
      <c r="H1360" s="124" t="str">
        <f>IF(E1360&lt;&gt;"",SUMIFS('JPK_KR-1'!AM:AM,'JPK_KR-1'!W:W,F1360),"")</f>
        <v/>
      </c>
      <c r="I1360" t="str">
        <f>IF(KOKPIT!I1360&lt;&gt;"",KOKPIT!I1360,"")</f>
        <v/>
      </c>
      <c r="J1360" t="str">
        <f>IF(KOKPIT!J1360&lt;&gt;"",KOKPIT!J1360,"")</f>
        <v/>
      </c>
      <c r="K1360" s="124" t="str">
        <f>IF(I1360&lt;&gt;"",SUMIFS('JPK_KR-1'!AJ:AJ,'JPK_KR-1'!W:W,J1360),"")</f>
        <v/>
      </c>
      <c r="L1360" s="124" t="str">
        <f>IF(I1360&lt;&gt;"",SUMIFS('JPK_KR-1'!AK:AK,'JPK_KR-1'!W:W,J1360),"")</f>
        <v/>
      </c>
    </row>
    <row r="1361" spans="1:12" x14ac:dyDescent="0.35">
      <c r="A1361" t="str">
        <f>IF(KOKPIT!A1361&lt;&gt;"",KOKPIT!A1361,"")</f>
        <v/>
      </c>
      <c r="B1361" t="str">
        <f>IF(KOKPIT!B1361&lt;&gt;"",KOKPIT!B1361,"")</f>
        <v/>
      </c>
      <c r="C1361" s="124" t="str">
        <f>IF(A1361&lt;&gt;"",SUMIFS('JPK_KR-1'!AL:AL,'JPK_KR-1'!W:W,B1361),"")</f>
        <v/>
      </c>
      <c r="D1361" s="124" t="str">
        <f>IF(A1361&lt;&gt;"",SUMIFS('JPK_KR-1'!AM:AM,'JPK_KR-1'!W:W,B1361),"")</f>
        <v/>
      </c>
      <c r="E1361" t="str">
        <f>IF(KOKPIT!E1361&lt;&gt;"",KOKPIT!E1361,"")</f>
        <v/>
      </c>
      <c r="F1361" t="str">
        <f>IF(KOKPIT!F1361&lt;&gt;"",KOKPIT!F1361,"")</f>
        <v/>
      </c>
      <c r="G1361" s="124" t="str">
        <f>IF(E1361&lt;&gt;"",SUMIFS('JPK_KR-1'!AL:AL,'JPK_KR-1'!W:W,F1361),"")</f>
        <v/>
      </c>
      <c r="H1361" s="124" t="str">
        <f>IF(E1361&lt;&gt;"",SUMIFS('JPK_KR-1'!AM:AM,'JPK_KR-1'!W:W,F1361),"")</f>
        <v/>
      </c>
      <c r="I1361" t="str">
        <f>IF(KOKPIT!I1361&lt;&gt;"",KOKPIT!I1361,"")</f>
        <v/>
      </c>
      <c r="J1361" t="str">
        <f>IF(KOKPIT!J1361&lt;&gt;"",KOKPIT!J1361,"")</f>
        <v/>
      </c>
      <c r="K1361" s="124" t="str">
        <f>IF(I1361&lt;&gt;"",SUMIFS('JPK_KR-1'!AJ:AJ,'JPK_KR-1'!W:W,J1361),"")</f>
        <v/>
      </c>
      <c r="L1361" s="124" t="str">
        <f>IF(I1361&lt;&gt;"",SUMIFS('JPK_KR-1'!AK:AK,'JPK_KR-1'!W:W,J1361),"")</f>
        <v/>
      </c>
    </row>
    <row r="1362" spans="1:12" x14ac:dyDescent="0.35">
      <c r="A1362" t="str">
        <f>IF(KOKPIT!A1362&lt;&gt;"",KOKPIT!A1362,"")</f>
        <v/>
      </c>
      <c r="B1362" t="str">
        <f>IF(KOKPIT!B1362&lt;&gt;"",KOKPIT!B1362,"")</f>
        <v/>
      </c>
      <c r="C1362" s="124" t="str">
        <f>IF(A1362&lt;&gt;"",SUMIFS('JPK_KR-1'!AL:AL,'JPK_KR-1'!W:W,B1362),"")</f>
        <v/>
      </c>
      <c r="D1362" s="124" t="str">
        <f>IF(A1362&lt;&gt;"",SUMIFS('JPK_KR-1'!AM:AM,'JPK_KR-1'!W:W,B1362),"")</f>
        <v/>
      </c>
      <c r="E1362" t="str">
        <f>IF(KOKPIT!E1362&lt;&gt;"",KOKPIT!E1362,"")</f>
        <v/>
      </c>
      <c r="F1362" t="str">
        <f>IF(KOKPIT!F1362&lt;&gt;"",KOKPIT!F1362,"")</f>
        <v/>
      </c>
      <c r="G1362" s="124" t="str">
        <f>IF(E1362&lt;&gt;"",SUMIFS('JPK_KR-1'!AL:AL,'JPK_KR-1'!W:W,F1362),"")</f>
        <v/>
      </c>
      <c r="H1362" s="124" t="str">
        <f>IF(E1362&lt;&gt;"",SUMIFS('JPK_KR-1'!AM:AM,'JPK_KR-1'!W:W,F1362),"")</f>
        <v/>
      </c>
      <c r="I1362" t="str">
        <f>IF(KOKPIT!I1362&lt;&gt;"",KOKPIT!I1362,"")</f>
        <v/>
      </c>
      <c r="J1362" t="str">
        <f>IF(KOKPIT!J1362&lt;&gt;"",KOKPIT!J1362,"")</f>
        <v/>
      </c>
      <c r="K1362" s="124" t="str">
        <f>IF(I1362&lt;&gt;"",SUMIFS('JPK_KR-1'!AJ:AJ,'JPK_KR-1'!W:W,J1362),"")</f>
        <v/>
      </c>
      <c r="L1362" s="124" t="str">
        <f>IF(I1362&lt;&gt;"",SUMIFS('JPK_KR-1'!AK:AK,'JPK_KR-1'!W:W,J1362),"")</f>
        <v/>
      </c>
    </row>
    <row r="1363" spans="1:12" x14ac:dyDescent="0.35">
      <c r="A1363" t="str">
        <f>IF(KOKPIT!A1363&lt;&gt;"",KOKPIT!A1363,"")</f>
        <v/>
      </c>
      <c r="B1363" t="str">
        <f>IF(KOKPIT!B1363&lt;&gt;"",KOKPIT!B1363,"")</f>
        <v/>
      </c>
      <c r="C1363" s="124" t="str">
        <f>IF(A1363&lt;&gt;"",SUMIFS('JPK_KR-1'!AL:AL,'JPK_KR-1'!W:W,B1363),"")</f>
        <v/>
      </c>
      <c r="D1363" s="124" t="str">
        <f>IF(A1363&lt;&gt;"",SUMIFS('JPK_KR-1'!AM:AM,'JPK_KR-1'!W:W,B1363),"")</f>
        <v/>
      </c>
      <c r="E1363" t="str">
        <f>IF(KOKPIT!E1363&lt;&gt;"",KOKPIT!E1363,"")</f>
        <v/>
      </c>
      <c r="F1363" t="str">
        <f>IF(KOKPIT!F1363&lt;&gt;"",KOKPIT!F1363,"")</f>
        <v/>
      </c>
      <c r="G1363" s="124" t="str">
        <f>IF(E1363&lt;&gt;"",SUMIFS('JPK_KR-1'!AL:AL,'JPK_KR-1'!W:W,F1363),"")</f>
        <v/>
      </c>
      <c r="H1363" s="124" t="str">
        <f>IF(E1363&lt;&gt;"",SUMIFS('JPK_KR-1'!AM:AM,'JPK_KR-1'!W:W,F1363),"")</f>
        <v/>
      </c>
      <c r="I1363" t="str">
        <f>IF(KOKPIT!I1363&lt;&gt;"",KOKPIT!I1363,"")</f>
        <v/>
      </c>
      <c r="J1363" t="str">
        <f>IF(KOKPIT!J1363&lt;&gt;"",KOKPIT!J1363,"")</f>
        <v/>
      </c>
      <c r="K1363" s="124" t="str">
        <f>IF(I1363&lt;&gt;"",SUMIFS('JPK_KR-1'!AJ:AJ,'JPK_KR-1'!W:W,J1363),"")</f>
        <v/>
      </c>
      <c r="L1363" s="124" t="str">
        <f>IF(I1363&lt;&gt;"",SUMIFS('JPK_KR-1'!AK:AK,'JPK_KR-1'!W:W,J1363),"")</f>
        <v/>
      </c>
    </row>
    <row r="1364" spans="1:12" x14ac:dyDescent="0.35">
      <c r="A1364" t="str">
        <f>IF(KOKPIT!A1364&lt;&gt;"",KOKPIT!A1364,"")</f>
        <v/>
      </c>
      <c r="B1364" t="str">
        <f>IF(KOKPIT!B1364&lt;&gt;"",KOKPIT!B1364,"")</f>
        <v/>
      </c>
      <c r="C1364" s="124" t="str">
        <f>IF(A1364&lt;&gt;"",SUMIFS('JPK_KR-1'!AL:AL,'JPK_KR-1'!W:W,B1364),"")</f>
        <v/>
      </c>
      <c r="D1364" s="124" t="str">
        <f>IF(A1364&lt;&gt;"",SUMIFS('JPK_KR-1'!AM:AM,'JPK_KR-1'!W:W,B1364),"")</f>
        <v/>
      </c>
      <c r="E1364" t="str">
        <f>IF(KOKPIT!E1364&lt;&gt;"",KOKPIT!E1364,"")</f>
        <v/>
      </c>
      <c r="F1364" t="str">
        <f>IF(KOKPIT!F1364&lt;&gt;"",KOKPIT!F1364,"")</f>
        <v/>
      </c>
      <c r="G1364" s="124" t="str">
        <f>IF(E1364&lt;&gt;"",SUMIFS('JPK_KR-1'!AL:AL,'JPK_KR-1'!W:W,F1364),"")</f>
        <v/>
      </c>
      <c r="H1364" s="124" t="str">
        <f>IF(E1364&lt;&gt;"",SUMIFS('JPK_KR-1'!AM:AM,'JPK_KR-1'!W:W,F1364),"")</f>
        <v/>
      </c>
      <c r="I1364" t="str">
        <f>IF(KOKPIT!I1364&lt;&gt;"",KOKPIT!I1364,"")</f>
        <v/>
      </c>
      <c r="J1364" t="str">
        <f>IF(KOKPIT!J1364&lt;&gt;"",KOKPIT!J1364,"")</f>
        <v/>
      </c>
      <c r="K1364" s="124" t="str">
        <f>IF(I1364&lt;&gt;"",SUMIFS('JPK_KR-1'!AJ:AJ,'JPK_KR-1'!W:W,J1364),"")</f>
        <v/>
      </c>
      <c r="L1364" s="124" t="str">
        <f>IF(I1364&lt;&gt;"",SUMIFS('JPK_KR-1'!AK:AK,'JPK_KR-1'!W:W,J1364),"")</f>
        <v/>
      </c>
    </row>
    <row r="1365" spans="1:12" x14ac:dyDescent="0.35">
      <c r="A1365" t="str">
        <f>IF(KOKPIT!A1365&lt;&gt;"",KOKPIT!A1365,"")</f>
        <v/>
      </c>
      <c r="B1365" t="str">
        <f>IF(KOKPIT!B1365&lt;&gt;"",KOKPIT!B1365,"")</f>
        <v/>
      </c>
      <c r="C1365" s="124" t="str">
        <f>IF(A1365&lt;&gt;"",SUMIFS('JPK_KR-1'!AL:AL,'JPK_KR-1'!W:W,B1365),"")</f>
        <v/>
      </c>
      <c r="D1365" s="124" t="str">
        <f>IF(A1365&lt;&gt;"",SUMIFS('JPK_KR-1'!AM:AM,'JPK_KR-1'!W:W,B1365),"")</f>
        <v/>
      </c>
      <c r="E1365" t="str">
        <f>IF(KOKPIT!E1365&lt;&gt;"",KOKPIT!E1365,"")</f>
        <v/>
      </c>
      <c r="F1365" t="str">
        <f>IF(KOKPIT!F1365&lt;&gt;"",KOKPIT!F1365,"")</f>
        <v/>
      </c>
      <c r="G1365" s="124" t="str">
        <f>IF(E1365&lt;&gt;"",SUMIFS('JPK_KR-1'!AL:AL,'JPK_KR-1'!W:W,F1365),"")</f>
        <v/>
      </c>
      <c r="H1365" s="124" t="str">
        <f>IF(E1365&lt;&gt;"",SUMIFS('JPK_KR-1'!AM:AM,'JPK_KR-1'!W:W,F1365),"")</f>
        <v/>
      </c>
      <c r="I1365" t="str">
        <f>IF(KOKPIT!I1365&lt;&gt;"",KOKPIT!I1365,"")</f>
        <v/>
      </c>
      <c r="J1365" t="str">
        <f>IF(KOKPIT!J1365&lt;&gt;"",KOKPIT!J1365,"")</f>
        <v/>
      </c>
      <c r="K1365" s="124" t="str">
        <f>IF(I1365&lt;&gt;"",SUMIFS('JPK_KR-1'!AJ:AJ,'JPK_KR-1'!W:W,J1365),"")</f>
        <v/>
      </c>
      <c r="L1365" s="124" t="str">
        <f>IF(I1365&lt;&gt;"",SUMIFS('JPK_KR-1'!AK:AK,'JPK_KR-1'!W:W,J1365),"")</f>
        <v/>
      </c>
    </row>
    <row r="1366" spans="1:12" x14ac:dyDescent="0.35">
      <c r="A1366" t="str">
        <f>IF(KOKPIT!A1366&lt;&gt;"",KOKPIT!A1366,"")</f>
        <v/>
      </c>
      <c r="B1366" t="str">
        <f>IF(KOKPIT!B1366&lt;&gt;"",KOKPIT!B1366,"")</f>
        <v/>
      </c>
      <c r="C1366" s="124" t="str">
        <f>IF(A1366&lt;&gt;"",SUMIFS('JPK_KR-1'!AL:AL,'JPK_KR-1'!W:W,B1366),"")</f>
        <v/>
      </c>
      <c r="D1366" s="124" t="str">
        <f>IF(A1366&lt;&gt;"",SUMIFS('JPK_KR-1'!AM:AM,'JPK_KR-1'!W:W,B1366),"")</f>
        <v/>
      </c>
      <c r="E1366" t="str">
        <f>IF(KOKPIT!E1366&lt;&gt;"",KOKPIT!E1366,"")</f>
        <v/>
      </c>
      <c r="F1366" t="str">
        <f>IF(KOKPIT!F1366&lt;&gt;"",KOKPIT!F1366,"")</f>
        <v/>
      </c>
      <c r="G1366" s="124" t="str">
        <f>IF(E1366&lt;&gt;"",SUMIFS('JPK_KR-1'!AL:AL,'JPK_KR-1'!W:W,F1366),"")</f>
        <v/>
      </c>
      <c r="H1366" s="124" t="str">
        <f>IF(E1366&lt;&gt;"",SUMIFS('JPK_KR-1'!AM:AM,'JPK_KR-1'!W:W,F1366),"")</f>
        <v/>
      </c>
      <c r="I1366" t="str">
        <f>IF(KOKPIT!I1366&lt;&gt;"",KOKPIT!I1366,"")</f>
        <v/>
      </c>
      <c r="J1366" t="str">
        <f>IF(KOKPIT!J1366&lt;&gt;"",KOKPIT!J1366,"")</f>
        <v/>
      </c>
      <c r="K1366" s="124" t="str">
        <f>IF(I1366&lt;&gt;"",SUMIFS('JPK_KR-1'!AJ:AJ,'JPK_KR-1'!W:W,J1366),"")</f>
        <v/>
      </c>
      <c r="L1366" s="124" t="str">
        <f>IF(I1366&lt;&gt;"",SUMIFS('JPK_KR-1'!AK:AK,'JPK_KR-1'!W:W,J1366),"")</f>
        <v/>
      </c>
    </row>
    <row r="1367" spans="1:12" x14ac:dyDescent="0.35">
      <c r="A1367" t="str">
        <f>IF(KOKPIT!A1367&lt;&gt;"",KOKPIT!A1367,"")</f>
        <v/>
      </c>
      <c r="B1367" t="str">
        <f>IF(KOKPIT!B1367&lt;&gt;"",KOKPIT!B1367,"")</f>
        <v/>
      </c>
      <c r="C1367" s="124" t="str">
        <f>IF(A1367&lt;&gt;"",SUMIFS('JPK_KR-1'!AL:AL,'JPK_KR-1'!W:W,B1367),"")</f>
        <v/>
      </c>
      <c r="D1367" s="124" t="str">
        <f>IF(A1367&lt;&gt;"",SUMIFS('JPK_KR-1'!AM:AM,'JPK_KR-1'!W:W,B1367),"")</f>
        <v/>
      </c>
      <c r="E1367" t="str">
        <f>IF(KOKPIT!E1367&lt;&gt;"",KOKPIT!E1367,"")</f>
        <v/>
      </c>
      <c r="F1367" t="str">
        <f>IF(KOKPIT!F1367&lt;&gt;"",KOKPIT!F1367,"")</f>
        <v/>
      </c>
      <c r="G1367" s="124" t="str">
        <f>IF(E1367&lt;&gt;"",SUMIFS('JPK_KR-1'!AL:AL,'JPK_KR-1'!W:W,F1367),"")</f>
        <v/>
      </c>
      <c r="H1367" s="124" t="str">
        <f>IF(E1367&lt;&gt;"",SUMIFS('JPK_KR-1'!AM:AM,'JPK_KR-1'!W:W,F1367),"")</f>
        <v/>
      </c>
      <c r="I1367" t="str">
        <f>IF(KOKPIT!I1367&lt;&gt;"",KOKPIT!I1367,"")</f>
        <v/>
      </c>
      <c r="J1367" t="str">
        <f>IF(KOKPIT!J1367&lt;&gt;"",KOKPIT!J1367,"")</f>
        <v/>
      </c>
      <c r="K1367" s="124" t="str">
        <f>IF(I1367&lt;&gt;"",SUMIFS('JPK_KR-1'!AJ:AJ,'JPK_KR-1'!W:W,J1367),"")</f>
        <v/>
      </c>
      <c r="L1367" s="124" t="str">
        <f>IF(I1367&lt;&gt;"",SUMIFS('JPK_KR-1'!AK:AK,'JPK_KR-1'!W:W,J1367),"")</f>
        <v/>
      </c>
    </row>
    <row r="1368" spans="1:12" x14ac:dyDescent="0.35">
      <c r="A1368" t="str">
        <f>IF(KOKPIT!A1368&lt;&gt;"",KOKPIT!A1368,"")</f>
        <v/>
      </c>
      <c r="B1368" t="str">
        <f>IF(KOKPIT!B1368&lt;&gt;"",KOKPIT!B1368,"")</f>
        <v/>
      </c>
      <c r="C1368" s="124" t="str">
        <f>IF(A1368&lt;&gt;"",SUMIFS('JPK_KR-1'!AL:AL,'JPK_KR-1'!W:W,B1368),"")</f>
        <v/>
      </c>
      <c r="D1368" s="124" t="str">
        <f>IF(A1368&lt;&gt;"",SUMIFS('JPK_KR-1'!AM:AM,'JPK_KR-1'!W:W,B1368),"")</f>
        <v/>
      </c>
      <c r="E1368" t="str">
        <f>IF(KOKPIT!E1368&lt;&gt;"",KOKPIT!E1368,"")</f>
        <v/>
      </c>
      <c r="F1368" t="str">
        <f>IF(KOKPIT!F1368&lt;&gt;"",KOKPIT!F1368,"")</f>
        <v/>
      </c>
      <c r="G1368" s="124" t="str">
        <f>IF(E1368&lt;&gt;"",SUMIFS('JPK_KR-1'!AL:AL,'JPK_KR-1'!W:W,F1368),"")</f>
        <v/>
      </c>
      <c r="H1368" s="124" t="str">
        <f>IF(E1368&lt;&gt;"",SUMIFS('JPK_KR-1'!AM:AM,'JPK_KR-1'!W:W,F1368),"")</f>
        <v/>
      </c>
      <c r="I1368" t="str">
        <f>IF(KOKPIT!I1368&lt;&gt;"",KOKPIT!I1368,"")</f>
        <v/>
      </c>
      <c r="J1368" t="str">
        <f>IF(KOKPIT!J1368&lt;&gt;"",KOKPIT!J1368,"")</f>
        <v/>
      </c>
      <c r="K1368" s="124" t="str">
        <f>IF(I1368&lt;&gt;"",SUMIFS('JPK_KR-1'!AJ:AJ,'JPK_KR-1'!W:W,J1368),"")</f>
        <v/>
      </c>
      <c r="L1368" s="124" t="str">
        <f>IF(I1368&lt;&gt;"",SUMIFS('JPK_KR-1'!AK:AK,'JPK_KR-1'!W:W,J1368),"")</f>
        <v/>
      </c>
    </row>
    <row r="1369" spans="1:12" x14ac:dyDescent="0.35">
      <c r="A1369" t="str">
        <f>IF(KOKPIT!A1369&lt;&gt;"",KOKPIT!A1369,"")</f>
        <v/>
      </c>
      <c r="B1369" t="str">
        <f>IF(KOKPIT!B1369&lt;&gt;"",KOKPIT!B1369,"")</f>
        <v/>
      </c>
      <c r="C1369" s="124" t="str">
        <f>IF(A1369&lt;&gt;"",SUMIFS('JPK_KR-1'!AL:AL,'JPK_KR-1'!W:W,B1369),"")</f>
        <v/>
      </c>
      <c r="D1369" s="124" t="str">
        <f>IF(A1369&lt;&gt;"",SUMIFS('JPK_KR-1'!AM:AM,'JPK_KR-1'!W:W,B1369),"")</f>
        <v/>
      </c>
      <c r="E1369" t="str">
        <f>IF(KOKPIT!E1369&lt;&gt;"",KOKPIT!E1369,"")</f>
        <v/>
      </c>
      <c r="F1369" t="str">
        <f>IF(KOKPIT!F1369&lt;&gt;"",KOKPIT!F1369,"")</f>
        <v/>
      </c>
      <c r="G1369" s="124" t="str">
        <f>IF(E1369&lt;&gt;"",SUMIFS('JPK_KR-1'!AL:AL,'JPK_KR-1'!W:W,F1369),"")</f>
        <v/>
      </c>
      <c r="H1369" s="124" t="str">
        <f>IF(E1369&lt;&gt;"",SUMIFS('JPK_KR-1'!AM:AM,'JPK_KR-1'!W:W,F1369),"")</f>
        <v/>
      </c>
      <c r="I1369" t="str">
        <f>IF(KOKPIT!I1369&lt;&gt;"",KOKPIT!I1369,"")</f>
        <v/>
      </c>
      <c r="J1369" t="str">
        <f>IF(KOKPIT!J1369&lt;&gt;"",KOKPIT!J1369,"")</f>
        <v/>
      </c>
      <c r="K1369" s="124" t="str">
        <f>IF(I1369&lt;&gt;"",SUMIFS('JPK_KR-1'!AJ:AJ,'JPK_KR-1'!W:W,J1369),"")</f>
        <v/>
      </c>
      <c r="L1369" s="124" t="str">
        <f>IF(I1369&lt;&gt;"",SUMIFS('JPK_KR-1'!AK:AK,'JPK_KR-1'!W:W,J1369),"")</f>
        <v/>
      </c>
    </row>
    <row r="1370" spans="1:12" x14ac:dyDescent="0.35">
      <c r="A1370" t="str">
        <f>IF(KOKPIT!A1370&lt;&gt;"",KOKPIT!A1370,"")</f>
        <v/>
      </c>
      <c r="B1370" t="str">
        <f>IF(KOKPIT!B1370&lt;&gt;"",KOKPIT!B1370,"")</f>
        <v/>
      </c>
      <c r="C1370" s="124" t="str">
        <f>IF(A1370&lt;&gt;"",SUMIFS('JPK_KR-1'!AL:AL,'JPK_KR-1'!W:W,B1370),"")</f>
        <v/>
      </c>
      <c r="D1370" s="124" t="str">
        <f>IF(A1370&lt;&gt;"",SUMIFS('JPK_KR-1'!AM:AM,'JPK_KR-1'!W:W,B1370),"")</f>
        <v/>
      </c>
      <c r="E1370" t="str">
        <f>IF(KOKPIT!E1370&lt;&gt;"",KOKPIT!E1370,"")</f>
        <v/>
      </c>
      <c r="F1370" t="str">
        <f>IF(KOKPIT!F1370&lt;&gt;"",KOKPIT!F1370,"")</f>
        <v/>
      </c>
      <c r="G1370" s="124" t="str">
        <f>IF(E1370&lt;&gt;"",SUMIFS('JPK_KR-1'!AL:AL,'JPK_KR-1'!W:W,F1370),"")</f>
        <v/>
      </c>
      <c r="H1370" s="124" t="str">
        <f>IF(E1370&lt;&gt;"",SUMIFS('JPK_KR-1'!AM:AM,'JPK_KR-1'!W:W,F1370),"")</f>
        <v/>
      </c>
      <c r="I1370" t="str">
        <f>IF(KOKPIT!I1370&lt;&gt;"",KOKPIT!I1370,"")</f>
        <v/>
      </c>
      <c r="J1370" t="str">
        <f>IF(KOKPIT!J1370&lt;&gt;"",KOKPIT!J1370,"")</f>
        <v/>
      </c>
      <c r="K1370" s="124" t="str">
        <f>IF(I1370&lt;&gt;"",SUMIFS('JPK_KR-1'!AJ:AJ,'JPK_KR-1'!W:W,J1370),"")</f>
        <v/>
      </c>
      <c r="L1370" s="124" t="str">
        <f>IF(I1370&lt;&gt;"",SUMIFS('JPK_KR-1'!AK:AK,'JPK_KR-1'!W:W,J1370),"")</f>
        <v/>
      </c>
    </row>
    <row r="1371" spans="1:12" x14ac:dyDescent="0.35">
      <c r="A1371" t="str">
        <f>IF(KOKPIT!A1371&lt;&gt;"",KOKPIT!A1371,"")</f>
        <v/>
      </c>
      <c r="B1371" t="str">
        <f>IF(KOKPIT!B1371&lt;&gt;"",KOKPIT!B1371,"")</f>
        <v/>
      </c>
      <c r="C1371" s="124" t="str">
        <f>IF(A1371&lt;&gt;"",SUMIFS('JPK_KR-1'!AL:AL,'JPK_KR-1'!W:W,B1371),"")</f>
        <v/>
      </c>
      <c r="D1371" s="124" t="str">
        <f>IF(A1371&lt;&gt;"",SUMIFS('JPK_KR-1'!AM:AM,'JPK_KR-1'!W:W,B1371),"")</f>
        <v/>
      </c>
      <c r="E1371" t="str">
        <f>IF(KOKPIT!E1371&lt;&gt;"",KOKPIT!E1371,"")</f>
        <v/>
      </c>
      <c r="F1371" t="str">
        <f>IF(KOKPIT!F1371&lt;&gt;"",KOKPIT!F1371,"")</f>
        <v/>
      </c>
      <c r="G1371" s="124" t="str">
        <f>IF(E1371&lt;&gt;"",SUMIFS('JPK_KR-1'!AL:AL,'JPK_KR-1'!W:W,F1371),"")</f>
        <v/>
      </c>
      <c r="H1371" s="124" t="str">
        <f>IF(E1371&lt;&gt;"",SUMIFS('JPK_KR-1'!AM:AM,'JPK_KR-1'!W:W,F1371),"")</f>
        <v/>
      </c>
      <c r="I1371" t="str">
        <f>IF(KOKPIT!I1371&lt;&gt;"",KOKPIT!I1371,"")</f>
        <v/>
      </c>
      <c r="J1371" t="str">
        <f>IF(KOKPIT!J1371&lt;&gt;"",KOKPIT!J1371,"")</f>
        <v/>
      </c>
      <c r="K1371" s="124" t="str">
        <f>IF(I1371&lt;&gt;"",SUMIFS('JPK_KR-1'!AJ:AJ,'JPK_KR-1'!W:W,J1371),"")</f>
        <v/>
      </c>
      <c r="L1371" s="124" t="str">
        <f>IF(I1371&lt;&gt;"",SUMIFS('JPK_KR-1'!AK:AK,'JPK_KR-1'!W:W,J1371),"")</f>
        <v/>
      </c>
    </row>
    <row r="1372" spans="1:12" x14ac:dyDescent="0.35">
      <c r="A1372" t="str">
        <f>IF(KOKPIT!A1372&lt;&gt;"",KOKPIT!A1372,"")</f>
        <v/>
      </c>
      <c r="B1372" t="str">
        <f>IF(KOKPIT!B1372&lt;&gt;"",KOKPIT!B1372,"")</f>
        <v/>
      </c>
      <c r="C1372" s="124" t="str">
        <f>IF(A1372&lt;&gt;"",SUMIFS('JPK_KR-1'!AL:AL,'JPK_KR-1'!W:W,B1372),"")</f>
        <v/>
      </c>
      <c r="D1372" s="124" t="str">
        <f>IF(A1372&lt;&gt;"",SUMIFS('JPK_KR-1'!AM:AM,'JPK_KR-1'!W:W,B1372),"")</f>
        <v/>
      </c>
      <c r="E1372" t="str">
        <f>IF(KOKPIT!E1372&lt;&gt;"",KOKPIT!E1372,"")</f>
        <v/>
      </c>
      <c r="F1372" t="str">
        <f>IF(KOKPIT!F1372&lt;&gt;"",KOKPIT!F1372,"")</f>
        <v/>
      </c>
      <c r="G1372" s="124" t="str">
        <f>IF(E1372&lt;&gt;"",SUMIFS('JPK_KR-1'!AL:AL,'JPK_KR-1'!W:W,F1372),"")</f>
        <v/>
      </c>
      <c r="H1372" s="124" t="str">
        <f>IF(E1372&lt;&gt;"",SUMIFS('JPK_KR-1'!AM:AM,'JPK_KR-1'!W:W,F1372),"")</f>
        <v/>
      </c>
      <c r="I1372" t="str">
        <f>IF(KOKPIT!I1372&lt;&gt;"",KOKPIT!I1372,"")</f>
        <v/>
      </c>
      <c r="J1372" t="str">
        <f>IF(KOKPIT!J1372&lt;&gt;"",KOKPIT!J1372,"")</f>
        <v/>
      </c>
      <c r="K1372" s="124" t="str">
        <f>IF(I1372&lt;&gt;"",SUMIFS('JPK_KR-1'!AJ:AJ,'JPK_KR-1'!W:W,J1372),"")</f>
        <v/>
      </c>
      <c r="L1372" s="124" t="str">
        <f>IF(I1372&lt;&gt;"",SUMIFS('JPK_KR-1'!AK:AK,'JPK_KR-1'!W:W,J1372),"")</f>
        <v/>
      </c>
    </row>
    <row r="1373" spans="1:12" x14ac:dyDescent="0.35">
      <c r="A1373" t="str">
        <f>IF(KOKPIT!A1373&lt;&gt;"",KOKPIT!A1373,"")</f>
        <v/>
      </c>
      <c r="B1373" t="str">
        <f>IF(KOKPIT!B1373&lt;&gt;"",KOKPIT!B1373,"")</f>
        <v/>
      </c>
      <c r="C1373" s="124" t="str">
        <f>IF(A1373&lt;&gt;"",SUMIFS('JPK_KR-1'!AL:AL,'JPK_KR-1'!W:W,B1373),"")</f>
        <v/>
      </c>
      <c r="D1373" s="124" t="str">
        <f>IF(A1373&lt;&gt;"",SUMIFS('JPK_KR-1'!AM:AM,'JPK_KR-1'!W:W,B1373),"")</f>
        <v/>
      </c>
      <c r="E1373" t="str">
        <f>IF(KOKPIT!E1373&lt;&gt;"",KOKPIT!E1373,"")</f>
        <v/>
      </c>
      <c r="F1373" t="str">
        <f>IF(KOKPIT!F1373&lt;&gt;"",KOKPIT!F1373,"")</f>
        <v/>
      </c>
      <c r="G1373" s="124" t="str">
        <f>IF(E1373&lt;&gt;"",SUMIFS('JPK_KR-1'!AL:AL,'JPK_KR-1'!W:W,F1373),"")</f>
        <v/>
      </c>
      <c r="H1373" s="124" t="str">
        <f>IF(E1373&lt;&gt;"",SUMIFS('JPK_KR-1'!AM:AM,'JPK_KR-1'!W:W,F1373),"")</f>
        <v/>
      </c>
      <c r="I1373" t="str">
        <f>IF(KOKPIT!I1373&lt;&gt;"",KOKPIT!I1373,"")</f>
        <v/>
      </c>
      <c r="J1373" t="str">
        <f>IF(KOKPIT!J1373&lt;&gt;"",KOKPIT!J1373,"")</f>
        <v/>
      </c>
      <c r="K1373" s="124" t="str">
        <f>IF(I1373&lt;&gt;"",SUMIFS('JPK_KR-1'!AJ:AJ,'JPK_KR-1'!W:W,J1373),"")</f>
        <v/>
      </c>
      <c r="L1373" s="124" t="str">
        <f>IF(I1373&lt;&gt;"",SUMIFS('JPK_KR-1'!AK:AK,'JPK_KR-1'!W:W,J1373),"")</f>
        <v/>
      </c>
    </row>
    <row r="1374" spans="1:12" x14ac:dyDescent="0.35">
      <c r="A1374" t="str">
        <f>IF(KOKPIT!A1374&lt;&gt;"",KOKPIT!A1374,"")</f>
        <v/>
      </c>
      <c r="B1374" t="str">
        <f>IF(KOKPIT!B1374&lt;&gt;"",KOKPIT!B1374,"")</f>
        <v/>
      </c>
      <c r="C1374" s="124" t="str">
        <f>IF(A1374&lt;&gt;"",SUMIFS('JPK_KR-1'!AL:AL,'JPK_KR-1'!W:W,B1374),"")</f>
        <v/>
      </c>
      <c r="D1374" s="124" t="str">
        <f>IF(A1374&lt;&gt;"",SUMIFS('JPK_KR-1'!AM:AM,'JPK_KR-1'!W:W,B1374),"")</f>
        <v/>
      </c>
      <c r="E1374" t="str">
        <f>IF(KOKPIT!E1374&lt;&gt;"",KOKPIT!E1374,"")</f>
        <v/>
      </c>
      <c r="F1374" t="str">
        <f>IF(KOKPIT!F1374&lt;&gt;"",KOKPIT!F1374,"")</f>
        <v/>
      </c>
      <c r="G1374" s="124" t="str">
        <f>IF(E1374&lt;&gt;"",SUMIFS('JPK_KR-1'!AL:AL,'JPK_KR-1'!W:W,F1374),"")</f>
        <v/>
      </c>
      <c r="H1374" s="124" t="str">
        <f>IF(E1374&lt;&gt;"",SUMIFS('JPK_KR-1'!AM:AM,'JPK_KR-1'!W:W,F1374),"")</f>
        <v/>
      </c>
      <c r="I1374" t="str">
        <f>IF(KOKPIT!I1374&lt;&gt;"",KOKPIT!I1374,"")</f>
        <v/>
      </c>
      <c r="J1374" t="str">
        <f>IF(KOKPIT!J1374&lt;&gt;"",KOKPIT!J1374,"")</f>
        <v/>
      </c>
      <c r="K1374" s="124" t="str">
        <f>IF(I1374&lt;&gt;"",SUMIFS('JPK_KR-1'!AJ:AJ,'JPK_KR-1'!W:W,J1374),"")</f>
        <v/>
      </c>
      <c r="L1374" s="124" t="str">
        <f>IF(I1374&lt;&gt;"",SUMIFS('JPK_KR-1'!AK:AK,'JPK_KR-1'!W:W,J1374),"")</f>
        <v/>
      </c>
    </row>
    <row r="1375" spans="1:12" x14ac:dyDescent="0.35">
      <c r="A1375" t="str">
        <f>IF(KOKPIT!A1375&lt;&gt;"",KOKPIT!A1375,"")</f>
        <v/>
      </c>
      <c r="B1375" t="str">
        <f>IF(KOKPIT!B1375&lt;&gt;"",KOKPIT!B1375,"")</f>
        <v/>
      </c>
      <c r="C1375" s="124" t="str">
        <f>IF(A1375&lt;&gt;"",SUMIFS('JPK_KR-1'!AL:AL,'JPK_KR-1'!W:W,B1375),"")</f>
        <v/>
      </c>
      <c r="D1375" s="124" t="str">
        <f>IF(A1375&lt;&gt;"",SUMIFS('JPK_KR-1'!AM:AM,'JPK_KR-1'!W:W,B1375),"")</f>
        <v/>
      </c>
      <c r="E1375" t="str">
        <f>IF(KOKPIT!E1375&lt;&gt;"",KOKPIT!E1375,"")</f>
        <v/>
      </c>
      <c r="F1375" t="str">
        <f>IF(KOKPIT!F1375&lt;&gt;"",KOKPIT!F1375,"")</f>
        <v/>
      </c>
      <c r="G1375" s="124" t="str">
        <f>IF(E1375&lt;&gt;"",SUMIFS('JPK_KR-1'!AL:AL,'JPK_KR-1'!W:W,F1375),"")</f>
        <v/>
      </c>
      <c r="H1375" s="124" t="str">
        <f>IF(E1375&lt;&gt;"",SUMIFS('JPK_KR-1'!AM:AM,'JPK_KR-1'!W:W,F1375),"")</f>
        <v/>
      </c>
      <c r="I1375" t="str">
        <f>IF(KOKPIT!I1375&lt;&gt;"",KOKPIT!I1375,"")</f>
        <v/>
      </c>
      <c r="J1375" t="str">
        <f>IF(KOKPIT!J1375&lt;&gt;"",KOKPIT!J1375,"")</f>
        <v/>
      </c>
      <c r="K1375" s="124" t="str">
        <f>IF(I1375&lt;&gt;"",SUMIFS('JPK_KR-1'!AJ:AJ,'JPK_KR-1'!W:W,J1375),"")</f>
        <v/>
      </c>
      <c r="L1375" s="124" t="str">
        <f>IF(I1375&lt;&gt;"",SUMIFS('JPK_KR-1'!AK:AK,'JPK_KR-1'!W:W,J1375),"")</f>
        <v/>
      </c>
    </row>
    <row r="1376" spans="1:12" x14ac:dyDescent="0.35">
      <c r="A1376" t="str">
        <f>IF(KOKPIT!A1376&lt;&gt;"",KOKPIT!A1376,"")</f>
        <v/>
      </c>
      <c r="B1376" t="str">
        <f>IF(KOKPIT!B1376&lt;&gt;"",KOKPIT!B1376,"")</f>
        <v/>
      </c>
      <c r="C1376" s="124" t="str">
        <f>IF(A1376&lt;&gt;"",SUMIFS('JPK_KR-1'!AL:AL,'JPK_KR-1'!W:W,B1376),"")</f>
        <v/>
      </c>
      <c r="D1376" s="124" t="str">
        <f>IF(A1376&lt;&gt;"",SUMIFS('JPK_KR-1'!AM:AM,'JPK_KR-1'!W:W,B1376),"")</f>
        <v/>
      </c>
      <c r="E1376" t="str">
        <f>IF(KOKPIT!E1376&lt;&gt;"",KOKPIT!E1376,"")</f>
        <v/>
      </c>
      <c r="F1376" t="str">
        <f>IF(KOKPIT!F1376&lt;&gt;"",KOKPIT!F1376,"")</f>
        <v/>
      </c>
      <c r="G1376" s="124" t="str">
        <f>IF(E1376&lt;&gt;"",SUMIFS('JPK_KR-1'!AL:AL,'JPK_KR-1'!W:W,F1376),"")</f>
        <v/>
      </c>
      <c r="H1376" s="124" t="str">
        <f>IF(E1376&lt;&gt;"",SUMIFS('JPK_KR-1'!AM:AM,'JPK_KR-1'!W:W,F1376),"")</f>
        <v/>
      </c>
      <c r="I1376" t="str">
        <f>IF(KOKPIT!I1376&lt;&gt;"",KOKPIT!I1376,"")</f>
        <v/>
      </c>
      <c r="J1376" t="str">
        <f>IF(KOKPIT!J1376&lt;&gt;"",KOKPIT!J1376,"")</f>
        <v/>
      </c>
      <c r="K1376" s="124" t="str">
        <f>IF(I1376&lt;&gt;"",SUMIFS('JPK_KR-1'!AJ:AJ,'JPK_KR-1'!W:W,J1376),"")</f>
        <v/>
      </c>
      <c r="L1376" s="124" t="str">
        <f>IF(I1376&lt;&gt;"",SUMIFS('JPK_KR-1'!AK:AK,'JPK_KR-1'!W:W,J1376),"")</f>
        <v/>
      </c>
    </row>
    <row r="1377" spans="1:12" x14ac:dyDescent="0.35">
      <c r="A1377" t="str">
        <f>IF(KOKPIT!A1377&lt;&gt;"",KOKPIT!A1377,"")</f>
        <v/>
      </c>
      <c r="B1377" t="str">
        <f>IF(KOKPIT!B1377&lt;&gt;"",KOKPIT!B1377,"")</f>
        <v/>
      </c>
      <c r="C1377" s="124" t="str">
        <f>IF(A1377&lt;&gt;"",SUMIFS('JPK_KR-1'!AL:AL,'JPK_KR-1'!W:W,B1377),"")</f>
        <v/>
      </c>
      <c r="D1377" s="124" t="str">
        <f>IF(A1377&lt;&gt;"",SUMIFS('JPK_KR-1'!AM:AM,'JPK_KR-1'!W:W,B1377),"")</f>
        <v/>
      </c>
      <c r="E1377" t="str">
        <f>IF(KOKPIT!E1377&lt;&gt;"",KOKPIT!E1377,"")</f>
        <v/>
      </c>
      <c r="F1377" t="str">
        <f>IF(KOKPIT!F1377&lt;&gt;"",KOKPIT!F1377,"")</f>
        <v/>
      </c>
      <c r="G1377" s="124" t="str">
        <f>IF(E1377&lt;&gt;"",SUMIFS('JPK_KR-1'!AL:AL,'JPK_KR-1'!W:W,F1377),"")</f>
        <v/>
      </c>
      <c r="H1377" s="124" t="str">
        <f>IF(E1377&lt;&gt;"",SUMIFS('JPK_KR-1'!AM:AM,'JPK_KR-1'!W:W,F1377),"")</f>
        <v/>
      </c>
      <c r="I1377" t="str">
        <f>IF(KOKPIT!I1377&lt;&gt;"",KOKPIT!I1377,"")</f>
        <v/>
      </c>
      <c r="J1377" t="str">
        <f>IF(KOKPIT!J1377&lt;&gt;"",KOKPIT!J1377,"")</f>
        <v/>
      </c>
      <c r="K1377" s="124" t="str">
        <f>IF(I1377&lt;&gt;"",SUMIFS('JPK_KR-1'!AJ:AJ,'JPK_KR-1'!W:W,J1377),"")</f>
        <v/>
      </c>
      <c r="L1377" s="124" t="str">
        <f>IF(I1377&lt;&gt;"",SUMIFS('JPK_KR-1'!AK:AK,'JPK_KR-1'!W:W,J1377),"")</f>
        <v/>
      </c>
    </row>
    <row r="1378" spans="1:12" x14ac:dyDescent="0.35">
      <c r="A1378" t="str">
        <f>IF(KOKPIT!A1378&lt;&gt;"",KOKPIT!A1378,"")</f>
        <v/>
      </c>
      <c r="B1378" t="str">
        <f>IF(KOKPIT!B1378&lt;&gt;"",KOKPIT!B1378,"")</f>
        <v/>
      </c>
      <c r="C1378" s="124" t="str">
        <f>IF(A1378&lt;&gt;"",SUMIFS('JPK_KR-1'!AL:AL,'JPK_KR-1'!W:W,B1378),"")</f>
        <v/>
      </c>
      <c r="D1378" s="124" t="str">
        <f>IF(A1378&lt;&gt;"",SUMIFS('JPK_KR-1'!AM:AM,'JPK_KR-1'!W:W,B1378),"")</f>
        <v/>
      </c>
      <c r="E1378" t="str">
        <f>IF(KOKPIT!E1378&lt;&gt;"",KOKPIT!E1378,"")</f>
        <v/>
      </c>
      <c r="F1378" t="str">
        <f>IF(KOKPIT!F1378&lt;&gt;"",KOKPIT!F1378,"")</f>
        <v/>
      </c>
      <c r="G1378" s="124" t="str">
        <f>IF(E1378&lt;&gt;"",SUMIFS('JPK_KR-1'!AL:AL,'JPK_KR-1'!W:W,F1378),"")</f>
        <v/>
      </c>
      <c r="H1378" s="124" t="str">
        <f>IF(E1378&lt;&gt;"",SUMIFS('JPK_KR-1'!AM:AM,'JPK_KR-1'!W:W,F1378),"")</f>
        <v/>
      </c>
      <c r="I1378" t="str">
        <f>IF(KOKPIT!I1378&lt;&gt;"",KOKPIT!I1378,"")</f>
        <v/>
      </c>
      <c r="J1378" t="str">
        <f>IF(KOKPIT!J1378&lt;&gt;"",KOKPIT!J1378,"")</f>
        <v/>
      </c>
      <c r="K1378" s="124" t="str">
        <f>IF(I1378&lt;&gt;"",SUMIFS('JPK_KR-1'!AJ:AJ,'JPK_KR-1'!W:W,J1378),"")</f>
        <v/>
      </c>
      <c r="L1378" s="124" t="str">
        <f>IF(I1378&lt;&gt;"",SUMIFS('JPK_KR-1'!AK:AK,'JPK_KR-1'!W:W,J1378),"")</f>
        <v/>
      </c>
    </row>
    <row r="1379" spans="1:12" x14ac:dyDescent="0.35">
      <c r="A1379" t="str">
        <f>IF(KOKPIT!A1379&lt;&gt;"",KOKPIT!A1379,"")</f>
        <v/>
      </c>
      <c r="B1379" t="str">
        <f>IF(KOKPIT!B1379&lt;&gt;"",KOKPIT!B1379,"")</f>
        <v/>
      </c>
      <c r="C1379" s="124" t="str">
        <f>IF(A1379&lt;&gt;"",SUMIFS('JPK_KR-1'!AL:AL,'JPK_KR-1'!W:W,B1379),"")</f>
        <v/>
      </c>
      <c r="D1379" s="124" t="str">
        <f>IF(A1379&lt;&gt;"",SUMIFS('JPK_KR-1'!AM:AM,'JPK_KR-1'!W:W,B1379),"")</f>
        <v/>
      </c>
      <c r="E1379" t="str">
        <f>IF(KOKPIT!E1379&lt;&gt;"",KOKPIT!E1379,"")</f>
        <v/>
      </c>
      <c r="F1379" t="str">
        <f>IF(KOKPIT!F1379&lt;&gt;"",KOKPIT!F1379,"")</f>
        <v/>
      </c>
      <c r="G1379" s="124" t="str">
        <f>IF(E1379&lt;&gt;"",SUMIFS('JPK_KR-1'!AL:AL,'JPK_KR-1'!W:W,F1379),"")</f>
        <v/>
      </c>
      <c r="H1379" s="124" t="str">
        <f>IF(E1379&lt;&gt;"",SUMIFS('JPK_KR-1'!AM:AM,'JPK_KR-1'!W:W,F1379),"")</f>
        <v/>
      </c>
      <c r="I1379" t="str">
        <f>IF(KOKPIT!I1379&lt;&gt;"",KOKPIT!I1379,"")</f>
        <v/>
      </c>
      <c r="J1379" t="str">
        <f>IF(KOKPIT!J1379&lt;&gt;"",KOKPIT!J1379,"")</f>
        <v/>
      </c>
      <c r="K1379" s="124" t="str">
        <f>IF(I1379&lt;&gt;"",SUMIFS('JPK_KR-1'!AJ:AJ,'JPK_KR-1'!W:W,J1379),"")</f>
        <v/>
      </c>
      <c r="L1379" s="124" t="str">
        <f>IF(I1379&lt;&gt;"",SUMIFS('JPK_KR-1'!AK:AK,'JPK_KR-1'!W:W,J1379),"")</f>
        <v/>
      </c>
    </row>
    <row r="1380" spans="1:12" x14ac:dyDescent="0.35">
      <c r="A1380" t="str">
        <f>IF(KOKPIT!A1380&lt;&gt;"",KOKPIT!A1380,"")</f>
        <v/>
      </c>
      <c r="B1380" t="str">
        <f>IF(KOKPIT!B1380&lt;&gt;"",KOKPIT!B1380,"")</f>
        <v/>
      </c>
      <c r="C1380" s="124" t="str">
        <f>IF(A1380&lt;&gt;"",SUMIFS('JPK_KR-1'!AL:AL,'JPK_KR-1'!W:W,B1380),"")</f>
        <v/>
      </c>
      <c r="D1380" s="124" t="str">
        <f>IF(A1380&lt;&gt;"",SUMIFS('JPK_KR-1'!AM:AM,'JPK_KR-1'!W:W,B1380),"")</f>
        <v/>
      </c>
      <c r="E1380" t="str">
        <f>IF(KOKPIT!E1380&lt;&gt;"",KOKPIT!E1380,"")</f>
        <v/>
      </c>
      <c r="F1380" t="str">
        <f>IF(KOKPIT!F1380&lt;&gt;"",KOKPIT!F1380,"")</f>
        <v/>
      </c>
      <c r="G1380" s="124" t="str">
        <f>IF(E1380&lt;&gt;"",SUMIFS('JPK_KR-1'!AL:AL,'JPK_KR-1'!W:W,F1380),"")</f>
        <v/>
      </c>
      <c r="H1380" s="124" t="str">
        <f>IF(E1380&lt;&gt;"",SUMIFS('JPK_KR-1'!AM:AM,'JPK_KR-1'!W:W,F1380),"")</f>
        <v/>
      </c>
      <c r="I1380" t="str">
        <f>IF(KOKPIT!I1380&lt;&gt;"",KOKPIT!I1380,"")</f>
        <v/>
      </c>
      <c r="J1380" t="str">
        <f>IF(KOKPIT!J1380&lt;&gt;"",KOKPIT!J1380,"")</f>
        <v/>
      </c>
      <c r="K1380" s="124" t="str">
        <f>IF(I1380&lt;&gt;"",SUMIFS('JPK_KR-1'!AJ:AJ,'JPK_KR-1'!W:W,J1380),"")</f>
        <v/>
      </c>
      <c r="L1380" s="124" t="str">
        <f>IF(I1380&lt;&gt;"",SUMIFS('JPK_KR-1'!AK:AK,'JPK_KR-1'!W:W,J1380),"")</f>
        <v/>
      </c>
    </row>
    <row r="1381" spans="1:12" x14ac:dyDescent="0.35">
      <c r="A1381" t="str">
        <f>IF(KOKPIT!A1381&lt;&gt;"",KOKPIT!A1381,"")</f>
        <v/>
      </c>
      <c r="B1381" t="str">
        <f>IF(KOKPIT!B1381&lt;&gt;"",KOKPIT!B1381,"")</f>
        <v/>
      </c>
      <c r="C1381" s="124" t="str">
        <f>IF(A1381&lt;&gt;"",SUMIFS('JPK_KR-1'!AL:AL,'JPK_KR-1'!W:W,B1381),"")</f>
        <v/>
      </c>
      <c r="D1381" s="124" t="str">
        <f>IF(A1381&lt;&gt;"",SUMIFS('JPK_KR-1'!AM:AM,'JPK_KR-1'!W:W,B1381),"")</f>
        <v/>
      </c>
      <c r="E1381" t="str">
        <f>IF(KOKPIT!E1381&lt;&gt;"",KOKPIT!E1381,"")</f>
        <v/>
      </c>
      <c r="F1381" t="str">
        <f>IF(KOKPIT!F1381&lt;&gt;"",KOKPIT!F1381,"")</f>
        <v/>
      </c>
      <c r="G1381" s="124" t="str">
        <f>IF(E1381&lt;&gt;"",SUMIFS('JPK_KR-1'!AL:AL,'JPK_KR-1'!W:W,F1381),"")</f>
        <v/>
      </c>
      <c r="H1381" s="124" t="str">
        <f>IF(E1381&lt;&gt;"",SUMIFS('JPK_KR-1'!AM:AM,'JPK_KR-1'!W:W,F1381),"")</f>
        <v/>
      </c>
      <c r="I1381" t="str">
        <f>IF(KOKPIT!I1381&lt;&gt;"",KOKPIT!I1381,"")</f>
        <v/>
      </c>
      <c r="J1381" t="str">
        <f>IF(KOKPIT!J1381&lt;&gt;"",KOKPIT!J1381,"")</f>
        <v/>
      </c>
      <c r="K1381" s="124" t="str">
        <f>IF(I1381&lt;&gt;"",SUMIFS('JPK_KR-1'!AJ:AJ,'JPK_KR-1'!W:W,J1381),"")</f>
        <v/>
      </c>
      <c r="L1381" s="124" t="str">
        <f>IF(I1381&lt;&gt;"",SUMIFS('JPK_KR-1'!AK:AK,'JPK_KR-1'!W:W,J1381),"")</f>
        <v/>
      </c>
    </row>
    <row r="1382" spans="1:12" x14ac:dyDescent="0.35">
      <c r="A1382" t="str">
        <f>IF(KOKPIT!A1382&lt;&gt;"",KOKPIT!A1382,"")</f>
        <v/>
      </c>
      <c r="B1382" t="str">
        <f>IF(KOKPIT!B1382&lt;&gt;"",KOKPIT!B1382,"")</f>
        <v/>
      </c>
      <c r="C1382" s="124" t="str">
        <f>IF(A1382&lt;&gt;"",SUMIFS('JPK_KR-1'!AL:AL,'JPK_KR-1'!W:W,B1382),"")</f>
        <v/>
      </c>
      <c r="D1382" s="124" t="str">
        <f>IF(A1382&lt;&gt;"",SUMIFS('JPK_KR-1'!AM:AM,'JPK_KR-1'!W:W,B1382),"")</f>
        <v/>
      </c>
      <c r="E1382" t="str">
        <f>IF(KOKPIT!E1382&lt;&gt;"",KOKPIT!E1382,"")</f>
        <v/>
      </c>
      <c r="F1382" t="str">
        <f>IF(KOKPIT!F1382&lt;&gt;"",KOKPIT!F1382,"")</f>
        <v/>
      </c>
      <c r="G1382" s="124" t="str">
        <f>IF(E1382&lt;&gt;"",SUMIFS('JPK_KR-1'!AL:AL,'JPK_KR-1'!W:W,F1382),"")</f>
        <v/>
      </c>
      <c r="H1382" s="124" t="str">
        <f>IF(E1382&lt;&gt;"",SUMIFS('JPK_KR-1'!AM:AM,'JPK_KR-1'!W:W,F1382),"")</f>
        <v/>
      </c>
      <c r="I1382" t="str">
        <f>IF(KOKPIT!I1382&lt;&gt;"",KOKPIT!I1382,"")</f>
        <v/>
      </c>
      <c r="J1382" t="str">
        <f>IF(KOKPIT!J1382&lt;&gt;"",KOKPIT!J1382,"")</f>
        <v/>
      </c>
      <c r="K1382" s="124" t="str">
        <f>IF(I1382&lt;&gt;"",SUMIFS('JPK_KR-1'!AJ:AJ,'JPK_KR-1'!W:W,J1382),"")</f>
        <v/>
      </c>
      <c r="L1382" s="124" t="str">
        <f>IF(I1382&lt;&gt;"",SUMIFS('JPK_KR-1'!AK:AK,'JPK_KR-1'!W:W,J1382),"")</f>
        <v/>
      </c>
    </row>
    <row r="1383" spans="1:12" x14ac:dyDescent="0.35">
      <c r="A1383" t="str">
        <f>IF(KOKPIT!A1383&lt;&gt;"",KOKPIT!A1383,"")</f>
        <v/>
      </c>
      <c r="B1383" t="str">
        <f>IF(KOKPIT!B1383&lt;&gt;"",KOKPIT!B1383,"")</f>
        <v/>
      </c>
      <c r="C1383" s="124" t="str">
        <f>IF(A1383&lt;&gt;"",SUMIFS('JPK_KR-1'!AL:AL,'JPK_KR-1'!W:W,B1383),"")</f>
        <v/>
      </c>
      <c r="D1383" s="124" t="str">
        <f>IF(A1383&lt;&gt;"",SUMIFS('JPK_KR-1'!AM:AM,'JPK_KR-1'!W:W,B1383),"")</f>
        <v/>
      </c>
      <c r="E1383" t="str">
        <f>IF(KOKPIT!E1383&lt;&gt;"",KOKPIT!E1383,"")</f>
        <v/>
      </c>
      <c r="F1383" t="str">
        <f>IF(KOKPIT!F1383&lt;&gt;"",KOKPIT!F1383,"")</f>
        <v/>
      </c>
      <c r="G1383" s="124" t="str">
        <f>IF(E1383&lt;&gt;"",SUMIFS('JPK_KR-1'!AL:AL,'JPK_KR-1'!W:W,F1383),"")</f>
        <v/>
      </c>
      <c r="H1383" s="124" t="str">
        <f>IF(E1383&lt;&gt;"",SUMIFS('JPK_KR-1'!AM:AM,'JPK_KR-1'!W:W,F1383),"")</f>
        <v/>
      </c>
      <c r="I1383" t="str">
        <f>IF(KOKPIT!I1383&lt;&gt;"",KOKPIT!I1383,"")</f>
        <v/>
      </c>
      <c r="J1383" t="str">
        <f>IF(KOKPIT!J1383&lt;&gt;"",KOKPIT!J1383,"")</f>
        <v/>
      </c>
      <c r="K1383" s="124" t="str">
        <f>IF(I1383&lt;&gt;"",SUMIFS('JPK_KR-1'!AJ:AJ,'JPK_KR-1'!W:W,J1383),"")</f>
        <v/>
      </c>
      <c r="L1383" s="124" t="str">
        <f>IF(I1383&lt;&gt;"",SUMIFS('JPK_KR-1'!AK:AK,'JPK_KR-1'!W:W,J1383),"")</f>
        <v/>
      </c>
    </row>
    <row r="1384" spans="1:12" x14ac:dyDescent="0.35">
      <c r="A1384" t="str">
        <f>IF(KOKPIT!A1384&lt;&gt;"",KOKPIT!A1384,"")</f>
        <v/>
      </c>
      <c r="B1384" t="str">
        <f>IF(KOKPIT!B1384&lt;&gt;"",KOKPIT!B1384,"")</f>
        <v/>
      </c>
      <c r="C1384" s="124" t="str">
        <f>IF(A1384&lt;&gt;"",SUMIFS('JPK_KR-1'!AL:AL,'JPK_KR-1'!W:W,B1384),"")</f>
        <v/>
      </c>
      <c r="D1384" s="124" t="str">
        <f>IF(A1384&lt;&gt;"",SUMIFS('JPK_KR-1'!AM:AM,'JPK_KR-1'!W:W,B1384),"")</f>
        <v/>
      </c>
      <c r="E1384" t="str">
        <f>IF(KOKPIT!E1384&lt;&gt;"",KOKPIT!E1384,"")</f>
        <v/>
      </c>
      <c r="F1384" t="str">
        <f>IF(KOKPIT!F1384&lt;&gt;"",KOKPIT!F1384,"")</f>
        <v/>
      </c>
      <c r="G1384" s="124" t="str">
        <f>IF(E1384&lt;&gt;"",SUMIFS('JPK_KR-1'!AL:AL,'JPK_KR-1'!W:W,F1384),"")</f>
        <v/>
      </c>
      <c r="H1384" s="124" t="str">
        <f>IF(E1384&lt;&gt;"",SUMIFS('JPK_KR-1'!AM:AM,'JPK_KR-1'!W:W,F1384),"")</f>
        <v/>
      </c>
      <c r="I1384" t="str">
        <f>IF(KOKPIT!I1384&lt;&gt;"",KOKPIT!I1384,"")</f>
        <v/>
      </c>
      <c r="J1384" t="str">
        <f>IF(KOKPIT!J1384&lt;&gt;"",KOKPIT!J1384,"")</f>
        <v/>
      </c>
      <c r="K1384" s="124" t="str">
        <f>IF(I1384&lt;&gt;"",SUMIFS('JPK_KR-1'!AJ:AJ,'JPK_KR-1'!W:W,J1384),"")</f>
        <v/>
      </c>
      <c r="L1384" s="124" t="str">
        <f>IF(I1384&lt;&gt;"",SUMIFS('JPK_KR-1'!AK:AK,'JPK_KR-1'!W:W,J1384),"")</f>
        <v/>
      </c>
    </row>
    <row r="1385" spans="1:12" x14ac:dyDescent="0.35">
      <c r="A1385" t="str">
        <f>IF(KOKPIT!A1385&lt;&gt;"",KOKPIT!A1385,"")</f>
        <v/>
      </c>
      <c r="B1385" t="str">
        <f>IF(KOKPIT!B1385&lt;&gt;"",KOKPIT!B1385,"")</f>
        <v/>
      </c>
      <c r="C1385" s="124" t="str">
        <f>IF(A1385&lt;&gt;"",SUMIFS('JPK_KR-1'!AL:AL,'JPK_KR-1'!W:W,B1385),"")</f>
        <v/>
      </c>
      <c r="D1385" s="124" t="str">
        <f>IF(A1385&lt;&gt;"",SUMIFS('JPK_KR-1'!AM:AM,'JPK_KR-1'!W:W,B1385),"")</f>
        <v/>
      </c>
      <c r="E1385" t="str">
        <f>IF(KOKPIT!E1385&lt;&gt;"",KOKPIT!E1385,"")</f>
        <v/>
      </c>
      <c r="F1385" t="str">
        <f>IF(KOKPIT!F1385&lt;&gt;"",KOKPIT!F1385,"")</f>
        <v/>
      </c>
      <c r="G1385" s="124" t="str">
        <f>IF(E1385&lt;&gt;"",SUMIFS('JPK_KR-1'!AL:AL,'JPK_KR-1'!W:W,F1385),"")</f>
        <v/>
      </c>
      <c r="H1385" s="124" t="str">
        <f>IF(E1385&lt;&gt;"",SUMIFS('JPK_KR-1'!AM:AM,'JPK_KR-1'!W:W,F1385),"")</f>
        <v/>
      </c>
      <c r="I1385" t="str">
        <f>IF(KOKPIT!I1385&lt;&gt;"",KOKPIT!I1385,"")</f>
        <v/>
      </c>
      <c r="J1385" t="str">
        <f>IF(KOKPIT!J1385&lt;&gt;"",KOKPIT!J1385,"")</f>
        <v/>
      </c>
      <c r="K1385" s="124" t="str">
        <f>IF(I1385&lt;&gt;"",SUMIFS('JPK_KR-1'!AJ:AJ,'JPK_KR-1'!W:W,J1385),"")</f>
        <v/>
      </c>
      <c r="L1385" s="124" t="str">
        <f>IF(I1385&lt;&gt;"",SUMIFS('JPK_KR-1'!AK:AK,'JPK_KR-1'!W:W,J1385),"")</f>
        <v/>
      </c>
    </row>
    <row r="1386" spans="1:12" x14ac:dyDescent="0.35">
      <c r="A1386" t="str">
        <f>IF(KOKPIT!A1386&lt;&gt;"",KOKPIT!A1386,"")</f>
        <v/>
      </c>
      <c r="B1386" t="str">
        <f>IF(KOKPIT!B1386&lt;&gt;"",KOKPIT!B1386,"")</f>
        <v/>
      </c>
      <c r="C1386" s="124" t="str">
        <f>IF(A1386&lt;&gt;"",SUMIFS('JPK_KR-1'!AL:AL,'JPK_KR-1'!W:W,B1386),"")</f>
        <v/>
      </c>
      <c r="D1386" s="124" t="str">
        <f>IF(A1386&lt;&gt;"",SUMIFS('JPK_KR-1'!AM:AM,'JPK_KR-1'!W:W,B1386),"")</f>
        <v/>
      </c>
      <c r="E1386" t="str">
        <f>IF(KOKPIT!E1386&lt;&gt;"",KOKPIT!E1386,"")</f>
        <v/>
      </c>
      <c r="F1386" t="str">
        <f>IF(KOKPIT!F1386&lt;&gt;"",KOKPIT!F1386,"")</f>
        <v/>
      </c>
      <c r="G1386" s="124" t="str">
        <f>IF(E1386&lt;&gt;"",SUMIFS('JPK_KR-1'!AL:AL,'JPK_KR-1'!W:W,F1386),"")</f>
        <v/>
      </c>
      <c r="H1386" s="124" t="str">
        <f>IF(E1386&lt;&gt;"",SUMIFS('JPK_KR-1'!AM:AM,'JPK_KR-1'!W:W,F1386),"")</f>
        <v/>
      </c>
      <c r="I1386" t="str">
        <f>IF(KOKPIT!I1386&lt;&gt;"",KOKPIT!I1386,"")</f>
        <v/>
      </c>
      <c r="J1386" t="str">
        <f>IF(KOKPIT!J1386&lt;&gt;"",KOKPIT!J1386,"")</f>
        <v/>
      </c>
      <c r="K1386" s="124" t="str">
        <f>IF(I1386&lt;&gt;"",SUMIFS('JPK_KR-1'!AJ:AJ,'JPK_KR-1'!W:W,J1386),"")</f>
        <v/>
      </c>
      <c r="L1386" s="124" t="str">
        <f>IF(I1386&lt;&gt;"",SUMIFS('JPK_KR-1'!AK:AK,'JPK_KR-1'!W:W,J1386),"")</f>
        <v/>
      </c>
    </row>
    <row r="1387" spans="1:12" x14ac:dyDescent="0.35">
      <c r="A1387" t="str">
        <f>IF(KOKPIT!A1387&lt;&gt;"",KOKPIT!A1387,"")</f>
        <v/>
      </c>
      <c r="B1387" t="str">
        <f>IF(KOKPIT!B1387&lt;&gt;"",KOKPIT!B1387,"")</f>
        <v/>
      </c>
      <c r="C1387" s="124" t="str">
        <f>IF(A1387&lt;&gt;"",SUMIFS('JPK_KR-1'!AL:AL,'JPK_KR-1'!W:W,B1387),"")</f>
        <v/>
      </c>
      <c r="D1387" s="124" t="str">
        <f>IF(A1387&lt;&gt;"",SUMIFS('JPK_KR-1'!AM:AM,'JPK_KR-1'!W:W,B1387),"")</f>
        <v/>
      </c>
      <c r="E1387" t="str">
        <f>IF(KOKPIT!E1387&lt;&gt;"",KOKPIT!E1387,"")</f>
        <v/>
      </c>
      <c r="F1387" t="str">
        <f>IF(KOKPIT!F1387&lt;&gt;"",KOKPIT!F1387,"")</f>
        <v/>
      </c>
      <c r="G1387" s="124" t="str">
        <f>IF(E1387&lt;&gt;"",SUMIFS('JPK_KR-1'!AL:AL,'JPK_KR-1'!W:W,F1387),"")</f>
        <v/>
      </c>
      <c r="H1387" s="124" t="str">
        <f>IF(E1387&lt;&gt;"",SUMIFS('JPK_KR-1'!AM:AM,'JPK_KR-1'!W:W,F1387),"")</f>
        <v/>
      </c>
      <c r="I1387" t="str">
        <f>IF(KOKPIT!I1387&lt;&gt;"",KOKPIT!I1387,"")</f>
        <v/>
      </c>
      <c r="J1387" t="str">
        <f>IF(KOKPIT!J1387&lt;&gt;"",KOKPIT!J1387,"")</f>
        <v/>
      </c>
      <c r="K1387" s="124" t="str">
        <f>IF(I1387&lt;&gt;"",SUMIFS('JPK_KR-1'!AJ:AJ,'JPK_KR-1'!W:W,J1387),"")</f>
        <v/>
      </c>
      <c r="L1387" s="124" t="str">
        <f>IF(I1387&lt;&gt;"",SUMIFS('JPK_KR-1'!AK:AK,'JPK_KR-1'!W:W,J1387),"")</f>
        <v/>
      </c>
    </row>
    <row r="1388" spans="1:12" x14ac:dyDescent="0.35">
      <c r="A1388" t="str">
        <f>IF(KOKPIT!A1388&lt;&gt;"",KOKPIT!A1388,"")</f>
        <v/>
      </c>
      <c r="B1388" t="str">
        <f>IF(KOKPIT!B1388&lt;&gt;"",KOKPIT!B1388,"")</f>
        <v/>
      </c>
      <c r="C1388" s="124" t="str">
        <f>IF(A1388&lt;&gt;"",SUMIFS('JPK_KR-1'!AL:AL,'JPK_KR-1'!W:W,B1388),"")</f>
        <v/>
      </c>
      <c r="D1388" s="124" t="str">
        <f>IF(A1388&lt;&gt;"",SUMIFS('JPK_KR-1'!AM:AM,'JPK_KR-1'!W:W,B1388),"")</f>
        <v/>
      </c>
      <c r="E1388" t="str">
        <f>IF(KOKPIT!E1388&lt;&gt;"",KOKPIT!E1388,"")</f>
        <v/>
      </c>
      <c r="F1388" t="str">
        <f>IF(KOKPIT!F1388&lt;&gt;"",KOKPIT!F1388,"")</f>
        <v/>
      </c>
      <c r="G1388" s="124" t="str">
        <f>IF(E1388&lt;&gt;"",SUMIFS('JPK_KR-1'!AL:AL,'JPK_KR-1'!W:W,F1388),"")</f>
        <v/>
      </c>
      <c r="H1388" s="124" t="str">
        <f>IF(E1388&lt;&gt;"",SUMIFS('JPK_KR-1'!AM:AM,'JPK_KR-1'!W:W,F1388),"")</f>
        <v/>
      </c>
      <c r="I1388" t="str">
        <f>IF(KOKPIT!I1388&lt;&gt;"",KOKPIT!I1388,"")</f>
        <v/>
      </c>
      <c r="J1388" t="str">
        <f>IF(KOKPIT!J1388&lt;&gt;"",KOKPIT!J1388,"")</f>
        <v/>
      </c>
      <c r="K1388" s="124" t="str">
        <f>IF(I1388&lt;&gt;"",SUMIFS('JPK_KR-1'!AJ:AJ,'JPK_KR-1'!W:W,J1388),"")</f>
        <v/>
      </c>
      <c r="L1388" s="124" t="str">
        <f>IF(I1388&lt;&gt;"",SUMIFS('JPK_KR-1'!AK:AK,'JPK_KR-1'!W:W,J1388),"")</f>
        <v/>
      </c>
    </row>
    <row r="1389" spans="1:12" x14ac:dyDescent="0.35">
      <c r="A1389" t="str">
        <f>IF(KOKPIT!A1389&lt;&gt;"",KOKPIT!A1389,"")</f>
        <v/>
      </c>
      <c r="B1389" t="str">
        <f>IF(KOKPIT!B1389&lt;&gt;"",KOKPIT!B1389,"")</f>
        <v/>
      </c>
      <c r="C1389" s="124" t="str">
        <f>IF(A1389&lt;&gt;"",SUMIFS('JPK_KR-1'!AL:AL,'JPK_KR-1'!W:W,B1389),"")</f>
        <v/>
      </c>
      <c r="D1389" s="124" t="str">
        <f>IF(A1389&lt;&gt;"",SUMIFS('JPK_KR-1'!AM:AM,'JPK_KR-1'!W:W,B1389),"")</f>
        <v/>
      </c>
      <c r="E1389" t="str">
        <f>IF(KOKPIT!E1389&lt;&gt;"",KOKPIT!E1389,"")</f>
        <v/>
      </c>
      <c r="F1389" t="str">
        <f>IF(KOKPIT!F1389&lt;&gt;"",KOKPIT!F1389,"")</f>
        <v/>
      </c>
      <c r="G1389" s="124" t="str">
        <f>IF(E1389&lt;&gt;"",SUMIFS('JPK_KR-1'!AL:AL,'JPK_KR-1'!W:W,F1389),"")</f>
        <v/>
      </c>
      <c r="H1389" s="124" t="str">
        <f>IF(E1389&lt;&gt;"",SUMIFS('JPK_KR-1'!AM:AM,'JPK_KR-1'!W:W,F1389),"")</f>
        <v/>
      </c>
      <c r="I1389" t="str">
        <f>IF(KOKPIT!I1389&lt;&gt;"",KOKPIT!I1389,"")</f>
        <v/>
      </c>
      <c r="J1389" t="str">
        <f>IF(KOKPIT!J1389&lt;&gt;"",KOKPIT!J1389,"")</f>
        <v/>
      </c>
      <c r="K1389" s="124" t="str">
        <f>IF(I1389&lt;&gt;"",SUMIFS('JPK_KR-1'!AJ:AJ,'JPK_KR-1'!W:W,J1389),"")</f>
        <v/>
      </c>
      <c r="L1389" s="124" t="str">
        <f>IF(I1389&lt;&gt;"",SUMIFS('JPK_KR-1'!AK:AK,'JPK_KR-1'!W:W,J1389),"")</f>
        <v/>
      </c>
    </row>
    <row r="1390" spans="1:12" x14ac:dyDescent="0.35">
      <c r="A1390" t="str">
        <f>IF(KOKPIT!A1390&lt;&gt;"",KOKPIT!A1390,"")</f>
        <v/>
      </c>
      <c r="B1390" t="str">
        <f>IF(KOKPIT!B1390&lt;&gt;"",KOKPIT!B1390,"")</f>
        <v/>
      </c>
      <c r="C1390" s="124" t="str">
        <f>IF(A1390&lt;&gt;"",SUMIFS('JPK_KR-1'!AL:AL,'JPK_KR-1'!W:W,B1390),"")</f>
        <v/>
      </c>
      <c r="D1390" s="124" t="str">
        <f>IF(A1390&lt;&gt;"",SUMIFS('JPK_KR-1'!AM:AM,'JPK_KR-1'!W:W,B1390),"")</f>
        <v/>
      </c>
      <c r="E1390" t="str">
        <f>IF(KOKPIT!E1390&lt;&gt;"",KOKPIT!E1390,"")</f>
        <v/>
      </c>
      <c r="F1390" t="str">
        <f>IF(KOKPIT!F1390&lt;&gt;"",KOKPIT!F1390,"")</f>
        <v/>
      </c>
      <c r="G1390" s="124" t="str">
        <f>IF(E1390&lt;&gt;"",SUMIFS('JPK_KR-1'!AL:AL,'JPK_KR-1'!W:W,F1390),"")</f>
        <v/>
      </c>
      <c r="H1390" s="124" t="str">
        <f>IF(E1390&lt;&gt;"",SUMIFS('JPK_KR-1'!AM:AM,'JPK_KR-1'!W:W,F1390),"")</f>
        <v/>
      </c>
      <c r="I1390" t="str">
        <f>IF(KOKPIT!I1390&lt;&gt;"",KOKPIT!I1390,"")</f>
        <v/>
      </c>
      <c r="J1390" t="str">
        <f>IF(KOKPIT!J1390&lt;&gt;"",KOKPIT!J1390,"")</f>
        <v/>
      </c>
      <c r="K1390" s="124" t="str">
        <f>IF(I1390&lt;&gt;"",SUMIFS('JPK_KR-1'!AJ:AJ,'JPK_KR-1'!W:W,J1390),"")</f>
        <v/>
      </c>
      <c r="L1390" s="124" t="str">
        <f>IF(I1390&lt;&gt;"",SUMIFS('JPK_KR-1'!AK:AK,'JPK_KR-1'!W:W,J1390),"")</f>
        <v/>
      </c>
    </row>
    <row r="1391" spans="1:12" x14ac:dyDescent="0.35">
      <c r="A1391" t="str">
        <f>IF(KOKPIT!A1391&lt;&gt;"",KOKPIT!A1391,"")</f>
        <v/>
      </c>
      <c r="B1391" t="str">
        <f>IF(KOKPIT!B1391&lt;&gt;"",KOKPIT!B1391,"")</f>
        <v/>
      </c>
      <c r="C1391" s="124" t="str">
        <f>IF(A1391&lt;&gt;"",SUMIFS('JPK_KR-1'!AL:AL,'JPK_KR-1'!W:W,B1391),"")</f>
        <v/>
      </c>
      <c r="D1391" s="124" t="str">
        <f>IF(A1391&lt;&gt;"",SUMIFS('JPK_KR-1'!AM:AM,'JPK_KR-1'!W:W,B1391),"")</f>
        <v/>
      </c>
      <c r="E1391" t="str">
        <f>IF(KOKPIT!E1391&lt;&gt;"",KOKPIT!E1391,"")</f>
        <v/>
      </c>
      <c r="F1391" t="str">
        <f>IF(KOKPIT!F1391&lt;&gt;"",KOKPIT!F1391,"")</f>
        <v/>
      </c>
      <c r="G1391" s="124" t="str">
        <f>IF(E1391&lt;&gt;"",SUMIFS('JPK_KR-1'!AL:AL,'JPK_KR-1'!W:W,F1391),"")</f>
        <v/>
      </c>
      <c r="H1391" s="124" t="str">
        <f>IF(E1391&lt;&gt;"",SUMIFS('JPK_KR-1'!AM:AM,'JPK_KR-1'!W:W,F1391),"")</f>
        <v/>
      </c>
      <c r="I1391" t="str">
        <f>IF(KOKPIT!I1391&lt;&gt;"",KOKPIT!I1391,"")</f>
        <v/>
      </c>
      <c r="J1391" t="str">
        <f>IF(KOKPIT!J1391&lt;&gt;"",KOKPIT!J1391,"")</f>
        <v/>
      </c>
      <c r="K1391" s="124" t="str">
        <f>IF(I1391&lt;&gt;"",SUMIFS('JPK_KR-1'!AJ:AJ,'JPK_KR-1'!W:W,J1391),"")</f>
        <v/>
      </c>
      <c r="L1391" s="124" t="str">
        <f>IF(I1391&lt;&gt;"",SUMIFS('JPK_KR-1'!AK:AK,'JPK_KR-1'!W:W,J1391),"")</f>
        <v/>
      </c>
    </row>
    <row r="1392" spans="1:12" x14ac:dyDescent="0.35">
      <c r="A1392" t="str">
        <f>IF(KOKPIT!A1392&lt;&gt;"",KOKPIT!A1392,"")</f>
        <v/>
      </c>
      <c r="B1392" t="str">
        <f>IF(KOKPIT!B1392&lt;&gt;"",KOKPIT!B1392,"")</f>
        <v/>
      </c>
      <c r="C1392" s="124" t="str">
        <f>IF(A1392&lt;&gt;"",SUMIFS('JPK_KR-1'!AL:AL,'JPK_KR-1'!W:W,B1392),"")</f>
        <v/>
      </c>
      <c r="D1392" s="124" t="str">
        <f>IF(A1392&lt;&gt;"",SUMIFS('JPK_KR-1'!AM:AM,'JPK_KR-1'!W:W,B1392),"")</f>
        <v/>
      </c>
      <c r="E1392" t="str">
        <f>IF(KOKPIT!E1392&lt;&gt;"",KOKPIT!E1392,"")</f>
        <v/>
      </c>
      <c r="F1392" t="str">
        <f>IF(KOKPIT!F1392&lt;&gt;"",KOKPIT!F1392,"")</f>
        <v/>
      </c>
      <c r="G1392" s="124" t="str">
        <f>IF(E1392&lt;&gt;"",SUMIFS('JPK_KR-1'!AL:AL,'JPK_KR-1'!W:W,F1392),"")</f>
        <v/>
      </c>
      <c r="H1392" s="124" t="str">
        <f>IF(E1392&lt;&gt;"",SUMIFS('JPK_KR-1'!AM:AM,'JPK_KR-1'!W:W,F1392),"")</f>
        <v/>
      </c>
      <c r="I1392" t="str">
        <f>IF(KOKPIT!I1392&lt;&gt;"",KOKPIT!I1392,"")</f>
        <v/>
      </c>
      <c r="J1392" t="str">
        <f>IF(KOKPIT!J1392&lt;&gt;"",KOKPIT!J1392,"")</f>
        <v/>
      </c>
      <c r="K1392" s="124" t="str">
        <f>IF(I1392&lt;&gt;"",SUMIFS('JPK_KR-1'!AJ:AJ,'JPK_KR-1'!W:W,J1392),"")</f>
        <v/>
      </c>
      <c r="L1392" s="124" t="str">
        <f>IF(I1392&lt;&gt;"",SUMIFS('JPK_KR-1'!AK:AK,'JPK_KR-1'!W:W,J1392),"")</f>
        <v/>
      </c>
    </row>
    <row r="1393" spans="1:12" x14ac:dyDescent="0.35">
      <c r="A1393" t="str">
        <f>IF(KOKPIT!A1393&lt;&gt;"",KOKPIT!A1393,"")</f>
        <v/>
      </c>
      <c r="B1393" t="str">
        <f>IF(KOKPIT!B1393&lt;&gt;"",KOKPIT!B1393,"")</f>
        <v/>
      </c>
      <c r="C1393" s="124" t="str">
        <f>IF(A1393&lt;&gt;"",SUMIFS('JPK_KR-1'!AL:AL,'JPK_KR-1'!W:W,B1393),"")</f>
        <v/>
      </c>
      <c r="D1393" s="124" t="str">
        <f>IF(A1393&lt;&gt;"",SUMIFS('JPK_KR-1'!AM:AM,'JPK_KR-1'!W:W,B1393),"")</f>
        <v/>
      </c>
      <c r="E1393" t="str">
        <f>IF(KOKPIT!E1393&lt;&gt;"",KOKPIT!E1393,"")</f>
        <v/>
      </c>
      <c r="F1393" t="str">
        <f>IF(KOKPIT!F1393&lt;&gt;"",KOKPIT!F1393,"")</f>
        <v/>
      </c>
      <c r="G1393" s="124" t="str">
        <f>IF(E1393&lt;&gt;"",SUMIFS('JPK_KR-1'!AL:AL,'JPK_KR-1'!W:W,F1393),"")</f>
        <v/>
      </c>
      <c r="H1393" s="124" t="str">
        <f>IF(E1393&lt;&gt;"",SUMIFS('JPK_KR-1'!AM:AM,'JPK_KR-1'!W:W,F1393),"")</f>
        <v/>
      </c>
      <c r="I1393" t="str">
        <f>IF(KOKPIT!I1393&lt;&gt;"",KOKPIT!I1393,"")</f>
        <v/>
      </c>
      <c r="J1393" t="str">
        <f>IF(KOKPIT!J1393&lt;&gt;"",KOKPIT!J1393,"")</f>
        <v/>
      </c>
      <c r="K1393" s="124" t="str">
        <f>IF(I1393&lt;&gt;"",SUMIFS('JPK_KR-1'!AJ:AJ,'JPK_KR-1'!W:W,J1393),"")</f>
        <v/>
      </c>
      <c r="L1393" s="124" t="str">
        <f>IF(I1393&lt;&gt;"",SUMIFS('JPK_KR-1'!AK:AK,'JPK_KR-1'!W:W,J1393),"")</f>
        <v/>
      </c>
    </row>
    <row r="1394" spans="1:12" x14ac:dyDescent="0.35">
      <c r="A1394" t="str">
        <f>IF(KOKPIT!A1394&lt;&gt;"",KOKPIT!A1394,"")</f>
        <v/>
      </c>
      <c r="B1394" t="str">
        <f>IF(KOKPIT!B1394&lt;&gt;"",KOKPIT!B1394,"")</f>
        <v/>
      </c>
      <c r="C1394" s="124" t="str">
        <f>IF(A1394&lt;&gt;"",SUMIFS('JPK_KR-1'!AL:AL,'JPK_KR-1'!W:W,B1394),"")</f>
        <v/>
      </c>
      <c r="D1394" s="124" t="str">
        <f>IF(A1394&lt;&gt;"",SUMIFS('JPK_KR-1'!AM:AM,'JPK_KR-1'!W:W,B1394),"")</f>
        <v/>
      </c>
      <c r="E1394" t="str">
        <f>IF(KOKPIT!E1394&lt;&gt;"",KOKPIT!E1394,"")</f>
        <v/>
      </c>
      <c r="F1394" t="str">
        <f>IF(KOKPIT!F1394&lt;&gt;"",KOKPIT!F1394,"")</f>
        <v/>
      </c>
      <c r="G1394" s="124" t="str">
        <f>IF(E1394&lt;&gt;"",SUMIFS('JPK_KR-1'!AL:AL,'JPK_KR-1'!W:W,F1394),"")</f>
        <v/>
      </c>
      <c r="H1394" s="124" t="str">
        <f>IF(E1394&lt;&gt;"",SUMIFS('JPK_KR-1'!AM:AM,'JPK_KR-1'!W:W,F1394),"")</f>
        <v/>
      </c>
      <c r="I1394" t="str">
        <f>IF(KOKPIT!I1394&lt;&gt;"",KOKPIT!I1394,"")</f>
        <v/>
      </c>
      <c r="J1394" t="str">
        <f>IF(KOKPIT!J1394&lt;&gt;"",KOKPIT!J1394,"")</f>
        <v/>
      </c>
      <c r="K1394" s="124" t="str">
        <f>IF(I1394&lt;&gt;"",SUMIFS('JPK_KR-1'!AJ:AJ,'JPK_KR-1'!W:W,J1394),"")</f>
        <v/>
      </c>
      <c r="L1394" s="124" t="str">
        <f>IF(I1394&lt;&gt;"",SUMIFS('JPK_KR-1'!AK:AK,'JPK_KR-1'!W:W,J1394),"")</f>
        <v/>
      </c>
    </row>
    <row r="1395" spans="1:12" x14ac:dyDescent="0.35">
      <c r="A1395" t="str">
        <f>IF(KOKPIT!A1395&lt;&gt;"",KOKPIT!A1395,"")</f>
        <v/>
      </c>
      <c r="B1395" t="str">
        <f>IF(KOKPIT!B1395&lt;&gt;"",KOKPIT!B1395,"")</f>
        <v/>
      </c>
      <c r="C1395" s="124" t="str">
        <f>IF(A1395&lt;&gt;"",SUMIFS('JPK_KR-1'!AL:AL,'JPK_KR-1'!W:W,B1395),"")</f>
        <v/>
      </c>
      <c r="D1395" s="124" t="str">
        <f>IF(A1395&lt;&gt;"",SUMIFS('JPK_KR-1'!AM:AM,'JPK_KR-1'!W:W,B1395),"")</f>
        <v/>
      </c>
      <c r="E1395" t="str">
        <f>IF(KOKPIT!E1395&lt;&gt;"",KOKPIT!E1395,"")</f>
        <v/>
      </c>
      <c r="F1395" t="str">
        <f>IF(KOKPIT!F1395&lt;&gt;"",KOKPIT!F1395,"")</f>
        <v/>
      </c>
      <c r="G1395" s="124" t="str">
        <f>IF(E1395&lt;&gt;"",SUMIFS('JPK_KR-1'!AL:AL,'JPK_KR-1'!W:W,F1395),"")</f>
        <v/>
      </c>
      <c r="H1395" s="124" t="str">
        <f>IF(E1395&lt;&gt;"",SUMIFS('JPK_KR-1'!AM:AM,'JPK_KR-1'!W:W,F1395),"")</f>
        <v/>
      </c>
      <c r="I1395" t="str">
        <f>IF(KOKPIT!I1395&lt;&gt;"",KOKPIT!I1395,"")</f>
        <v/>
      </c>
      <c r="J1395" t="str">
        <f>IF(KOKPIT!J1395&lt;&gt;"",KOKPIT!J1395,"")</f>
        <v/>
      </c>
      <c r="K1395" s="124" t="str">
        <f>IF(I1395&lt;&gt;"",SUMIFS('JPK_KR-1'!AJ:AJ,'JPK_KR-1'!W:W,J1395),"")</f>
        <v/>
      </c>
      <c r="L1395" s="124" t="str">
        <f>IF(I1395&lt;&gt;"",SUMIFS('JPK_KR-1'!AK:AK,'JPK_KR-1'!W:W,J1395),"")</f>
        <v/>
      </c>
    </row>
    <row r="1396" spans="1:12" x14ac:dyDescent="0.35">
      <c r="A1396" t="str">
        <f>IF(KOKPIT!A1396&lt;&gt;"",KOKPIT!A1396,"")</f>
        <v/>
      </c>
      <c r="B1396" t="str">
        <f>IF(KOKPIT!B1396&lt;&gt;"",KOKPIT!B1396,"")</f>
        <v/>
      </c>
      <c r="C1396" s="124" t="str">
        <f>IF(A1396&lt;&gt;"",SUMIFS('JPK_KR-1'!AL:AL,'JPK_KR-1'!W:W,B1396),"")</f>
        <v/>
      </c>
      <c r="D1396" s="124" t="str">
        <f>IF(A1396&lt;&gt;"",SUMIFS('JPK_KR-1'!AM:AM,'JPK_KR-1'!W:W,B1396),"")</f>
        <v/>
      </c>
      <c r="E1396" t="str">
        <f>IF(KOKPIT!E1396&lt;&gt;"",KOKPIT!E1396,"")</f>
        <v/>
      </c>
      <c r="F1396" t="str">
        <f>IF(KOKPIT!F1396&lt;&gt;"",KOKPIT!F1396,"")</f>
        <v/>
      </c>
      <c r="G1396" s="124" t="str">
        <f>IF(E1396&lt;&gt;"",SUMIFS('JPK_KR-1'!AL:AL,'JPK_KR-1'!W:W,F1396),"")</f>
        <v/>
      </c>
      <c r="H1396" s="124" t="str">
        <f>IF(E1396&lt;&gt;"",SUMIFS('JPK_KR-1'!AM:AM,'JPK_KR-1'!W:W,F1396),"")</f>
        <v/>
      </c>
      <c r="I1396" t="str">
        <f>IF(KOKPIT!I1396&lt;&gt;"",KOKPIT!I1396,"")</f>
        <v/>
      </c>
      <c r="J1396" t="str">
        <f>IF(KOKPIT!J1396&lt;&gt;"",KOKPIT!J1396,"")</f>
        <v/>
      </c>
      <c r="K1396" s="124" t="str">
        <f>IF(I1396&lt;&gt;"",SUMIFS('JPK_KR-1'!AJ:AJ,'JPK_KR-1'!W:W,J1396),"")</f>
        <v/>
      </c>
      <c r="L1396" s="124" t="str">
        <f>IF(I1396&lt;&gt;"",SUMIFS('JPK_KR-1'!AK:AK,'JPK_KR-1'!W:W,J1396),"")</f>
        <v/>
      </c>
    </row>
    <row r="1397" spans="1:12" x14ac:dyDescent="0.35">
      <c r="A1397" t="str">
        <f>IF(KOKPIT!A1397&lt;&gt;"",KOKPIT!A1397,"")</f>
        <v/>
      </c>
      <c r="B1397" t="str">
        <f>IF(KOKPIT!B1397&lt;&gt;"",KOKPIT!B1397,"")</f>
        <v/>
      </c>
      <c r="C1397" s="124" t="str">
        <f>IF(A1397&lt;&gt;"",SUMIFS('JPK_KR-1'!AL:AL,'JPK_KR-1'!W:W,B1397),"")</f>
        <v/>
      </c>
      <c r="D1397" s="124" t="str">
        <f>IF(A1397&lt;&gt;"",SUMIFS('JPK_KR-1'!AM:AM,'JPK_KR-1'!W:W,B1397),"")</f>
        <v/>
      </c>
      <c r="E1397" t="str">
        <f>IF(KOKPIT!E1397&lt;&gt;"",KOKPIT!E1397,"")</f>
        <v/>
      </c>
      <c r="F1397" t="str">
        <f>IF(KOKPIT!F1397&lt;&gt;"",KOKPIT!F1397,"")</f>
        <v/>
      </c>
      <c r="G1397" s="124" t="str">
        <f>IF(E1397&lt;&gt;"",SUMIFS('JPK_KR-1'!AL:AL,'JPK_KR-1'!W:W,F1397),"")</f>
        <v/>
      </c>
      <c r="H1397" s="124" t="str">
        <f>IF(E1397&lt;&gt;"",SUMIFS('JPK_KR-1'!AM:AM,'JPK_KR-1'!W:W,F1397),"")</f>
        <v/>
      </c>
      <c r="I1397" t="str">
        <f>IF(KOKPIT!I1397&lt;&gt;"",KOKPIT!I1397,"")</f>
        <v/>
      </c>
      <c r="J1397" t="str">
        <f>IF(KOKPIT!J1397&lt;&gt;"",KOKPIT!J1397,"")</f>
        <v/>
      </c>
      <c r="K1397" s="124" t="str">
        <f>IF(I1397&lt;&gt;"",SUMIFS('JPK_KR-1'!AJ:AJ,'JPK_KR-1'!W:W,J1397),"")</f>
        <v/>
      </c>
      <c r="L1397" s="124" t="str">
        <f>IF(I1397&lt;&gt;"",SUMIFS('JPK_KR-1'!AK:AK,'JPK_KR-1'!W:W,J1397),"")</f>
        <v/>
      </c>
    </row>
    <row r="1398" spans="1:12" x14ac:dyDescent="0.35">
      <c r="A1398" t="str">
        <f>IF(KOKPIT!A1398&lt;&gt;"",KOKPIT!A1398,"")</f>
        <v/>
      </c>
      <c r="B1398" t="str">
        <f>IF(KOKPIT!B1398&lt;&gt;"",KOKPIT!B1398,"")</f>
        <v/>
      </c>
      <c r="C1398" s="124" t="str">
        <f>IF(A1398&lt;&gt;"",SUMIFS('JPK_KR-1'!AL:AL,'JPK_KR-1'!W:W,B1398),"")</f>
        <v/>
      </c>
      <c r="D1398" s="124" t="str">
        <f>IF(A1398&lt;&gt;"",SUMIFS('JPK_KR-1'!AM:AM,'JPK_KR-1'!W:W,B1398),"")</f>
        <v/>
      </c>
      <c r="E1398" t="str">
        <f>IF(KOKPIT!E1398&lt;&gt;"",KOKPIT!E1398,"")</f>
        <v/>
      </c>
      <c r="F1398" t="str">
        <f>IF(KOKPIT!F1398&lt;&gt;"",KOKPIT!F1398,"")</f>
        <v/>
      </c>
      <c r="G1398" s="124" t="str">
        <f>IF(E1398&lt;&gt;"",SUMIFS('JPK_KR-1'!AL:AL,'JPK_KR-1'!W:W,F1398),"")</f>
        <v/>
      </c>
      <c r="H1398" s="124" t="str">
        <f>IF(E1398&lt;&gt;"",SUMIFS('JPK_KR-1'!AM:AM,'JPK_KR-1'!W:W,F1398),"")</f>
        <v/>
      </c>
      <c r="I1398" t="str">
        <f>IF(KOKPIT!I1398&lt;&gt;"",KOKPIT!I1398,"")</f>
        <v/>
      </c>
      <c r="J1398" t="str">
        <f>IF(KOKPIT!J1398&lt;&gt;"",KOKPIT!J1398,"")</f>
        <v/>
      </c>
      <c r="K1398" s="124" t="str">
        <f>IF(I1398&lt;&gt;"",SUMIFS('JPK_KR-1'!AJ:AJ,'JPK_KR-1'!W:W,J1398),"")</f>
        <v/>
      </c>
      <c r="L1398" s="124" t="str">
        <f>IF(I1398&lt;&gt;"",SUMIFS('JPK_KR-1'!AK:AK,'JPK_KR-1'!W:W,J1398),"")</f>
        <v/>
      </c>
    </row>
    <row r="1399" spans="1:12" x14ac:dyDescent="0.35">
      <c r="A1399" t="str">
        <f>IF(KOKPIT!A1399&lt;&gt;"",KOKPIT!A1399,"")</f>
        <v/>
      </c>
      <c r="B1399" t="str">
        <f>IF(KOKPIT!B1399&lt;&gt;"",KOKPIT!B1399,"")</f>
        <v/>
      </c>
      <c r="C1399" s="124" t="str">
        <f>IF(A1399&lt;&gt;"",SUMIFS('JPK_KR-1'!AL:AL,'JPK_KR-1'!W:W,B1399),"")</f>
        <v/>
      </c>
      <c r="D1399" s="124" t="str">
        <f>IF(A1399&lt;&gt;"",SUMIFS('JPK_KR-1'!AM:AM,'JPK_KR-1'!W:W,B1399),"")</f>
        <v/>
      </c>
      <c r="E1399" t="str">
        <f>IF(KOKPIT!E1399&lt;&gt;"",KOKPIT!E1399,"")</f>
        <v/>
      </c>
      <c r="F1399" t="str">
        <f>IF(KOKPIT!F1399&lt;&gt;"",KOKPIT!F1399,"")</f>
        <v/>
      </c>
      <c r="G1399" s="124" t="str">
        <f>IF(E1399&lt;&gt;"",SUMIFS('JPK_KR-1'!AL:AL,'JPK_KR-1'!W:W,F1399),"")</f>
        <v/>
      </c>
      <c r="H1399" s="124" t="str">
        <f>IF(E1399&lt;&gt;"",SUMIFS('JPK_KR-1'!AM:AM,'JPK_KR-1'!W:W,F1399),"")</f>
        <v/>
      </c>
      <c r="I1399" t="str">
        <f>IF(KOKPIT!I1399&lt;&gt;"",KOKPIT!I1399,"")</f>
        <v/>
      </c>
      <c r="J1399" t="str">
        <f>IF(KOKPIT!J1399&lt;&gt;"",KOKPIT!J1399,"")</f>
        <v/>
      </c>
      <c r="K1399" s="124" t="str">
        <f>IF(I1399&lt;&gt;"",SUMIFS('JPK_KR-1'!AJ:AJ,'JPK_KR-1'!W:W,J1399),"")</f>
        <v/>
      </c>
      <c r="L1399" s="124" t="str">
        <f>IF(I1399&lt;&gt;"",SUMIFS('JPK_KR-1'!AK:AK,'JPK_KR-1'!W:W,J1399),"")</f>
        <v/>
      </c>
    </row>
    <row r="1400" spans="1:12" x14ac:dyDescent="0.35">
      <c r="A1400" t="str">
        <f>IF(KOKPIT!A1400&lt;&gt;"",KOKPIT!A1400,"")</f>
        <v/>
      </c>
      <c r="B1400" t="str">
        <f>IF(KOKPIT!B1400&lt;&gt;"",KOKPIT!B1400,"")</f>
        <v/>
      </c>
      <c r="C1400" s="124" t="str">
        <f>IF(A1400&lt;&gt;"",SUMIFS('JPK_KR-1'!AL:AL,'JPK_KR-1'!W:W,B1400),"")</f>
        <v/>
      </c>
      <c r="D1400" s="124" t="str">
        <f>IF(A1400&lt;&gt;"",SUMIFS('JPK_KR-1'!AM:AM,'JPK_KR-1'!W:W,B1400),"")</f>
        <v/>
      </c>
      <c r="E1400" t="str">
        <f>IF(KOKPIT!E1400&lt;&gt;"",KOKPIT!E1400,"")</f>
        <v/>
      </c>
      <c r="F1400" t="str">
        <f>IF(KOKPIT!F1400&lt;&gt;"",KOKPIT!F1400,"")</f>
        <v/>
      </c>
      <c r="G1400" s="124" t="str">
        <f>IF(E1400&lt;&gt;"",SUMIFS('JPK_KR-1'!AL:AL,'JPK_KR-1'!W:W,F1400),"")</f>
        <v/>
      </c>
      <c r="H1400" s="124" t="str">
        <f>IF(E1400&lt;&gt;"",SUMIFS('JPK_KR-1'!AM:AM,'JPK_KR-1'!W:W,F1400),"")</f>
        <v/>
      </c>
      <c r="I1400" t="str">
        <f>IF(KOKPIT!I1400&lt;&gt;"",KOKPIT!I1400,"")</f>
        <v/>
      </c>
      <c r="J1400" t="str">
        <f>IF(KOKPIT!J1400&lt;&gt;"",KOKPIT!J1400,"")</f>
        <v/>
      </c>
      <c r="K1400" s="124" t="str">
        <f>IF(I1400&lt;&gt;"",SUMIFS('JPK_KR-1'!AJ:AJ,'JPK_KR-1'!W:W,J1400),"")</f>
        <v/>
      </c>
      <c r="L1400" s="124" t="str">
        <f>IF(I1400&lt;&gt;"",SUMIFS('JPK_KR-1'!AK:AK,'JPK_KR-1'!W:W,J1400),"")</f>
        <v/>
      </c>
    </row>
    <row r="1401" spans="1:12" x14ac:dyDescent="0.35">
      <c r="A1401" t="str">
        <f>IF(KOKPIT!A1401&lt;&gt;"",KOKPIT!A1401,"")</f>
        <v/>
      </c>
      <c r="B1401" t="str">
        <f>IF(KOKPIT!B1401&lt;&gt;"",KOKPIT!B1401,"")</f>
        <v/>
      </c>
      <c r="C1401" s="124" t="str">
        <f>IF(A1401&lt;&gt;"",SUMIFS('JPK_KR-1'!AL:AL,'JPK_KR-1'!W:W,B1401),"")</f>
        <v/>
      </c>
      <c r="D1401" s="124" t="str">
        <f>IF(A1401&lt;&gt;"",SUMIFS('JPK_KR-1'!AM:AM,'JPK_KR-1'!W:W,B1401),"")</f>
        <v/>
      </c>
      <c r="E1401" t="str">
        <f>IF(KOKPIT!E1401&lt;&gt;"",KOKPIT!E1401,"")</f>
        <v/>
      </c>
      <c r="F1401" t="str">
        <f>IF(KOKPIT!F1401&lt;&gt;"",KOKPIT!F1401,"")</f>
        <v/>
      </c>
      <c r="G1401" s="124" t="str">
        <f>IF(E1401&lt;&gt;"",SUMIFS('JPK_KR-1'!AL:AL,'JPK_KR-1'!W:W,F1401),"")</f>
        <v/>
      </c>
      <c r="H1401" s="124" t="str">
        <f>IF(E1401&lt;&gt;"",SUMIFS('JPK_KR-1'!AM:AM,'JPK_KR-1'!W:W,F1401),"")</f>
        <v/>
      </c>
      <c r="I1401" t="str">
        <f>IF(KOKPIT!I1401&lt;&gt;"",KOKPIT!I1401,"")</f>
        <v/>
      </c>
      <c r="J1401" t="str">
        <f>IF(KOKPIT!J1401&lt;&gt;"",KOKPIT!J1401,"")</f>
        <v/>
      </c>
      <c r="K1401" s="124" t="str">
        <f>IF(I1401&lt;&gt;"",SUMIFS('JPK_KR-1'!AJ:AJ,'JPK_KR-1'!W:W,J1401),"")</f>
        <v/>
      </c>
      <c r="L1401" s="124" t="str">
        <f>IF(I1401&lt;&gt;"",SUMIFS('JPK_KR-1'!AK:AK,'JPK_KR-1'!W:W,J1401),"")</f>
        <v/>
      </c>
    </row>
    <row r="1402" spans="1:12" x14ac:dyDescent="0.35">
      <c r="A1402" t="str">
        <f>IF(KOKPIT!A1402&lt;&gt;"",KOKPIT!A1402,"")</f>
        <v/>
      </c>
      <c r="B1402" t="str">
        <f>IF(KOKPIT!B1402&lt;&gt;"",KOKPIT!B1402,"")</f>
        <v/>
      </c>
      <c r="C1402" s="124" t="str">
        <f>IF(A1402&lt;&gt;"",SUMIFS('JPK_KR-1'!AL:AL,'JPK_KR-1'!W:W,B1402),"")</f>
        <v/>
      </c>
      <c r="D1402" s="124" t="str">
        <f>IF(A1402&lt;&gt;"",SUMIFS('JPK_KR-1'!AM:AM,'JPK_KR-1'!W:W,B1402),"")</f>
        <v/>
      </c>
      <c r="E1402" t="str">
        <f>IF(KOKPIT!E1402&lt;&gt;"",KOKPIT!E1402,"")</f>
        <v/>
      </c>
      <c r="F1402" t="str">
        <f>IF(KOKPIT!F1402&lt;&gt;"",KOKPIT!F1402,"")</f>
        <v/>
      </c>
      <c r="G1402" s="124" t="str">
        <f>IF(E1402&lt;&gt;"",SUMIFS('JPK_KR-1'!AL:AL,'JPK_KR-1'!W:W,F1402),"")</f>
        <v/>
      </c>
      <c r="H1402" s="124" t="str">
        <f>IF(E1402&lt;&gt;"",SUMIFS('JPK_KR-1'!AM:AM,'JPK_KR-1'!W:W,F1402),"")</f>
        <v/>
      </c>
      <c r="I1402" t="str">
        <f>IF(KOKPIT!I1402&lt;&gt;"",KOKPIT!I1402,"")</f>
        <v/>
      </c>
      <c r="J1402" t="str">
        <f>IF(KOKPIT!J1402&lt;&gt;"",KOKPIT!J1402,"")</f>
        <v/>
      </c>
      <c r="K1402" s="124" t="str">
        <f>IF(I1402&lt;&gt;"",SUMIFS('JPK_KR-1'!AJ:AJ,'JPK_KR-1'!W:W,J1402),"")</f>
        <v/>
      </c>
      <c r="L1402" s="124" t="str">
        <f>IF(I1402&lt;&gt;"",SUMIFS('JPK_KR-1'!AK:AK,'JPK_KR-1'!W:W,J1402),"")</f>
        <v/>
      </c>
    </row>
    <row r="1403" spans="1:12" x14ac:dyDescent="0.35">
      <c r="A1403" t="str">
        <f>IF(KOKPIT!A1403&lt;&gt;"",KOKPIT!A1403,"")</f>
        <v/>
      </c>
      <c r="B1403" t="str">
        <f>IF(KOKPIT!B1403&lt;&gt;"",KOKPIT!B1403,"")</f>
        <v/>
      </c>
      <c r="C1403" s="124" t="str">
        <f>IF(A1403&lt;&gt;"",SUMIFS('JPK_KR-1'!AL:AL,'JPK_KR-1'!W:W,B1403),"")</f>
        <v/>
      </c>
      <c r="D1403" s="124" t="str">
        <f>IF(A1403&lt;&gt;"",SUMIFS('JPK_KR-1'!AM:AM,'JPK_KR-1'!W:W,B1403),"")</f>
        <v/>
      </c>
      <c r="E1403" t="str">
        <f>IF(KOKPIT!E1403&lt;&gt;"",KOKPIT!E1403,"")</f>
        <v/>
      </c>
      <c r="F1403" t="str">
        <f>IF(KOKPIT!F1403&lt;&gt;"",KOKPIT!F1403,"")</f>
        <v/>
      </c>
      <c r="G1403" s="124" t="str">
        <f>IF(E1403&lt;&gt;"",SUMIFS('JPK_KR-1'!AL:AL,'JPK_KR-1'!W:W,F1403),"")</f>
        <v/>
      </c>
      <c r="H1403" s="124" t="str">
        <f>IF(E1403&lt;&gt;"",SUMIFS('JPK_KR-1'!AM:AM,'JPK_KR-1'!W:W,F1403),"")</f>
        <v/>
      </c>
      <c r="I1403" t="str">
        <f>IF(KOKPIT!I1403&lt;&gt;"",KOKPIT!I1403,"")</f>
        <v/>
      </c>
      <c r="J1403" t="str">
        <f>IF(KOKPIT!J1403&lt;&gt;"",KOKPIT!J1403,"")</f>
        <v/>
      </c>
      <c r="K1403" s="124" t="str">
        <f>IF(I1403&lt;&gt;"",SUMIFS('JPK_KR-1'!AJ:AJ,'JPK_KR-1'!W:W,J1403),"")</f>
        <v/>
      </c>
      <c r="L1403" s="124" t="str">
        <f>IF(I1403&lt;&gt;"",SUMIFS('JPK_KR-1'!AK:AK,'JPK_KR-1'!W:W,J1403),"")</f>
        <v/>
      </c>
    </row>
    <row r="1404" spans="1:12" x14ac:dyDescent="0.35">
      <c r="A1404" t="str">
        <f>IF(KOKPIT!A1404&lt;&gt;"",KOKPIT!A1404,"")</f>
        <v/>
      </c>
      <c r="B1404" t="str">
        <f>IF(KOKPIT!B1404&lt;&gt;"",KOKPIT!B1404,"")</f>
        <v/>
      </c>
      <c r="C1404" s="124" t="str">
        <f>IF(A1404&lt;&gt;"",SUMIFS('JPK_KR-1'!AL:AL,'JPK_KR-1'!W:W,B1404),"")</f>
        <v/>
      </c>
      <c r="D1404" s="124" t="str">
        <f>IF(A1404&lt;&gt;"",SUMIFS('JPK_KR-1'!AM:AM,'JPK_KR-1'!W:W,B1404),"")</f>
        <v/>
      </c>
      <c r="E1404" t="str">
        <f>IF(KOKPIT!E1404&lt;&gt;"",KOKPIT!E1404,"")</f>
        <v/>
      </c>
      <c r="F1404" t="str">
        <f>IF(KOKPIT!F1404&lt;&gt;"",KOKPIT!F1404,"")</f>
        <v/>
      </c>
      <c r="G1404" s="124" t="str">
        <f>IF(E1404&lt;&gt;"",SUMIFS('JPK_KR-1'!AL:AL,'JPK_KR-1'!W:W,F1404),"")</f>
        <v/>
      </c>
      <c r="H1404" s="124" t="str">
        <f>IF(E1404&lt;&gt;"",SUMIFS('JPK_KR-1'!AM:AM,'JPK_KR-1'!W:W,F1404),"")</f>
        <v/>
      </c>
      <c r="I1404" t="str">
        <f>IF(KOKPIT!I1404&lt;&gt;"",KOKPIT!I1404,"")</f>
        <v/>
      </c>
      <c r="J1404" t="str">
        <f>IF(KOKPIT!J1404&lt;&gt;"",KOKPIT!J1404,"")</f>
        <v/>
      </c>
      <c r="K1404" s="124" t="str">
        <f>IF(I1404&lt;&gt;"",SUMIFS('JPK_KR-1'!AJ:AJ,'JPK_KR-1'!W:W,J1404),"")</f>
        <v/>
      </c>
      <c r="L1404" s="124" t="str">
        <f>IF(I1404&lt;&gt;"",SUMIFS('JPK_KR-1'!AK:AK,'JPK_KR-1'!W:W,J1404),"")</f>
        <v/>
      </c>
    </row>
    <row r="1405" spans="1:12" x14ac:dyDescent="0.35">
      <c r="A1405" t="str">
        <f>IF(KOKPIT!A1405&lt;&gt;"",KOKPIT!A1405,"")</f>
        <v/>
      </c>
      <c r="B1405" t="str">
        <f>IF(KOKPIT!B1405&lt;&gt;"",KOKPIT!B1405,"")</f>
        <v/>
      </c>
      <c r="C1405" s="124" t="str">
        <f>IF(A1405&lt;&gt;"",SUMIFS('JPK_KR-1'!AL:AL,'JPK_KR-1'!W:W,B1405),"")</f>
        <v/>
      </c>
      <c r="D1405" s="124" t="str">
        <f>IF(A1405&lt;&gt;"",SUMIFS('JPK_KR-1'!AM:AM,'JPK_KR-1'!W:W,B1405),"")</f>
        <v/>
      </c>
      <c r="E1405" t="str">
        <f>IF(KOKPIT!E1405&lt;&gt;"",KOKPIT!E1405,"")</f>
        <v/>
      </c>
      <c r="F1405" t="str">
        <f>IF(KOKPIT!F1405&lt;&gt;"",KOKPIT!F1405,"")</f>
        <v/>
      </c>
      <c r="G1405" s="124" t="str">
        <f>IF(E1405&lt;&gt;"",SUMIFS('JPK_KR-1'!AL:AL,'JPK_KR-1'!W:W,F1405),"")</f>
        <v/>
      </c>
      <c r="H1405" s="124" t="str">
        <f>IF(E1405&lt;&gt;"",SUMIFS('JPK_KR-1'!AM:AM,'JPK_KR-1'!W:W,F1405),"")</f>
        <v/>
      </c>
      <c r="I1405" t="str">
        <f>IF(KOKPIT!I1405&lt;&gt;"",KOKPIT!I1405,"")</f>
        <v/>
      </c>
      <c r="J1405" t="str">
        <f>IF(KOKPIT!J1405&lt;&gt;"",KOKPIT!J1405,"")</f>
        <v/>
      </c>
      <c r="K1405" s="124" t="str">
        <f>IF(I1405&lt;&gt;"",SUMIFS('JPK_KR-1'!AJ:AJ,'JPK_KR-1'!W:W,J1405),"")</f>
        <v/>
      </c>
      <c r="L1405" s="124" t="str">
        <f>IF(I1405&lt;&gt;"",SUMIFS('JPK_KR-1'!AK:AK,'JPK_KR-1'!W:W,J1405),"")</f>
        <v/>
      </c>
    </row>
    <row r="1406" spans="1:12" x14ac:dyDescent="0.35">
      <c r="A1406" t="str">
        <f>IF(KOKPIT!A1406&lt;&gt;"",KOKPIT!A1406,"")</f>
        <v/>
      </c>
      <c r="B1406" t="str">
        <f>IF(KOKPIT!B1406&lt;&gt;"",KOKPIT!B1406,"")</f>
        <v/>
      </c>
      <c r="C1406" s="124" t="str">
        <f>IF(A1406&lt;&gt;"",SUMIFS('JPK_KR-1'!AL:AL,'JPK_KR-1'!W:W,B1406),"")</f>
        <v/>
      </c>
      <c r="D1406" s="124" t="str">
        <f>IF(A1406&lt;&gt;"",SUMIFS('JPK_KR-1'!AM:AM,'JPK_KR-1'!W:W,B1406),"")</f>
        <v/>
      </c>
      <c r="E1406" t="str">
        <f>IF(KOKPIT!E1406&lt;&gt;"",KOKPIT!E1406,"")</f>
        <v/>
      </c>
      <c r="F1406" t="str">
        <f>IF(KOKPIT!F1406&lt;&gt;"",KOKPIT!F1406,"")</f>
        <v/>
      </c>
      <c r="G1406" s="124" t="str">
        <f>IF(E1406&lt;&gt;"",SUMIFS('JPK_KR-1'!AL:AL,'JPK_KR-1'!W:W,F1406),"")</f>
        <v/>
      </c>
      <c r="H1406" s="124" t="str">
        <f>IF(E1406&lt;&gt;"",SUMIFS('JPK_KR-1'!AM:AM,'JPK_KR-1'!W:W,F1406),"")</f>
        <v/>
      </c>
      <c r="I1406" t="str">
        <f>IF(KOKPIT!I1406&lt;&gt;"",KOKPIT!I1406,"")</f>
        <v/>
      </c>
      <c r="J1406" t="str">
        <f>IF(KOKPIT!J1406&lt;&gt;"",KOKPIT!J1406,"")</f>
        <v/>
      </c>
      <c r="K1406" s="124" t="str">
        <f>IF(I1406&lt;&gt;"",SUMIFS('JPK_KR-1'!AJ:AJ,'JPK_KR-1'!W:W,J1406),"")</f>
        <v/>
      </c>
      <c r="L1406" s="124" t="str">
        <f>IF(I1406&lt;&gt;"",SUMIFS('JPK_KR-1'!AK:AK,'JPK_KR-1'!W:W,J1406),"")</f>
        <v/>
      </c>
    </row>
    <row r="1407" spans="1:12" x14ac:dyDescent="0.35">
      <c r="A1407" t="str">
        <f>IF(KOKPIT!A1407&lt;&gt;"",KOKPIT!A1407,"")</f>
        <v/>
      </c>
      <c r="B1407" t="str">
        <f>IF(KOKPIT!B1407&lt;&gt;"",KOKPIT!B1407,"")</f>
        <v/>
      </c>
      <c r="C1407" s="124" t="str">
        <f>IF(A1407&lt;&gt;"",SUMIFS('JPK_KR-1'!AL:AL,'JPK_KR-1'!W:W,B1407),"")</f>
        <v/>
      </c>
      <c r="D1407" s="124" t="str">
        <f>IF(A1407&lt;&gt;"",SUMIFS('JPK_KR-1'!AM:AM,'JPK_KR-1'!W:W,B1407),"")</f>
        <v/>
      </c>
      <c r="E1407" t="str">
        <f>IF(KOKPIT!E1407&lt;&gt;"",KOKPIT!E1407,"")</f>
        <v/>
      </c>
      <c r="F1407" t="str">
        <f>IF(KOKPIT!F1407&lt;&gt;"",KOKPIT!F1407,"")</f>
        <v/>
      </c>
      <c r="G1407" s="124" t="str">
        <f>IF(E1407&lt;&gt;"",SUMIFS('JPK_KR-1'!AL:AL,'JPK_KR-1'!W:W,F1407),"")</f>
        <v/>
      </c>
      <c r="H1407" s="124" t="str">
        <f>IF(E1407&lt;&gt;"",SUMIFS('JPK_KR-1'!AM:AM,'JPK_KR-1'!W:W,F1407),"")</f>
        <v/>
      </c>
      <c r="I1407" t="str">
        <f>IF(KOKPIT!I1407&lt;&gt;"",KOKPIT!I1407,"")</f>
        <v/>
      </c>
      <c r="J1407" t="str">
        <f>IF(KOKPIT!J1407&lt;&gt;"",KOKPIT!J1407,"")</f>
        <v/>
      </c>
      <c r="K1407" s="124" t="str">
        <f>IF(I1407&lt;&gt;"",SUMIFS('JPK_KR-1'!AJ:AJ,'JPK_KR-1'!W:W,J1407),"")</f>
        <v/>
      </c>
      <c r="L1407" s="124" t="str">
        <f>IF(I1407&lt;&gt;"",SUMIFS('JPK_KR-1'!AK:AK,'JPK_KR-1'!W:W,J1407),"")</f>
        <v/>
      </c>
    </row>
    <row r="1408" spans="1:12" x14ac:dyDescent="0.35">
      <c r="A1408" t="str">
        <f>IF(KOKPIT!A1408&lt;&gt;"",KOKPIT!A1408,"")</f>
        <v/>
      </c>
      <c r="B1408" t="str">
        <f>IF(KOKPIT!B1408&lt;&gt;"",KOKPIT!B1408,"")</f>
        <v/>
      </c>
      <c r="C1408" s="124" t="str">
        <f>IF(A1408&lt;&gt;"",SUMIFS('JPK_KR-1'!AL:AL,'JPK_KR-1'!W:W,B1408),"")</f>
        <v/>
      </c>
      <c r="D1408" s="124" t="str">
        <f>IF(A1408&lt;&gt;"",SUMIFS('JPK_KR-1'!AM:AM,'JPK_KR-1'!W:W,B1408),"")</f>
        <v/>
      </c>
      <c r="E1408" t="str">
        <f>IF(KOKPIT!E1408&lt;&gt;"",KOKPIT!E1408,"")</f>
        <v/>
      </c>
      <c r="F1408" t="str">
        <f>IF(KOKPIT!F1408&lt;&gt;"",KOKPIT!F1408,"")</f>
        <v/>
      </c>
      <c r="G1408" s="124" t="str">
        <f>IF(E1408&lt;&gt;"",SUMIFS('JPK_KR-1'!AL:AL,'JPK_KR-1'!W:W,F1408),"")</f>
        <v/>
      </c>
      <c r="H1408" s="124" t="str">
        <f>IF(E1408&lt;&gt;"",SUMIFS('JPK_KR-1'!AM:AM,'JPK_KR-1'!W:W,F1408),"")</f>
        <v/>
      </c>
      <c r="I1408" t="str">
        <f>IF(KOKPIT!I1408&lt;&gt;"",KOKPIT!I1408,"")</f>
        <v/>
      </c>
      <c r="J1408" t="str">
        <f>IF(KOKPIT!J1408&lt;&gt;"",KOKPIT!J1408,"")</f>
        <v/>
      </c>
      <c r="K1408" s="124" t="str">
        <f>IF(I1408&lt;&gt;"",SUMIFS('JPK_KR-1'!AJ:AJ,'JPK_KR-1'!W:W,J1408),"")</f>
        <v/>
      </c>
      <c r="L1408" s="124" t="str">
        <f>IF(I1408&lt;&gt;"",SUMIFS('JPK_KR-1'!AK:AK,'JPK_KR-1'!W:W,J1408),"")</f>
        <v/>
      </c>
    </row>
    <row r="1409" spans="1:12" x14ac:dyDescent="0.35">
      <c r="A1409" t="str">
        <f>IF(KOKPIT!A1409&lt;&gt;"",KOKPIT!A1409,"")</f>
        <v/>
      </c>
      <c r="B1409" t="str">
        <f>IF(KOKPIT!B1409&lt;&gt;"",KOKPIT!B1409,"")</f>
        <v/>
      </c>
      <c r="C1409" s="124" t="str">
        <f>IF(A1409&lt;&gt;"",SUMIFS('JPK_KR-1'!AL:AL,'JPK_KR-1'!W:W,B1409),"")</f>
        <v/>
      </c>
      <c r="D1409" s="124" t="str">
        <f>IF(A1409&lt;&gt;"",SUMIFS('JPK_KR-1'!AM:AM,'JPK_KR-1'!W:W,B1409),"")</f>
        <v/>
      </c>
      <c r="E1409" t="str">
        <f>IF(KOKPIT!E1409&lt;&gt;"",KOKPIT!E1409,"")</f>
        <v/>
      </c>
      <c r="F1409" t="str">
        <f>IF(KOKPIT!F1409&lt;&gt;"",KOKPIT!F1409,"")</f>
        <v/>
      </c>
      <c r="G1409" s="124" t="str">
        <f>IF(E1409&lt;&gt;"",SUMIFS('JPK_KR-1'!AL:AL,'JPK_KR-1'!W:W,F1409),"")</f>
        <v/>
      </c>
      <c r="H1409" s="124" t="str">
        <f>IF(E1409&lt;&gt;"",SUMIFS('JPK_KR-1'!AM:AM,'JPK_KR-1'!W:W,F1409),"")</f>
        <v/>
      </c>
      <c r="I1409" t="str">
        <f>IF(KOKPIT!I1409&lt;&gt;"",KOKPIT!I1409,"")</f>
        <v/>
      </c>
      <c r="J1409" t="str">
        <f>IF(KOKPIT!J1409&lt;&gt;"",KOKPIT!J1409,"")</f>
        <v/>
      </c>
      <c r="K1409" s="124" t="str">
        <f>IF(I1409&lt;&gt;"",SUMIFS('JPK_KR-1'!AJ:AJ,'JPK_KR-1'!W:W,J1409),"")</f>
        <v/>
      </c>
      <c r="L1409" s="124" t="str">
        <f>IF(I1409&lt;&gt;"",SUMIFS('JPK_KR-1'!AK:AK,'JPK_KR-1'!W:W,J1409),"")</f>
        <v/>
      </c>
    </row>
    <row r="1410" spans="1:12" x14ac:dyDescent="0.35">
      <c r="A1410" t="str">
        <f>IF(KOKPIT!A1410&lt;&gt;"",KOKPIT!A1410,"")</f>
        <v/>
      </c>
      <c r="B1410" t="str">
        <f>IF(KOKPIT!B1410&lt;&gt;"",KOKPIT!B1410,"")</f>
        <v/>
      </c>
      <c r="C1410" s="124" t="str">
        <f>IF(A1410&lt;&gt;"",SUMIFS('JPK_KR-1'!AL:AL,'JPK_KR-1'!W:W,B1410),"")</f>
        <v/>
      </c>
      <c r="D1410" s="124" t="str">
        <f>IF(A1410&lt;&gt;"",SUMIFS('JPK_KR-1'!AM:AM,'JPK_KR-1'!W:W,B1410),"")</f>
        <v/>
      </c>
      <c r="E1410" t="str">
        <f>IF(KOKPIT!E1410&lt;&gt;"",KOKPIT!E1410,"")</f>
        <v/>
      </c>
      <c r="F1410" t="str">
        <f>IF(KOKPIT!F1410&lt;&gt;"",KOKPIT!F1410,"")</f>
        <v/>
      </c>
      <c r="G1410" s="124" t="str">
        <f>IF(E1410&lt;&gt;"",SUMIFS('JPK_KR-1'!AL:AL,'JPK_KR-1'!W:W,F1410),"")</f>
        <v/>
      </c>
      <c r="H1410" s="124" t="str">
        <f>IF(E1410&lt;&gt;"",SUMIFS('JPK_KR-1'!AM:AM,'JPK_KR-1'!W:W,F1410),"")</f>
        <v/>
      </c>
      <c r="I1410" t="str">
        <f>IF(KOKPIT!I1410&lt;&gt;"",KOKPIT!I1410,"")</f>
        <v/>
      </c>
      <c r="J1410" t="str">
        <f>IF(KOKPIT!J1410&lt;&gt;"",KOKPIT!J1410,"")</f>
        <v/>
      </c>
      <c r="K1410" s="124" t="str">
        <f>IF(I1410&lt;&gt;"",SUMIFS('JPK_KR-1'!AJ:AJ,'JPK_KR-1'!W:W,J1410),"")</f>
        <v/>
      </c>
      <c r="L1410" s="124" t="str">
        <f>IF(I1410&lt;&gt;"",SUMIFS('JPK_KR-1'!AK:AK,'JPK_KR-1'!W:W,J1410),"")</f>
        <v/>
      </c>
    </row>
    <row r="1411" spans="1:12" x14ac:dyDescent="0.35">
      <c r="A1411" t="str">
        <f>IF(KOKPIT!A1411&lt;&gt;"",KOKPIT!A1411,"")</f>
        <v/>
      </c>
      <c r="B1411" t="str">
        <f>IF(KOKPIT!B1411&lt;&gt;"",KOKPIT!B1411,"")</f>
        <v/>
      </c>
      <c r="C1411" s="124" t="str">
        <f>IF(A1411&lt;&gt;"",SUMIFS('JPK_KR-1'!AL:AL,'JPK_KR-1'!W:W,B1411),"")</f>
        <v/>
      </c>
      <c r="D1411" s="124" t="str">
        <f>IF(A1411&lt;&gt;"",SUMIFS('JPK_KR-1'!AM:AM,'JPK_KR-1'!W:W,B1411),"")</f>
        <v/>
      </c>
      <c r="E1411" t="str">
        <f>IF(KOKPIT!E1411&lt;&gt;"",KOKPIT!E1411,"")</f>
        <v/>
      </c>
      <c r="F1411" t="str">
        <f>IF(KOKPIT!F1411&lt;&gt;"",KOKPIT!F1411,"")</f>
        <v/>
      </c>
      <c r="G1411" s="124" t="str">
        <f>IF(E1411&lt;&gt;"",SUMIFS('JPK_KR-1'!AL:AL,'JPK_KR-1'!W:W,F1411),"")</f>
        <v/>
      </c>
      <c r="H1411" s="124" t="str">
        <f>IF(E1411&lt;&gt;"",SUMIFS('JPK_KR-1'!AM:AM,'JPK_KR-1'!W:W,F1411),"")</f>
        <v/>
      </c>
      <c r="I1411" t="str">
        <f>IF(KOKPIT!I1411&lt;&gt;"",KOKPIT!I1411,"")</f>
        <v/>
      </c>
      <c r="J1411" t="str">
        <f>IF(KOKPIT!J1411&lt;&gt;"",KOKPIT!J1411,"")</f>
        <v/>
      </c>
      <c r="K1411" s="124" t="str">
        <f>IF(I1411&lt;&gt;"",SUMIFS('JPK_KR-1'!AJ:AJ,'JPK_KR-1'!W:W,J1411),"")</f>
        <v/>
      </c>
      <c r="L1411" s="124" t="str">
        <f>IF(I1411&lt;&gt;"",SUMIFS('JPK_KR-1'!AK:AK,'JPK_KR-1'!W:W,J1411),"")</f>
        <v/>
      </c>
    </row>
    <row r="1412" spans="1:12" x14ac:dyDescent="0.35">
      <c r="A1412" t="str">
        <f>IF(KOKPIT!A1412&lt;&gt;"",KOKPIT!A1412,"")</f>
        <v/>
      </c>
      <c r="B1412" t="str">
        <f>IF(KOKPIT!B1412&lt;&gt;"",KOKPIT!B1412,"")</f>
        <v/>
      </c>
      <c r="C1412" s="124" t="str">
        <f>IF(A1412&lt;&gt;"",SUMIFS('JPK_KR-1'!AL:AL,'JPK_KR-1'!W:W,B1412),"")</f>
        <v/>
      </c>
      <c r="D1412" s="124" t="str">
        <f>IF(A1412&lt;&gt;"",SUMIFS('JPK_KR-1'!AM:AM,'JPK_KR-1'!W:W,B1412),"")</f>
        <v/>
      </c>
      <c r="E1412" t="str">
        <f>IF(KOKPIT!E1412&lt;&gt;"",KOKPIT!E1412,"")</f>
        <v/>
      </c>
      <c r="F1412" t="str">
        <f>IF(KOKPIT!F1412&lt;&gt;"",KOKPIT!F1412,"")</f>
        <v/>
      </c>
      <c r="G1412" s="124" t="str">
        <f>IF(E1412&lt;&gt;"",SUMIFS('JPK_KR-1'!AL:AL,'JPK_KR-1'!W:W,F1412),"")</f>
        <v/>
      </c>
      <c r="H1412" s="124" t="str">
        <f>IF(E1412&lt;&gt;"",SUMIFS('JPK_KR-1'!AM:AM,'JPK_KR-1'!W:W,F1412),"")</f>
        <v/>
      </c>
      <c r="I1412" t="str">
        <f>IF(KOKPIT!I1412&lt;&gt;"",KOKPIT!I1412,"")</f>
        <v/>
      </c>
      <c r="J1412" t="str">
        <f>IF(KOKPIT!J1412&lt;&gt;"",KOKPIT!J1412,"")</f>
        <v/>
      </c>
      <c r="K1412" s="124" t="str">
        <f>IF(I1412&lt;&gt;"",SUMIFS('JPK_KR-1'!AJ:AJ,'JPK_KR-1'!W:W,J1412),"")</f>
        <v/>
      </c>
      <c r="L1412" s="124" t="str">
        <f>IF(I1412&lt;&gt;"",SUMIFS('JPK_KR-1'!AK:AK,'JPK_KR-1'!W:W,J1412),"")</f>
        <v/>
      </c>
    </row>
    <row r="1413" spans="1:12" x14ac:dyDescent="0.35">
      <c r="A1413" t="str">
        <f>IF(KOKPIT!A1413&lt;&gt;"",KOKPIT!A1413,"")</f>
        <v/>
      </c>
      <c r="B1413" t="str">
        <f>IF(KOKPIT!B1413&lt;&gt;"",KOKPIT!B1413,"")</f>
        <v/>
      </c>
      <c r="C1413" s="124" t="str">
        <f>IF(A1413&lt;&gt;"",SUMIFS('JPK_KR-1'!AL:AL,'JPK_KR-1'!W:W,B1413),"")</f>
        <v/>
      </c>
      <c r="D1413" s="124" t="str">
        <f>IF(A1413&lt;&gt;"",SUMIFS('JPK_KR-1'!AM:AM,'JPK_KR-1'!W:W,B1413),"")</f>
        <v/>
      </c>
      <c r="E1413" t="str">
        <f>IF(KOKPIT!E1413&lt;&gt;"",KOKPIT!E1413,"")</f>
        <v/>
      </c>
      <c r="F1413" t="str">
        <f>IF(KOKPIT!F1413&lt;&gt;"",KOKPIT!F1413,"")</f>
        <v/>
      </c>
      <c r="G1413" s="124" t="str">
        <f>IF(E1413&lt;&gt;"",SUMIFS('JPK_KR-1'!AL:AL,'JPK_KR-1'!W:W,F1413),"")</f>
        <v/>
      </c>
      <c r="H1413" s="124" t="str">
        <f>IF(E1413&lt;&gt;"",SUMIFS('JPK_KR-1'!AM:AM,'JPK_KR-1'!W:W,F1413),"")</f>
        <v/>
      </c>
      <c r="I1413" t="str">
        <f>IF(KOKPIT!I1413&lt;&gt;"",KOKPIT!I1413,"")</f>
        <v/>
      </c>
      <c r="J1413" t="str">
        <f>IF(KOKPIT!J1413&lt;&gt;"",KOKPIT!J1413,"")</f>
        <v/>
      </c>
      <c r="K1413" s="124" t="str">
        <f>IF(I1413&lt;&gt;"",SUMIFS('JPK_KR-1'!AJ:AJ,'JPK_KR-1'!W:W,J1413),"")</f>
        <v/>
      </c>
      <c r="L1413" s="124" t="str">
        <f>IF(I1413&lt;&gt;"",SUMIFS('JPK_KR-1'!AK:AK,'JPK_KR-1'!W:W,J1413),"")</f>
        <v/>
      </c>
    </row>
    <row r="1414" spans="1:12" x14ac:dyDescent="0.35">
      <c r="A1414" t="str">
        <f>IF(KOKPIT!A1414&lt;&gt;"",KOKPIT!A1414,"")</f>
        <v/>
      </c>
      <c r="B1414" t="str">
        <f>IF(KOKPIT!B1414&lt;&gt;"",KOKPIT!B1414,"")</f>
        <v/>
      </c>
      <c r="C1414" s="124" t="str">
        <f>IF(A1414&lt;&gt;"",SUMIFS('JPK_KR-1'!AL:AL,'JPK_KR-1'!W:W,B1414),"")</f>
        <v/>
      </c>
      <c r="D1414" s="124" t="str">
        <f>IF(A1414&lt;&gt;"",SUMIFS('JPK_KR-1'!AM:AM,'JPK_KR-1'!W:W,B1414),"")</f>
        <v/>
      </c>
      <c r="E1414" t="str">
        <f>IF(KOKPIT!E1414&lt;&gt;"",KOKPIT!E1414,"")</f>
        <v/>
      </c>
      <c r="F1414" t="str">
        <f>IF(KOKPIT!F1414&lt;&gt;"",KOKPIT!F1414,"")</f>
        <v/>
      </c>
      <c r="G1414" s="124" t="str">
        <f>IF(E1414&lt;&gt;"",SUMIFS('JPK_KR-1'!AL:AL,'JPK_KR-1'!W:W,F1414),"")</f>
        <v/>
      </c>
      <c r="H1414" s="124" t="str">
        <f>IF(E1414&lt;&gt;"",SUMIFS('JPK_KR-1'!AM:AM,'JPK_KR-1'!W:W,F1414),"")</f>
        <v/>
      </c>
      <c r="I1414" t="str">
        <f>IF(KOKPIT!I1414&lt;&gt;"",KOKPIT!I1414,"")</f>
        <v/>
      </c>
      <c r="J1414" t="str">
        <f>IF(KOKPIT!J1414&lt;&gt;"",KOKPIT!J1414,"")</f>
        <v/>
      </c>
      <c r="K1414" s="124" t="str">
        <f>IF(I1414&lt;&gt;"",SUMIFS('JPK_KR-1'!AJ:AJ,'JPK_KR-1'!W:W,J1414),"")</f>
        <v/>
      </c>
      <c r="L1414" s="124" t="str">
        <f>IF(I1414&lt;&gt;"",SUMIFS('JPK_KR-1'!AK:AK,'JPK_KR-1'!W:W,J1414),"")</f>
        <v/>
      </c>
    </row>
    <row r="1415" spans="1:12" x14ac:dyDescent="0.35">
      <c r="A1415" t="str">
        <f>IF(KOKPIT!A1415&lt;&gt;"",KOKPIT!A1415,"")</f>
        <v/>
      </c>
      <c r="B1415" t="str">
        <f>IF(KOKPIT!B1415&lt;&gt;"",KOKPIT!B1415,"")</f>
        <v/>
      </c>
      <c r="C1415" s="124" t="str">
        <f>IF(A1415&lt;&gt;"",SUMIFS('JPK_KR-1'!AL:AL,'JPK_KR-1'!W:W,B1415),"")</f>
        <v/>
      </c>
      <c r="D1415" s="124" t="str">
        <f>IF(A1415&lt;&gt;"",SUMIFS('JPK_KR-1'!AM:AM,'JPK_KR-1'!W:W,B1415),"")</f>
        <v/>
      </c>
      <c r="E1415" t="str">
        <f>IF(KOKPIT!E1415&lt;&gt;"",KOKPIT!E1415,"")</f>
        <v/>
      </c>
      <c r="F1415" t="str">
        <f>IF(KOKPIT!F1415&lt;&gt;"",KOKPIT!F1415,"")</f>
        <v/>
      </c>
      <c r="G1415" s="124" t="str">
        <f>IF(E1415&lt;&gt;"",SUMIFS('JPK_KR-1'!AL:AL,'JPK_KR-1'!W:W,F1415),"")</f>
        <v/>
      </c>
      <c r="H1415" s="124" t="str">
        <f>IF(E1415&lt;&gt;"",SUMIFS('JPK_KR-1'!AM:AM,'JPK_KR-1'!W:W,F1415),"")</f>
        <v/>
      </c>
      <c r="I1415" t="str">
        <f>IF(KOKPIT!I1415&lt;&gt;"",KOKPIT!I1415,"")</f>
        <v/>
      </c>
      <c r="J1415" t="str">
        <f>IF(KOKPIT!J1415&lt;&gt;"",KOKPIT!J1415,"")</f>
        <v/>
      </c>
      <c r="K1415" s="124" t="str">
        <f>IF(I1415&lt;&gt;"",SUMIFS('JPK_KR-1'!AJ:AJ,'JPK_KR-1'!W:W,J1415),"")</f>
        <v/>
      </c>
      <c r="L1415" s="124" t="str">
        <f>IF(I1415&lt;&gt;"",SUMIFS('JPK_KR-1'!AK:AK,'JPK_KR-1'!W:W,J1415),"")</f>
        <v/>
      </c>
    </row>
    <row r="1416" spans="1:12" x14ac:dyDescent="0.35">
      <c r="A1416" t="str">
        <f>IF(KOKPIT!A1416&lt;&gt;"",KOKPIT!A1416,"")</f>
        <v/>
      </c>
      <c r="B1416" t="str">
        <f>IF(KOKPIT!B1416&lt;&gt;"",KOKPIT!B1416,"")</f>
        <v/>
      </c>
      <c r="C1416" s="124" t="str">
        <f>IF(A1416&lt;&gt;"",SUMIFS('JPK_KR-1'!AL:AL,'JPK_KR-1'!W:W,B1416),"")</f>
        <v/>
      </c>
      <c r="D1416" s="124" t="str">
        <f>IF(A1416&lt;&gt;"",SUMIFS('JPK_KR-1'!AM:AM,'JPK_KR-1'!W:W,B1416),"")</f>
        <v/>
      </c>
      <c r="E1416" t="str">
        <f>IF(KOKPIT!E1416&lt;&gt;"",KOKPIT!E1416,"")</f>
        <v/>
      </c>
      <c r="F1416" t="str">
        <f>IF(KOKPIT!F1416&lt;&gt;"",KOKPIT!F1416,"")</f>
        <v/>
      </c>
      <c r="G1416" s="124" t="str">
        <f>IF(E1416&lt;&gt;"",SUMIFS('JPK_KR-1'!AL:AL,'JPK_KR-1'!W:W,F1416),"")</f>
        <v/>
      </c>
      <c r="H1416" s="124" t="str">
        <f>IF(E1416&lt;&gt;"",SUMIFS('JPK_KR-1'!AM:AM,'JPK_KR-1'!W:W,F1416),"")</f>
        <v/>
      </c>
      <c r="I1416" t="str">
        <f>IF(KOKPIT!I1416&lt;&gt;"",KOKPIT!I1416,"")</f>
        <v/>
      </c>
      <c r="J1416" t="str">
        <f>IF(KOKPIT!J1416&lt;&gt;"",KOKPIT!J1416,"")</f>
        <v/>
      </c>
      <c r="K1416" s="124" t="str">
        <f>IF(I1416&lt;&gt;"",SUMIFS('JPK_KR-1'!AJ:AJ,'JPK_KR-1'!W:W,J1416),"")</f>
        <v/>
      </c>
      <c r="L1416" s="124" t="str">
        <f>IF(I1416&lt;&gt;"",SUMIFS('JPK_KR-1'!AK:AK,'JPK_KR-1'!W:W,J1416),"")</f>
        <v/>
      </c>
    </row>
    <row r="1417" spans="1:12" x14ac:dyDescent="0.35">
      <c r="A1417" t="str">
        <f>IF(KOKPIT!A1417&lt;&gt;"",KOKPIT!A1417,"")</f>
        <v/>
      </c>
      <c r="B1417" t="str">
        <f>IF(KOKPIT!B1417&lt;&gt;"",KOKPIT!B1417,"")</f>
        <v/>
      </c>
      <c r="C1417" s="124" t="str">
        <f>IF(A1417&lt;&gt;"",SUMIFS('JPK_KR-1'!AL:AL,'JPK_KR-1'!W:W,B1417),"")</f>
        <v/>
      </c>
      <c r="D1417" s="124" t="str">
        <f>IF(A1417&lt;&gt;"",SUMIFS('JPK_KR-1'!AM:AM,'JPK_KR-1'!W:W,B1417),"")</f>
        <v/>
      </c>
      <c r="E1417" t="str">
        <f>IF(KOKPIT!E1417&lt;&gt;"",KOKPIT!E1417,"")</f>
        <v/>
      </c>
      <c r="F1417" t="str">
        <f>IF(KOKPIT!F1417&lt;&gt;"",KOKPIT!F1417,"")</f>
        <v/>
      </c>
      <c r="G1417" s="124" t="str">
        <f>IF(E1417&lt;&gt;"",SUMIFS('JPK_KR-1'!AL:AL,'JPK_KR-1'!W:W,F1417),"")</f>
        <v/>
      </c>
      <c r="H1417" s="124" t="str">
        <f>IF(E1417&lt;&gt;"",SUMIFS('JPK_KR-1'!AM:AM,'JPK_KR-1'!W:W,F1417),"")</f>
        <v/>
      </c>
      <c r="I1417" t="str">
        <f>IF(KOKPIT!I1417&lt;&gt;"",KOKPIT!I1417,"")</f>
        <v/>
      </c>
      <c r="J1417" t="str">
        <f>IF(KOKPIT!J1417&lt;&gt;"",KOKPIT!J1417,"")</f>
        <v/>
      </c>
      <c r="K1417" s="124" t="str">
        <f>IF(I1417&lt;&gt;"",SUMIFS('JPK_KR-1'!AJ:AJ,'JPK_KR-1'!W:W,J1417),"")</f>
        <v/>
      </c>
      <c r="L1417" s="124" t="str">
        <f>IF(I1417&lt;&gt;"",SUMIFS('JPK_KR-1'!AK:AK,'JPK_KR-1'!W:W,J1417),"")</f>
        <v/>
      </c>
    </row>
    <row r="1418" spans="1:12" x14ac:dyDescent="0.35">
      <c r="A1418" t="str">
        <f>IF(KOKPIT!A1418&lt;&gt;"",KOKPIT!A1418,"")</f>
        <v/>
      </c>
      <c r="B1418" t="str">
        <f>IF(KOKPIT!B1418&lt;&gt;"",KOKPIT!B1418,"")</f>
        <v/>
      </c>
      <c r="C1418" s="124" t="str">
        <f>IF(A1418&lt;&gt;"",SUMIFS('JPK_KR-1'!AL:AL,'JPK_KR-1'!W:W,B1418),"")</f>
        <v/>
      </c>
      <c r="D1418" s="124" t="str">
        <f>IF(A1418&lt;&gt;"",SUMIFS('JPK_KR-1'!AM:AM,'JPK_KR-1'!W:W,B1418),"")</f>
        <v/>
      </c>
      <c r="E1418" t="str">
        <f>IF(KOKPIT!E1418&lt;&gt;"",KOKPIT!E1418,"")</f>
        <v/>
      </c>
      <c r="F1418" t="str">
        <f>IF(KOKPIT!F1418&lt;&gt;"",KOKPIT!F1418,"")</f>
        <v/>
      </c>
      <c r="G1418" s="124" t="str">
        <f>IF(E1418&lt;&gt;"",SUMIFS('JPK_KR-1'!AL:AL,'JPK_KR-1'!W:W,F1418),"")</f>
        <v/>
      </c>
      <c r="H1418" s="124" t="str">
        <f>IF(E1418&lt;&gt;"",SUMIFS('JPK_KR-1'!AM:AM,'JPK_KR-1'!W:W,F1418),"")</f>
        <v/>
      </c>
      <c r="I1418" t="str">
        <f>IF(KOKPIT!I1418&lt;&gt;"",KOKPIT!I1418,"")</f>
        <v/>
      </c>
      <c r="J1418" t="str">
        <f>IF(KOKPIT!J1418&lt;&gt;"",KOKPIT!J1418,"")</f>
        <v/>
      </c>
      <c r="K1418" s="124" t="str">
        <f>IF(I1418&lt;&gt;"",SUMIFS('JPK_KR-1'!AJ:AJ,'JPK_KR-1'!W:W,J1418),"")</f>
        <v/>
      </c>
      <c r="L1418" s="124" t="str">
        <f>IF(I1418&lt;&gt;"",SUMIFS('JPK_KR-1'!AK:AK,'JPK_KR-1'!W:W,J1418),"")</f>
        <v/>
      </c>
    </row>
    <row r="1419" spans="1:12" x14ac:dyDescent="0.35">
      <c r="A1419" t="str">
        <f>IF(KOKPIT!A1419&lt;&gt;"",KOKPIT!A1419,"")</f>
        <v/>
      </c>
      <c r="B1419" t="str">
        <f>IF(KOKPIT!B1419&lt;&gt;"",KOKPIT!B1419,"")</f>
        <v/>
      </c>
      <c r="C1419" s="124" t="str">
        <f>IF(A1419&lt;&gt;"",SUMIFS('JPK_KR-1'!AL:AL,'JPK_KR-1'!W:W,B1419),"")</f>
        <v/>
      </c>
      <c r="D1419" s="124" t="str">
        <f>IF(A1419&lt;&gt;"",SUMIFS('JPK_KR-1'!AM:AM,'JPK_KR-1'!W:W,B1419),"")</f>
        <v/>
      </c>
      <c r="E1419" t="str">
        <f>IF(KOKPIT!E1419&lt;&gt;"",KOKPIT!E1419,"")</f>
        <v/>
      </c>
      <c r="F1419" t="str">
        <f>IF(KOKPIT!F1419&lt;&gt;"",KOKPIT!F1419,"")</f>
        <v/>
      </c>
      <c r="G1419" s="124" t="str">
        <f>IF(E1419&lt;&gt;"",SUMIFS('JPK_KR-1'!AL:AL,'JPK_KR-1'!W:W,F1419),"")</f>
        <v/>
      </c>
      <c r="H1419" s="124" t="str">
        <f>IF(E1419&lt;&gt;"",SUMIFS('JPK_KR-1'!AM:AM,'JPK_KR-1'!W:W,F1419),"")</f>
        <v/>
      </c>
      <c r="I1419" t="str">
        <f>IF(KOKPIT!I1419&lt;&gt;"",KOKPIT!I1419,"")</f>
        <v/>
      </c>
      <c r="J1419" t="str">
        <f>IF(KOKPIT!J1419&lt;&gt;"",KOKPIT!J1419,"")</f>
        <v/>
      </c>
      <c r="K1419" s="124" t="str">
        <f>IF(I1419&lt;&gt;"",SUMIFS('JPK_KR-1'!AJ:AJ,'JPK_KR-1'!W:W,J1419),"")</f>
        <v/>
      </c>
      <c r="L1419" s="124" t="str">
        <f>IF(I1419&lt;&gt;"",SUMIFS('JPK_KR-1'!AK:AK,'JPK_KR-1'!W:W,J1419),"")</f>
        <v/>
      </c>
    </row>
    <row r="1420" spans="1:12" x14ac:dyDescent="0.35">
      <c r="A1420" t="str">
        <f>IF(KOKPIT!A1420&lt;&gt;"",KOKPIT!A1420,"")</f>
        <v/>
      </c>
      <c r="B1420" t="str">
        <f>IF(KOKPIT!B1420&lt;&gt;"",KOKPIT!B1420,"")</f>
        <v/>
      </c>
      <c r="C1420" s="124" t="str">
        <f>IF(A1420&lt;&gt;"",SUMIFS('JPK_KR-1'!AL:AL,'JPK_KR-1'!W:W,B1420),"")</f>
        <v/>
      </c>
      <c r="D1420" s="124" t="str">
        <f>IF(A1420&lt;&gt;"",SUMIFS('JPK_KR-1'!AM:AM,'JPK_KR-1'!W:W,B1420),"")</f>
        <v/>
      </c>
      <c r="E1420" t="str">
        <f>IF(KOKPIT!E1420&lt;&gt;"",KOKPIT!E1420,"")</f>
        <v/>
      </c>
      <c r="F1420" t="str">
        <f>IF(KOKPIT!F1420&lt;&gt;"",KOKPIT!F1420,"")</f>
        <v/>
      </c>
      <c r="G1420" s="124" t="str">
        <f>IF(E1420&lt;&gt;"",SUMIFS('JPK_KR-1'!AL:AL,'JPK_KR-1'!W:W,F1420),"")</f>
        <v/>
      </c>
      <c r="H1420" s="124" t="str">
        <f>IF(E1420&lt;&gt;"",SUMIFS('JPK_KR-1'!AM:AM,'JPK_KR-1'!W:W,F1420),"")</f>
        <v/>
      </c>
      <c r="I1420" t="str">
        <f>IF(KOKPIT!I1420&lt;&gt;"",KOKPIT!I1420,"")</f>
        <v/>
      </c>
      <c r="J1420" t="str">
        <f>IF(KOKPIT!J1420&lt;&gt;"",KOKPIT!J1420,"")</f>
        <v/>
      </c>
      <c r="K1420" s="124" t="str">
        <f>IF(I1420&lt;&gt;"",SUMIFS('JPK_KR-1'!AJ:AJ,'JPK_KR-1'!W:W,J1420),"")</f>
        <v/>
      </c>
      <c r="L1420" s="124" t="str">
        <f>IF(I1420&lt;&gt;"",SUMIFS('JPK_KR-1'!AK:AK,'JPK_KR-1'!W:W,J1420),"")</f>
        <v/>
      </c>
    </row>
    <row r="1421" spans="1:12" x14ac:dyDescent="0.35">
      <c r="A1421" t="str">
        <f>IF(KOKPIT!A1421&lt;&gt;"",KOKPIT!A1421,"")</f>
        <v/>
      </c>
      <c r="B1421" t="str">
        <f>IF(KOKPIT!B1421&lt;&gt;"",KOKPIT!B1421,"")</f>
        <v/>
      </c>
      <c r="C1421" s="124" t="str">
        <f>IF(A1421&lt;&gt;"",SUMIFS('JPK_KR-1'!AL:AL,'JPK_KR-1'!W:W,B1421),"")</f>
        <v/>
      </c>
      <c r="D1421" s="124" t="str">
        <f>IF(A1421&lt;&gt;"",SUMIFS('JPK_KR-1'!AM:AM,'JPK_KR-1'!W:W,B1421),"")</f>
        <v/>
      </c>
      <c r="E1421" t="str">
        <f>IF(KOKPIT!E1421&lt;&gt;"",KOKPIT!E1421,"")</f>
        <v/>
      </c>
      <c r="F1421" t="str">
        <f>IF(KOKPIT!F1421&lt;&gt;"",KOKPIT!F1421,"")</f>
        <v/>
      </c>
      <c r="G1421" s="124" t="str">
        <f>IF(E1421&lt;&gt;"",SUMIFS('JPK_KR-1'!AL:AL,'JPK_KR-1'!W:W,F1421),"")</f>
        <v/>
      </c>
      <c r="H1421" s="124" t="str">
        <f>IF(E1421&lt;&gt;"",SUMIFS('JPK_KR-1'!AM:AM,'JPK_KR-1'!W:W,F1421),"")</f>
        <v/>
      </c>
      <c r="I1421" t="str">
        <f>IF(KOKPIT!I1421&lt;&gt;"",KOKPIT!I1421,"")</f>
        <v/>
      </c>
      <c r="J1421" t="str">
        <f>IF(KOKPIT!J1421&lt;&gt;"",KOKPIT!J1421,"")</f>
        <v/>
      </c>
      <c r="K1421" s="124" t="str">
        <f>IF(I1421&lt;&gt;"",SUMIFS('JPK_KR-1'!AJ:AJ,'JPK_KR-1'!W:W,J1421),"")</f>
        <v/>
      </c>
      <c r="L1421" s="124" t="str">
        <f>IF(I1421&lt;&gt;"",SUMIFS('JPK_KR-1'!AK:AK,'JPK_KR-1'!W:W,J1421),"")</f>
        <v/>
      </c>
    </row>
    <row r="1422" spans="1:12" x14ac:dyDescent="0.35">
      <c r="A1422" t="str">
        <f>IF(KOKPIT!A1422&lt;&gt;"",KOKPIT!A1422,"")</f>
        <v/>
      </c>
      <c r="B1422" t="str">
        <f>IF(KOKPIT!B1422&lt;&gt;"",KOKPIT!B1422,"")</f>
        <v/>
      </c>
      <c r="C1422" s="124" t="str">
        <f>IF(A1422&lt;&gt;"",SUMIFS('JPK_KR-1'!AL:AL,'JPK_KR-1'!W:W,B1422),"")</f>
        <v/>
      </c>
      <c r="D1422" s="124" t="str">
        <f>IF(A1422&lt;&gt;"",SUMIFS('JPK_KR-1'!AM:AM,'JPK_KR-1'!W:W,B1422),"")</f>
        <v/>
      </c>
      <c r="E1422" t="str">
        <f>IF(KOKPIT!E1422&lt;&gt;"",KOKPIT!E1422,"")</f>
        <v/>
      </c>
      <c r="F1422" t="str">
        <f>IF(KOKPIT!F1422&lt;&gt;"",KOKPIT!F1422,"")</f>
        <v/>
      </c>
      <c r="G1422" s="124" t="str">
        <f>IF(E1422&lt;&gt;"",SUMIFS('JPK_KR-1'!AL:AL,'JPK_KR-1'!W:W,F1422),"")</f>
        <v/>
      </c>
      <c r="H1422" s="124" t="str">
        <f>IF(E1422&lt;&gt;"",SUMIFS('JPK_KR-1'!AM:AM,'JPK_KR-1'!W:W,F1422),"")</f>
        <v/>
      </c>
      <c r="I1422" t="str">
        <f>IF(KOKPIT!I1422&lt;&gt;"",KOKPIT!I1422,"")</f>
        <v/>
      </c>
      <c r="J1422" t="str">
        <f>IF(KOKPIT!J1422&lt;&gt;"",KOKPIT!J1422,"")</f>
        <v/>
      </c>
      <c r="K1422" s="124" t="str">
        <f>IF(I1422&lt;&gt;"",SUMIFS('JPK_KR-1'!AJ:AJ,'JPK_KR-1'!W:W,J1422),"")</f>
        <v/>
      </c>
      <c r="L1422" s="124" t="str">
        <f>IF(I1422&lt;&gt;"",SUMIFS('JPK_KR-1'!AK:AK,'JPK_KR-1'!W:W,J1422),"")</f>
        <v/>
      </c>
    </row>
    <row r="1423" spans="1:12" x14ac:dyDescent="0.35">
      <c r="A1423" t="str">
        <f>IF(KOKPIT!A1423&lt;&gt;"",KOKPIT!A1423,"")</f>
        <v/>
      </c>
      <c r="B1423" t="str">
        <f>IF(KOKPIT!B1423&lt;&gt;"",KOKPIT!B1423,"")</f>
        <v/>
      </c>
      <c r="C1423" s="124" t="str">
        <f>IF(A1423&lt;&gt;"",SUMIFS('JPK_KR-1'!AL:AL,'JPK_KR-1'!W:W,B1423),"")</f>
        <v/>
      </c>
      <c r="D1423" s="124" t="str">
        <f>IF(A1423&lt;&gt;"",SUMIFS('JPK_KR-1'!AM:AM,'JPK_KR-1'!W:W,B1423),"")</f>
        <v/>
      </c>
      <c r="E1423" t="str">
        <f>IF(KOKPIT!E1423&lt;&gt;"",KOKPIT!E1423,"")</f>
        <v/>
      </c>
      <c r="F1423" t="str">
        <f>IF(KOKPIT!F1423&lt;&gt;"",KOKPIT!F1423,"")</f>
        <v/>
      </c>
      <c r="G1423" s="124" t="str">
        <f>IF(E1423&lt;&gt;"",SUMIFS('JPK_KR-1'!AL:AL,'JPK_KR-1'!W:W,F1423),"")</f>
        <v/>
      </c>
      <c r="H1423" s="124" t="str">
        <f>IF(E1423&lt;&gt;"",SUMIFS('JPK_KR-1'!AM:AM,'JPK_KR-1'!W:W,F1423),"")</f>
        <v/>
      </c>
      <c r="I1423" t="str">
        <f>IF(KOKPIT!I1423&lt;&gt;"",KOKPIT!I1423,"")</f>
        <v/>
      </c>
      <c r="J1423" t="str">
        <f>IF(KOKPIT!J1423&lt;&gt;"",KOKPIT!J1423,"")</f>
        <v/>
      </c>
      <c r="K1423" s="124" t="str">
        <f>IF(I1423&lt;&gt;"",SUMIFS('JPK_KR-1'!AJ:AJ,'JPK_KR-1'!W:W,J1423),"")</f>
        <v/>
      </c>
      <c r="L1423" s="124" t="str">
        <f>IF(I1423&lt;&gt;"",SUMIFS('JPK_KR-1'!AK:AK,'JPK_KR-1'!W:W,J1423),"")</f>
        <v/>
      </c>
    </row>
    <row r="1424" spans="1:12" x14ac:dyDescent="0.35">
      <c r="A1424" t="str">
        <f>IF(KOKPIT!A1424&lt;&gt;"",KOKPIT!A1424,"")</f>
        <v/>
      </c>
      <c r="B1424" t="str">
        <f>IF(KOKPIT!B1424&lt;&gt;"",KOKPIT!B1424,"")</f>
        <v/>
      </c>
      <c r="C1424" s="124" t="str">
        <f>IF(A1424&lt;&gt;"",SUMIFS('JPK_KR-1'!AL:AL,'JPK_KR-1'!W:W,B1424),"")</f>
        <v/>
      </c>
      <c r="D1424" s="124" t="str">
        <f>IF(A1424&lt;&gt;"",SUMIFS('JPK_KR-1'!AM:AM,'JPK_KR-1'!W:W,B1424),"")</f>
        <v/>
      </c>
      <c r="E1424" t="str">
        <f>IF(KOKPIT!E1424&lt;&gt;"",KOKPIT!E1424,"")</f>
        <v/>
      </c>
      <c r="F1424" t="str">
        <f>IF(KOKPIT!F1424&lt;&gt;"",KOKPIT!F1424,"")</f>
        <v/>
      </c>
      <c r="G1424" s="124" t="str">
        <f>IF(E1424&lt;&gt;"",SUMIFS('JPK_KR-1'!AL:AL,'JPK_KR-1'!W:W,F1424),"")</f>
        <v/>
      </c>
      <c r="H1424" s="124" t="str">
        <f>IF(E1424&lt;&gt;"",SUMIFS('JPK_KR-1'!AM:AM,'JPK_KR-1'!W:W,F1424),"")</f>
        <v/>
      </c>
      <c r="I1424" t="str">
        <f>IF(KOKPIT!I1424&lt;&gt;"",KOKPIT!I1424,"")</f>
        <v/>
      </c>
      <c r="J1424" t="str">
        <f>IF(KOKPIT!J1424&lt;&gt;"",KOKPIT!J1424,"")</f>
        <v/>
      </c>
      <c r="K1424" s="124" t="str">
        <f>IF(I1424&lt;&gt;"",SUMIFS('JPK_KR-1'!AJ:AJ,'JPK_KR-1'!W:W,J1424),"")</f>
        <v/>
      </c>
      <c r="L1424" s="124" t="str">
        <f>IF(I1424&lt;&gt;"",SUMIFS('JPK_KR-1'!AK:AK,'JPK_KR-1'!W:W,J1424),"")</f>
        <v/>
      </c>
    </row>
    <row r="1425" spans="1:12" x14ac:dyDescent="0.35">
      <c r="A1425" t="str">
        <f>IF(KOKPIT!A1425&lt;&gt;"",KOKPIT!A1425,"")</f>
        <v/>
      </c>
      <c r="B1425" t="str">
        <f>IF(KOKPIT!B1425&lt;&gt;"",KOKPIT!B1425,"")</f>
        <v/>
      </c>
      <c r="C1425" s="124" t="str">
        <f>IF(A1425&lt;&gt;"",SUMIFS('JPK_KR-1'!AL:AL,'JPK_KR-1'!W:W,B1425),"")</f>
        <v/>
      </c>
      <c r="D1425" s="124" t="str">
        <f>IF(A1425&lt;&gt;"",SUMIFS('JPK_KR-1'!AM:AM,'JPK_KR-1'!W:W,B1425),"")</f>
        <v/>
      </c>
      <c r="E1425" t="str">
        <f>IF(KOKPIT!E1425&lt;&gt;"",KOKPIT!E1425,"")</f>
        <v/>
      </c>
      <c r="F1425" t="str">
        <f>IF(KOKPIT!F1425&lt;&gt;"",KOKPIT!F1425,"")</f>
        <v/>
      </c>
      <c r="G1425" s="124" t="str">
        <f>IF(E1425&lt;&gt;"",SUMIFS('JPK_KR-1'!AL:AL,'JPK_KR-1'!W:W,F1425),"")</f>
        <v/>
      </c>
      <c r="H1425" s="124" t="str">
        <f>IF(E1425&lt;&gt;"",SUMIFS('JPK_KR-1'!AM:AM,'JPK_KR-1'!W:W,F1425),"")</f>
        <v/>
      </c>
      <c r="I1425" t="str">
        <f>IF(KOKPIT!I1425&lt;&gt;"",KOKPIT!I1425,"")</f>
        <v/>
      </c>
      <c r="J1425" t="str">
        <f>IF(KOKPIT!J1425&lt;&gt;"",KOKPIT!J1425,"")</f>
        <v/>
      </c>
      <c r="K1425" s="124" t="str">
        <f>IF(I1425&lt;&gt;"",SUMIFS('JPK_KR-1'!AJ:AJ,'JPK_KR-1'!W:W,J1425),"")</f>
        <v/>
      </c>
      <c r="L1425" s="124" t="str">
        <f>IF(I1425&lt;&gt;"",SUMIFS('JPK_KR-1'!AK:AK,'JPK_KR-1'!W:W,J1425),"")</f>
        <v/>
      </c>
    </row>
    <row r="1426" spans="1:12" x14ac:dyDescent="0.35">
      <c r="A1426" t="str">
        <f>IF(KOKPIT!A1426&lt;&gt;"",KOKPIT!A1426,"")</f>
        <v/>
      </c>
      <c r="B1426" t="str">
        <f>IF(KOKPIT!B1426&lt;&gt;"",KOKPIT!B1426,"")</f>
        <v/>
      </c>
      <c r="C1426" s="124" t="str">
        <f>IF(A1426&lt;&gt;"",SUMIFS('JPK_KR-1'!AL:AL,'JPK_KR-1'!W:W,B1426),"")</f>
        <v/>
      </c>
      <c r="D1426" s="124" t="str">
        <f>IF(A1426&lt;&gt;"",SUMIFS('JPK_KR-1'!AM:AM,'JPK_KR-1'!W:W,B1426),"")</f>
        <v/>
      </c>
      <c r="E1426" t="str">
        <f>IF(KOKPIT!E1426&lt;&gt;"",KOKPIT!E1426,"")</f>
        <v/>
      </c>
      <c r="F1426" t="str">
        <f>IF(KOKPIT!F1426&lt;&gt;"",KOKPIT!F1426,"")</f>
        <v/>
      </c>
      <c r="G1426" s="124" t="str">
        <f>IF(E1426&lt;&gt;"",SUMIFS('JPK_KR-1'!AL:AL,'JPK_KR-1'!W:W,F1426),"")</f>
        <v/>
      </c>
      <c r="H1426" s="124" t="str">
        <f>IF(E1426&lt;&gt;"",SUMIFS('JPK_KR-1'!AM:AM,'JPK_KR-1'!W:W,F1426),"")</f>
        <v/>
      </c>
      <c r="I1426" t="str">
        <f>IF(KOKPIT!I1426&lt;&gt;"",KOKPIT!I1426,"")</f>
        <v/>
      </c>
      <c r="J1426" t="str">
        <f>IF(KOKPIT!J1426&lt;&gt;"",KOKPIT!J1426,"")</f>
        <v/>
      </c>
      <c r="K1426" s="124" t="str">
        <f>IF(I1426&lt;&gt;"",SUMIFS('JPK_KR-1'!AJ:AJ,'JPK_KR-1'!W:W,J1426),"")</f>
        <v/>
      </c>
      <c r="L1426" s="124" t="str">
        <f>IF(I1426&lt;&gt;"",SUMIFS('JPK_KR-1'!AK:AK,'JPK_KR-1'!W:W,J1426),"")</f>
        <v/>
      </c>
    </row>
    <row r="1427" spans="1:12" x14ac:dyDescent="0.35">
      <c r="A1427" t="str">
        <f>IF(KOKPIT!A1427&lt;&gt;"",KOKPIT!A1427,"")</f>
        <v/>
      </c>
      <c r="B1427" t="str">
        <f>IF(KOKPIT!B1427&lt;&gt;"",KOKPIT!B1427,"")</f>
        <v/>
      </c>
      <c r="C1427" s="124" t="str">
        <f>IF(A1427&lt;&gt;"",SUMIFS('JPK_KR-1'!AL:AL,'JPK_KR-1'!W:W,B1427),"")</f>
        <v/>
      </c>
      <c r="D1427" s="124" t="str">
        <f>IF(A1427&lt;&gt;"",SUMIFS('JPK_KR-1'!AM:AM,'JPK_KR-1'!W:W,B1427),"")</f>
        <v/>
      </c>
      <c r="E1427" t="str">
        <f>IF(KOKPIT!E1427&lt;&gt;"",KOKPIT!E1427,"")</f>
        <v/>
      </c>
      <c r="F1427" t="str">
        <f>IF(KOKPIT!F1427&lt;&gt;"",KOKPIT!F1427,"")</f>
        <v/>
      </c>
      <c r="G1427" s="124" t="str">
        <f>IF(E1427&lt;&gt;"",SUMIFS('JPK_KR-1'!AL:AL,'JPK_KR-1'!W:W,F1427),"")</f>
        <v/>
      </c>
      <c r="H1427" s="124" t="str">
        <f>IF(E1427&lt;&gt;"",SUMIFS('JPK_KR-1'!AM:AM,'JPK_KR-1'!W:W,F1427),"")</f>
        <v/>
      </c>
      <c r="I1427" t="str">
        <f>IF(KOKPIT!I1427&lt;&gt;"",KOKPIT!I1427,"")</f>
        <v/>
      </c>
      <c r="J1427" t="str">
        <f>IF(KOKPIT!J1427&lt;&gt;"",KOKPIT!J1427,"")</f>
        <v/>
      </c>
      <c r="K1427" s="124" t="str">
        <f>IF(I1427&lt;&gt;"",SUMIFS('JPK_KR-1'!AJ:AJ,'JPK_KR-1'!W:W,J1427),"")</f>
        <v/>
      </c>
      <c r="L1427" s="124" t="str">
        <f>IF(I1427&lt;&gt;"",SUMIFS('JPK_KR-1'!AK:AK,'JPK_KR-1'!W:W,J1427),"")</f>
        <v/>
      </c>
    </row>
    <row r="1428" spans="1:12" x14ac:dyDescent="0.35">
      <c r="A1428" t="str">
        <f>IF(KOKPIT!A1428&lt;&gt;"",KOKPIT!A1428,"")</f>
        <v/>
      </c>
      <c r="B1428" t="str">
        <f>IF(KOKPIT!B1428&lt;&gt;"",KOKPIT!B1428,"")</f>
        <v/>
      </c>
      <c r="C1428" s="124" t="str">
        <f>IF(A1428&lt;&gt;"",SUMIFS('JPK_KR-1'!AL:AL,'JPK_KR-1'!W:W,B1428),"")</f>
        <v/>
      </c>
      <c r="D1428" s="124" t="str">
        <f>IF(A1428&lt;&gt;"",SUMIFS('JPK_KR-1'!AM:AM,'JPK_KR-1'!W:W,B1428),"")</f>
        <v/>
      </c>
      <c r="E1428" t="str">
        <f>IF(KOKPIT!E1428&lt;&gt;"",KOKPIT!E1428,"")</f>
        <v/>
      </c>
      <c r="F1428" t="str">
        <f>IF(KOKPIT!F1428&lt;&gt;"",KOKPIT!F1428,"")</f>
        <v/>
      </c>
      <c r="G1428" s="124" t="str">
        <f>IF(E1428&lt;&gt;"",SUMIFS('JPK_KR-1'!AL:AL,'JPK_KR-1'!W:W,F1428),"")</f>
        <v/>
      </c>
      <c r="H1428" s="124" t="str">
        <f>IF(E1428&lt;&gt;"",SUMIFS('JPK_KR-1'!AM:AM,'JPK_KR-1'!W:W,F1428),"")</f>
        <v/>
      </c>
      <c r="I1428" t="str">
        <f>IF(KOKPIT!I1428&lt;&gt;"",KOKPIT!I1428,"")</f>
        <v/>
      </c>
      <c r="J1428" t="str">
        <f>IF(KOKPIT!J1428&lt;&gt;"",KOKPIT!J1428,"")</f>
        <v/>
      </c>
      <c r="K1428" s="124" t="str">
        <f>IF(I1428&lt;&gt;"",SUMIFS('JPK_KR-1'!AJ:AJ,'JPK_KR-1'!W:W,J1428),"")</f>
        <v/>
      </c>
      <c r="L1428" s="124" t="str">
        <f>IF(I1428&lt;&gt;"",SUMIFS('JPK_KR-1'!AK:AK,'JPK_KR-1'!W:W,J1428),"")</f>
        <v/>
      </c>
    </row>
    <row r="1429" spans="1:12" x14ac:dyDescent="0.35">
      <c r="A1429" t="str">
        <f>IF(KOKPIT!A1429&lt;&gt;"",KOKPIT!A1429,"")</f>
        <v/>
      </c>
      <c r="B1429" t="str">
        <f>IF(KOKPIT!B1429&lt;&gt;"",KOKPIT!B1429,"")</f>
        <v/>
      </c>
      <c r="C1429" s="124" t="str">
        <f>IF(A1429&lt;&gt;"",SUMIFS('JPK_KR-1'!AL:AL,'JPK_KR-1'!W:W,B1429),"")</f>
        <v/>
      </c>
      <c r="D1429" s="124" t="str">
        <f>IF(A1429&lt;&gt;"",SUMIFS('JPK_KR-1'!AM:AM,'JPK_KR-1'!W:W,B1429),"")</f>
        <v/>
      </c>
      <c r="E1429" t="str">
        <f>IF(KOKPIT!E1429&lt;&gt;"",KOKPIT!E1429,"")</f>
        <v/>
      </c>
      <c r="F1429" t="str">
        <f>IF(KOKPIT!F1429&lt;&gt;"",KOKPIT!F1429,"")</f>
        <v/>
      </c>
      <c r="G1429" s="124" t="str">
        <f>IF(E1429&lt;&gt;"",SUMIFS('JPK_KR-1'!AL:AL,'JPK_KR-1'!W:W,F1429),"")</f>
        <v/>
      </c>
      <c r="H1429" s="124" t="str">
        <f>IF(E1429&lt;&gt;"",SUMIFS('JPK_KR-1'!AM:AM,'JPK_KR-1'!W:W,F1429),"")</f>
        <v/>
      </c>
      <c r="I1429" t="str">
        <f>IF(KOKPIT!I1429&lt;&gt;"",KOKPIT!I1429,"")</f>
        <v/>
      </c>
      <c r="J1429" t="str">
        <f>IF(KOKPIT!J1429&lt;&gt;"",KOKPIT!J1429,"")</f>
        <v/>
      </c>
      <c r="K1429" s="124" t="str">
        <f>IF(I1429&lt;&gt;"",SUMIFS('JPK_KR-1'!AJ:AJ,'JPK_KR-1'!W:W,J1429),"")</f>
        <v/>
      </c>
      <c r="L1429" s="124" t="str">
        <f>IF(I1429&lt;&gt;"",SUMIFS('JPK_KR-1'!AK:AK,'JPK_KR-1'!W:W,J1429),"")</f>
        <v/>
      </c>
    </row>
    <row r="1430" spans="1:12" x14ac:dyDescent="0.35">
      <c r="A1430" t="str">
        <f>IF(KOKPIT!A1430&lt;&gt;"",KOKPIT!A1430,"")</f>
        <v/>
      </c>
      <c r="B1430" t="str">
        <f>IF(KOKPIT!B1430&lt;&gt;"",KOKPIT!B1430,"")</f>
        <v/>
      </c>
      <c r="C1430" s="124" t="str">
        <f>IF(A1430&lt;&gt;"",SUMIFS('JPK_KR-1'!AL:AL,'JPK_KR-1'!W:W,B1430),"")</f>
        <v/>
      </c>
      <c r="D1430" s="124" t="str">
        <f>IF(A1430&lt;&gt;"",SUMIFS('JPK_KR-1'!AM:AM,'JPK_KR-1'!W:W,B1430),"")</f>
        <v/>
      </c>
      <c r="E1430" t="str">
        <f>IF(KOKPIT!E1430&lt;&gt;"",KOKPIT!E1430,"")</f>
        <v/>
      </c>
      <c r="F1430" t="str">
        <f>IF(KOKPIT!F1430&lt;&gt;"",KOKPIT!F1430,"")</f>
        <v/>
      </c>
      <c r="G1430" s="124" t="str">
        <f>IF(E1430&lt;&gt;"",SUMIFS('JPK_KR-1'!AL:AL,'JPK_KR-1'!W:W,F1430),"")</f>
        <v/>
      </c>
      <c r="H1430" s="124" t="str">
        <f>IF(E1430&lt;&gt;"",SUMIFS('JPK_KR-1'!AM:AM,'JPK_KR-1'!W:W,F1430),"")</f>
        <v/>
      </c>
      <c r="I1430" t="str">
        <f>IF(KOKPIT!I1430&lt;&gt;"",KOKPIT!I1430,"")</f>
        <v/>
      </c>
      <c r="J1430" t="str">
        <f>IF(KOKPIT!J1430&lt;&gt;"",KOKPIT!J1430,"")</f>
        <v/>
      </c>
      <c r="K1430" s="124" t="str">
        <f>IF(I1430&lt;&gt;"",SUMIFS('JPK_KR-1'!AJ:AJ,'JPK_KR-1'!W:W,J1430),"")</f>
        <v/>
      </c>
      <c r="L1430" s="124" t="str">
        <f>IF(I1430&lt;&gt;"",SUMIFS('JPK_KR-1'!AK:AK,'JPK_KR-1'!W:W,J1430),"")</f>
        <v/>
      </c>
    </row>
    <row r="1431" spans="1:12" x14ac:dyDescent="0.35">
      <c r="A1431" t="str">
        <f>IF(KOKPIT!A1431&lt;&gt;"",KOKPIT!A1431,"")</f>
        <v/>
      </c>
      <c r="B1431" t="str">
        <f>IF(KOKPIT!B1431&lt;&gt;"",KOKPIT!B1431,"")</f>
        <v/>
      </c>
      <c r="C1431" s="124" t="str">
        <f>IF(A1431&lt;&gt;"",SUMIFS('JPK_KR-1'!AL:AL,'JPK_KR-1'!W:W,B1431),"")</f>
        <v/>
      </c>
      <c r="D1431" s="124" t="str">
        <f>IF(A1431&lt;&gt;"",SUMIFS('JPK_KR-1'!AM:AM,'JPK_KR-1'!W:W,B1431),"")</f>
        <v/>
      </c>
      <c r="E1431" t="str">
        <f>IF(KOKPIT!E1431&lt;&gt;"",KOKPIT!E1431,"")</f>
        <v/>
      </c>
      <c r="F1431" t="str">
        <f>IF(KOKPIT!F1431&lt;&gt;"",KOKPIT!F1431,"")</f>
        <v/>
      </c>
      <c r="G1431" s="124" t="str">
        <f>IF(E1431&lt;&gt;"",SUMIFS('JPK_KR-1'!AL:AL,'JPK_KR-1'!W:W,F1431),"")</f>
        <v/>
      </c>
      <c r="H1431" s="124" t="str">
        <f>IF(E1431&lt;&gt;"",SUMIFS('JPK_KR-1'!AM:AM,'JPK_KR-1'!W:W,F1431),"")</f>
        <v/>
      </c>
      <c r="I1431" t="str">
        <f>IF(KOKPIT!I1431&lt;&gt;"",KOKPIT!I1431,"")</f>
        <v/>
      </c>
      <c r="J1431" t="str">
        <f>IF(KOKPIT!J1431&lt;&gt;"",KOKPIT!J1431,"")</f>
        <v/>
      </c>
      <c r="K1431" s="124" t="str">
        <f>IF(I1431&lt;&gt;"",SUMIFS('JPK_KR-1'!AJ:AJ,'JPK_KR-1'!W:W,J1431),"")</f>
        <v/>
      </c>
      <c r="L1431" s="124" t="str">
        <f>IF(I1431&lt;&gt;"",SUMIFS('JPK_KR-1'!AK:AK,'JPK_KR-1'!W:W,J1431),"")</f>
        <v/>
      </c>
    </row>
    <row r="1432" spans="1:12" x14ac:dyDescent="0.35">
      <c r="A1432" t="str">
        <f>IF(KOKPIT!A1432&lt;&gt;"",KOKPIT!A1432,"")</f>
        <v/>
      </c>
      <c r="B1432" t="str">
        <f>IF(KOKPIT!B1432&lt;&gt;"",KOKPIT!B1432,"")</f>
        <v/>
      </c>
      <c r="C1432" s="124" t="str">
        <f>IF(A1432&lt;&gt;"",SUMIFS('JPK_KR-1'!AL:AL,'JPK_KR-1'!W:W,B1432),"")</f>
        <v/>
      </c>
      <c r="D1432" s="124" t="str">
        <f>IF(A1432&lt;&gt;"",SUMIFS('JPK_KR-1'!AM:AM,'JPK_KR-1'!W:W,B1432),"")</f>
        <v/>
      </c>
      <c r="E1432" t="str">
        <f>IF(KOKPIT!E1432&lt;&gt;"",KOKPIT!E1432,"")</f>
        <v/>
      </c>
      <c r="F1432" t="str">
        <f>IF(KOKPIT!F1432&lt;&gt;"",KOKPIT!F1432,"")</f>
        <v/>
      </c>
      <c r="G1432" s="124" t="str">
        <f>IF(E1432&lt;&gt;"",SUMIFS('JPK_KR-1'!AL:AL,'JPK_KR-1'!W:W,F1432),"")</f>
        <v/>
      </c>
      <c r="H1432" s="124" t="str">
        <f>IF(E1432&lt;&gt;"",SUMIFS('JPK_KR-1'!AM:AM,'JPK_KR-1'!W:W,F1432),"")</f>
        <v/>
      </c>
      <c r="I1432" t="str">
        <f>IF(KOKPIT!I1432&lt;&gt;"",KOKPIT!I1432,"")</f>
        <v/>
      </c>
      <c r="J1432" t="str">
        <f>IF(KOKPIT!J1432&lt;&gt;"",KOKPIT!J1432,"")</f>
        <v/>
      </c>
      <c r="K1432" s="124" t="str">
        <f>IF(I1432&lt;&gt;"",SUMIFS('JPK_KR-1'!AJ:AJ,'JPK_KR-1'!W:W,J1432),"")</f>
        <v/>
      </c>
      <c r="L1432" s="124" t="str">
        <f>IF(I1432&lt;&gt;"",SUMIFS('JPK_KR-1'!AK:AK,'JPK_KR-1'!W:W,J1432),"")</f>
        <v/>
      </c>
    </row>
    <row r="1433" spans="1:12" x14ac:dyDescent="0.35">
      <c r="A1433" t="str">
        <f>IF(KOKPIT!A1433&lt;&gt;"",KOKPIT!A1433,"")</f>
        <v/>
      </c>
      <c r="B1433" t="str">
        <f>IF(KOKPIT!B1433&lt;&gt;"",KOKPIT!B1433,"")</f>
        <v/>
      </c>
      <c r="C1433" s="124" t="str">
        <f>IF(A1433&lt;&gt;"",SUMIFS('JPK_KR-1'!AL:AL,'JPK_KR-1'!W:W,B1433),"")</f>
        <v/>
      </c>
      <c r="D1433" s="124" t="str">
        <f>IF(A1433&lt;&gt;"",SUMIFS('JPK_KR-1'!AM:AM,'JPK_KR-1'!W:W,B1433),"")</f>
        <v/>
      </c>
      <c r="E1433" t="str">
        <f>IF(KOKPIT!E1433&lt;&gt;"",KOKPIT!E1433,"")</f>
        <v/>
      </c>
      <c r="F1433" t="str">
        <f>IF(KOKPIT!F1433&lt;&gt;"",KOKPIT!F1433,"")</f>
        <v/>
      </c>
      <c r="G1433" s="124" t="str">
        <f>IF(E1433&lt;&gt;"",SUMIFS('JPK_KR-1'!AL:AL,'JPK_KR-1'!W:W,F1433),"")</f>
        <v/>
      </c>
      <c r="H1433" s="124" t="str">
        <f>IF(E1433&lt;&gt;"",SUMIFS('JPK_KR-1'!AM:AM,'JPK_KR-1'!W:W,F1433),"")</f>
        <v/>
      </c>
      <c r="I1433" t="str">
        <f>IF(KOKPIT!I1433&lt;&gt;"",KOKPIT!I1433,"")</f>
        <v/>
      </c>
      <c r="J1433" t="str">
        <f>IF(KOKPIT!J1433&lt;&gt;"",KOKPIT!J1433,"")</f>
        <v/>
      </c>
      <c r="K1433" s="124" t="str">
        <f>IF(I1433&lt;&gt;"",SUMIFS('JPK_KR-1'!AJ:AJ,'JPK_KR-1'!W:W,J1433),"")</f>
        <v/>
      </c>
      <c r="L1433" s="124" t="str">
        <f>IF(I1433&lt;&gt;"",SUMIFS('JPK_KR-1'!AK:AK,'JPK_KR-1'!W:W,J1433),"")</f>
        <v/>
      </c>
    </row>
    <row r="1434" spans="1:12" x14ac:dyDescent="0.35">
      <c r="A1434" t="str">
        <f>IF(KOKPIT!A1434&lt;&gt;"",KOKPIT!A1434,"")</f>
        <v/>
      </c>
      <c r="B1434" t="str">
        <f>IF(KOKPIT!B1434&lt;&gt;"",KOKPIT!B1434,"")</f>
        <v/>
      </c>
      <c r="C1434" s="124" t="str">
        <f>IF(A1434&lt;&gt;"",SUMIFS('JPK_KR-1'!AL:AL,'JPK_KR-1'!W:W,B1434),"")</f>
        <v/>
      </c>
      <c r="D1434" s="124" t="str">
        <f>IF(A1434&lt;&gt;"",SUMIFS('JPK_KR-1'!AM:AM,'JPK_KR-1'!W:W,B1434),"")</f>
        <v/>
      </c>
      <c r="E1434" t="str">
        <f>IF(KOKPIT!E1434&lt;&gt;"",KOKPIT!E1434,"")</f>
        <v/>
      </c>
      <c r="F1434" t="str">
        <f>IF(KOKPIT!F1434&lt;&gt;"",KOKPIT!F1434,"")</f>
        <v/>
      </c>
      <c r="G1434" s="124" t="str">
        <f>IF(E1434&lt;&gt;"",SUMIFS('JPK_KR-1'!AL:AL,'JPK_KR-1'!W:W,F1434),"")</f>
        <v/>
      </c>
      <c r="H1434" s="124" t="str">
        <f>IF(E1434&lt;&gt;"",SUMIFS('JPK_KR-1'!AM:AM,'JPK_KR-1'!W:W,F1434),"")</f>
        <v/>
      </c>
      <c r="I1434" t="str">
        <f>IF(KOKPIT!I1434&lt;&gt;"",KOKPIT!I1434,"")</f>
        <v/>
      </c>
      <c r="J1434" t="str">
        <f>IF(KOKPIT!J1434&lt;&gt;"",KOKPIT!J1434,"")</f>
        <v/>
      </c>
      <c r="K1434" s="124" t="str">
        <f>IF(I1434&lt;&gt;"",SUMIFS('JPK_KR-1'!AJ:AJ,'JPK_KR-1'!W:W,J1434),"")</f>
        <v/>
      </c>
      <c r="L1434" s="124" t="str">
        <f>IF(I1434&lt;&gt;"",SUMIFS('JPK_KR-1'!AK:AK,'JPK_KR-1'!W:W,J1434),"")</f>
        <v/>
      </c>
    </row>
    <row r="1435" spans="1:12" x14ac:dyDescent="0.35">
      <c r="A1435" t="str">
        <f>IF(KOKPIT!A1435&lt;&gt;"",KOKPIT!A1435,"")</f>
        <v/>
      </c>
      <c r="B1435" t="str">
        <f>IF(KOKPIT!B1435&lt;&gt;"",KOKPIT!B1435,"")</f>
        <v/>
      </c>
      <c r="C1435" s="124" t="str">
        <f>IF(A1435&lt;&gt;"",SUMIFS('JPK_KR-1'!AL:AL,'JPK_KR-1'!W:W,B1435),"")</f>
        <v/>
      </c>
      <c r="D1435" s="124" t="str">
        <f>IF(A1435&lt;&gt;"",SUMIFS('JPK_KR-1'!AM:AM,'JPK_KR-1'!W:W,B1435),"")</f>
        <v/>
      </c>
      <c r="E1435" t="str">
        <f>IF(KOKPIT!E1435&lt;&gt;"",KOKPIT!E1435,"")</f>
        <v/>
      </c>
      <c r="F1435" t="str">
        <f>IF(KOKPIT!F1435&lt;&gt;"",KOKPIT!F1435,"")</f>
        <v/>
      </c>
      <c r="G1435" s="124" t="str">
        <f>IF(E1435&lt;&gt;"",SUMIFS('JPK_KR-1'!AL:AL,'JPK_KR-1'!W:W,F1435),"")</f>
        <v/>
      </c>
      <c r="H1435" s="124" t="str">
        <f>IF(E1435&lt;&gt;"",SUMIFS('JPK_KR-1'!AM:AM,'JPK_KR-1'!W:W,F1435),"")</f>
        <v/>
      </c>
      <c r="I1435" t="str">
        <f>IF(KOKPIT!I1435&lt;&gt;"",KOKPIT!I1435,"")</f>
        <v/>
      </c>
      <c r="J1435" t="str">
        <f>IF(KOKPIT!J1435&lt;&gt;"",KOKPIT!J1435,"")</f>
        <v/>
      </c>
      <c r="K1435" s="124" t="str">
        <f>IF(I1435&lt;&gt;"",SUMIFS('JPK_KR-1'!AJ:AJ,'JPK_KR-1'!W:W,J1435),"")</f>
        <v/>
      </c>
      <c r="L1435" s="124" t="str">
        <f>IF(I1435&lt;&gt;"",SUMIFS('JPK_KR-1'!AK:AK,'JPK_KR-1'!W:W,J1435),"")</f>
        <v/>
      </c>
    </row>
    <row r="1436" spans="1:12" x14ac:dyDescent="0.35">
      <c r="A1436" t="str">
        <f>IF(KOKPIT!A1436&lt;&gt;"",KOKPIT!A1436,"")</f>
        <v/>
      </c>
      <c r="B1436" t="str">
        <f>IF(KOKPIT!B1436&lt;&gt;"",KOKPIT!B1436,"")</f>
        <v/>
      </c>
      <c r="C1436" s="124" t="str">
        <f>IF(A1436&lt;&gt;"",SUMIFS('JPK_KR-1'!AL:AL,'JPK_KR-1'!W:W,B1436),"")</f>
        <v/>
      </c>
      <c r="D1436" s="124" t="str">
        <f>IF(A1436&lt;&gt;"",SUMIFS('JPK_KR-1'!AM:AM,'JPK_KR-1'!W:W,B1436),"")</f>
        <v/>
      </c>
      <c r="E1436" t="str">
        <f>IF(KOKPIT!E1436&lt;&gt;"",KOKPIT!E1436,"")</f>
        <v/>
      </c>
      <c r="F1436" t="str">
        <f>IF(KOKPIT!F1436&lt;&gt;"",KOKPIT!F1436,"")</f>
        <v/>
      </c>
      <c r="G1436" s="124" t="str">
        <f>IF(E1436&lt;&gt;"",SUMIFS('JPK_KR-1'!AL:AL,'JPK_KR-1'!W:W,F1436),"")</f>
        <v/>
      </c>
      <c r="H1436" s="124" t="str">
        <f>IF(E1436&lt;&gt;"",SUMIFS('JPK_KR-1'!AM:AM,'JPK_KR-1'!W:W,F1436),"")</f>
        <v/>
      </c>
      <c r="I1436" t="str">
        <f>IF(KOKPIT!I1436&lt;&gt;"",KOKPIT!I1436,"")</f>
        <v/>
      </c>
      <c r="J1436" t="str">
        <f>IF(KOKPIT!J1436&lt;&gt;"",KOKPIT!J1436,"")</f>
        <v/>
      </c>
      <c r="K1436" s="124" t="str">
        <f>IF(I1436&lt;&gt;"",SUMIFS('JPK_KR-1'!AJ:AJ,'JPK_KR-1'!W:W,J1436),"")</f>
        <v/>
      </c>
      <c r="L1436" s="124" t="str">
        <f>IF(I1436&lt;&gt;"",SUMIFS('JPK_KR-1'!AK:AK,'JPK_KR-1'!W:W,J1436),"")</f>
        <v/>
      </c>
    </row>
    <row r="1437" spans="1:12" x14ac:dyDescent="0.35">
      <c r="A1437" t="str">
        <f>IF(KOKPIT!A1437&lt;&gt;"",KOKPIT!A1437,"")</f>
        <v/>
      </c>
      <c r="B1437" t="str">
        <f>IF(KOKPIT!B1437&lt;&gt;"",KOKPIT!B1437,"")</f>
        <v/>
      </c>
      <c r="C1437" s="124" t="str">
        <f>IF(A1437&lt;&gt;"",SUMIFS('JPK_KR-1'!AL:AL,'JPK_KR-1'!W:W,B1437),"")</f>
        <v/>
      </c>
      <c r="D1437" s="124" t="str">
        <f>IF(A1437&lt;&gt;"",SUMIFS('JPK_KR-1'!AM:AM,'JPK_KR-1'!W:W,B1437),"")</f>
        <v/>
      </c>
      <c r="E1437" t="str">
        <f>IF(KOKPIT!E1437&lt;&gt;"",KOKPIT!E1437,"")</f>
        <v/>
      </c>
      <c r="F1437" t="str">
        <f>IF(KOKPIT!F1437&lt;&gt;"",KOKPIT!F1437,"")</f>
        <v/>
      </c>
      <c r="G1437" s="124" t="str">
        <f>IF(E1437&lt;&gt;"",SUMIFS('JPK_KR-1'!AL:AL,'JPK_KR-1'!W:W,F1437),"")</f>
        <v/>
      </c>
      <c r="H1437" s="124" t="str">
        <f>IF(E1437&lt;&gt;"",SUMIFS('JPK_KR-1'!AM:AM,'JPK_KR-1'!W:W,F1437),"")</f>
        <v/>
      </c>
      <c r="I1437" t="str">
        <f>IF(KOKPIT!I1437&lt;&gt;"",KOKPIT!I1437,"")</f>
        <v/>
      </c>
      <c r="J1437" t="str">
        <f>IF(KOKPIT!J1437&lt;&gt;"",KOKPIT!J1437,"")</f>
        <v/>
      </c>
      <c r="K1437" s="124" t="str">
        <f>IF(I1437&lt;&gt;"",SUMIFS('JPK_KR-1'!AJ:AJ,'JPK_KR-1'!W:W,J1437),"")</f>
        <v/>
      </c>
      <c r="L1437" s="124" t="str">
        <f>IF(I1437&lt;&gt;"",SUMIFS('JPK_KR-1'!AK:AK,'JPK_KR-1'!W:W,J1437),"")</f>
        <v/>
      </c>
    </row>
    <row r="1438" spans="1:12" x14ac:dyDescent="0.35">
      <c r="A1438" t="str">
        <f>IF(KOKPIT!A1438&lt;&gt;"",KOKPIT!A1438,"")</f>
        <v/>
      </c>
      <c r="B1438" t="str">
        <f>IF(KOKPIT!B1438&lt;&gt;"",KOKPIT!B1438,"")</f>
        <v/>
      </c>
      <c r="C1438" s="124" t="str">
        <f>IF(A1438&lt;&gt;"",SUMIFS('JPK_KR-1'!AL:AL,'JPK_KR-1'!W:W,B1438),"")</f>
        <v/>
      </c>
      <c r="D1438" s="124" t="str">
        <f>IF(A1438&lt;&gt;"",SUMIFS('JPK_KR-1'!AM:AM,'JPK_KR-1'!W:W,B1438),"")</f>
        <v/>
      </c>
      <c r="E1438" t="str">
        <f>IF(KOKPIT!E1438&lt;&gt;"",KOKPIT!E1438,"")</f>
        <v/>
      </c>
      <c r="F1438" t="str">
        <f>IF(KOKPIT!F1438&lt;&gt;"",KOKPIT!F1438,"")</f>
        <v/>
      </c>
      <c r="G1438" s="124" t="str">
        <f>IF(E1438&lt;&gt;"",SUMIFS('JPK_KR-1'!AL:AL,'JPK_KR-1'!W:W,F1438),"")</f>
        <v/>
      </c>
      <c r="H1438" s="124" t="str">
        <f>IF(E1438&lt;&gt;"",SUMIFS('JPK_KR-1'!AM:AM,'JPK_KR-1'!W:W,F1438),"")</f>
        <v/>
      </c>
      <c r="I1438" t="str">
        <f>IF(KOKPIT!I1438&lt;&gt;"",KOKPIT!I1438,"")</f>
        <v/>
      </c>
      <c r="J1438" t="str">
        <f>IF(KOKPIT!J1438&lt;&gt;"",KOKPIT!J1438,"")</f>
        <v/>
      </c>
      <c r="K1438" s="124" t="str">
        <f>IF(I1438&lt;&gt;"",SUMIFS('JPK_KR-1'!AJ:AJ,'JPK_KR-1'!W:W,J1438),"")</f>
        <v/>
      </c>
      <c r="L1438" s="124" t="str">
        <f>IF(I1438&lt;&gt;"",SUMIFS('JPK_KR-1'!AK:AK,'JPK_KR-1'!W:W,J1438),"")</f>
        <v/>
      </c>
    </row>
    <row r="1439" spans="1:12" x14ac:dyDescent="0.35">
      <c r="A1439" t="str">
        <f>IF(KOKPIT!A1439&lt;&gt;"",KOKPIT!A1439,"")</f>
        <v/>
      </c>
      <c r="B1439" t="str">
        <f>IF(KOKPIT!B1439&lt;&gt;"",KOKPIT!B1439,"")</f>
        <v/>
      </c>
      <c r="C1439" s="124" t="str">
        <f>IF(A1439&lt;&gt;"",SUMIFS('JPK_KR-1'!AL:AL,'JPK_KR-1'!W:W,B1439),"")</f>
        <v/>
      </c>
      <c r="D1439" s="124" t="str">
        <f>IF(A1439&lt;&gt;"",SUMIFS('JPK_KR-1'!AM:AM,'JPK_KR-1'!W:W,B1439),"")</f>
        <v/>
      </c>
      <c r="E1439" t="str">
        <f>IF(KOKPIT!E1439&lt;&gt;"",KOKPIT!E1439,"")</f>
        <v/>
      </c>
      <c r="F1439" t="str">
        <f>IF(KOKPIT!F1439&lt;&gt;"",KOKPIT!F1439,"")</f>
        <v/>
      </c>
      <c r="G1439" s="124" t="str">
        <f>IF(E1439&lt;&gt;"",SUMIFS('JPK_KR-1'!AL:AL,'JPK_KR-1'!W:W,F1439),"")</f>
        <v/>
      </c>
      <c r="H1439" s="124" t="str">
        <f>IF(E1439&lt;&gt;"",SUMIFS('JPK_KR-1'!AM:AM,'JPK_KR-1'!W:W,F1439),"")</f>
        <v/>
      </c>
      <c r="I1439" t="str">
        <f>IF(KOKPIT!I1439&lt;&gt;"",KOKPIT!I1439,"")</f>
        <v/>
      </c>
      <c r="J1439" t="str">
        <f>IF(KOKPIT!J1439&lt;&gt;"",KOKPIT!J1439,"")</f>
        <v/>
      </c>
      <c r="K1439" s="124" t="str">
        <f>IF(I1439&lt;&gt;"",SUMIFS('JPK_KR-1'!AJ:AJ,'JPK_KR-1'!W:W,J1439),"")</f>
        <v/>
      </c>
      <c r="L1439" s="124" t="str">
        <f>IF(I1439&lt;&gt;"",SUMIFS('JPK_KR-1'!AK:AK,'JPK_KR-1'!W:W,J1439),"")</f>
        <v/>
      </c>
    </row>
    <row r="1440" spans="1:12" x14ac:dyDescent="0.35">
      <c r="A1440" t="str">
        <f>IF(KOKPIT!A1440&lt;&gt;"",KOKPIT!A1440,"")</f>
        <v/>
      </c>
      <c r="B1440" t="str">
        <f>IF(KOKPIT!B1440&lt;&gt;"",KOKPIT!B1440,"")</f>
        <v/>
      </c>
      <c r="C1440" s="124" t="str">
        <f>IF(A1440&lt;&gt;"",SUMIFS('JPK_KR-1'!AL:AL,'JPK_KR-1'!W:W,B1440),"")</f>
        <v/>
      </c>
      <c r="D1440" s="124" t="str">
        <f>IF(A1440&lt;&gt;"",SUMIFS('JPK_KR-1'!AM:AM,'JPK_KR-1'!W:W,B1440),"")</f>
        <v/>
      </c>
      <c r="E1440" t="str">
        <f>IF(KOKPIT!E1440&lt;&gt;"",KOKPIT!E1440,"")</f>
        <v/>
      </c>
      <c r="F1440" t="str">
        <f>IF(KOKPIT!F1440&lt;&gt;"",KOKPIT!F1440,"")</f>
        <v/>
      </c>
      <c r="G1440" s="124" t="str">
        <f>IF(E1440&lt;&gt;"",SUMIFS('JPK_KR-1'!AL:AL,'JPK_KR-1'!W:W,F1440),"")</f>
        <v/>
      </c>
      <c r="H1440" s="124" t="str">
        <f>IF(E1440&lt;&gt;"",SUMIFS('JPK_KR-1'!AM:AM,'JPK_KR-1'!W:W,F1440),"")</f>
        <v/>
      </c>
      <c r="I1440" t="str">
        <f>IF(KOKPIT!I1440&lt;&gt;"",KOKPIT!I1440,"")</f>
        <v/>
      </c>
      <c r="J1440" t="str">
        <f>IF(KOKPIT!J1440&lt;&gt;"",KOKPIT!J1440,"")</f>
        <v/>
      </c>
      <c r="K1440" s="124" t="str">
        <f>IF(I1440&lt;&gt;"",SUMIFS('JPK_KR-1'!AJ:AJ,'JPK_KR-1'!W:W,J1440),"")</f>
        <v/>
      </c>
      <c r="L1440" s="124" t="str">
        <f>IF(I1440&lt;&gt;"",SUMIFS('JPK_KR-1'!AK:AK,'JPK_KR-1'!W:W,J1440),"")</f>
        <v/>
      </c>
    </row>
    <row r="1441" spans="1:12" x14ac:dyDescent="0.35">
      <c r="A1441" t="str">
        <f>IF(KOKPIT!A1441&lt;&gt;"",KOKPIT!A1441,"")</f>
        <v/>
      </c>
      <c r="B1441" t="str">
        <f>IF(KOKPIT!B1441&lt;&gt;"",KOKPIT!B1441,"")</f>
        <v/>
      </c>
      <c r="C1441" s="124" t="str">
        <f>IF(A1441&lt;&gt;"",SUMIFS('JPK_KR-1'!AL:AL,'JPK_KR-1'!W:W,B1441),"")</f>
        <v/>
      </c>
      <c r="D1441" s="124" t="str">
        <f>IF(A1441&lt;&gt;"",SUMIFS('JPK_KR-1'!AM:AM,'JPK_KR-1'!W:W,B1441),"")</f>
        <v/>
      </c>
      <c r="E1441" t="str">
        <f>IF(KOKPIT!E1441&lt;&gt;"",KOKPIT!E1441,"")</f>
        <v/>
      </c>
      <c r="F1441" t="str">
        <f>IF(KOKPIT!F1441&lt;&gt;"",KOKPIT!F1441,"")</f>
        <v/>
      </c>
      <c r="G1441" s="124" t="str">
        <f>IF(E1441&lt;&gt;"",SUMIFS('JPK_KR-1'!AL:AL,'JPK_KR-1'!W:W,F1441),"")</f>
        <v/>
      </c>
      <c r="H1441" s="124" t="str">
        <f>IF(E1441&lt;&gt;"",SUMIFS('JPK_KR-1'!AM:AM,'JPK_KR-1'!W:W,F1441),"")</f>
        <v/>
      </c>
      <c r="I1441" t="str">
        <f>IF(KOKPIT!I1441&lt;&gt;"",KOKPIT!I1441,"")</f>
        <v/>
      </c>
      <c r="J1441" t="str">
        <f>IF(KOKPIT!J1441&lt;&gt;"",KOKPIT!J1441,"")</f>
        <v/>
      </c>
      <c r="K1441" s="124" t="str">
        <f>IF(I1441&lt;&gt;"",SUMIFS('JPK_KR-1'!AJ:AJ,'JPK_KR-1'!W:W,J1441),"")</f>
        <v/>
      </c>
      <c r="L1441" s="124" t="str">
        <f>IF(I1441&lt;&gt;"",SUMIFS('JPK_KR-1'!AK:AK,'JPK_KR-1'!W:W,J1441),"")</f>
        <v/>
      </c>
    </row>
    <row r="1442" spans="1:12" x14ac:dyDescent="0.35">
      <c r="A1442" t="str">
        <f>IF(KOKPIT!A1442&lt;&gt;"",KOKPIT!A1442,"")</f>
        <v/>
      </c>
      <c r="B1442" t="str">
        <f>IF(KOKPIT!B1442&lt;&gt;"",KOKPIT!B1442,"")</f>
        <v/>
      </c>
      <c r="C1442" s="124" t="str">
        <f>IF(A1442&lt;&gt;"",SUMIFS('JPK_KR-1'!AL:AL,'JPK_KR-1'!W:W,B1442),"")</f>
        <v/>
      </c>
      <c r="D1442" s="124" t="str">
        <f>IF(A1442&lt;&gt;"",SUMIFS('JPK_KR-1'!AM:AM,'JPK_KR-1'!W:W,B1442),"")</f>
        <v/>
      </c>
      <c r="E1442" t="str">
        <f>IF(KOKPIT!E1442&lt;&gt;"",KOKPIT!E1442,"")</f>
        <v/>
      </c>
      <c r="F1442" t="str">
        <f>IF(KOKPIT!F1442&lt;&gt;"",KOKPIT!F1442,"")</f>
        <v/>
      </c>
      <c r="G1442" s="124" t="str">
        <f>IF(E1442&lt;&gt;"",SUMIFS('JPK_KR-1'!AL:AL,'JPK_KR-1'!W:W,F1442),"")</f>
        <v/>
      </c>
      <c r="H1442" s="124" t="str">
        <f>IF(E1442&lt;&gt;"",SUMIFS('JPK_KR-1'!AM:AM,'JPK_KR-1'!W:W,F1442),"")</f>
        <v/>
      </c>
      <c r="I1442" t="str">
        <f>IF(KOKPIT!I1442&lt;&gt;"",KOKPIT!I1442,"")</f>
        <v/>
      </c>
      <c r="J1442" t="str">
        <f>IF(KOKPIT!J1442&lt;&gt;"",KOKPIT!J1442,"")</f>
        <v/>
      </c>
      <c r="K1442" s="124" t="str">
        <f>IF(I1442&lt;&gt;"",SUMIFS('JPK_KR-1'!AJ:AJ,'JPK_KR-1'!W:W,J1442),"")</f>
        <v/>
      </c>
      <c r="L1442" s="124" t="str">
        <f>IF(I1442&lt;&gt;"",SUMIFS('JPK_KR-1'!AK:AK,'JPK_KR-1'!W:W,J1442),"")</f>
        <v/>
      </c>
    </row>
    <row r="1443" spans="1:12" x14ac:dyDescent="0.35">
      <c r="A1443" t="str">
        <f>IF(KOKPIT!A1443&lt;&gt;"",KOKPIT!A1443,"")</f>
        <v/>
      </c>
      <c r="B1443" t="str">
        <f>IF(KOKPIT!B1443&lt;&gt;"",KOKPIT!B1443,"")</f>
        <v/>
      </c>
      <c r="C1443" s="124" t="str">
        <f>IF(A1443&lt;&gt;"",SUMIFS('JPK_KR-1'!AL:AL,'JPK_KR-1'!W:W,B1443),"")</f>
        <v/>
      </c>
      <c r="D1443" s="124" t="str">
        <f>IF(A1443&lt;&gt;"",SUMIFS('JPK_KR-1'!AM:AM,'JPK_KR-1'!W:W,B1443),"")</f>
        <v/>
      </c>
      <c r="E1443" t="str">
        <f>IF(KOKPIT!E1443&lt;&gt;"",KOKPIT!E1443,"")</f>
        <v/>
      </c>
      <c r="F1443" t="str">
        <f>IF(KOKPIT!F1443&lt;&gt;"",KOKPIT!F1443,"")</f>
        <v/>
      </c>
      <c r="G1443" s="124" t="str">
        <f>IF(E1443&lt;&gt;"",SUMIFS('JPK_KR-1'!AL:AL,'JPK_KR-1'!W:W,F1443),"")</f>
        <v/>
      </c>
      <c r="H1443" s="124" t="str">
        <f>IF(E1443&lt;&gt;"",SUMIFS('JPK_KR-1'!AM:AM,'JPK_KR-1'!W:W,F1443),"")</f>
        <v/>
      </c>
      <c r="I1443" t="str">
        <f>IF(KOKPIT!I1443&lt;&gt;"",KOKPIT!I1443,"")</f>
        <v/>
      </c>
      <c r="J1443" t="str">
        <f>IF(KOKPIT!J1443&lt;&gt;"",KOKPIT!J1443,"")</f>
        <v/>
      </c>
      <c r="K1443" s="124" t="str">
        <f>IF(I1443&lt;&gt;"",SUMIFS('JPK_KR-1'!AJ:AJ,'JPK_KR-1'!W:W,J1443),"")</f>
        <v/>
      </c>
      <c r="L1443" s="124" t="str">
        <f>IF(I1443&lt;&gt;"",SUMIFS('JPK_KR-1'!AK:AK,'JPK_KR-1'!W:W,J1443),"")</f>
        <v/>
      </c>
    </row>
    <row r="1444" spans="1:12" x14ac:dyDescent="0.35">
      <c r="A1444" t="str">
        <f>IF(KOKPIT!A1444&lt;&gt;"",KOKPIT!A1444,"")</f>
        <v/>
      </c>
      <c r="B1444" t="str">
        <f>IF(KOKPIT!B1444&lt;&gt;"",KOKPIT!B1444,"")</f>
        <v/>
      </c>
      <c r="C1444" s="124" t="str">
        <f>IF(A1444&lt;&gt;"",SUMIFS('JPK_KR-1'!AL:AL,'JPK_KR-1'!W:W,B1444),"")</f>
        <v/>
      </c>
      <c r="D1444" s="124" t="str">
        <f>IF(A1444&lt;&gt;"",SUMIFS('JPK_KR-1'!AM:AM,'JPK_KR-1'!W:W,B1444),"")</f>
        <v/>
      </c>
      <c r="E1444" t="str">
        <f>IF(KOKPIT!E1444&lt;&gt;"",KOKPIT!E1444,"")</f>
        <v/>
      </c>
      <c r="F1444" t="str">
        <f>IF(KOKPIT!F1444&lt;&gt;"",KOKPIT!F1444,"")</f>
        <v/>
      </c>
      <c r="G1444" s="124" t="str">
        <f>IF(E1444&lt;&gt;"",SUMIFS('JPK_KR-1'!AL:AL,'JPK_KR-1'!W:W,F1444),"")</f>
        <v/>
      </c>
      <c r="H1444" s="124" t="str">
        <f>IF(E1444&lt;&gt;"",SUMIFS('JPK_KR-1'!AM:AM,'JPK_KR-1'!W:W,F1444),"")</f>
        <v/>
      </c>
      <c r="I1444" t="str">
        <f>IF(KOKPIT!I1444&lt;&gt;"",KOKPIT!I1444,"")</f>
        <v/>
      </c>
      <c r="J1444" t="str">
        <f>IF(KOKPIT!J1444&lt;&gt;"",KOKPIT!J1444,"")</f>
        <v/>
      </c>
      <c r="K1444" s="124" t="str">
        <f>IF(I1444&lt;&gt;"",SUMIFS('JPK_KR-1'!AJ:AJ,'JPK_KR-1'!W:W,J1444),"")</f>
        <v/>
      </c>
      <c r="L1444" s="124" t="str">
        <f>IF(I1444&lt;&gt;"",SUMIFS('JPK_KR-1'!AK:AK,'JPK_KR-1'!W:W,J1444),"")</f>
        <v/>
      </c>
    </row>
    <row r="1445" spans="1:12" x14ac:dyDescent="0.35">
      <c r="A1445" t="str">
        <f>IF(KOKPIT!A1445&lt;&gt;"",KOKPIT!A1445,"")</f>
        <v/>
      </c>
      <c r="B1445" t="str">
        <f>IF(KOKPIT!B1445&lt;&gt;"",KOKPIT!B1445,"")</f>
        <v/>
      </c>
      <c r="C1445" s="124" t="str">
        <f>IF(A1445&lt;&gt;"",SUMIFS('JPK_KR-1'!AL:AL,'JPK_KR-1'!W:W,B1445),"")</f>
        <v/>
      </c>
      <c r="D1445" s="124" t="str">
        <f>IF(A1445&lt;&gt;"",SUMIFS('JPK_KR-1'!AM:AM,'JPK_KR-1'!W:W,B1445),"")</f>
        <v/>
      </c>
      <c r="E1445" t="str">
        <f>IF(KOKPIT!E1445&lt;&gt;"",KOKPIT!E1445,"")</f>
        <v/>
      </c>
      <c r="F1445" t="str">
        <f>IF(KOKPIT!F1445&lt;&gt;"",KOKPIT!F1445,"")</f>
        <v/>
      </c>
      <c r="G1445" s="124" t="str">
        <f>IF(E1445&lt;&gt;"",SUMIFS('JPK_KR-1'!AL:AL,'JPK_KR-1'!W:W,F1445),"")</f>
        <v/>
      </c>
      <c r="H1445" s="124" t="str">
        <f>IF(E1445&lt;&gt;"",SUMIFS('JPK_KR-1'!AM:AM,'JPK_KR-1'!W:W,F1445),"")</f>
        <v/>
      </c>
      <c r="I1445" t="str">
        <f>IF(KOKPIT!I1445&lt;&gt;"",KOKPIT!I1445,"")</f>
        <v/>
      </c>
      <c r="J1445" t="str">
        <f>IF(KOKPIT!J1445&lt;&gt;"",KOKPIT!J1445,"")</f>
        <v/>
      </c>
      <c r="K1445" s="124" t="str">
        <f>IF(I1445&lt;&gt;"",SUMIFS('JPK_KR-1'!AJ:AJ,'JPK_KR-1'!W:W,J1445),"")</f>
        <v/>
      </c>
      <c r="L1445" s="124" t="str">
        <f>IF(I1445&lt;&gt;"",SUMIFS('JPK_KR-1'!AK:AK,'JPK_KR-1'!W:W,J1445),"")</f>
        <v/>
      </c>
    </row>
    <row r="1446" spans="1:12" x14ac:dyDescent="0.35">
      <c r="A1446" t="str">
        <f>IF(KOKPIT!A1446&lt;&gt;"",KOKPIT!A1446,"")</f>
        <v/>
      </c>
      <c r="B1446" t="str">
        <f>IF(KOKPIT!B1446&lt;&gt;"",KOKPIT!B1446,"")</f>
        <v/>
      </c>
      <c r="C1446" s="124" t="str">
        <f>IF(A1446&lt;&gt;"",SUMIFS('JPK_KR-1'!AL:AL,'JPK_KR-1'!W:W,B1446),"")</f>
        <v/>
      </c>
      <c r="D1446" s="124" t="str">
        <f>IF(A1446&lt;&gt;"",SUMIFS('JPK_KR-1'!AM:AM,'JPK_KR-1'!W:W,B1446),"")</f>
        <v/>
      </c>
      <c r="E1446" t="str">
        <f>IF(KOKPIT!E1446&lt;&gt;"",KOKPIT!E1446,"")</f>
        <v/>
      </c>
      <c r="F1446" t="str">
        <f>IF(KOKPIT!F1446&lt;&gt;"",KOKPIT!F1446,"")</f>
        <v/>
      </c>
      <c r="G1446" s="124" t="str">
        <f>IF(E1446&lt;&gt;"",SUMIFS('JPK_KR-1'!AL:AL,'JPK_KR-1'!W:W,F1446),"")</f>
        <v/>
      </c>
      <c r="H1446" s="124" t="str">
        <f>IF(E1446&lt;&gt;"",SUMIFS('JPK_KR-1'!AM:AM,'JPK_KR-1'!W:W,F1446),"")</f>
        <v/>
      </c>
      <c r="I1446" t="str">
        <f>IF(KOKPIT!I1446&lt;&gt;"",KOKPIT!I1446,"")</f>
        <v/>
      </c>
      <c r="J1446" t="str">
        <f>IF(KOKPIT!J1446&lt;&gt;"",KOKPIT!J1446,"")</f>
        <v/>
      </c>
      <c r="K1446" s="124" t="str">
        <f>IF(I1446&lt;&gt;"",SUMIFS('JPK_KR-1'!AJ:AJ,'JPK_KR-1'!W:W,J1446),"")</f>
        <v/>
      </c>
      <c r="L1446" s="124" t="str">
        <f>IF(I1446&lt;&gt;"",SUMIFS('JPK_KR-1'!AK:AK,'JPK_KR-1'!W:W,J1446),"")</f>
        <v/>
      </c>
    </row>
    <row r="1447" spans="1:12" x14ac:dyDescent="0.35">
      <c r="A1447" t="str">
        <f>IF(KOKPIT!A1447&lt;&gt;"",KOKPIT!A1447,"")</f>
        <v/>
      </c>
      <c r="B1447" t="str">
        <f>IF(KOKPIT!B1447&lt;&gt;"",KOKPIT!B1447,"")</f>
        <v/>
      </c>
      <c r="C1447" s="124" t="str">
        <f>IF(A1447&lt;&gt;"",SUMIFS('JPK_KR-1'!AL:AL,'JPK_KR-1'!W:W,B1447),"")</f>
        <v/>
      </c>
      <c r="D1447" s="124" t="str">
        <f>IF(A1447&lt;&gt;"",SUMIFS('JPK_KR-1'!AM:AM,'JPK_KR-1'!W:W,B1447),"")</f>
        <v/>
      </c>
      <c r="E1447" t="str">
        <f>IF(KOKPIT!E1447&lt;&gt;"",KOKPIT!E1447,"")</f>
        <v/>
      </c>
      <c r="F1447" t="str">
        <f>IF(KOKPIT!F1447&lt;&gt;"",KOKPIT!F1447,"")</f>
        <v/>
      </c>
      <c r="G1447" s="124" t="str">
        <f>IF(E1447&lt;&gt;"",SUMIFS('JPK_KR-1'!AL:AL,'JPK_KR-1'!W:W,F1447),"")</f>
        <v/>
      </c>
      <c r="H1447" s="124" t="str">
        <f>IF(E1447&lt;&gt;"",SUMIFS('JPK_KR-1'!AM:AM,'JPK_KR-1'!W:W,F1447),"")</f>
        <v/>
      </c>
      <c r="I1447" t="str">
        <f>IF(KOKPIT!I1447&lt;&gt;"",KOKPIT!I1447,"")</f>
        <v/>
      </c>
      <c r="J1447" t="str">
        <f>IF(KOKPIT!J1447&lt;&gt;"",KOKPIT!J1447,"")</f>
        <v/>
      </c>
      <c r="K1447" s="124" t="str">
        <f>IF(I1447&lt;&gt;"",SUMIFS('JPK_KR-1'!AJ:AJ,'JPK_KR-1'!W:W,J1447),"")</f>
        <v/>
      </c>
      <c r="L1447" s="124" t="str">
        <f>IF(I1447&lt;&gt;"",SUMIFS('JPK_KR-1'!AK:AK,'JPK_KR-1'!W:W,J1447),"")</f>
        <v/>
      </c>
    </row>
    <row r="1448" spans="1:12" x14ac:dyDescent="0.35">
      <c r="A1448" t="str">
        <f>IF(KOKPIT!A1448&lt;&gt;"",KOKPIT!A1448,"")</f>
        <v/>
      </c>
      <c r="B1448" t="str">
        <f>IF(KOKPIT!B1448&lt;&gt;"",KOKPIT!B1448,"")</f>
        <v/>
      </c>
      <c r="C1448" s="124" t="str">
        <f>IF(A1448&lt;&gt;"",SUMIFS('JPK_KR-1'!AL:AL,'JPK_KR-1'!W:W,B1448),"")</f>
        <v/>
      </c>
      <c r="D1448" s="124" t="str">
        <f>IF(A1448&lt;&gt;"",SUMIFS('JPK_KR-1'!AM:AM,'JPK_KR-1'!W:W,B1448),"")</f>
        <v/>
      </c>
      <c r="E1448" t="str">
        <f>IF(KOKPIT!E1448&lt;&gt;"",KOKPIT!E1448,"")</f>
        <v/>
      </c>
      <c r="F1448" t="str">
        <f>IF(KOKPIT!F1448&lt;&gt;"",KOKPIT!F1448,"")</f>
        <v/>
      </c>
      <c r="G1448" s="124" t="str">
        <f>IF(E1448&lt;&gt;"",SUMIFS('JPK_KR-1'!AL:AL,'JPK_KR-1'!W:W,F1448),"")</f>
        <v/>
      </c>
      <c r="H1448" s="124" t="str">
        <f>IF(E1448&lt;&gt;"",SUMIFS('JPK_KR-1'!AM:AM,'JPK_KR-1'!W:W,F1448),"")</f>
        <v/>
      </c>
      <c r="I1448" t="str">
        <f>IF(KOKPIT!I1448&lt;&gt;"",KOKPIT!I1448,"")</f>
        <v/>
      </c>
      <c r="J1448" t="str">
        <f>IF(KOKPIT!J1448&lt;&gt;"",KOKPIT!J1448,"")</f>
        <v/>
      </c>
      <c r="K1448" s="124" t="str">
        <f>IF(I1448&lt;&gt;"",SUMIFS('JPK_KR-1'!AJ:AJ,'JPK_KR-1'!W:W,J1448),"")</f>
        <v/>
      </c>
      <c r="L1448" s="124" t="str">
        <f>IF(I1448&lt;&gt;"",SUMIFS('JPK_KR-1'!AK:AK,'JPK_KR-1'!W:W,J1448),"")</f>
        <v/>
      </c>
    </row>
    <row r="1449" spans="1:12" x14ac:dyDescent="0.35">
      <c r="A1449" t="str">
        <f>IF(KOKPIT!A1449&lt;&gt;"",KOKPIT!A1449,"")</f>
        <v/>
      </c>
      <c r="B1449" t="str">
        <f>IF(KOKPIT!B1449&lt;&gt;"",KOKPIT!B1449,"")</f>
        <v/>
      </c>
      <c r="C1449" s="124" t="str">
        <f>IF(A1449&lt;&gt;"",SUMIFS('JPK_KR-1'!AL:AL,'JPK_KR-1'!W:W,B1449),"")</f>
        <v/>
      </c>
      <c r="D1449" s="124" t="str">
        <f>IF(A1449&lt;&gt;"",SUMIFS('JPK_KR-1'!AM:AM,'JPK_KR-1'!W:W,B1449),"")</f>
        <v/>
      </c>
      <c r="E1449" t="str">
        <f>IF(KOKPIT!E1449&lt;&gt;"",KOKPIT!E1449,"")</f>
        <v/>
      </c>
      <c r="F1449" t="str">
        <f>IF(KOKPIT!F1449&lt;&gt;"",KOKPIT!F1449,"")</f>
        <v/>
      </c>
      <c r="G1449" s="124" t="str">
        <f>IF(E1449&lt;&gt;"",SUMIFS('JPK_KR-1'!AL:AL,'JPK_KR-1'!W:W,F1449),"")</f>
        <v/>
      </c>
      <c r="H1449" s="124" t="str">
        <f>IF(E1449&lt;&gt;"",SUMIFS('JPK_KR-1'!AM:AM,'JPK_KR-1'!W:W,F1449),"")</f>
        <v/>
      </c>
      <c r="I1449" t="str">
        <f>IF(KOKPIT!I1449&lt;&gt;"",KOKPIT!I1449,"")</f>
        <v/>
      </c>
      <c r="J1449" t="str">
        <f>IF(KOKPIT!J1449&lt;&gt;"",KOKPIT!J1449,"")</f>
        <v/>
      </c>
      <c r="K1449" s="124" t="str">
        <f>IF(I1449&lt;&gt;"",SUMIFS('JPK_KR-1'!AJ:AJ,'JPK_KR-1'!W:W,J1449),"")</f>
        <v/>
      </c>
      <c r="L1449" s="124" t="str">
        <f>IF(I1449&lt;&gt;"",SUMIFS('JPK_KR-1'!AK:AK,'JPK_KR-1'!W:W,J1449),"")</f>
        <v/>
      </c>
    </row>
    <row r="1450" spans="1:12" x14ac:dyDescent="0.35">
      <c r="A1450" t="str">
        <f>IF(KOKPIT!A1450&lt;&gt;"",KOKPIT!A1450,"")</f>
        <v/>
      </c>
      <c r="B1450" t="str">
        <f>IF(KOKPIT!B1450&lt;&gt;"",KOKPIT!B1450,"")</f>
        <v/>
      </c>
      <c r="C1450" s="124" t="str">
        <f>IF(A1450&lt;&gt;"",SUMIFS('JPK_KR-1'!AL:AL,'JPK_KR-1'!W:W,B1450),"")</f>
        <v/>
      </c>
      <c r="D1450" s="124" t="str">
        <f>IF(A1450&lt;&gt;"",SUMIFS('JPK_KR-1'!AM:AM,'JPK_KR-1'!W:W,B1450),"")</f>
        <v/>
      </c>
      <c r="E1450" t="str">
        <f>IF(KOKPIT!E1450&lt;&gt;"",KOKPIT!E1450,"")</f>
        <v/>
      </c>
      <c r="F1450" t="str">
        <f>IF(KOKPIT!F1450&lt;&gt;"",KOKPIT!F1450,"")</f>
        <v/>
      </c>
      <c r="G1450" s="124" t="str">
        <f>IF(E1450&lt;&gt;"",SUMIFS('JPK_KR-1'!AL:AL,'JPK_KR-1'!W:W,F1450),"")</f>
        <v/>
      </c>
      <c r="H1450" s="124" t="str">
        <f>IF(E1450&lt;&gt;"",SUMIFS('JPK_KR-1'!AM:AM,'JPK_KR-1'!W:W,F1450),"")</f>
        <v/>
      </c>
      <c r="I1450" t="str">
        <f>IF(KOKPIT!I1450&lt;&gt;"",KOKPIT!I1450,"")</f>
        <v/>
      </c>
      <c r="J1450" t="str">
        <f>IF(KOKPIT!J1450&lt;&gt;"",KOKPIT!J1450,"")</f>
        <v/>
      </c>
      <c r="K1450" s="124" t="str">
        <f>IF(I1450&lt;&gt;"",SUMIFS('JPK_KR-1'!AJ:AJ,'JPK_KR-1'!W:W,J1450),"")</f>
        <v/>
      </c>
      <c r="L1450" s="124" t="str">
        <f>IF(I1450&lt;&gt;"",SUMIFS('JPK_KR-1'!AK:AK,'JPK_KR-1'!W:W,J1450),"")</f>
        <v/>
      </c>
    </row>
    <row r="1451" spans="1:12" x14ac:dyDescent="0.35">
      <c r="A1451" t="str">
        <f>IF(KOKPIT!A1451&lt;&gt;"",KOKPIT!A1451,"")</f>
        <v/>
      </c>
      <c r="B1451" t="str">
        <f>IF(KOKPIT!B1451&lt;&gt;"",KOKPIT!B1451,"")</f>
        <v/>
      </c>
      <c r="C1451" s="124" t="str">
        <f>IF(A1451&lt;&gt;"",SUMIFS('JPK_KR-1'!AL:AL,'JPK_KR-1'!W:W,B1451),"")</f>
        <v/>
      </c>
      <c r="D1451" s="124" t="str">
        <f>IF(A1451&lt;&gt;"",SUMIFS('JPK_KR-1'!AM:AM,'JPK_KR-1'!W:W,B1451),"")</f>
        <v/>
      </c>
      <c r="E1451" t="str">
        <f>IF(KOKPIT!E1451&lt;&gt;"",KOKPIT!E1451,"")</f>
        <v/>
      </c>
      <c r="F1451" t="str">
        <f>IF(KOKPIT!F1451&lt;&gt;"",KOKPIT!F1451,"")</f>
        <v/>
      </c>
      <c r="G1451" s="124" t="str">
        <f>IF(E1451&lt;&gt;"",SUMIFS('JPK_KR-1'!AL:AL,'JPK_KR-1'!W:W,F1451),"")</f>
        <v/>
      </c>
      <c r="H1451" s="124" t="str">
        <f>IF(E1451&lt;&gt;"",SUMIFS('JPK_KR-1'!AM:AM,'JPK_KR-1'!W:W,F1451),"")</f>
        <v/>
      </c>
      <c r="I1451" t="str">
        <f>IF(KOKPIT!I1451&lt;&gt;"",KOKPIT!I1451,"")</f>
        <v/>
      </c>
      <c r="J1451" t="str">
        <f>IF(KOKPIT!J1451&lt;&gt;"",KOKPIT!J1451,"")</f>
        <v/>
      </c>
      <c r="K1451" s="124" t="str">
        <f>IF(I1451&lt;&gt;"",SUMIFS('JPK_KR-1'!AJ:AJ,'JPK_KR-1'!W:W,J1451),"")</f>
        <v/>
      </c>
      <c r="L1451" s="124" t="str">
        <f>IF(I1451&lt;&gt;"",SUMIFS('JPK_KR-1'!AK:AK,'JPK_KR-1'!W:W,J1451),"")</f>
        <v/>
      </c>
    </row>
    <row r="1452" spans="1:12" x14ac:dyDescent="0.35">
      <c r="A1452" t="str">
        <f>IF(KOKPIT!A1452&lt;&gt;"",KOKPIT!A1452,"")</f>
        <v/>
      </c>
      <c r="B1452" t="str">
        <f>IF(KOKPIT!B1452&lt;&gt;"",KOKPIT!B1452,"")</f>
        <v/>
      </c>
      <c r="C1452" s="124" t="str">
        <f>IF(A1452&lt;&gt;"",SUMIFS('JPK_KR-1'!AL:AL,'JPK_KR-1'!W:W,B1452),"")</f>
        <v/>
      </c>
      <c r="D1452" s="124" t="str">
        <f>IF(A1452&lt;&gt;"",SUMIFS('JPK_KR-1'!AM:AM,'JPK_KR-1'!W:W,B1452),"")</f>
        <v/>
      </c>
      <c r="E1452" t="str">
        <f>IF(KOKPIT!E1452&lt;&gt;"",KOKPIT!E1452,"")</f>
        <v/>
      </c>
      <c r="F1452" t="str">
        <f>IF(KOKPIT!F1452&lt;&gt;"",KOKPIT!F1452,"")</f>
        <v/>
      </c>
      <c r="G1452" s="124" t="str">
        <f>IF(E1452&lt;&gt;"",SUMIFS('JPK_KR-1'!AL:AL,'JPK_KR-1'!W:W,F1452),"")</f>
        <v/>
      </c>
      <c r="H1452" s="124" t="str">
        <f>IF(E1452&lt;&gt;"",SUMIFS('JPK_KR-1'!AM:AM,'JPK_KR-1'!W:W,F1452),"")</f>
        <v/>
      </c>
      <c r="I1452" t="str">
        <f>IF(KOKPIT!I1452&lt;&gt;"",KOKPIT!I1452,"")</f>
        <v/>
      </c>
      <c r="J1452" t="str">
        <f>IF(KOKPIT!J1452&lt;&gt;"",KOKPIT!J1452,"")</f>
        <v/>
      </c>
      <c r="K1452" s="124" t="str">
        <f>IF(I1452&lt;&gt;"",SUMIFS('JPK_KR-1'!AJ:AJ,'JPK_KR-1'!W:W,J1452),"")</f>
        <v/>
      </c>
      <c r="L1452" s="124" t="str">
        <f>IF(I1452&lt;&gt;"",SUMIFS('JPK_KR-1'!AK:AK,'JPK_KR-1'!W:W,J1452),"")</f>
        <v/>
      </c>
    </row>
    <row r="1453" spans="1:12" x14ac:dyDescent="0.35">
      <c r="A1453" t="str">
        <f>IF(KOKPIT!A1453&lt;&gt;"",KOKPIT!A1453,"")</f>
        <v/>
      </c>
      <c r="B1453" t="str">
        <f>IF(KOKPIT!B1453&lt;&gt;"",KOKPIT!B1453,"")</f>
        <v/>
      </c>
      <c r="C1453" s="124" t="str">
        <f>IF(A1453&lt;&gt;"",SUMIFS('JPK_KR-1'!AL:AL,'JPK_KR-1'!W:W,B1453),"")</f>
        <v/>
      </c>
      <c r="D1453" s="124" t="str">
        <f>IF(A1453&lt;&gt;"",SUMIFS('JPK_KR-1'!AM:AM,'JPK_KR-1'!W:W,B1453),"")</f>
        <v/>
      </c>
      <c r="E1453" t="str">
        <f>IF(KOKPIT!E1453&lt;&gt;"",KOKPIT!E1453,"")</f>
        <v/>
      </c>
      <c r="F1453" t="str">
        <f>IF(KOKPIT!F1453&lt;&gt;"",KOKPIT!F1453,"")</f>
        <v/>
      </c>
      <c r="G1453" s="124" t="str">
        <f>IF(E1453&lt;&gt;"",SUMIFS('JPK_KR-1'!AL:AL,'JPK_KR-1'!W:W,F1453),"")</f>
        <v/>
      </c>
      <c r="H1453" s="124" t="str">
        <f>IF(E1453&lt;&gt;"",SUMIFS('JPK_KR-1'!AM:AM,'JPK_KR-1'!W:W,F1453),"")</f>
        <v/>
      </c>
      <c r="I1453" t="str">
        <f>IF(KOKPIT!I1453&lt;&gt;"",KOKPIT!I1453,"")</f>
        <v/>
      </c>
      <c r="J1453" t="str">
        <f>IF(KOKPIT!J1453&lt;&gt;"",KOKPIT!J1453,"")</f>
        <v/>
      </c>
      <c r="K1453" s="124" t="str">
        <f>IF(I1453&lt;&gt;"",SUMIFS('JPK_KR-1'!AJ:AJ,'JPK_KR-1'!W:W,J1453),"")</f>
        <v/>
      </c>
      <c r="L1453" s="124" t="str">
        <f>IF(I1453&lt;&gt;"",SUMIFS('JPK_KR-1'!AK:AK,'JPK_KR-1'!W:W,J1453),"")</f>
        <v/>
      </c>
    </row>
    <row r="1454" spans="1:12" x14ac:dyDescent="0.35">
      <c r="A1454" t="str">
        <f>IF(KOKPIT!A1454&lt;&gt;"",KOKPIT!A1454,"")</f>
        <v/>
      </c>
      <c r="B1454" t="str">
        <f>IF(KOKPIT!B1454&lt;&gt;"",KOKPIT!B1454,"")</f>
        <v/>
      </c>
      <c r="C1454" s="124" t="str">
        <f>IF(A1454&lt;&gt;"",SUMIFS('JPK_KR-1'!AL:AL,'JPK_KR-1'!W:W,B1454),"")</f>
        <v/>
      </c>
      <c r="D1454" s="124" t="str">
        <f>IF(A1454&lt;&gt;"",SUMIFS('JPK_KR-1'!AM:AM,'JPK_KR-1'!W:W,B1454),"")</f>
        <v/>
      </c>
      <c r="E1454" t="str">
        <f>IF(KOKPIT!E1454&lt;&gt;"",KOKPIT!E1454,"")</f>
        <v/>
      </c>
      <c r="F1454" t="str">
        <f>IF(KOKPIT!F1454&lt;&gt;"",KOKPIT!F1454,"")</f>
        <v/>
      </c>
      <c r="G1454" s="124" t="str">
        <f>IF(E1454&lt;&gt;"",SUMIFS('JPK_KR-1'!AL:AL,'JPK_KR-1'!W:W,F1454),"")</f>
        <v/>
      </c>
      <c r="H1454" s="124" t="str">
        <f>IF(E1454&lt;&gt;"",SUMIFS('JPK_KR-1'!AM:AM,'JPK_KR-1'!W:W,F1454),"")</f>
        <v/>
      </c>
      <c r="I1454" t="str">
        <f>IF(KOKPIT!I1454&lt;&gt;"",KOKPIT!I1454,"")</f>
        <v/>
      </c>
      <c r="J1454" t="str">
        <f>IF(KOKPIT!J1454&lt;&gt;"",KOKPIT!J1454,"")</f>
        <v/>
      </c>
      <c r="K1454" s="124" t="str">
        <f>IF(I1454&lt;&gt;"",SUMIFS('JPK_KR-1'!AJ:AJ,'JPK_KR-1'!W:W,J1454),"")</f>
        <v/>
      </c>
      <c r="L1454" s="124" t="str">
        <f>IF(I1454&lt;&gt;"",SUMIFS('JPK_KR-1'!AK:AK,'JPK_KR-1'!W:W,J1454),"")</f>
        <v/>
      </c>
    </row>
    <row r="1455" spans="1:12" x14ac:dyDescent="0.35">
      <c r="A1455" t="str">
        <f>IF(KOKPIT!A1455&lt;&gt;"",KOKPIT!A1455,"")</f>
        <v/>
      </c>
      <c r="B1455" t="str">
        <f>IF(KOKPIT!B1455&lt;&gt;"",KOKPIT!B1455,"")</f>
        <v/>
      </c>
      <c r="C1455" s="124" t="str">
        <f>IF(A1455&lt;&gt;"",SUMIFS('JPK_KR-1'!AL:AL,'JPK_KR-1'!W:W,B1455),"")</f>
        <v/>
      </c>
      <c r="D1455" s="124" t="str">
        <f>IF(A1455&lt;&gt;"",SUMIFS('JPK_KR-1'!AM:AM,'JPK_KR-1'!W:W,B1455),"")</f>
        <v/>
      </c>
      <c r="E1455" t="str">
        <f>IF(KOKPIT!E1455&lt;&gt;"",KOKPIT!E1455,"")</f>
        <v/>
      </c>
      <c r="F1455" t="str">
        <f>IF(KOKPIT!F1455&lt;&gt;"",KOKPIT!F1455,"")</f>
        <v/>
      </c>
      <c r="G1455" s="124" t="str">
        <f>IF(E1455&lt;&gt;"",SUMIFS('JPK_KR-1'!AL:AL,'JPK_KR-1'!W:W,F1455),"")</f>
        <v/>
      </c>
      <c r="H1455" s="124" t="str">
        <f>IF(E1455&lt;&gt;"",SUMIFS('JPK_KR-1'!AM:AM,'JPK_KR-1'!W:W,F1455),"")</f>
        <v/>
      </c>
      <c r="I1455" t="str">
        <f>IF(KOKPIT!I1455&lt;&gt;"",KOKPIT!I1455,"")</f>
        <v/>
      </c>
      <c r="J1455" t="str">
        <f>IF(KOKPIT!J1455&lt;&gt;"",KOKPIT!J1455,"")</f>
        <v/>
      </c>
      <c r="K1455" s="124" t="str">
        <f>IF(I1455&lt;&gt;"",SUMIFS('JPK_KR-1'!AJ:AJ,'JPK_KR-1'!W:W,J1455),"")</f>
        <v/>
      </c>
      <c r="L1455" s="124" t="str">
        <f>IF(I1455&lt;&gt;"",SUMIFS('JPK_KR-1'!AK:AK,'JPK_KR-1'!W:W,J1455),"")</f>
        <v/>
      </c>
    </row>
    <row r="1456" spans="1:12" x14ac:dyDescent="0.35">
      <c r="A1456" t="str">
        <f>IF(KOKPIT!A1456&lt;&gt;"",KOKPIT!A1456,"")</f>
        <v/>
      </c>
      <c r="B1456" t="str">
        <f>IF(KOKPIT!B1456&lt;&gt;"",KOKPIT!B1456,"")</f>
        <v/>
      </c>
      <c r="C1456" s="124" t="str">
        <f>IF(A1456&lt;&gt;"",SUMIFS('JPK_KR-1'!AL:AL,'JPK_KR-1'!W:W,B1456),"")</f>
        <v/>
      </c>
      <c r="D1456" s="124" t="str">
        <f>IF(A1456&lt;&gt;"",SUMIFS('JPK_KR-1'!AM:AM,'JPK_KR-1'!W:W,B1456),"")</f>
        <v/>
      </c>
      <c r="E1456" t="str">
        <f>IF(KOKPIT!E1456&lt;&gt;"",KOKPIT!E1456,"")</f>
        <v/>
      </c>
      <c r="F1456" t="str">
        <f>IF(KOKPIT!F1456&lt;&gt;"",KOKPIT!F1456,"")</f>
        <v/>
      </c>
      <c r="G1456" s="124" t="str">
        <f>IF(E1456&lt;&gt;"",SUMIFS('JPK_KR-1'!AL:AL,'JPK_KR-1'!W:W,F1456),"")</f>
        <v/>
      </c>
      <c r="H1456" s="124" t="str">
        <f>IF(E1456&lt;&gt;"",SUMIFS('JPK_KR-1'!AM:AM,'JPK_KR-1'!W:W,F1456),"")</f>
        <v/>
      </c>
      <c r="I1456" t="str">
        <f>IF(KOKPIT!I1456&lt;&gt;"",KOKPIT!I1456,"")</f>
        <v/>
      </c>
      <c r="J1456" t="str">
        <f>IF(KOKPIT!J1456&lt;&gt;"",KOKPIT!J1456,"")</f>
        <v/>
      </c>
      <c r="K1456" s="124" t="str">
        <f>IF(I1456&lt;&gt;"",SUMIFS('JPK_KR-1'!AJ:AJ,'JPK_KR-1'!W:W,J1456),"")</f>
        <v/>
      </c>
      <c r="L1456" s="124" t="str">
        <f>IF(I1456&lt;&gt;"",SUMIFS('JPK_KR-1'!AK:AK,'JPK_KR-1'!W:W,J1456),"")</f>
        <v/>
      </c>
    </row>
    <row r="1457" spans="1:12" x14ac:dyDescent="0.35">
      <c r="A1457" t="str">
        <f>IF(KOKPIT!A1457&lt;&gt;"",KOKPIT!A1457,"")</f>
        <v/>
      </c>
      <c r="B1457" t="str">
        <f>IF(KOKPIT!B1457&lt;&gt;"",KOKPIT!B1457,"")</f>
        <v/>
      </c>
      <c r="C1457" s="124" t="str">
        <f>IF(A1457&lt;&gt;"",SUMIFS('JPK_KR-1'!AL:AL,'JPK_KR-1'!W:W,B1457),"")</f>
        <v/>
      </c>
      <c r="D1457" s="124" t="str">
        <f>IF(A1457&lt;&gt;"",SUMIFS('JPK_KR-1'!AM:AM,'JPK_KR-1'!W:W,B1457),"")</f>
        <v/>
      </c>
      <c r="E1457" t="str">
        <f>IF(KOKPIT!E1457&lt;&gt;"",KOKPIT!E1457,"")</f>
        <v/>
      </c>
      <c r="F1457" t="str">
        <f>IF(KOKPIT!F1457&lt;&gt;"",KOKPIT!F1457,"")</f>
        <v/>
      </c>
      <c r="G1457" s="124" t="str">
        <f>IF(E1457&lt;&gt;"",SUMIFS('JPK_KR-1'!AL:AL,'JPK_KR-1'!W:W,F1457),"")</f>
        <v/>
      </c>
      <c r="H1457" s="124" t="str">
        <f>IF(E1457&lt;&gt;"",SUMIFS('JPK_KR-1'!AM:AM,'JPK_KR-1'!W:W,F1457),"")</f>
        <v/>
      </c>
      <c r="I1457" t="str">
        <f>IF(KOKPIT!I1457&lt;&gt;"",KOKPIT!I1457,"")</f>
        <v/>
      </c>
      <c r="J1457" t="str">
        <f>IF(KOKPIT!J1457&lt;&gt;"",KOKPIT!J1457,"")</f>
        <v/>
      </c>
      <c r="K1457" s="124" t="str">
        <f>IF(I1457&lt;&gt;"",SUMIFS('JPK_KR-1'!AJ:AJ,'JPK_KR-1'!W:W,J1457),"")</f>
        <v/>
      </c>
      <c r="L1457" s="124" t="str">
        <f>IF(I1457&lt;&gt;"",SUMIFS('JPK_KR-1'!AK:AK,'JPK_KR-1'!W:W,J1457),"")</f>
        <v/>
      </c>
    </row>
    <row r="1458" spans="1:12" x14ac:dyDescent="0.35">
      <c r="A1458" t="str">
        <f>IF(KOKPIT!A1458&lt;&gt;"",KOKPIT!A1458,"")</f>
        <v/>
      </c>
      <c r="B1458" t="str">
        <f>IF(KOKPIT!B1458&lt;&gt;"",KOKPIT!B1458,"")</f>
        <v/>
      </c>
      <c r="C1458" s="124" t="str">
        <f>IF(A1458&lt;&gt;"",SUMIFS('JPK_KR-1'!AL:AL,'JPK_KR-1'!W:W,B1458),"")</f>
        <v/>
      </c>
      <c r="D1458" s="124" t="str">
        <f>IF(A1458&lt;&gt;"",SUMIFS('JPK_KR-1'!AM:AM,'JPK_KR-1'!W:W,B1458),"")</f>
        <v/>
      </c>
      <c r="E1458" t="str">
        <f>IF(KOKPIT!E1458&lt;&gt;"",KOKPIT!E1458,"")</f>
        <v/>
      </c>
      <c r="F1458" t="str">
        <f>IF(KOKPIT!F1458&lt;&gt;"",KOKPIT!F1458,"")</f>
        <v/>
      </c>
      <c r="G1458" s="124" t="str">
        <f>IF(E1458&lt;&gt;"",SUMIFS('JPK_KR-1'!AL:AL,'JPK_KR-1'!W:W,F1458),"")</f>
        <v/>
      </c>
      <c r="H1458" s="124" t="str">
        <f>IF(E1458&lt;&gt;"",SUMIFS('JPK_KR-1'!AM:AM,'JPK_KR-1'!W:W,F1458),"")</f>
        <v/>
      </c>
      <c r="I1458" t="str">
        <f>IF(KOKPIT!I1458&lt;&gt;"",KOKPIT!I1458,"")</f>
        <v/>
      </c>
      <c r="J1458" t="str">
        <f>IF(KOKPIT!J1458&lt;&gt;"",KOKPIT!J1458,"")</f>
        <v/>
      </c>
      <c r="K1458" s="124" t="str">
        <f>IF(I1458&lt;&gt;"",SUMIFS('JPK_KR-1'!AJ:AJ,'JPK_KR-1'!W:W,J1458),"")</f>
        <v/>
      </c>
      <c r="L1458" s="124" t="str">
        <f>IF(I1458&lt;&gt;"",SUMIFS('JPK_KR-1'!AK:AK,'JPK_KR-1'!W:W,J1458),"")</f>
        <v/>
      </c>
    </row>
    <row r="1459" spans="1:12" x14ac:dyDescent="0.35">
      <c r="A1459" t="str">
        <f>IF(KOKPIT!A1459&lt;&gt;"",KOKPIT!A1459,"")</f>
        <v/>
      </c>
      <c r="B1459" t="str">
        <f>IF(KOKPIT!B1459&lt;&gt;"",KOKPIT!B1459,"")</f>
        <v/>
      </c>
      <c r="C1459" s="124" t="str">
        <f>IF(A1459&lt;&gt;"",SUMIFS('JPK_KR-1'!AL:AL,'JPK_KR-1'!W:W,B1459),"")</f>
        <v/>
      </c>
      <c r="D1459" s="124" t="str">
        <f>IF(A1459&lt;&gt;"",SUMIFS('JPK_KR-1'!AM:AM,'JPK_KR-1'!W:W,B1459),"")</f>
        <v/>
      </c>
      <c r="E1459" t="str">
        <f>IF(KOKPIT!E1459&lt;&gt;"",KOKPIT!E1459,"")</f>
        <v/>
      </c>
      <c r="F1459" t="str">
        <f>IF(KOKPIT!F1459&lt;&gt;"",KOKPIT!F1459,"")</f>
        <v/>
      </c>
      <c r="G1459" s="124" t="str">
        <f>IF(E1459&lt;&gt;"",SUMIFS('JPK_KR-1'!AL:AL,'JPK_KR-1'!W:W,F1459),"")</f>
        <v/>
      </c>
      <c r="H1459" s="124" t="str">
        <f>IF(E1459&lt;&gt;"",SUMIFS('JPK_KR-1'!AM:AM,'JPK_KR-1'!W:W,F1459),"")</f>
        <v/>
      </c>
      <c r="I1459" t="str">
        <f>IF(KOKPIT!I1459&lt;&gt;"",KOKPIT!I1459,"")</f>
        <v/>
      </c>
      <c r="J1459" t="str">
        <f>IF(KOKPIT!J1459&lt;&gt;"",KOKPIT!J1459,"")</f>
        <v/>
      </c>
      <c r="K1459" s="124" t="str">
        <f>IF(I1459&lt;&gt;"",SUMIFS('JPK_KR-1'!AJ:AJ,'JPK_KR-1'!W:W,J1459),"")</f>
        <v/>
      </c>
      <c r="L1459" s="124" t="str">
        <f>IF(I1459&lt;&gt;"",SUMIFS('JPK_KR-1'!AK:AK,'JPK_KR-1'!W:W,J1459),"")</f>
        <v/>
      </c>
    </row>
    <row r="1460" spans="1:12" x14ac:dyDescent="0.35">
      <c r="A1460" t="str">
        <f>IF(KOKPIT!A1460&lt;&gt;"",KOKPIT!A1460,"")</f>
        <v/>
      </c>
      <c r="B1460" t="str">
        <f>IF(KOKPIT!B1460&lt;&gt;"",KOKPIT!B1460,"")</f>
        <v/>
      </c>
      <c r="C1460" s="124" t="str">
        <f>IF(A1460&lt;&gt;"",SUMIFS('JPK_KR-1'!AL:AL,'JPK_KR-1'!W:W,B1460),"")</f>
        <v/>
      </c>
      <c r="D1460" s="124" t="str">
        <f>IF(A1460&lt;&gt;"",SUMIFS('JPK_KR-1'!AM:AM,'JPK_KR-1'!W:W,B1460),"")</f>
        <v/>
      </c>
      <c r="E1460" t="str">
        <f>IF(KOKPIT!E1460&lt;&gt;"",KOKPIT!E1460,"")</f>
        <v/>
      </c>
      <c r="F1460" t="str">
        <f>IF(KOKPIT!F1460&lt;&gt;"",KOKPIT!F1460,"")</f>
        <v/>
      </c>
      <c r="G1460" s="124" t="str">
        <f>IF(E1460&lt;&gt;"",SUMIFS('JPK_KR-1'!AL:AL,'JPK_KR-1'!W:W,F1460),"")</f>
        <v/>
      </c>
      <c r="H1460" s="124" t="str">
        <f>IF(E1460&lt;&gt;"",SUMIFS('JPK_KR-1'!AM:AM,'JPK_KR-1'!W:W,F1460),"")</f>
        <v/>
      </c>
      <c r="I1460" t="str">
        <f>IF(KOKPIT!I1460&lt;&gt;"",KOKPIT!I1460,"")</f>
        <v/>
      </c>
      <c r="J1460" t="str">
        <f>IF(KOKPIT!J1460&lt;&gt;"",KOKPIT!J1460,"")</f>
        <v/>
      </c>
      <c r="K1460" s="124" t="str">
        <f>IF(I1460&lt;&gt;"",SUMIFS('JPK_KR-1'!AJ:AJ,'JPK_KR-1'!W:W,J1460),"")</f>
        <v/>
      </c>
      <c r="L1460" s="124" t="str">
        <f>IF(I1460&lt;&gt;"",SUMIFS('JPK_KR-1'!AK:AK,'JPK_KR-1'!W:W,J1460),"")</f>
        <v/>
      </c>
    </row>
    <row r="1461" spans="1:12" x14ac:dyDescent="0.35">
      <c r="A1461" t="str">
        <f>IF(KOKPIT!A1461&lt;&gt;"",KOKPIT!A1461,"")</f>
        <v/>
      </c>
      <c r="B1461" t="str">
        <f>IF(KOKPIT!B1461&lt;&gt;"",KOKPIT!B1461,"")</f>
        <v/>
      </c>
      <c r="C1461" s="124" t="str">
        <f>IF(A1461&lt;&gt;"",SUMIFS('JPK_KR-1'!AL:AL,'JPK_KR-1'!W:W,B1461),"")</f>
        <v/>
      </c>
      <c r="D1461" s="124" t="str">
        <f>IF(A1461&lt;&gt;"",SUMIFS('JPK_KR-1'!AM:AM,'JPK_KR-1'!W:W,B1461),"")</f>
        <v/>
      </c>
      <c r="E1461" t="str">
        <f>IF(KOKPIT!E1461&lt;&gt;"",KOKPIT!E1461,"")</f>
        <v/>
      </c>
      <c r="F1461" t="str">
        <f>IF(KOKPIT!F1461&lt;&gt;"",KOKPIT!F1461,"")</f>
        <v/>
      </c>
      <c r="G1461" s="124" t="str">
        <f>IF(E1461&lt;&gt;"",SUMIFS('JPK_KR-1'!AL:AL,'JPK_KR-1'!W:W,F1461),"")</f>
        <v/>
      </c>
      <c r="H1461" s="124" t="str">
        <f>IF(E1461&lt;&gt;"",SUMIFS('JPK_KR-1'!AM:AM,'JPK_KR-1'!W:W,F1461),"")</f>
        <v/>
      </c>
      <c r="I1461" t="str">
        <f>IF(KOKPIT!I1461&lt;&gt;"",KOKPIT!I1461,"")</f>
        <v/>
      </c>
      <c r="J1461" t="str">
        <f>IF(KOKPIT!J1461&lt;&gt;"",KOKPIT!J1461,"")</f>
        <v/>
      </c>
      <c r="K1461" s="124" t="str">
        <f>IF(I1461&lt;&gt;"",SUMIFS('JPK_KR-1'!AJ:AJ,'JPK_KR-1'!W:W,J1461),"")</f>
        <v/>
      </c>
      <c r="L1461" s="124" t="str">
        <f>IF(I1461&lt;&gt;"",SUMIFS('JPK_KR-1'!AK:AK,'JPK_KR-1'!W:W,J1461),"")</f>
        <v/>
      </c>
    </row>
    <row r="1462" spans="1:12" x14ac:dyDescent="0.35">
      <c r="A1462" t="str">
        <f>IF(KOKPIT!A1462&lt;&gt;"",KOKPIT!A1462,"")</f>
        <v/>
      </c>
      <c r="B1462" t="str">
        <f>IF(KOKPIT!B1462&lt;&gt;"",KOKPIT!B1462,"")</f>
        <v/>
      </c>
      <c r="C1462" s="124" t="str">
        <f>IF(A1462&lt;&gt;"",SUMIFS('JPK_KR-1'!AL:AL,'JPK_KR-1'!W:W,B1462),"")</f>
        <v/>
      </c>
      <c r="D1462" s="124" t="str">
        <f>IF(A1462&lt;&gt;"",SUMIFS('JPK_KR-1'!AM:AM,'JPK_KR-1'!W:W,B1462),"")</f>
        <v/>
      </c>
      <c r="E1462" t="str">
        <f>IF(KOKPIT!E1462&lt;&gt;"",KOKPIT!E1462,"")</f>
        <v/>
      </c>
      <c r="F1462" t="str">
        <f>IF(KOKPIT!F1462&lt;&gt;"",KOKPIT!F1462,"")</f>
        <v/>
      </c>
      <c r="G1462" s="124" t="str">
        <f>IF(E1462&lt;&gt;"",SUMIFS('JPK_KR-1'!AL:AL,'JPK_KR-1'!W:W,F1462),"")</f>
        <v/>
      </c>
      <c r="H1462" s="124" t="str">
        <f>IF(E1462&lt;&gt;"",SUMIFS('JPK_KR-1'!AM:AM,'JPK_KR-1'!W:W,F1462),"")</f>
        <v/>
      </c>
      <c r="I1462" t="str">
        <f>IF(KOKPIT!I1462&lt;&gt;"",KOKPIT!I1462,"")</f>
        <v/>
      </c>
      <c r="J1462" t="str">
        <f>IF(KOKPIT!J1462&lt;&gt;"",KOKPIT!J1462,"")</f>
        <v/>
      </c>
      <c r="K1462" s="124" t="str">
        <f>IF(I1462&lt;&gt;"",SUMIFS('JPK_KR-1'!AJ:AJ,'JPK_KR-1'!W:W,J1462),"")</f>
        <v/>
      </c>
      <c r="L1462" s="124" t="str">
        <f>IF(I1462&lt;&gt;"",SUMIFS('JPK_KR-1'!AK:AK,'JPK_KR-1'!W:W,J1462),"")</f>
        <v/>
      </c>
    </row>
    <row r="1463" spans="1:12" x14ac:dyDescent="0.35">
      <c r="A1463" t="str">
        <f>IF(KOKPIT!A1463&lt;&gt;"",KOKPIT!A1463,"")</f>
        <v/>
      </c>
      <c r="B1463" t="str">
        <f>IF(KOKPIT!B1463&lt;&gt;"",KOKPIT!B1463,"")</f>
        <v/>
      </c>
      <c r="C1463" s="124" t="str">
        <f>IF(A1463&lt;&gt;"",SUMIFS('JPK_KR-1'!AL:AL,'JPK_KR-1'!W:W,B1463),"")</f>
        <v/>
      </c>
      <c r="D1463" s="124" t="str">
        <f>IF(A1463&lt;&gt;"",SUMIFS('JPK_KR-1'!AM:AM,'JPK_KR-1'!W:W,B1463),"")</f>
        <v/>
      </c>
      <c r="E1463" t="str">
        <f>IF(KOKPIT!E1463&lt;&gt;"",KOKPIT!E1463,"")</f>
        <v/>
      </c>
      <c r="F1463" t="str">
        <f>IF(KOKPIT!F1463&lt;&gt;"",KOKPIT!F1463,"")</f>
        <v/>
      </c>
      <c r="G1463" s="124" t="str">
        <f>IF(E1463&lt;&gt;"",SUMIFS('JPK_KR-1'!AL:AL,'JPK_KR-1'!W:W,F1463),"")</f>
        <v/>
      </c>
      <c r="H1463" s="124" t="str">
        <f>IF(E1463&lt;&gt;"",SUMIFS('JPK_KR-1'!AM:AM,'JPK_KR-1'!W:W,F1463),"")</f>
        <v/>
      </c>
      <c r="I1463" t="str">
        <f>IF(KOKPIT!I1463&lt;&gt;"",KOKPIT!I1463,"")</f>
        <v/>
      </c>
      <c r="J1463" t="str">
        <f>IF(KOKPIT!J1463&lt;&gt;"",KOKPIT!J1463,"")</f>
        <v/>
      </c>
      <c r="K1463" s="124" t="str">
        <f>IF(I1463&lt;&gt;"",SUMIFS('JPK_KR-1'!AJ:AJ,'JPK_KR-1'!W:W,J1463),"")</f>
        <v/>
      </c>
      <c r="L1463" s="124" t="str">
        <f>IF(I1463&lt;&gt;"",SUMIFS('JPK_KR-1'!AK:AK,'JPK_KR-1'!W:W,J1463),"")</f>
        <v/>
      </c>
    </row>
    <row r="1464" spans="1:12" x14ac:dyDescent="0.35">
      <c r="A1464" t="str">
        <f>IF(KOKPIT!A1464&lt;&gt;"",KOKPIT!A1464,"")</f>
        <v/>
      </c>
      <c r="B1464" t="str">
        <f>IF(KOKPIT!B1464&lt;&gt;"",KOKPIT!B1464,"")</f>
        <v/>
      </c>
      <c r="C1464" s="124" t="str">
        <f>IF(A1464&lt;&gt;"",SUMIFS('JPK_KR-1'!AL:AL,'JPK_KR-1'!W:W,B1464),"")</f>
        <v/>
      </c>
      <c r="D1464" s="124" t="str">
        <f>IF(A1464&lt;&gt;"",SUMIFS('JPK_KR-1'!AM:AM,'JPK_KR-1'!W:W,B1464),"")</f>
        <v/>
      </c>
      <c r="E1464" t="str">
        <f>IF(KOKPIT!E1464&lt;&gt;"",KOKPIT!E1464,"")</f>
        <v/>
      </c>
      <c r="F1464" t="str">
        <f>IF(KOKPIT!F1464&lt;&gt;"",KOKPIT!F1464,"")</f>
        <v/>
      </c>
      <c r="G1464" s="124" t="str">
        <f>IF(E1464&lt;&gt;"",SUMIFS('JPK_KR-1'!AL:AL,'JPK_KR-1'!W:W,F1464),"")</f>
        <v/>
      </c>
      <c r="H1464" s="124" t="str">
        <f>IF(E1464&lt;&gt;"",SUMIFS('JPK_KR-1'!AM:AM,'JPK_KR-1'!W:W,F1464),"")</f>
        <v/>
      </c>
      <c r="I1464" t="str">
        <f>IF(KOKPIT!I1464&lt;&gt;"",KOKPIT!I1464,"")</f>
        <v/>
      </c>
      <c r="J1464" t="str">
        <f>IF(KOKPIT!J1464&lt;&gt;"",KOKPIT!J1464,"")</f>
        <v/>
      </c>
      <c r="K1464" s="124" t="str">
        <f>IF(I1464&lt;&gt;"",SUMIFS('JPK_KR-1'!AJ:AJ,'JPK_KR-1'!W:W,J1464),"")</f>
        <v/>
      </c>
      <c r="L1464" s="124" t="str">
        <f>IF(I1464&lt;&gt;"",SUMIFS('JPK_KR-1'!AK:AK,'JPK_KR-1'!W:W,J1464),"")</f>
        <v/>
      </c>
    </row>
    <row r="1465" spans="1:12" x14ac:dyDescent="0.35">
      <c r="A1465" t="str">
        <f>IF(KOKPIT!A1465&lt;&gt;"",KOKPIT!A1465,"")</f>
        <v/>
      </c>
      <c r="B1465" t="str">
        <f>IF(KOKPIT!B1465&lt;&gt;"",KOKPIT!B1465,"")</f>
        <v/>
      </c>
      <c r="C1465" s="124" t="str">
        <f>IF(A1465&lt;&gt;"",SUMIFS('JPK_KR-1'!AL:AL,'JPK_KR-1'!W:W,B1465),"")</f>
        <v/>
      </c>
      <c r="D1465" s="124" t="str">
        <f>IF(A1465&lt;&gt;"",SUMIFS('JPK_KR-1'!AM:AM,'JPK_KR-1'!W:W,B1465),"")</f>
        <v/>
      </c>
      <c r="E1465" t="str">
        <f>IF(KOKPIT!E1465&lt;&gt;"",KOKPIT!E1465,"")</f>
        <v/>
      </c>
      <c r="F1465" t="str">
        <f>IF(KOKPIT!F1465&lt;&gt;"",KOKPIT!F1465,"")</f>
        <v/>
      </c>
      <c r="G1465" s="124" t="str">
        <f>IF(E1465&lt;&gt;"",SUMIFS('JPK_KR-1'!AL:AL,'JPK_KR-1'!W:W,F1465),"")</f>
        <v/>
      </c>
      <c r="H1465" s="124" t="str">
        <f>IF(E1465&lt;&gt;"",SUMIFS('JPK_KR-1'!AM:AM,'JPK_KR-1'!W:W,F1465),"")</f>
        <v/>
      </c>
      <c r="I1465" t="str">
        <f>IF(KOKPIT!I1465&lt;&gt;"",KOKPIT!I1465,"")</f>
        <v/>
      </c>
      <c r="J1465" t="str">
        <f>IF(KOKPIT!J1465&lt;&gt;"",KOKPIT!J1465,"")</f>
        <v/>
      </c>
      <c r="K1465" s="124" t="str">
        <f>IF(I1465&lt;&gt;"",SUMIFS('JPK_KR-1'!AJ:AJ,'JPK_KR-1'!W:W,J1465),"")</f>
        <v/>
      </c>
      <c r="L1465" s="124" t="str">
        <f>IF(I1465&lt;&gt;"",SUMIFS('JPK_KR-1'!AK:AK,'JPK_KR-1'!W:W,J1465),"")</f>
        <v/>
      </c>
    </row>
    <row r="1466" spans="1:12" x14ac:dyDescent="0.35">
      <c r="A1466" t="str">
        <f>IF(KOKPIT!A1466&lt;&gt;"",KOKPIT!A1466,"")</f>
        <v/>
      </c>
      <c r="B1466" t="str">
        <f>IF(KOKPIT!B1466&lt;&gt;"",KOKPIT!B1466,"")</f>
        <v/>
      </c>
      <c r="C1466" s="124" t="str">
        <f>IF(A1466&lt;&gt;"",SUMIFS('JPK_KR-1'!AL:AL,'JPK_KR-1'!W:W,B1466),"")</f>
        <v/>
      </c>
      <c r="D1466" s="124" t="str">
        <f>IF(A1466&lt;&gt;"",SUMIFS('JPK_KR-1'!AM:AM,'JPK_KR-1'!W:W,B1466),"")</f>
        <v/>
      </c>
      <c r="E1466" t="str">
        <f>IF(KOKPIT!E1466&lt;&gt;"",KOKPIT!E1466,"")</f>
        <v/>
      </c>
      <c r="F1466" t="str">
        <f>IF(KOKPIT!F1466&lt;&gt;"",KOKPIT!F1466,"")</f>
        <v/>
      </c>
      <c r="G1466" s="124" t="str">
        <f>IF(E1466&lt;&gt;"",SUMIFS('JPK_KR-1'!AL:AL,'JPK_KR-1'!W:W,F1466),"")</f>
        <v/>
      </c>
      <c r="H1466" s="124" t="str">
        <f>IF(E1466&lt;&gt;"",SUMIFS('JPK_KR-1'!AM:AM,'JPK_KR-1'!W:W,F1466),"")</f>
        <v/>
      </c>
      <c r="I1466" t="str">
        <f>IF(KOKPIT!I1466&lt;&gt;"",KOKPIT!I1466,"")</f>
        <v/>
      </c>
      <c r="J1466" t="str">
        <f>IF(KOKPIT!J1466&lt;&gt;"",KOKPIT!J1466,"")</f>
        <v/>
      </c>
      <c r="K1466" s="124" t="str">
        <f>IF(I1466&lt;&gt;"",SUMIFS('JPK_KR-1'!AJ:AJ,'JPK_KR-1'!W:W,J1466),"")</f>
        <v/>
      </c>
      <c r="L1466" s="124" t="str">
        <f>IF(I1466&lt;&gt;"",SUMIFS('JPK_KR-1'!AK:AK,'JPK_KR-1'!W:W,J1466),"")</f>
        <v/>
      </c>
    </row>
    <row r="1467" spans="1:12" x14ac:dyDescent="0.35">
      <c r="A1467" t="str">
        <f>IF(KOKPIT!A1467&lt;&gt;"",KOKPIT!A1467,"")</f>
        <v/>
      </c>
      <c r="B1467" t="str">
        <f>IF(KOKPIT!B1467&lt;&gt;"",KOKPIT!B1467,"")</f>
        <v/>
      </c>
      <c r="C1467" s="124" t="str">
        <f>IF(A1467&lt;&gt;"",SUMIFS('JPK_KR-1'!AL:AL,'JPK_KR-1'!W:W,B1467),"")</f>
        <v/>
      </c>
      <c r="D1467" s="124" t="str">
        <f>IF(A1467&lt;&gt;"",SUMIFS('JPK_KR-1'!AM:AM,'JPK_KR-1'!W:W,B1467),"")</f>
        <v/>
      </c>
      <c r="E1467" t="str">
        <f>IF(KOKPIT!E1467&lt;&gt;"",KOKPIT!E1467,"")</f>
        <v/>
      </c>
      <c r="F1467" t="str">
        <f>IF(KOKPIT!F1467&lt;&gt;"",KOKPIT!F1467,"")</f>
        <v/>
      </c>
      <c r="G1467" s="124" t="str">
        <f>IF(E1467&lt;&gt;"",SUMIFS('JPK_KR-1'!AL:AL,'JPK_KR-1'!W:W,F1467),"")</f>
        <v/>
      </c>
      <c r="H1467" s="124" t="str">
        <f>IF(E1467&lt;&gt;"",SUMIFS('JPK_KR-1'!AM:AM,'JPK_KR-1'!W:W,F1467),"")</f>
        <v/>
      </c>
      <c r="I1467" t="str">
        <f>IF(KOKPIT!I1467&lt;&gt;"",KOKPIT!I1467,"")</f>
        <v/>
      </c>
      <c r="J1467" t="str">
        <f>IF(KOKPIT!J1467&lt;&gt;"",KOKPIT!J1467,"")</f>
        <v/>
      </c>
      <c r="K1467" s="124" t="str">
        <f>IF(I1467&lt;&gt;"",SUMIFS('JPK_KR-1'!AJ:AJ,'JPK_KR-1'!W:W,J1467),"")</f>
        <v/>
      </c>
      <c r="L1467" s="124" t="str">
        <f>IF(I1467&lt;&gt;"",SUMIFS('JPK_KR-1'!AK:AK,'JPK_KR-1'!W:W,J1467),"")</f>
        <v/>
      </c>
    </row>
    <row r="1468" spans="1:12" x14ac:dyDescent="0.35">
      <c r="A1468" t="str">
        <f>IF(KOKPIT!A1468&lt;&gt;"",KOKPIT!A1468,"")</f>
        <v/>
      </c>
      <c r="B1468" t="str">
        <f>IF(KOKPIT!B1468&lt;&gt;"",KOKPIT!B1468,"")</f>
        <v/>
      </c>
      <c r="C1468" s="124" t="str">
        <f>IF(A1468&lt;&gt;"",SUMIFS('JPK_KR-1'!AL:AL,'JPK_KR-1'!W:W,B1468),"")</f>
        <v/>
      </c>
      <c r="D1468" s="124" t="str">
        <f>IF(A1468&lt;&gt;"",SUMIFS('JPK_KR-1'!AM:AM,'JPK_KR-1'!W:W,B1468),"")</f>
        <v/>
      </c>
      <c r="E1468" t="str">
        <f>IF(KOKPIT!E1468&lt;&gt;"",KOKPIT!E1468,"")</f>
        <v/>
      </c>
      <c r="F1468" t="str">
        <f>IF(KOKPIT!F1468&lt;&gt;"",KOKPIT!F1468,"")</f>
        <v/>
      </c>
      <c r="G1468" s="124" t="str">
        <f>IF(E1468&lt;&gt;"",SUMIFS('JPK_KR-1'!AL:AL,'JPK_KR-1'!W:W,F1468),"")</f>
        <v/>
      </c>
      <c r="H1468" s="124" t="str">
        <f>IF(E1468&lt;&gt;"",SUMIFS('JPK_KR-1'!AM:AM,'JPK_KR-1'!W:W,F1468),"")</f>
        <v/>
      </c>
      <c r="I1468" t="str">
        <f>IF(KOKPIT!I1468&lt;&gt;"",KOKPIT!I1468,"")</f>
        <v/>
      </c>
      <c r="J1468" t="str">
        <f>IF(KOKPIT!J1468&lt;&gt;"",KOKPIT!J1468,"")</f>
        <v/>
      </c>
      <c r="K1468" s="124" t="str">
        <f>IF(I1468&lt;&gt;"",SUMIFS('JPK_KR-1'!AJ:AJ,'JPK_KR-1'!W:W,J1468),"")</f>
        <v/>
      </c>
      <c r="L1468" s="124" t="str">
        <f>IF(I1468&lt;&gt;"",SUMIFS('JPK_KR-1'!AK:AK,'JPK_KR-1'!W:W,J1468),"")</f>
        <v/>
      </c>
    </row>
    <row r="1469" spans="1:12" x14ac:dyDescent="0.35">
      <c r="A1469" t="str">
        <f>IF(KOKPIT!A1469&lt;&gt;"",KOKPIT!A1469,"")</f>
        <v/>
      </c>
      <c r="B1469" t="str">
        <f>IF(KOKPIT!B1469&lt;&gt;"",KOKPIT!B1469,"")</f>
        <v/>
      </c>
      <c r="C1469" s="124" t="str">
        <f>IF(A1469&lt;&gt;"",SUMIFS('JPK_KR-1'!AL:AL,'JPK_KR-1'!W:W,B1469),"")</f>
        <v/>
      </c>
      <c r="D1469" s="124" t="str">
        <f>IF(A1469&lt;&gt;"",SUMIFS('JPK_KR-1'!AM:AM,'JPK_KR-1'!W:W,B1469),"")</f>
        <v/>
      </c>
      <c r="E1469" t="str">
        <f>IF(KOKPIT!E1469&lt;&gt;"",KOKPIT!E1469,"")</f>
        <v/>
      </c>
      <c r="F1469" t="str">
        <f>IF(KOKPIT!F1469&lt;&gt;"",KOKPIT!F1469,"")</f>
        <v/>
      </c>
      <c r="G1469" s="124" t="str">
        <f>IF(E1469&lt;&gt;"",SUMIFS('JPK_KR-1'!AL:AL,'JPK_KR-1'!W:W,F1469),"")</f>
        <v/>
      </c>
      <c r="H1469" s="124" t="str">
        <f>IF(E1469&lt;&gt;"",SUMIFS('JPK_KR-1'!AM:AM,'JPK_KR-1'!W:W,F1469),"")</f>
        <v/>
      </c>
      <c r="I1469" t="str">
        <f>IF(KOKPIT!I1469&lt;&gt;"",KOKPIT!I1469,"")</f>
        <v/>
      </c>
      <c r="J1469" t="str">
        <f>IF(KOKPIT!J1469&lt;&gt;"",KOKPIT!J1469,"")</f>
        <v/>
      </c>
      <c r="K1469" s="124" t="str">
        <f>IF(I1469&lt;&gt;"",SUMIFS('JPK_KR-1'!AJ:AJ,'JPK_KR-1'!W:W,J1469),"")</f>
        <v/>
      </c>
      <c r="L1469" s="124" t="str">
        <f>IF(I1469&lt;&gt;"",SUMIFS('JPK_KR-1'!AK:AK,'JPK_KR-1'!W:W,J1469),"")</f>
        <v/>
      </c>
    </row>
    <row r="1470" spans="1:12" x14ac:dyDescent="0.35">
      <c r="A1470" t="str">
        <f>IF(KOKPIT!A1470&lt;&gt;"",KOKPIT!A1470,"")</f>
        <v/>
      </c>
      <c r="B1470" t="str">
        <f>IF(KOKPIT!B1470&lt;&gt;"",KOKPIT!B1470,"")</f>
        <v/>
      </c>
      <c r="C1470" s="124" t="str">
        <f>IF(A1470&lt;&gt;"",SUMIFS('JPK_KR-1'!AL:AL,'JPK_KR-1'!W:W,B1470),"")</f>
        <v/>
      </c>
      <c r="D1470" s="124" t="str">
        <f>IF(A1470&lt;&gt;"",SUMIFS('JPK_KR-1'!AM:AM,'JPK_KR-1'!W:W,B1470),"")</f>
        <v/>
      </c>
      <c r="E1470" t="str">
        <f>IF(KOKPIT!E1470&lt;&gt;"",KOKPIT!E1470,"")</f>
        <v/>
      </c>
      <c r="F1470" t="str">
        <f>IF(KOKPIT!F1470&lt;&gt;"",KOKPIT!F1470,"")</f>
        <v/>
      </c>
      <c r="G1470" s="124" t="str">
        <f>IF(E1470&lt;&gt;"",SUMIFS('JPK_KR-1'!AL:AL,'JPK_KR-1'!W:W,F1470),"")</f>
        <v/>
      </c>
      <c r="H1470" s="124" t="str">
        <f>IF(E1470&lt;&gt;"",SUMIFS('JPK_KR-1'!AM:AM,'JPK_KR-1'!W:W,F1470),"")</f>
        <v/>
      </c>
      <c r="I1470" t="str">
        <f>IF(KOKPIT!I1470&lt;&gt;"",KOKPIT!I1470,"")</f>
        <v/>
      </c>
      <c r="J1470" t="str">
        <f>IF(KOKPIT!J1470&lt;&gt;"",KOKPIT!J1470,"")</f>
        <v/>
      </c>
      <c r="K1470" s="124" t="str">
        <f>IF(I1470&lt;&gt;"",SUMIFS('JPK_KR-1'!AJ:AJ,'JPK_KR-1'!W:W,J1470),"")</f>
        <v/>
      </c>
      <c r="L1470" s="124" t="str">
        <f>IF(I1470&lt;&gt;"",SUMIFS('JPK_KR-1'!AK:AK,'JPK_KR-1'!W:W,J1470),"")</f>
        <v/>
      </c>
    </row>
    <row r="1471" spans="1:12" x14ac:dyDescent="0.35">
      <c r="A1471" t="str">
        <f>IF(KOKPIT!A1471&lt;&gt;"",KOKPIT!A1471,"")</f>
        <v/>
      </c>
      <c r="B1471" t="str">
        <f>IF(KOKPIT!B1471&lt;&gt;"",KOKPIT!B1471,"")</f>
        <v/>
      </c>
      <c r="C1471" s="124" t="str">
        <f>IF(A1471&lt;&gt;"",SUMIFS('JPK_KR-1'!AL:AL,'JPK_KR-1'!W:W,B1471),"")</f>
        <v/>
      </c>
      <c r="D1471" s="124" t="str">
        <f>IF(A1471&lt;&gt;"",SUMIFS('JPK_KR-1'!AM:AM,'JPK_KR-1'!W:W,B1471),"")</f>
        <v/>
      </c>
      <c r="E1471" t="str">
        <f>IF(KOKPIT!E1471&lt;&gt;"",KOKPIT!E1471,"")</f>
        <v/>
      </c>
      <c r="F1471" t="str">
        <f>IF(KOKPIT!F1471&lt;&gt;"",KOKPIT!F1471,"")</f>
        <v/>
      </c>
      <c r="G1471" s="124" t="str">
        <f>IF(E1471&lt;&gt;"",SUMIFS('JPK_KR-1'!AL:AL,'JPK_KR-1'!W:W,F1471),"")</f>
        <v/>
      </c>
      <c r="H1471" s="124" t="str">
        <f>IF(E1471&lt;&gt;"",SUMIFS('JPK_KR-1'!AM:AM,'JPK_KR-1'!W:W,F1471),"")</f>
        <v/>
      </c>
      <c r="I1471" t="str">
        <f>IF(KOKPIT!I1471&lt;&gt;"",KOKPIT!I1471,"")</f>
        <v/>
      </c>
      <c r="J1471" t="str">
        <f>IF(KOKPIT!J1471&lt;&gt;"",KOKPIT!J1471,"")</f>
        <v/>
      </c>
      <c r="K1471" s="124" t="str">
        <f>IF(I1471&lt;&gt;"",SUMIFS('JPK_KR-1'!AJ:AJ,'JPK_KR-1'!W:W,J1471),"")</f>
        <v/>
      </c>
      <c r="L1471" s="124" t="str">
        <f>IF(I1471&lt;&gt;"",SUMIFS('JPK_KR-1'!AK:AK,'JPK_KR-1'!W:W,J1471),"")</f>
        <v/>
      </c>
    </row>
    <row r="1472" spans="1:12" x14ac:dyDescent="0.35">
      <c r="A1472" t="str">
        <f>IF(KOKPIT!A1472&lt;&gt;"",KOKPIT!A1472,"")</f>
        <v/>
      </c>
      <c r="B1472" t="str">
        <f>IF(KOKPIT!B1472&lt;&gt;"",KOKPIT!B1472,"")</f>
        <v/>
      </c>
      <c r="C1472" s="124" t="str">
        <f>IF(A1472&lt;&gt;"",SUMIFS('JPK_KR-1'!AL:AL,'JPK_KR-1'!W:W,B1472),"")</f>
        <v/>
      </c>
      <c r="D1472" s="124" t="str">
        <f>IF(A1472&lt;&gt;"",SUMIFS('JPK_KR-1'!AM:AM,'JPK_KR-1'!W:W,B1472),"")</f>
        <v/>
      </c>
      <c r="E1472" t="str">
        <f>IF(KOKPIT!E1472&lt;&gt;"",KOKPIT!E1472,"")</f>
        <v/>
      </c>
      <c r="F1472" t="str">
        <f>IF(KOKPIT!F1472&lt;&gt;"",KOKPIT!F1472,"")</f>
        <v/>
      </c>
      <c r="G1472" s="124" t="str">
        <f>IF(E1472&lt;&gt;"",SUMIFS('JPK_KR-1'!AL:AL,'JPK_KR-1'!W:W,F1472),"")</f>
        <v/>
      </c>
      <c r="H1472" s="124" t="str">
        <f>IF(E1472&lt;&gt;"",SUMIFS('JPK_KR-1'!AM:AM,'JPK_KR-1'!W:W,F1472),"")</f>
        <v/>
      </c>
      <c r="I1472" t="str">
        <f>IF(KOKPIT!I1472&lt;&gt;"",KOKPIT!I1472,"")</f>
        <v/>
      </c>
      <c r="J1472" t="str">
        <f>IF(KOKPIT!J1472&lt;&gt;"",KOKPIT!J1472,"")</f>
        <v/>
      </c>
      <c r="K1472" s="124" t="str">
        <f>IF(I1472&lt;&gt;"",SUMIFS('JPK_KR-1'!AJ:AJ,'JPK_KR-1'!W:W,J1472),"")</f>
        <v/>
      </c>
      <c r="L1472" s="124" t="str">
        <f>IF(I1472&lt;&gt;"",SUMIFS('JPK_KR-1'!AK:AK,'JPK_KR-1'!W:W,J1472),"")</f>
        <v/>
      </c>
    </row>
    <row r="1473" spans="1:12" x14ac:dyDescent="0.35">
      <c r="A1473" t="str">
        <f>IF(KOKPIT!A1473&lt;&gt;"",KOKPIT!A1473,"")</f>
        <v/>
      </c>
      <c r="B1473" t="str">
        <f>IF(KOKPIT!B1473&lt;&gt;"",KOKPIT!B1473,"")</f>
        <v/>
      </c>
      <c r="C1473" s="124" t="str">
        <f>IF(A1473&lt;&gt;"",SUMIFS('JPK_KR-1'!AL:AL,'JPK_KR-1'!W:W,B1473),"")</f>
        <v/>
      </c>
      <c r="D1473" s="124" t="str">
        <f>IF(A1473&lt;&gt;"",SUMIFS('JPK_KR-1'!AM:AM,'JPK_KR-1'!W:W,B1473),"")</f>
        <v/>
      </c>
      <c r="E1473" t="str">
        <f>IF(KOKPIT!E1473&lt;&gt;"",KOKPIT!E1473,"")</f>
        <v/>
      </c>
      <c r="F1473" t="str">
        <f>IF(KOKPIT!F1473&lt;&gt;"",KOKPIT!F1473,"")</f>
        <v/>
      </c>
      <c r="G1473" s="124" t="str">
        <f>IF(E1473&lt;&gt;"",SUMIFS('JPK_KR-1'!AL:AL,'JPK_KR-1'!W:W,F1473),"")</f>
        <v/>
      </c>
      <c r="H1473" s="124" t="str">
        <f>IF(E1473&lt;&gt;"",SUMIFS('JPK_KR-1'!AM:AM,'JPK_KR-1'!W:W,F1473),"")</f>
        <v/>
      </c>
      <c r="I1473" t="str">
        <f>IF(KOKPIT!I1473&lt;&gt;"",KOKPIT!I1473,"")</f>
        <v/>
      </c>
      <c r="J1473" t="str">
        <f>IF(KOKPIT!J1473&lt;&gt;"",KOKPIT!J1473,"")</f>
        <v/>
      </c>
      <c r="K1473" s="124" t="str">
        <f>IF(I1473&lt;&gt;"",SUMIFS('JPK_KR-1'!AJ:AJ,'JPK_KR-1'!W:W,J1473),"")</f>
        <v/>
      </c>
      <c r="L1473" s="124" t="str">
        <f>IF(I1473&lt;&gt;"",SUMIFS('JPK_KR-1'!AK:AK,'JPK_KR-1'!W:W,J1473),"")</f>
        <v/>
      </c>
    </row>
    <row r="1474" spans="1:12" x14ac:dyDescent="0.35">
      <c r="A1474" t="str">
        <f>IF(KOKPIT!A1474&lt;&gt;"",KOKPIT!A1474,"")</f>
        <v/>
      </c>
      <c r="B1474" t="str">
        <f>IF(KOKPIT!B1474&lt;&gt;"",KOKPIT!B1474,"")</f>
        <v/>
      </c>
      <c r="C1474" s="124" t="str">
        <f>IF(A1474&lt;&gt;"",SUMIFS('JPK_KR-1'!AL:AL,'JPK_KR-1'!W:W,B1474),"")</f>
        <v/>
      </c>
      <c r="D1474" s="124" t="str">
        <f>IF(A1474&lt;&gt;"",SUMIFS('JPK_KR-1'!AM:AM,'JPK_KR-1'!W:W,B1474),"")</f>
        <v/>
      </c>
      <c r="E1474" t="str">
        <f>IF(KOKPIT!E1474&lt;&gt;"",KOKPIT!E1474,"")</f>
        <v/>
      </c>
      <c r="F1474" t="str">
        <f>IF(KOKPIT!F1474&lt;&gt;"",KOKPIT!F1474,"")</f>
        <v/>
      </c>
      <c r="G1474" s="124" t="str">
        <f>IF(E1474&lt;&gt;"",SUMIFS('JPK_KR-1'!AL:AL,'JPK_KR-1'!W:W,F1474),"")</f>
        <v/>
      </c>
      <c r="H1474" s="124" t="str">
        <f>IF(E1474&lt;&gt;"",SUMIFS('JPK_KR-1'!AM:AM,'JPK_KR-1'!W:W,F1474),"")</f>
        <v/>
      </c>
      <c r="I1474" t="str">
        <f>IF(KOKPIT!I1474&lt;&gt;"",KOKPIT!I1474,"")</f>
        <v/>
      </c>
      <c r="J1474" t="str">
        <f>IF(KOKPIT!J1474&lt;&gt;"",KOKPIT!J1474,"")</f>
        <v/>
      </c>
      <c r="K1474" s="124" t="str">
        <f>IF(I1474&lt;&gt;"",SUMIFS('JPK_KR-1'!AJ:AJ,'JPK_KR-1'!W:W,J1474),"")</f>
        <v/>
      </c>
      <c r="L1474" s="124" t="str">
        <f>IF(I1474&lt;&gt;"",SUMIFS('JPK_KR-1'!AK:AK,'JPK_KR-1'!W:W,J1474),"")</f>
        <v/>
      </c>
    </row>
    <row r="1475" spans="1:12" x14ac:dyDescent="0.35">
      <c r="A1475" t="str">
        <f>IF(KOKPIT!A1475&lt;&gt;"",KOKPIT!A1475,"")</f>
        <v/>
      </c>
      <c r="B1475" t="str">
        <f>IF(KOKPIT!B1475&lt;&gt;"",KOKPIT!B1475,"")</f>
        <v/>
      </c>
      <c r="C1475" s="124" t="str">
        <f>IF(A1475&lt;&gt;"",SUMIFS('JPK_KR-1'!AL:AL,'JPK_KR-1'!W:W,B1475),"")</f>
        <v/>
      </c>
      <c r="D1475" s="124" t="str">
        <f>IF(A1475&lt;&gt;"",SUMIFS('JPK_KR-1'!AM:AM,'JPK_KR-1'!W:W,B1475),"")</f>
        <v/>
      </c>
      <c r="E1475" t="str">
        <f>IF(KOKPIT!E1475&lt;&gt;"",KOKPIT!E1475,"")</f>
        <v/>
      </c>
      <c r="F1475" t="str">
        <f>IF(KOKPIT!F1475&lt;&gt;"",KOKPIT!F1475,"")</f>
        <v/>
      </c>
      <c r="G1475" s="124" t="str">
        <f>IF(E1475&lt;&gt;"",SUMIFS('JPK_KR-1'!AL:AL,'JPK_KR-1'!W:W,F1475),"")</f>
        <v/>
      </c>
      <c r="H1475" s="124" t="str">
        <f>IF(E1475&lt;&gt;"",SUMIFS('JPK_KR-1'!AM:AM,'JPK_KR-1'!W:W,F1475),"")</f>
        <v/>
      </c>
      <c r="I1475" t="str">
        <f>IF(KOKPIT!I1475&lt;&gt;"",KOKPIT!I1475,"")</f>
        <v/>
      </c>
      <c r="J1475" t="str">
        <f>IF(KOKPIT!J1475&lt;&gt;"",KOKPIT!J1475,"")</f>
        <v/>
      </c>
      <c r="K1475" s="124" t="str">
        <f>IF(I1475&lt;&gt;"",SUMIFS('JPK_KR-1'!AJ:AJ,'JPK_KR-1'!W:W,J1475),"")</f>
        <v/>
      </c>
      <c r="L1475" s="124" t="str">
        <f>IF(I1475&lt;&gt;"",SUMIFS('JPK_KR-1'!AK:AK,'JPK_KR-1'!W:W,J1475),"")</f>
        <v/>
      </c>
    </row>
    <row r="1476" spans="1:12" x14ac:dyDescent="0.35">
      <c r="A1476" t="str">
        <f>IF(KOKPIT!A1476&lt;&gt;"",KOKPIT!A1476,"")</f>
        <v/>
      </c>
      <c r="B1476" t="str">
        <f>IF(KOKPIT!B1476&lt;&gt;"",KOKPIT!B1476,"")</f>
        <v/>
      </c>
      <c r="C1476" s="124" t="str">
        <f>IF(A1476&lt;&gt;"",SUMIFS('JPK_KR-1'!AL:AL,'JPK_KR-1'!W:W,B1476),"")</f>
        <v/>
      </c>
      <c r="D1476" s="124" t="str">
        <f>IF(A1476&lt;&gt;"",SUMIFS('JPK_KR-1'!AM:AM,'JPK_KR-1'!W:W,B1476),"")</f>
        <v/>
      </c>
      <c r="E1476" t="str">
        <f>IF(KOKPIT!E1476&lt;&gt;"",KOKPIT!E1476,"")</f>
        <v/>
      </c>
      <c r="F1476" t="str">
        <f>IF(KOKPIT!F1476&lt;&gt;"",KOKPIT!F1476,"")</f>
        <v/>
      </c>
      <c r="G1476" s="124" t="str">
        <f>IF(E1476&lt;&gt;"",SUMIFS('JPK_KR-1'!AL:AL,'JPK_KR-1'!W:W,F1476),"")</f>
        <v/>
      </c>
      <c r="H1476" s="124" t="str">
        <f>IF(E1476&lt;&gt;"",SUMIFS('JPK_KR-1'!AM:AM,'JPK_KR-1'!W:W,F1476),"")</f>
        <v/>
      </c>
      <c r="I1476" t="str">
        <f>IF(KOKPIT!I1476&lt;&gt;"",KOKPIT!I1476,"")</f>
        <v/>
      </c>
      <c r="J1476" t="str">
        <f>IF(KOKPIT!J1476&lt;&gt;"",KOKPIT!J1476,"")</f>
        <v/>
      </c>
      <c r="K1476" s="124" t="str">
        <f>IF(I1476&lt;&gt;"",SUMIFS('JPK_KR-1'!AJ:AJ,'JPK_KR-1'!W:W,J1476),"")</f>
        <v/>
      </c>
      <c r="L1476" s="124" t="str">
        <f>IF(I1476&lt;&gt;"",SUMIFS('JPK_KR-1'!AK:AK,'JPK_KR-1'!W:W,J1476),"")</f>
        <v/>
      </c>
    </row>
    <row r="1477" spans="1:12" x14ac:dyDescent="0.35">
      <c r="A1477" t="str">
        <f>IF(KOKPIT!A1477&lt;&gt;"",KOKPIT!A1477,"")</f>
        <v/>
      </c>
      <c r="B1477" t="str">
        <f>IF(KOKPIT!B1477&lt;&gt;"",KOKPIT!B1477,"")</f>
        <v/>
      </c>
      <c r="C1477" s="124" t="str">
        <f>IF(A1477&lt;&gt;"",SUMIFS('JPK_KR-1'!AL:AL,'JPK_KR-1'!W:W,B1477),"")</f>
        <v/>
      </c>
      <c r="D1477" s="124" t="str">
        <f>IF(A1477&lt;&gt;"",SUMIFS('JPK_KR-1'!AM:AM,'JPK_KR-1'!W:W,B1477),"")</f>
        <v/>
      </c>
      <c r="E1477" t="str">
        <f>IF(KOKPIT!E1477&lt;&gt;"",KOKPIT!E1477,"")</f>
        <v/>
      </c>
      <c r="F1477" t="str">
        <f>IF(KOKPIT!F1477&lt;&gt;"",KOKPIT!F1477,"")</f>
        <v/>
      </c>
      <c r="G1477" s="124" t="str">
        <f>IF(E1477&lt;&gt;"",SUMIFS('JPK_KR-1'!AL:AL,'JPK_KR-1'!W:W,F1477),"")</f>
        <v/>
      </c>
      <c r="H1477" s="124" t="str">
        <f>IF(E1477&lt;&gt;"",SUMIFS('JPK_KR-1'!AM:AM,'JPK_KR-1'!W:W,F1477),"")</f>
        <v/>
      </c>
      <c r="I1477" t="str">
        <f>IF(KOKPIT!I1477&lt;&gt;"",KOKPIT!I1477,"")</f>
        <v/>
      </c>
      <c r="J1477" t="str">
        <f>IF(KOKPIT!J1477&lt;&gt;"",KOKPIT!J1477,"")</f>
        <v/>
      </c>
      <c r="K1477" s="124" t="str">
        <f>IF(I1477&lt;&gt;"",SUMIFS('JPK_KR-1'!AJ:AJ,'JPK_KR-1'!W:W,J1477),"")</f>
        <v/>
      </c>
      <c r="L1477" s="124" t="str">
        <f>IF(I1477&lt;&gt;"",SUMIFS('JPK_KR-1'!AK:AK,'JPK_KR-1'!W:W,J1477),"")</f>
        <v/>
      </c>
    </row>
    <row r="1478" spans="1:12" x14ac:dyDescent="0.35">
      <c r="A1478" t="str">
        <f>IF(KOKPIT!A1478&lt;&gt;"",KOKPIT!A1478,"")</f>
        <v/>
      </c>
      <c r="B1478" t="str">
        <f>IF(KOKPIT!B1478&lt;&gt;"",KOKPIT!B1478,"")</f>
        <v/>
      </c>
      <c r="C1478" s="124" t="str">
        <f>IF(A1478&lt;&gt;"",SUMIFS('JPK_KR-1'!AL:AL,'JPK_KR-1'!W:W,B1478),"")</f>
        <v/>
      </c>
      <c r="D1478" s="124" t="str">
        <f>IF(A1478&lt;&gt;"",SUMIFS('JPK_KR-1'!AM:AM,'JPK_KR-1'!W:W,B1478),"")</f>
        <v/>
      </c>
      <c r="E1478" t="str">
        <f>IF(KOKPIT!E1478&lt;&gt;"",KOKPIT!E1478,"")</f>
        <v/>
      </c>
      <c r="F1478" t="str">
        <f>IF(KOKPIT!F1478&lt;&gt;"",KOKPIT!F1478,"")</f>
        <v/>
      </c>
      <c r="G1478" s="124" t="str">
        <f>IF(E1478&lt;&gt;"",SUMIFS('JPK_KR-1'!AL:AL,'JPK_KR-1'!W:W,F1478),"")</f>
        <v/>
      </c>
      <c r="H1478" s="124" t="str">
        <f>IF(E1478&lt;&gt;"",SUMIFS('JPK_KR-1'!AM:AM,'JPK_KR-1'!W:W,F1478),"")</f>
        <v/>
      </c>
      <c r="I1478" t="str">
        <f>IF(KOKPIT!I1478&lt;&gt;"",KOKPIT!I1478,"")</f>
        <v/>
      </c>
      <c r="J1478" t="str">
        <f>IF(KOKPIT!J1478&lt;&gt;"",KOKPIT!J1478,"")</f>
        <v/>
      </c>
      <c r="K1478" s="124" t="str">
        <f>IF(I1478&lt;&gt;"",SUMIFS('JPK_KR-1'!AJ:AJ,'JPK_KR-1'!W:W,J1478),"")</f>
        <v/>
      </c>
      <c r="L1478" s="124" t="str">
        <f>IF(I1478&lt;&gt;"",SUMIFS('JPK_KR-1'!AK:AK,'JPK_KR-1'!W:W,J1478),"")</f>
        <v/>
      </c>
    </row>
    <row r="1479" spans="1:12" x14ac:dyDescent="0.35">
      <c r="A1479" t="str">
        <f>IF(KOKPIT!A1479&lt;&gt;"",KOKPIT!A1479,"")</f>
        <v/>
      </c>
      <c r="B1479" t="str">
        <f>IF(KOKPIT!B1479&lt;&gt;"",KOKPIT!B1479,"")</f>
        <v/>
      </c>
      <c r="C1479" s="124" t="str">
        <f>IF(A1479&lt;&gt;"",SUMIFS('JPK_KR-1'!AL:AL,'JPK_KR-1'!W:W,B1479),"")</f>
        <v/>
      </c>
      <c r="D1479" s="124" t="str">
        <f>IF(A1479&lt;&gt;"",SUMIFS('JPK_KR-1'!AM:AM,'JPK_KR-1'!W:W,B1479),"")</f>
        <v/>
      </c>
      <c r="E1479" t="str">
        <f>IF(KOKPIT!E1479&lt;&gt;"",KOKPIT!E1479,"")</f>
        <v/>
      </c>
      <c r="F1479" t="str">
        <f>IF(KOKPIT!F1479&lt;&gt;"",KOKPIT!F1479,"")</f>
        <v/>
      </c>
      <c r="G1479" s="124" t="str">
        <f>IF(E1479&lt;&gt;"",SUMIFS('JPK_KR-1'!AL:AL,'JPK_KR-1'!W:W,F1479),"")</f>
        <v/>
      </c>
      <c r="H1479" s="124" t="str">
        <f>IF(E1479&lt;&gt;"",SUMIFS('JPK_KR-1'!AM:AM,'JPK_KR-1'!W:W,F1479),"")</f>
        <v/>
      </c>
      <c r="I1479" t="str">
        <f>IF(KOKPIT!I1479&lt;&gt;"",KOKPIT!I1479,"")</f>
        <v/>
      </c>
      <c r="J1479" t="str">
        <f>IF(KOKPIT!J1479&lt;&gt;"",KOKPIT!J1479,"")</f>
        <v/>
      </c>
      <c r="K1479" s="124" t="str">
        <f>IF(I1479&lt;&gt;"",SUMIFS('JPK_KR-1'!AJ:AJ,'JPK_KR-1'!W:W,J1479),"")</f>
        <v/>
      </c>
      <c r="L1479" s="124" t="str">
        <f>IF(I1479&lt;&gt;"",SUMIFS('JPK_KR-1'!AK:AK,'JPK_KR-1'!W:W,J1479),"")</f>
        <v/>
      </c>
    </row>
    <row r="1480" spans="1:12" x14ac:dyDescent="0.35">
      <c r="A1480" t="str">
        <f>IF(KOKPIT!A1480&lt;&gt;"",KOKPIT!A1480,"")</f>
        <v/>
      </c>
      <c r="B1480" t="str">
        <f>IF(KOKPIT!B1480&lt;&gt;"",KOKPIT!B1480,"")</f>
        <v/>
      </c>
      <c r="C1480" s="124" t="str">
        <f>IF(A1480&lt;&gt;"",SUMIFS('JPK_KR-1'!AL:AL,'JPK_KR-1'!W:W,B1480),"")</f>
        <v/>
      </c>
      <c r="D1480" s="124" t="str">
        <f>IF(A1480&lt;&gt;"",SUMIFS('JPK_KR-1'!AM:AM,'JPK_KR-1'!W:W,B1480),"")</f>
        <v/>
      </c>
      <c r="E1480" t="str">
        <f>IF(KOKPIT!E1480&lt;&gt;"",KOKPIT!E1480,"")</f>
        <v/>
      </c>
      <c r="F1480" t="str">
        <f>IF(KOKPIT!F1480&lt;&gt;"",KOKPIT!F1480,"")</f>
        <v/>
      </c>
      <c r="G1480" s="124" t="str">
        <f>IF(E1480&lt;&gt;"",SUMIFS('JPK_KR-1'!AL:AL,'JPK_KR-1'!W:W,F1480),"")</f>
        <v/>
      </c>
      <c r="H1480" s="124" t="str">
        <f>IF(E1480&lt;&gt;"",SUMIFS('JPK_KR-1'!AM:AM,'JPK_KR-1'!W:W,F1480),"")</f>
        <v/>
      </c>
      <c r="I1480" t="str">
        <f>IF(KOKPIT!I1480&lt;&gt;"",KOKPIT!I1480,"")</f>
        <v/>
      </c>
      <c r="J1480" t="str">
        <f>IF(KOKPIT!J1480&lt;&gt;"",KOKPIT!J1480,"")</f>
        <v/>
      </c>
      <c r="K1480" s="124" t="str">
        <f>IF(I1480&lt;&gt;"",SUMIFS('JPK_KR-1'!AJ:AJ,'JPK_KR-1'!W:W,J1480),"")</f>
        <v/>
      </c>
      <c r="L1480" s="124" t="str">
        <f>IF(I1480&lt;&gt;"",SUMIFS('JPK_KR-1'!AK:AK,'JPK_KR-1'!W:W,J1480),"")</f>
        <v/>
      </c>
    </row>
    <row r="1481" spans="1:12" x14ac:dyDescent="0.35">
      <c r="A1481" t="str">
        <f>IF(KOKPIT!A1481&lt;&gt;"",KOKPIT!A1481,"")</f>
        <v/>
      </c>
      <c r="B1481" t="str">
        <f>IF(KOKPIT!B1481&lt;&gt;"",KOKPIT!B1481,"")</f>
        <v/>
      </c>
      <c r="C1481" s="124" t="str">
        <f>IF(A1481&lt;&gt;"",SUMIFS('JPK_KR-1'!AL:AL,'JPK_KR-1'!W:W,B1481),"")</f>
        <v/>
      </c>
      <c r="D1481" s="124" t="str">
        <f>IF(A1481&lt;&gt;"",SUMIFS('JPK_KR-1'!AM:AM,'JPK_KR-1'!W:W,B1481),"")</f>
        <v/>
      </c>
      <c r="E1481" t="str">
        <f>IF(KOKPIT!E1481&lt;&gt;"",KOKPIT!E1481,"")</f>
        <v/>
      </c>
      <c r="F1481" t="str">
        <f>IF(KOKPIT!F1481&lt;&gt;"",KOKPIT!F1481,"")</f>
        <v/>
      </c>
      <c r="G1481" s="124" t="str">
        <f>IF(E1481&lt;&gt;"",SUMIFS('JPK_KR-1'!AL:AL,'JPK_KR-1'!W:W,F1481),"")</f>
        <v/>
      </c>
      <c r="H1481" s="124" t="str">
        <f>IF(E1481&lt;&gt;"",SUMIFS('JPK_KR-1'!AM:AM,'JPK_KR-1'!W:W,F1481),"")</f>
        <v/>
      </c>
      <c r="I1481" t="str">
        <f>IF(KOKPIT!I1481&lt;&gt;"",KOKPIT!I1481,"")</f>
        <v/>
      </c>
      <c r="J1481" t="str">
        <f>IF(KOKPIT!J1481&lt;&gt;"",KOKPIT!J1481,"")</f>
        <v/>
      </c>
      <c r="K1481" s="124" t="str">
        <f>IF(I1481&lt;&gt;"",SUMIFS('JPK_KR-1'!AJ:AJ,'JPK_KR-1'!W:W,J1481),"")</f>
        <v/>
      </c>
      <c r="L1481" s="124" t="str">
        <f>IF(I1481&lt;&gt;"",SUMIFS('JPK_KR-1'!AK:AK,'JPK_KR-1'!W:W,J1481),"")</f>
        <v/>
      </c>
    </row>
    <row r="1482" spans="1:12" x14ac:dyDescent="0.35">
      <c r="A1482" t="str">
        <f>IF(KOKPIT!A1482&lt;&gt;"",KOKPIT!A1482,"")</f>
        <v/>
      </c>
      <c r="B1482" t="str">
        <f>IF(KOKPIT!B1482&lt;&gt;"",KOKPIT!B1482,"")</f>
        <v/>
      </c>
      <c r="C1482" s="124" t="str">
        <f>IF(A1482&lt;&gt;"",SUMIFS('JPK_KR-1'!AL:AL,'JPK_KR-1'!W:W,B1482),"")</f>
        <v/>
      </c>
      <c r="D1482" s="124" t="str">
        <f>IF(A1482&lt;&gt;"",SUMIFS('JPK_KR-1'!AM:AM,'JPK_KR-1'!W:W,B1482),"")</f>
        <v/>
      </c>
      <c r="E1482" t="str">
        <f>IF(KOKPIT!E1482&lt;&gt;"",KOKPIT!E1482,"")</f>
        <v/>
      </c>
      <c r="F1482" t="str">
        <f>IF(KOKPIT!F1482&lt;&gt;"",KOKPIT!F1482,"")</f>
        <v/>
      </c>
      <c r="G1482" s="124" t="str">
        <f>IF(E1482&lt;&gt;"",SUMIFS('JPK_KR-1'!AL:AL,'JPK_KR-1'!W:W,F1482),"")</f>
        <v/>
      </c>
      <c r="H1482" s="124" t="str">
        <f>IF(E1482&lt;&gt;"",SUMIFS('JPK_KR-1'!AM:AM,'JPK_KR-1'!W:W,F1482),"")</f>
        <v/>
      </c>
      <c r="I1482" t="str">
        <f>IF(KOKPIT!I1482&lt;&gt;"",KOKPIT!I1482,"")</f>
        <v/>
      </c>
      <c r="J1482" t="str">
        <f>IF(KOKPIT!J1482&lt;&gt;"",KOKPIT!J1482,"")</f>
        <v/>
      </c>
      <c r="K1482" s="124" t="str">
        <f>IF(I1482&lt;&gt;"",SUMIFS('JPK_KR-1'!AJ:AJ,'JPK_KR-1'!W:W,J1482),"")</f>
        <v/>
      </c>
      <c r="L1482" s="124" t="str">
        <f>IF(I1482&lt;&gt;"",SUMIFS('JPK_KR-1'!AK:AK,'JPK_KR-1'!W:W,J1482),"")</f>
        <v/>
      </c>
    </row>
    <row r="1483" spans="1:12" x14ac:dyDescent="0.35">
      <c r="A1483" t="str">
        <f>IF(KOKPIT!A1483&lt;&gt;"",KOKPIT!A1483,"")</f>
        <v/>
      </c>
      <c r="B1483" t="str">
        <f>IF(KOKPIT!B1483&lt;&gt;"",KOKPIT!B1483,"")</f>
        <v/>
      </c>
      <c r="C1483" s="124" t="str">
        <f>IF(A1483&lt;&gt;"",SUMIFS('JPK_KR-1'!AL:AL,'JPK_KR-1'!W:W,B1483),"")</f>
        <v/>
      </c>
      <c r="D1483" s="124" t="str">
        <f>IF(A1483&lt;&gt;"",SUMIFS('JPK_KR-1'!AM:AM,'JPK_KR-1'!W:W,B1483),"")</f>
        <v/>
      </c>
      <c r="E1483" t="str">
        <f>IF(KOKPIT!E1483&lt;&gt;"",KOKPIT!E1483,"")</f>
        <v/>
      </c>
      <c r="F1483" t="str">
        <f>IF(KOKPIT!F1483&lt;&gt;"",KOKPIT!F1483,"")</f>
        <v/>
      </c>
      <c r="G1483" s="124" t="str">
        <f>IF(E1483&lt;&gt;"",SUMIFS('JPK_KR-1'!AL:AL,'JPK_KR-1'!W:W,F1483),"")</f>
        <v/>
      </c>
      <c r="H1483" s="124" t="str">
        <f>IF(E1483&lt;&gt;"",SUMIFS('JPK_KR-1'!AM:AM,'JPK_KR-1'!W:W,F1483),"")</f>
        <v/>
      </c>
      <c r="I1483" t="str">
        <f>IF(KOKPIT!I1483&lt;&gt;"",KOKPIT!I1483,"")</f>
        <v/>
      </c>
      <c r="J1483" t="str">
        <f>IF(KOKPIT!J1483&lt;&gt;"",KOKPIT!J1483,"")</f>
        <v/>
      </c>
      <c r="K1483" s="124" t="str">
        <f>IF(I1483&lt;&gt;"",SUMIFS('JPK_KR-1'!AJ:AJ,'JPK_KR-1'!W:W,J1483),"")</f>
        <v/>
      </c>
      <c r="L1483" s="124" t="str">
        <f>IF(I1483&lt;&gt;"",SUMIFS('JPK_KR-1'!AK:AK,'JPK_KR-1'!W:W,J1483),"")</f>
        <v/>
      </c>
    </row>
    <row r="1484" spans="1:12" x14ac:dyDescent="0.35">
      <c r="A1484" t="str">
        <f>IF(KOKPIT!A1484&lt;&gt;"",KOKPIT!A1484,"")</f>
        <v/>
      </c>
      <c r="B1484" t="str">
        <f>IF(KOKPIT!B1484&lt;&gt;"",KOKPIT!B1484,"")</f>
        <v/>
      </c>
      <c r="C1484" s="124" t="str">
        <f>IF(A1484&lt;&gt;"",SUMIFS('JPK_KR-1'!AL:AL,'JPK_KR-1'!W:W,B1484),"")</f>
        <v/>
      </c>
      <c r="D1484" s="124" t="str">
        <f>IF(A1484&lt;&gt;"",SUMIFS('JPK_KR-1'!AM:AM,'JPK_KR-1'!W:W,B1484),"")</f>
        <v/>
      </c>
      <c r="E1484" t="str">
        <f>IF(KOKPIT!E1484&lt;&gt;"",KOKPIT!E1484,"")</f>
        <v/>
      </c>
      <c r="F1484" t="str">
        <f>IF(KOKPIT!F1484&lt;&gt;"",KOKPIT!F1484,"")</f>
        <v/>
      </c>
      <c r="G1484" s="124" t="str">
        <f>IF(E1484&lt;&gt;"",SUMIFS('JPK_KR-1'!AL:AL,'JPK_KR-1'!W:W,F1484),"")</f>
        <v/>
      </c>
      <c r="H1484" s="124" t="str">
        <f>IF(E1484&lt;&gt;"",SUMIFS('JPK_KR-1'!AM:AM,'JPK_KR-1'!W:W,F1484),"")</f>
        <v/>
      </c>
      <c r="I1484" t="str">
        <f>IF(KOKPIT!I1484&lt;&gt;"",KOKPIT!I1484,"")</f>
        <v/>
      </c>
      <c r="J1484" t="str">
        <f>IF(KOKPIT!J1484&lt;&gt;"",KOKPIT!J1484,"")</f>
        <v/>
      </c>
      <c r="K1484" s="124" t="str">
        <f>IF(I1484&lt;&gt;"",SUMIFS('JPK_KR-1'!AJ:AJ,'JPK_KR-1'!W:W,J1484),"")</f>
        <v/>
      </c>
      <c r="L1484" s="124" t="str">
        <f>IF(I1484&lt;&gt;"",SUMIFS('JPK_KR-1'!AK:AK,'JPK_KR-1'!W:W,J1484),"")</f>
        <v/>
      </c>
    </row>
    <row r="1485" spans="1:12" x14ac:dyDescent="0.35">
      <c r="A1485" t="str">
        <f>IF(KOKPIT!A1485&lt;&gt;"",KOKPIT!A1485,"")</f>
        <v/>
      </c>
      <c r="B1485" t="str">
        <f>IF(KOKPIT!B1485&lt;&gt;"",KOKPIT!B1485,"")</f>
        <v/>
      </c>
      <c r="C1485" s="124" t="str">
        <f>IF(A1485&lt;&gt;"",SUMIFS('JPK_KR-1'!AL:AL,'JPK_KR-1'!W:W,B1485),"")</f>
        <v/>
      </c>
      <c r="D1485" s="124" t="str">
        <f>IF(A1485&lt;&gt;"",SUMIFS('JPK_KR-1'!AM:AM,'JPK_KR-1'!W:W,B1485),"")</f>
        <v/>
      </c>
      <c r="E1485" t="str">
        <f>IF(KOKPIT!E1485&lt;&gt;"",KOKPIT!E1485,"")</f>
        <v/>
      </c>
      <c r="F1485" t="str">
        <f>IF(KOKPIT!F1485&lt;&gt;"",KOKPIT!F1485,"")</f>
        <v/>
      </c>
      <c r="G1485" s="124" t="str">
        <f>IF(E1485&lt;&gt;"",SUMIFS('JPK_KR-1'!AL:AL,'JPK_KR-1'!W:W,F1485),"")</f>
        <v/>
      </c>
      <c r="H1485" s="124" t="str">
        <f>IF(E1485&lt;&gt;"",SUMIFS('JPK_KR-1'!AM:AM,'JPK_KR-1'!W:W,F1485),"")</f>
        <v/>
      </c>
      <c r="I1485" t="str">
        <f>IF(KOKPIT!I1485&lt;&gt;"",KOKPIT!I1485,"")</f>
        <v/>
      </c>
      <c r="J1485" t="str">
        <f>IF(KOKPIT!J1485&lt;&gt;"",KOKPIT!J1485,"")</f>
        <v/>
      </c>
      <c r="K1485" s="124" t="str">
        <f>IF(I1485&lt;&gt;"",SUMIFS('JPK_KR-1'!AJ:AJ,'JPK_KR-1'!W:W,J1485),"")</f>
        <v/>
      </c>
      <c r="L1485" s="124" t="str">
        <f>IF(I1485&lt;&gt;"",SUMIFS('JPK_KR-1'!AK:AK,'JPK_KR-1'!W:W,J1485),"")</f>
        <v/>
      </c>
    </row>
    <row r="1486" spans="1:12" x14ac:dyDescent="0.35">
      <c r="A1486" t="str">
        <f>IF(KOKPIT!A1486&lt;&gt;"",KOKPIT!A1486,"")</f>
        <v/>
      </c>
      <c r="B1486" t="str">
        <f>IF(KOKPIT!B1486&lt;&gt;"",KOKPIT!B1486,"")</f>
        <v/>
      </c>
      <c r="C1486" s="124" t="str">
        <f>IF(A1486&lt;&gt;"",SUMIFS('JPK_KR-1'!AL:AL,'JPK_KR-1'!W:W,B1486),"")</f>
        <v/>
      </c>
      <c r="D1486" s="124" t="str">
        <f>IF(A1486&lt;&gt;"",SUMIFS('JPK_KR-1'!AM:AM,'JPK_KR-1'!W:W,B1486),"")</f>
        <v/>
      </c>
      <c r="E1486" t="str">
        <f>IF(KOKPIT!E1486&lt;&gt;"",KOKPIT!E1486,"")</f>
        <v/>
      </c>
      <c r="F1486" t="str">
        <f>IF(KOKPIT!F1486&lt;&gt;"",KOKPIT!F1486,"")</f>
        <v/>
      </c>
      <c r="G1486" s="124" t="str">
        <f>IF(E1486&lt;&gt;"",SUMIFS('JPK_KR-1'!AL:AL,'JPK_KR-1'!W:W,F1486),"")</f>
        <v/>
      </c>
      <c r="H1486" s="124" t="str">
        <f>IF(E1486&lt;&gt;"",SUMIFS('JPK_KR-1'!AM:AM,'JPK_KR-1'!W:W,F1486),"")</f>
        <v/>
      </c>
      <c r="I1486" t="str">
        <f>IF(KOKPIT!I1486&lt;&gt;"",KOKPIT!I1486,"")</f>
        <v/>
      </c>
      <c r="J1486" t="str">
        <f>IF(KOKPIT!J1486&lt;&gt;"",KOKPIT!J1486,"")</f>
        <v/>
      </c>
      <c r="K1486" s="124" t="str">
        <f>IF(I1486&lt;&gt;"",SUMIFS('JPK_KR-1'!AJ:AJ,'JPK_KR-1'!W:W,J1486),"")</f>
        <v/>
      </c>
      <c r="L1486" s="124" t="str">
        <f>IF(I1486&lt;&gt;"",SUMIFS('JPK_KR-1'!AK:AK,'JPK_KR-1'!W:W,J1486),"")</f>
        <v/>
      </c>
    </row>
    <row r="1487" spans="1:12" x14ac:dyDescent="0.35">
      <c r="A1487" t="str">
        <f>IF(KOKPIT!A1487&lt;&gt;"",KOKPIT!A1487,"")</f>
        <v/>
      </c>
      <c r="B1487" t="str">
        <f>IF(KOKPIT!B1487&lt;&gt;"",KOKPIT!B1487,"")</f>
        <v/>
      </c>
      <c r="C1487" s="124" t="str">
        <f>IF(A1487&lt;&gt;"",SUMIFS('JPK_KR-1'!AL:AL,'JPK_KR-1'!W:W,B1487),"")</f>
        <v/>
      </c>
      <c r="D1487" s="124" t="str">
        <f>IF(A1487&lt;&gt;"",SUMIFS('JPK_KR-1'!AM:AM,'JPK_KR-1'!W:W,B1487),"")</f>
        <v/>
      </c>
      <c r="E1487" t="str">
        <f>IF(KOKPIT!E1487&lt;&gt;"",KOKPIT!E1487,"")</f>
        <v/>
      </c>
      <c r="F1487" t="str">
        <f>IF(KOKPIT!F1487&lt;&gt;"",KOKPIT!F1487,"")</f>
        <v/>
      </c>
      <c r="G1487" s="124" t="str">
        <f>IF(E1487&lt;&gt;"",SUMIFS('JPK_KR-1'!AL:AL,'JPK_KR-1'!W:W,F1487),"")</f>
        <v/>
      </c>
      <c r="H1487" s="124" t="str">
        <f>IF(E1487&lt;&gt;"",SUMIFS('JPK_KR-1'!AM:AM,'JPK_KR-1'!W:W,F1487),"")</f>
        <v/>
      </c>
      <c r="I1487" t="str">
        <f>IF(KOKPIT!I1487&lt;&gt;"",KOKPIT!I1487,"")</f>
        <v/>
      </c>
      <c r="J1487" t="str">
        <f>IF(KOKPIT!J1487&lt;&gt;"",KOKPIT!J1487,"")</f>
        <v/>
      </c>
      <c r="K1487" s="124" t="str">
        <f>IF(I1487&lt;&gt;"",SUMIFS('JPK_KR-1'!AJ:AJ,'JPK_KR-1'!W:W,J1487),"")</f>
        <v/>
      </c>
      <c r="L1487" s="124" t="str">
        <f>IF(I1487&lt;&gt;"",SUMIFS('JPK_KR-1'!AK:AK,'JPK_KR-1'!W:W,J1487),"")</f>
        <v/>
      </c>
    </row>
    <row r="1488" spans="1:12" x14ac:dyDescent="0.35">
      <c r="A1488" t="str">
        <f>IF(KOKPIT!A1488&lt;&gt;"",KOKPIT!A1488,"")</f>
        <v/>
      </c>
      <c r="B1488" t="str">
        <f>IF(KOKPIT!B1488&lt;&gt;"",KOKPIT!B1488,"")</f>
        <v/>
      </c>
      <c r="C1488" s="124" t="str">
        <f>IF(A1488&lt;&gt;"",SUMIFS('JPK_KR-1'!AL:AL,'JPK_KR-1'!W:W,B1488),"")</f>
        <v/>
      </c>
      <c r="D1488" s="124" t="str">
        <f>IF(A1488&lt;&gt;"",SUMIFS('JPK_KR-1'!AM:AM,'JPK_KR-1'!W:W,B1488),"")</f>
        <v/>
      </c>
      <c r="E1488" t="str">
        <f>IF(KOKPIT!E1488&lt;&gt;"",KOKPIT!E1488,"")</f>
        <v/>
      </c>
      <c r="F1488" t="str">
        <f>IF(KOKPIT!F1488&lt;&gt;"",KOKPIT!F1488,"")</f>
        <v/>
      </c>
      <c r="G1488" s="124" t="str">
        <f>IF(E1488&lt;&gt;"",SUMIFS('JPK_KR-1'!AL:AL,'JPK_KR-1'!W:W,F1488),"")</f>
        <v/>
      </c>
      <c r="H1488" s="124" t="str">
        <f>IF(E1488&lt;&gt;"",SUMIFS('JPK_KR-1'!AM:AM,'JPK_KR-1'!W:W,F1488),"")</f>
        <v/>
      </c>
      <c r="I1488" t="str">
        <f>IF(KOKPIT!I1488&lt;&gt;"",KOKPIT!I1488,"")</f>
        <v/>
      </c>
      <c r="J1488" t="str">
        <f>IF(KOKPIT!J1488&lt;&gt;"",KOKPIT!J1488,"")</f>
        <v/>
      </c>
      <c r="K1488" s="124" t="str">
        <f>IF(I1488&lt;&gt;"",SUMIFS('JPK_KR-1'!AJ:AJ,'JPK_KR-1'!W:W,J1488),"")</f>
        <v/>
      </c>
      <c r="L1488" s="124" t="str">
        <f>IF(I1488&lt;&gt;"",SUMIFS('JPK_KR-1'!AK:AK,'JPK_KR-1'!W:W,J1488),"")</f>
        <v/>
      </c>
    </row>
    <row r="1489" spans="1:12" x14ac:dyDescent="0.35">
      <c r="A1489" t="str">
        <f>IF(KOKPIT!A1489&lt;&gt;"",KOKPIT!A1489,"")</f>
        <v/>
      </c>
      <c r="B1489" t="str">
        <f>IF(KOKPIT!B1489&lt;&gt;"",KOKPIT!B1489,"")</f>
        <v/>
      </c>
      <c r="C1489" s="124" t="str">
        <f>IF(A1489&lt;&gt;"",SUMIFS('JPK_KR-1'!AL:AL,'JPK_KR-1'!W:W,B1489),"")</f>
        <v/>
      </c>
      <c r="D1489" s="124" t="str">
        <f>IF(A1489&lt;&gt;"",SUMIFS('JPK_KR-1'!AM:AM,'JPK_KR-1'!W:W,B1489),"")</f>
        <v/>
      </c>
      <c r="E1489" t="str">
        <f>IF(KOKPIT!E1489&lt;&gt;"",KOKPIT!E1489,"")</f>
        <v/>
      </c>
      <c r="F1489" t="str">
        <f>IF(KOKPIT!F1489&lt;&gt;"",KOKPIT!F1489,"")</f>
        <v/>
      </c>
      <c r="G1489" s="124" t="str">
        <f>IF(E1489&lt;&gt;"",SUMIFS('JPK_KR-1'!AL:AL,'JPK_KR-1'!W:W,F1489),"")</f>
        <v/>
      </c>
      <c r="H1489" s="124" t="str">
        <f>IF(E1489&lt;&gt;"",SUMIFS('JPK_KR-1'!AM:AM,'JPK_KR-1'!W:W,F1489),"")</f>
        <v/>
      </c>
      <c r="I1489" t="str">
        <f>IF(KOKPIT!I1489&lt;&gt;"",KOKPIT!I1489,"")</f>
        <v/>
      </c>
      <c r="J1489" t="str">
        <f>IF(KOKPIT!J1489&lt;&gt;"",KOKPIT!J1489,"")</f>
        <v/>
      </c>
      <c r="K1489" s="124" t="str">
        <f>IF(I1489&lt;&gt;"",SUMIFS('JPK_KR-1'!AJ:AJ,'JPK_KR-1'!W:W,J1489),"")</f>
        <v/>
      </c>
      <c r="L1489" s="124" t="str">
        <f>IF(I1489&lt;&gt;"",SUMIFS('JPK_KR-1'!AK:AK,'JPK_KR-1'!W:W,J1489),"")</f>
        <v/>
      </c>
    </row>
    <row r="1490" spans="1:12" x14ac:dyDescent="0.35">
      <c r="A1490" t="str">
        <f>IF(KOKPIT!A1490&lt;&gt;"",KOKPIT!A1490,"")</f>
        <v/>
      </c>
      <c r="B1490" t="str">
        <f>IF(KOKPIT!B1490&lt;&gt;"",KOKPIT!B1490,"")</f>
        <v/>
      </c>
      <c r="C1490" s="124" t="str">
        <f>IF(A1490&lt;&gt;"",SUMIFS('JPK_KR-1'!AL:AL,'JPK_KR-1'!W:W,B1490),"")</f>
        <v/>
      </c>
      <c r="D1490" s="124" t="str">
        <f>IF(A1490&lt;&gt;"",SUMIFS('JPK_KR-1'!AM:AM,'JPK_KR-1'!W:W,B1490),"")</f>
        <v/>
      </c>
      <c r="E1490" t="str">
        <f>IF(KOKPIT!E1490&lt;&gt;"",KOKPIT!E1490,"")</f>
        <v/>
      </c>
      <c r="F1490" t="str">
        <f>IF(KOKPIT!F1490&lt;&gt;"",KOKPIT!F1490,"")</f>
        <v/>
      </c>
      <c r="G1490" s="124" t="str">
        <f>IF(E1490&lt;&gt;"",SUMIFS('JPK_KR-1'!AL:AL,'JPK_KR-1'!W:W,F1490),"")</f>
        <v/>
      </c>
      <c r="H1490" s="124" t="str">
        <f>IF(E1490&lt;&gt;"",SUMIFS('JPK_KR-1'!AM:AM,'JPK_KR-1'!W:W,F1490),"")</f>
        <v/>
      </c>
      <c r="I1490" t="str">
        <f>IF(KOKPIT!I1490&lt;&gt;"",KOKPIT!I1490,"")</f>
        <v/>
      </c>
      <c r="J1490" t="str">
        <f>IF(KOKPIT!J1490&lt;&gt;"",KOKPIT!J1490,"")</f>
        <v/>
      </c>
      <c r="K1490" s="124" t="str">
        <f>IF(I1490&lt;&gt;"",SUMIFS('JPK_KR-1'!AJ:AJ,'JPK_KR-1'!W:W,J1490),"")</f>
        <v/>
      </c>
      <c r="L1490" s="124" t="str">
        <f>IF(I1490&lt;&gt;"",SUMIFS('JPK_KR-1'!AK:AK,'JPK_KR-1'!W:W,J1490),"")</f>
        <v/>
      </c>
    </row>
    <row r="1491" spans="1:12" x14ac:dyDescent="0.35">
      <c r="A1491" t="str">
        <f>IF(KOKPIT!A1491&lt;&gt;"",KOKPIT!A1491,"")</f>
        <v/>
      </c>
      <c r="B1491" t="str">
        <f>IF(KOKPIT!B1491&lt;&gt;"",KOKPIT!B1491,"")</f>
        <v/>
      </c>
      <c r="C1491" s="124" t="str">
        <f>IF(A1491&lt;&gt;"",SUMIFS('JPK_KR-1'!AL:AL,'JPK_KR-1'!W:W,B1491),"")</f>
        <v/>
      </c>
      <c r="D1491" s="124" t="str">
        <f>IF(A1491&lt;&gt;"",SUMIFS('JPK_KR-1'!AM:AM,'JPK_KR-1'!W:W,B1491),"")</f>
        <v/>
      </c>
      <c r="E1491" t="str">
        <f>IF(KOKPIT!E1491&lt;&gt;"",KOKPIT!E1491,"")</f>
        <v/>
      </c>
      <c r="F1491" t="str">
        <f>IF(KOKPIT!F1491&lt;&gt;"",KOKPIT!F1491,"")</f>
        <v/>
      </c>
      <c r="G1491" s="124" t="str">
        <f>IF(E1491&lt;&gt;"",SUMIFS('JPK_KR-1'!AL:AL,'JPK_KR-1'!W:W,F1491),"")</f>
        <v/>
      </c>
      <c r="H1491" s="124" t="str">
        <f>IF(E1491&lt;&gt;"",SUMIFS('JPK_KR-1'!AM:AM,'JPK_KR-1'!W:W,F1491),"")</f>
        <v/>
      </c>
      <c r="I1491" t="str">
        <f>IF(KOKPIT!I1491&lt;&gt;"",KOKPIT!I1491,"")</f>
        <v/>
      </c>
      <c r="J1491" t="str">
        <f>IF(KOKPIT!J1491&lt;&gt;"",KOKPIT!J1491,"")</f>
        <v/>
      </c>
      <c r="K1491" s="124" t="str">
        <f>IF(I1491&lt;&gt;"",SUMIFS('JPK_KR-1'!AJ:AJ,'JPK_KR-1'!W:W,J1491),"")</f>
        <v/>
      </c>
      <c r="L1491" s="124" t="str">
        <f>IF(I1491&lt;&gt;"",SUMIFS('JPK_KR-1'!AK:AK,'JPK_KR-1'!W:W,J1491),"")</f>
        <v/>
      </c>
    </row>
    <row r="1492" spans="1:12" x14ac:dyDescent="0.35">
      <c r="A1492" t="str">
        <f>IF(KOKPIT!A1492&lt;&gt;"",KOKPIT!A1492,"")</f>
        <v/>
      </c>
      <c r="B1492" t="str">
        <f>IF(KOKPIT!B1492&lt;&gt;"",KOKPIT!B1492,"")</f>
        <v/>
      </c>
      <c r="C1492" s="124" t="str">
        <f>IF(A1492&lt;&gt;"",SUMIFS('JPK_KR-1'!AL:AL,'JPK_KR-1'!W:W,B1492),"")</f>
        <v/>
      </c>
      <c r="D1492" s="124" t="str">
        <f>IF(A1492&lt;&gt;"",SUMIFS('JPK_KR-1'!AM:AM,'JPK_KR-1'!W:W,B1492),"")</f>
        <v/>
      </c>
      <c r="E1492" t="str">
        <f>IF(KOKPIT!E1492&lt;&gt;"",KOKPIT!E1492,"")</f>
        <v/>
      </c>
      <c r="F1492" t="str">
        <f>IF(KOKPIT!F1492&lt;&gt;"",KOKPIT!F1492,"")</f>
        <v/>
      </c>
      <c r="G1492" s="124" t="str">
        <f>IF(E1492&lt;&gt;"",SUMIFS('JPK_KR-1'!AL:AL,'JPK_KR-1'!W:W,F1492),"")</f>
        <v/>
      </c>
      <c r="H1492" s="124" t="str">
        <f>IF(E1492&lt;&gt;"",SUMIFS('JPK_KR-1'!AM:AM,'JPK_KR-1'!W:W,F1492),"")</f>
        <v/>
      </c>
      <c r="I1492" t="str">
        <f>IF(KOKPIT!I1492&lt;&gt;"",KOKPIT!I1492,"")</f>
        <v/>
      </c>
      <c r="J1492" t="str">
        <f>IF(KOKPIT!J1492&lt;&gt;"",KOKPIT!J1492,"")</f>
        <v/>
      </c>
      <c r="K1492" s="124" t="str">
        <f>IF(I1492&lt;&gt;"",SUMIFS('JPK_KR-1'!AJ:AJ,'JPK_KR-1'!W:W,J1492),"")</f>
        <v/>
      </c>
      <c r="L1492" s="124" t="str">
        <f>IF(I1492&lt;&gt;"",SUMIFS('JPK_KR-1'!AK:AK,'JPK_KR-1'!W:W,J1492),"")</f>
        <v/>
      </c>
    </row>
    <row r="1493" spans="1:12" x14ac:dyDescent="0.35">
      <c r="A1493" t="str">
        <f>IF(KOKPIT!A1493&lt;&gt;"",KOKPIT!A1493,"")</f>
        <v/>
      </c>
      <c r="B1493" t="str">
        <f>IF(KOKPIT!B1493&lt;&gt;"",KOKPIT!B1493,"")</f>
        <v/>
      </c>
      <c r="C1493" s="124" t="str">
        <f>IF(A1493&lt;&gt;"",SUMIFS('JPK_KR-1'!AL:AL,'JPK_KR-1'!W:W,B1493),"")</f>
        <v/>
      </c>
      <c r="D1493" s="124" t="str">
        <f>IF(A1493&lt;&gt;"",SUMIFS('JPK_KR-1'!AM:AM,'JPK_KR-1'!W:W,B1493),"")</f>
        <v/>
      </c>
      <c r="E1493" t="str">
        <f>IF(KOKPIT!E1493&lt;&gt;"",KOKPIT!E1493,"")</f>
        <v/>
      </c>
      <c r="F1493" t="str">
        <f>IF(KOKPIT!F1493&lt;&gt;"",KOKPIT!F1493,"")</f>
        <v/>
      </c>
      <c r="G1493" s="124" t="str">
        <f>IF(E1493&lt;&gt;"",SUMIFS('JPK_KR-1'!AL:AL,'JPK_KR-1'!W:W,F1493),"")</f>
        <v/>
      </c>
      <c r="H1493" s="124" t="str">
        <f>IF(E1493&lt;&gt;"",SUMIFS('JPK_KR-1'!AM:AM,'JPK_KR-1'!W:W,F1493),"")</f>
        <v/>
      </c>
      <c r="I1493" t="str">
        <f>IF(KOKPIT!I1493&lt;&gt;"",KOKPIT!I1493,"")</f>
        <v/>
      </c>
      <c r="J1493" t="str">
        <f>IF(KOKPIT!J1493&lt;&gt;"",KOKPIT!J1493,"")</f>
        <v/>
      </c>
      <c r="K1493" s="124" t="str">
        <f>IF(I1493&lt;&gt;"",SUMIFS('JPK_KR-1'!AJ:AJ,'JPK_KR-1'!W:W,J1493),"")</f>
        <v/>
      </c>
      <c r="L1493" s="124" t="str">
        <f>IF(I1493&lt;&gt;"",SUMIFS('JPK_KR-1'!AK:AK,'JPK_KR-1'!W:W,J1493),"")</f>
        <v/>
      </c>
    </row>
    <row r="1494" spans="1:12" x14ac:dyDescent="0.35">
      <c r="A1494" t="str">
        <f>IF(KOKPIT!A1494&lt;&gt;"",KOKPIT!A1494,"")</f>
        <v/>
      </c>
      <c r="B1494" t="str">
        <f>IF(KOKPIT!B1494&lt;&gt;"",KOKPIT!B1494,"")</f>
        <v/>
      </c>
      <c r="C1494" s="124" t="str">
        <f>IF(A1494&lt;&gt;"",SUMIFS('JPK_KR-1'!AL:AL,'JPK_KR-1'!W:W,B1494),"")</f>
        <v/>
      </c>
      <c r="D1494" s="124" t="str">
        <f>IF(A1494&lt;&gt;"",SUMIFS('JPK_KR-1'!AM:AM,'JPK_KR-1'!W:W,B1494),"")</f>
        <v/>
      </c>
      <c r="E1494" t="str">
        <f>IF(KOKPIT!E1494&lt;&gt;"",KOKPIT!E1494,"")</f>
        <v/>
      </c>
      <c r="F1494" t="str">
        <f>IF(KOKPIT!F1494&lt;&gt;"",KOKPIT!F1494,"")</f>
        <v/>
      </c>
      <c r="G1494" s="124" t="str">
        <f>IF(E1494&lt;&gt;"",SUMIFS('JPK_KR-1'!AL:AL,'JPK_KR-1'!W:W,F1494),"")</f>
        <v/>
      </c>
      <c r="H1494" s="124" t="str">
        <f>IF(E1494&lt;&gt;"",SUMIFS('JPK_KR-1'!AM:AM,'JPK_KR-1'!W:W,F1494),"")</f>
        <v/>
      </c>
      <c r="I1494" t="str">
        <f>IF(KOKPIT!I1494&lt;&gt;"",KOKPIT!I1494,"")</f>
        <v/>
      </c>
      <c r="J1494" t="str">
        <f>IF(KOKPIT!J1494&lt;&gt;"",KOKPIT!J1494,"")</f>
        <v/>
      </c>
      <c r="K1494" s="124" t="str">
        <f>IF(I1494&lt;&gt;"",SUMIFS('JPK_KR-1'!AJ:AJ,'JPK_KR-1'!W:W,J1494),"")</f>
        <v/>
      </c>
      <c r="L1494" s="124" t="str">
        <f>IF(I1494&lt;&gt;"",SUMIFS('JPK_KR-1'!AK:AK,'JPK_KR-1'!W:W,J1494),"")</f>
        <v/>
      </c>
    </row>
    <row r="1495" spans="1:12" x14ac:dyDescent="0.35">
      <c r="A1495" t="str">
        <f>IF(KOKPIT!A1495&lt;&gt;"",KOKPIT!A1495,"")</f>
        <v/>
      </c>
      <c r="B1495" t="str">
        <f>IF(KOKPIT!B1495&lt;&gt;"",KOKPIT!B1495,"")</f>
        <v/>
      </c>
      <c r="C1495" s="124" t="str">
        <f>IF(A1495&lt;&gt;"",SUMIFS('JPK_KR-1'!AL:AL,'JPK_KR-1'!W:W,B1495),"")</f>
        <v/>
      </c>
      <c r="D1495" s="124" t="str">
        <f>IF(A1495&lt;&gt;"",SUMIFS('JPK_KR-1'!AM:AM,'JPK_KR-1'!W:W,B1495),"")</f>
        <v/>
      </c>
      <c r="E1495" t="str">
        <f>IF(KOKPIT!E1495&lt;&gt;"",KOKPIT!E1495,"")</f>
        <v/>
      </c>
      <c r="F1495" t="str">
        <f>IF(KOKPIT!F1495&lt;&gt;"",KOKPIT!F1495,"")</f>
        <v/>
      </c>
      <c r="G1495" s="124" t="str">
        <f>IF(E1495&lt;&gt;"",SUMIFS('JPK_KR-1'!AL:AL,'JPK_KR-1'!W:W,F1495),"")</f>
        <v/>
      </c>
      <c r="H1495" s="124" t="str">
        <f>IF(E1495&lt;&gt;"",SUMIFS('JPK_KR-1'!AM:AM,'JPK_KR-1'!W:W,F1495),"")</f>
        <v/>
      </c>
      <c r="I1495" t="str">
        <f>IF(KOKPIT!I1495&lt;&gt;"",KOKPIT!I1495,"")</f>
        <v/>
      </c>
      <c r="J1495" t="str">
        <f>IF(KOKPIT!J1495&lt;&gt;"",KOKPIT!J1495,"")</f>
        <v/>
      </c>
      <c r="K1495" s="124" t="str">
        <f>IF(I1495&lt;&gt;"",SUMIFS('JPK_KR-1'!AJ:AJ,'JPK_KR-1'!W:W,J1495),"")</f>
        <v/>
      </c>
      <c r="L1495" s="124" t="str">
        <f>IF(I1495&lt;&gt;"",SUMIFS('JPK_KR-1'!AK:AK,'JPK_KR-1'!W:W,J1495),"")</f>
        <v/>
      </c>
    </row>
    <row r="1496" spans="1:12" x14ac:dyDescent="0.35">
      <c r="A1496" t="str">
        <f>IF(KOKPIT!A1496&lt;&gt;"",KOKPIT!A1496,"")</f>
        <v/>
      </c>
      <c r="B1496" t="str">
        <f>IF(KOKPIT!B1496&lt;&gt;"",KOKPIT!B1496,"")</f>
        <v/>
      </c>
      <c r="C1496" s="124" t="str">
        <f>IF(A1496&lt;&gt;"",SUMIFS('JPK_KR-1'!AL:AL,'JPK_KR-1'!W:W,B1496),"")</f>
        <v/>
      </c>
      <c r="D1496" s="124" t="str">
        <f>IF(A1496&lt;&gt;"",SUMIFS('JPK_KR-1'!AM:AM,'JPK_KR-1'!W:W,B1496),"")</f>
        <v/>
      </c>
      <c r="E1496" t="str">
        <f>IF(KOKPIT!E1496&lt;&gt;"",KOKPIT!E1496,"")</f>
        <v/>
      </c>
      <c r="F1496" t="str">
        <f>IF(KOKPIT!F1496&lt;&gt;"",KOKPIT!F1496,"")</f>
        <v/>
      </c>
      <c r="G1496" s="124" t="str">
        <f>IF(E1496&lt;&gt;"",SUMIFS('JPK_KR-1'!AL:AL,'JPK_KR-1'!W:W,F1496),"")</f>
        <v/>
      </c>
      <c r="H1496" s="124" t="str">
        <f>IF(E1496&lt;&gt;"",SUMIFS('JPK_KR-1'!AM:AM,'JPK_KR-1'!W:W,F1496),"")</f>
        <v/>
      </c>
      <c r="I1496" t="str">
        <f>IF(KOKPIT!I1496&lt;&gt;"",KOKPIT!I1496,"")</f>
        <v/>
      </c>
      <c r="J1496" t="str">
        <f>IF(KOKPIT!J1496&lt;&gt;"",KOKPIT!J1496,"")</f>
        <v/>
      </c>
      <c r="K1496" s="124" t="str">
        <f>IF(I1496&lt;&gt;"",SUMIFS('JPK_KR-1'!AJ:AJ,'JPK_KR-1'!W:W,J1496),"")</f>
        <v/>
      </c>
      <c r="L1496" s="124" t="str">
        <f>IF(I1496&lt;&gt;"",SUMIFS('JPK_KR-1'!AK:AK,'JPK_KR-1'!W:W,J1496),"")</f>
        <v/>
      </c>
    </row>
    <row r="1497" spans="1:12" x14ac:dyDescent="0.35">
      <c r="A1497" t="str">
        <f>IF(KOKPIT!A1497&lt;&gt;"",KOKPIT!A1497,"")</f>
        <v/>
      </c>
      <c r="B1497" t="str">
        <f>IF(KOKPIT!B1497&lt;&gt;"",KOKPIT!B1497,"")</f>
        <v/>
      </c>
      <c r="C1497" s="124" t="str">
        <f>IF(A1497&lt;&gt;"",SUMIFS('JPK_KR-1'!AL:AL,'JPK_KR-1'!W:W,B1497),"")</f>
        <v/>
      </c>
      <c r="D1497" s="124" t="str">
        <f>IF(A1497&lt;&gt;"",SUMIFS('JPK_KR-1'!AM:AM,'JPK_KR-1'!W:W,B1497),"")</f>
        <v/>
      </c>
      <c r="E1497" t="str">
        <f>IF(KOKPIT!E1497&lt;&gt;"",KOKPIT!E1497,"")</f>
        <v/>
      </c>
      <c r="F1497" t="str">
        <f>IF(KOKPIT!F1497&lt;&gt;"",KOKPIT!F1497,"")</f>
        <v/>
      </c>
      <c r="G1497" s="124" t="str">
        <f>IF(E1497&lt;&gt;"",SUMIFS('JPK_KR-1'!AL:AL,'JPK_KR-1'!W:W,F1497),"")</f>
        <v/>
      </c>
      <c r="H1497" s="124" t="str">
        <f>IF(E1497&lt;&gt;"",SUMIFS('JPK_KR-1'!AM:AM,'JPK_KR-1'!W:W,F1497),"")</f>
        <v/>
      </c>
      <c r="I1497" t="str">
        <f>IF(KOKPIT!I1497&lt;&gt;"",KOKPIT!I1497,"")</f>
        <v/>
      </c>
      <c r="J1497" t="str">
        <f>IF(KOKPIT!J1497&lt;&gt;"",KOKPIT!J1497,"")</f>
        <v/>
      </c>
      <c r="K1497" s="124" t="str">
        <f>IF(I1497&lt;&gt;"",SUMIFS('JPK_KR-1'!AJ:AJ,'JPK_KR-1'!W:W,J1497),"")</f>
        <v/>
      </c>
      <c r="L1497" s="124" t="str">
        <f>IF(I1497&lt;&gt;"",SUMIFS('JPK_KR-1'!AK:AK,'JPK_KR-1'!W:W,J1497),"")</f>
        <v/>
      </c>
    </row>
    <row r="1498" spans="1:12" x14ac:dyDescent="0.35">
      <c r="A1498" t="str">
        <f>IF(KOKPIT!A1498&lt;&gt;"",KOKPIT!A1498,"")</f>
        <v/>
      </c>
      <c r="B1498" t="str">
        <f>IF(KOKPIT!B1498&lt;&gt;"",KOKPIT!B1498,"")</f>
        <v/>
      </c>
      <c r="C1498" s="124" t="str">
        <f>IF(A1498&lt;&gt;"",SUMIFS('JPK_KR-1'!AL:AL,'JPK_KR-1'!W:W,B1498),"")</f>
        <v/>
      </c>
      <c r="D1498" s="124" t="str">
        <f>IF(A1498&lt;&gt;"",SUMIFS('JPK_KR-1'!AM:AM,'JPK_KR-1'!W:W,B1498),"")</f>
        <v/>
      </c>
      <c r="E1498" t="str">
        <f>IF(KOKPIT!E1498&lt;&gt;"",KOKPIT!E1498,"")</f>
        <v/>
      </c>
      <c r="F1498" t="str">
        <f>IF(KOKPIT!F1498&lt;&gt;"",KOKPIT!F1498,"")</f>
        <v/>
      </c>
      <c r="G1498" s="124" t="str">
        <f>IF(E1498&lt;&gt;"",SUMIFS('JPK_KR-1'!AL:AL,'JPK_KR-1'!W:W,F1498),"")</f>
        <v/>
      </c>
      <c r="H1498" s="124" t="str">
        <f>IF(E1498&lt;&gt;"",SUMIFS('JPK_KR-1'!AM:AM,'JPK_KR-1'!W:W,F1498),"")</f>
        <v/>
      </c>
      <c r="I1498" t="str">
        <f>IF(KOKPIT!I1498&lt;&gt;"",KOKPIT!I1498,"")</f>
        <v/>
      </c>
      <c r="J1498" t="str">
        <f>IF(KOKPIT!J1498&lt;&gt;"",KOKPIT!J1498,"")</f>
        <v/>
      </c>
      <c r="K1498" s="124" t="str">
        <f>IF(I1498&lt;&gt;"",SUMIFS('JPK_KR-1'!AJ:AJ,'JPK_KR-1'!W:W,J1498),"")</f>
        <v/>
      </c>
      <c r="L1498" s="124" t="str">
        <f>IF(I1498&lt;&gt;"",SUMIFS('JPK_KR-1'!AK:AK,'JPK_KR-1'!W:W,J1498),"")</f>
        <v/>
      </c>
    </row>
    <row r="1499" spans="1:12" x14ac:dyDescent="0.35">
      <c r="A1499" t="str">
        <f>IF(KOKPIT!A1499&lt;&gt;"",KOKPIT!A1499,"")</f>
        <v/>
      </c>
      <c r="B1499" t="str">
        <f>IF(KOKPIT!B1499&lt;&gt;"",KOKPIT!B1499,"")</f>
        <v/>
      </c>
      <c r="C1499" s="124" t="str">
        <f>IF(A1499&lt;&gt;"",SUMIFS('JPK_KR-1'!AL:AL,'JPK_KR-1'!W:W,B1499),"")</f>
        <v/>
      </c>
      <c r="D1499" s="124" t="str">
        <f>IF(A1499&lt;&gt;"",SUMIFS('JPK_KR-1'!AM:AM,'JPK_KR-1'!W:W,B1499),"")</f>
        <v/>
      </c>
      <c r="E1499" t="str">
        <f>IF(KOKPIT!E1499&lt;&gt;"",KOKPIT!E1499,"")</f>
        <v/>
      </c>
      <c r="F1499" t="str">
        <f>IF(KOKPIT!F1499&lt;&gt;"",KOKPIT!F1499,"")</f>
        <v/>
      </c>
      <c r="G1499" s="124" t="str">
        <f>IF(E1499&lt;&gt;"",SUMIFS('JPK_KR-1'!AL:AL,'JPK_KR-1'!W:W,F1499),"")</f>
        <v/>
      </c>
      <c r="H1499" s="124" t="str">
        <f>IF(E1499&lt;&gt;"",SUMIFS('JPK_KR-1'!AM:AM,'JPK_KR-1'!W:W,F1499),"")</f>
        <v/>
      </c>
      <c r="I1499" t="str">
        <f>IF(KOKPIT!I1499&lt;&gt;"",KOKPIT!I1499,"")</f>
        <v/>
      </c>
      <c r="J1499" t="str">
        <f>IF(KOKPIT!J1499&lt;&gt;"",KOKPIT!J1499,"")</f>
        <v/>
      </c>
      <c r="K1499" s="124" t="str">
        <f>IF(I1499&lt;&gt;"",SUMIFS('JPK_KR-1'!AJ:AJ,'JPK_KR-1'!W:W,J1499),"")</f>
        <v/>
      </c>
      <c r="L1499" s="124" t="str">
        <f>IF(I1499&lt;&gt;"",SUMIFS('JPK_KR-1'!AK:AK,'JPK_KR-1'!W:W,J1499),"")</f>
        <v/>
      </c>
    </row>
    <row r="1500" spans="1:12" x14ac:dyDescent="0.35">
      <c r="A1500" t="str">
        <f>IF(KOKPIT!A1500&lt;&gt;"",KOKPIT!A1500,"")</f>
        <v/>
      </c>
      <c r="B1500" t="str">
        <f>IF(KOKPIT!B1500&lt;&gt;"",KOKPIT!B1500,"")</f>
        <v/>
      </c>
      <c r="C1500" s="124" t="str">
        <f>IF(A1500&lt;&gt;"",SUMIFS('JPK_KR-1'!AL:AL,'JPK_KR-1'!W:W,B1500),"")</f>
        <v/>
      </c>
      <c r="D1500" s="124" t="str">
        <f>IF(A1500&lt;&gt;"",SUMIFS('JPK_KR-1'!AM:AM,'JPK_KR-1'!W:W,B1500),"")</f>
        <v/>
      </c>
      <c r="E1500" t="str">
        <f>IF(KOKPIT!E1500&lt;&gt;"",KOKPIT!E1500,"")</f>
        <v/>
      </c>
      <c r="F1500" t="str">
        <f>IF(KOKPIT!F1500&lt;&gt;"",KOKPIT!F1500,"")</f>
        <v/>
      </c>
      <c r="G1500" s="124" t="str">
        <f>IF(E1500&lt;&gt;"",SUMIFS('JPK_KR-1'!AL:AL,'JPK_KR-1'!W:W,F1500),"")</f>
        <v/>
      </c>
      <c r="H1500" s="124" t="str">
        <f>IF(E1500&lt;&gt;"",SUMIFS('JPK_KR-1'!AM:AM,'JPK_KR-1'!W:W,F1500),"")</f>
        <v/>
      </c>
      <c r="I1500" t="str">
        <f>IF(KOKPIT!I1500&lt;&gt;"",KOKPIT!I1500,"")</f>
        <v/>
      </c>
      <c r="J1500" t="str">
        <f>IF(KOKPIT!J1500&lt;&gt;"",KOKPIT!J1500,"")</f>
        <v/>
      </c>
      <c r="K1500" s="124" t="str">
        <f>IF(I1500&lt;&gt;"",SUMIFS('JPK_KR-1'!AJ:AJ,'JPK_KR-1'!W:W,J1500),"")</f>
        <v/>
      </c>
      <c r="L1500" s="124" t="str">
        <f>IF(I1500&lt;&gt;"",SUMIFS('JPK_KR-1'!AK:AK,'JPK_KR-1'!W:W,J1500),"")</f>
        <v/>
      </c>
    </row>
    <row r="1501" spans="1:12" x14ac:dyDescent="0.35">
      <c r="A1501" t="str">
        <f>IF(KOKPIT!A1501&lt;&gt;"",KOKPIT!A1501,"")</f>
        <v/>
      </c>
      <c r="B1501" t="str">
        <f>IF(KOKPIT!B1501&lt;&gt;"",KOKPIT!B1501,"")</f>
        <v/>
      </c>
      <c r="C1501" s="124" t="str">
        <f>IF(A1501&lt;&gt;"",SUMIFS('JPK_KR-1'!AL:AL,'JPK_KR-1'!W:W,B1501),"")</f>
        <v/>
      </c>
      <c r="D1501" s="124" t="str">
        <f>IF(A1501&lt;&gt;"",SUMIFS('JPK_KR-1'!AM:AM,'JPK_KR-1'!W:W,B1501),"")</f>
        <v/>
      </c>
      <c r="E1501" t="str">
        <f>IF(KOKPIT!E1501&lt;&gt;"",KOKPIT!E1501,"")</f>
        <v/>
      </c>
      <c r="F1501" t="str">
        <f>IF(KOKPIT!F1501&lt;&gt;"",KOKPIT!F1501,"")</f>
        <v/>
      </c>
      <c r="G1501" s="124" t="str">
        <f>IF(E1501&lt;&gt;"",SUMIFS('JPK_KR-1'!AL:AL,'JPK_KR-1'!W:W,F1501),"")</f>
        <v/>
      </c>
      <c r="H1501" s="124" t="str">
        <f>IF(E1501&lt;&gt;"",SUMIFS('JPK_KR-1'!AM:AM,'JPK_KR-1'!W:W,F1501),"")</f>
        <v/>
      </c>
      <c r="I1501" t="str">
        <f>IF(KOKPIT!I1501&lt;&gt;"",KOKPIT!I1501,"")</f>
        <v/>
      </c>
      <c r="J1501" t="str">
        <f>IF(KOKPIT!J1501&lt;&gt;"",KOKPIT!J1501,"")</f>
        <v/>
      </c>
      <c r="K1501" s="124" t="str">
        <f>IF(I1501&lt;&gt;"",SUMIFS('JPK_KR-1'!AJ:AJ,'JPK_KR-1'!W:W,J1501),"")</f>
        <v/>
      </c>
      <c r="L1501" s="124" t="str">
        <f>IF(I1501&lt;&gt;"",SUMIFS('JPK_KR-1'!AK:AK,'JPK_KR-1'!W:W,J1501),"")</f>
        <v/>
      </c>
    </row>
    <row r="1502" spans="1:12" x14ac:dyDescent="0.35">
      <c r="A1502" t="str">
        <f>IF(KOKPIT!A1502&lt;&gt;"",KOKPIT!A1502,"")</f>
        <v/>
      </c>
      <c r="B1502" t="str">
        <f>IF(KOKPIT!B1502&lt;&gt;"",KOKPIT!B1502,"")</f>
        <v/>
      </c>
      <c r="C1502" s="124" t="str">
        <f>IF(A1502&lt;&gt;"",SUMIFS('JPK_KR-1'!AL:AL,'JPK_KR-1'!W:W,B1502),"")</f>
        <v/>
      </c>
      <c r="D1502" s="124" t="str">
        <f>IF(A1502&lt;&gt;"",SUMIFS('JPK_KR-1'!AM:AM,'JPK_KR-1'!W:W,B1502),"")</f>
        <v/>
      </c>
      <c r="E1502" t="str">
        <f>IF(KOKPIT!E1502&lt;&gt;"",KOKPIT!E1502,"")</f>
        <v/>
      </c>
      <c r="F1502" t="str">
        <f>IF(KOKPIT!F1502&lt;&gt;"",KOKPIT!F1502,"")</f>
        <v/>
      </c>
      <c r="G1502" s="124" t="str">
        <f>IF(E1502&lt;&gt;"",SUMIFS('JPK_KR-1'!AL:AL,'JPK_KR-1'!W:W,F1502),"")</f>
        <v/>
      </c>
      <c r="H1502" s="124" t="str">
        <f>IF(E1502&lt;&gt;"",SUMIFS('JPK_KR-1'!AM:AM,'JPK_KR-1'!W:W,F1502),"")</f>
        <v/>
      </c>
      <c r="I1502" t="str">
        <f>IF(KOKPIT!I1502&lt;&gt;"",KOKPIT!I1502,"")</f>
        <v/>
      </c>
      <c r="J1502" t="str">
        <f>IF(KOKPIT!J1502&lt;&gt;"",KOKPIT!J1502,"")</f>
        <v/>
      </c>
      <c r="K1502" s="124" t="str">
        <f>IF(I1502&lt;&gt;"",SUMIFS('JPK_KR-1'!AJ:AJ,'JPK_KR-1'!W:W,J1502),"")</f>
        <v/>
      </c>
      <c r="L1502" s="124" t="str">
        <f>IF(I1502&lt;&gt;"",SUMIFS('JPK_KR-1'!AK:AK,'JPK_KR-1'!W:W,J1502),"")</f>
        <v/>
      </c>
    </row>
    <row r="1503" spans="1:12" x14ac:dyDescent="0.35">
      <c r="A1503" t="str">
        <f>IF(KOKPIT!A1503&lt;&gt;"",KOKPIT!A1503,"")</f>
        <v/>
      </c>
      <c r="B1503" t="str">
        <f>IF(KOKPIT!B1503&lt;&gt;"",KOKPIT!B1503,"")</f>
        <v/>
      </c>
      <c r="C1503" s="124" t="str">
        <f>IF(A1503&lt;&gt;"",SUMIFS('JPK_KR-1'!AL:AL,'JPK_KR-1'!W:W,B1503),"")</f>
        <v/>
      </c>
      <c r="D1503" s="124" t="str">
        <f>IF(A1503&lt;&gt;"",SUMIFS('JPK_KR-1'!AM:AM,'JPK_KR-1'!W:W,B1503),"")</f>
        <v/>
      </c>
      <c r="E1503" t="str">
        <f>IF(KOKPIT!E1503&lt;&gt;"",KOKPIT!E1503,"")</f>
        <v/>
      </c>
      <c r="F1503" t="str">
        <f>IF(KOKPIT!F1503&lt;&gt;"",KOKPIT!F1503,"")</f>
        <v/>
      </c>
      <c r="G1503" s="124" t="str">
        <f>IF(E1503&lt;&gt;"",SUMIFS('JPK_KR-1'!AL:AL,'JPK_KR-1'!W:W,F1503),"")</f>
        <v/>
      </c>
      <c r="H1503" s="124" t="str">
        <f>IF(E1503&lt;&gt;"",SUMIFS('JPK_KR-1'!AM:AM,'JPK_KR-1'!W:W,F1503),"")</f>
        <v/>
      </c>
      <c r="I1503" t="str">
        <f>IF(KOKPIT!I1503&lt;&gt;"",KOKPIT!I1503,"")</f>
        <v/>
      </c>
      <c r="J1503" t="str">
        <f>IF(KOKPIT!J1503&lt;&gt;"",KOKPIT!J1503,"")</f>
        <v/>
      </c>
      <c r="K1503" s="124" t="str">
        <f>IF(I1503&lt;&gt;"",SUMIFS('JPK_KR-1'!AJ:AJ,'JPK_KR-1'!W:W,J1503),"")</f>
        <v/>
      </c>
      <c r="L1503" s="124" t="str">
        <f>IF(I1503&lt;&gt;"",SUMIFS('JPK_KR-1'!AK:AK,'JPK_KR-1'!W:W,J1503),"")</f>
        <v/>
      </c>
    </row>
    <row r="1504" spans="1:12" x14ac:dyDescent="0.35">
      <c r="A1504" t="str">
        <f>IF(KOKPIT!A1504&lt;&gt;"",KOKPIT!A1504,"")</f>
        <v/>
      </c>
      <c r="B1504" t="str">
        <f>IF(KOKPIT!B1504&lt;&gt;"",KOKPIT!B1504,"")</f>
        <v/>
      </c>
      <c r="C1504" s="124" t="str">
        <f>IF(A1504&lt;&gt;"",SUMIFS('JPK_KR-1'!AL:AL,'JPK_KR-1'!W:W,B1504),"")</f>
        <v/>
      </c>
      <c r="D1504" s="124" t="str">
        <f>IF(A1504&lt;&gt;"",SUMIFS('JPK_KR-1'!AM:AM,'JPK_KR-1'!W:W,B1504),"")</f>
        <v/>
      </c>
      <c r="E1504" t="str">
        <f>IF(KOKPIT!E1504&lt;&gt;"",KOKPIT!E1504,"")</f>
        <v/>
      </c>
      <c r="F1504" t="str">
        <f>IF(KOKPIT!F1504&lt;&gt;"",KOKPIT!F1504,"")</f>
        <v/>
      </c>
      <c r="G1504" s="124" t="str">
        <f>IF(E1504&lt;&gt;"",SUMIFS('JPK_KR-1'!AL:AL,'JPK_KR-1'!W:W,F1504),"")</f>
        <v/>
      </c>
      <c r="H1504" s="124" t="str">
        <f>IF(E1504&lt;&gt;"",SUMIFS('JPK_KR-1'!AM:AM,'JPK_KR-1'!W:W,F1504),"")</f>
        <v/>
      </c>
      <c r="I1504" t="str">
        <f>IF(KOKPIT!I1504&lt;&gt;"",KOKPIT!I1504,"")</f>
        <v/>
      </c>
      <c r="J1504" t="str">
        <f>IF(KOKPIT!J1504&lt;&gt;"",KOKPIT!J1504,"")</f>
        <v/>
      </c>
      <c r="K1504" s="124" t="str">
        <f>IF(I1504&lt;&gt;"",SUMIFS('JPK_KR-1'!AJ:AJ,'JPK_KR-1'!W:W,J1504),"")</f>
        <v/>
      </c>
      <c r="L1504" s="124" t="str">
        <f>IF(I1504&lt;&gt;"",SUMIFS('JPK_KR-1'!AK:AK,'JPK_KR-1'!W:W,J1504),"")</f>
        <v/>
      </c>
    </row>
    <row r="1505" spans="1:12" x14ac:dyDescent="0.35">
      <c r="A1505" t="str">
        <f>IF(KOKPIT!A1505&lt;&gt;"",KOKPIT!A1505,"")</f>
        <v/>
      </c>
      <c r="B1505" t="str">
        <f>IF(KOKPIT!B1505&lt;&gt;"",KOKPIT!B1505,"")</f>
        <v/>
      </c>
      <c r="C1505" s="124" t="str">
        <f>IF(A1505&lt;&gt;"",SUMIFS('JPK_KR-1'!AL:AL,'JPK_KR-1'!W:W,B1505),"")</f>
        <v/>
      </c>
      <c r="D1505" s="124" t="str">
        <f>IF(A1505&lt;&gt;"",SUMIFS('JPK_KR-1'!AM:AM,'JPK_KR-1'!W:W,B1505),"")</f>
        <v/>
      </c>
      <c r="E1505" t="str">
        <f>IF(KOKPIT!E1505&lt;&gt;"",KOKPIT!E1505,"")</f>
        <v/>
      </c>
      <c r="F1505" t="str">
        <f>IF(KOKPIT!F1505&lt;&gt;"",KOKPIT!F1505,"")</f>
        <v/>
      </c>
      <c r="G1505" s="124" t="str">
        <f>IF(E1505&lt;&gt;"",SUMIFS('JPK_KR-1'!AL:AL,'JPK_KR-1'!W:W,F1505),"")</f>
        <v/>
      </c>
      <c r="H1505" s="124" t="str">
        <f>IF(E1505&lt;&gt;"",SUMIFS('JPK_KR-1'!AM:AM,'JPK_KR-1'!W:W,F1505),"")</f>
        <v/>
      </c>
      <c r="I1505" t="str">
        <f>IF(KOKPIT!I1505&lt;&gt;"",KOKPIT!I1505,"")</f>
        <v/>
      </c>
      <c r="J1505" t="str">
        <f>IF(KOKPIT!J1505&lt;&gt;"",KOKPIT!J1505,"")</f>
        <v/>
      </c>
      <c r="K1505" s="124" t="str">
        <f>IF(I1505&lt;&gt;"",SUMIFS('JPK_KR-1'!AJ:AJ,'JPK_KR-1'!W:W,J1505),"")</f>
        <v/>
      </c>
      <c r="L1505" s="124" t="str">
        <f>IF(I1505&lt;&gt;"",SUMIFS('JPK_KR-1'!AK:AK,'JPK_KR-1'!W:W,J1505),"")</f>
        <v/>
      </c>
    </row>
    <row r="1506" spans="1:12" x14ac:dyDescent="0.35">
      <c r="A1506" t="str">
        <f>IF(KOKPIT!A1506&lt;&gt;"",KOKPIT!A1506,"")</f>
        <v/>
      </c>
      <c r="B1506" t="str">
        <f>IF(KOKPIT!B1506&lt;&gt;"",KOKPIT!B1506,"")</f>
        <v/>
      </c>
      <c r="C1506" s="124" t="str">
        <f>IF(A1506&lt;&gt;"",SUMIFS('JPK_KR-1'!AL:AL,'JPK_KR-1'!W:W,B1506),"")</f>
        <v/>
      </c>
      <c r="D1506" s="124" t="str">
        <f>IF(A1506&lt;&gt;"",SUMIFS('JPK_KR-1'!AM:AM,'JPK_KR-1'!W:W,B1506),"")</f>
        <v/>
      </c>
      <c r="E1506" t="str">
        <f>IF(KOKPIT!E1506&lt;&gt;"",KOKPIT!E1506,"")</f>
        <v/>
      </c>
      <c r="F1506" t="str">
        <f>IF(KOKPIT!F1506&lt;&gt;"",KOKPIT!F1506,"")</f>
        <v/>
      </c>
      <c r="G1506" s="124" t="str">
        <f>IF(E1506&lt;&gt;"",SUMIFS('JPK_KR-1'!AL:AL,'JPK_KR-1'!W:W,F1506),"")</f>
        <v/>
      </c>
      <c r="H1506" s="124" t="str">
        <f>IF(E1506&lt;&gt;"",SUMIFS('JPK_KR-1'!AM:AM,'JPK_KR-1'!W:W,F1506),"")</f>
        <v/>
      </c>
      <c r="I1506" t="str">
        <f>IF(KOKPIT!I1506&lt;&gt;"",KOKPIT!I1506,"")</f>
        <v/>
      </c>
      <c r="J1506" t="str">
        <f>IF(KOKPIT!J1506&lt;&gt;"",KOKPIT!J1506,"")</f>
        <v/>
      </c>
      <c r="K1506" s="124" t="str">
        <f>IF(I1506&lt;&gt;"",SUMIFS('JPK_KR-1'!AJ:AJ,'JPK_KR-1'!W:W,J1506),"")</f>
        <v/>
      </c>
      <c r="L1506" s="124" t="str">
        <f>IF(I1506&lt;&gt;"",SUMIFS('JPK_KR-1'!AK:AK,'JPK_KR-1'!W:W,J1506),"")</f>
        <v/>
      </c>
    </row>
    <row r="1507" spans="1:12" x14ac:dyDescent="0.35">
      <c r="A1507" t="str">
        <f>IF(KOKPIT!A1507&lt;&gt;"",KOKPIT!A1507,"")</f>
        <v/>
      </c>
      <c r="B1507" t="str">
        <f>IF(KOKPIT!B1507&lt;&gt;"",KOKPIT!B1507,"")</f>
        <v/>
      </c>
      <c r="C1507" s="124" t="str">
        <f>IF(A1507&lt;&gt;"",SUMIFS('JPK_KR-1'!AL:AL,'JPK_KR-1'!W:W,B1507),"")</f>
        <v/>
      </c>
      <c r="D1507" s="124" t="str">
        <f>IF(A1507&lt;&gt;"",SUMIFS('JPK_KR-1'!AM:AM,'JPK_KR-1'!W:W,B1507),"")</f>
        <v/>
      </c>
      <c r="E1507" t="str">
        <f>IF(KOKPIT!E1507&lt;&gt;"",KOKPIT!E1507,"")</f>
        <v/>
      </c>
      <c r="F1507" t="str">
        <f>IF(KOKPIT!F1507&lt;&gt;"",KOKPIT!F1507,"")</f>
        <v/>
      </c>
      <c r="G1507" s="124" t="str">
        <f>IF(E1507&lt;&gt;"",SUMIFS('JPK_KR-1'!AL:AL,'JPK_KR-1'!W:W,F1507),"")</f>
        <v/>
      </c>
      <c r="H1507" s="124" t="str">
        <f>IF(E1507&lt;&gt;"",SUMIFS('JPK_KR-1'!AM:AM,'JPK_KR-1'!W:W,F1507),"")</f>
        <v/>
      </c>
      <c r="I1507" t="str">
        <f>IF(KOKPIT!I1507&lt;&gt;"",KOKPIT!I1507,"")</f>
        <v/>
      </c>
      <c r="J1507" t="str">
        <f>IF(KOKPIT!J1507&lt;&gt;"",KOKPIT!J1507,"")</f>
        <v/>
      </c>
      <c r="K1507" s="124" t="str">
        <f>IF(I1507&lt;&gt;"",SUMIFS('JPK_KR-1'!AJ:AJ,'JPK_KR-1'!W:W,J1507),"")</f>
        <v/>
      </c>
      <c r="L1507" s="124" t="str">
        <f>IF(I1507&lt;&gt;"",SUMIFS('JPK_KR-1'!AK:AK,'JPK_KR-1'!W:W,J1507),"")</f>
        <v/>
      </c>
    </row>
    <row r="1508" spans="1:12" x14ac:dyDescent="0.35">
      <c r="A1508" t="str">
        <f>IF(KOKPIT!A1508&lt;&gt;"",KOKPIT!A1508,"")</f>
        <v/>
      </c>
      <c r="B1508" t="str">
        <f>IF(KOKPIT!B1508&lt;&gt;"",KOKPIT!B1508,"")</f>
        <v/>
      </c>
      <c r="C1508" s="124" t="str">
        <f>IF(A1508&lt;&gt;"",SUMIFS('JPK_KR-1'!AL:AL,'JPK_KR-1'!W:W,B1508),"")</f>
        <v/>
      </c>
      <c r="D1508" s="124" t="str">
        <f>IF(A1508&lt;&gt;"",SUMIFS('JPK_KR-1'!AM:AM,'JPK_KR-1'!W:W,B1508),"")</f>
        <v/>
      </c>
      <c r="E1508" t="str">
        <f>IF(KOKPIT!E1508&lt;&gt;"",KOKPIT!E1508,"")</f>
        <v/>
      </c>
      <c r="F1508" t="str">
        <f>IF(KOKPIT!F1508&lt;&gt;"",KOKPIT!F1508,"")</f>
        <v/>
      </c>
      <c r="G1508" s="124" t="str">
        <f>IF(E1508&lt;&gt;"",SUMIFS('JPK_KR-1'!AL:AL,'JPK_KR-1'!W:W,F1508),"")</f>
        <v/>
      </c>
      <c r="H1508" s="124" t="str">
        <f>IF(E1508&lt;&gt;"",SUMIFS('JPK_KR-1'!AM:AM,'JPK_KR-1'!W:W,F1508),"")</f>
        <v/>
      </c>
      <c r="I1508" t="str">
        <f>IF(KOKPIT!I1508&lt;&gt;"",KOKPIT!I1508,"")</f>
        <v/>
      </c>
      <c r="J1508" t="str">
        <f>IF(KOKPIT!J1508&lt;&gt;"",KOKPIT!J1508,"")</f>
        <v/>
      </c>
      <c r="K1508" s="124" t="str">
        <f>IF(I1508&lt;&gt;"",SUMIFS('JPK_KR-1'!AJ:AJ,'JPK_KR-1'!W:W,J1508),"")</f>
        <v/>
      </c>
      <c r="L1508" s="124" t="str">
        <f>IF(I1508&lt;&gt;"",SUMIFS('JPK_KR-1'!AK:AK,'JPK_KR-1'!W:W,J1508),"")</f>
        <v/>
      </c>
    </row>
    <row r="1509" spans="1:12" x14ac:dyDescent="0.35">
      <c r="A1509" t="str">
        <f>IF(KOKPIT!A1509&lt;&gt;"",KOKPIT!A1509,"")</f>
        <v/>
      </c>
      <c r="B1509" t="str">
        <f>IF(KOKPIT!B1509&lt;&gt;"",KOKPIT!B1509,"")</f>
        <v/>
      </c>
      <c r="C1509" s="124" t="str">
        <f>IF(A1509&lt;&gt;"",SUMIFS('JPK_KR-1'!AL:AL,'JPK_KR-1'!W:W,B1509),"")</f>
        <v/>
      </c>
      <c r="D1509" s="124" t="str">
        <f>IF(A1509&lt;&gt;"",SUMIFS('JPK_KR-1'!AM:AM,'JPK_KR-1'!W:W,B1509),"")</f>
        <v/>
      </c>
      <c r="E1509" t="str">
        <f>IF(KOKPIT!E1509&lt;&gt;"",KOKPIT!E1509,"")</f>
        <v/>
      </c>
      <c r="F1509" t="str">
        <f>IF(KOKPIT!F1509&lt;&gt;"",KOKPIT!F1509,"")</f>
        <v/>
      </c>
      <c r="G1509" s="124" t="str">
        <f>IF(E1509&lt;&gt;"",SUMIFS('JPK_KR-1'!AL:AL,'JPK_KR-1'!W:W,F1509),"")</f>
        <v/>
      </c>
      <c r="H1509" s="124" t="str">
        <f>IF(E1509&lt;&gt;"",SUMIFS('JPK_KR-1'!AM:AM,'JPK_KR-1'!W:W,F1509),"")</f>
        <v/>
      </c>
      <c r="I1509" t="str">
        <f>IF(KOKPIT!I1509&lt;&gt;"",KOKPIT!I1509,"")</f>
        <v/>
      </c>
      <c r="J1509" t="str">
        <f>IF(KOKPIT!J1509&lt;&gt;"",KOKPIT!J1509,"")</f>
        <v/>
      </c>
      <c r="K1509" s="124" t="str">
        <f>IF(I1509&lt;&gt;"",SUMIFS('JPK_KR-1'!AJ:AJ,'JPK_KR-1'!W:W,J1509),"")</f>
        <v/>
      </c>
      <c r="L1509" s="124" t="str">
        <f>IF(I1509&lt;&gt;"",SUMIFS('JPK_KR-1'!AK:AK,'JPK_KR-1'!W:W,J1509),"")</f>
        <v/>
      </c>
    </row>
    <row r="1510" spans="1:12" x14ac:dyDescent="0.35">
      <c r="A1510" t="str">
        <f>IF(KOKPIT!A1510&lt;&gt;"",KOKPIT!A1510,"")</f>
        <v/>
      </c>
      <c r="B1510" t="str">
        <f>IF(KOKPIT!B1510&lt;&gt;"",KOKPIT!B1510,"")</f>
        <v/>
      </c>
      <c r="C1510" s="124" t="str">
        <f>IF(A1510&lt;&gt;"",SUMIFS('JPK_KR-1'!AL:AL,'JPK_KR-1'!W:W,B1510),"")</f>
        <v/>
      </c>
      <c r="D1510" s="124" t="str">
        <f>IF(A1510&lt;&gt;"",SUMIFS('JPK_KR-1'!AM:AM,'JPK_KR-1'!W:W,B1510),"")</f>
        <v/>
      </c>
      <c r="E1510" t="str">
        <f>IF(KOKPIT!E1510&lt;&gt;"",KOKPIT!E1510,"")</f>
        <v/>
      </c>
      <c r="F1510" t="str">
        <f>IF(KOKPIT!F1510&lt;&gt;"",KOKPIT!F1510,"")</f>
        <v/>
      </c>
      <c r="G1510" s="124" t="str">
        <f>IF(E1510&lt;&gt;"",SUMIFS('JPK_KR-1'!AL:AL,'JPK_KR-1'!W:W,F1510),"")</f>
        <v/>
      </c>
      <c r="H1510" s="124" t="str">
        <f>IF(E1510&lt;&gt;"",SUMIFS('JPK_KR-1'!AM:AM,'JPK_KR-1'!W:W,F1510),"")</f>
        <v/>
      </c>
      <c r="I1510" t="str">
        <f>IF(KOKPIT!I1510&lt;&gt;"",KOKPIT!I1510,"")</f>
        <v/>
      </c>
      <c r="J1510" t="str">
        <f>IF(KOKPIT!J1510&lt;&gt;"",KOKPIT!J1510,"")</f>
        <v/>
      </c>
      <c r="K1510" s="124" t="str">
        <f>IF(I1510&lt;&gt;"",SUMIFS('JPK_KR-1'!AJ:AJ,'JPK_KR-1'!W:W,J1510),"")</f>
        <v/>
      </c>
      <c r="L1510" s="124" t="str">
        <f>IF(I1510&lt;&gt;"",SUMIFS('JPK_KR-1'!AK:AK,'JPK_KR-1'!W:W,J1510),"")</f>
        <v/>
      </c>
    </row>
    <row r="1511" spans="1:12" x14ac:dyDescent="0.35">
      <c r="A1511" t="str">
        <f>IF(KOKPIT!A1511&lt;&gt;"",KOKPIT!A1511,"")</f>
        <v/>
      </c>
      <c r="B1511" t="str">
        <f>IF(KOKPIT!B1511&lt;&gt;"",KOKPIT!B1511,"")</f>
        <v/>
      </c>
      <c r="C1511" s="124" t="str">
        <f>IF(A1511&lt;&gt;"",SUMIFS('JPK_KR-1'!AL:AL,'JPK_KR-1'!W:W,B1511),"")</f>
        <v/>
      </c>
      <c r="D1511" s="124" t="str">
        <f>IF(A1511&lt;&gt;"",SUMIFS('JPK_KR-1'!AM:AM,'JPK_KR-1'!W:W,B1511),"")</f>
        <v/>
      </c>
      <c r="E1511" t="str">
        <f>IF(KOKPIT!E1511&lt;&gt;"",KOKPIT!E1511,"")</f>
        <v/>
      </c>
      <c r="F1511" t="str">
        <f>IF(KOKPIT!F1511&lt;&gt;"",KOKPIT!F1511,"")</f>
        <v/>
      </c>
      <c r="G1511" s="124" t="str">
        <f>IF(E1511&lt;&gt;"",SUMIFS('JPK_KR-1'!AL:AL,'JPK_KR-1'!W:W,F1511),"")</f>
        <v/>
      </c>
      <c r="H1511" s="124" t="str">
        <f>IF(E1511&lt;&gt;"",SUMIFS('JPK_KR-1'!AM:AM,'JPK_KR-1'!W:W,F1511),"")</f>
        <v/>
      </c>
      <c r="I1511" t="str">
        <f>IF(KOKPIT!I1511&lt;&gt;"",KOKPIT!I1511,"")</f>
        <v/>
      </c>
      <c r="J1511" t="str">
        <f>IF(KOKPIT!J1511&lt;&gt;"",KOKPIT!J1511,"")</f>
        <v/>
      </c>
      <c r="K1511" s="124" t="str">
        <f>IF(I1511&lt;&gt;"",SUMIFS('JPK_KR-1'!AJ:AJ,'JPK_KR-1'!W:W,J1511),"")</f>
        <v/>
      </c>
      <c r="L1511" s="124" t="str">
        <f>IF(I1511&lt;&gt;"",SUMIFS('JPK_KR-1'!AK:AK,'JPK_KR-1'!W:W,J1511),"")</f>
        <v/>
      </c>
    </row>
    <row r="1512" spans="1:12" x14ac:dyDescent="0.35">
      <c r="A1512" t="str">
        <f>IF(KOKPIT!A1512&lt;&gt;"",KOKPIT!A1512,"")</f>
        <v/>
      </c>
      <c r="B1512" t="str">
        <f>IF(KOKPIT!B1512&lt;&gt;"",KOKPIT!B1512,"")</f>
        <v/>
      </c>
      <c r="C1512" s="124" t="str">
        <f>IF(A1512&lt;&gt;"",SUMIFS('JPK_KR-1'!AL:AL,'JPK_KR-1'!W:W,B1512),"")</f>
        <v/>
      </c>
      <c r="D1512" s="124" t="str">
        <f>IF(A1512&lt;&gt;"",SUMIFS('JPK_KR-1'!AM:AM,'JPK_KR-1'!W:W,B1512),"")</f>
        <v/>
      </c>
      <c r="E1512" t="str">
        <f>IF(KOKPIT!E1512&lt;&gt;"",KOKPIT!E1512,"")</f>
        <v/>
      </c>
      <c r="F1512" t="str">
        <f>IF(KOKPIT!F1512&lt;&gt;"",KOKPIT!F1512,"")</f>
        <v/>
      </c>
      <c r="G1512" s="124" t="str">
        <f>IF(E1512&lt;&gt;"",SUMIFS('JPK_KR-1'!AL:AL,'JPK_KR-1'!W:W,F1512),"")</f>
        <v/>
      </c>
      <c r="H1512" s="124" t="str">
        <f>IF(E1512&lt;&gt;"",SUMIFS('JPK_KR-1'!AM:AM,'JPK_KR-1'!W:W,F1512),"")</f>
        <v/>
      </c>
      <c r="I1512" t="str">
        <f>IF(KOKPIT!I1512&lt;&gt;"",KOKPIT!I1512,"")</f>
        <v/>
      </c>
      <c r="J1512" t="str">
        <f>IF(KOKPIT!J1512&lt;&gt;"",KOKPIT!J1512,"")</f>
        <v/>
      </c>
      <c r="K1512" s="124" t="str">
        <f>IF(I1512&lt;&gt;"",SUMIFS('JPK_KR-1'!AJ:AJ,'JPK_KR-1'!W:W,J1512),"")</f>
        <v/>
      </c>
      <c r="L1512" s="124" t="str">
        <f>IF(I1512&lt;&gt;"",SUMIFS('JPK_KR-1'!AK:AK,'JPK_KR-1'!W:W,J1512),"")</f>
        <v/>
      </c>
    </row>
    <row r="1513" spans="1:12" x14ac:dyDescent="0.35">
      <c r="A1513" t="str">
        <f>IF(KOKPIT!A1513&lt;&gt;"",KOKPIT!A1513,"")</f>
        <v/>
      </c>
      <c r="B1513" t="str">
        <f>IF(KOKPIT!B1513&lt;&gt;"",KOKPIT!B1513,"")</f>
        <v/>
      </c>
      <c r="C1513" s="124" t="str">
        <f>IF(A1513&lt;&gt;"",SUMIFS('JPK_KR-1'!AL:AL,'JPK_KR-1'!W:W,B1513),"")</f>
        <v/>
      </c>
      <c r="D1513" s="124" t="str">
        <f>IF(A1513&lt;&gt;"",SUMIFS('JPK_KR-1'!AM:AM,'JPK_KR-1'!W:W,B1513),"")</f>
        <v/>
      </c>
      <c r="E1513" t="str">
        <f>IF(KOKPIT!E1513&lt;&gt;"",KOKPIT!E1513,"")</f>
        <v/>
      </c>
      <c r="F1513" t="str">
        <f>IF(KOKPIT!F1513&lt;&gt;"",KOKPIT!F1513,"")</f>
        <v/>
      </c>
      <c r="G1513" s="124" t="str">
        <f>IF(E1513&lt;&gt;"",SUMIFS('JPK_KR-1'!AL:AL,'JPK_KR-1'!W:W,F1513),"")</f>
        <v/>
      </c>
      <c r="H1513" s="124" t="str">
        <f>IF(E1513&lt;&gt;"",SUMIFS('JPK_KR-1'!AM:AM,'JPK_KR-1'!W:W,F1513),"")</f>
        <v/>
      </c>
      <c r="I1513" t="str">
        <f>IF(KOKPIT!I1513&lt;&gt;"",KOKPIT!I1513,"")</f>
        <v/>
      </c>
      <c r="J1513" t="str">
        <f>IF(KOKPIT!J1513&lt;&gt;"",KOKPIT!J1513,"")</f>
        <v/>
      </c>
      <c r="K1513" s="124" t="str">
        <f>IF(I1513&lt;&gt;"",SUMIFS('JPK_KR-1'!AJ:AJ,'JPK_KR-1'!W:W,J1513),"")</f>
        <v/>
      </c>
      <c r="L1513" s="124" t="str">
        <f>IF(I1513&lt;&gt;"",SUMIFS('JPK_KR-1'!AK:AK,'JPK_KR-1'!W:W,J1513),"")</f>
        <v/>
      </c>
    </row>
    <row r="1514" spans="1:12" x14ac:dyDescent="0.35">
      <c r="A1514" t="str">
        <f>IF(KOKPIT!A1514&lt;&gt;"",KOKPIT!A1514,"")</f>
        <v/>
      </c>
      <c r="B1514" t="str">
        <f>IF(KOKPIT!B1514&lt;&gt;"",KOKPIT!B1514,"")</f>
        <v/>
      </c>
      <c r="C1514" s="124" t="str">
        <f>IF(A1514&lt;&gt;"",SUMIFS('JPK_KR-1'!AL:AL,'JPK_KR-1'!W:W,B1514),"")</f>
        <v/>
      </c>
      <c r="D1514" s="124" t="str">
        <f>IF(A1514&lt;&gt;"",SUMIFS('JPK_KR-1'!AM:AM,'JPK_KR-1'!W:W,B1514),"")</f>
        <v/>
      </c>
      <c r="E1514" t="str">
        <f>IF(KOKPIT!E1514&lt;&gt;"",KOKPIT!E1514,"")</f>
        <v/>
      </c>
      <c r="F1514" t="str">
        <f>IF(KOKPIT!F1514&lt;&gt;"",KOKPIT!F1514,"")</f>
        <v/>
      </c>
      <c r="G1514" s="124" t="str">
        <f>IF(E1514&lt;&gt;"",SUMIFS('JPK_KR-1'!AL:AL,'JPK_KR-1'!W:W,F1514),"")</f>
        <v/>
      </c>
      <c r="H1514" s="124" t="str">
        <f>IF(E1514&lt;&gt;"",SUMIFS('JPK_KR-1'!AM:AM,'JPK_KR-1'!W:W,F1514),"")</f>
        <v/>
      </c>
      <c r="I1514" t="str">
        <f>IF(KOKPIT!I1514&lt;&gt;"",KOKPIT!I1514,"")</f>
        <v/>
      </c>
      <c r="J1514" t="str">
        <f>IF(KOKPIT!J1514&lt;&gt;"",KOKPIT!J1514,"")</f>
        <v/>
      </c>
      <c r="K1514" s="124" t="str">
        <f>IF(I1514&lt;&gt;"",SUMIFS('JPK_KR-1'!AJ:AJ,'JPK_KR-1'!W:W,J1514),"")</f>
        <v/>
      </c>
      <c r="L1514" s="124" t="str">
        <f>IF(I1514&lt;&gt;"",SUMIFS('JPK_KR-1'!AK:AK,'JPK_KR-1'!W:W,J1514),"")</f>
        <v/>
      </c>
    </row>
    <row r="1515" spans="1:12" x14ac:dyDescent="0.35">
      <c r="A1515" t="str">
        <f>IF(KOKPIT!A1515&lt;&gt;"",KOKPIT!A1515,"")</f>
        <v/>
      </c>
      <c r="B1515" t="str">
        <f>IF(KOKPIT!B1515&lt;&gt;"",KOKPIT!B1515,"")</f>
        <v/>
      </c>
      <c r="C1515" s="124" t="str">
        <f>IF(A1515&lt;&gt;"",SUMIFS('JPK_KR-1'!AL:AL,'JPK_KR-1'!W:W,B1515),"")</f>
        <v/>
      </c>
      <c r="D1515" s="124" t="str">
        <f>IF(A1515&lt;&gt;"",SUMIFS('JPK_KR-1'!AM:AM,'JPK_KR-1'!W:W,B1515),"")</f>
        <v/>
      </c>
      <c r="E1515" t="str">
        <f>IF(KOKPIT!E1515&lt;&gt;"",KOKPIT!E1515,"")</f>
        <v/>
      </c>
      <c r="F1515" t="str">
        <f>IF(KOKPIT!F1515&lt;&gt;"",KOKPIT!F1515,"")</f>
        <v/>
      </c>
      <c r="G1515" s="124" t="str">
        <f>IF(E1515&lt;&gt;"",SUMIFS('JPK_KR-1'!AL:AL,'JPK_KR-1'!W:W,F1515),"")</f>
        <v/>
      </c>
      <c r="H1515" s="124" t="str">
        <f>IF(E1515&lt;&gt;"",SUMIFS('JPK_KR-1'!AM:AM,'JPK_KR-1'!W:W,F1515),"")</f>
        <v/>
      </c>
      <c r="I1515" t="str">
        <f>IF(KOKPIT!I1515&lt;&gt;"",KOKPIT!I1515,"")</f>
        <v/>
      </c>
      <c r="J1515" t="str">
        <f>IF(KOKPIT!J1515&lt;&gt;"",KOKPIT!J1515,"")</f>
        <v/>
      </c>
      <c r="K1515" s="124" t="str">
        <f>IF(I1515&lt;&gt;"",SUMIFS('JPK_KR-1'!AJ:AJ,'JPK_KR-1'!W:W,J1515),"")</f>
        <v/>
      </c>
      <c r="L1515" s="124" t="str">
        <f>IF(I1515&lt;&gt;"",SUMIFS('JPK_KR-1'!AK:AK,'JPK_KR-1'!W:W,J1515),"")</f>
        <v/>
      </c>
    </row>
    <row r="1516" spans="1:12" x14ac:dyDescent="0.35">
      <c r="A1516" t="str">
        <f>IF(KOKPIT!A1516&lt;&gt;"",KOKPIT!A1516,"")</f>
        <v/>
      </c>
      <c r="B1516" t="str">
        <f>IF(KOKPIT!B1516&lt;&gt;"",KOKPIT!B1516,"")</f>
        <v/>
      </c>
      <c r="C1516" s="124" t="str">
        <f>IF(A1516&lt;&gt;"",SUMIFS('JPK_KR-1'!AL:AL,'JPK_KR-1'!W:W,B1516),"")</f>
        <v/>
      </c>
      <c r="D1516" s="124" t="str">
        <f>IF(A1516&lt;&gt;"",SUMIFS('JPK_KR-1'!AM:AM,'JPK_KR-1'!W:W,B1516),"")</f>
        <v/>
      </c>
      <c r="E1516" t="str">
        <f>IF(KOKPIT!E1516&lt;&gt;"",KOKPIT!E1516,"")</f>
        <v/>
      </c>
      <c r="F1516" t="str">
        <f>IF(KOKPIT!F1516&lt;&gt;"",KOKPIT!F1516,"")</f>
        <v/>
      </c>
      <c r="G1516" s="124" t="str">
        <f>IF(E1516&lt;&gt;"",SUMIFS('JPK_KR-1'!AL:AL,'JPK_KR-1'!W:W,F1516),"")</f>
        <v/>
      </c>
      <c r="H1516" s="124" t="str">
        <f>IF(E1516&lt;&gt;"",SUMIFS('JPK_KR-1'!AM:AM,'JPK_KR-1'!W:W,F1516),"")</f>
        <v/>
      </c>
      <c r="I1516" t="str">
        <f>IF(KOKPIT!I1516&lt;&gt;"",KOKPIT!I1516,"")</f>
        <v/>
      </c>
      <c r="J1516" t="str">
        <f>IF(KOKPIT!J1516&lt;&gt;"",KOKPIT!J1516,"")</f>
        <v/>
      </c>
      <c r="K1516" s="124" t="str">
        <f>IF(I1516&lt;&gt;"",SUMIFS('JPK_KR-1'!AJ:AJ,'JPK_KR-1'!W:W,J1516),"")</f>
        <v/>
      </c>
      <c r="L1516" s="124" t="str">
        <f>IF(I1516&lt;&gt;"",SUMIFS('JPK_KR-1'!AK:AK,'JPK_KR-1'!W:W,J1516),"")</f>
        <v/>
      </c>
    </row>
    <row r="1517" spans="1:12" x14ac:dyDescent="0.35">
      <c r="A1517" t="str">
        <f>IF(KOKPIT!A1517&lt;&gt;"",KOKPIT!A1517,"")</f>
        <v/>
      </c>
      <c r="B1517" t="str">
        <f>IF(KOKPIT!B1517&lt;&gt;"",KOKPIT!B1517,"")</f>
        <v/>
      </c>
      <c r="C1517" s="124" t="str">
        <f>IF(A1517&lt;&gt;"",SUMIFS('JPK_KR-1'!AL:AL,'JPK_KR-1'!W:W,B1517),"")</f>
        <v/>
      </c>
      <c r="D1517" s="124" t="str">
        <f>IF(A1517&lt;&gt;"",SUMIFS('JPK_KR-1'!AM:AM,'JPK_KR-1'!W:W,B1517),"")</f>
        <v/>
      </c>
      <c r="E1517" t="str">
        <f>IF(KOKPIT!E1517&lt;&gt;"",KOKPIT!E1517,"")</f>
        <v/>
      </c>
      <c r="F1517" t="str">
        <f>IF(KOKPIT!F1517&lt;&gt;"",KOKPIT!F1517,"")</f>
        <v/>
      </c>
      <c r="G1517" s="124" t="str">
        <f>IF(E1517&lt;&gt;"",SUMIFS('JPK_KR-1'!AL:AL,'JPK_KR-1'!W:W,F1517),"")</f>
        <v/>
      </c>
      <c r="H1517" s="124" t="str">
        <f>IF(E1517&lt;&gt;"",SUMIFS('JPK_KR-1'!AM:AM,'JPK_KR-1'!W:W,F1517),"")</f>
        <v/>
      </c>
      <c r="I1517" t="str">
        <f>IF(KOKPIT!I1517&lt;&gt;"",KOKPIT!I1517,"")</f>
        <v/>
      </c>
      <c r="J1517" t="str">
        <f>IF(KOKPIT!J1517&lt;&gt;"",KOKPIT!J1517,"")</f>
        <v/>
      </c>
      <c r="K1517" s="124" t="str">
        <f>IF(I1517&lt;&gt;"",SUMIFS('JPK_KR-1'!AJ:AJ,'JPK_KR-1'!W:W,J1517),"")</f>
        <v/>
      </c>
      <c r="L1517" s="124" t="str">
        <f>IF(I1517&lt;&gt;"",SUMIFS('JPK_KR-1'!AK:AK,'JPK_KR-1'!W:W,J1517),"")</f>
        <v/>
      </c>
    </row>
    <row r="1518" spans="1:12" x14ac:dyDescent="0.35">
      <c r="A1518" t="str">
        <f>IF(KOKPIT!A1518&lt;&gt;"",KOKPIT!A1518,"")</f>
        <v/>
      </c>
      <c r="B1518" t="str">
        <f>IF(KOKPIT!B1518&lt;&gt;"",KOKPIT!B1518,"")</f>
        <v/>
      </c>
      <c r="C1518" s="124" t="str">
        <f>IF(A1518&lt;&gt;"",SUMIFS('JPK_KR-1'!AL:AL,'JPK_KR-1'!W:W,B1518),"")</f>
        <v/>
      </c>
      <c r="D1518" s="124" t="str">
        <f>IF(A1518&lt;&gt;"",SUMIFS('JPK_KR-1'!AM:AM,'JPK_KR-1'!W:W,B1518),"")</f>
        <v/>
      </c>
      <c r="E1518" t="str">
        <f>IF(KOKPIT!E1518&lt;&gt;"",KOKPIT!E1518,"")</f>
        <v/>
      </c>
      <c r="F1518" t="str">
        <f>IF(KOKPIT!F1518&lt;&gt;"",KOKPIT!F1518,"")</f>
        <v/>
      </c>
      <c r="G1518" s="124" t="str">
        <f>IF(E1518&lt;&gt;"",SUMIFS('JPK_KR-1'!AL:AL,'JPK_KR-1'!W:W,F1518),"")</f>
        <v/>
      </c>
      <c r="H1518" s="124" t="str">
        <f>IF(E1518&lt;&gt;"",SUMIFS('JPK_KR-1'!AM:AM,'JPK_KR-1'!W:W,F1518),"")</f>
        <v/>
      </c>
      <c r="I1518" t="str">
        <f>IF(KOKPIT!I1518&lt;&gt;"",KOKPIT!I1518,"")</f>
        <v/>
      </c>
      <c r="J1518" t="str">
        <f>IF(KOKPIT!J1518&lt;&gt;"",KOKPIT!J1518,"")</f>
        <v/>
      </c>
      <c r="K1518" s="124" t="str">
        <f>IF(I1518&lt;&gt;"",SUMIFS('JPK_KR-1'!AJ:AJ,'JPK_KR-1'!W:W,J1518),"")</f>
        <v/>
      </c>
      <c r="L1518" s="124" t="str">
        <f>IF(I1518&lt;&gt;"",SUMIFS('JPK_KR-1'!AK:AK,'JPK_KR-1'!W:W,J1518),"")</f>
        <v/>
      </c>
    </row>
    <row r="1519" spans="1:12" x14ac:dyDescent="0.35">
      <c r="A1519" t="str">
        <f>IF(KOKPIT!A1519&lt;&gt;"",KOKPIT!A1519,"")</f>
        <v/>
      </c>
      <c r="B1519" t="str">
        <f>IF(KOKPIT!B1519&lt;&gt;"",KOKPIT!B1519,"")</f>
        <v/>
      </c>
      <c r="C1519" s="124" t="str">
        <f>IF(A1519&lt;&gt;"",SUMIFS('JPK_KR-1'!AL:AL,'JPK_KR-1'!W:W,B1519),"")</f>
        <v/>
      </c>
      <c r="D1519" s="124" t="str">
        <f>IF(A1519&lt;&gt;"",SUMIFS('JPK_KR-1'!AM:AM,'JPK_KR-1'!W:W,B1519),"")</f>
        <v/>
      </c>
      <c r="E1519" t="str">
        <f>IF(KOKPIT!E1519&lt;&gt;"",KOKPIT!E1519,"")</f>
        <v/>
      </c>
      <c r="F1519" t="str">
        <f>IF(KOKPIT!F1519&lt;&gt;"",KOKPIT!F1519,"")</f>
        <v/>
      </c>
      <c r="G1519" s="124" t="str">
        <f>IF(E1519&lt;&gt;"",SUMIFS('JPK_KR-1'!AL:AL,'JPK_KR-1'!W:W,F1519),"")</f>
        <v/>
      </c>
      <c r="H1519" s="124" t="str">
        <f>IF(E1519&lt;&gt;"",SUMIFS('JPK_KR-1'!AM:AM,'JPK_KR-1'!W:W,F1519),"")</f>
        <v/>
      </c>
      <c r="I1519" t="str">
        <f>IF(KOKPIT!I1519&lt;&gt;"",KOKPIT!I1519,"")</f>
        <v/>
      </c>
      <c r="J1519" t="str">
        <f>IF(KOKPIT!J1519&lt;&gt;"",KOKPIT!J1519,"")</f>
        <v/>
      </c>
      <c r="K1519" s="124" t="str">
        <f>IF(I1519&lt;&gt;"",SUMIFS('JPK_KR-1'!AJ:AJ,'JPK_KR-1'!W:W,J1519),"")</f>
        <v/>
      </c>
      <c r="L1519" s="124" t="str">
        <f>IF(I1519&lt;&gt;"",SUMIFS('JPK_KR-1'!AK:AK,'JPK_KR-1'!W:W,J1519),"")</f>
        <v/>
      </c>
    </row>
    <row r="1520" spans="1:12" x14ac:dyDescent="0.35">
      <c r="A1520" t="str">
        <f>IF(KOKPIT!A1520&lt;&gt;"",KOKPIT!A1520,"")</f>
        <v/>
      </c>
      <c r="B1520" t="str">
        <f>IF(KOKPIT!B1520&lt;&gt;"",KOKPIT!B1520,"")</f>
        <v/>
      </c>
      <c r="C1520" s="124" t="str">
        <f>IF(A1520&lt;&gt;"",SUMIFS('JPK_KR-1'!AL:AL,'JPK_KR-1'!W:W,B1520),"")</f>
        <v/>
      </c>
      <c r="D1520" s="124" t="str">
        <f>IF(A1520&lt;&gt;"",SUMIFS('JPK_KR-1'!AM:AM,'JPK_KR-1'!W:W,B1520),"")</f>
        <v/>
      </c>
      <c r="E1520" t="str">
        <f>IF(KOKPIT!E1520&lt;&gt;"",KOKPIT!E1520,"")</f>
        <v/>
      </c>
      <c r="F1520" t="str">
        <f>IF(KOKPIT!F1520&lt;&gt;"",KOKPIT!F1520,"")</f>
        <v/>
      </c>
      <c r="G1520" s="124" t="str">
        <f>IF(E1520&lt;&gt;"",SUMIFS('JPK_KR-1'!AL:AL,'JPK_KR-1'!W:W,F1520),"")</f>
        <v/>
      </c>
      <c r="H1520" s="124" t="str">
        <f>IF(E1520&lt;&gt;"",SUMIFS('JPK_KR-1'!AM:AM,'JPK_KR-1'!W:W,F1520),"")</f>
        <v/>
      </c>
      <c r="I1520" t="str">
        <f>IF(KOKPIT!I1520&lt;&gt;"",KOKPIT!I1520,"")</f>
        <v/>
      </c>
      <c r="J1520" t="str">
        <f>IF(KOKPIT!J1520&lt;&gt;"",KOKPIT!J1520,"")</f>
        <v/>
      </c>
      <c r="K1520" s="124" t="str">
        <f>IF(I1520&lt;&gt;"",SUMIFS('JPK_KR-1'!AJ:AJ,'JPK_KR-1'!W:W,J1520),"")</f>
        <v/>
      </c>
      <c r="L1520" s="124" t="str">
        <f>IF(I1520&lt;&gt;"",SUMIFS('JPK_KR-1'!AK:AK,'JPK_KR-1'!W:W,J1520),"")</f>
        <v/>
      </c>
    </row>
    <row r="1521" spans="1:12" x14ac:dyDescent="0.35">
      <c r="A1521" t="str">
        <f>IF(KOKPIT!A1521&lt;&gt;"",KOKPIT!A1521,"")</f>
        <v/>
      </c>
      <c r="B1521" t="str">
        <f>IF(KOKPIT!B1521&lt;&gt;"",KOKPIT!B1521,"")</f>
        <v/>
      </c>
      <c r="C1521" s="124" t="str">
        <f>IF(A1521&lt;&gt;"",SUMIFS('JPK_KR-1'!AL:AL,'JPK_KR-1'!W:W,B1521),"")</f>
        <v/>
      </c>
      <c r="D1521" s="124" t="str">
        <f>IF(A1521&lt;&gt;"",SUMIFS('JPK_KR-1'!AM:AM,'JPK_KR-1'!W:W,B1521),"")</f>
        <v/>
      </c>
      <c r="E1521" t="str">
        <f>IF(KOKPIT!E1521&lt;&gt;"",KOKPIT!E1521,"")</f>
        <v/>
      </c>
      <c r="F1521" t="str">
        <f>IF(KOKPIT!F1521&lt;&gt;"",KOKPIT!F1521,"")</f>
        <v/>
      </c>
      <c r="G1521" s="124" t="str">
        <f>IF(E1521&lt;&gt;"",SUMIFS('JPK_KR-1'!AL:AL,'JPK_KR-1'!W:W,F1521),"")</f>
        <v/>
      </c>
      <c r="H1521" s="124" t="str">
        <f>IF(E1521&lt;&gt;"",SUMIFS('JPK_KR-1'!AM:AM,'JPK_KR-1'!W:W,F1521),"")</f>
        <v/>
      </c>
      <c r="I1521" t="str">
        <f>IF(KOKPIT!I1521&lt;&gt;"",KOKPIT!I1521,"")</f>
        <v/>
      </c>
      <c r="J1521" t="str">
        <f>IF(KOKPIT!J1521&lt;&gt;"",KOKPIT!J1521,"")</f>
        <v/>
      </c>
      <c r="K1521" s="124" t="str">
        <f>IF(I1521&lt;&gt;"",SUMIFS('JPK_KR-1'!AJ:AJ,'JPK_KR-1'!W:W,J1521),"")</f>
        <v/>
      </c>
      <c r="L1521" s="124" t="str">
        <f>IF(I1521&lt;&gt;"",SUMIFS('JPK_KR-1'!AK:AK,'JPK_KR-1'!W:W,J1521),"")</f>
        <v/>
      </c>
    </row>
    <row r="1522" spans="1:12" x14ac:dyDescent="0.35">
      <c r="A1522" t="str">
        <f>IF(KOKPIT!A1522&lt;&gt;"",KOKPIT!A1522,"")</f>
        <v/>
      </c>
      <c r="B1522" t="str">
        <f>IF(KOKPIT!B1522&lt;&gt;"",KOKPIT!B1522,"")</f>
        <v/>
      </c>
      <c r="C1522" s="124" t="str">
        <f>IF(A1522&lt;&gt;"",SUMIFS('JPK_KR-1'!AL:AL,'JPK_KR-1'!W:W,B1522),"")</f>
        <v/>
      </c>
      <c r="D1522" s="124" t="str">
        <f>IF(A1522&lt;&gt;"",SUMIFS('JPK_KR-1'!AM:AM,'JPK_KR-1'!W:W,B1522),"")</f>
        <v/>
      </c>
      <c r="E1522" t="str">
        <f>IF(KOKPIT!E1522&lt;&gt;"",KOKPIT!E1522,"")</f>
        <v/>
      </c>
      <c r="F1522" t="str">
        <f>IF(KOKPIT!F1522&lt;&gt;"",KOKPIT!F1522,"")</f>
        <v/>
      </c>
      <c r="G1522" s="124" t="str">
        <f>IF(E1522&lt;&gt;"",SUMIFS('JPK_KR-1'!AL:AL,'JPK_KR-1'!W:W,F1522),"")</f>
        <v/>
      </c>
      <c r="H1522" s="124" t="str">
        <f>IF(E1522&lt;&gt;"",SUMIFS('JPK_KR-1'!AM:AM,'JPK_KR-1'!W:W,F1522),"")</f>
        <v/>
      </c>
      <c r="I1522" t="str">
        <f>IF(KOKPIT!I1522&lt;&gt;"",KOKPIT!I1522,"")</f>
        <v/>
      </c>
      <c r="J1522" t="str">
        <f>IF(KOKPIT!J1522&lt;&gt;"",KOKPIT!J1522,"")</f>
        <v/>
      </c>
      <c r="K1522" s="124" t="str">
        <f>IF(I1522&lt;&gt;"",SUMIFS('JPK_KR-1'!AJ:AJ,'JPK_KR-1'!W:W,J1522),"")</f>
        <v/>
      </c>
      <c r="L1522" s="124" t="str">
        <f>IF(I1522&lt;&gt;"",SUMIFS('JPK_KR-1'!AK:AK,'JPK_KR-1'!W:W,J1522),"")</f>
        <v/>
      </c>
    </row>
    <row r="1523" spans="1:12" x14ac:dyDescent="0.35">
      <c r="A1523" t="str">
        <f>IF(KOKPIT!A1523&lt;&gt;"",KOKPIT!A1523,"")</f>
        <v/>
      </c>
      <c r="B1523" t="str">
        <f>IF(KOKPIT!B1523&lt;&gt;"",KOKPIT!B1523,"")</f>
        <v/>
      </c>
      <c r="C1523" s="124" t="str">
        <f>IF(A1523&lt;&gt;"",SUMIFS('JPK_KR-1'!AL:AL,'JPK_KR-1'!W:W,B1523),"")</f>
        <v/>
      </c>
      <c r="D1523" s="124" t="str">
        <f>IF(A1523&lt;&gt;"",SUMIFS('JPK_KR-1'!AM:AM,'JPK_KR-1'!W:W,B1523),"")</f>
        <v/>
      </c>
      <c r="E1523" t="str">
        <f>IF(KOKPIT!E1523&lt;&gt;"",KOKPIT!E1523,"")</f>
        <v/>
      </c>
      <c r="F1523" t="str">
        <f>IF(KOKPIT!F1523&lt;&gt;"",KOKPIT!F1523,"")</f>
        <v/>
      </c>
      <c r="G1523" s="124" t="str">
        <f>IF(E1523&lt;&gt;"",SUMIFS('JPK_KR-1'!AL:AL,'JPK_KR-1'!W:W,F1523),"")</f>
        <v/>
      </c>
      <c r="H1523" s="124" t="str">
        <f>IF(E1523&lt;&gt;"",SUMIFS('JPK_KR-1'!AM:AM,'JPK_KR-1'!W:W,F1523),"")</f>
        <v/>
      </c>
      <c r="I1523" t="str">
        <f>IF(KOKPIT!I1523&lt;&gt;"",KOKPIT!I1523,"")</f>
        <v/>
      </c>
      <c r="J1523" t="str">
        <f>IF(KOKPIT!J1523&lt;&gt;"",KOKPIT!J1523,"")</f>
        <v/>
      </c>
      <c r="K1523" s="124" t="str">
        <f>IF(I1523&lt;&gt;"",SUMIFS('JPK_KR-1'!AJ:AJ,'JPK_KR-1'!W:W,J1523),"")</f>
        <v/>
      </c>
      <c r="L1523" s="124" t="str">
        <f>IF(I1523&lt;&gt;"",SUMIFS('JPK_KR-1'!AK:AK,'JPK_KR-1'!W:W,J1523),"")</f>
        <v/>
      </c>
    </row>
    <row r="1524" spans="1:12" x14ac:dyDescent="0.35">
      <c r="A1524" t="str">
        <f>IF(KOKPIT!A1524&lt;&gt;"",KOKPIT!A1524,"")</f>
        <v/>
      </c>
      <c r="B1524" t="str">
        <f>IF(KOKPIT!B1524&lt;&gt;"",KOKPIT!B1524,"")</f>
        <v/>
      </c>
      <c r="C1524" s="124" t="str">
        <f>IF(A1524&lt;&gt;"",SUMIFS('JPK_KR-1'!AL:AL,'JPK_KR-1'!W:W,B1524),"")</f>
        <v/>
      </c>
      <c r="D1524" s="124" t="str">
        <f>IF(A1524&lt;&gt;"",SUMIFS('JPK_KR-1'!AM:AM,'JPK_KR-1'!W:W,B1524),"")</f>
        <v/>
      </c>
      <c r="E1524" t="str">
        <f>IF(KOKPIT!E1524&lt;&gt;"",KOKPIT!E1524,"")</f>
        <v/>
      </c>
      <c r="F1524" t="str">
        <f>IF(KOKPIT!F1524&lt;&gt;"",KOKPIT!F1524,"")</f>
        <v/>
      </c>
      <c r="G1524" s="124" t="str">
        <f>IF(E1524&lt;&gt;"",SUMIFS('JPK_KR-1'!AL:AL,'JPK_KR-1'!W:W,F1524),"")</f>
        <v/>
      </c>
      <c r="H1524" s="124" t="str">
        <f>IF(E1524&lt;&gt;"",SUMIFS('JPK_KR-1'!AM:AM,'JPK_KR-1'!W:W,F1524),"")</f>
        <v/>
      </c>
      <c r="I1524" t="str">
        <f>IF(KOKPIT!I1524&lt;&gt;"",KOKPIT!I1524,"")</f>
        <v/>
      </c>
      <c r="J1524" t="str">
        <f>IF(KOKPIT!J1524&lt;&gt;"",KOKPIT!J1524,"")</f>
        <v/>
      </c>
      <c r="K1524" s="124" t="str">
        <f>IF(I1524&lt;&gt;"",SUMIFS('JPK_KR-1'!AJ:AJ,'JPK_KR-1'!W:W,J1524),"")</f>
        <v/>
      </c>
      <c r="L1524" s="124" t="str">
        <f>IF(I1524&lt;&gt;"",SUMIFS('JPK_KR-1'!AK:AK,'JPK_KR-1'!W:W,J1524),"")</f>
        <v/>
      </c>
    </row>
    <row r="1525" spans="1:12" x14ac:dyDescent="0.35">
      <c r="A1525" t="str">
        <f>IF(KOKPIT!A1525&lt;&gt;"",KOKPIT!A1525,"")</f>
        <v/>
      </c>
      <c r="B1525" t="str">
        <f>IF(KOKPIT!B1525&lt;&gt;"",KOKPIT!B1525,"")</f>
        <v/>
      </c>
      <c r="C1525" s="124" t="str">
        <f>IF(A1525&lt;&gt;"",SUMIFS('JPK_KR-1'!AL:AL,'JPK_KR-1'!W:W,B1525),"")</f>
        <v/>
      </c>
      <c r="D1525" s="124" t="str">
        <f>IF(A1525&lt;&gt;"",SUMIFS('JPK_KR-1'!AM:AM,'JPK_KR-1'!W:W,B1525),"")</f>
        <v/>
      </c>
      <c r="E1525" t="str">
        <f>IF(KOKPIT!E1525&lt;&gt;"",KOKPIT!E1525,"")</f>
        <v/>
      </c>
      <c r="F1525" t="str">
        <f>IF(KOKPIT!F1525&lt;&gt;"",KOKPIT!F1525,"")</f>
        <v/>
      </c>
      <c r="G1525" s="124" t="str">
        <f>IF(E1525&lt;&gt;"",SUMIFS('JPK_KR-1'!AL:AL,'JPK_KR-1'!W:W,F1525),"")</f>
        <v/>
      </c>
      <c r="H1525" s="124" t="str">
        <f>IF(E1525&lt;&gt;"",SUMIFS('JPK_KR-1'!AM:AM,'JPK_KR-1'!W:W,F1525),"")</f>
        <v/>
      </c>
      <c r="I1525" t="str">
        <f>IF(KOKPIT!I1525&lt;&gt;"",KOKPIT!I1525,"")</f>
        <v/>
      </c>
      <c r="J1525" t="str">
        <f>IF(KOKPIT!J1525&lt;&gt;"",KOKPIT!J1525,"")</f>
        <v/>
      </c>
      <c r="K1525" s="124" t="str">
        <f>IF(I1525&lt;&gt;"",SUMIFS('JPK_KR-1'!AJ:AJ,'JPK_KR-1'!W:W,J1525),"")</f>
        <v/>
      </c>
      <c r="L1525" s="124" t="str">
        <f>IF(I1525&lt;&gt;"",SUMIFS('JPK_KR-1'!AK:AK,'JPK_KR-1'!W:W,J1525),"")</f>
        <v/>
      </c>
    </row>
    <row r="1526" spans="1:12" x14ac:dyDescent="0.35">
      <c r="A1526" t="str">
        <f>IF(KOKPIT!A1526&lt;&gt;"",KOKPIT!A1526,"")</f>
        <v/>
      </c>
      <c r="B1526" t="str">
        <f>IF(KOKPIT!B1526&lt;&gt;"",KOKPIT!B1526,"")</f>
        <v/>
      </c>
      <c r="C1526" s="124" t="str">
        <f>IF(A1526&lt;&gt;"",SUMIFS('JPK_KR-1'!AL:AL,'JPK_KR-1'!W:W,B1526),"")</f>
        <v/>
      </c>
      <c r="D1526" s="124" t="str">
        <f>IF(A1526&lt;&gt;"",SUMIFS('JPK_KR-1'!AM:AM,'JPK_KR-1'!W:W,B1526),"")</f>
        <v/>
      </c>
      <c r="E1526" t="str">
        <f>IF(KOKPIT!E1526&lt;&gt;"",KOKPIT!E1526,"")</f>
        <v/>
      </c>
      <c r="F1526" t="str">
        <f>IF(KOKPIT!F1526&lt;&gt;"",KOKPIT!F1526,"")</f>
        <v/>
      </c>
      <c r="G1526" s="124" t="str">
        <f>IF(E1526&lt;&gt;"",SUMIFS('JPK_KR-1'!AL:AL,'JPK_KR-1'!W:W,F1526),"")</f>
        <v/>
      </c>
      <c r="H1526" s="124" t="str">
        <f>IF(E1526&lt;&gt;"",SUMIFS('JPK_KR-1'!AM:AM,'JPK_KR-1'!W:W,F1526),"")</f>
        <v/>
      </c>
      <c r="I1526" t="str">
        <f>IF(KOKPIT!I1526&lt;&gt;"",KOKPIT!I1526,"")</f>
        <v/>
      </c>
      <c r="J1526" t="str">
        <f>IF(KOKPIT!J1526&lt;&gt;"",KOKPIT!J1526,"")</f>
        <v/>
      </c>
      <c r="K1526" s="124" t="str">
        <f>IF(I1526&lt;&gt;"",SUMIFS('JPK_KR-1'!AJ:AJ,'JPK_KR-1'!W:W,J1526),"")</f>
        <v/>
      </c>
      <c r="L1526" s="124" t="str">
        <f>IF(I1526&lt;&gt;"",SUMIFS('JPK_KR-1'!AK:AK,'JPK_KR-1'!W:W,J1526),"")</f>
        <v/>
      </c>
    </row>
    <row r="1527" spans="1:12" x14ac:dyDescent="0.35">
      <c r="A1527" t="str">
        <f>IF(KOKPIT!A1527&lt;&gt;"",KOKPIT!A1527,"")</f>
        <v/>
      </c>
      <c r="B1527" t="str">
        <f>IF(KOKPIT!B1527&lt;&gt;"",KOKPIT!B1527,"")</f>
        <v/>
      </c>
      <c r="C1527" s="124" t="str">
        <f>IF(A1527&lt;&gt;"",SUMIFS('JPK_KR-1'!AL:AL,'JPK_KR-1'!W:W,B1527),"")</f>
        <v/>
      </c>
      <c r="D1527" s="124" t="str">
        <f>IF(A1527&lt;&gt;"",SUMIFS('JPK_KR-1'!AM:AM,'JPK_KR-1'!W:W,B1527),"")</f>
        <v/>
      </c>
      <c r="E1527" t="str">
        <f>IF(KOKPIT!E1527&lt;&gt;"",KOKPIT!E1527,"")</f>
        <v/>
      </c>
      <c r="F1527" t="str">
        <f>IF(KOKPIT!F1527&lt;&gt;"",KOKPIT!F1527,"")</f>
        <v/>
      </c>
      <c r="G1527" s="124" t="str">
        <f>IF(E1527&lt;&gt;"",SUMIFS('JPK_KR-1'!AL:AL,'JPK_KR-1'!W:W,F1527),"")</f>
        <v/>
      </c>
      <c r="H1527" s="124" t="str">
        <f>IF(E1527&lt;&gt;"",SUMIFS('JPK_KR-1'!AM:AM,'JPK_KR-1'!W:W,F1527),"")</f>
        <v/>
      </c>
      <c r="I1527" t="str">
        <f>IF(KOKPIT!I1527&lt;&gt;"",KOKPIT!I1527,"")</f>
        <v/>
      </c>
      <c r="J1527" t="str">
        <f>IF(KOKPIT!J1527&lt;&gt;"",KOKPIT!J1527,"")</f>
        <v/>
      </c>
      <c r="K1527" s="124" t="str">
        <f>IF(I1527&lt;&gt;"",SUMIFS('JPK_KR-1'!AJ:AJ,'JPK_KR-1'!W:W,J1527),"")</f>
        <v/>
      </c>
      <c r="L1527" s="124" t="str">
        <f>IF(I1527&lt;&gt;"",SUMIFS('JPK_KR-1'!AK:AK,'JPK_KR-1'!W:W,J1527),"")</f>
        <v/>
      </c>
    </row>
    <row r="1528" spans="1:12" x14ac:dyDescent="0.35">
      <c r="A1528" t="str">
        <f>IF(KOKPIT!A1528&lt;&gt;"",KOKPIT!A1528,"")</f>
        <v/>
      </c>
      <c r="B1528" t="str">
        <f>IF(KOKPIT!B1528&lt;&gt;"",KOKPIT!B1528,"")</f>
        <v/>
      </c>
      <c r="C1528" s="124" t="str">
        <f>IF(A1528&lt;&gt;"",SUMIFS('JPK_KR-1'!AL:AL,'JPK_KR-1'!W:W,B1528),"")</f>
        <v/>
      </c>
      <c r="D1528" s="124" t="str">
        <f>IF(A1528&lt;&gt;"",SUMIFS('JPK_KR-1'!AM:AM,'JPK_KR-1'!W:W,B1528),"")</f>
        <v/>
      </c>
      <c r="E1528" t="str">
        <f>IF(KOKPIT!E1528&lt;&gt;"",KOKPIT!E1528,"")</f>
        <v/>
      </c>
      <c r="F1528" t="str">
        <f>IF(KOKPIT!F1528&lt;&gt;"",KOKPIT!F1528,"")</f>
        <v/>
      </c>
      <c r="G1528" s="124" t="str">
        <f>IF(E1528&lt;&gt;"",SUMIFS('JPK_KR-1'!AL:AL,'JPK_KR-1'!W:W,F1528),"")</f>
        <v/>
      </c>
      <c r="H1528" s="124" t="str">
        <f>IF(E1528&lt;&gt;"",SUMIFS('JPK_KR-1'!AM:AM,'JPK_KR-1'!W:W,F1528),"")</f>
        <v/>
      </c>
      <c r="I1528" t="str">
        <f>IF(KOKPIT!I1528&lt;&gt;"",KOKPIT!I1528,"")</f>
        <v/>
      </c>
      <c r="J1528" t="str">
        <f>IF(KOKPIT!J1528&lt;&gt;"",KOKPIT!J1528,"")</f>
        <v/>
      </c>
      <c r="K1528" s="124" t="str">
        <f>IF(I1528&lt;&gt;"",SUMIFS('JPK_KR-1'!AJ:AJ,'JPK_KR-1'!W:W,J1528),"")</f>
        <v/>
      </c>
      <c r="L1528" s="124" t="str">
        <f>IF(I1528&lt;&gt;"",SUMIFS('JPK_KR-1'!AK:AK,'JPK_KR-1'!W:W,J1528),"")</f>
        <v/>
      </c>
    </row>
    <row r="1529" spans="1:12" x14ac:dyDescent="0.35">
      <c r="A1529" t="str">
        <f>IF(KOKPIT!A1529&lt;&gt;"",KOKPIT!A1529,"")</f>
        <v/>
      </c>
      <c r="B1529" t="str">
        <f>IF(KOKPIT!B1529&lt;&gt;"",KOKPIT!B1529,"")</f>
        <v/>
      </c>
      <c r="C1529" s="124" t="str">
        <f>IF(A1529&lt;&gt;"",SUMIFS('JPK_KR-1'!AL:AL,'JPK_KR-1'!W:W,B1529),"")</f>
        <v/>
      </c>
      <c r="D1529" s="124" t="str">
        <f>IF(A1529&lt;&gt;"",SUMIFS('JPK_KR-1'!AM:AM,'JPK_KR-1'!W:W,B1529),"")</f>
        <v/>
      </c>
      <c r="E1529" t="str">
        <f>IF(KOKPIT!E1529&lt;&gt;"",KOKPIT!E1529,"")</f>
        <v/>
      </c>
      <c r="F1529" t="str">
        <f>IF(KOKPIT!F1529&lt;&gt;"",KOKPIT!F1529,"")</f>
        <v/>
      </c>
      <c r="G1529" s="124" t="str">
        <f>IF(E1529&lt;&gt;"",SUMIFS('JPK_KR-1'!AL:AL,'JPK_KR-1'!W:W,F1529),"")</f>
        <v/>
      </c>
      <c r="H1529" s="124" t="str">
        <f>IF(E1529&lt;&gt;"",SUMIFS('JPK_KR-1'!AM:AM,'JPK_KR-1'!W:W,F1529),"")</f>
        <v/>
      </c>
      <c r="I1529" t="str">
        <f>IF(KOKPIT!I1529&lt;&gt;"",KOKPIT!I1529,"")</f>
        <v/>
      </c>
      <c r="J1529" t="str">
        <f>IF(KOKPIT!J1529&lt;&gt;"",KOKPIT!J1529,"")</f>
        <v/>
      </c>
      <c r="K1529" s="124" t="str">
        <f>IF(I1529&lt;&gt;"",SUMIFS('JPK_KR-1'!AJ:AJ,'JPK_KR-1'!W:W,J1529),"")</f>
        <v/>
      </c>
      <c r="L1529" s="124" t="str">
        <f>IF(I1529&lt;&gt;"",SUMIFS('JPK_KR-1'!AK:AK,'JPK_KR-1'!W:W,J1529),"")</f>
        <v/>
      </c>
    </row>
    <row r="1530" spans="1:12" x14ac:dyDescent="0.35">
      <c r="A1530" t="str">
        <f>IF(KOKPIT!A1530&lt;&gt;"",KOKPIT!A1530,"")</f>
        <v/>
      </c>
      <c r="B1530" t="str">
        <f>IF(KOKPIT!B1530&lt;&gt;"",KOKPIT!B1530,"")</f>
        <v/>
      </c>
      <c r="C1530" s="124" t="str">
        <f>IF(A1530&lt;&gt;"",SUMIFS('JPK_KR-1'!AL:AL,'JPK_KR-1'!W:W,B1530),"")</f>
        <v/>
      </c>
      <c r="D1530" s="124" t="str">
        <f>IF(A1530&lt;&gt;"",SUMIFS('JPK_KR-1'!AM:AM,'JPK_KR-1'!W:W,B1530),"")</f>
        <v/>
      </c>
      <c r="E1530" t="str">
        <f>IF(KOKPIT!E1530&lt;&gt;"",KOKPIT!E1530,"")</f>
        <v/>
      </c>
      <c r="F1530" t="str">
        <f>IF(KOKPIT!F1530&lt;&gt;"",KOKPIT!F1530,"")</f>
        <v/>
      </c>
      <c r="G1530" s="124" t="str">
        <f>IF(E1530&lt;&gt;"",SUMIFS('JPK_KR-1'!AL:AL,'JPK_KR-1'!W:W,F1530),"")</f>
        <v/>
      </c>
      <c r="H1530" s="124" t="str">
        <f>IF(E1530&lt;&gt;"",SUMIFS('JPK_KR-1'!AM:AM,'JPK_KR-1'!W:W,F1530),"")</f>
        <v/>
      </c>
      <c r="I1530" t="str">
        <f>IF(KOKPIT!I1530&lt;&gt;"",KOKPIT!I1530,"")</f>
        <v/>
      </c>
      <c r="J1530" t="str">
        <f>IF(KOKPIT!J1530&lt;&gt;"",KOKPIT!J1530,"")</f>
        <v/>
      </c>
      <c r="K1530" s="124" t="str">
        <f>IF(I1530&lt;&gt;"",SUMIFS('JPK_KR-1'!AJ:AJ,'JPK_KR-1'!W:W,J1530),"")</f>
        <v/>
      </c>
      <c r="L1530" s="124" t="str">
        <f>IF(I1530&lt;&gt;"",SUMIFS('JPK_KR-1'!AK:AK,'JPK_KR-1'!W:W,J1530),"")</f>
        <v/>
      </c>
    </row>
    <row r="1531" spans="1:12" x14ac:dyDescent="0.35">
      <c r="A1531" t="str">
        <f>IF(KOKPIT!A1531&lt;&gt;"",KOKPIT!A1531,"")</f>
        <v/>
      </c>
      <c r="B1531" t="str">
        <f>IF(KOKPIT!B1531&lt;&gt;"",KOKPIT!B1531,"")</f>
        <v/>
      </c>
      <c r="C1531" s="124" t="str">
        <f>IF(A1531&lt;&gt;"",SUMIFS('JPK_KR-1'!AL:AL,'JPK_KR-1'!W:W,B1531),"")</f>
        <v/>
      </c>
      <c r="D1531" s="124" t="str">
        <f>IF(A1531&lt;&gt;"",SUMIFS('JPK_KR-1'!AM:AM,'JPK_KR-1'!W:W,B1531),"")</f>
        <v/>
      </c>
      <c r="E1531" t="str">
        <f>IF(KOKPIT!E1531&lt;&gt;"",KOKPIT!E1531,"")</f>
        <v/>
      </c>
      <c r="F1531" t="str">
        <f>IF(KOKPIT!F1531&lt;&gt;"",KOKPIT!F1531,"")</f>
        <v/>
      </c>
      <c r="G1531" s="124" t="str">
        <f>IF(E1531&lt;&gt;"",SUMIFS('JPK_KR-1'!AL:AL,'JPK_KR-1'!W:W,F1531),"")</f>
        <v/>
      </c>
      <c r="H1531" s="124" t="str">
        <f>IF(E1531&lt;&gt;"",SUMIFS('JPK_KR-1'!AM:AM,'JPK_KR-1'!W:W,F1531),"")</f>
        <v/>
      </c>
      <c r="I1531" t="str">
        <f>IF(KOKPIT!I1531&lt;&gt;"",KOKPIT!I1531,"")</f>
        <v/>
      </c>
      <c r="J1531" t="str">
        <f>IF(KOKPIT!J1531&lt;&gt;"",KOKPIT!J1531,"")</f>
        <v/>
      </c>
      <c r="K1531" s="124" t="str">
        <f>IF(I1531&lt;&gt;"",SUMIFS('JPK_KR-1'!AJ:AJ,'JPK_KR-1'!W:W,J1531),"")</f>
        <v/>
      </c>
      <c r="L1531" s="124" t="str">
        <f>IF(I1531&lt;&gt;"",SUMIFS('JPK_KR-1'!AK:AK,'JPK_KR-1'!W:W,J1531),"")</f>
        <v/>
      </c>
    </row>
    <row r="1532" spans="1:12" x14ac:dyDescent="0.35">
      <c r="A1532" t="str">
        <f>IF(KOKPIT!A1532&lt;&gt;"",KOKPIT!A1532,"")</f>
        <v/>
      </c>
      <c r="B1532" t="str">
        <f>IF(KOKPIT!B1532&lt;&gt;"",KOKPIT!B1532,"")</f>
        <v/>
      </c>
      <c r="C1532" s="124" t="str">
        <f>IF(A1532&lt;&gt;"",SUMIFS('JPK_KR-1'!AL:AL,'JPK_KR-1'!W:W,B1532),"")</f>
        <v/>
      </c>
      <c r="D1532" s="124" t="str">
        <f>IF(A1532&lt;&gt;"",SUMIFS('JPK_KR-1'!AM:AM,'JPK_KR-1'!W:W,B1532),"")</f>
        <v/>
      </c>
      <c r="E1532" t="str">
        <f>IF(KOKPIT!E1532&lt;&gt;"",KOKPIT!E1532,"")</f>
        <v/>
      </c>
      <c r="F1532" t="str">
        <f>IF(KOKPIT!F1532&lt;&gt;"",KOKPIT!F1532,"")</f>
        <v/>
      </c>
      <c r="G1532" s="124" t="str">
        <f>IF(E1532&lt;&gt;"",SUMIFS('JPK_KR-1'!AL:AL,'JPK_KR-1'!W:W,F1532),"")</f>
        <v/>
      </c>
      <c r="H1532" s="124" t="str">
        <f>IF(E1532&lt;&gt;"",SUMIFS('JPK_KR-1'!AM:AM,'JPK_KR-1'!W:W,F1532),"")</f>
        <v/>
      </c>
      <c r="I1532" t="str">
        <f>IF(KOKPIT!I1532&lt;&gt;"",KOKPIT!I1532,"")</f>
        <v/>
      </c>
      <c r="J1532" t="str">
        <f>IF(KOKPIT!J1532&lt;&gt;"",KOKPIT!J1532,"")</f>
        <v/>
      </c>
      <c r="K1532" s="124" t="str">
        <f>IF(I1532&lt;&gt;"",SUMIFS('JPK_KR-1'!AJ:AJ,'JPK_KR-1'!W:W,J1532),"")</f>
        <v/>
      </c>
      <c r="L1532" s="124" t="str">
        <f>IF(I1532&lt;&gt;"",SUMIFS('JPK_KR-1'!AK:AK,'JPK_KR-1'!W:W,J1532),"")</f>
        <v/>
      </c>
    </row>
    <row r="1533" spans="1:12" x14ac:dyDescent="0.35">
      <c r="A1533" t="str">
        <f>IF(KOKPIT!A1533&lt;&gt;"",KOKPIT!A1533,"")</f>
        <v/>
      </c>
      <c r="B1533" t="str">
        <f>IF(KOKPIT!B1533&lt;&gt;"",KOKPIT!B1533,"")</f>
        <v/>
      </c>
      <c r="C1533" s="124" t="str">
        <f>IF(A1533&lt;&gt;"",SUMIFS('JPK_KR-1'!AL:AL,'JPK_KR-1'!W:W,B1533),"")</f>
        <v/>
      </c>
      <c r="D1533" s="124" t="str">
        <f>IF(A1533&lt;&gt;"",SUMIFS('JPK_KR-1'!AM:AM,'JPK_KR-1'!W:W,B1533),"")</f>
        <v/>
      </c>
      <c r="E1533" t="str">
        <f>IF(KOKPIT!E1533&lt;&gt;"",KOKPIT!E1533,"")</f>
        <v/>
      </c>
      <c r="F1533" t="str">
        <f>IF(KOKPIT!F1533&lt;&gt;"",KOKPIT!F1533,"")</f>
        <v/>
      </c>
      <c r="G1533" s="124" t="str">
        <f>IF(E1533&lt;&gt;"",SUMIFS('JPK_KR-1'!AL:AL,'JPK_KR-1'!W:W,F1533),"")</f>
        <v/>
      </c>
      <c r="H1533" s="124" t="str">
        <f>IF(E1533&lt;&gt;"",SUMIFS('JPK_KR-1'!AM:AM,'JPK_KR-1'!W:W,F1533),"")</f>
        <v/>
      </c>
      <c r="I1533" t="str">
        <f>IF(KOKPIT!I1533&lt;&gt;"",KOKPIT!I1533,"")</f>
        <v/>
      </c>
      <c r="J1533" t="str">
        <f>IF(KOKPIT!J1533&lt;&gt;"",KOKPIT!J1533,"")</f>
        <v/>
      </c>
      <c r="K1533" s="124" t="str">
        <f>IF(I1533&lt;&gt;"",SUMIFS('JPK_KR-1'!AJ:AJ,'JPK_KR-1'!W:W,J1533),"")</f>
        <v/>
      </c>
      <c r="L1533" s="124" t="str">
        <f>IF(I1533&lt;&gt;"",SUMIFS('JPK_KR-1'!AK:AK,'JPK_KR-1'!W:W,J1533),"")</f>
        <v/>
      </c>
    </row>
    <row r="1534" spans="1:12" x14ac:dyDescent="0.35">
      <c r="A1534" t="str">
        <f>IF(KOKPIT!A1534&lt;&gt;"",KOKPIT!A1534,"")</f>
        <v/>
      </c>
      <c r="B1534" t="str">
        <f>IF(KOKPIT!B1534&lt;&gt;"",KOKPIT!B1534,"")</f>
        <v/>
      </c>
      <c r="C1534" s="124" t="str">
        <f>IF(A1534&lt;&gt;"",SUMIFS('JPK_KR-1'!AL:AL,'JPK_KR-1'!W:W,B1534),"")</f>
        <v/>
      </c>
      <c r="D1534" s="124" t="str">
        <f>IF(A1534&lt;&gt;"",SUMIFS('JPK_KR-1'!AM:AM,'JPK_KR-1'!W:W,B1534),"")</f>
        <v/>
      </c>
      <c r="E1534" t="str">
        <f>IF(KOKPIT!E1534&lt;&gt;"",KOKPIT!E1534,"")</f>
        <v/>
      </c>
      <c r="F1534" t="str">
        <f>IF(KOKPIT!F1534&lt;&gt;"",KOKPIT!F1534,"")</f>
        <v/>
      </c>
      <c r="G1534" s="124" t="str">
        <f>IF(E1534&lt;&gt;"",SUMIFS('JPK_KR-1'!AL:AL,'JPK_KR-1'!W:W,F1534),"")</f>
        <v/>
      </c>
      <c r="H1534" s="124" t="str">
        <f>IF(E1534&lt;&gt;"",SUMIFS('JPK_KR-1'!AM:AM,'JPK_KR-1'!W:W,F1534),"")</f>
        <v/>
      </c>
      <c r="I1534" t="str">
        <f>IF(KOKPIT!I1534&lt;&gt;"",KOKPIT!I1534,"")</f>
        <v/>
      </c>
      <c r="J1534" t="str">
        <f>IF(KOKPIT!J1534&lt;&gt;"",KOKPIT!J1534,"")</f>
        <v/>
      </c>
      <c r="K1534" s="124" t="str">
        <f>IF(I1534&lt;&gt;"",SUMIFS('JPK_KR-1'!AJ:AJ,'JPK_KR-1'!W:W,J1534),"")</f>
        <v/>
      </c>
      <c r="L1534" s="124" t="str">
        <f>IF(I1534&lt;&gt;"",SUMIFS('JPK_KR-1'!AK:AK,'JPK_KR-1'!W:W,J1534),"")</f>
        <v/>
      </c>
    </row>
    <row r="1535" spans="1:12" x14ac:dyDescent="0.35">
      <c r="A1535" t="str">
        <f>IF(KOKPIT!A1535&lt;&gt;"",KOKPIT!A1535,"")</f>
        <v/>
      </c>
      <c r="B1535" t="str">
        <f>IF(KOKPIT!B1535&lt;&gt;"",KOKPIT!B1535,"")</f>
        <v/>
      </c>
      <c r="C1535" s="124" t="str">
        <f>IF(A1535&lt;&gt;"",SUMIFS('JPK_KR-1'!AL:AL,'JPK_KR-1'!W:W,B1535),"")</f>
        <v/>
      </c>
      <c r="D1535" s="124" t="str">
        <f>IF(A1535&lt;&gt;"",SUMIFS('JPK_KR-1'!AM:AM,'JPK_KR-1'!W:W,B1535),"")</f>
        <v/>
      </c>
      <c r="E1535" t="str">
        <f>IF(KOKPIT!E1535&lt;&gt;"",KOKPIT!E1535,"")</f>
        <v/>
      </c>
      <c r="F1535" t="str">
        <f>IF(KOKPIT!F1535&lt;&gt;"",KOKPIT!F1535,"")</f>
        <v/>
      </c>
      <c r="G1535" s="124" t="str">
        <f>IF(E1535&lt;&gt;"",SUMIFS('JPK_KR-1'!AL:AL,'JPK_KR-1'!W:W,F1535),"")</f>
        <v/>
      </c>
      <c r="H1535" s="124" t="str">
        <f>IF(E1535&lt;&gt;"",SUMIFS('JPK_KR-1'!AM:AM,'JPK_KR-1'!W:W,F1535),"")</f>
        <v/>
      </c>
      <c r="I1535" t="str">
        <f>IF(KOKPIT!I1535&lt;&gt;"",KOKPIT!I1535,"")</f>
        <v/>
      </c>
      <c r="J1535" t="str">
        <f>IF(KOKPIT!J1535&lt;&gt;"",KOKPIT!J1535,"")</f>
        <v/>
      </c>
      <c r="K1535" s="124" t="str">
        <f>IF(I1535&lt;&gt;"",SUMIFS('JPK_KR-1'!AJ:AJ,'JPK_KR-1'!W:W,J1535),"")</f>
        <v/>
      </c>
      <c r="L1535" s="124" t="str">
        <f>IF(I1535&lt;&gt;"",SUMIFS('JPK_KR-1'!AK:AK,'JPK_KR-1'!W:W,J1535),"")</f>
        <v/>
      </c>
    </row>
    <row r="1536" spans="1:12" x14ac:dyDescent="0.35">
      <c r="A1536" t="str">
        <f>IF(KOKPIT!A1536&lt;&gt;"",KOKPIT!A1536,"")</f>
        <v/>
      </c>
      <c r="B1536" t="str">
        <f>IF(KOKPIT!B1536&lt;&gt;"",KOKPIT!B1536,"")</f>
        <v/>
      </c>
      <c r="C1536" s="124" t="str">
        <f>IF(A1536&lt;&gt;"",SUMIFS('JPK_KR-1'!AL:AL,'JPK_KR-1'!W:W,B1536),"")</f>
        <v/>
      </c>
      <c r="D1536" s="124" t="str">
        <f>IF(A1536&lt;&gt;"",SUMIFS('JPK_KR-1'!AM:AM,'JPK_KR-1'!W:W,B1536),"")</f>
        <v/>
      </c>
      <c r="E1536" t="str">
        <f>IF(KOKPIT!E1536&lt;&gt;"",KOKPIT!E1536,"")</f>
        <v/>
      </c>
      <c r="F1536" t="str">
        <f>IF(KOKPIT!F1536&lt;&gt;"",KOKPIT!F1536,"")</f>
        <v/>
      </c>
      <c r="G1536" s="124" t="str">
        <f>IF(E1536&lt;&gt;"",SUMIFS('JPK_KR-1'!AL:AL,'JPK_KR-1'!W:W,F1536),"")</f>
        <v/>
      </c>
      <c r="H1536" s="124" t="str">
        <f>IF(E1536&lt;&gt;"",SUMIFS('JPK_KR-1'!AM:AM,'JPK_KR-1'!W:W,F1536),"")</f>
        <v/>
      </c>
      <c r="I1536" t="str">
        <f>IF(KOKPIT!I1536&lt;&gt;"",KOKPIT!I1536,"")</f>
        <v/>
      </c>
      <c r="J1536" t="str">
        <f>IF(KOKPIT!J1536&lt;&gt;"",KOKPIT!J1536,"")</f>
        <v/>
      </c>
      <c r="K1536" s="124" t="str">
        <f>IF(I1536&lt;&gt;"",SUMIFS('JPK_KR-1'!AJ:AJ,'JPK_KR-1'!W:W,J1536),"")</f>
        <v/>
      </c>
      <c r="L1536" s="124" t="str">
        <f>IF(I1536&lt;&gt;"",SUMIFS('JPK_KR-1'!AK:AK,'JPK_KR-1'!W:W,J1536),"")</f>
        <v/>
      </c>
    </row>
    <row r="1537" spans="1:12" x14ac:dyDescent="0.35">
      <c r="A1537" t="str">
        <f>IF(KOKPIT!A1537&lt;&gt;"",KOKPIT!A1537,"")</f>
        <v/>
      </c>
      <c r="B1537" t="str">
        <f>IF(KOKPIT!B1537&lt;&gt;"",KOKPIT!B1537,"")</f>
        <v/>
      </c>
      <c r="C1537" s="124" t="str">
        <f>IF(A1537&lt;&gt;"",SUMIFS('JPK_KR-1'!AL:AL,'JPK_KR-1'!W:W,B1537),"")</f>
        <v/>
      </c>
      <c r="D1537" s="124" t="str">
        <f>IF(A1537&lt;&gt;"",SUMIFS('JPK_KR-1'!AM:AM,'JPK_KR-1'!W:W,B1537),"")</f>
        <v/>
      </c>
      <c r="E1537" t="str">
        <f>IF(KOKPIT!E1537&lt;&gt;"",KOKPIT!E1537,"")</f>
        <v/>
      </c>
      <c r="F1537" t="str">
        <f>IF(KOKPIT!F1537&lt;&gt;"",KOKPIT!F1537,"")</f>
        <v/>
      </c>
      <c r="G1537" s="124" t="str">
        <f>IF(E1537&lt;&gt;"",SUMIFS('JPK_KR-1'!AL:AL,'JPK_KR-1'!W:W,F1537),"")</f>
        <v/>
      </c>
      <c r="H1537" s="124" t="str">
        <f>IF(E1537&lt;&gt;"",SUMIFS('JPK_KR-1'!AM:AM,'JPK_KR-1'!W:W,F1537),"")</f>
        <v/>
      </c>
      <c r="I1537" t="str">
        <f>IF(KOKPIT!I1537&lt;&gt;"",KOKPIT!I1537,"")</f>
        <v/>
      </c>
      <c r="J1537" t="str">
        <f>IF(KOKPIT!J1537&lt;&gt;"",KOKPIT!J1537,"")</f>
        <v/>
      </c>
      <c r="K1537" s="124" t="str">
        <f>IF(I1537&lt;&gt;"",SUMIFS('JPK_KR-1'!AJ:AJ,'JPK_KR-1'!W:W,J1537),"")</f>
        <v/>
      </c>
      <c r="L1537" s="124" t="str">
        <f>IF(I1537&lt;&gt;"",SUMIFS('JPK_KR-1'!AK:AK,'JPK_KR-1'!W:W,J1537),"")</f>
        <v/>
      </c>
    </row>
    <row r="1538" spans="1:12" x14ac:dyDescent="0.35">
      <c r="A1538" t="str">
        <f>IF(KOKPIT!A1538&lt;&gt;"",KOKPIT!A1538,"")</f>
        <v/>
      </c>
      <c r="B1538" t="str">
        <f>IF(KOKPIT!B1538&lt;&gt;"",KOKPIT!B1538,"")</f>
        <v/>
      </c>
      <c r="C1538" s="124" t="str">
        <f>IF(A1538&lt;&gt;"",SUMIFS('JPK_KR-1'!AL:AL,'JPK_KR-1'!W:W,B1538),"")</f>
        <v/>
      </c>
      <c r="D1538" s="124" t="str">
        <f>IF(A1538&lt;&gt;"",SUMIFS('JPK_KR-1'!AM:AM,'JPK_KR-1'!W:W,B1538),"")</f>
        <v/>
      </c>
      <c r="E1538" t="str">
        <f>IF(KOKPIT!E1538&lt;&gt;"",KOKPIT!E1538,"")</f>
        <v/>
      </c>
      <c r="F1538" t="str">
        <f>IF(KOKPIT!F1538&lt;&gt;"",KOKPIT!F1538,"")</f>
        <v/>
      </c>
      <c r="G1538" s="124" t="str">
        <f>IF(E1538&lt;&gt;"",SUMIFS('JPK_KR-1'!AL:AL,'JPK_KR-1'!W:W,F1538),"")</f>
        <v/>
      </c>
      <c r="H1538" s="124" t="str">
        <f>IF(E1538&lt;&gt;"",SUMIFS('JPK_KR-1'!AM:AM,'JPK_KR-1'!W:W,F1538),"")</f>
        <v/>
      </c>
      <c r="I1538" t="str">
        <f>IF(KOKPIT!I1538&lt;&gt;"",KOKPIT!I1538,"")</f>
        <v/>
      </c>
      <c r="J1538" t="str">
        <f>IF(KOKPIT!J1538&lt;&gt;"",KOKPIT!J1538,"")</f>
        <v/>
      </c>
      <c r="K1538" s="124" t="str">
        <f>IF(I1538&lt;&gt;"",SUMIFS('JPK_KR-1'!AJ:AJ,'JPK_KR-1'!W:W,J1538),"")</f>
        <v/>
      </c>
      <c r="L1538" s="124" t="str">
        <f>IF(I1538&lt;&gt;"",SUMIFS('JPK_KR-1'!AK:AK,'JPK_KR-1'!W:W,J1538),"")</f>
        <v/>
      </c>
    </row>
    <row r="1539" spans="1:12" x14ac:dyDescent="0.35">
      <c r="A1539" t="str">
        <f>IF(KOKPIT!A1539&lt;&gt;"",KOKPIT!A1539,"")</f>
        <v/>
      </c>
      <c r="B1539" t="str">
        <f>IF(KOKPIT!B1539&lt;&gt;"",KOKPIT!B1539,"")</f>
        <v/>
      </c>
      <c r="C1539" s="124" t="str">
        <f>IF(A1539&lt;&gt;"",SUMIFS('JPK_KR-1'!AL:AL,'JPK_KR-1'!W:W,B1539),"")</f>
        <v/>
      </c>
      <c r="D1539" s="124" t="str">
        <f>IF(A1539&lt;&gt;"",SUMIFS('JPK_KR-1'!AM:AM,'JPK_KR-1'!W:W,B1539),"")</f>
        <v/>
      </c>
      <c r="E1539" t="str">
        <f>IF(KOKPIT!E1539&lt;&gt;"",KOKPIT!E1539,"")</f>
        <v/>
      </c>
      <c r="F1539" t="str">
        <f>IF(KOKPIT!F1539&lt;&gt;"",KOKPIT!F1539,"")</f>
        <v/>
      </c>
      <c r="G1539" s="124" t="str">
        <f>IF(E1539&lt;&gt;"",SUMIFS('JPK_KR-1'!AL:AL,'JPK_KR-1'!W:W,F1539),"")</f>
        <v/>
      </c>
      <c r="H1539" s="124" t="str">
        <f>IF(E1539&lt;&gt;"",SUMIFS('JPK_KR-1'!AM:AM,'JPK_KR-1'!W:W,F1539),"")</f>
        <v/>
      </c>
      <c r="I1539" t="str">
        <f>IF(KOKPIT!I1539&lt;&gt;"",KOKPIT!I1539,"")</f>
        <v/>
      </c>
      <c r="J1539" t="str">
        <f>IF(KOKPIT!J1539&lt;&gt;"",KOKPIT!J1539,"")</f>
        <v/>
      </c>
      <c r="K1539" s="124" t="str">
        <f>IF(I1539&lt;&gt;"",SUMIFS('JPK_KR-1'!AJ:AJ,'JPK_KR-1'!W:W,J1539),"")</f>
        <v/>
      </c>
      <c r="L1539" s="124" t="str">
        <f>IF(I1539&lt;&gt;"",SUMIFS('JPK_KR-1'!AK:AK,'JPK_KR-1'!W:W,J1539),"")</f>
        <v/>
      </c>
    </row>
    <row r="1540" spans="1:12" x14ac:dyDescent="0.35">
      <c r="A1540" t="str">
        <f>IF(KOKPIT!A1540&lt;&gt;"",KOKPIT!A1540,"")</f>
        <v/>
      </c>
      <c r="B1540" t="str">
        <f>IF(KOKPIT!B1540&lt;&gt;"",KOKPIT!B1540,"")</f>
        <v/>
      </c>
      <c r="C1540" s="124" t="str">
        <f>IF(A1540&lt;&gt;"",SUMIFS('JPK_KR-1'!AL:AL,'JPK_KR-1'!W:W,B1540),"")</f>
        <v/>
      </c>
      <c r="D1540" s="124" t="str">
        <f>IF(A1540&lt;&gt;"",SUMIFS('JPK_KR-1'!AM:AM,'JPK_KR-1'!W:W,B1540),"")</f>
        <v/>
      </c>
      <c r="E1540" t="str">
        <f>IF(KOKPIT!E1540&lt;&gt;"",KOKPIT!E1540,"")</f>
        <v/>
      </c>
      <c r="F1540" t="str">
        <f>IF(KOKPIT!F1540&lt;&gt;"",KOKPIT!F1540,"")</f>
        <v/>
      </c>
      <c r="G1540" s="124" t="str">
        <f>IF(E1540&lt;&gt;"",SUMIFS('JPK_KR-1'!AL:AL,'JPK_KR-1'!W:W,F1540),"")</f>
        <v/>
      </c>
      <c r="H1540" s="124" t="str">
        <f>IF(E1540&lt;&gt;"",SUMIFS('JPK_KR-1'!AM:AM,'JPK_KR-1'!W:W,F1540),"")</f>
        <v/>
      </c>
      <c r="I1540" t="str">
        <f>IF(KOKPIT!I1540&lt;&gt;"",KOKPIT!I1540,"")</f>
        <v/>
      </c>
      <c r="J1540" t="str">
        <f>IF(KOKPIT!J1540&lt;&gt;"",KOKPIT!J1540,"")</f>
        <v/>
      </c>
      <c r="K1540" s="124" t="str">
        <f>IF(I1540&lt;&gt;"",SUMIFS('JPK_KR-1'!AJ:AJ,'JPK_KR-1'!W:W,J1540),"")</f>
        <v/>
      </c>
      <c r="L1540" s="124" t="str">
        <f>IF(I1540&lt;&gt;"",SUMIFS('JPK_KR-1'!AK:AK,'JPK_KR-1'!W:W,J1540),"")</f>
        <v/>
      </c>
    </row>
    <row r="1541" spans="1:12" x14ac:dyDescent="0.35">
      <c r="A1541" t="str">
        <f>IF(KOKPIT!A1541&lt;&gt;"",KOKPIT!A1541,"")</f>
        <v/>
      </c>
      <c r="B1541" t="str">
        <f>IF(KOKPIT!B1541&lt;&gt;"",KOKPIT!B1541,"")</f>
        <v/>
      </c>
      <c r="C1541" s="124" t="str">
        <f>IF(A1541&lt;&gt;"",SUMIFS('JPK_KR-1'!AL:AL,'JPK_KR-1'!W:W,B1541),"")</f>
        <v/>
      </c>
      <c r="D1541" s="124" t="str">
        <f>IF(A1541&lt;&gt;"",SUMIFS('JPK_KR-1'!AM:AM,'JPK_KR-1'!W:W,B1541),"")</f>
        <v/>
      </c>
      <c r="E1541" t="str">
        <f>IF(KOKPIT!E1541&lt;&gt;"",KOKPIT!E1541,"")</f>
        <v/>
      </c>
      <c r="F1541" t="str">
        <f>IF(KOKPIT!F1541&lt;&gt;"",KOKPIT!F1541,"")</f>
        <v/>
      </c>
      <c r="G1541" s="124" t="str">
        <f>IF(E1541&lt;&gt;"",SUMIFS('JPK_KR-1'!AL:AL,'JPK_KR-1'!W:W,F1541),"")</f>
        <v/>
      </c>
      <c r="H1541" s="124" t="str">
        <f>IF(E1541&lt;&gt;"",SUMIFS('JPK_KR-1'!AM:AM,'JPK_KR-1'!W:W,F1541),"")</f>
        <v/>
      </c>
      <c r="I1541" t="str">
        <f>IF(KOKPIT!I1541&lt;&gt;"",KOKPIT!I1541,"")</f>
        <v/>
      </c>
      <c r="J1541" t="str">
        <f>IF(KOKPIT!J1541&lt;&gt;"",KOKPIT!J1541,"")</f>
        <v/>
      </c>
      <c r="K1541" s="124" t="str">
        <f>IF(I1541&lt;&gt;"",SUMIFS('JPK_KR-1'!AJ:AJ,'JPK_KR-1'!W:W,J1541),"")</f>
        <v/>
      </c>
      <c r="L1541" s="124" t="str">
        <f>IF(I1541&lt;&gt;"",SUMIFS('JPK_KR-1'!AK:AK,'JPK_KR-1'!W:W,J1541),"")</f>
        <v/>
      </c>
    </row>
    <row r="1542" spans="1:12" x14ac:dyDescent="0.35">
      <c r="A1542" t="str">
        <f>IF(KOKPIT!A1542&lt;&gt;"",KOKPIT!A1542,"")</f>
        <v/>
      </c>
      <c r="B1542" t="str">
        <f>IF(KOKPIT!B1542&lt;&gt;"",KOKPIT!B1542,"")</f>
        <v/>
      </c>
      <c r="C1542" s="124" t="str">
        <f>IF(A1542&lt;&gt;"",SUMIFS('JPK_KR-1'!AL:AL,'JPK_KR-1'!W:W,B1542),"")</f>
        <v/>
      </c>
      <c r="D1542" s="124" t="str">
        <f>IF(A1542&lt;&gt;"",SUMIFS('JPK_KR-1'!AM:AM,'JPK_KR-1'!W:W,B1542),"")</f>
        <v/>
      </c>
      <c r="E1542" t="str">
        <f>IF(KOKPIT!E1542&lt;&gt;"",KOKPIT!E1542,"")</f>
        <v/>
      </c>
      <c r="F1542" t="str">
        <f>IF(KOKPIT!F1542&lt;&gt;"",KOKPIT!F1542,"")</f>
        <v/>
      </c>
      <c r="G1542" s="124" t="str">
        <f>IF(E1542&lt;&gt;"",SUMIFS('JPK_KR-1'!AL:AL,'JPK_KR-1'!W:W,F1542),"")</f>
        <v/>
      </c>
      <c r="H1542" s="124" t="str">
        <f>IF(E1542&lt;&gt;"",SUMIFS('JPK_KR-1'!AM:AM,'JPK_KR-1'!W:W,F1542),"")</f>
        <v/>
      </c>
      <c r="I1542" t="str">
        <f>IF(KOKPIT!I1542&lt;&gt;"",KOKPIT!I1542,"")</f>
        <v/>
      </c>
      <c r="J1542" t="str">
        <f>IF(KOKPIT!J1542&lt;&gt;"",KOKPIT!J1542,"")</f>
        <v/>
      </c>
      <c r="K1542" s="124" t="str">
        <f>IF(I1542&lt;&gt;"",SUMIFS('JPK_KR-1'!AJ:AJ,'JPK_KR-1'!W:W,J1542),"")</f>
        <v/>
      </c>
      <c r="L1542" s="124" t="str">
        <f>IF(I1542&lt;&gt;"",SUMIFS('JPK_KR-1'!AK:AK,'JPK_KR-1'!W:W,J1542),"")</f>
        <v/>
      </c>
    </row>
    <row r="1543" spans="1:12" x14ac:dyDescent="0.35">
      <c r="A1543" t="str">
        <f>IF(KOKPIT!A1543&lt;&gt;"",KOKPIT!A1543,"")</f>
        <v/>
      </c>
      <c r="B1543" t="str">
        <f>IF(KOKPIT!B1543&lt;&gt;"",KOKPIT!B1543,"")</f>
        <v/>
      </c>
      <c r="C1543" s="124" t="str">
        <f>IF(A1543&lt;&gt;"",SUMIFS('JPK_KR-1'!AL:AL,'JPK_KR-1'!W:W,B1543),"")</f>
        <v/>
      </c>
      <c r="D1543" s="124" t="str">
        <f>IF(A1543&lt;&gt;"",SUMIFS('JPK_KR-1'!AM:AM,'JPK_KR-1'!W:W,B1543),"")</f>
        <v/>
      </c>
      <c r="E1543" t="str">
        <f>IF(KOKPIT!E1543&lt;&gt;"",KOKPIT!E1543,"")</f>
        <v/>
      </c>
      <c r="F1543" t="str">
        <f>IF(KOKPIT!F1543&lt;&gt;"",KOKPIT!F1543,"")</f>
        <v/>
      </c>
      <c r="G1543" s="124" t="str">
        <f>IF(E1543&lt;&gt;"",SUMIFS('JPK_KR-1'!AL:AL,'JPK_KR-1'!W:W,F1543),"")</f>
        <v/>
      </c>
      <c r="H1543" s="124" t="str">
        <f>IF(E1543&lt;&gt;"",SUMIFS('JPK_KR-1'!AM:AM,'JPK_KR-1'!W:W,F1543),"")</f>
        <v/>
      </c>
      <c r="I1543" t="str">
        <f>IF(KOKPIT!I1543&lt;&gt;"",KOKPIT!I1543,"")</f>
        <v/>
      </c>
      <c r="J1543" t="str">
        <f>IF(KOKPIT!J1543&lt;&gt;"",KOKPIT!J1543,"")</f>
        <v/>
      </c>
      <c r="K1543" s="124" t="str">
        <f>IF(I1543&lt;&gt;"",SUMIFS('JPK_KR-1'!AJ:AJ,'JPK_KR-1'!W:W,J1543),"")</f>
        <v/>
      </c>
      <c r="L1543" s="124" t="str">
        <f>IF(I1543&lt;&gt;"",SUMIFS('JPK_KR-1'!AK:AK,'JPK_KR-1'!W:W,J1543),"")</f>
        <v/>
      </c>
    </row>
    <row r="1544" spans="1:12" x14ac:dyDescent="0.35">
      <c r="A1544" t="str">
        <f>IF(KOKPIT!A1544&lt;&gt;"",KOKPIT!A1544,"")</f>
        <v/>
      </c>
      <c r="B1544" t="str">
        <f>IF(KOKPIT!B1544&lt;&gt;"",KOKPIT!B1544,"")</f>
        <v/>
      </c>
      <c r="C1544" s="124" t="str">
        <f>IF(A1544&lt;&gt;"",SUMIFS('JPK_KR-1'!AL:AL,'JPK_KR-1'!W:W,B1544),"")</f>
        <v/>
      </c>
      <c r="D1544" s="124" t="str">
        <f>IF(A1544&lt;&gt;"",SUMIFS('JPK_KR-1'!AM:AM,'JPK_KR-1'!W:W,B1544),"")</f>
        <v/>
      </c>
      <c r="E1544" t="str">
        <f>IF(KOKPIT!E1544&lt;&gt;"",KOKPIT!E1544,"")</f>
        <v/>
      </c>
      <c r="F1544" t="str">
        <f>IF(KOKPIT!F1544&lt;&gt;"",KOKPIT!F1544,"")</f>
        <v/>
      </c>
      <c r="G1544" s="124" t="str">
        <f>IF(E1544&lt;&gt;"",SUMIFS('JPK_KR-1'!AL:AL,'JPK_KR-1'!W:W,F1544),"")</f>
        <v/>
      </c>
      <c r="H1544" s="124" t="str">
        <f>IF(E1544&lt;&gt;"",SUMIFS('JPK_KR-1'!AM:AM,'JPK_KR-1'!W:W,F1544),"")</f>
        <v/>
      </c>
      <c r="I1544" t="str">
        <f>IF(KOKPIT!I1544&lt;&gt;"",KOKPIT!I1544,"")</f>
        <v/>
      </c>
      <c r="J1544" t="str">
        <f>IF(KOKPIT!J1544&lt;&gt;"",KOKPIT!J1544,"")</f>
        <v/>
      </c>
      <c r="K1544" s="124" t="str">
        <f>IF(I1544&lt;&gt;"",SUMIFS('JPK_KR-1'!AJ:AJ,'JPK_KR-1'!W:W,J1544),"")</f>
        <v/>
      </c>
      <c r="L1544" s="124" t="str">
        <f>IF(I1544&lt;&gt;"",SUMIFS('JPK_KR-1'!AK:AK,'JPK_KR-1'!W:W,J1544),"")</f>
        <v/>
      </c>
    </row>
    <row r="1545" spans="1:12" x14ac:dyDescent="0.35">
      <c r="A1545" t="str">
        <f>IF(KOKPIT!A1545&lt;&gt;"",KOKPIT!A1545,"")</f>
        <v/>
      </c>
      <c r="B1545" t="str">
        <f>IF(KOKPIT!B1545&lt;&gt;"",KOKPIT!B1545,"")</f>
        <v/>
      </c>
      <c r="C1545" s="124" t="str">
        <f>IF(A1545&lt;&gt;"",SUMIFS('JPK_KR-1'!AL:AL,'JPK_KR-1'!W:W,B1545),"")</f>
        <v/>
      </c>
      <c r="D1545" s="124" t="str">
        <f>IF(A1545&lt;&gt;"",SUMIFS('JPK_KR-1'!AM:AM,'JPK_KR-1'!W:W,B1545),"")</f>
        <v/>
      </c>
      <c r="E1545" t="str">
        <f>IF(KOKPIT!E1545&lt;&gt;"",KOKPIT!E1545,"")</f>
        <v/>
      </c>
      <c r="F1545" t="str">
        <f>IF(KOKPIT!F1545&lt;&gt;"",KOKPIT!F1545,"")</f>
        <v/>
      </c>
      <c r="G1545" s="124" t="str">
        <f>IF(E1545&lt;&gt;"",SUMIFS('JPK_KR-1'!AL:AL,'JPK_KR-1'!W:W,F1545),"")</f>
        <v/>
      </c>
      <c r="H1545" s="124" t="str">
        <f>IF(E1545&lt;&gt;"",SUMIFS('JPK_KR-1'!AM:AM,'JPK_KR-1'!W:W,F1545),"")</f>
        <v/>
      </c>
      <c r="I1545" t="str">
        <f>IF(KOKPIT!I1545&lt;&gt;"",KOKPIT!I1545,"")</f>
        <v/>
      </c>
      <c r="J1545" t="str">
        <f>IF(KOKPIT!J1545&lt;&gt;"",KOKPIT!J1545,"")</f>
        <v/>
      </c>
      <c r="K1545" s="124" t="str">
        <f>IF(I1545&lt;&gt;"",SUMIFS('JPK_KR-1'!AJ:AJ,'JPK_KR-1'!W:W,J1545),"")</f>
        <v/>
      </c>
      <c r="L1545" s="124" t="str">
        <f>IF(I1545&lt;&gt;"",SUMIFS('JPK_KR-1'!AK:AK,'JPK_KR-1'!W:W,J1545),"")</f>
        <v/>
      </c>
    </row>
    <row r="1546" spans="1:12" x14ac:dyDescent="0.35">
      <c r="A1546" t="str">
        <f>IF(KOKPIT!A1546&lt;&gt;"",KOKPIT!A1546,"")</f>
        <v/>
      </c>
      <c r="B1546" t="str">
        <f>IF(KOKPIT!B1546&lt;&gt;"",KOKPIT!B1546,"")</f>
        <v/>
      </c>
      <c r="C1546" s="124" t="str">
        <f>IF(A1546&lt;&gt;"",SUMIFS('JPK_KR-1'!AL:AL,'JPK_KR-1'!W:W,B1546),"")</f>
        <v/>
      </c>
      <c r="D1546" s="124" t="str">
        <f>IF(A1546&lt;&gt;"",SUMIFS('JPK_KR-1'!AM:AM,'JPK_KR-1'!W:W,B1546),"")</f>
        <v/>
      </c>
      <c r="E1546" t="str">
        <f>IF(KOKPIT!E1546&lt;&gt;"",KOKPIT!E1546,"")</f>
        <v/>
      </c>
      <c r="F1546" t="str">
        <f>IF(KOKPIT!F1546&lt;&gt;"",KOKPIT!F1546,"")</f>
        <v/>
      </c>
      <c r="G1546" s="124" t="str">
        <f>IF(E1546&lt;&gt;"",SUMIFS('JPK_KR-1'!AL:AL,'JPK_KR-1'!W:W,F1546),"")</f>
        <v/>
      </c>
      <c r="H1546" s="124" t="str">
        <f>IF(E1546&lt;&gt;"",SUMIFS('JPK_KR-1'!AM:AM,'JPK_KR-1'!W:W,F1546),"")</f>
        <v/>
      </c>
      <c r="I1546" t="str">
        <f>IF(KOKPIT!I1546&lt;&gt;"",KOKPIT!I1546,"")</f>
        <v/>
      </c>
      <c r="J1546" t="str">
        <f>IF(KOKPIT!J1546&lt;&gt;"",KOKPIT!J1546,"")</f>
        <v/>
      </c>
      <c r="K1546" s="124" t="str">
        <f>IF(I1546&lt;&gt;"",SUMIFS('JPK_KR-1'!AJ:AJ,'JPK_KR-1'!W:W,J1546),"")</f>
        <v/>
      </c>
      <c r="L1546" s="124" t="str">
        <f>IF(I1546&lt;&gt;"",SUMIFS('JPK_KR-1'!AK:AK,'JPK_KR-1'!W:W,J1546),"")</f>
        <v/>
      </c>
    </row>
    <row r="1547" spans="1:12" x14ac:dyDescent="0.35">
      <c r="A1547" t="str">
        <f>IF(KOKPIT!A1547&lt;&gt;"",KOKPIT!A1547,"")</f>
        <v/>
      </c>
      <c r="B1547" t="str">
        <f>IF(KOKPIT!B1547&lt;&gt;"",KOKPIT!B1547,"")</f>
        <v/>
      </c>
      <c r="C1547" s="124" t="str">
        <f>IF(A1547&lt;&gt;"",SUMIFS('JPK_KR-1'!AL:AL,'JPK_KR-1'!W:W,B1547),"")</f>
        <v/>
      </c>
      <c r="D1547" s="124" t="str">
        <f>IF(A1547&lt;&gt;"",SUMIFS('JPK_KR-1'!AM:AM,'JPK_KR-1'!W:W,B1547),"")</f>
        <v/>
      </c>
      <c r="E1547" t="str">
        <f>IF(KOKPIT!E1547&lt;&gt;"",KOKPIT!E1547,"")</f>
        <v/>
      </c>
      <c r="F1547" t="str">
        <f>IF(KOKPIT!F1547&lt;&gt;"",KOKPIT!F1547,"")</f>
        <v/>
      </c>
      <c r="G1547" s="124" t="str">
        <f>IF(E1547&lt;&gt;"",SUMIFS('JPK_KR-1'!AL:AL,'JPK_KR-1'!W:W,F1547),"")</f>
        <v/>
      </c>
      <c r="H1547" s="124" t="str">
        <f>IF(E1547&lt;&gt;"",SUMIFS('JPK_KR-1'!AM:AM,'JPK_KR-1'!W:W,F1547),"")</f>
        <v/>
      </c>
      <c r="I1547" t="str">
        <f>IF(KOKPIT!I1547&lt;&gt;"",KOKPIT!I1547,"")</f>
        <v/>
      </c>
      <c r="J1547" t="str">
        <f>IF(KOKPIT!J1547&lt;&gt;"",KOKPIT!J1547,"")</f>
        <v/>
      </c>
      <c r="K1547" s="124" t="str">
        <f>IF(I1547&lt;&gt;"",SUMIFS('JPK_KR-1'!AJ:AJ,'JPK_KR-1'!W:W,J1547),"")</f>
        <v/>
      </c>
      <c r="L1547" s="124" t="str">
        <f>IF(I1547&lt;&gt;"",SUMIFS('JPK_KR-1'!AK:AK,'JPK_KR-1'!W:W,J1547),"")</f>
        <v/>
      </c>
    </row>
    <row r="1548" spans="1:12" x14ac:dyDescent="0.35">
      <c r="A1548" t="str">
        <f>IF(KOKPIT!A1548&lt;&gt;"",KOKPIT!A1548,"")</f>
        <v/>
      </c>
      <c r="B1548" t="str">
        <f>IF(KOKPIT!B1548&lt;&gt;"",KOKPIT!B1548,"")</f>
        <v/>
      </c>
      <c r="C1548" s="124" t="str">
        <f>IF(A1548&lt;&gt;"",SUMIFS('JPK_KR-1'!AL:AL,'JPK_KR-1'!W:W,B1548),"")</f>
        <v/>
      </c>
      <c r="D1548" s="124" t="str">
        <f>IF(A1548&lt;&gt;"",SUMIFS('JPK_KR-1'!AM:AM,'JPK_KR-1'!W:W,B1548),"")</f>
        <v/>
      </c>
      <c r="E1548" t="str">
        <f>IF(KOKPIT!E1548&lt;&gt;"",KOKPIT!E1548,"")</f>
        <v/>
      </c>
      <c r="F1548" t="str">
        <f>IF(KOKPIT!F1548&lt;&gt;"",KOKPIT!F1548,"")</f>
        <v/>
      </c>
      <c r="G1548" s="124" t="str">
        <f>IF(E1548&lt;&gt;"",SUMIFS('JPK_KR-1'!AL:AL,'JPK_KR-1'!W:W,F1548),"")</f>
        <v/>
      </c>
      <c r="H1548" s="124" t="str">
        <f>IF(E1548&lt;&gt;"",SUMIFS('JPK_KR-1'!AM:AM,'JPK_KR-1'!W:W,F1548),"")</f>
        <v/>
      </c>
      <c r="I1548" t="str">
        <f>IF(KOKPIT!I1548&lt;&gt;"",KOKPIT!I1548,"")</f>
        <v/>
      </c>
      <c r="J1548" t="str">
        <f>IF(KOKPIT!J1548&lt;&gt;"",KOKPIT!J1548,"")</f>
        <v/>
      </c>
      <c r="K1548" s="124" t="str">
        <f>IF(I1548&lt;&gt;"",SUMIFS('JPK_KR-1'!AJ:AJ,'JPK_KR-1'!W:W,J1548),"")</f>
        <v/>
      </c>
      <c r="L1548" s="124" t="str">
        <f>IF(I1548&lt;&gt;"",SUMIFS('JPK_KR-1'!AK:AK,'JPK_KR-1'!W:W,J1548),"")</f>
        <v/>
      </c>
    </row>
    <row r="1549" spans="1:12" x14ac:dyDescent="0.35">
      <c r="A1549" t="str">
        <f>IF(KOKPIT!A1549&lt;&gt;"",KOKPIT!A1549,"")</f>
        <v/>
      </c>
      <c r="B1549" t="str">
        <f>IF(KOKPIT!B1549&lt;&gt;"",KOKPIT!B1549,"")</f>
        <v/>
      </c>
      <c r="C1549" s="124" t="str">
        <f>IF(A1549&lt;&gt;"",SUMIFS('JPK_KR-1'!AL:AL,'JPK_KR-1'!W:W,B1549),"")</f>
        <v/>
      </c>
      <c r="D1549" s="124" t="str">
        <f>IF(A1549&lt;&gt;"",SUMIFS('JPK_KR-1'!AM:AM,'JPK_KR-1'!W:W,B1549),"")</f>
        <v/>
      </c>
      <c r="E1549" t="str">
        <f>IF(KOKPIT!E1549&lt;&gt;"",KOKPIT!E1549,"")</f>
        <v/>
      </c>
      <c r="F1549" t="str">
        <f>IF(KOKPIT!F1549&lt;&gt;"",KOKPIT!F1549,"")</f>
        <v/>
      </c>
      <c r="G1549" s="124" t="str">
        <f>IF(E1549&lt;&gt;"",SUMIFS('JPK_KR-1'!AL:AL,'JPK_KR-1'!W:W,F1549),"")</f>
        <v/>
      </c>
      <c r="H1549" s="124" t="str">
        <f>IF(E1549&lt;&gt;"",SUMIFS('JPK_KR-1'!AM:AM,'JPK_KR-1'!W:W,F1549),"")</f>
        <v/>
      </c>
      <c r="I1549" t="str">
        <f>IF(KOKPIT!I1549&lt;&gt;"",KOKPIT!I1549,"")</f>
        <v/>
      </c>
      <c r="J1549" t="str">
        <f>IF(KOKPIT!J1549&lt;&gt;"",KOKPIT!J1549,"")</f>
        <v/>
      </c>
      <c r="K1549" s="124" t="str">
        <f>IF(I1549&lt;&gt;"",SUMIFS('JPK_KR-1'!AJ:AJ,'JPK_KR-1'!W:W,J1549),"")</f>
        <v/>
      </c>
      <c r="L1549" s="124" t="str">
        <f>IF(I1549&lt;&gt;"",SUMIFS('JPK_KR-1'!AK:AK,'JPK_KR-1'!W:W,J1549),"")</f>
        <v/>
      </c>
    </row>
    <row r="1550" spans="1:12" x14ac:dyDescent="0.35">
      <c r="A1550" t="str">
        <f>IF(KOKPIT!A1550&lt;&gt;"",KOKPIT!A1550,"")</f>
        <v/>
      </c>
      <c r="B1550" t="str">
        <f>IF(KOKPIT!B1550&lt;&gt;"",KOKPIT!B1550,"")</f>
        <v/>
      </c>
      <c r="C1550" s="124" t="str">
        <f>IF(A1550&lt;&gt;"",SUMIFS('JPK_KR-1'!AL:AL,'JPK_KR-1'!W:W,B1550),"")</f>
        <v/>
      </c>
      <c r="D1550" s="124" t="str">
        <f>IF(A1550&lt;&gt;"",SUMIFS('JPK_KR-1'!AM:AM,'JPK_KR-1'!W:W,B1550),"")</f>
        <v/>
      </c>
      <c r="E1550" t="str">
        <f>IF(KOKPIT!E1550&lt;&gt;"",KOKPIT!E1550,"")</f>
        <v/>
      </c>
      <c r="F1550" t="str">
        <f>IF(KOKPIT!F1550&lt;&gt;"",KOKPIT!F1550,"")</f>
        <v/>
      </c>
      <c r="G1550" s="124" t="str">
        <f>IF(E1550&lt;&gt;"",SUMIFS('JPK_KR-1'!AL:AL,'JPK_KR-1'!W:W,F1550),"")</f>
        <v/>
      </c>
      <c r="H1550" s="124" t="str">
        <f>IF(E1550&lt;&gt;"",SUMIFS('JPK_KR-1'!AM:AM,'JPK_KR-1'!W:W,F1550),"")</f>
        <v/>
      </c>
      <c r="I1550" t="str">
        <f>IF(KOKPIT!I1550&lt;&gt;"",KOKPIT!I1550,"")</f>
        <v/>
      </c>
      <c r="J1550" t="str">
        <f>IF(KOKPIT!J1550&lt;&gt;"",KOKPIT!J1550,"")</f>
        <v/>
      </c>
      <c r="K1550" s="124" t="str">
        <f>IF(I1550&lt;&gt;"",SUMIFS('JPK_KR-1'!AJ:AJ,'JPK_KR-1'!W:W,J1550),"")</f>
        <v/>
      </c>
      <c r="L1550" s="124" t="str">
        <f>IF(I1550&lt;&gt;"",SUMIFS('JPK_KR-1'!AK:AK,'JPK_KR-1'!W:W,J1550),"")</f>
        <v/>
      </c>
    </row>
    <row r="1551" spans="1:12" x14ac:dyDescent="0.35">
      <c r="A1551" t="str">
        <f>IF(KOKPIT!A1551&lt;&gt;"",KOKPIT!A1551,"")</f>
        <v/>
      </c>
      <c r="B1551" t="str">
        <f>IF(KOKPIT!B1551&lt;&gt;"",KOKPIT!B1551,"")</f>
        <v/>
      </c>
      <c r="C1551" s="124" t="str">
        <f>IF(A1551&lt;&gt;"",SUMIFS('JPK_KR-1'!AL:AL,'JPK_KR-1'!W:W,B1551),"")</f>
        <v/>
      </c>
      <c r="D1551" s="124" t="str">
        <f>IF(A1551&lt;&gt;"",SUMIFS('JPK_KR-1'!AM:AM,'JPK_KR-1'!W:W,B1551),"")</f>
        <v/>
      </c>
      <c r="E1551" t="str">
        <f>IF(KOKPIT!E1551&lt;&gt;"",KOKPIT!E1551,"")</f>
        <v/>
      </c>
      <c r="F1551" t="str">
        <f>IF(KOKPIT!F1551&lt;&gt;"",KOKPIT!F1551,"")</f>
        <v/>
      </c>
      <c r="G1551" s="124" t="str">
        <f>IF(E1551&lt;&gt;"",SUMIFS('JPK_KR-1'!AL:AL,'JPK_KR-1'!W:W,F1551),"")</f>
        <v/>
      </c>
      <c r="H1551" s="124" t="str">
        <f>IF(E1551&lt;&gt;"",SUMIFS('JPK_KR-1'!AM:AM,'JPK_KR-1'!W:W,F1551),"")</f>
        <v/>
      </c>
      <c r="I1551" t="str">
        <f>IF(KOKPIT!I1551&lt;&gt;"",KOKPIT!I1551,"")</f>
        <v/>
      </c>
      <c r="J1551" t="str">
        <f>IF(KOKPIT!J1551&lt;&gt;"",KOKPIT!J1551,"")</f>
        <v/>
      </c>
      <c r="K1551" s="124" t="str">
        <f>IF(I1551&lt;&gt;"",SUMIFS('JPK_KR-1'!AJ:AJ,'JPK_KR-1'!W:W,J1551),"")</f>
        <v/>
      </c>
      <c r="L1551" s="124" t="str">
        <f>IF(I1551&lt;&gt;"",SUMIFS('JPK_KR-1'!AK:AK,'JPK_KR-1'!W:W,J1551),"")</f>
        <v/>
      </c>
    </row>
    <row r="1552" spans="1:12" x14ac:dyDescent="0.35">
      <c r="A1552" t="str">
        <f>IF(KOKPIT!A1552&lt;&gt;"",KOKPIT!A1552,"")</f>
        <v/>
      </c>
      <c r="B1552" t="str">
        <f>IF(KOKPIT!B1552&lt;&gt;"",KOKPIT!B1552,"")</f>
        <v/>
      </c>
      <c r="C1552" s="124" t="str">
        <f>IF(A1552&lt;&gt;"",SUMIFS('JPK_KR-1'!AL:AL,'JPK_KR-1'!W:W,B1552),"")</f>
        <v/>
      </c>
      <c r="D1552" s="124" t="str">
        <f>IF(A1552&lt;&gt;"",SUMIFS('JPK_KR-1'!AM:AM,'JPK_KR-1'!W:W,B1552),"")</f>
        <v/>
      </c>
      <c r="E1552" t="str">
        <f>IF(KOKPIT!E1552&lt;&gt;"",KOKPIT!E1552,"")</f>
        <v/>
      </c>
      <c r="F1552" t="str">
        <f>IF(KOKPIT!F1552&lt;&gt;"",KOKPIT!F1552,"")</f>
        <v/>
      </c>
      <c r="G1552" s="124" t="str">
        <f>IF(E1552&lt;&gt;"",SUMIFS('JPK_KR-1'!AL:AL,'JPK_KR-1'!W:W,F1552),"")</f>
        <v/>
      </c>
      <c r="H1552" s="124" t="str">
        <f>IF(E1552&lt;&gt;"",SUMIFS('JPK_KR-1'!AM:AM,'JPK_KR-1'!W:W,F1552),"")</f>
        <v/>
      </c>
      <c r="I1552" t="str">
        <f>IF(KOKPIT!I1552&lt;&gt;"",KOKPIT!I1552,"")</f>
        <v/>
      </c>
      <c r="J1552" t="str">
        <f>IF(KOKPIT!J1552&lt;&gt;"",KOKPIT!J1552,"")</f>
        <v/>
      </c>
      <c r="K1552" s="124" t="str">
        <f>IF(I1552&lt;&gt;"",SUMIFS('JPK_KR-1'!AJ:AJ,'JPK_KR-1'!W:W,J1552),"")</f>
        <v/>
      </c>
      <c r="L1552" s="124" t="str">
        <f>IF(I1552&lt;&gt;"",SUMIFS('JPK_KR-1'!AK:AK,'JPK_KR-1'!W:W,J1552),"")</f>
        <v/>
      </c>
    </row>
    <row r="1553" spans="1:12" x14ac:dyDescent="0.35">
      <c r="A1553" t="str">
        <f>IF(KOKPIT!A1553&lt;&gt;"",KOKPIT!A1553,"")</f>
        <v/>
      </c>
      <c r="B1553" t="str">
        <f>IF(KOKPIT!B1553&lt;&gt;"",KOKPIT!B1553,"")</f>
        <v/>
      </c>
      <c r="C1553" s="124" t="str">
        <f>IF(A1553&lt;&gt;"",SUMIFS('JPK_KR-1'!AL:AL,'JPK_KR-1'!W:W,B1553),"")</f>
        <v/>
      </c>
      <c r="D1553" s="124" t="str">
        <f>IF(A1553&lt;&gt;"",SUMIFS('JPK_KR-1'!AM:AM,'JPK_KR-1'!W:W,B1553),"")</f>
        <v/>
      </c>
      <c r="E1553" t="str">
        <f>IF(KOKPIT!E1553&lt;&gt;"",KOKPIT!E1553,"")</f>
        <v/>
      </c>
      <c r="F1553" t="str">
        <f>IF(KOKPIT!F1553&lt;&gt;"",KOKPIT!F1553,"")</f>
        <v/>
      </c>
      <c r="G1553" s="124" t="str">
        <f>IF(E1553&lt;&gt;"",SUMIFS('JPK_KR-1'!AL:AL,'JPK_KR-1'!W:W,F1553),"")</f>
        <v/>
      </c>
      <c r="H1553" s="124" t="str">
        <f>IF(E1553&lt;&gt;"",SUMIFS('JPK_KR-1'!AM:AM,'JPK_KR-1'!W:W,F1553),"")</f>
        <v/>
      </c>
      <c r="I1553" t="str">
        <f>IF(KOKPIT!I1553&lt;&gt;"",KOKPIT!I1553,"")</f>
        <v/>
      </c>
      <c r="J1553" t="str">
        <f>IF(KOKPIT!J1553&lt;&gt;"",KOKPIT!J1553,"")</f>
        <v/>
      </c>
      <c r="K1553" s="124" t="str">
        <f>IF(I1553&lt;&gt;"",SUMIFS('JPK_KR-1'!AJ:AJ,'JPK_KR-1'!W:W,J1553),"")</f>
        <v/>
      </c>
      <c r="L1553" s="124" t="str">
        <f>IF(I1553&lt;&gt;"",SUMIFS('JPK_KR-1'!AK:AK,'JPK_KR-1'!W:W,J1553),"")</f>
        <v/>
      </c>
    </row>
    <row r="1554" spans="1:12" x14ac:dyDescent="0.35">
      <c r="A1554" t="str">
        <f>IF(KOKPIT!A1554&lt;&gt;"",KOKPIT!A1554,"")</f>
        <v/>
      </c>
      <c r="B1554" t="str">
        <f>IF(KOKPIT!B1554&lt;&gt;"",KOKPIT!B1554,"")</f>
        <v/>
      </c>
      <c r="C1554" s="124" t="str">
        <f>IF(A1554&lt;&gt;"",SUMIFS('JPK_KR-1'!AL:AL,'JPK_KR-1'!W:W,B1554),"")</f>
        <v/>
      </c>
      <c r="D1554" s="124" t="str">
        <f>IF(A1554&lt;&gt;"",SUMIFS('JPK_KR-1'!AM:AM,'JPK_KR-1'!W:W,B1554),"")</f>
        <v/>
      </c>
      <c r="E1554" t="str">
        <f>IF(KOKPIT!E1554&lt;&gt;"",KOKPIT!E1554,"")</f>
        <v/>
      </c>
      <c r="F1554" t="str">
        <f>IF(KOKPIT!F1554&lt;&gt;"",KOKPIT!F1554,"")</f>
        <v/>
      </c>
      <c r="G1554" s="124" t="str">
        <f>IF(E1554&lt;&gt;"",SUMIFS('JPK_KR-1'!AL:AL,'JPK_KR-1'!W:W,F1554),"")</f>
        <v/>
      </c>
      <c r="H1554" s="124" t="str">
        <f>IF(E1554&lt;&gt;"",SUMIFS('JPK_KR-1'!AM:AM,'JPK_KR-1'!W:W,F1554),"")</f>
        <v/>
      </c>
      <c r="I1554" t="str">
        <f>IF(KOKPIT!I1554&lt;&gt;"",KOKPIT!I1554,"")</f>
        <v/>
      </c>
      <c r="J1554" t="str">
        <f>IF(KOKPIT!J1554&lt;&gt;"",KOKPIT!J1554,"")</f>
        <v/>
      </c>
      <c r="K1554" s="124" t="str">
        <f>IF(I1554&lt;&gt;"",SUMIFS('JPK_KR-1'!AJ:AJ,'JPK_KR-1'!W:W,J1554),"")</f>
        <v/>
      </c>
      <c r="L1554" s="124" t="str">
        <f>IF(I1554&lt;&gt;"",SUMIFS('JPK_KR-1'!AK:AK,'JPK_KR-1'!W:W,J1554),"")</f>
        <v/>
      </c>
    </row>
    <row r="1555" spans="1:12" x14ac:dyDescent="0.35">
      <c r="A1555" t="str">
        <f>IF(KOKPIT!A1555&lt;&gt;"",KOKPIT!A1555,"")</f>
        <v/>
      </c>
      <c r="B1555" t="str">
        <f>IF(KOKPIT!B1555&lt;&gt;"",KOKPIT!B1555,"")</f>
        <v/>
      </c>
      <c r="C1555" s="124" t="str">
        <f>IF(A1555&lt;&gt;"",SUMIFS('JPK_KR-1'!AL:AL,'JPK_KR-1'!W:W,B1555),"")</f>
        <v/>
      </c>
      <c r="D1555" s="124" t="str">
        <f>IF(A1555&lt;&gt;"",SUMIFS('JPK_KR-1'!AM:AM,'JPK_KR-1'!W:W,B1555),"")</f>
        <v/>
      </c>
      <c r="E1555" t="str">
        <f>IF(KOKPIT!E1555&lt;&gt;"",KOKPIT!E1555,"")</f>
        <v/>
      </c>
      <c r="F1555" t="str">
        <f>IF(KOKPIT!F1555&lt;&gt;"",KOKPIT!F1555,"")</f>
        <v/>
      </c>
      <c r="G1555" s="124" t="str">
        <f>IF(E1555&lt;&gt;"",SUMIFS('JPK_KR-1'!AL:AL,'JPK_KR-1'!W:W,F1555),"")</f>
        <v/>
      </c>
      <c r="H1555" s="124" t="str">
        <f>IF(E1555&lt;&gt;"",SUMIFS('JPK_KR-1'!AM:AM,'JPK_KR-1'!W:W,F1555),"")</f>
        <v/>
      </c>
      <c r="I1555" t="str">
        <f>IF(KOKPIT!I1555&lt;&gt;"",KOKPIT!I1555,"")</f>
        <v/>
      </c>
      <c r="J1555" t="str">
        <f>IF(KOKPIT!J1555&lt;&gt;"",KOKPIT!J1555,"")</f>
        <v/>
      </c>
      <c r="K1555" s="124" t="str">
        <f>IF(I1555&lt;&gt;"",SUMIFS('JPK_KR-1'!AJ:AJ,'JPK_KR-1'!W:W,J1555),"")</f>
        <v/>
      </c>
      <c r="L1555" s="124" t="str">
        <f>IF(I1555&lt;&gt;"",SUMIFS('JPK_KR-1'!AK:AK,'JPK_KR-1'!W:W,J1555),"")</f>
        <v/>
      </c>
    </row>
    <row r="1556" spans="1:12" x14ac:dyDescent="0.35">
      <c r="A1556" t="str">
        <f>IF(KOKPIT!A1556&lt;&gt;"",KOKPIT!A1556,"")</f>
        <v/>
      </c>
      <c r="B1556" t="str">
        <f>IF(KOKPIT!B1556&lt;&gt;"",KOKPIT!B1556,"")</f>
        <v/>
      </c>
      <c r="C1556" s="124" t="str">
        <f>IF(A1556&lt;&gt;"",SUMIFS('JPK_KR-1'!AL:AL,'JPK_KR-1'!W:W,B1556),"")</f>
        <v/>
      </c>
      <c r="D1556" s="124" t="str">
        <f>IF(A1556&lt;&gt;"",SUMIFS('JPK_KR-1'!AM:AM,'JPK_KR-1'!W:W,B1556),"")</f>
        <v/>
      </c>
      <c r="E1556" t="str">
        <f>IF(KOKPIT!E1556&lt;&gt;"",KOKPIT!E1556,"")</f>
        <v/>
      </c>
      <c r="F1556" t="str">
        <f>IF(KOKPIT!F1556&lt;&gt;"",KOKPIT!F1556,"")</f>
        <v/>
      </c>
      <c r="G1556" s="124" t="str">
        <f>IF(E1556&lt;&gt;"",SUMIFS('JPK_KR-1'!AL:AL,'JPK_KR-1'!W:W,F1556),"")</f>
        <v/>
      </c>
      <c r="H1556" s="124" t="str">
        <f>IF(E1556&lt;&gt;"",SUMIFS('JPK_KR-1'!AM:AM,'JPK_KR-1'!W:W,F1556),"")</f>
        <v/>
      </c>
      <c r="I1556" t="str">
        <f>IF(KOKPIT!I1556&lt;&gt;"",KOKPIT!I1556,"")</f>
        <v/>
      </c>
      <c r="J1556" t="str">
        <f>IF(KOKPIT!J1556&lt;&gt;"",KOKPIT!J1556,"")</f>
        <v/>
      </c>
      <c r="K1556" s="124" t="str">
        <f>IF(I1556&lt;&gt;"",SUMIFS('JPK_KR-1'!AJ:AJ,'JPK_KR-1'!W:W,J1556),"")</f>
        <v/>
      </c>
      <c r="L1556" s="124" t="str">
        <f>IF(I1556&lt;&gt;"",SUMIFS('JPK_KR-1'!AK:AK,'JPK_KR-1'!W:W,J1556),"")</f>
        <v/>
      </c>
    </row>
    <row r="1557" spans="1:12" x14ac:dyDescent="0.35">
      <c r="A1557" t="str">
        <f>IF(KOKPIT!A1557&lt;&gt;"",KOKPIT!A1557,"")</f>
        <v/>
      </c>
      <c r="B1557" t="str">
        <f>IF(KOKPIT!B1557&lt;&gt;"",KOKPIT!B1557,"")</f>
        <v/>
      </c>
      <c r="C1557" s="124" t="str">
        <f>IF(A1557&lt;&gt;"",SUMIFS('JPK_KR-1'!AL:AL,'JPK_KR-1'!W:W,B1557),"")</f>
        <v/>
      </c>
      <c r="D1557" s="124" t="str">
        <f>IF(A1557&lt;&gt;"",SUMIFS('JPK_KR-1'!AM:AM,'JPK_KR-1'!W:W,B1557),"")</f>
        <v/>
      </c>
      <c r="E1557" t="str">
        <f>IF(KOKPIT!E1557&lt;&gt;"",KOKPIT!E1557,"")</f>
        <v/>
      </c>
      <c r="F1557" t="str">
        <f>IF(KOKPIT!F1557&lt;&gt;"",KOKPIT!F1557,"")</f>
        <v/>
      </c>
      <c r="G1557" s="124" t="str">
        <f>IF(E1557&lt;&gt;"",SUMIFS('JPK_KR-1'!AL:AL,'JPK_KR-1'!W:W,F1557),"")</f>
        <v/>
      </c>
      <c r="H1557" s="124" t="str">
        <f>IF(E1557&lt;&gt;"",SUMIFS('JPK_KR-1'!AM:AM,'JPK_KR-1'!W:W,F1557),"")</f>
        <v/>
      </c>
      <c r="I1557" t="str">
        <f>IF(KOKPIT!I1557&lt;&gt;"",KOKPIT!I1557,"")</f>
        <v/>
      </c>
      <c r="J1557" t="str">
        <f>IF(KOKPIT!J1557&lt;&gt;"",KOKPIT!J1557,"")</f>
        <v/>
      </c>
      <c r="K1557" s="124" t="str">
        <f>IF(I1557&lt;&gt;"",SUMIFS('JPK_KR-1'!AJ:AJ,'JPK_KR-1'!W:W,J1557),"")</f>
        <v/>
      </c>
      <c r="L1557" s="124" t="str">
        <f>IF(I1557&lt;&gt;"",SUMIFS('JPK_KR-1'!AK:AK,'JPK_KR-1'!W:W,J1557),"")</f>
        <v/>
      </c>
    </row>
    <row r="1558" spans="1:12" x14ac:dyDescent="0.35">
      <c r="A1558" t="str">
        <f>IF(KOKPIT!A1558&lt;&gt;"",KOKPIT!A1558,"")</f>
        <v/>
      </c>
      <c r="B1558" t="str">
        <f>IF(KOKPIT!B1558&lt;&gt;"",KOKPIT!B1558,"")</f>
        <v/>
      </c>
      <c r="C1558" s="124" t="str">
        <f>IF(A1558&lt;&gt;"",SUMIFS('JPK_KR-1'!AL:AL,'JPK_KR-1'!W:W,B1558),"")</f>
        <v/>
      </c>
      <c r="D1558" s="124" t="str">
        <f>IF(A1558&lt;&gt;"",SUMIFS('JPK_KR-1'!AM:AM,'JPK_KR-1'!W:W,B1558),"")</f>
        <v/>
      </c>
      <c r="E1558" t="str">
        <f>IF(KOKPIT!E1558&lt;&gt;"",KOKPIT!E1558,"")</f>
        <v/>
      </c>
      <c r="F1558" t="str">
        <f>IF(KOKPIT!F1558&lt;&gt;"",KOKPIT!F1558,"")</f>
        <v/>
      </c>
      <c r="G1558" s="124" t="str">
        <f>IF(E1558&lt;&gt;"",SUMIFS('JPK_KR-1'!AL:AL,'JPK_KR-1'!W:W,F1558),"")</f>
        <v/>
      </c>
      <c r="H1558" s="124" t="str">
        <f>IF(E1558&lt;&gt;"",SUMIFS('JPK_KR-1'!AM:AM,'JPK_KR-1'!W:W,F1558),"")</f>
        <v/>
      </c>
      <c r="I1558" t="str">
        <f>IF(KOKPIT!I1558&lt;&gt;"",KOKPIT!I1558,"")</f>
        <v/>
      </c>
      <c r="J1558" t="str">
        <f>IF(KOKPIT!J1558&lt;&gt;"",KOKPIT!J1558,"")</f>
        <v/>
      </c>
      <c r="K1558" s="124" t="str">
        <f>IF(I1558&lt;&gt;"",SUMIFS('JPK_KR-1'!AJ:AJ,'JPK_KR-1'!W:W,J1558),"")</f>
        <v/>
      </c>
      <c r="L1558" s="124" t="str">
        <f>IF(I1558&lt;&gt;"",SUMIFS('JPK_KR-1'!AK:AK,'JPK_KR-1'!W:W,J1558),"")</f>
        <v/>
      </c>
    </row>
    <row r="1559" spans="1:12" x14ac:dyDescent="0.35">
      <c r="A1559" t="str">
        <f>IF(KOKPIT!A1559&lt;&gt;"",KOKPIT!A1559,"")</f>
        <v/>
      </c>
      <c r="B1559" t="str">
        <f>IF(KOKPIT!B1559&lt;&gt;"",KOKPIT!B1559,"")</f>
        <v/>
      </c>
      <c r="C1559" s="124" t="str">
        <f>IF(A1559&lt;&gt;"",SUMIFS('JPK_KR-1'!AL:AL,'JPK_KR-1'!W:W,B1559),"")</f>
        <v/>
      </c>
      <c r="D1559" s="124" t="str">
        <f>IF(A1559&lt;&gt;"",SUMIFS('JPK_KR-1'!AM:AM,'JPK_KR-1'!W:W,B1559),"")</f>
        <v/>
      </c>
      <c r="E1559" t="str">
        <f>IF(KOKPIT!E1559&lt;&gt;"",KOKPIT!E1559,"")</f>
        <v/>
      </c>
      <c r="F1559" t="str">
        <f>IF(KOKPIT!F1559&lt;&gt;"",KOKPIT!F1559,"")</f>
        <v/>
      </c>
      <c r="G1559" s="124" t="str">
        <f>IF(E1559&lt;&gt;"",SUMIFS('JPK_KR-1'!AL:AL,'JPK_KR-1'!W:W,F1559),"")</f>
        <v/>
      </c>
      <c r="H1559" s="124" t="str">
        <f>IF(E1559&lt;&gt;"",SUMIFS('JPK_KR-1'!AM:AM,'JPK_KR-1'!W:W,F1559),"")</f>
        <v/>
      </c>
      <c r="I1559" t="str">
        <f>IF(KOKPIT!I1559&lt;&gt;"",KOKPIT!I1559,"")</f>
        <v/>
      </c>
      <c r="J1559" t="str">
        <f>IF(KOKPIT!J1559&lt;&gt;"",KOKPIT!J1559,"")</f>
        <v/>
      </c>
      <c r="K1559" s="124" t="str">
        <f>IF(I1559&lt;&gt;"",SUMIFS('JPK_KR-1'!AJ:AJ,'JPK_KR-1'!W:W,J1559),"")</f>
        <v/>
      </c>
      <c r="L1559" s="124" t="str">
        <f>IF(I1559&lt;&gt;"",SUMIFS('JPK_KR-1'!AK:AK,'JPK_KR-1'!W:W,J1559),"")</f>
        <v/>
      </c>
    </row>
    <row r="1560" spans="1:12" x14ac:dyDescent="0.35">
      <c r="A1560" t="str">
        <f>IF(KOKPIT!A1560&lt;&gt;"",KOKPIT!A1560,"")</f>
        <v/>
      </c>
      <c r="B1560" t="str">
        <f>IF(KOKPIT!B1560&lt;&gt;"",KOKPIT!B1560,"")</f>
        <v/>
      </c>
      <c r="C1560" s="124" t="str">
        <f>IF(A1560&lt;&gt;"",SUMIFS('JPK_KR-1'!AL:AL,'JPK_KR-1'!W:W,B1560),"")</f>
        <v/>
      </c>
      <c r="D1560" s="124" t="str">
        <f>IF(A1560&lt;&gt;"",SUMIFS('JPK_KR-1'!AM:AM,'JPK_KR-1'!W:W,B1560),"")</f>
        <v/>
      </c>
      <c r="E1560" t="str">
        <f>IF(KOKPIT!E1560&lt;&gt;"",KOKPIT!E1560,"")</f>
        <v/>
      </c>
      <c r="F1560" t="str">
        <f>IF(KOKPIT!F1560&lt;&gt;"",KOKPIT!F1560,"")</f>
        <v/>
      </c>
      <c r="G1560" s="124" t="str">
        <f>IF(E1560&lt;&gt;"",SUMIFS('JPK_KR-1'!AL:AL,'JPK_KR-1'!W:W,F1560),"")</f>
        <v/>
      </c>
      <c r="H1560" s="124" t="str">
        <f>IF(E1560&lt;&gt;"",SUMIFS('JPK_KR-1'!AM:AM,'JPK_KR-1'!W:W,F1560),"")</f>
        <v/>
      </c>
      <c r="I1560" t="str">
        <f>IF(KOKPIT!I1560&lt;&gt;"",KOKPIT!I1560,"")</f>
        <v/>
      </c>
      <c r="J1560" t="str">
        <f>IF(KOKPIT!J1560&lt;&gt;"",KOKPIT!J1560,"")</f>
        <v/>
      </c>
      <c r="K1560" s="124" t="str">
        <f>IF(I1560&lt;&gt;"",SUMIFS('JPK_KR-1'!AJ:AJ,'JPK_KR-1'!W:W,J1560),"")</f>
        <v/>
      </c>
      <c r="L1560" s="124" t="str">
        <f>IF(I1560&lt;&gt;"",SUMIFS('JPK_KR-1'!AK:AK,'JPK_KR-1'!W:W,J1560),"")</f>
        <v/>
      </c>
    </row>
    <row r="1561" spans="1:12" x14ac:dyDescent="0.35">
      <c r="A1561" t="str">
        <f>IF(KOKPIT!A1561&lt;&gt;"",KOKPIT!A1561,"")</f>
        <v/>
      </c>
      <c r="B1561" t="str">
        <f>IF(KOKPIT!B1561&lt;&gt;"",KOKPIT!B1561,"")</f>
        <v/>
      </c>
      <c r="C1561" s="124" t="str">
        <f>IF(A1561&lt;&gt;"",SUMIFS('JPK_KR-1'!AL:AL,'JPK_KR-1'!W:W,B1561),"")</f>
        <v/>
      </c>
      <c r="D1561" s="124" t="str">
        <f>IF(A1561&lt;&gt;"",SUMIFS('JPK_KR-1'!AM:AM,'JPK_KR-1'!W:W,B1561),"")</f>
        <v/>
      </c>
      <c r="E1561" t="str">
        <f>IF(KOKPIT!E1561&lt;&gt;"",KOKPIT!E1561,"")</f>
        <v/>
      </c>
      <c r="F1561" t="str">
        <f>IF(KOKPIT!F1561&lt;&gt;"",KOKPIT!F1561,"")</f>
        <v/>
      </c>
      <c r="G1561" s="124" t="str">
        <f>IF(E1561&lt;&gt;"",SUMIFS('JPK_KR-1'!AL:AL,'JPK_KR-1'!W:W,F1561),"")</f>
        <v/>
      </c>
      <c r="H1561" s="124" t="str">
        <f>IF(E1561&lt;&gt;"",SUMIFS('JPK_KR-1'!AM:AM,'JPK_KR-1'!W:W,F1561),"")</f>
        <v/>
      </c>
      <c r="I1561" t="str">
        <f>IF(KOKPIT!I1561&lt;&gt;"",KOKPIT!I1561,"")</f>
        <v/>
      </c>
      <c r="J1561" t="str">
        <f>IF(KOKPIT!J1561&lt;&gt;"",KOKPIT!J1561,"")</f>
        <v/>
      </c>
      <c r="K1561" s="124" t="str">
        <f>IF(I1561&lt;&gt;"",SUMIFS('JPK_KR-1'!AJ:AJ,'JPK_KR-1'!W:W,J1561),"")</f>
        <v/>
      </c>
      <c r="L1561" s="124" t="str">
        <f>IF(I1561&lt;&gt;"",SUMIFS('JPK_KR-1'!AK:AK,'JPK_KR-1'!W:W,J1561),"")</f>
        <v/>
      </c>
    </row>
    <row r="1562" spans="1:12" x14ac:dyDescent="0.35">
      <c r="A1562" t="str">
        <f>IF(KOKPIT!A1562&lt;&gt;"",KOKPIT!A1562,"")</f>
        <v/>
      </c>
      <c r="B1562" t="str">
        <f>IF(KOKPIT!B1562&lt;&gt;"",KOKPIT!B1562,"")</f>
        <v/>
      </c>
      <c r="C1562" s="124" t="str">
        <f>IF(A1562&lt;&gt;"",SUMIFS('JPK_KR-1'!AL:AL,'JPK_KR-1'!W:W,B1562),"")</f>
        <v/>
      </c>
      <c r="D1562" s="124" t="str">
        <f>IF(A1562&lt;&gt;"",SUMIFS('JPK_KR-1'!AM:AM,'JPK_KR-1'!W:W,B1562),"")</f>
        <v/>
      </c>
      <c r="E1562" t="str">
        <f>IF(KOKPIT!E1562&lt;&gt;"",KOKPIT!E1562,"")</f>
        <v/>
      </c>
      <c r="F1562" t="str">
        <f>IF(KOKPIT!F1562&lt;&gt;"",KOKPIT!F1562,"")</f>
        <v/>
      </c>
      <c r="G1562" s="124" t="str">
        <f>IF(E1562&lt;&gt;"",SUMIFS('JPK_KR-1'!AL:AL,'JPK_KR-1'!W:W,F1562),"")</f>
        <v/>
      </c>
      <c r="H1562" s="124" t="str">
        <f>IF(E1562&lt;&gt;"",SUMIFS('JPK_KR-1'!AM:AM,'JPK_KR-1'!W:W,F1562),"")</f>
        <v/>
      </c>
      <c r="I1562" t="str">
        <f>IF(KOKPIT!I1562&lt;&gt;"",KOKPIT!I1562,"")</f>
        <v/>
      </c>
      <c r="J1562" t="str">
        <f>IF(KOKPIT!J1562&lt;&gt;"",KOKPIT!J1562,"")</f>
        <v/>
      </c>
      <c r="K1562" s="124" t="str">
        <f>IF(I1562&lt;&gt;"",SUMIFS('JPK_KR-1'!AJ:AJ,'JPK_KR-1'!W:W,J1562),"")</f>
        <v/>
      </c>
      <c r="L1562" s="124" t="str">
        <f>IF(I1562&lt;&gt;"",SUMIFS('JPK_KR-1'!AK:AK,'JPK_KR-1'!W:W,J1562),"")</f>
        <v/>
      </c>
    </row>
    <row r="1563" spans="1:12" x14ac:dyDescent="0.35">
      <c r="A1563" t="str">
        <f>IF(KOKPIT!A1563&lt;&gt;"",KOKPIT!A1563,"")</f>
        <v/>
      </c>
      <c r="B1563" t="str">
        <f>IF(KOKPIT!B1563&lt;&gt;"",KOKPIT!B1563,"")</f>
        <v/>
      </c>
      <c r="C1563" s="124" t="str">
        <f>IF(A1563&lt;&gt;"",SUMIFS('JPK_KR-1'!AL:AL,'JPK_KR-1'!W:W,B1563),"")</f>
        <v/>
      </c>
      <c r="D1563" s="124" t="str">
        <f>IF(A1563&lt;&gt;"",SUMIFS('JPK_KR-1'!AM:AM,'JPK_KR-1'!W:W,B1563),"")</f>
        <v/>
      </c>
      <c r="E1563" t="str">
        <f>IF(KOKPIT!E1563&lt;&gt;"",KOKPIT!E1563,"")</f>
        <v/>
      </c>
      <c r="F1563" t="str">
        <f>IF(KOKPIT!F1563&lt;&gt;"",KOKPIT!F1563,"")</f>
        <v/>
      </c>
      <c r="G1563" s="124" t="str">
        <f>IF(E1563&lt;&gt;"",SUMIFS('JPK_KR-1'!AL:AL,'JPK_KR-1'!W:W,F1563),"")</f>
        <v/>
      </c>
      <c r="H1563" s="124" t="str">
        <f>IF(E1563&lt;&gt;"",SUMIFS('JPK_KR-1'!AM:AM,'JPK_KR-1'!W:W,F1563),"")</f>
        <v/>
      </c>
      <c r="I1563" t="str">
        <f>IF(KOKPIT!I1563&lt;&gt;"",KOKPIT!I1563,"")</f>
        <v/>
      </c>
      <c r="J1563" t="str">
        <f>IF(KOKPIT!J1563&lt;&gt;"",KOKPIT!J1563,"")</f>
        <v/>
      </c>
      <c r="K1563" s="124" t="str">
        <f>IF(I1563&lt;&gt;"",SUMIFS('JPK_KR-1'!AJ:AJ,'JPK_KR-1'!W:W,J1563),"")</f>
        <v/>
      </c>
      <c r="L1563" s="124" t="str">
        <f>IF(I1563&lt;&gt;"",SUMIFS('JPK_KR-1'!AK:AK,'JPK_KR-1'!W:W,J1563),"")</f>
        <v/>
      </c>
    </row>
    <row r="1564" spans="1:12" x14ac:dyDescent="0.35">
      <c r="A1564" t="str">
        <f>IF(KOKPIT!A1564&lt;&gt;"",KOKPIT!A1564,"")</f>
        <v/>
      </c>
      <c r="B1564" t="str">
        <f>IF(KOKPIT!B1564&lt;&gt;"",KOKPIT!B1564,"")</f>
        <v/>
      </c>
      <c r="C1564" s="124" t="str">
        <f>IF(A1564&lt;&gt;"",SUMIFS('JPK_KR-1'!AL:AL,'JPK_KR-1'!W:W,B1564),"")</f>
        <v/>
      </c>
      <c r="D1564" s="124" t="str">
        <f>IF(A1564&lt;&gt;"",SUMIFS('JPK_KR-1'!AM:AM,'JPK_KR-1'!W:W,B1564),"")</f>
        <v/>
      </c>
      <c r="E1564" t="str">
        <f>IF(KOKPIT!E1564&lt;&gt;"",KOKPIT!E1564,"")</f>
        <v/>
      </c>
      <c r="F1564" t="str">
        <f>IF(KOKPIT!F1564&lt;&gt;"",KOKPIT!F1564,"")</f>
        <v/>
      </c>
      <c r="G1564" s="124" t="str">
        <f>IF(E1564&lt;&gt;"",SUMIFS('JPK_KR-1'!AL:AL,'JPK_KR-1'!W:W,F1564),"")</f>
        <v/>
      </c>
      <c r="H1564" s="124" t="str">
        <f>IF(E1564&lt;&gt;"",SUMIFS('JPK_KR-1'!AM:AM,'JPK_KR-1'!W:W,F1564),"")</f>
        <v/>
      </c>
      <c r="I1564" t="str">
        <f>IF(KOKPIT!I1564&lt;&gt;"",KOKPIT!I1564,"")</f>
        <v/>
      </c>
      <c r="J1564" t="str">
        <f>IF(KOKPIT!J1564&lt;&gt;"",KOKPIT!J1564,"")</f>
        <v/>
      </c>
      <c r="K1564" s="124" t="str">
        <f>IF(I1564&lt;&gt;"",SUMIFS('JPK_KR-1'!AJ:AJ,'JPK_KR-1'!W:W,J1564),"")</f>
        <v/>
      </c>
      <c r="L1564" s="124" t="str">
        <f>IF(I1564&lt;&gt;"",SUMIFS('JPK_KR-1'!AK:AK,'JPK_KR-1'!W:W,J1564),"")</f>
        <v/>
      </c>
    </row>
    <row r="1565" spans="1:12" x14ac:dyDescent="0.35">
      <c r="A1565" t="str">
        <f>IF(KOKPIT!A1565&lt;&gt;"",KOKPIT!A1565,"")</f>
        <v/>
      </c>
      <c r="B1565" t="str">
        <f>IF(KOKPIT!B1565&lt;&gt;"",KOKPIT!B1565,"")</f>
        <v/>
      </c>
      <c r="C1565" s="124" t="str">
        <f>IF(A1565&lt;&gt;"",SUMIFS('JPK_KR-1'!AL:AL,'JPK_KR-1'!W:W,B1565),"")</f>
        <v/>
      </c>
      <c r="D1565" s="124" t="str">
        <f>IF(A1565&lt;&gt;"",SUMIFS('JPK_KR-1'!AM:AM,'JPK_KR-1'!W:W,B1565),"")</f>
        <v/>
      </c>
      <c r="E1565" t="str">
        <f>IF(KOKPIT!E1565&lt;&gt;"",KOKPIT!E1565,"")</f>
        <v/>
      </c>
      <c r="F1565" t="str">
        <f>IF(KOKPIT!F1565&lt;&gt;"",KOKPIT!F1565,"")</f>
        <v/>
      </c>
      <c r="G1565" s="124" t="str">
        <f>IF(E1565&lt;&gt;"",SUMIFS('JPK_KR-1'!AL:AL,'JPK_KR-1'!W:W,F1565),"")</f>
        <v/>
      </c>
      <c r="H1565" s="124" t="str">
        <f>IF(E1565&lt;&gt;"",SUMIFS('JPK_KR-1'!AM:AM,'JPK_KR-1'!W:W,F1565),"")</f>
        <v/>
      </c>
      <c r="I1565" t="str">
        <f>IF(KOKPIT!I1565&lt;&gt;"",KOKPIT!I1565,"")</f>
        <v/>
      </c>
      <c r="J1565" t="str">
        <f>IF(KOKPIT!J1565&lt;&gt;"",KOKPIT!J1565,"")</f>
        <v/>
      </c>
      <c r="K1565" s="124" t="str">
        <f>IF(I1565&lt;&gt;"",SUMIFS('JPK_KR-1'!AJ:AJ,'JPK_KR-1'!W:W,J1565),"")</f>
        <v/>
      </c>
      <c r="L1565" s="124" t="str">
        <f>IF(I1565&lt;&gt;"",SUMIFS('JPK_KR-1'!AK:AK,'JPK_KR-1'!W:W,J1565),"")</f>
        <v/>
      </c>
    </row>
    <row r="1566" spans="1:12" x14ac:dyDescent="0.35">
      <c r="A1566" t="str">
        <f>IF(KOKPIT!A1566&lt;&gt;"",KOKPIT!A1566,"")</f>
        <v/>
      </c>
      <c r="B1566" t="str">
        <f>IF(KOKPIT!B1566&lt;&gt;"",KOKPIT!B1566,"")</f>
        <v/>
      </c>
      <c r="C1566" s="124" t="str">
        <f>IF(A1566&lt;&gt;"",SUMIFS('JPK_KR-1'!AL:AL,'JPK_KR-1'!W:W,B1566),"")</f>
        <v/>
      </c>
      <c r="D1566" s="124" t="str">
        <f>IF(A1566&lt;&gt;"",SUMIFS('JPK_KR-1'!AM:AM,'JPK_KR-1'!W:W,B1566),"")</f>
        <v/>
      </c>
      <c r="E1566" t="str">
        <f>IF(KOKPIT!E1566&lt;&gt;"",KOKPIT!E1566,"")</f>
        <v/>
      </c>
      <c r="F1566" t="str">
        <f>IF(KOKPIT!F1566&lt;&gt;"",KOKPIT!F1566,"")</f>
        <v/>
      </c>
      <c r="G1566" s="124" t="str">
        <f>IF(E1566&lt;&gt;"",SUMIFS('JPK_KR-1'!AL:AL,'JPK_KR-1'!W:W,F1566),"")</f>
        <v/>
      </c>
      <c r="H1566" s="124" t="str">
        <f>IF(E1566&lt;&gt;"",SUMIFS('JPK_KR-1'!AM:AM,'JPK_KR-1'!W:W,F1566),"")</f>
        <v/>
      </c>
      <c r="I1566" t="str">
        <f>IF(KOKPIT!I1566&lt;&gt;"",KOKPIT!I1566,"")</f>
        <v/>
      </c>
      <c r="J1566" t="str">
        <f>IF(KOKPIT!J1566&lt;&gt;"",KOKPIT!J1566,"")</f>
        <v/>
      </c>
      <c r="K1566" s="124" t="str">
        <f>IF(I1566&lt;&gt;"",SUMIFS('JPK_KR-1'!AJ:AJ,'JPK_KR-1'!W:W,J1566),"")</f>
        <v/>
      </c>
      <c r="L1566" s="124" t="str">
        <f>IF(I1566&lt;&gt;"",SUMIFS('JPK_KR-1'!AK:AK,'JPK_KR-1'!W:W,J1566),"")</f>
        <v/>
      </c>
    </row>
    <row r="1567" spans="1:12" x14ac:dyDescent="0.35">
      <c r="A1567" t="str">
        <f>IF(KOKPIT!A1567&lt;&gt;"",KOKPIT!A1567,"")</f>
        <v/>
      </c>
      <c r="B1567" t="str">
        <f>IF(KOKPIT!B1567&lt;&gt;"",KOKPIT!B1567,"")</f>
        <v/>
      </c>
      <c r="C1567" s="124" t="str">
        <f>IF(A1567&lt;&gt;"",SUMIFS('JPK_KR-1'!AL:AL,'JPK_KR-1'!W:W,B1567),"")</f>
        <v/>
      </c>
      <c r="D1567" s="124" t="str">
        <f>IF(A1567&lt;&gt;"",SUMIFS('JPK_KR-1'!AM:AM,'JPK_KR-1'!W:W,B1567),"")</f>
        <v/>
      </c>
      <c r="E1567" t="str">
        <f>IF(KOKPIT!E1567&lt;&gt;"",KOKPIT!E1567,"")</f>
        <v/>
      </c>
      <c r="F1567" t="str">
        <f>IF(KOKPIT!F1567&lt;&gt;"",KOKPIT!F1567,"")</f>
        <v/>
      </c>
      <c r="G1567" s="124" t="str">
        <f>IF(E1567&lt;&gt;"",SUMIFS('JPK_KR-1'!AL:AL,'JPK_KR-1'!W:W,F1567),"")</f>
        <v/>
      </c>
      <c r="H1567" s="124" t="str">
        <f>IF(E1567&lt;&gt;"",SUMIFS('JPK_KR-1'!AM:AM,'JPK_KR-1'!W:W,F1567),"")</f>
        <v/>
      </c>
      <c r="I1567" t="str">
        <f>IF(KOKPIT!I1567&lt;&gt;"",KOKPIT!I1567,"")</f>
        <v/>
      </c>
      <c r="J1567" t="str">
        <f>IF(KOKPIT!J1567&lt;&gt;"",KOKPIT!J1567,"")</f>
        <v/>
      </c>
      <c r="K1567" s="124" t="str">
        <f>IF(I1567&lt;&gt;"",SUMIFS('JPK_KR-1'!AJ:AJ,'JPK_KR-1'!W:W,J1567),"")</f>
        <v/>
      </c>
      <c r="L1567" s="124" t="str">
        <f>IF(I1567&lt;&gt;"",SUMIFS('JPK_KR-1'!AK:AK,'JPK_KR-1'!W:W,J1567),"")</f>
        <v/>
      </c>
    </row>
    <row r="1568" spans="1:12" x14ac:dyDescent="0.35">
      <c r="A1568" t="str">
        <f>IF(KOKPIT!A1568&lt;&gt;"",KOKPIT!A1568,"")</f>
        <v/>
      </c>
      <c r="B1568" t="str">
        <f>IF(KOKPIT!B1568&lt;&gt;"",KOKPIT!B1568,"")</f>
        <v/>
      </c>
      <c r="C1568" s="124" t="str">
        <f>IF(A1568&lt;&gt;"",SUMIFS('JPK_KR-1'!AL:AL,'JPK_KR-1'!W:W,B1568),"")</f>
        <v/>
      </c>
      <c r="D1568" s="124" t="str">
        <f>IF(A1568&lt;&gt;"",SUMIFS('JPK_KR-1'!AM:AM,'JPK_KR-1'!W:W,B1568),"")</f>
        <v/>
      </c>
      <c r="E1568" t="str">
        <f>IF(KOKPIT!E1568&lt;&gt;"",KOKPIT!E1568,"")</f>
        <v/>
      </c>
      <c r="F1568" t="str">
        <f>IF(KOKPIT!F1568&lt;&gt;"",KOKPIT!F1568,"")</f>
        <v/>
      </c>
      <c r="G1568" s="124" t="str">
        <f>IF(E1568&lt;&gt;"",SUMIFS('JPK_KR-1'!AL:AL,'JPK_KR-1'!W:W,F1568),"")</f>
        <v/>
      </c>
      <c r="H1568" s="124" t="str">
        <f>IF(E1568&lt;&gt;"",SUMIFS('JPK_KR-1'!AM:AM,'JPK_KR-1'!W:W,F1568),"")</f>
        <v/>
      </c>
      <c r="I1568" t="str">
        <f>IF(KOKPIT!I1568&lt;&gt;"",KOKPIT!I1568,"")</f>
        <v/>
      </c>
      <c r="J1568" t="str">
        <f>IF(KOKPIT!J1568&lt;&gt;"",KOKPIT!J1568,"")</f>
        <v/>
      </c>
      <c r="K1568" s="124" t="str">
        <f>IF(I1568&lt;&gt;"",SUMIFS('JPK_KR-1'!AJ:AJ,'JPK_KR-1'!W:W,J1568),"")</f>
        <v/>
      </c>
      <c r="L1568" s="124" t="str">
        <f>IF(I1568&lt;&gt;"",SUMIFS('JPK_KR-1'!AK:AK,'JPK_KR-1'!W:W,J1568),"")</f>
        <v/>
      </c>
    </row>
    <row r="1569" spans="1:12" x14ac:dyDescent="0.35">
      <c r="A1569" t="str">
        <f>IF(KOKPIT!A1569&lt;&gt;"",KOKPIT!A1569,"")</f>
        <v/>
      </c>
      <c r="B1569" t="str">
        <f>IF(KOKPIT!B1569&lt;&gt;"",KOKPIT!B1569,"")</f>
        <v/>
      </c>
      <c r="C1569" s="124" t="str">
        <f>IF(A1569&lt;&gt;"",SUMIFS('JPK_KR-1'!AL:AL,'JPK_KR-1'!W:W,B1569),"")</f>
        <v/>
      </c>
      <c r="D1569" s="124" t="str">
        <f>IF(A1569&lt;&gt;"",SUMIFS('JPK_KR-1'!AM:AM,'JPK_KR-1'!W:W,B1569),"")</f>
        <v/>
      </c>
      <c r="E1569" t="str">
        <f>IF(KOKPIT!E1569&lt;&gt;"",KOKPIT!E1569,"")</f>
        <v/>
      </c>
      <c r="F1569" t="str">
        <f>IF(KOKPIT!F1569&lt;&gt;"",KOKPIT!F1569,"")</f>
        <v/>
      </c>
      <c r="G1569" s="124" t="str">
        <f>IF(E1569&lt;&gt;"",SUMIFS('JPK_KR-1'!AL:AL,'JPK_KR-1'!W:W,F1569),"")</f>
        <v/>
      </c>
      <c r="H1569" s="124" t="str">
        <f>IF(E1569&lt;&gt;"",SUMIFS('JPK_KR-1'!AM:AM,'JPK_KR-1'!W:W,F1569),"")</f>
        <v/>
      </c>
      <c r="I1569" t="str">
        <f>IF(KOKPIT!I1569&lt;&gt;"",KOKPIT!I1569,"")</f>
        <v/>
      </c>
      <c r="J1569" t="str">
        <f>IF(KOKPIT!J1569&lt;&gt;"",KOKPIT!J1569,"")</f>
        <v/>
      </c>
      <c r="K1569" s="124" t="str">
        <f>IF(I1569&lt;&gt;"",SUMIFS('JPK_KR-1'!AJ:AJ,'JPK_KR-1'!W:W,J1569),"")</f>
        <v/>
      </c>
      <c r="L1569" s="124" t="str">
        <f>IF(I1569&lt;&gt;"",SUMIFS('JPK_KR-1'!AK:AK,'JPK_KR-1'!W:W,J1569),"")</f>
        <v/>
      </c>
    </row>
    <row r="1570" spans="1:12" x14ac:dyDescent="0.35">
      <c r="A1570" t="str">
        <f>IF(KOKPIT!A1570&lt;&gt;"",KOKPIT!A1570,"")</f>
        <v/>
      </c>
      <c r="B1570" t="str">
        <f>IF(KOKPIT!B1570&lt;&gt;"",KOKPIT!B1570,"")</f>
        <v/>
      </c>
      <c r="C1570" s="124" t="str">
        <f>IF(A1570&lt;&gt;"",SUMIFS('JPK_KR-1'!AL:AL,'JPK_KR-1'!W:W,B1570),"")</f>
        <v/>
      </c>
      <c r="D1570" s="124" t="str">
        <f>IF(A1570&lt;&gt;"",SUMIFS('JPK_KR-1'!AM:AM,'JPK_KR-1'!W:W,B1570),"")</f>
        <v/>
      </c>
      <c r="E1570" t="str">
        <f>IF(KOKPIT!E1570&lt;&gt;"",KOKPIT!E1570,"")</f>
        <v/>
      </c>
      <c r="F1570" t="str">
        <f>IF(KOKPIT!F1570&lt;&gt;"",KOKPIT!F1570,"")</f>
        <v/>
      </c>
      <c r="G1570" s="124" t="str">
        <f>IF(E1570&lt;&gt;"",SUMIFS('JPK_KR-1'!AL:AL,'JPK_KR-1'!W:W,F1570),"")</f>
        <v/>
      </c>
      <c r="H1570" s="124" t="str">
        <f>IF(E1570&lt;&gt;"",SUMIFS('JPK_KR-1'!AM:AM,'JPK_KR-1'!W:W,F1570),"")</f>
        <v/>
      </c>
      <c r="I1570" t="str">
        <f>IF(KOKPIT!I1570&lt;&gt;"",KOKPIT!I1570,"")</f>
        <v/>
      </c>
      <c r="J1570" t="str">
        <f>IF(KOKPIT!J1570&lt;&gt;"",KOKPIT!J1570,"")</f>
        <v/>
      </c>
      <c r="K1570" s="124" t="str">
        <f>IF(I1570&lt;&gt;"",SUMIFS('JPK_KR-1'!AJ:AJ,'JPK_KR-1'!W:W,J1570),"")</f>
        <v/>
      </c>
      <c r="L1570" s="124" t="str">
        <f>IF(I1570&lt;&gt;"",SUMIFS('JPK_KR-1'!AK:AK,'JPK_KR-1'!W:W,J1570),"")</f>
        <v/>
      </c>
    </row>
    <row r="1571" spans="1:12" x14ac:dyDescent="0.35">
      <c r="A1571" t="str">
        <f>IF(KOKPIT!A1571&lt;&gt;"",KOKPIT!A1571,"")</f>
        <v/>
      </c>
      <c r="B1571" t="str">
        <f>IF(KOKPIT!B1571&lt;&gt;"",KOKPIT!B1571,"")</f>
        <v/>
      </c>
      <c r="C1571" s="124" t="str">
        <f>IF(A1571&lt;&gt;"",SUMIFS('JPK_KR-1'!AL:AL,'JPK_KR-1'!W:W,B1571),"")</f>
        <v/>
      </c>
      <c r="D1571" s="124" t="str">
        <f>IF(A1571&lt;&gt;"",SUMIFS('JPK_KR-1'!AM:AM,'JPK_KR-1'!W:W,B1571),"")</f>
        <v/>
      </c>
      <c r="E1571" t="str">
        <f>IF(KOKPIT!E1571&lt;&gt;"",KOKPIT!E1571,"")</f>
        <v/>
      </c>
      <c r="F1571" t="str">
        <f>IF(KOKPIT!F1571&lt;&gt;"",KOKPIT!F1571,"")</f>
        <v/>
      </c>
      <c r="G1571" s="124" t="str">
        <f>IF(E1571&lt;&gt;"",SUMIFS('JPK_KR-1'!AL:AL,'JPK_KR-1'!W:W,F1571),"")</f>
        <v/>
      </c>
      <c r="H1571" s="124" t="str">
        <f>IF(E1571&lt;&gt;"",SUMIFS('JPK_KR-1'!AM:AM,'JPK_KR-1'!W:W,F1571),"")</f>
        <v/>
      </c>
      <c r="I1571" t="str">
        <f>IF(KOKPIT!I1571&lt;&gt;"",KOKPIT!I1571,"")</f>
        <v/>
      </c>
      <c r="J1571" t="str">
        <f>IF(KOKPIT!J1571&lt;&gt;"",KOKPIT!J1571,"")</f>
        <v/>
      </c>
      <c r="K1571" s="124" t="str">
        <f>IF(I1571&lt;&gt;"",SUMIFS('JPK_KR-1'!AJ:AJ,'JPK_KR-1'!W:W,J1571),"")</f>
        <v/>
      </c>
      <c r="L1571" s="124" t="str">
        <f>IF(I1571&lt;&gt;"",SUMIFS('JPK_KR-1'!AK:AK,'JPK_KR-1'!W:W,J1571),"")</f>
        <v/>
      </c>
    </row>
    <row r="1572" spans="1:12" x14ac:dyDescent="0.35">
      <c r="A1572" t="str">
        <f>IF(KOKPIT!A1572&lt;&gt;"",KOKPIT!A1572,"")</f>
        <v/>
      </c>
      <c r="B1572" t="str">
        <f>IF(KOKPIT!B1572&lt;&gt;"",KOKPIT!B1572,"")</f>
        <v/>
      </c>
      <c r="C1572" s="124" t="str">
        <f>IF(A1572&lt;&gt;"",SUMIFS('JPK_KR-1'!AL:AL,'JPK_KR-1'!W:W,B1572),"")</f>
        <v/>
      </c>
      <c r="D1572" s="124" t="str">
        <f>IF(A1572&lt;&gt;"",SUMIFS('JPK_KR-1'!AM:AM,'JPK_KR-1'!W:W,B1572),"")</f>
        <v/>
      </c>
      <c r="E1572" t="str">
        <f>IF(KOKPIT!E1572&lt;&gt;"",KOKPIT!E1572,"")</f>
        <v/>
      </c>
      <c r="F1572" t="str">
        <f>IF(KOKPIT!F1572&lt;&gt;"",KOKPIT!F1572,"")</f>
        <v/>
      </c>
      <c r="G1572" s="124" t="str">
        <f>IF(E1572&lt;&gt;"",SUMIFS('JPK_KR-1'!AL:AL,'JPK_KR-1'!W:W,F1572),"")</f>
        <v/>
      </c>
      <c r="H1572" s="124" t="str">
        <f>IF(E1572&lt;&gt;"",SUMIFS('JPK_KR-1'!AM:AM,'JPK_KR-1'!W:W,F1572),"")</f>
        <v/>
      </c>
      <c r="I1572" t="str">
        <f>IF(KOKPIT!I1572&lt;&gt;"",KOKPIT!I1572,"")</f>
        <v/>
      </c>
      <c r="J1572" t="str">
        <f>IF(KOKPIT!J1572&lt;&gt;"",KOKPIT!J1572,"")</f>
        <v/>
      </c>
      <c r="K1572" s="124" t="str">
        <f>IF(I1572&lt;&gt;"",SUMIFS('JPK_KR-1'!AJ:AJ,'JPK_KR-1'!W:W,J1572),"")</f>
        <v/>
      </c>
      <c r="L1572" s="124" t="str">
        <f>IF(I1572&lt;&gt;"",SUMIFS('JPK_KR-1'!AK:AK,'JPK_KR-1'!W:W,J1572),"")</f>
        <v/>
      </c>
    </row>
    <row r="1573" spans="1:12" x14ac:dyDescent="0.35">
      <c r="A1573" t="str">
        <f>IF(KOKPIT!A1573&lt;&gt;"",KOKPIT!A1573,"")</f>
        <v/>
      </c>
      <c r="B1573" t="str">
        <f>IF(KOKPIT!B1573&lt;&gt;"",KOKPIT!B1573,"")</f>
        <v/>
      </c>
      <c r="C1573" s="124" t="str">
        <f>IF(A1573&lt;&gt;"",SUMIFS('JPK_KR-1'!AL:AL,'JPK_KR-1'!W:W,B1573),"")</f>
        <v/>
      </c>
      <c r="D1573" s="124" t="str">
        <f>IF(A1573&lt;&gt;"",SUMIFS('JPK_KR-1'!AM:AM,'JPK_KR-1'!W:W,B1573),"")</f>
        <v/>
      </c>
      <c r="E1573" t="str">
        <f>IF(KOKPIT!E1573&lt;&gt;"",KOKPIT!E1573,"")</f>
        <v/>
      </c>
      <c r="F1573" t="str">
        <f>IF(KOKPIT!F1573&lt;&gt;"",KOKPIT!F1573,"")</f>
        <v/>
      </c>
      <c r="G1573" s="124" t="str">
        <f>IF(E1573&lt;&gt;"",SUMIFS('JPK_KR-1'!AL:AL,'JPK_KR-1'!W:W,F1573),"")</f>
        <v/>
      </c>
      <c r="H1573" s="124" t="str">
        <f>IF(E1573&lt;&gt;"",SUMIFS('JPK_KR-1'!AM:AM,'JPK_KR-1'!W:W,F1573),"")</f>
        <v/>
      </c>
      <c r="I1573" t="str">
        <f>IF(KOKPIT!I1573&lt;&gt;"",KOKPIT!I1573,"")</f>
        <v/>
      </c>
      <c r="J1573" t="str">
        <f>IF(KOKPIT!J1573&lt;&gt;"",KOKPIT!J1573,"")</f>
        <v/>
      </c>
      <c r="K1573" s="124" t="str">
        <f>IF(I1573&lt;&gt;"",SUMIFS('JPK_KR-1'!AJ:AJ,'JPK_KR-1'!W:W,J1573),"")</f>
        <v/>
      </c>
      <c r="L1573" s="124" t="str">
        <f>IF(I1573&lt;&gt;"",SUMIFS('JPK_KR-1'!AK:AK,'JPK_KR-1'!W:W,J1573),"")</f>
        <v/>
      </c>
    </row>
    <row r="1574" spans="1:12" x14ac:dyDescent="0.35">
      <c r="A1574" t="str">
        <f>IF(KOKPIT!A1574&lt;&gt;"",KOKPIT!A1574,"")</f>
        <v/>
      </c>
      <c r="B1574" t="str">
        <f>IF(KOKPIT!B1574&lt;&gt;"",KOKPIT!B1574,"")</f>
        <v/>
      </c>
      <c r="C1574" s="124" t="str">
        <f>IF(A1574&lt;&gt;"",SUMIFS('JPK_KR-1'!AL:AL,'JPK_KR-1'!W:W,B1574),"")</f>
        <v/>
      </c>
      <c r="D1574" s="124" t="str">
        <f>IF(A1574&lt;&gt;"",SUMIFS('JPK_KR-1'!AM:AM,'JPK_KR-1'!W:W,B1574),"")</f>
        <v/>
      </c>
      <c r="E1574" t="str">
        <f>IF(KOKPIT!E1574&lt;&gt;"",KOKPIT!E1574,"")</f>
        <v/>
      </c>
      <c r="F1574" t="str">
        <f>IF(KOKPIT!F1574&lt;&gt;"",KOKPIT!F1574,"")</f>
        <v/>
      </c>
      <c r="G1574" s="124" t="str">
        <f>IF(E1574&lt;&gt;"",SUMIFS('JPK_KR-1'!AL:AL,'JPK_KR-1'!W:W,F1574),"")</f>
        <v/>
      </c>
      <c r="H1574" s="124" t="str">
        <f>IF(E1574&lt;&gt;"",SUMIFS('JPK_KR-1'!AM:AM,'JPK_KR-1'!W:W,F1574),"")</f>
        <v/>
      </c>
      <c r="I1574" t="str">
        <f>IF(KOKPIT!I1574&lt;&gt;"",KOKPIT!I1574,"")</f>
        <v/>
      </c>
      <c r="J1574" t="str">
        <f>IF(KOKPIT!J1574&lt;&gt;"",KOKPIT!J1574,"")</f>
        <v/>
      </c>
      <c r="K1574" s="124" t="str">
        <f>IF(I1574&lt;&gt;"",SUMIFS('JPK_KR-1'!AJ:AJ,'JPK_KR-1'!W:W,J1574),"")</f>
        <v/>
      </c>
      <c r="L1574" s="124" t="str">
        <f>IF(I1574&lt;&gt;"",SUMIFS('JPK_KR-1'!AK:AK,'JPK_KR-1'!W:W,J1574),"")</f>
        <v/>
      </c>
    </row>
    <row r="1575" spans="1:12" x14ac:dyDescent="0.35">
      <c r="A1575" t="str">
        <f>IF(KOKPIT!A1575&lt;&gt;"",KOKPIT!A1575,"")</f>
        <v/>
      </c>
      <c r="B1575" t="str">
        <f>IF(KOKPIT!B1575&lt;&gt;"",KOKPIT!B1575,"")</f>
        <v/>
      </c>
      <c r="C1575" s="124" t="str">
        <f>IF(A1575&lt;&gt;"",SUMIFS('JPK_KR-1'!AL:AL,'JPK_KR-1'!W:W,B1575),"")</f>
        <v/>
      </c>
      <c r="D1575" s="124" t="str">
        <f>IF(A1575&lt;&gt;"",SUMIFS('JPK_KR-1'!AM:AM,'JPK_KR-1'!W:W,B1575),"")</f>
        <v/>
      </c>
      <c r="E1575" t="str">
        <f>IF(KOKPIT!E1575&lt;&gt;"",KOKPIT!E1575,"")</f>
        <v/>
      </c>
      <c r="F1575" t="str">
        <f>IF(KOKPIT!F1575&lt;&gt;"",KOKPIT!F1575,"")</f>
        <v/>
      </c>
      <c r="G1575" s="124" t="str">
        <f>IF(E1575&lt;&gt;"",SUMIFS('JPK_KR-1'!AL:AL,'JPK_KR-1'!W:W,F1575),"")</f>
        <v/>
      </c>
      <c r="H1575" s="124" t="str">
        <f>IF(E1575&lt;&gt;"",SUMIFS('JPK_KR-1'!AM:AM,'JPK_KR-1'!W:W,F1575),"")</f>
        <v/>
      </c>
      <c r="I1575" t="str">
        <f>IF(KOKPIT!I1575&lt;&gt;"",KOKPIT!I1575,"")</f>
        <v/>
      </c>
      <c r="J1575" t="str">
        <f>IF(KOKPIT!J1575&lt;&gt;"",KOKPIT!J1575,"")</f>
        <v/>
      </c>
      <c r="K1575" s="124" t="str">
        <f>IF(I1575&lt;&gt;"",SUMIFS('JPK_KR-1'!AJ:AJ,'JPK_KR-1'!W:W,J1575),"")</f>
        <v/>
      </c>
      <c r="L1575" s="124" t="str">
        <f>IF(I1575&lt;&gt;"",SUMIFS('JPK_KR-1'!AK:AK,'JPK_KR-1'!W:W,J1575),"")</f>
        <v/>
      </c>
    </row>
    <row r="1576" spans="1:12" x14ac:dyDescent="0.35">
      <c r="A1576" t="str">
        <f>IF(KOKPIT!A1576&lt;&gt;"",KOKPIT!A1576,"")</f>
        <v/>
      </c>
      <c r="B1576" t="str">
        <f>IF(KOKPIT!B1576&lt;&gt;"",KOKPIT!B1576,"")</f>
        <v/>
      </c>
      <c r="C1576" s="124" t="str">
        <f>IF(A1576&lt;&gt;"",SUMIFS('JPK_KR-1'!AL:AL,'JPK_KR-1'!W:W,B1576),"")</f>
        <v/>
      </c>
      <c r="D1576" s="124" t="str">
        <f>IF(A1576&lt;&gt;"",SUMIFS('JPK_KR-1'!AM:AM,'JPK_KR-1'!W:W,B1576),"")</f>
        <v/>
      </c>
      <c r="E1576" t="str">
        <f>IF(KOKPIT!E1576&lt;&gt;"",KOKPIT!E1576,"")</f>
        <v/>
      </c>
      <c r="F1576" t="str">
        <f>IF(KOKPIT!F1576&lt;&gt;"",KOKPIT!F1576,"")</f>
        <v/>
      </c>
      <c r="G1576" s="124" t="str">
        <f>IF(E1576&lt;&gt;"",SUMIFS('JPK_KR-1'!AL:AL,'JPK_KR-1'!W:W,F1576),"")</f>
        <v/>
      </c>
      <c r="H1576" s="124" t="str">
        <f>IF(E1576&lt;&gt;"",SUMIFS('JPK_KR-1'!AM:AM,'JPK_KR-1'!W:W,F1576),"")</f>
        <v/>
      </c>
      <c r="I1576" t="str">
        <f>IF(KOKPIT!I1576&lt;&gt;"",KOKPIT!I1576,"")</f>
        <v/>
      </c>
      <c r="J1576" t="str">
        <f>IF(KOKPIT!J1576&lt;&gt;"",KOKPIT!J1576,"")</f>
        <v/>
      </c>
      <c r="K1576" s="124" t="str">
        <f>IF(I1576&lt;&gt;"",SUMIFS('JPK_KR-1'!AJ:AJ,'JPK_KR-1'!W:W,J1576),"")</f>
        <v/>
      </c>
      <c r="L1576" s="124" t="str">
        <f>IF(I1576&lt;&gt;"",SUMIFS('JPK_KR-1'!AK:AK,'JPK_KR-1'!W:W,J1576),"")</f>
        <v/>
      </c>
    </row>
    <row r="1577" spans="1:12" x14ac:dyDescent="0.35">
      <c r="A1577" t="str">
        <f>IF(KOKPIT!A1577&lt;&gt;"",KOKPIT!A1577,"")</f>
        <v/>
      </c>
      <c r="B1577" t="str">
        <f>IF(KOKPIT!B1577&lt;&gt;"",KOKPIT!B1577,"")</f>
        <v/>
      </c>
      <c r="C1577" s="124" t="str">
        <f>IF(A1577&lt;&gt;"",SUMIFS('JPK_KR-1'!AL:AL,'JPK_KR-1'!W:W,B1577),"")</f>
        <v/>
      </c>
      <c r="D1577" s="124" t="str">
        <f>IF(A1577&lt;&gt;"",SUMIFS('JPK_KR-1'!AM:AM,'JPK_KR-1'!W:W,B1577),"")</f>
        <v/>
      </c>
      <c r="E1577" t="str">
        <f>IF(KOKPIT!E1577&lt;&gt;"",KOKPIT!E1577,"")</f>
        <v/>
      </c>
      <c r="F1577" t="str">
        <f>IF(KOKPIT!F1577&lt;&gt;"",KOKPIT!F1577,"")</f>
        <v/>
      </c>
      <c r="G1577" s="124" t="str">
        <f>IF(E1577&lt;&gt;"",SUMIFS('JPK_KR-1'!AL:AL,'JPK_KR-1'!W:W,F1577),"")</f>
        <v/>
      </c>
      <c r="H1577" s="124" t="str">
        <f>IF(E1577&lt;&gt;"",SUMIFS('JPK_KR-1'!AM:AM,'JPK_KR-1'!W:W,F1577),"")</f>
        <v/>
      </c>
      <c r="I1577" t="str">
        <f>IF(KOKPIT!I1577&lt;&gt;"",KOKPIT!I1577,"")</f>
        <v/>
      </c>
      <c r="J1577" t="str">
        <f>IF(KOKPIT!J1577&lt;&gt;"",KOKPIT!J1577,"")</f>
        <v/>
      </c>
      <c r="K1577" s="124" t="str">
        <f>IF(I1577&lt;&gt;"",SUMIFS('JPK_KR-1'!AJ:AJ,'JPK_KR-1'!W:W,J1577),"")</f>
        <v/>
      </c>
      <c r="L1577" s="124" t="str">
        <f>IF(I1577&lt;&gt;"",SUMIFS('JPK_KR-1'!AK:AK,'JPK_KR-1'!W:W,J1577),"")</f>
        <v/>
      </c>
    </row>
    <row r="1578" spans="1:12" x14ac:dyDescent="0.35">
      <c r="A1578" t="str">
        <f>IF(KOKPIT!A1578&lt;&gt;"",KOKPIT!A1578,"")</f>
        <v/>
      </c>
      <c r="B1578" t="str">
        <f>IF(KOKPIT!B1578&lt;&gt;"",KOKPIT!B1578,"")</f>
        <v/>
      </c>
      <c r="C1578" s="124" t="str">
        <f>IF(A1578&lt;&gt;"",SUMIFS('JPK_KR-1'!AL:AL,'JPK_KR-1'!W:W,B1578),"")</f>
        <v/>
      </c>
      <c r="D1578" s="124" t="str">
        <f>IF(A1578&lt;&gt;"",SUMIFS('JPK_KR-1'!AM:AM,'JPK_KR-1'!W:W,B1578),"")</f>
        <v/>
      </c>
      <c r="E1578" t="str">
        <f>IF(KOKPIT!E1578&lt;&gt;"",KOKPIT!E1578,"")</f>
        <v/>
      </c>
      <c r="F1578" t="str">
        <f>IF(KOKPIT!F1578&lt;&gt;"",KOKPIT!F1578,"")</f>
        <v/>
      </c>
      <c r="G1578" s="124" t="str">
        <f>IF(E1578&lt;&gt;"",SUMIFS('JPK_KR-1'!AL:AL,'JPK_KR-1'!W:W,F1578),"")</f>
        <v/>
      </c>
      <c r="H1578" s="124" t="str">
        <f>IF(E1578&lt;&gt;"",SUMIFS('JPK_KR-1'!AM:AM,'JPK_KR-1'!W:W,F1578),"")</f>
        <v/>
      </c>
      <c r="I1578" t="str">
        <f>IF(KOKPIT!I1578&lt;&gt;"",KOKPIT!I1578,"")</f>
        <v/>
      </c>
      <c r="J1578" t="str">
        <f>IF(KOKPIT!J1578&lt;&gt;"",KOKPIT!J1578,"")</f>
        <v/>
      </c>
      <c r="K1578" s="124" t="str">
        <f>IF(I1578&lt;&gt;"",SUMIFS('JPK_KR-1'!AJ:AJ,'JPK_KR-1'!W:W,J1578),"")</f>
        <v/>
      </c>
      <c r="L1578" s="124" t="str">
        <f>IF(I1578&lt;&gt;"",SUMIFS('JPK_KR-1'!AK:AK,'JPK_KR-1'!W:W,J1578),"")</f>
        <v/>
      </c>
    </row>
    <row r="1579" spans="1:12" x14ac:dyDescent="0.35">
      <c r="A1579" t="str">
        <f>IF(KOKPIT!A1579&lt;&gt;"",KOKPIT!A1579,"")</f>
        <v/>
      </c>
      <c r="B1579" t="str">
        <f>IF(KOKPIT!B1579&lt;&gt;"",KOKPIT!B1579,"")</f>
        <v/>
      </c>
      <c r="C1579" s="124" t="str">
        <f>IF(A1579&lt;&gt;"",SUMIFS('JPK_KR-1'!AL:AL,'JPK_KR-1'!W:W,B1579),"")</f>
        <v/>
      </c>
      <c r="D1579" s="124" t="str">
        <f>IF(A1579&lt;&gt;"",SUMIFS('JPK_KR-1'!AM:AM,'JPK_KR-1'!W:W,B1579),"")</f>
        <v/>
      </c>
      <c r="E1579" t="str">
        <f>IF(KOKPIT!E1579&lt;&gt;"",KOKPIT!E1579,"")</f>
        <v/>
      </c>
      <c r="F1579" t="str">
        <f>IF(KOKPIT!F1579&lt;&gt;"",KOKPIT!F1579,"")</f>
        <v/>
      </c>
      <c r="G1579" s="124" t="str">
        <f>IF(E1579&lt;&gt;"",SUMIFS('JPK_KR-1'!AL:AL,'JPK_KR-1'!W:W,F1579),"")</f>
        <v/>
      </c>
      <c r="H1579" s="124" t="str">
        <f>IF(E1579&lt;&gt;"",SUMIFS('JPK_KR-1'!AM:AM,'JPK_KR-1'!W:W,F1579),"")</f>
        <v/>
      </c>
      <c r="I1579" t="str">
        <f>IF(KOKPIT!I1579&lt;&gt;"",KOKPIT!I1579,"")</f>
        <v/>
      </c>
      <c r="J1579" t="str">
        <f>IF(KOKPIT!J1579&lt;&gt;"",KOKPIT!J1579,"")</f>
        <v/>
      </c>
      <c r="K1579" s="124" t="str">
        <f>IF(I1579&lt;&gt;"",SUMIFS('JPK_KR-1'!AJ:AJ,'JPK_KR-1'!W:W,J1579),"")</f>
        <v/>
      </c>
      <c r="L1579" s="124" t="str">
        <f>IF(I1579&lt;&gt;"",SUMIFS('JPK_KR-1'!AK:AK,'JPK_KR-1'!W:W,J1579),"")</f>
        <v/>
      </c>
    </row>
    <row r="1580" spans="1:12" x14ac:dyDescent="0.35">
      <c r="A1580" t="str">
        <f>IF(KOKPIT!A1580&lt;&gt;"",KOKPIT!A1580,"")</f>
        <v/>
      </c>
      <c r="B1580" t="str">
        <f>IF(KOKPIT!B1580&lt;&gt;"",KOKPIT!B1580,"")</f>
        <v/>
      </c>
      <c r="C1580" s="124" t="str">
        <f>IF(A1580&lt;&gt;"",SUMIFS('JPK_KR-1'!AL:AL,'JPK_KR-1'!W:W,B1580),"")</f>
        <v/>
      </c>
      <c r="D1580" s="124" t="str">
        <f>IF(A1580&lt;&gt;"",SUMIFS('JPK_KR-1'!AM:AM,'JPK_KR-1'!W:W,B1580),"")</f>
        <v/>
      </c>
      <c r="E1580" t="str">
        <f>IF(KOKPIT!E1580&lt;&gt;"",KOKPIT!E1580,"")</f>
        <v/>
      </c>
      <c r="F1580" t="str">
        <f>IF(KOKPIT!F1580&lt;&gt;"",KOKPIT!F1580,"")</f>
        <v/>
      </c>
      <c r="G1580" s="124" t="str">
        <f>IF(E1580&lt;&gt;"",SUMIFS('JPK_KR-1'!AL:AL,'JPK_KR-1'!W:W,F1580),"")</f>
        <v/>
      </c>
      <c r="H1580" s="124" t="str">
        <f>IF(E1580&lt;&gt;"",SUMIFS('JPK_KR-1'!AM:AM,'JPK_KR-1'!W:W,F1580),"")</f>
        <v/>
      </c>
      <c r="I1580" t="str">
        <f>IF(KOKPIT!I1580&lt;&gt;"",KOKPIT!I1580,"")</f>
        <v/>
      </c>
      <c r="J1580" t="str">
        <f>IF(KOKPIT!J1580&lt;&gt;"",KOKPIT!J1580,"")</f>
        <v/>
      </c>
      <c r="K1580" s="124" t="str">
        <f>IF(I1580&lt;&gt;"",SUMIFS('JPK_KR-1'!AJ:AJ,'JPK_KR-1'!W:W,J1580),"")</f>
        <v/>
      </c>
      <c r="L1580" s="124" t="str">
        <f>IF(I1580&lt;&gt;"",SUMIFS('JPK_KR-1'!AK:AK,'JPK_KR-1'!W:W,J1580),"")</f>
        <v/>
      </c>
    </row>
    <row r="1581" spans="1:12" x14ac:dyDescent="0.35">
      <c r="A1581" t="str">
        <f>IF(KOKPIT!A1581&lt;&gt;"",KOKPIT!A1581,"")</f>
        <v/>
      </c>
      <c r="B1581" t="str">
        <f>IF(KOKPIT!B1581&lt;&gt;"",KOKPIT!B1581,"")</f>
        <v/>
      </c>
      <c r="C1581" s="124" t="str">
        <f>IF(A1581&lt;&gt;"",SUMIFS('JPK_KR-1'!AL:AL,'JPK_KR-1'!W:W,B1581),"")</f>
        <v/>
      </c>
      <c r="D1581" s="124" t="str">
        <f>IF(A1581&lt;&gt;"",SUMIFS('JPK_KR-1'!AM:AM,'JPK_KR-1'!W:W,B1581),"")</f>
        <v/>
      </c>
      <c r="E1581" t="str">
        <f>IF(KOKPIT!E1581&lt;&gt;"",KOKPIT!E1581,"")</f>
        <v/>
      </c>
      <c r="F1581" t="str">
        <f>IF(KOKPIT!F1581&lt;&gt;"",KOKPIT!F1581,"")</f>
        <v/>
      </c>
      <c r="G1581" s="124" t="str">
        <f>IF(E1581&lt;&gt;"",SUMIFS('JPK_KR-1'!AL:AL,'JPK_KR-1'!W:W,F1581),"")</f>
        <v/>
      </c>
      <c r="H1581" s="124" t="str">
        <f>IF(E1581&lt;&gt;"",SUMIFS('JPK_KR-1'!AM:AM,'JPK_KR-1'!W:W,F1581),"")</f>
        <v/>
      </c>
      <c r="I1581" t="str">
        <f>IF(KOKPIT!I1581&lt;&gt;"",KOKPIT!I1581,"")</f>
        <v/>
      </c>
      <c r="J1581" t="str">
        <f>IF(KOKPIT!J1581&lt;&gt;"",KOKPIT!J1581,"")</f>
        <v/>
      </c>
      <c r="K1581" s="124" t="str">
        <f>IF(I1581&lt;&gt;"",SUMIFS('JPK_KR-1'!AJ:AJ,'JPK_KR-1'!W:W,J1581),"")</f>
        <v/>
      </c>
      <c r="L1581" s="124" t="str">
        <f>IF(I1581&lt;&gt;"",SUMIFS('JPK_KR-1'!AK:AK,'JPK_KR-1'!W:W,J1581),"")</f>
        <v/>
      </c>
    </row>
    <row r="1582" spans="1:12" x14ac:dyDescent="0.35">
      <c r="A1582" t="str">
        <f>IF(KOKPIT!A1582&lt;&gt;"",KOKPIT!A1582,"")</f>
        <v/>
      </c>
      <c r="B1582" t="str">
        <f>IF(KOKPIT!B1582&lt;&gt;"",KOKPIT!B1582,"")</f>
        <v/>
      </c>
      <c r="C1582" s="124" t="str">
        <f>IF(A1582&lt;&gt;"",SUMIFS('JPK_KR-1'!AL:AL,'JPK_KR-1'!W:W,B1582),"")</f>
        <v/>
      </c>
      <c r="D1582" s="124" t="str">
        <f>IF(A1582&lt;&gt;"",SUMIFS('JPK_KR-1'!AM:AM,'JPK_KR-1'!W:W,B1582),"")</f>
        <v/>
      </c>
      <c r="E1582" t="str">
        <f>IF(KOKPIT!E1582&lt;&gt;"",KOKPIT!E1582,"")</f>
        <v/>
      </c>
      <c r="F1582" t="str">
        <f>IF(KOKPIT!F1582&lt;&gt;"",KOKPIT!F1582,"")</f>
        <v/>
      </c>
      <c r="G1582" s="124" t="str">
        <f>IF(E1582&lt;&gt;"",SUMIFS('JPK_KR-1'!AL:AL,'JPK_KR-1'!W:W,F1582),"")</f>
        <v/>
      </c>
      <c r="H1582" s="124" t="str">
        <f>IF(E1582&lt;&gt;"",SUMIFS('JPK_KR-1'!AM:AM,'JPK_KR-1'!W:W,F1582),"")</f>
        <v/>
      </c>
      <c r="I1582" t="str">
        <f>IF(KOKPIT!I1582&lt;&gt;"",KOKPIT!I1582,"")</f>
        <v/>
      </c>
      <c r="J1582" t="str">
        <f>IF(KOKPIT!J1582&lt;&gt;"",KOKPIT!J1582,"")</f>
        <v/>
      </c>
      <c r="K1582" s="124" t="str">
        <f>IF(I1582&lt;&gt;"",SUMIFS('JPK_KR-1'!AJ:AJ,'JPK_KR-1'!W:W,J1582),"")</f>
        <v/>
      </c>
      <c r="L1582" s="124" t="str">
        <f>IF(I1582&lt;&gt;"",SUMIFS('JPK_KR-1'!AK:AK,'JPK_KR-1'!W:W,J1582),"")</f>
        <v/>
      </c>
    </row>
    <row r="1583" spans="1:12" x14ac:dyDescent="0.35">
      <c r="A1583" t="str">
        <f>IF(KOKPIT!A1583&lt;&gt;"",KOKPIT!A1583,"")</f>
        <v/>
      </c>
      <c r="B1583" t="str">
        <f>IF(KOKPIT!B1583&lt;&gt;"",KOKPIT!B1583,"")</f>
        <v/>
      </c>
      <c r="C1583" s="124" t="str">
        <f>IF(A1583&lt;&gt;"",SUMIFS('JPK_KR-1'!AL:AL,'JPK_KR-1'!W:W,B1583),"")</f>
        <v/>
      </c>
      <c r="D1583" s="124" t="str">
        <f>IF(A1583&lt;&gt;"",SUMIFS('JPK_KR-1'!AM:AM,'JPK_KR-1'!W:W,B1583),"")</f>
        <v/>
      </c>
      <c r="E1583" t="str">
        <f>IF(KOKPIT!E1583&lt;&gt;"",KOKPIT!E1583,"")</f>
        <v/>
      </c>
      <c r="F1583" t="str">
        <f>IF(KOKPIT!F1583&lt;&gt;"",KOKPIT!F1583,"")</f>
        <v/>
      </c>
      <c r="G1583" s="124" t="str">
        <f>IF(E1583&lt;&gt;"",SUMIFS('JPK_KR-1'!AL:AL,'JPK_KR-1'!W:W,F1583),"")</f>
        <v/>
      </c>
      <c r="H1583" s="124" t="str">
        <f>IF(E1583&lt;&gt;"",SUMIFS('JPK_KR-1'!AM:AM,'JPK_KR-1'!W:W,F1583),"")</f>
        <v/>
      </c>
      <c r="I1583" t="str">
        <f>IF(KOKPIT!I1583&lt;&gt;"",KOKPIT!I1583,"")</f>
        <v/>
      </c>
      <c r="J1583" t="str">
        <f>IF(KOKPIT!J1583&lt;&gt;"",KOKPIT!J1583,"")</f>
        <v/>
      </c>
      <c r="K1583" s="124" t="str">
        <f>IF(I1583&lt;&gt;"",SUMIFS('JPK_KR-1'!AJ:AJ,'JPK_KR-1'!W:W,J1583),"")</f>
        <v/>
      </c>
      <c r="L1583" s="124" t="str">
        <f>IF(I1583&lt;&gt;"",SUMIFS('JPK_KR-1'!AK:AK,'JPK_KR-1'!W:W,J1583),"")</f>
        <v/>
      </c>
    </row>
    <row r="1584" spans="1:12" x14ac:dyDescent="0.35">
      <c r="A1584" t="str">
        <f>IF(KOKPIT!A1584&lt;&gt;"",KOKPIT!A1584,"")</f>
        <v/>
      </c>
      <c r="B1584" t="str">
        <f>IF(KOKPIT!B1584&lt;&gt;"",KOKPIT!B1584,"")</f>
        <v/>
      </c>
      <c r="C1584" s="124" t="str">
        <f>IF(A1584&lt;&gt;"",SUMIFS('JPK_KR-1'!AL:AL,'JPK_KR-1'!W:W,B1584),"")</f>
        <v/>
      </c>
      <c r="D1584" s="124" t="str">
        <f>IF(A1584&lt;&gt;"",SUMIFS('JPK_KR-1'!AM:AM,'JPK_KR-1'!W:W,B1584),"")</f>
        <v/>
      </c>
      <c r="E1584" t="str">
        <f>IF(KOKPIT!E1584&lt;&gt;"",KOKPIT!E1584,"")</f>
        <v/>
      </c>
      <c r="F1584" t="str">
        <f>IF(KOKPIT!F1584&lt;&gt;"",KOKPIT!F1584,"")</f>
        <v/>
      </c>
      <c r="G1584" s="124" t="str">
        <f>IF(E1584&lt;&gt;"",SUMIFS('JPK_KR-1'!AL:AL,'JPK_KR-1'!W:W,F1584),"")</f>
        <v/>
      </c>
      <c r="H1584" s="124" t="str">
        <f>IF(E1584&lt;&gt;"",SUMIFS('JPK_KR-1'!AM:AM,'JPK_KR-1'!W:W,F1584),"")</f>
        <v/>
      </c>
      <c r="I1584" t="str">
        <f>IF(KOKPIT!I1584&lt;&gt;"",KOKPIT!I1584,"")</f>
        <v/>
      </c>
      <c r="J1584" t="str">
        <f>IF(KOKPIT!J1584&lt;&gt;"",KOKPIT!J1584,"")</f>
        <v/>
      </c>
      <c r="K1584" s="124" t="str">
        <f>IF(I1584&lt;&gt;"",SUMIFS('JPK_KR-1'!AJ:AJ,'JPK_KR-1'!W:W,J1584),"")</f>
        <v/>
      </c>
      <c r="L1584" s="124" t="str">
        <f>IF(I1584&lt;&gt;"",SUMIFS('JPK_KR-1'!AK:AK,'JPK_KR-1'!W:W,J1584),"")</f>
        <v/>
      </c>
    </row>
    <row r="1585" spans="1:12" x14ac:dyDescent="0.35">
      <c r="A1585" t="str">
        <f>IF(KOKPIT!A1585&lt;&gt;"",KOKPIT!A1585,"")</f>
        <v/>
      </c>
      <c r="B1585" t="str">
        <f>IF(KOKPIT!B1585&lt;&gt;"",KOKPIT!B1585,"")</f>
        <v/>
      </c>
      <c r="C1585" s="124" t="str">
        <f>IF(A1585&lt;&gt;"",SUMIFS('JPK_KR-1'!AL:AL,'JPK_KR-1'!W:W,B1585),"")</f>
        <v/>
      </c>
      <c r="D1585" s="124" t="str">
        <f>IF(A1585&lt;&gt;"",SUMIFS('JPK_KR-1'!AM:AM,'JPK_KR-1'!W:W,B1585),"")</f>
        <v/>
      </c>
      <c r="E1585" t="str">
        <f>IF(KOKPIT!E1585&lt;&gt;"",KOKPIT!E1585,"")</f>
        <v/>
      </c>
      <c r="F1585" t="str">
        <f>IF(KOKPIT!F1585&lt;&gt;"",KOKPIT!F1585,"")</f>
        <v/>
      </c>
      <c r="G1585" s="124" t="str">
        <f>IF(E1585&lt;&gt;"",SUMIFS('JPK_KR-1'!AL:AL,'JPK_KR-1'!W:W,F1585),"")</f>
        <v/>
      </c>
      <c r="H1585" s="124" t="str">
        <f>IF(E1585&lt;&gt;"",SUMIFS('JPK_KR-1'!AM:AM,'JPK_KR-1'!W:W,F1585),"")</f>
        <v/>
      </c>
      <c r="I1585" t="str">
        <f>IF(KOKPIT!I1585&lt;&gt;"",KOKPIT!I1585,"")</f>
        <v/>
      </c>
      <c r="J1585" t="str">
        <f>IF(KOKPIT!J1585&lt;&gt;"",KOKPIT!J1585,"")</f>
        <v/>
      </c>
      <c r="K1585" s="124" t="str">
        <f>IF(I1585&lt;&gt;"",SUMIFS('JPK_KR-1'!AJ:AJ,'JPK_KR-1'!W:W,J1585),"")</f>
        <v/>
      </c>
      <c r="L1585" s="124" t="str">
        <f>IF(I1585&lt;&gt;"",SUMIFS('JPK_KR-1'!AK:AK,'JPK_KR-1'!W:W,J1585),"")</f>
        <v/>
      </c>
    </row>
    <row r="1586" spans="1:12" x14ac:dyDescent="0.35">
      <c r="A1586" t="str">
        <f>IF(KOKPIT!A1586&lt;&gt;"",KOKPIT!A1586,"")</f>
        <v/>
      </c>
      <c r="B1586" t="str">
        <f>IF(KOKPIT!B1586&lt;&gt;"",KOKPIT!B1586,"")</f>
        <v/>
      </c>
      <c r="C1586" s="124" t="str">
        <f>IF(A1586&lt;&gt;"",SUMIFS('JPK_KR-1'!AL:AL,'JPK_KR-1'!W:W,B1586),"")</f>
        <v/>
      </c>
      <c r="D1586" s="124" t="str">
        <f>IF(A1586&lt;&gt;"",SUMIFS('JPK_KR-1'!AM:AM,'JPK_KR-1'!W:W,B1586),"")</f>
        <v/>
      </c>
      <c r="E1586" t="str">
        <f>IF(KOKPIT!E1586&lt;&gt;"",KOKPIT!E1586,"")</f>
        <v/>
      </c>
      <c r="F1586" t="str">
        <f>IF(KOKPIT!F1586&lt;&gt;"",KOKPIT!F1586,"")</f>
        <v/>
      </c>
      <c r="G1586" s="124" t="str">
        <f>IF(E1586&lt;&gt;"",SUMIFS('JPK_KR-1'!AL:AL,'JPK_KR-1'!W:W,F1586),"")</f>
        <v/>
      </c>
      <c r="H1586" s="124" t="str">
        <f>IF(E1586&lt;&gt;"",SUMIFS('JPK_KR-1'!AM:AM,'JPK_KR-1'!W:W,F1586),"")</f>
        <v/>
      </c>
      <c r="I1586" t="str">
        <f>IF(KOKPIT!I1586&lt;&gt;"",KOKPIT!I1586,"")</f>
        <v/>
      </c>
      <c r="J1586" t="str">
        <f>IF(KOKPIT!J1586&lt;&gt;"",KOKPIT!J1586,"")</f>
        <v/>
      </c>
      <c r="K1586" s="124" t="str">
        <f>IF(I1586&lt;&gt;"",SUMIFS('JPK_KR-1'!AJ:AJ,'JPK_KR-1'!W:W,J1586),"")</f>
        <v/>
      </c>
      <c r="L1586" s="124" t="str">
        <f>IF(I1586&lt;&gt;"",SUMIFS('JPK_KR-1'!AK:AK,'JPK_KR-1'!W:W,J1586),"")</f>
        <v/>
      </c>
    </row>
    <row r="1587" spans="1:12" x14ac:dyDescent="0.35">
      <c r="A1587" t="str">
        <f>IF(KOKPIT!A1587&lt;&gt;"",KOKPIT!A1587,"")</f>
        <v/>
      </c>
      <c r="B1587" t="str">
        <f>IF(KOKPIT!B1587&lt;&gt;"",KOKPIT!B1587,"")</f>
        <v/>
      </c>
      <c r="C1587" s="124" t="str">
        <f>IF(A1587&lt;&gt;"",SUMIFS('JPK_KR-1'!AL:AL,'JPK_KR-1'!W:W,B1587),"")</f>
        <v/>
      </c>
      <c r="D1587" s="124" t="str">
        <f>IF(A1587&lt;&gt;"",SUMIFS('JPK_KR-1'!AM:AM,'JPK_KR-1'!W:W,B1587),"")</f>
        <v/>
      </c>
      <c r="E1587" t="str">
        <f>IF(KOKPIT!E1587&lt;&gt;"",KOKPIT!E1587,"")</f>
        <v/>
      </c>
      <c r="F1587" t="str">
        <f>IF(KOKPIT!F1587&lt;&gt;"",KOKPIT!F1587,"")</f>
        <v/>
      </c>
      <c r="G1587" s="124" t="str">
        <f>IF(E1587&lt;&gt;"",SUMIFS('JPK_KR-1'!AL:AL,'JPK_KR-1'!W:W,F1587),"")</f>
        <v/>
      </c>
      <c r="H1587" s="124" t="str">
        <f>IF(E1587&lt;&gt;"",SUMIFS('JPK_KR-1'!AM:AM,'JPK_KR-1'!W:W,F1587),"")</f>
        <v/>
      </c>
      <c r="I1587" t="str">
        <f>IF(KOKPIT!I1587&lt;&gt;"",KOKPIT!I1587,"")</f>
        <v/>
      </c>
      <c r="J1587" t="str">
        <f>IF(KOKPIT!J1587&lt;&gt;"",KOKPIT!J1587,"")</f>
        <v/>
      </c>
      <c r="K1587" s="124" t="str">
        <f>IF(I1587&lt;&gt;"",SUMIFS('JPK_KR-1'!AJ:AJ,'JPK_KR-1'!W:W,J1587),"")</f>
        <v/>
      </c>
      <c r="L1587" s="124" t="str">
        <f>IF(I1587&lt;&gt;"",SUMIFS('JPK_KR-1'!AK:AK,'JPK_KR-1'!W:W,J1587),"")</f>
        <v/>
      </c>
    </row>
    <row r="1588" spans="1:12" x14ac:dyDescent="0.35">
      <c r="A1588" t="str">
        <f>IF(KOKPIT!A1588&lt;&gt;"",KOKPIT!A1588,"")</f>
        <v/>
      </c>
      <c r="B1588" t="str">
        <f>IF(KOKPIT!B1588&lt;&gt;"",KOKPIT!B1588,"")</f>
        <v/>
      </c>
      <c r="C1588" s="124" t="str">
        <f>IF(A1588&lt;&gt;"",SUMIFS('JPK_KR-1'!AL:AL,'JPK_KR-1'!W:W,B1588),"")</f>
        <v/>
      </c>
      <c r="D1588" s="124" t="str">
        <f>IF(A1588&lt;&gt;"",SUMIFS('JPK_KR-1'!AM:AM,'JPK_KR-1'!W:W,B1588),"")</f>
        <v/>
      </c>
      <c r="E1588" t="str">
        <f>IF(KOKPIT!E1588&lt;&gt;"",KOKPIT!E1588,"")</f>
        <v/>
      </c>
      <c r="F1588" t="str">
        <f>IF(KOKPIT!F1588&lt;&gt;"",KOKPIT!F1588,"")</f>
        <v/>
      </c>
      <c r="G1588" s="124" t="str">
        <f>IF(E1588&lt;&gt;"",SUMIFS('JPK_KR-1'!AL:AL,'JPK_KR-1'!W:W,F1588),"")</f>
        <v/>
      </c>
      <c r="H1588" s="124" t="str">
        <f>IF(E1588&lt;&gt;"",SUMIFS('JPK_KR-1'!AM:AM,'JPK_KR-1'!W:W,F1588),"")</f>
        <v/>
      </c>
      <c r="I1588" t="str">
        <f>IF(KOKPIT!I1588&lt;&gt;"",KOKPIT!I1588,"")</f>
        <v/>
      </c>
      <c r="J1588" t="str">
        <f>IF(KOKPIT!J1588&lt;&gt;"",KOKPIT!J1588,"")</f>
        <v/>
      </c>
      <c r="K1588" s="124" t="str">
        <f>IF(I1588&lt;&gt;"",SUMIFS('JPK_KR-1'!AJ:AJ,'JPK_KR-1'!W:W,J1588),"")</f>
        <v/>
      </c>
      <c r="L1588" s="124" t="str">
        <f>IF(I1588&lt;&gt;"",SUMIFS('JPK_KR-1'!AK:AK,'JPK_KR-1'!W:W,J1588),"")</f>
        <v/>
      </c>
    </row>
    <row r="1589" spans="1:12" x14ac:dyDescent="0.35">
      <c r="A1589" t="str">
        <f>IF(KOKPIT!A1589&lt;&gt;"",KOKPIT!A1589,"")</f>
        <v/>
      </c>
      <c r="B1589" t="str">
        <f>IF(KOKPIT!B1589&lt;&gt;"",KOKPIT!B1589,"")</f>
        <v/>
      </c>
      <c r="C1589" s="124" t="str">
        <f>IF(A1589&lt;&gt;"",SUMIFS('JPK_KR-1'!AL:AL,'JPK_KR-1'!W:W,B1589),"")</f>
        <v/>
      </c>
      <c r="D1589" s="124" t="str">
        <f>IF(A1589&lt;&gt;"",SUMIFS('JPK_KR-1'!AM:AM,'JPK_KR-1'!W:W,B1589),"")</f>
        <v/>
      </c>
      <c r="E1589" t="str">
        <f>IF(KOKPIT!E1589&lt;&gt;"",KOKPIT!E1589,"")</f>
        <v/>
      </c>
      <c r="F1589" t="str">
        <f>IF(KOKPIT!F1589&lt;&gt;"",KOKPIT!F1589,"")</f>
        <v/>
      </c>
      <c r="G1589" s="124" t="str">
        <f>IF(E1589&lt;&gt;"",SUMIFS('JPK_KR-1'!AL:AL,'JPK_KR-1'!W:W,F1589),"")</f>
        <v/>
      </c>
      <c r="H1589" s="124" t="str">
        <f>IF(E1589&lt;&gt;"",SUMIFS('JPK_KR-1'!AM:AM,'JPK_KR-1'!W:W,F1589),"")</f>
        <v/>
      </c>
      <c r="I1589" t="str">
        <f>IF(KOKPIT!I1589&lt;&gt;"",KOKPIT!I1589,"")</f>
        <v/>
      </c>
      <c r="J1589" t="str">
        <f>IF(KOKPIT!J1589&lt;&gt;"",KOKPIT!J1589,"")</f>
        <v/>
      </c>
      <c r="K1589" s="124" t="str">
        <f>IF(I1589&lt;&gt;"",SUMIFS('JPK_KR-1'!AJ:AJ,'JPK_KR-1'!W:W,J1589),"")</f>
        <v/>
      </c>
      <c r="L1589" s="124" t="str">
        <f>IF(I1589&lt;&gt;"",SUMIFS('JPK_KR-1'!AK:AK,'JPK_KR-1'!W:W,J1589),"")</f>
        <v/>
      </c>
    </row>
    <row r="1590" spans="1:12" x14ac:dyDescent="0.35">
      <c r="A1590" t="str">
        <f>IF(KOKPIT!A1590&lt;&gt;"",KOKPIT!A1590,"")</f>
        <v/>
      </c>
      <c r="B1590" t="str">
        <f>IF(KOKPIT!B1590&lt;&gt;"",KOKPIT!B1590,"")</f>
        <v/>
      </c>
      <c r="C1590" s="124" t="str">
        <f>IF(A1590&lt;&gt;"",SUMIFS('JPK_KR-1'!AL:AL,'JPK_KR-1'!W:W,B1590),"")</f>
        <v/>
      </c>
      <c r="D1590" s="124" t="str">
        <f>IF(A1590&lt;&gt;"",SUMIFS('JPK_KR-1'!AM:AM,'JPK_KR-1'!W:W,B1590),"")</f>
        <v/>
      </c>
      <c r="E1590" t="str">
        <f>IF(KOKPIT!E1590&lt;&gt;"",KOKPIT!E1590,"")</f>
        <v/>
      </c>
      <c r="F1590" t="str">
        <f>IF(KOKPIT!F1590&lt;&gt;"",KOKPIT!F1590,"")</f>
        <v/>
      </c>
      <c r="G1590" s="124" t="str">
        <f>IF(E1590&lt;&gt;"",SUMIFS('JPK_KR-1'!AL:AL,'JPK_KR-1'!W:W,F1590),"")</f>
        <v/>
      </c>
      <c r="H1590" s="124" t="str">
        <f>IF(E1590&lt;&gt;"",SUMIFS('JPK_KR-1'!AM:AM,'JPK_KR-1'!W:W,F1590),"")</f>
        <v/>
      </c>
      <c r="I1590" t="str">
        <f>IF(KOKPIT!I1590&lt;&gt;"",KOKPIT!I1590,"")</f>
        <v/>
      </c>
      <c r="J1590" t="str">
        <f>IF(KOKPIT!J1590&lt;&gt;"",KOKPIT!J1590,"")</f>
        <v/>
      </c>
      <c r="K1590" s="124" t="str">
        <f>IF(I1590&lt;&gt;"",SUMIFS('JPK_KR-1'!AJ:AJ,'JPK_KR-1'!W:W,J1590),"")</f>
        <v/>
      </c>
      <c r="L1590" s="124" t="str">
        <f>IF(I1590&lt;&gt;"",SUMIFS('JPK_KR-1'!AK:AK,'JPK_KR-1'!W:W,J1590),"")</f>
        <v/>
      </c>
    </row>
    <row r="1591" spans="1:12" x14ac:dyDescent="0.35">
      <c r="A1591" t="str">
        <f>IF(KOKPIT!A1591&lt;&gt;"",KOKPIT!A1591,"")</f>
        <v/>
      </c>
      <c r="B1591" t="str">
        <f>IF(KOKPIT!B1591&lt;&gt;"",KOKPIT!B1591,"")</f>
        <v/>
      </c>
      <c r="C1591" s="124" t="str">
        <f>IF(A1591&lt;&gt;"",SUMIFS('JPK_KR-1'!AL:AL,'JPK_KR-1'!W:W,B1591),"")</f>
        <v/>
      </c>
      <c r="D1591" s="124" t="str">
        <f>IF(A1591&lt;&gt;"",SUMIFS('JPK_KR-1'!AM:AM,'JPK_KR-1'!W:W,B1591),"")</f>
        <v/>
      </c>
      <c r="E1591" t="str">
        <f>IF(KOKPIT!E1591&lt;&gt;"",KOKPIT!E1591,"")</f>
        <v/>
      </c>
      <c r="F1591" t="str">
        <f>IF(KOKPIT!F1591&lt;&gt;"",KOKPIT!F1591,"")</f>
        <v/>
      </c>
      <c r="G1591" s="124" t="str">
        <f>IF(E1591&lt;&gt;"",SUMIFS('JPK_KR-1'!AL:AL,'JPK_KR-1'!W:W,F1591),"")</f>
        <v/>
      </c>
      <c r="H1591" s="124" t="str">
        <f>IF(E1591&lt;&gt;"",SUMIFS('JPK_KR-1'!AM:AM,'JPK_KR-1'!W:W,F1591),"")</f>
        <v/>
      </c>
      <c r="I1591" t="str">
        <f>IF(KOKPIT!I1591&lt;&gt;"",KOKPIT!I1591,"")</f>
        <v/>
      </c>
      <c r="J1591" t="str">
        <f>IF(KOKPIT!J1591&lt;&gt;"",KOKPIT!J1591,"")</f>
        <v/>
      </c>
      <c r="K1591" s="124" t="str">
        <f>IF(I1591&lt;&gt;"",SUMIFS('JPK_KR-1'!AJ:AJ,'JPK_KR-1'!W:W,J1591),"")</f>
        <v/>
      </c>
      <c r="L1591" s="124" t="str">
        <f>IF(I1591&lt;&gt;"",SUMIFS('JPK_KR-1'!AK:AK,'JPK_KR-1'!W:W,J1591),"")</f>
        <v/>
      </c>
    </row>
    <row r="1592" spans="1:12" x14ac:dyDescent="0.35">
      <c r="A1592" t="str">
        <f>IF(KOKPIT!A1592&lt;&gt;"",KOKPIT!A1592,"")</f>
        <v/>
      </c>
      <c r="B1592" t="str">
        <f>IF(KOKPIT!B1592&lt;&gt;"",KOKPIT!B1592,"")</f>
        <v/>
      </c>
      <c r="C1592" s="124" t="str">
        <f>IF(A1592&lt;&gt;"",SUMIFS('JPK_KR-1'!AL:AL,'JPK_KR-1'!W:W,B1592),"")</f>
        <v/>
      </c>
      <c r="D1592" s="124" t="str">
        <f>IF(A1592&lt;&gt;"",SUMIFS('JPK_KR-1'!AM:AM,'JPK_KR-1'!W:W,B1592),"")</f>
        <v/>
      </c>
      <c r="E1592" t="str">
        <f>IF(KOKPIT!E1592&lt;&gt;"",KOKPIT!E1592,"")</f>
        <v/>
      </c>
      <c r="F1592" t="str">
        <f>IF(KOKPIT!F1592&lt;&gt;"",KOKPIT!F1592,"")</f>
        <v/>
      </c>
      <c r="G1592" s="124" t="str">
        <f>IF(E1592&lt;&gt;"",SUMIFS('JPK_KR-1'!AL:AL,'JPK_KR-1'!W:W,F1592),"")</f>
        <v/>
      </c>
      <c r="H1592" s="124" t="str">
        <f>IF(E1592&lt;&gt;"",SUMIFS('JPK_KR-1'!AM:AM,'JPK_KR-1'!W:W,F1592),"")</f>
        <v/>
      </c>
      <c r="I1592" t="str">
        <f>IF(KOKPIT!I1592&lt;&gt;"",KOKPIT!I1592,"")</f>
        <v/>
      </c>
      <c r="J1592" t="str">
        <f>IF(KOKPIT!J1592&lt;&gt;"",KOKPIT!J1592,"")</f>
        <v/>
      </c>
      <c r="K1592" s="124" t="str">
        <f>IF(I1592&lt;&gt;"",SUMIFS('JPK_KR-1'!AJ:AJ,'JPK_KR-1'!W:W,J1592),"")</f>
        <v/>
      </c>
      <c r="L1592" s="124" t="str">
        <f>IF(I1592&lt;&gt;"",SUMIFS('JPK_KR-1'!AK:AK,'JPK_KR-1'!W:W,J1592),"")</f>
        <v/>
      </c>
    </row>
    <row r="1593" spans="1:12" x14ac:dyDescent="0.35">
      <c r="A1593" t="str">
        <f>IF(KOKPIT!A1593&lt;&gt;"",KOKPIT!A1593,"")</f>
        <v/>
      </c>
      <c r="B1593" t="str">
        <f>IF(KOKPIT!B1593&lt;&gt;"",KOKPIT!B1593,"")</f>
        <v/>
      </c>
      <c r="C1593" s="124" t="str">
        <f>IF(A1593&lt;&gt;"",SUMIFS('JPK_KR-1'!AL:AL,'JPK_KR-1'!W:W,B1593),"")</f>
        <v/>
      </c>
      <c r="D1593" s="124" t="str">
        <f>IF(A1593&lt;&gt;"",SUMIFS('JPK_KR-1'!AM:AM,'JPK_KR-1'!W:W,B1593),"")</f>
        <v/>
      </c>
      <c r="E1593" t="str">
        <f>IF(KOKPIT!E1593&lt;&gt;"",KOKPIT!E1593,"")</f>
        <v/>
      </c>
      <c r="F1593" t="str">
        <f>IF(KOKPIT!F1593&lt;&gt;"",KOKPIT!F1593,"")</f>
        <v/>
      </c>
      <c r="G1593" s="124" t="str">
        <f>IF(E1593&lt;&gt;"",SUMIFS('JPK_KR-1'!AL:AL,'JPK_KR-1'!W:W,F1593),"")</f>
        <v/>
      </c>
      <c r="H1593" s="124" t="str">
        <f>IF(E1593&lt;&gt;"",SUMIFS('JPK_KR-1'!AM:AM,'JPK_KR-1'!W:W,F1593),"")</f>
        <v/>
      </c>
      <c r="I1593" t="str">
        <f>IF(KOKPIT!I1593&lt;&gt;"",KOKPIT!I1593,"")</f>
        <v/>
      </c>
      <c r="J1593" t="str">
        <f>IF(KOKPIT!J1593&lt;&gt;"",KOKPIT!J1593,"")</f>
        <v/>
      </c>
      <c r="K1593" s="124" t="str">
        <f>IF(I1593&lt;&gt;"",SUMIFS('JPK_KR-1'!AJ:AJ,'JPK_KR-1'!W:W,J1593),"")</f>
        <v/>
      </c>
      <c r="L1593" s="124" t="str">
        <f>IF(I1593&lt;&gt;"",SUMIFS('JPK_KR-1'!AK:AK,'JPK_KR-1'!W:W,J1593),"")</f>
        <v/>
      </c>
    </row>
    <row r="1594" spans="1:12" x14ac:dyDescent="0.35">
      <c r="A1594" t="str">
        <f>IF(KOKPIT!A1594&lt;&gt;"",KOKPIT!A1594,"")</f>
        <v/>
      </c>
      <c r="B1594" t="str">
        <f>IF(KOKPIT!B1594&lt;&gt;"",KOKPIT!B1594,"")</f>
        <v/>
      </c>
      <c r="C1594" s="124" t="str">
        <f>IF(A1594&lt;&gt;"",SUMIFS('JPK_KR-1'!AL:AL,'JPK_KR-1'!W:W,B1594),"")</f>
        <v/>
      </c>
      <c r="D1594" s="124" t="str">
        <f>IF(A1594&lt;&gt;"",SUMIFS('JPK_KR-1'!AM:AM,'JPK_KR-1'!W:W,B1594),"")</f>
        <v/>
      </c>
      <c r="E1594" t="str">
        <f>IF(KOKPIT!E1594&lt;&gt;"",KOKPIT!E1594,"")</f>
        <v/>
      </c>
      <c r="F1594" t="str">
        <f>IF(KOKPIT!F1594&lt;&gt;"",KOKPIT!F1594,"")</f>
        <v/>
      </c>
      <c r="G1594" s="124" t="str">
        <f>IF(E1594&lt;&gt;"",SUMIFS('JPK_KR-1'!AL:AL,'JPK_KR-1'!W:W,F1594),"")</f>
        <v/>
      </c>
      <c r="H1594" s="124" t="str">
        <f>IF(E1594&lt;&gt;"",SUMIFS('JPK_KR-1'!AM:AM,'JPK_KR-1'!W:W,F1594),"")</f>
        <v/>
      </c>
      <c r="I1594" t="str">
        <f>IF(KOKPIT!I1594&lt;&gt;"",KOKPIT!I1594,"")</f>
        <v/>
      </c>
      <c r="J1594" t="str">
        <f>IF(KOKPIT!J1594&lt;&gt;"",KOKPIT!J1594,"")</f>
        <v/>
      </c>
      <c r="K1594" s="124" t="str">
        <f>IF(I1594&lt;&gt;"",SUMIFS('JPK_KR-1'!AJ:AJ,'JPK_KR-1'!W:W,J1594),"")</f>
        <v/>
      </c>
      <c r="L1594" s="124" t="str">
        <f>IF(I1594&lt;&gt;"",SUMIFS('JPK_KR-1'!AK:AK,'JPK_KR-1'!W:W,J1594),"")</f>
        <v/>
      </c>
    </row>
    <row r="1595" spans="1:12" x14ac:dyDescent="0.35">
      <c r="A1595" t="str">
        <f>IF(KOKPIT!A1595&lt;&gt;"",KOKPIT!A1595,"")</f>
        <v/>
      </c>
      <c r="B1595" t="str">
        <f>IF(KOKPIT!B1595&lt;&gt;"",KOKPIT!B1595,"")</f>
        <v/>
      </c>
      <c r="C1595" s="124" t="str">
        <f>IF(A1595&lt;&gt;"",SUMIFS('JPK_KR-1'!AL:AL,'JPK_KR-1'!W:W,B1595),"")</f>
        <v/>
      </c>
      <c r="D1595" s="124" t="str">
        <f>IF(A1595&lt;&gt;"",SUMIFS('JPK_KR-1'!AM:AM,'JPK_KR-1'!W:W,B1595),"")</f>
        <v/>
      </c>
      <c r="E1595" t="str">
        <f>IF(KOKPIT!E1595&lt;&gt;"",KOKPIT!E1595,"")</f>
        <v/>
      </c>
      <c r="F1595" t="str">
        <f>IF(KOKPIT!F1595&lt;&gt;"",KOKPIT!F1595,"")</f>
        <v/>
      </c>
      <c r="G1595" s="124" t="str">
        <f>IF(E1595&lt;&gt;"",SUMIFS('JPK_KR-1'!AL:AL,'JPK_KR-1'!W:W,F1595),"")</f>
        <v/>
      </c>
      <c r="H1595" s="124" t="str">
        <f>IF(E1595&lt;&gt;"",SUMIFS('JPK_KR-1'!AM:AM,'JPK_KR-1'!W:W,F1595),"")</f>
        <v/>
      </c>
      <c r="I1595" t="str">
        <f>IF(KOKPIT!I1595&lt;&gt;"",KOKPIT!I1595,"")</f>
        <v/>
      </c>
      <c r="J1595" t="str">
        <f>IF(KOKPIT!J1595&lt;&gt;"",KOKPIT!J1595,"")</f>
        <v/>
      </c>
      <c r="K1595" s="124" t="str">
        <f>IF(I1595&lt;&gt;"",SUMIFS('JPK_KR-1'!AJ:AJ,'JPK_KR-1'!W:W,J1595),"")</f>
        <v/>
      </c>
      <c r="L1595" s="124" t="str">
        <f>IF(I1595&lt;&gt;"",SUMIFS('JPK_KR-1'!AK:AK,'JPK_KR-1'!W:W,J1595),"")</f>
        <v/>
      </c>
    </row>
    <row r="1596" spans="1:12" x14ac:dyDescent="0.35">
      <c r="A1596" t="str">
        <f>IF(KOKPIT!A1596&lt;&gt;"",KOKPIT!A1596,"")</f>
        <v/>
      </c>
      <c r="B1596" t="str">
        <f>IF(KOKPIT!B1596&lt;&gt;"",KOKPIT!B1596,"")</f>
        <v/>
      </c>
      <c r="C1596" s="124" t="str">
        <f>IF(A1596&lt;&gt;"",SUMIFS('JPK_KR-1'!AL:AL,'JPK_KR-1'!W:W,B1596),"")</f>
        <v/>
      </c>
      <c r="D1596" s="124" t="str">
        <f>IF(A1596&lt;&gt;"",SUMIFS('JPK_KR-1'!AM:AM,'JPK_KR-1'!W:W,B1596),"")</f>
        <v/>
      </c>
      <c r="E1596" t="str">
        <f>IF(KOKPIT!E1596&lt;&gt;"",KOKPIT!E1596,"")</f>
        <v/>
      </c>
      <c r="F1596" t="str">
        <f>IF(KOKPIT!F1596&lt;&gt;"",KOKPIT!F1596,"")</f>
        <v/>
      </c>
      <c r="G1596" s="124" t="str">
        <f>IF(E1596&lt;&gt;"",SUMIFS('JPK_KR-1'!AL:AL,'JPK_KR-1'!W:W,F1596),"")</f>
        <v/>
      </c>
      <c r="H1596" s="124" t="str">
        <f>IF(E1596&lt;&gt;"",SUMIFS('JPK_KR-1'!AM:AM,'JPK_KR-1'!W:W,F1596),"")</f>
        <v/>
      </c>
      <c r="I1596" t="str">
        <f>IF(KOKPIT!I1596&lt;&gt;"",KOKPIT!I1596,"")</f>
        <v/>
      </c>
      <c r="J1596" t="str">
        <f>IF(KOKPIT!J1596&lt;&gt;"",KOKPIT!J1596,"")</f>
        <v/>
      </c>
      <c r="K1596" s="124" t="str">
        <f>IF(I1596&lt;&gt;"",SUMIFS('JPK_KR-1'!AJ:AJ,'JPK_KR-1'!W:W,J1596),"")</f>
        <v/>
      </c>
      <c r="L1596" s="124" t="str">
        <f>IF(I1596&lt;&gt;"",SUMIFS('JPK_KR-1'!AK:AK,'JPK_KR-1'!W:W,J1596),"")</f>
        <v/>
      </c>
    </row>
    <row r="1597" spans="1:12" x14ac:dyDescent="0.35">
      <c r="A1597" t="str">
        <f>IF(KOKPIT!A1597&lt;&gt;"",KOKPIT!A1597,"")</f>
        <v/>
      </c>
      <c r="B1597" t="str">
        <f>IF(KOKPIT!B1597&lt;&gt;"",KOKPIT!B1597,"")</f>
        <v/>
      </c>
      <c r="C1597" s="124" t="str">
        <f>IF(A1597&lt;&gt;"",SUMIFS('JPK_KR-1'!AL:AL,'JPK_KR-1'!W:W,B1597),"")</f>
        <v/>
      </c>
      <c r="D1597" s="124" t="str">
        <f>IF(A1597&lt;&gt;"",SUMIFS('JPK_KR-1'!AM:AM,'JPK_KR-1'!W:W,B1597),"")</f>
        <v/>
      </c>
      <c r="E1597" t="str">
        <f>IF(KOKPIT!E1597&lt;&gt;"",KOKPIT!E1597,"")</f>
        <v/>
      </c>
      <c r="F1597" t="str">
        <f>IF(KOKPIT!F1597&lt;&gt;"",KOKPIT!F1597,"")</f>
        <v/>
      </c>
      <c r="G1597" s="124" t="str">
        <f>IF(E1597&lt;&gt;"",SUMIFS('JPK_KR-1'!AL:AL,'JPK_KR-1'!W:W,F1597),"")</f>
        <v/>
      </c>
      <c r="H1597" s="124" t="str">
        <f>IF(E1597&lt;&gt;"",SUMIFS('JPK_KR-1'!AM:AM,'JPK_KR-1'!W:W,F1597),"")</f>
        <v/>
      </c>
      <c r="I1597" t="str">
        <f>IF(KOKPIT!I1597&lt;&gt;"",KOKPIT!I1597,"")</f>
        <v/>
      </c>
      <c r="J1597" t="str">
        <f>IF(KOKPIT!J1597&lt;&gt;"",KOKPIT!J1597,"")</f>
        <v/>
      </c>
      <c r="K1597" s="124" t="str">
        <f>IF(I1597&lt;&gt;"",SUMIFS('JPK_KR-1'!AJ:AJ,'JPK_KR-1'!W:W,J1597),"")</f>
        <v/>
      </c>
      <c r="L1597" s="124" t="str">
        <f>IF(I1597&lt;&gt;"",SUMIFS('JPK_KR-1'!AK:AK,'JPK_KR-1'!W:W,J1597),"")</f>
        <v/>
      </c>
    </row>
    <row r="1598" spans="1:12" x14ac:dyDescent="0.35">
      <c r="A1598" t="str">
        <f>IF(KOKPIT!A1598&lt;&gt;"",KOKPIT!A1598,"")</f>
        <v/>
      </c>
      <c r="B1598" t="str">
        <f>IF(KOKPIT!B1598&lt;&gt;"",KOKPIT!B1598,"")</f>
        <v/>
      </c>
      <c r="C1598" s="124" t="str">
        <f>IF(A1598&lt;&gt;"",SUMIFS('JPK_KR-1'!AL:AL,'JPK_KR-1'!W:W,B1598),"")</f>
        <v/>
      </c>
      <c r="D1598" s="124" t="str">
        <f>IF(A1598&lt;&gt;"",SUMIFS('JPK_KR-1'!AM:AM,'JPK_KR-1'!W:W,B1598),"")</f>
        <v/>
      </c>
      <c r="E1598" t="str">
        <f>IF(KOKPIT!E1598&lt;&gt;"",KOKPIT!E1598,"")</f>
        <v/>
      </c>
      <c r="F1598" t="str">
        <f>IF(KOKPIT!F1598&lt;&gt;"",KOKPIT!F1598,"")</f>
        <v/>
      </c>
      <c r="G1598" s="124" t="str">
        <f>IF(E1598&lt;&gt;"",SUMIFS('JPK_KR-1'!AL:AL,'JPK_KR-1'!W:W,F1598),"")</f>
        <v/>
      </c>
      <c r="H1598" s="124" t="str">
        <f>IF(E1598&lt;&gt;"",SUMIFS('JPK_KR-1'!AM:AM,'JPK_KR-1'!W:W,F1598),"")</f>
        <v/>
      </c>
      <c r="I1598" t="str">
        <f>IF(KOKPIT!I1598&lt;&gt;"",KOKPIT!I1598,"")</f>
        <v/>
      </c>
      <c r="J1598" t="str">
        <f>IF(KOKPIT!J1598&lt;&gt;"",KOKPIT!J1598,"")</f>
        <v/>
      </c>
      <c r="K1598" s="124" t="str">
        <f>IF(I1598&lt;&gt;"",SUMIFS('JPK_KR-1'!AJ:AJ,'JPK_KR-1'!W:W,J1598),"")</f>
        <v/>
      </c>
      <c r="L1598" s="124" t="str">
        <f>IF(I1598&lt;&gt;"",SUMIFS('JPK_KR-1'!AK:AK,'JPK_KR-1'!W:W,J1598),"")</f>
        <v/>
      </c>
    </row>
    <row r="1599" spans="1:12" x14ac:dyDescent="0.35">
      <c r="A1599" t="str">
        <f>IF(KOKPIT!A1599&lt;&gt;"",KOKPIT!A1599,"")</f>
        <v/>
      </c>
      <c r="B1599" t="str">
        <f>IF(KOKPIT!B1599&lt;&gt;"",KOKPIT!B1599,"")</f>
        <v/>
      </c>
      <c r="C1599" s="124" t="str">
        <f>IF(A1599&lt;&gt;"",SUMIFS('JPK_KR-1'!AL:AL,'JPK_KR-1'!W:W,B1599),"")</f>
        <v/>
      </c>
      <c r="D1599" s="124" t="str">
        <f>IF(A1599&lt;&gt;"",SUMIFS('JPK_KR-1'!AM:AM,'JPK_KR-1'!W:W,B1599),"")</f>
        <v/>
      </c>
      <c r="E1599" t="str">
        <f>IF(KOKPIT!E1599&lt;&gt;"",KOKPIT!E1599,"")</f>
        <v/>
      </c>
      <c r="F1599" t="str">
        <f>IF(KOKPIT!F1599&lt;&gt;"",KOKPIT!F1599,"")</f>
        <v/>
      </c>
      <c r="G1599" s="124" t="str">
        <f>IF(E1599&lt;&gt;"",SUMIFS('JPK_KR-1'!AL:AL,'JPK_KR-1'!W:W,F1599),"")</f>
        <v/>
      </c>
      <c r="H1599" s="124" t="str">
        <f>IF(E1599&lt;&gt;"",SUMIFS('JPK_KR-1'!AM:AM,'JPK_KR-1'!W:W,F1599),"")</f>
        <v/>
      </c>
      <c r="I1599" t="str">
        <f>IF(KOKPIT!I1599&lt;&gt;"",KOKPIT!I1599,"")</f>
        <v/>
      </c>
      <c r="J1599" t="str">
        <f>IF(KOKPIT!J1599&lt;&gt;"",KOKPIT!J1599,"")</f>
        <v/>
      </c>
      <c r="K1599" s="124" t="str">
        <f>IF(I1599&lt;&gt;"",SUMIFS('JPK_KR-1'!AJ:AJ,'JPK_KR-1'!W:W,J1599),"")</f>
        <v/>
      </c>
      <c r="L1599" s="124" t="str">
        <f>IF(I1599&lt;&gt;"",SUMIFS('JPK_KR-1'!AK:AK,'JPK_KR-1'!W:W,J1599),"")</f>
        <v/>
      </c>
    </row>
    <row r="1600" spans="1:12" x14ac:dyDescent="0.35">
      <c r="A1600" t="str">
        <f>IF(KOKPIT!A1600&lt;&gt;"",KOKPIT!A1600,"")</f>
        <v/>
      </c>
      <c r="B1600" t="str">
        <f>IF(KOKPIT!B1600&lt;&gt;"",KOKPIT!B1600,"")</f>
        <v/>
      </c>
      <c r="C1600" s="124" t="str">
        <f>IF(A1600&lt;&gt;"",SUMIFS('JPK_KR-1'!AL:AL,'JPK_KR-1'!W:W,B1600),"")</f>
        <v/>
      </c>
      <c r="D1600" s="124" t="str">
        <f>IF(A1600&lt;&gt;"",SUMIFS('JPK_KR-1'!AM:AM,'JPK_KR-1'!W:W,B1600),"")</f>
        <v/>
      </c>
      <c r="E1600" t="str">
        <f>IF(KOKPIT!E1600&lt;&gt;"",KOKPIT!E1600,"")</f>
        <v/>
      </c>
      <c r="F1600" t="str">
        <f>IF(KOKPIT!F1600&lt;&gt;"",KOKPIT!F1600,"")</f>
        <v/>
      </c>
      <c r="G1600" s="124" t="str">
        <f>IF(E1600&lt;&gt;"",SUMIFS('JPK_KR-1'!AL:AL,'JPK_KR-1'!W:W,F1600),"")</f>
        <v/>
      </c>
      <c r="H1600" s="124" t="str">
        <f>IF(E1600&lt;&gt;"",SUMIFS('JPK_KR-1'!AM:AM,'JPK_KR-1'!W:W,F1600),"")</f>
        <v/>
      </c>
      <c r="I1600" t="str">
        <f>IF(KOKPIT!I1600&lt;&gt;"",KOKPIT!I1600,"")</f>
        <v/>
      </c>
      <c r="J1600" t="str">
        <f>IF(KOKPIT!J1600&lt;&gt;"",KOKPIT!J1600,"")</f>
        <v/>
      </c>
      <c r="K1600" s="124" t="str">
        <f>IF(I1600&lt;&gt;"",SUMIFS('JPK_KR-1'!AJ:AJ,'JPK_KR-1'!W:W,J1600),"")</f>
        <v/>
      </c>
      <c r="L1600" s="124" t="str">
        <f>IF(I1600&lt;&gt;"",SUMIFS('JPK_KR-1'!AK:AK,'JPK_KR-1'!W:W,J1600),"")</f>
        <v/>
      </c>
    </row>
    <row r="1601" spans="1:12" x14ac:dyDescent="0.35">
      <c r="A1601" t="str">
        <f>IF(KOKPIT!A1601&lt;&gt;"",KOKPIT!A1601,"")</f>
        <v/>
      </c>
      <c r="B1601" t="str">
        <f>IF(KOKPIT!B1601&lt;&gt;"",KOKPIT!B1601,"")</f>
        <v/>
      </c>
      <c r="C1601" s="124" t="str">
        <f>IF(A1601&lt;&gt;"",SUMIFS('JPK_KR-1'!AL:AL,'JPK_KR-1'!W:W,B1601),"")</f>
        <v/>
      </c>
      <c r="D1601" s="124" t="str">
        <f>IF(A1601&lt;&gt;"",SUMIFS('JPK_KR-1'!AM:AM,'JPK_KR-1'!W:W,B1601),"")</f>
        <v/>
      </c>
      <c r="E1601" t="str">
        <f>IF(KOKPIT!E1601&lt;&gt;"",KOKPIT!E1601,"")</f>
        <v/>
      </c>
      <c r="F1601" t="str">
        <f>IF(KOKPIT!F1601&lt;&gt;"",KOKPIT!F1601,"")</f>
        <v/>
      </c>
      <c r="G1601" s="124" t="str">
        <f>IF(E1601&lt;&gt;"",SUMIFS('JPK_KR-1'!AL:AL,'JPK_KR-1'!W:W,F1601),"")</f>
        <v/>
      </c>
      <c r="H1601" s="124" t="str">
        <f>IF(E1601&lt;&gt;"",SUMIFS('JPK_KR-1'!AM:AM,'JPK_KR-1'!W:W,F1601),"")</f>
        <v/>
      </c>
      <c r="I1601" t="str">
        <f>IF(KOKPIT!I1601&lt;&gt;"",KOKPIT!I1601,"")</f>
        <v/>
      </c>
      <c r="J1601" t="str">
        <f>IF(KOKPIT!J1601&lt;&gt;"",KOKPIT!J1601,"")</f>
        <v/>
      </c>
      <c r="K1601" s="124" t="str">
        <f>IF(I1601&lt;&gt;"",SUMIFS('JPK_KR-1'!AJ:AJ,'JPK_KR-1'!W:W,J1601),"")</f>
        <v/>
      </c>
      <c r="L1601" s="124" t="str">
        <f>IF(I1601&lt;&gt;"",SUMIFS('JPK_KR-1'!AK:AK,'JPK_KR-1'!W:W,J1601),"")</f>
        <v/>
      </c>
    </row>
    <row r="1602" spans="1:12" x14ac:dyDescent="0.35">
      <c r="A1602" t="str">
        <f>IF(KOKPIT!A1602&lt;&gt;"",KOKPIT!A1602,"")</f>
        <v/>
      </c>
      <c r="B1602" t="str">
        <f>IF(KOKPIT!B1602&lt;&gt;"",KOKPIT!B1602,"")</f>
        <v/>
      </c>
      <c r="C1602" s="124" t="str">
        <f>IF(A1602&lt;&gt;"",SUMIFS('JPK_KR-1'!AL:AL,'JPK_KR-1'!W:W,B1602),"")</f>
        <v/>
      </c>
      <c r="D1602" s="124" t="str">
        <f>IF(A1602&lt;&gt;"",SUMIFS('JPK_KR-1'!AM:AM,'JPK_KR-1'!W:W,B1602),"")</f>
        <v/>
      </c>
      <c r="E1602" t="str">
        <f>IF(KOKPIT!E1602&lt;&gt;"",KOKPIT!E1602,"")</f>
        <v/>
      </c>
      <c r="F1602" t="str">
        <f>IF(KOKPIT!F1602&lt;&gt;"",KOKPIT!F1602,"")</f>
        <v/>
      </c>
      <c r="G1602" s="124" t="str">
        <f>IF(E1602&lt;&gt;"",SUMIFS('JPK_KR-1'!AL:AL,'JPK_KR-1'!W:W,F1602),"")</f>
        <v/>
      </c>
      <c r="H1602" s="124" t="str">
        <f>IF(E1602&lt;&gt;"",SUMIFS('JPK_KR-1'!AM:AM,'JPK_KR-1'!W:W,F1602),"")</f>
        <v/>
      </c>
      <c r="I1602" t="str">
        <f>IF(KOKPIT!I1602&lt;&gt;"",KOKPIT!I1602,"")</f>
        <v/>
      </c>
      <c r="J1602" t="str">
        <f>IF(KOKPIT!J1602&lt;&gt;"",KOKPIT!J1602,"")</f>
        <v/>
      </c>
      <c r="K1602" s="124" t="str">
        <f>IF(I1602&lt;&gt;"",SUMIFS('JPK_KR-1'!AJ:AJ,'JPK_KR-1'!W:W,J1602),"")</f>
        <v/>
      </c>
      <c r="L1602" s="124" t="str">
        <f>IF(I1602&lt;&gt;"",SUMIFS('JPK_KR-1'!AK:AK,'JPK_KR-1'!W:W,J1602),"")</f>
        <v/>
      </c>
    </row>
    <row r="1603" spans="1:12" x14ac:dyDescent="0.35">
      <c r="A1603" t="str">
        <f>IF(KOKPIT!A1603&lt;&gt;"",KOKPIT!A1603,"")</f>
        <v/>
      </c>
      <c r="B1603" t="str">
        <f>IF(KOKPIT!B1603&lt;&gt;"",KOKPIT!B1603,"")</f>
        <v/>
      </c>
      <c r="C1603" s="124" t="str">
        <f>IF(A1603&lt;&gt;"",SUMIFS('JPK_KR-1'!AL:AL,'JPK_KR-1'!W:W,B1603),"")</f>
        <v/>
      </c>
      <c r="D1603" s="124" t="str">
        <f>IF(A1603&lt;&gt;"",SUMIFS('JPK_KR-1'!AM:AM,'JPK_KR-1'!W:W,B1603),"")</f>
        <v/>
      </c>
      <c r="E1603" t="str">
        <f>IF(KOKPIT!E1603&lt;&gt;"",KOKPIT!E1603,"")</f>
        <v/>
      </c>
      <c r="F1603" t="str">
        <f>IF(KOKPIT!F1603&lt;&gt;"",KOKPIT!F1603,"")</f>
        <v/>
      </c>
      <c r="G1603" s="124" t="str">
        <f>IF(E1603&lt;&gt;"",SUMIFS('JPK_KR-1'!AL:AL,'JPK_KR-1'!W:W,F1603),"")</f>
        <v/>
      </c>
      <c r="H1603" s="124" t="str">
        <f>IF(E1603&lt;&gt;"",SUMIFS('JPK_KR-1'!AM:AM,'JPK_KR-1'!W:W,F1603),"")</f>
        <v/>
      </c>
      <c r="I1603" t="str">
        <f>IF(KOKPIT!I1603&lt;&gt;"",KOKPIT!I1603,"")</f>
        <v/>
      </c>
      <c r="J1603" t="str">
        <f>IF(KOKPIT!J1603&lt;&gt;"",KOKPIT!J1603,"")</f>
        <v/>
      </c>
      <c r="K1603" s="124" t="str">
        <f>IF(I1603&lt;&gt;"",SUMIFS('JPK_KR-1'!AJ:AJ,'JPK_KR-1'!W:W,J1603),"")</f>
        <v/>
      </c>
      <c r="L1603" s="124" t="str">
        <f>IF(I1603&lt;&gt;"",SUMIFS('JPK_KR-1'!AK:AK,'JPK_KR-1'!W:W,J1603),"")</f>
        <v/>
      </c>
    </row>
    <row r="1604" spans="1:12" x14ac:dyDescent="0.35">
      <c r="A1604" t="str">
        <f>IF(KOKPIT!A1604&lt;&gt;"",KOKPIT!A1604,"")</f>
        <v/>
      </c>
      <c r="B1604" t="str">
        <f>IF(KOKPIT!B1604&lt;&gt;"",KOKPIT!B1604,"")</f>
        <v/>
      </c>
      <c r="C1604" s="124" t="str">
        <f>IF(A1604&lt;&gt;"",SUMIFS('JPK_KR-1'!AL:AL,'JPK_KR-1'!W:W,B1604),"")</f>
        <v/>
      </c>
      <c r="D1604" s="124" t="str">
        <f>IF(A1604&lt;&gt;"",SUMIFS('JPK_KR-1'!AM:AM,'JPK_KR-1'!W:W,B1604),"")</f>
        <v/>
      </c>
      <c r="E1604" t="str">
        <f>IF(KOKPIT!E1604&lt;&gt;"",KOKPIT!E1604,"")</f>
        <v/>
      </c>
      <c r="F1604" t="str">
        <f>IF(KOKPIT!F1604&lt;&gt;"",KOKPIT!F1604,"")</f>
        <v/>
      </c>
      <c r="G1604" s="124" t="str">
        <f>IF(E1604&lt;&gt;"",SUMIFS('JPK_KR-1'!AL:AL,'JPK_KR-1'!W:W,F1604),"")</f>
        <v/>
      </c>
      <c r="H1604" s="124" t="str">
        <f>IF(E1604&lt;&gt;"",SUMIFS('JPK_KR-1'!AM:AM,'JPK_KR-1'!W:W,F1604),"")</f>
        <v/>
      </c>
      <c r="I1604" t="str">
        <f>IF(KOKPIT!I1604&lt;&gt;"",KOKPIT!I1604,"")</f>
        <v/>
      </c>
      <c r="J1604" t="str">
        <f>IF(KOKPIT!J1604&lt;&gt;"",KOKPIT!J1604,"")</f>
        <v/>
      </c>
      <c r="K1604" s="124" t="str">
        <f>IF(I1604&lt;&gt;"",SUMIFS('JPK_KR-1'!AJ:AJ,'JPK_KR-1'!W:W,J1604),"")</f>
        <v/>
      </c>
      <c r="L1604" s="124" t="str">
        <f>IF(I1604&lt;&gt;"",SUMIFS('JPK_KR-1'!AK:AK,'JPK_KR-1'!W:W,J1604),"")</f>
        <v/>
      </c>
    </row>
    <row r="1605" spans="1:12" x14ac:dyDescent="0.35">
      <c r="A1605" t="str">
        <f>IF(KOKPIT!A1605&lt;&gt;"",KOKPIT!A1605,"")</f>
        <v/>
      </c>
      <c r="B1605" t="str">
        <f>IF(KOKPIT!B1605&lt;&gt;"",KOKPIT!B1605,"")</f>
        <v/>
      </c>
      <c r="C1605" s="124" t="str">
        <f>IF(A1605&lt;&gt;"",SUMIFS('JPK_KR-1'!AL:AL,'JPK_KR-1'!W:W,B1605),"")</f>
        <v/>
      </c>
      <c r="D1605" s="124" t="str">
        <f>IF(A1605&lt;&gt;"",SUMIFS('JPK_KR-1'!AM:AM,'JPK_KR-1'!W:W,B1605),"")</f>
        <v/>
      </c>
      <c r="E1605" t="str">
        <f>IF(KOKPIT!E1605&lt;&gt;"",KOKPIT!E1605,"")</f>
        <v/>
      </c>
      <c r="F1605" t="str">
        <f>IF(KOKPIT!F1605&lt;&gt;"",KOKPIT!F1605,"")</f>
        <v/>
      </c>
      <c r="G1605" s="124" t="str">
        <f>IF(E1605&lt;&gt;"",SUMIFS('JPK_KR-1'!AL:AL,'JPK_KR-1'!W:W,F1605),"")</f>
        <v/>
      </c>
      <c r="H1605" s="124" t="str">
        <f>IF(E1605&lt;&gt;"",SUMIFS('JPK_KR-1'!AM:AM,'JPK_KR-1'!W:W,F1605),"")</f>
        <v/>
      </c>
      <c r="I1605" t="str">
        <f>IF(KOKPIT!I1605&lt;&gt;"",KOKPIT!I1605,"")</f>
        <v/>
      </c>
      <c r="J1605" t="str">
        <f>IF(KOKPIT!J1605&lt;&gt;"",KOKPIT!J1605,"")</f>
        <v/>
      </c>
      <c r="K1605" s="124" t="str">
        <f>IF(I1605&lt;&gt;"",SUMIFS('JPK_KR-1'!AJ:AJ,'JPK_KR-1'!W:W,J1605),"")</f>
        <v/>
      </c>
      <c r="L1605" s="124" t="str">
        <f>IF(I1605&lt;&gt;"",SUMIFS('JPK_KR-1'!AK:AK,'JPK_KR-1'!W:W,J1605),"")</f>
        <v/>
      </c>
    </row>
    <row r="1606" spans="1:12" x14ac:dyDescent="0.35">
      <c r="A1606" t="str">
        <f>IF(KOKPIT!A1606&lt;&gt;"",KOKPIT!A1606,"")</f>
        <v/>
      </c>
      <c r="B1606" t="str">
        <f>IF(KOKPIT!B1606&lt;&gt;"",KOKPIT!B1606,"")</f>
        <v/>
      </c>
      <c r="C1606" s="124" t="str">
        <f>IF(A1606&lt;&gt;"",SUMIFS('JPK_KR-1'!AL:AL,'JPK_KR-1'!W:W,B1606),"")</f>
        <v/>
      </c>
      <c r="D1606" s="124" t="str">
        <f>IF(A1606&lt;&gt;"",SUMIFS('JPK_KR-1'!AM:AM,'JPK_KR-1'!W:W,B1606),"")</f>
        <v/>
      </c>
      <c r="E1606" t="str">
        <f>IF(KOKPIT!E1606&lt;&gt;"",KOKPIT!E1606,"")</f>
        <v/>
      </c>
      <c r="F1606" t="str">
        <f>IF(KOKPIT!F1606&lt;&gt;"",KOKPIT!F1606,"")</f>
        <v/>
      </c>
      <c r="G1606" s="124" t="str">
        <f>IF(E1606&lt;&gt;"",SUMIFS('JPK_KR-1'!AL:AL,'JPK_KR-1'!W:W,F1606),"")</f>
        <v/>
      </c>
      <c r="H1606" s="124" t="str">
        <f>IF(E1606&lt;&gt;"",SUMIFS('JPK_KR-1'!AM:AM,'JPK_KR-1'!W:W,F1606),"")</f>
        <v/>
      </c>
      <c r="I1606" t="str">
        <f>IF(KOKPIT!I1606&lt;&gt;"",KOKPIT!I1606,"")</f>
        <v/>
      </c>
      <c r="J1606" t="str">
        <f>IF(KOKPIT!J1606&lt;&gt;"",KOKPIT!J1606,"")</f>
        <v/>
      </c>
      <c r="K1606" s="124" t="str">
        <f>IF(I1606&lt;&gt;"",SUMIFS('JPK_KR-1'!AJ:AJ,'JPK_KR-1'!W:W,J1606),"")</f>
        <v/>
      </c>
      <c r="L1606" s="124" t="str">
        <f>IF(I1606&lt;&gt;"",SUMIFS('JPK_KR-1'!AK:AK,'JPK_KR-1'!W:W,J1606),"")</f>
        <v/>
      </c>
    </row>
    <row r="1607" spans="1:12" x14ac:dyDescent="0.35">
      <c r="A1607" t="str">
        <f>IF(KOKPIT!A1607&lt;&gt;"",KOKPIT!A1607,"")</f>
        <v/>
      </c>
      <c r="B1607" t="str">
        <f>IF(KOKPIT!B1607&lt;&gt;"",KOKPIT!B1607,"")</f>
        <v/>
      </c>
      <c r="C1607" s="124" t="str">
        <f>IF(A1607&lt;&gt;"",SUMIFS('JPK_KR-1'!AL:AL,'JPK_KR-1'!W:W,B1607),"")</f>
        <v/>
      </c>
      <c r="D1607" s="124" t="str">
        <f>IF(A1607&lt;&gt;"",SUMIFS('JPK_KR-1'!AM:AM,'JPK_KR-1'!W:W,B1607),"")</f>
        <v/>
      </c>
      <c r="E1607" t="str">
        <f>IF(KOKPIT!E1607&lt;&gt;"",KOKPIT!E1607,"")</f>
        <v/>
      </c>
      <c r="F1607" t="str">
        <f>IF(KOKPIT!F1607&lt;&gt;"",KOKPIT!F1607,"")</f>
        <v/>
      </c>
      <c r="G1607" s="124" t="str">
        <f>IF(E1607&lt;&gt;"",SUMIFS('JPK_KR-1'!AL:AL,'JPK_KR-1'!W:W,F1607),"")</f>
        <v/>
      </c>
      <c r="H1607" s="124" t="str">
        <f>IF(E1607&lt;&gt;"",SUMIFS('JPK_KR-1'!AM:AM,'JPK_KR-1'!W:W,F1607),"")</f>
        <v/>
      </c>
      <c r="I1607" t="str">
        <f>IF(KOKPIT!I1607&lt;&gt;"",KOKPIT!I1607,"")</f>
        <v/>
      </c>
      <c r="J1607" t="str">
        <f>IF(KOKPIT!J1607&lt;&gt;"",KOKPIT!J1607,"")</f>
        <v/>
      </c>
      <c r="K1607" s="124" t="str">
        <f>IF(I1607&lt;&gt;"",SUMIFS('JPK_KR-1'!AJ:AJ,'JPK_KR-1'!W:W,J1607),"")</f>
        <v/>
      </c>
      <c r="L1607" s="124" t="str">
        <f>IF(I1607&lt;&gt;"",SUMIFS('JPK_KR-1'!AK:AK,'JPK_KR-1'!W:W,J1607),"")</f>
        <v/>
      </c>
    </row>
    <row r="1608" spans="1:12" x14ac:dyDescent="0.35">
      <c r="A1608" t="str">
        <f>IF(KOKPIT!A1608&lt;&gt;"",KOKPIT!A1608,"")</f>
        <v/>
      </c>
      <c r="B1608" t="str">
        <f>IF(KOKPIT!B1608&lt;&gt;"",KOKPIT!B1608,"")</f>
        <v/>
      </c>
      <c r="C1608" s="124" t="str">
        <f>IF(A1608&lt;&gt;"",SUMIFS('JPK_KR-1'!AL:AL,'JPK_KR-1'!W:W,B1608),"")</f>
        <v/>
      </c>
      <c r="D1608" s="124" t="str">
        <f>IF(A1608&lt;&gt;"",SUMIFS('JPK_KR-1'!AM:AM,'JPK_KR-1'!W:W,B1608),"")</f>
        <v/>
      </c>
      <c r="E1608" t="str">
        <f>IF(KOKPIT!E1608&lt;&gt;"",KOKPIT!E1608,"")</f>
        <v/>
      </c>
      <c r="F1608" t="str">
        <f>IF(KOKPIT!F1608&lt;&gt;"",KOKPIT!F1608,"")</f>
        <v/>
      </c>
      <c r="G1608" s="124" t="str">
        <f>IF(E1608&lt;&gt;"",SUMIFS('JPK_KR-1'!AL:AL,'JPK_KR-1'!W:W,F1608),"")</f>
        <v/>
      </c>
      <c r="H1608" s="124" t="str">
        <f>IF(E1608&lt;&gt;"",SUMIFS('JPK_KR-1'!AM:AM,'JPK_KR-1'!W:W,F1608),"")</f>
        <v/>
      </c>
      <c r="I1608" t="str">
        <f>IF(KOKPIT!I1608&lt;&gt;"",KOKPIT!I1608,"")</f>
        <v/>
      </c>
      <c r="J1608" t="str">
        <f>IF(KOKPIT!J1608&lt;&gt;"",KOKPIT!J1608,"")</f>
        <v/>
      </c>
      <c r="K1608" s="124" t="str">
        <f>IF(I1608&lt;&gt;"",SUMIFS('JPK_KR-1'!AJ:AJ,'JPK_KR-1'!W:W,J1608),"")</f>
        <v/>
      </c>
      <c r="L1608" s="124" t="str">
        <f>IF(I1608&lt;&gt;"",SUMIFS('JPK_KR-1'!AK:AK,'JPK_KR-1'!W:W,J1608),"")</f>
        <v/>
      </c>
    </row>
    <row r="1609" spans="1:12" x14ac:dyDescent="0.35">
      <c r="A1609" t="str">
        <f>IF(KOKPIT!A1609&lt;&gt;"",KOKPIT!A1609,"")</f>
        <v/>
      </c>
      <c r="B1609" t="str">
        <f>IF(KOKPIT!B1609&lt;&gt;"",KOKPIT!B1609,"")</f>
        <v/>
      </c>
      <c r="C1609" s="124" t="str">
        <f>IF(A1609&lt;&gt;"",SUMIFS('JPK_KR-1'!AL:AL,'JPK_KR-1'!W:W,B1609),"")</f>
        <v/>
      </c>
      <c r="D1609" s="124" t="str">
        <f>IF(A1609&lt;&gt;"",SUMIFS('JPK_KR-1'!AM:AM,'JPK_KR-1'!W:W,B1609),"")</f>
        <v/>
      </c>
      <c r="E1609" t="str">
        <f>IF(KOKPIT!E1609&lt;&gt;"",KOKPIT!E1609,"")</f>
        <v/>
      </c>
      <c r="F1609" t="str">
        <f>IF(KOKPIT!F1609&lt;&gt;"",KOKPIT!F1609,"")</f>
        <v/>
      </c>
      <c r="G1609" s="124" t="str">
        <f>IF(E1609&lt;&gt;"",SUMIFS('JPK_KR-1'!AL:AL,'JPK_KR-1'!W:W,F1609),"")</f>
        <v/>
      </c>
      <c r="H1609" s="124" t="str">
        <f>IF(E1609&lt;&gt;"",SUMIFS('JPK_KR-1'!AM:AM,'JPK_KR-1'!W:W,F1609),"")</f>
        <v/>
      </c>
      <c r="I1609" t="str">
        <f>IF(KOKPIT!I1609&lt;&gt;"",KOKPIT!I1609,"")</f>
        <v/>
      </c>
      <c r="J1609" t="str">
        <f>IF(KOKPIT!J1609&lt;&gt;"",KOKPIT!J1609,"")</f>
        <v/>
      </c>
      <c r="K1609" s="124" t="str">
        <f>IF(I1609&lt;&gt;"",SUMIFS('JPK_KR-1'!AJ:AJ,'JPK_KR-1'!W:W,J1609),"")</f>
        <v/>
      </c>
      <c r="L1609" s="124" t="str">
        <f>IF(I1609&lt;&gt;"",SUMIFS('JPK_KR-1'!AK:AK,'JPK_KR-1'!W:W,J1609),"")</f>
        <v/>
      </c>
    </row>
    <row r="1610" spans="1:12" x14ac:dyDescent="0.35">
      <c r="A1610" t="str">
        <f>IF(KOKPIT!A1610&lt;&gt;"",KOKPIT!A1610,"")</f>
        <v/>
      </c>
      <c r="B1610" t="str">
        <f>IF(KOKPIT!B1610&lt;&gt;"",KOKPIT!B1610,"")</f>
        <v/>
      </c>
      <c r="C1610" s="124" t="str">
        <f>IF(A1610&lt;&gt;"",SUMIFS('JPK_KR-1'!AL:AL,'JPK_KR-1'!W:W,B1610),"")</f>
        <v/>
      </c>
      <c r="D1610" s="124" t="str">
        <f>IF(A1610&lt;&gt;"",SUMIFS('JPK_KR-1'!AM:AM,'JPK_KR-1'!W:W,B1610),"")</f>
        <v/>
      </c>
      <c r="E1610" t="str">
        <f>IF(KOKPIT!E1610&lt;&gt;"",KOKPIT!E1610,"")</f>
        <v/>
      </c>
      <c r="F1610" t="str">
        <f>IF(KOKPIT!F1610&lt;&gt;"",KOKPIT!F1610,"")</f>
        <v/>
      </c>
      <c r="G1610" s="124" t="str">
        <f>IF(E1610&lt;&gt;"",SUMIFS('JPK_KR-1'!AL:AL,'JPK_KR-1'!W:W,F1610),"")</f>
        <v/>
      </c>
      <c r="H1610" s="124" t="str">
        <f>IF(E1610&lt;&gt;"",SUMIFS('JPK_KR-1'!AM:AM,'JPK_KR-1'!W:W,F1610),"")</f>
        <v/>
      </c>
      <c r="I1610" t="str">
        <f>IF(KOKPIT!I1610&lt;&gt;"",KOKPIT!I1610,"")</f>
        <v/>
      </c>
      <c r="J1610" t="str">
        <f>IF(KOKPIT!J1610&lt;&gt;"",KOKPIT!J1610,"")</f>
        <v/>
      </c>
      <c r="K1610" s="124" t="str">
        <f>IF(I1610&lt;&gt;"",SUMIFS('JPK_KR-1'!AJ:AJ,'JPK_KR-1'!W:W,J1610),"")</f>
        <v/>
      </c>
      <c r="L1610" s="124" t="str">
        <f>IF(I1610&lt;&gt;"",SUMIFS('JPK_KR-1'!AK:AK,'JPK_KR-1'!W:W,J1610),"")</f>
        <v/>
      </c>
    </row>
    <row r="1611" spans="1:12" x14ac:dyDescent="0.35">
      <c r="A1611" t="str">
        <f>IF(KOKPIT!A1611&lt;&gt;"",KOKPIT!A1611,"")</f>
        <v/>
      </c>
      <c r="B1611" t="str">
        <f>IF(KOKPIT!B1611&lt;&gt;"",KOKPIT!B1611,"")</f>
        <v/>
      </c>
      <c r="C1611" s="124" t="str">
        <f>IF(A1611&lt;&gt;"",SUMIFS('JPK_KR-1'!AL:AL,'JPK_KR-1'!W:W,B1611),"")</f>
        <v/>
      </c>
      <c r="D1611" s="124" t="str">
        <f>IF(A1611&lt;&gt;"",SUMIFS('JPK_KR-1'!AM:AM,'JPK_KR-1'!W:W,B1611),"")</f>
        <v/>
      </c>
      <c r="E1611" t="str">
        <f>IF(KOKPIT!E1611&lt;&gt;"",KOKPIT!E1611,"")</f>
        <v/>
      </c>
      <c r="F1611" t="str">
        <f>IF(KOKPIT!F1611&lt;&gt;"",KOKPIT!F1611,"")</f>
        <v/>
      </c>
      <c r="G1611" s="124" t="str">
        <f>IF(E1611&lt;&gt;"",SUMIFS('JPK_KR-1'!AL:AL,'JPK_KR-1'!W:W,F1611),"")</f>
        <v/>
      </c>
      <c r="H1611" s="124" t="str">
        <f>IF(E1611&lt;&gt;"",SUMIFS('JPK_KR-1'!AM:AM,'JPK_KR-1'!W:W,F1611),"")</f>
        <v/>
      </c>
      <c r="I1611" t="str">
        <f>IF(KOKPIT!I1611&lt;&gt;"",KOKPIT!I1611,"")</f>
        <v/>
      </c>
      <c r="J1611" t="str">
        <f>IF(KOKPIT!J1611&lt;&gt;"",KOKPIT!J1611,"")</f>
        <v/>
      </c>
      <c r="K1611" s="124" t="str">
        <f>IF(I1611&lt;&gt;"",SUMIFS('JPK_KR-1'!AJ:AJ,'JPK_KR-1'!W:W,J1611),"")</f>
        <v/>
      </c>
      <c r="L1611" s="124" t="str">
        <f>IF(I1611&lt;&gt;"",SUMIFS('JPK_KR-1'!AK:AK,'JPK_KR-1'!W:W,J1611),"")</f>
        <v/>
      </c>
    </row>
    <row r="1612" spans="1:12" x14ac:dyDescent="0.35">
      <c r="A1612" t="str">
        <f>IF(KOKPIT!A1612&lt;&gt;"",KOKPIT!A1612,"")</f>
        <v/>
      </c>
      <c r="B1612" t="str">
        <f>IF(KOKPIT!B1612&lt;&gt;"",KOKPIT!B1612,"")</f>
        <v/>
      </c>
      <c r="C1612" s="124" t="str">
        <f>IF(A1612&lt;&gt;"",SUMIFS('JPK_KR-1'!AL:AL,'JPK_KR-1'!W:W,B1612),"")</f>
        <v/>
      </c>
      <c r="D1612" s="124" t="str">
        <f>IF(A1612&lt;&gt;"",SUMIFS('JPK_KR-1'!AM:AM,'JPK_KR-1'!W:W,B1612),"")</f>
        <v/>
      </c>
      <c r="E1612" t="str">
        <f>IF(KOKPIT!E1612&lt;&gt;"",KOKPIT!E1612,"")</f>
        <v/>
      </c>
      <c r="F1612" t="str">
        <f>IF(KOKPIT!F1612&lt;&gt;"",KOKPIT!F1612,"")</f>
        <v/>
      </c>
      <c r="G1612" s="124" t="str">
        <f>IF(E1612&lt;&gt;"",SUMIFS('JPK_KR-1'!AL:AL,'JPK_KR-1'!W:W,F1612),"")</f>
        <v/>
      </c>
      <c r="H1612" s="124" t="str">
        <f>IF(E1612&lt;&gt;"",SUMIFS('JPK_KR-1'!AM:AM,'JPK_KR-1'!W:W,F1612),"")</f>
        <v/>
      </c>
      <c r="I1612" t="str">
        <f>IF(KOKPIT!I1612&lt;&gt;"",KOKPIT!I1612,"")</f>
        <v/>
      </c>
      <c r="J1612" t="str">
        <f>IF(KOKPIT!J1612&lt;&gt;"",KOKPIT!J1612,"")</f>
        <v/>
      </c>
      <c r="K1612" s="124" t="str">
        <f>IF(I1612&lt;&gt;"",SUMIFS('JPK_KR-1'!AJ:AJ,'JPK_KR-1'!W:W,J1612),"")</f>
        <v/>
      </c>
      <c r="L1612" s="124" t="str">
        <f>IF(I1612&lt;&gt;"",SUMIFS('JPK_KR-1'!AK:AK,'JPK_KR-1'!W:W,J1612),"")</f>
        <v/>
      </c>
    </row>
    <row r="1613" spans="1:12" x14ac:dyDescent="0.35">
      <c r="A1613" t="str">
        <f>IF(KOKPIT!A1613&lt;&gt;"",KOKPIT!A1613,"")</f>
        <v/>
      </c>
      <c r="B1613" t="str">
        <f>IF(KOKPIT!B1613&lt;&gt;"",KOKPIT!B1613,"")</f>
        <v/>
      </c>
      <c r="C1613" s="124" t="str">
        <f>IF(A1613&lt;&gt;"",SUMIFS('JPK_KR-1'!AL:AL,'JPK_KR-1'!W:W,B1613),"")</f>
        <v/>
      </c>
      <c r="D1613" s="124" t="str">
        <f>IF(A1613&lt;&gt;"",SUMIFS('JPK_KR-1'!AM:AM,'JPK_KR-1'!W:W,B1613),"")</f>
        <v/>
      </c>
      <c r="E1613" t="str">
        <f>IF(KOKPIT!E1613&lt;&gt;"",KOKPIT!E1613,"")</f>
        <v/>
      </c>
      <c r="F1613" t="str">
        <f>IF(KOKPIT!F1613&lt;&gt;"",KOKPIT!F1613,"")</f>
        <v/>
      </c>
      <c r="G1613" s="124" t="str">
        <f>IF(E1613&lt;&gt;"",SUMIFS('JPK_KR-1'!AL:AL,'JPK_KR-1'!W:W,F1613),"")</f>
        <v/>
      </c>
      <c r="H1613" s="124" t="str">
        <f>IF(E1613&lt;&gt;"",SUMIFS('JPK_KR-1'!AM:AM,'JPK_KR-1'!W:W,F1613),"")</f>
        <v/>
      </c>
      <c r="I1613" t="str">
        <f>IF(KOKPIT!I1613&lt;&gt;"",KOKPIT!I1613,"")</f>
        <v/>
      </c>
      <c r="J1613" t="str">
        <f>IF(KOKPIT!J1613&lt;&gt;"",KOKPIT!J1613,"")</f>
        <v/>
      </c>
      <c r="K1613" s="124" t="str">
        <f>IF(I1613&lt;&gt;"",SUMIFS('JPK_KR-1'!AJ:AJ,'JPK_KR-1'!W:W,J1613),"")</f>
        <v/>
      </c>
      <c r="L1613" s="124" t="str">
        <f>IF(I1613&lt;&gt;"",SUMIFS('JPK_KR-1'!AK:AK,'JPK_KR-1'!W:W,J1613),"")</f>
        <v/>
      </c>
    </row>
    <row r="1614" spans="1:12" x14ac:dyDescent="0.35">
      <c r="A1614" t="str">
        <f>IF(KOKPIT!A1614&lt;&gt;"",KOKPIT!A1614,"")</f>
        <v/>
      </c>
      <c r="B1614" t="str">
        <f>IF(KOKPIT!B1614&lt;&gt;"",KOKPIT!B1614,"")</f>
        <v/>
      </c>
      <c r="C1614" s="124" t="str">
        <f>IF(A1614&lt;&gt;"",SUMIFS('JPK_KR-1'!AL:AL,'JPK_KR-1'!W:W,B1614),"")</f>
        <v/>
      </c>
      <c r="D1614" s="124" t="str">
        <f>IF(A1614&lt;&gt;"",SUMIFS('JPK_KR-1'!AM:AM,'JPK_KR-1'!W:W,B1614),"")</f>
        <v/>
      </c>
      <c r="E1614" t="str">
        <f>IF(KOKPIT!E1614&lt;&gt;"",KOKPIT!E1614,"")</f>
        <v/>
      </c>
      <c r="F1614" t="str">
        <f>IF(KOKPIT!F1614&lt;&gt;"",KOKPIT!F1614,"")</f>
        <v/>
      </c>
      <c r="G1614" s="124" t="str">
        <f>IF(E1614&lt;&gt;"",SUMIFS('JPK_KR-1'!AL:AL,'JPK_KR-1'!W:W,F1614),"")</f>
        <v/>
      </c>
      <c r="H1614" s="124" t="str">
        <f>IF(E1614&lt;&gt;"",SUMIFS('JPK_KR-1'!AM:AM,'JPK_KR-1'!W:W,F1614),"")</f>
        <v/>
      </c>
      <c r="I1614" t="str">
        <f>IF(KOKPIT!I1614&lt;&gt;"",KOKPIT!I1614,"")</f>
        <v/>
      </c>
      <c r="J1614" t="str">
        <f>IF(KOKPIT!J1614&lt;&gt;"",KOKPIT!J1614,"")</f>
        <v/>
      </c>
      <c r="K1614" s="124" t="str">
        <f>IF(I1614&lt;&gt;"",SUMIFS('JPK_KR-1'!AJ:AJ,'JPK_KR-1'!W:W,J1614),"")</f>
        <v/>
      </c>
      <c r="L1614" s="124" t="str">
        <f>IF(I1614&lt;&gt;"",SUMIFS('JPK_KR-1'!AK:AK,'JPK_KR-1'!W:W,J1614),"")</f>
        <v/>
      </c>
    </row>
    <row r="1615" spans="1:12" x14ac:dyDescent="0.35">
      <c r="A1615" t="str">
        <f>IF(KOKPIT!A1615&lt;&gt;"",KOKPIT!A1615,"")</f>
        <v/>
      </c>
      <c r="B1615" t="str">
        <f>IF(KOKPIT!B1615&lt;&gt;"",KOKPIT!B1615,"")</f>
        <v/>
      </c>
      <c r="C1615" s="124" t="str">
        <f>IF(A1615&lt;&gt;"",SUMIFS('JPK_KR-1'!AL:AL,'JPK_KR-1'!W:W,B1615),"")</f>
        <v/>
      </c>
      <c r="D1615" s="124" t="str">
        <f>IF(A1615&lt;&gt;"",SUMIFS('JPK_KR-1'!AM:AM,'JPK_KR-1'!W:W,B1615),"")</f>
        <v/>
      </c>
      <c r="E1615" t="str">
        <f>IF(KOKPIT!E1615&lt;&gt;"",KOKPIT!E1615,"")</f>
        <v/>
      </c>
      <c r="F1615" t="str">
        <f>IF(KOKPIT!F1615&lt;&gt;"",KOKPIT!F1615,"")</f>
        <v/>
      </c>
      <c r="G1615" s="124" t="str">
        <f>IF(E1615&lt;&gt;"",SUMIFS('JPK_KR-1'!AL:AL,'JPK_KR-1'!W:W,F1615),"")</f>
        <v/>
      </c>
      <c r="H1615" s="124" t="str">
        <f>IF(E1615&lt;&gt;"",SUMIFS('JPK_KR-1'!AM:AM,'JPK_KR-1'!W:W,F1615),"")</f>
        <v/>
      </c>
      <c r="I1615" t="str">
        <f>IF(KOKPIT!I1615&lt;&gt;"",KOKPIT!I1615,"")</f>
        <v/>
      </c>
      <c r="J1615" t="str">
        <f>IF(KOKPIT!J1615&lt;&gt;"",KOKPIT!J1615,"")</f>
        <v/>
      </c>
      <c r="K1615" s="124" t="str">
        <f>IF(I1615&lt;&gt;"",SUMIFS('JPK_KR-1'!AJ:AJ,'JPK_KR-1'!W:W,J1615),"")</f>
        <v/>
      </c>
      <c r="L1615" s="124" t="str">
        <f>IF(I1615&lt;&gt;"",SUMIFS('JPK_KR-1'!AK:AK,'JPK_KR-1'!W:W,J1615),"")</f>
        <v/>
      </c>
    </row>
    <row r="1616" spans="1:12" x14ac:dyDescent="0.35">
      <c r="A1616" t="str">
        <f>IF(KOKPIT!A1616&lt;&gt;"",KOKPIT!A1616,"")</f>
        <v/>
      </c>
      <c r="B1616" t="str">
        <f>IF(KOKPIT!B1616&lt;&gt;"",KOKPIT!B1616,"")</f>
        <v/>
      </c>
      <c r="C1616" s="124" t="str">
        <f>IF(A1616&lt;&gt;"",SUMIFS('JPK_KR-1'!AL:AL,'JPK_KR-1'!W:W,B1616),"")</f>
        <v/>
      </c>
      <c r="D1616" s="124" t="str">
        <f>IF(A1616&lt;&gt;"",SUMIFS('JPK_KR-1'!AM:AM,'JPK_KR-1'!W:W,B1616),"")</f>
        <v/>
      </c>
      <c r="E1616" t="str">
        <f>IF(KOKPIT!E1616&lt;&gt;"",KOKPIT!E1616,"")</f>
        <v/>
      </c>
      <c r="F1616" t="str">
        <f>IF(KOKPIT!F1616&lt;&gt;"",KOKPIT!F1616,"")</f>
        <v/>
      </c>
      <c r="G1616" s="124" t="str">
        <f>IF(E1616&lt;&gt;"",SUMIFS('JPK_KR-1'!AL:AL,'JPK_KR-1'!W:W,F1616),"")</f>
        <v/>
      </c>
      <c r="H1616" s="124" t="str">
        <f>IF(E1616&lt;&gt;"",SUMIFS('JPK_KR-1'!AM:AM,'JPK_KR-1'!W:W,F1616),"")</f>
        <v/>
      </c>
      <c r="I1616" t="str">
        <f>IF(KOKPIT!I1616&lt;&gt;"",KOKPIT!I1616,"")</f>
        <v/>
      </c>
      <c r="J1616" t="str">
        <f>IF(KOKPIT!J1616&lt;&gt;"",KOKPIT!J1616,"")</f>
        <v/>
      </c>
      <c r="K1616" s="124" t="str">
        <f>IF(I1616&lt;&gt;"",SUMIFS('JPK_KR-1'!AJ:AJ,'JPK_KR-1'!W:W,J1616),"")</f>
        <v/>
      </c>
      <c r="L1616" s="124" t="str">
        <f>IF(I1616&lt;&gt;"",SUMIFS('JPK_KR-1'!AK:AK,'JPK_KR-1'!W:W,J1616),"")</f>
        <v/>
      </c>
    </row>
    <row r="1617" spans="1:12" x14ac:dyDescent="0.35">
      <c r="A1617" t="str">
        <f>IF(KOKPIT!A1617&lt;&gt;"",KOKPIT!A1617,"")</f>
        <v/>
      </c>
      <c r="B1617" t="str">
        <f>IF(KOKPIT!B1617&lt;&gt;"",KOKPIT!B1617,"")</f>
        <v/>
      </c>
      <c r="C1617" s="124" t="str">
        <f>IF(A1617&lt;&gt;"",SUMIFS('JPK_KR-1'!AL:AL,'JPK_KR-1'!W:W,B1617),"")</f>
        <v/>
      </c>
      <c r="D1617" s="124" t="str">
        <f>IF(A1617&lt;&gt;"",SUMIFS('JPK_KR-1'!AM:AM,'JPK_KR-1'!W:W,B1617),"")</f>
        <v/>
      </c>
      <c r="E1617" t="str">
        <f>IF(KOKPIT!E1617&lt;&gt;"",KOKPIT!E1617,"")</f>
        <v/>
      </c>
      <c r="F1617" t="str">
        <f>IF(KOKPIT!F1617&lt;&gt;"",KOKPIT!F1617,"")</f>
        <v/>
      </c>
      <c r="G1617" s="124" t="str">
        <f>IF(E1617&lt;&gt;"",SUMIFS('JPK_KR-1'!AL:AL,'JPK_KR-1'!W:W,F1617),"")</f>
        <v/>
      </c>
      <c r="H1617" s="124" t="str">
        <f>IF(E1617&lt;&gt;"",SUMIFS('JPK_KR-1'!AM:AM,'JPK_KR-1'!W:W,F1617),"")</f>
        <v/>
      </c>
      <c r="I1617" t="str">
        <f>IF(KOKPIT!I1617&lt;&gt;"",KOKPIT!I1617,"")</f>
        <v/>
      </c>
      <c r="J1617" t="str">
        <f>IF(KOKPIT!J1617&lt;&gt;"",KOKPIT!J1617,"")</f>
        <v/>
      </c>
      <c r="K1617" s="124" t="str">
        <f>IF(I1617&lt;&gt;"",SUMIFS('JPK_KR-1'!AJ:AJ,'JPK_KR-1'!W:W,J1617),"")</f>
        <v/>
      </c>
      <c r="L1617" s="124" t="str">
        <f>IF(I1617&lt;&gt;"",SUMIFS('JPK_KR-1'!AK:AK,'JPK_KR-1'!W:W,J1617),"")</f>
        <v/>
      </c>
    </row>
    <row r="1618" spans="1:12" x14ac:dyDescent="0.35">
      <c r="A1618" t="str">
        <f>IF(KOKPIT!A1618&lt;&gt;"",KOKPIT!A1618,"")</f>
        <v/>
      </c>
      <c r="B1618" t="str">
        <f>IF(KOKPIT!B1618&lt;&gt;"",KOKPIT!B1618,"")</f>
        <v/>
      </c>
      <c r="C1618" s="124" t="str">
        <f>IF(A1618&lt;&gt;"",SUMIFS('JPK_KR-1'!AL:AL,'JPK_KR-1'!W:W,B1618),"")</f>
        <v/>
      </c>
      <c r="D1618" s="124" t="str">
        <f>IF(A1618&lt;&gt;"",SUMIFS('JPK_KR-1'!AM:AM,'JPK_KR-1'!W:W,B1618),"")</f>
        <v/>
      </c>
      <c r="E1618" t="str">
        <f>IF(KOKPIT!E1618&lt;&gt;"",KOKPIT!E1618,"")</f>
        <v/>
      </c>
      <c r="F1618" t="str">
        <f>IF(KOKPIT!F1618&lt;&gt;"",KOKPIT!F1618,"")</f>
        <v/>
      </c>
      <c r="G1618" s="124" t="str">
        <f>IF(E1618&lt;&gt;"",SUMIFS('JPK_KR-1'!AL:AL,'JPK_KR-1'!W:W,F1618),"")</f>
        <v/>
      </c>
      <c r="H1618" s="124" t="str">
        <f>IF(E1618&lt;&gt;"",SUMIFS('JPK_KR-1'!AM:AM,'JPK_KR-1'!W:W,F1618),"")</f>
        <v/>
      </c>
      <c r="I1618" t="str">
        <f>IF(KOKPIT!I1618&lt;&gt;"",KOKPIT!I1618,"")</f>
        <v/>
      </c>
      <c r="J1618" t="str">
        <f>IF(KOKPIT!J1618&lt;&gt;"",KOKPIT!J1618,"")</f>
        <v/>
      </c>
      <c r="K1618" s="124" t="str">
        <f>IF(I1618&lt;&gt;"",SUMIFS('JPK_KR-1'!AJ:AJ,'JPK_KR-1'!W:W,J1618),"")</f>
        <v/>
      </c>
      <c r="L1618" s="124" t="str">
        <f>IF(I1618&lt;&gt;"",SUMIFS('JPK_KR-1'!AK:AK,'JPK_KR-1'!W:W,J1618),"")</f>
        <v/>
      </c>
    </row>
    <row r="1619" spans="1:12" x14ac:dyDescent="0.35">
      <c r="A1619" t="str">
        <f>IF(KOKPIT!A1619&lt;&gt;"",KOKPIT!A1619,"")</f>
        <v/>
      </c>
      <c r="B1619" t="str">
        <f>IF(KOKPIT!B1619&lt;&gt;"",KOKPIT!B1619,"")</f>
        <v/>
      </c>
      <c r="C1619" s="124" t="str">
        <f>IF(A1619&lt;&gt;"",SUMIFS('JPK_KR-1'!AL:AL,'JPK_KR-1'!W:W,B1619),"")</f>
        <v/>
      </c>
      <c r="D1619" s="124" t="str">
        <f>IF(A1619&lt;&gt;"",SUMIFS('JPK_KR-1'!AM:AM,'JPK_KR-1'!W:W,B1619),"")</f>
        <v/>
      </c>
      <c r="E1619" t="str">
        <f>IF(KOKPIT!E1619&lt;&gt;"",KOKPIT!E1619,"")</f>
        <v/>
      </c>
      <c r="F1619" t="str">
        <f>IF(KOKPIT!F1619&lt;&gt;"",KOKPIT!F1619,"")</f>
        <v/>
      </c>
      <c r="G1619" s="124" t="str">
        <f>IF(E1619&lt;&gt;"",SUMIFS('JPK_KR-1'!AL:AL,'JPK_KR-1'!W:W,F1619),"")</f>
        <v/>
      </c>
      <c r="H1619" s="124" t="str">
        <f>IF(E1619&lt;&gt;"",SUMIFS('JPK_KR-1'!AM:AM,'JPK_KR-1'!W:W,F1619),"")</f>
        <v/>
      </c>
      <c r="I1619" t="str">
        <f>IF(KOKPIT!I1619&lt;&gt;"",KOKPIT!I1619,"")</f>
        <v/>
      </c>
      <c r="J1619" t="str">
        <f>IF(KOKPIT!J1619&lt;&gt;"",KOKPIT!J1619,"")</f>
        <v/>
      </c>
      <c r="K1619" s="124" t="str">
        <f>IF(I1619&lt;&gt;"",SUMIFS('JPK_KR-1'!AJ:AJ,'JPK_KR-1'!W:W,J1619),"")</f>
        <v/>
      </c>
      <c r="L1619" s="124" t="str">
        <f>IF(I1619&lt;&gt;"",SUMIFS('JPK_KR-1'!AK:AK,'JPK_KR-1'!W:W,J1619),"")</f>
        <v/>
      </c>
    </row>
    <row r="1620" spans="1:12" x14ac:dyDescent="0.35">
      <c r="A1620" t="str">
        <f>IF(KOKPIT!A1620&lt;&gt;"",KOKPIT!A1620,"")</f>
        <v/>
      </c>
      <c r="B1620" t="str">
        <f>IF(KOKPIT!B1620&lt;&gt;"",KOKPIT!B1620,"")</f>
        <v/>
      </c>
      <c r="C1620" s="124" t="str">
        <f>IF(A1620&lt;&gt;"",SUMIFS('JPK_KR-1'!AL:AL,'JPK_KR-1'!W:W,B1620),"")</f>
        <v/>
      </c>
      <c r="D1620" s="124" t="str">
        <f>IF(A1620&lt;&gt;"",SUMIFS('JPK_KR-1'!AM:AM,'JPK_KR-1'!W:W,B1620),"")</f>
        <v/>
      </c>
      <c r="E1620" t="str">
        <f>IF(KOKPIT!E1620&lt;&gt;"",KOKPIT!E1620,"")</f>
        <v/>
      </c>
      <c r="F1620" t="str">
        <f>IF(KOKPIT!F1620&lt;&gt;"",KOKPIT!F1620,"")</f>
        <v/>
      </c>
      <c r="G1620" s="124" t="str">
        <f>IF(E1620&lt;&gt;"",SUMIFS('JPK_KR-1'!AL:AL,'JPK_KR-1'!W:W,F1620),"")</f>
        <v/>
      </c>
      <c r="H1620" s="124" t="str">
        <f>IF(E1620&lt;&gt;"",SUMIFS('JPK_KR-1'!AM:AM,'JPK_KR-1'!W:W,F1620),"")</f>
        <v/>
      </c>
      <c r="I1620" t="str">
        <f>IF(KOKPIT!I1620&lt;&gt;"",KOKPIT!I1620,"")</f>
        <v/>
      </c>
      <c r="J1620" t="str">
        <f>IF(KOKPIT!J1620&lt;&gt;"",KOKPIT!J1620,"")</f>
        <v/>
      </c>
      <c r="K1620" s="124" t="str">
        <f>IF(I1620&lt;&gt;"",SUMIFS('JPK_KR-1'!AJ:AJ,'JPK_KR-1'!W:W,J1620),"")</f>
        <v/>
      </c>
      <c r="L1620" s="124" t="str">
        <f>IF(I1620&lt;&gt;"",SUMIFS('JPK_KR-1'!AK:AK,'JPK_KR-1'!W:W,J1620),"")</f>
        <v/>
      </c>
    </row>
    <row r="1621" spans="1:12" x14ac:dyDescent="0.35">
      <c r="A1621" t="str">
        <f>IF(KOKPIT!A1621&lt;&gt;"",KOKPIT!A1621,"")</f>
        <v/>
      </c>
      <c r="B1621" t="str">
        <f>IF(KOKPIT!B1621&lt;&gt;"",KOKPIT!B1621,"")</f>
        <v/>
      </c>
      <c r="C1621" s="124" t="str">
        <f>IF(A1621&lt;&gt;"",SUMIFS('JPK_KR-1'!AL:AL,'JPK_KR-1'!W:W,B1621),"")</f>
        <v/>
      </c>
      <c r="D1621" s="124" t="str">
        <f>IF(A1621&lt;&gt;"",SUMIFS('JPK_KR-1'!AM:AM,'JPK_KR-1'!W:W,B1621),"")</f>
        <v/>
      </c>
      <c r="E1621" t="str">
        <f>IF(KOKPIT!E1621&lt;&gt;"",KOKPIT!E1621,"")</f>
        <v/>
      </c>
      <c r="F1621" t="str">
        <f>IF(KOKPIT!F1621&lt;&gt;"",KOKPIT!F1621,"")</f>
        <v/>
      </c>
      <c r="G1621" s="124" t="str">
        <f>IF(E1621&lt;&gt;"",SUMIFS('JPK_KR-1'!AL:AL,'JPK_KR-1'!W:W,F1621),"")</f>
        <v/>
      </c>
      <c r="H1621" s="124" t="str">
        <f>IF(E1621&lt;&gt;"",SUMIFS('JPK_KR-1'!AM:AM,'JPK_KR-1'!W:W,F1621),"")</f>
        <v/>
      </c>
      <c r="I1621" t="str">
        <f>IF(KOKPIT!I1621&lt;&gt;"",KOKPIT!I1621,"")</f>
        <v/>
      </c>
      <c r="J1621" t="str">
        <f>IF(KOKPIT!J1621&lt;&gt;"",KOKPIT!J1621,"")</f>
        <v/>
      </c>
      <c r="K1621" s="124" t="str">
        <f>IF(I1621&lt;&gt;"",SUMIFS('JPK_KR-1'!AJ:AJ,'JPK_KR-1'!W:W,J1621),"")</f>
        <v/>
      </c>
      <c r="L1621" s="124" t="str">
        <f>IF(I1621&lt;&gt;"",SUMIFS('JPK_KR-1'!AK:AK,'JPK_KR-1'!W:W,J1621),"")</f>
        <v/>
      </c>
    </row>
    <row r="1622" spans="1:12" x14ac:dyDescent="0.35">
      <c r="A1622" t="str">
        <f>IF(KOKPIT!A1622&lt;&gt;"",KOKPIT!A1622,"")</f>
        <v/>
      </c>
      <c r="B1622" t="str">
        <f>IF(KOKPIT!B1622&lt;&gt;"",KOKPIT!B1622,"")</f>
        <v/>
      </c>
      <c r="C1622" s="124" t="str">
        <f>IF(A1622&lt;&gt;"",SUMIFS('JPK_KR-1'!AL:AL,'JPK_KR-1'!W:W,B1622),"")</f>
        <v/>
      </c>
      <c r="D1622" s="124" t="str">
        <f>IF(A1622&lt;&gt;"",SUMIFS('JPK_KR-1'!AM:AM,'JPK_KR-1'!W:W,B1622),"")</f>
        <v/>
      </c>
      <c r="E1622" t="str">
        <f>IF(KOKPIT!E1622&lt;&gt;"",KOKPIT!E1622,"")</f>
        <v/>
      </c>
      <c r="F1622" t="str">
        <f>IF(KOKPIT!F1622&lt;&gt;"",KOKPIT!F1622,"")</f>
        <v/>
      </c>
      <c r="G1622" s="124" t="str">
        <f>IF(E1622&lt;&gt;"",SUMIFS('JPK_KR-1'!AL:AL,'JPK_KR-1'!W:W,F1622),"")</f>
        <v/>
      </c>
      <c r="H1622" s="124" t="str">
        <f>IF(E1622&lt;&gt;"",SUMIFS('JPK_KR-1'!AM:AM,'JPK_KR-1'!W:W,F1622),"")</f>
        <v/>
      </c>
      <c r="I1622" t="str">
        <f>IF(KOKPIT!I1622&lt;&gt;"",KOKPIT!I1622,"")</f>
        <v/>
      </c>
      <c r="J1622" t="str">
        <f>IF(KOKPIT!J1622&lt;&gt;"",KOKPIT!J1622,"")</f>
        <v/>
      </c>
      <c r="K1622" s="124" t="str">
        <f>IF(I1622&lt;&gt;"",SUMIFS('JPK_KR-1'!AJ:AJ,'JPK_KR-1'!W:W,J1622),"")</f>
        <v/>
      </c>
      <c r="L1622" s="124" t="str">
        <f>IF(I1622&lt;&gt;"",SUMIFS('JPK_KR-1'!AK:AK,'JPK_KR-1'!W:W,J1622),"")</f>
        <v/>
      </c>
    </row>
    <row r="1623" spans="1:12" x14ac:dyDescent="0.35">
      <c r="A1623" t="str">
        <f>IF(KOKPIT!A1623&lt;&gt;"",KOKPIT!A1623,"")</f>
        <v/>
      </c>
      <c r="B1623" t="str">
        <f>IF(KOKPIT!B1623&lt;&gt;"",KOKPIT!B1623,"")</f>
        <v/>
      </c>
      <c r="C1623" s="124" t="str">
        <f>IF(A1623&lt;&gt;"",SUMIFS('JPK_KR-1'!AL:AL,'JPK_KR-1'!W:W,B1623),"")</f>
        <v/>
      </c>
      <c r="D1623" s="124" t="str">
        <f>IF(A1623&lt;&gt;"",SUMIFS('JPK_KR-1'!AM:AM,'JPK_KR-1'!W:W,B1623),"")</f>
        <v/>
      </c>
      <c r="E1623" t="str">
        <f>IF(KOKPIT!E1623&lt;&gt;"",KOKPIT!E1623,"")</f>
        <v/>
      </c>
      <c r="F1623" t="str">
        <f>IF(KOKPIT!F1623&lt;&gt;"",KOKPIT!F1623,"")</f>
        <v/>
      </c>
      <c r="G1623" s="124" t="str">
        <f>IF(E1623&lt;&gt;"",SUMIFS('JPK_KR-1'!AL:AL,'JPK_KR-1'!W:W,F1623),"")</f>
        <v/>
      </c>
      <c r="H1623" s="124" t="str">
        <f>IF(E1623&lt;&gt;"",SUMIFS('JPK_KR-1'!AM:AM,'JPK_KR-1'!W:W,F1623),"")</f>
        <v/>
      </c>
      <c r="I1623" t="str">
        <f>IF(KOKPIT!I1623&lt;&gt;"",KOKPIT!I1623,"")</f>
        <v/>
      </c>
      <c r="J1623" t="str">
        <f>IF(KOKPIT!J1623&lt;&gt;"",KOKPIT!J1623,"")</f>
        <v/>
      </c>
      <c r="K1623" s="124" t="str">
        <f>IF(I1623&lt;&gt;"",SUMIFS('JPK_KR-1'!AJ:AJ,'JPK_KR-1'!W:W,J1623),"")</f>
        <v/>
      </c>
      <c r="L1623" s="124" t="str">
        <f>IF(I1623&lt;&gt;"",SUMIFS('JPK_KR-1'!AK:AK,'JPK_KR-1'!W:W,J1623),"")</f>
        <v/>
      </c>
    </row>
    <row r="1624" spans="1:12" x14ac:dyDescent="0.35">
      <c r="A1624" t="str">
        <f>IF(KOKPIT!A1624&lt;&gt;"",KOKPIT!A1624,"")</f>
        <v/>
      </c>
      <c r="B1624" t="str">
        <f>IF(KOKPIT!B1624&lt;&gt;"",KOKPIT!B1624,"")</f>
        <v/>
      </c>
      <c r="C1624" s="124" t="str">
        <f>IF(A1624&lt;&gt;"",SUMIFS('JPK_KR-1'!AL:AL,'JPK_KR-1'!W:W,B1624),"")</f>
        <v/>
      </c>
      <c r="D1624" s="124" t="str">
        <f>IF(A1624&lt;&gt;"",SUMIFS('JPK_KR-1'!AM:AM,'JPK_KR-1'!W:W,B1624),"")</f>
        <v/>
      </c>
      <c r="E1624" t="str">
        <f>IF(KOKPIT!E1624&lt;&gt;"",KOKPIT!E1624,"")</f>
        <v/>
      </c>
      <c r="F1624" t="str">
        <f>IF(KOKPIT!F1624&lt;&gt;"",KOKPIT!F1624,"")</f>
        <v/>
      </c>
      <c r="G1624" s="124" t="str">
        <f>IF(E1624&lt;&gt;"",SUMIFS('JPK_KR-1'!AL:AL,'JPK_KR-1'!W:W,F1624),"")</f>
        <v/>
      </c>
      <c r="H1624" s="124" t="str">
        <f>IF(E1624&lt;&gt;"",SUMIFS('JPK_KR-1'!AM:AM,'JPK_KR-1'!W:W,F1624),"")</f>
        <v/>
      </c>
      <c r="I1624" t="str">
        <f>IF(KOKPIT!I1624&lt;&gt;"",KOKPIT!I1624,"")</f>
        <v/>
      </c>
      <c r="J1624" t="str">
        <f>IF(KOKPIT!J1624&lt;&gt;"",KOKPIT!J1624,"")</f>
        <v/>
      </c>
      <c r="K1624" s="124" t="str">
        <f>IF(I1624&lt;&gt;"",SUMIFS('JPK_KR-1'!AJ:AJ,'JPK_KR-1'!W:W,J1624),"")</f>
        <v/>
      </c>
      <c r="L1624" s="124" t="str">
        <f>IF(I1624&lt;&gt;"",SUMIFS('JPK_KR-1'!AK:AK,'JPK_KR-1'!W:W,J1624),"")</f>
        <v/>
      </c>
    </row>
    <row r="1625" spans="1:12" x14ac:dyDescent="0.35">
      <c r="A1625" t="str">
        <f>IF(KOKPIT!A1625&lt;&gt;"",KOKPIT!A1625,"")</f>
        <v/>
      </c>
      <c r="B1625" t="str">
        <f>IF(KOKPIT!B1625&lt;&gt;"",KOKPIT!B1625,"")</f>
        <v/>
      </c>
      <c r="C1625" s="124" t="str">
        <f>IF(A1625&lt;&gt;"",SUMIFS('JPK_KR-1'!AL:AL,'JPK_KR-1'!W:W,B1625),"")</f>
        <v/>
      </c>
      <c r="D1625" s="124" t="str">
        <f>IF(A1625&lt;&gt;"",SUMIFS('JPK_KR-1'!AM:AM,'JPK_KR-1'!W:W,B1625),"")</f>
        <v/>
      </c>
      <c r="E1625" t="str">
        <f>IF(KOKPIT!E1625&lt;&gt;"",KOKPIT!E1625,"")</f>
        <v/>
      </c>
      <c r="F1625" t="str">
        <f>IF(KOKPIT!F1625&lt;&gt;"",KOKPIT!F1625,"")</f>
        <v/>
      </c>
      <c r="G1625" s="124" t="str">
        <f>IF(E1625&lt;&gt;"",SUMIFS('JPK_KR-1'!AL:AL,'JPK_KR-1'!W:W,F1625),"")</f>
        <v/>
      </c>
      <c r="H1625" s="124" t="str">
        <f>IF(E1625&lt;&gt;"",SUMIFS('JPK_KR-1'!AM:AM,'JPK_KR-1'!W:W,F1625),"")</f>
        <v/>
      </c>
      <c r="I1625" t="str">
        <f>IF(KOKPIT!I1625&lt;&gt;"",KOKPIT!I1625,"")</f>
        <v/>
      </c>
      <c r="J1625" t="str">
        <f>IF(KOKPIT!J1625&lt;&gt;"",KOKPIT!J1625,"")</f>
        <v/>
      </c>
      <c r="K1625" s="124" t="str">
        <f>IF(I1625&lt;&gt;"",SUMIFS('JPK_KR-1'!AJ:AJ,'JPK_KR-1'!W:W,J1625),"")</f>
        <v/>
      </c>
      <c r="L1625" s="124" t="str">
        <f>IF(I1625&lt;&gt;"",SUMIFS('JPK_KR-1'!AK:AK,'JPK_KR-1'!W:W,J1625),"")</f>
        <v/>
      </c>
    </row>
    <row r="1626" spans="1:12" x14ac:dyDescent="0.35">
      <c r="A1626" t="str">
        <f>IF(KOKPIT!A1626&lt;&gt;"",KOKPIT!A1626,"")</f>
        <v/>
      </c>
      <c r="B1626" t="str">
        <f>IF(KOKPIT!B1626&lt;&gt;"",KOKPIT!B1626,"")</f>
        <v/>
      </c>
      <c r="C1626" s="124" t="str">
        <f>IF(A1626&lt;&gt;"",SUMIFS('JPK_KR-1'!AL:AL,'JPK_KR-1'!W:W,B1626),"")</f>
        <v/>
      </c>
      <c r="D1626" s="124" t="str">
        <f>IF(A1626&lt;&gt;"",SUMIFS('JPK_KR-1'!AM:AM,'JPK_KR-1'!W:W,B1626),"")</f>
        <v/>
      </c>
      <c r="E1626" t="str">
        <f>IF(KOKPIT!E1626&lt;&gt;"",KOKPIT!E1626,"")</f>
        <v/>
      </c>
      <c r="F1626" t="str">
        <f>IF(KOKPIT!F1626&lt;&gt;"",KOKPIT!F1626,"")</f>
        <v/>
      </c>
      <c r="G1626" s="124" t="str">
        <f>IF(E1626&lt;&gt;"",SUMIFS('JPK_KR-1'!AL:AL,'JPK_KR-1'!W:W,F1626),"")</f>
        <v/>
      </c>
      <c r="H1626" s="124" t="str">
        <f>IF(E1626&lt;&gt;"",SUMIFS('JPK_KR-1'!AM:AM,'JPK_KR-1'!W:W,F1626),"")</f>
        <v/>
      </c>
      <c r="I1626" t="str">
        <f>IF(KOKPIT!I1626&lt;&gt;"",KOKPIT!I1626,"")</f>
        <v/>
      </c>
      <c r="J1626" t="str">
        <f>IF(KOKPIT!J1626&lt;&gt;"",KOKPIT!J1626,"")</f>
        <v/>
      </c>
      <c r="K1626" s="124" t="str">
        <f>IF(I1626&lt;&gt;"",SUMIFS('JPK_KR-1'!AJ:AJ,'JPK_KR-1'!W:W,J1626),"")</f>
        <v/>
      </c>
      <c r="L1626" s="124" t="str">
        <f>IF(I1626&lt;&gt;"",SUMIFS('JPK_KR-1'!AK:AK,'JPK_KR-1'!W:W,J1626),"")</f>
        <v/>
      </c>
    </row>
    <row r="1627" spans="1:12" x14ac:dyDescent="0.35">
      <c r="A1627" t="str">
        <f>IF(KOKPIT!A1627&lt;&gt;"",KOKPIT!A1627,"")</f>
        <v/>
      </c>
      <c r="B1627" t="str">
        <f>IF(KOKPIT!B1627&lt;&gt;"",KOKPIT!B1627,"")</f>
        <v/>
      </c>
      <c r="C1627" s="124" t="str">
        <f>IF(A1627&lt;&gt;"",SUMIFS('JPK_KR-1'!AL:AL,'JPK_KR-1'!W:W,B1627),"")</f>
        <v/>
      </c>
      <c r="D1627" s="124" t="str">
        <f>IF(A1627&lt;&gt;"",SUMIFS('JPK_KR-1'!AM:AM,'JPK_KR-1'!W:W,B1627),"")</f>
        <v/>
      </c>
      <c r="E1627" t="str">
        <f>IF(KOKPIT!E1627&lt;&gt;"",KOKPIT!E1627,"")</f>
        <v/>
      </c>
      <c r="F1627" t="str">
        <f>IF(KOKPIT!F1627&lt;&gt;"",KOKPIT!F1627,"")</f>
        <v/>
      </c>
      <c r="G1627" s="124" t="str">
        <f>IF(E1627&lt;&gt;"",SUMIFS('JPK_KR-1'!AL:AL,'JPK_KR-1'!W:W,F1627),"")</f>
        <v/>
      </c>
      <c r="H1627" s="124" t="str">
        <f>IF(E1627&lt;&gt;"",SUMIFS('JPK_KR-1'!AM:AM,'JPK_KR-1'!W:W,F1627),"")</f>
        <v/>
      </c>
      <c r="I1627" t="str">
        <f>IF(KOKPIT!I1627&lt;&gt;"",KOKPIT!I1627,"")</f>
        <v/>
      </c>
      <c r="J1627" t="str">
        <f>IF(KOKPIT!J1627&lt;&gt;"",KOKPIT!J1627,"")</f>
        <v/>
      </c>
      <c r="K1627" s="124" t="str">
        <f>IF(I1627&lt;&gt;"",SUMIFS('JPK_KR-1'!AJ:AJ,'JPK_KR-1'!W:W,J1627),"")</f>
        <v/>
      </c>
      <c r="L1627" s="124" t="str">
        <f>IF(I1627&lt;&gt;"",SUMIFS('JPK_KR-1'!AK:AK,'JPK_KR-1'!W:W,J1627),"")</f>
        <v/>
      </c>
    </row>
    <row r="1628" spans="1:12" x14ac:dyDescent="0.35">
      <c r="A1628" t="str">
        <f>IF(KOKPIT!A1628&lt;&gt;"",KOKPIT!A1628,"")</f>
        <v/>
      </c>
      <c r="B1628" t="str">
        <f>IF(KOKPIT!B1628&lt;&gt;"",KOKPIT!B1628,"")</f>
        <v/>
      </c>
      <c r="C1628" s="124" t="str">
        <f>IF(A1628&lt;&gt;"",SUMIFS('JPK_KR-1'!AL:AL,'JPK_KR-1'!W:W,B1628),"")</f>
        <v/>
      </c>
      <c r="D1628" s="124" t="str">
        <f>IF(A1628&lt;&gt;"",SUMIFS('JPK_KR-1'!AM:AM,'JPK_KR-1'!W:W,B1628),"")</f>
        <v/>
      </c>
      <c r="E1628" t="str">
        <f>IF(KOKPIT!E1628&lt;&gt;"",KOKPIT!E1628,"")</f>
        <v/>
      </c>
      <c r="F1628" t="str">
        <f>IF(KOKPIT!F1628&lt;&gt;"",KOKPIT!F1628,"")</f>
        <v/>
      </c>
      <c r="G1628" s="124" t="str">
        <f>IF(E1628&lt;&gt;"",SUMIFS('JPK_KR-1'!AL:AL,'JPK_KR-1'!W:W,F1628),"")</f>
        <v/>
      </c>
      <c r="H1628" s="124" t="str">
        <f>IF(E1628&lt;&gt;"",SUMIFS('JPK_KR-1'!AM:AM,'JPK_KR-1'!W:W,F1628),"")</f>
        <v/>
      </c>
      <c r="I1628" t="str">
        <f>IF(KOKPIT!I1628&lt;&gt;"",KOKPIT!I1628,"")</f>
        <v/>
      </c>
      <c r="J1628" t="str">
        <f>IF(KOKPIT!J1628&lt;&gt;"",KOKPIT!J1628,"")</f>
        <v/>
      </c>
      <c r="K1628" s="124" t="str">
        <f>IF(I1628&lt;&gt;"",SUMIFS('JPK_KR-1'!AJ:AJ,'JPK_KR-1'!W:W,J1628),"")</f>
        <v/>
      </c>
      <c r="L1628" s="124" t="str">
        <f>IF(I1628&lt;&gt;"",SUMIFS('JPK_KR-1'!AK:AK,'JPK_KR-1'!W:W,J1628),"")</f>
        <v/>
      </c>
    </row>
    <row r="1629" spans="1:12" x14ac:dyDescent="0.35">
      <c r="A1629" t="str">
        <f>IF(KOKPIT!A1629&lt;&gt;"",KOKPIT!A1629,"")</f>
        <v/>
      </c>
      <c r="B1629" t="str">
        <f>IF(KOKPIT!B1629&lt;&gt;"",KOKPIT!B1629,"")</f>
        <v/>
      </c>
      <c r="C1629" s="124" t="str">
        <f>IF(A1629&lt;&gt;"",SUMIFS('JPK_KR-1'!AL:AL,'JPK_KR-1'!W:W,B1629),"")</f>
        <v/>
      </c>
      <c r="D1629" s="124" t="str">
        <f>IF(A1629&lt;&gt;"",SUMIFS('JPK_KR-1'!AM:AM,'JPK_KR-1'!W:W,B1629),"")</f>
        <v/>
      </c>
      <c r="E1629" t="str">
        <f>IF(KOKPIT!E1629&lt;&gt;"",KOKPIT!E1629,"")</f>
        <v/>
      </c>
      <c r="F1629" t="str">
        <f>IF(KOKPIT!F1629&lt;&gt;"",KOKPIT!F1629,"")</f>
        <v/>
      </c>
      <c r="G1629" s="124" t="str">
        <f>IF(E1629&lt;&gt;"",SUMIFS('JPK_KR-1'!AL:AL,'JPK_KR-1'!W:W,F1629),"")</f>
        <v/>
      </c>
      <c r="H1629" s="124" t="str">
        <f>IF(E1629&lt;&gt;"",SUMIFS('JPK_KR-1'!AM:AM,'JPK_KR-1'!W:W,F1629),"")</f>
        <v/>
      </c>
      <c r="I1629" t="str">
        <f>IF(KOKPIT!I1629&lt;&gt;"",KOKPIT!I1629,"")</f>
        <v/>
      </c>
      <c r="J1629" t="str">
        <f>IF(KOKPIT!J1629&lt;&gt;"",KOKPIT!J1629,"")</f>
        <v/>
      </c>
      <c r="K1629" s="124" t="str">
        <f>IF(I1629&lt;&gt;"",SUMIFS('JPK_KR-1'!AJ:AJ,'JPK_KR-1'!W:W,J1629),"")</f>
        <v/>
      </c>
      <c r="L1629" s="124" t="str">
        <f>IF(I1629&lt;&gt;"",SUMIFS('JPK_KR-1'!AK:AK,'JPK_KR-1'!W:W,J1629),"")</f>
        <v/>
      </c>
    </row>
    <row r="1630" spans="1:12" x14ac:dyDescent="0.35">
      <c r="A1630" t="str">
        <f>IF(KOKPIT!A1630&lt;&gt;"",KOKPIT!A1630,"")</f>
        <v/>
      </c>
      <c r="B1630" t="str">
        <f>IF(KOKPIT!B1630&lt;&gt;"",KOKPIT!B1630,"")</f>
        <v/>
      </c>
      <c r="C1630" s="124" t="str">
        <f>IF(A1630&lt;&gt;"",SUMIFS('JPK_KR-1'!AL:AL,'JPK_KR-1'!W:W,B1630),"")</f>
        <v/>
      </c>
      <c r="D1630" s="124" t="str">
        <f>IF(A1630&lt;&gt;"",SUMIFS('JPK_KR-1'!AM:AM,'JPK_KR-1'!W:W,B1630),"")</f>
        <v/>
      </c>
      <c r="E1630" t="str">
        <f>IF(KOKPIT!E1630&lt;&gt;"",KOKPIT!E1630,"")</f>
        <v/>
      </c>
      <c r="F1630" t="str">
        <f>IF(KOKPIT!F1630&lt;&gt;"",KOKPIT!F1630,"")</f>
        <v/>
      </c>
      <c r="G1630" s="124" t="str">
        <f>IF(E1630&lt;&gt;"",SUMIFS('JPK_KR-1'!AL:AL,'JPK_KR-1'!W:W,F1630),"")</f>
        <v/>
      </c>
      <c r="H1630" s="124" t="str">
        <f>IF(E1630&lt;&gt;"",SUMIFS('JPK_KR-1'!AM:AM,'JPK_KR-1'!W:W,F1630),"")</f>
        <v/>
      </c>
      <c r="I1630" t="str">
        <f>IF(KOKPIT!I1630&lt;&gt;"",KOKPIT!I1630,"")</f>
        <v/>
      </c>
      <c r="J1630" t="str">
        <f>IF(KOKPIT!J1630&lt;&gt;"",KOKPIT!J1630,"")</f>
        <v/>
      </c>
      <c r="K1630" s="124" t="str">
        <f>IF(I1630&lt;&gt;"",SUMIFS('JPK_KR-1'!AJ:AJ,'JPK_KR-1'!W:W,J1630),"")</f>
        <v/>
      </c>
      <c r="L1630" s="124" t="str">
        <f>IF(I1630&lt;&gt;"",SUMIFS('JPK_KR-1'!AK:AK,'JPK_KR-1'!W:W,J1630),"")</f>
        <v/>
      </c>
    </row>
    <row r="1631" spans="1:12" x14ac:dyDescent="0.35">
      <c r="A1631" t="str">
        <f>IF(KOKPIT!A1631&lt;&gt;"",KOKPIT!A1631,"")</f>
        <v/>
      </c>
      <c r="B1631" t="str">
        <f>IF(KOKPIT!B1631&lt;&gt;"",KOKPIT!B1631,"")</f>
        <v/>
      </c>
      <c r="C1631" s="124" t="str">
        <f>IF(A1631&lt;&gt;"",SUMIFS('JPK_KR-1'!AL:AL,'JPK_KR-1'!W:W,B1631),"")</f>
        <v/>
      </c>
      <c r="D1631" s="124" t="str">
        <f>IF(A1631&lt;&gt;"",SUMIFS('JPK_KR-1'!AM:AM,'JPK_KR-1'!W:W,B1631),"")</f>
        <v/>
      </c>
      <c r="E1631" t="str">
        <f>IF(KOKPIT!E1631&lt;&gt;"",KOKPIT!E1631,"")</f>
        <v/>
      </c>
      <c r="F1631" t="str">
        <f>IF(KOKPIT!F1631&lt;&gt;"",KOKPIT!F1631,"")</f>
        <v/>
      </c>
      <c r="G1631" s="124" t="str">
        <f>IF(E1631&lt;&gt;"",SUMIFS('JPK_KR-1'!AL:AL,'JPK_KR-1'!W:W,F1631),"")</f>
        <v/>
      </c>
      <c r="H1631" s="124" t="str">
        <f>IF(E1631&lt;&gt;"",SUMIFS('JPK_KR-1'!AM:AM,'JPK_KR-1'!W:W,F1631),"")</f>
        <v/>
      </c>
      <c r="I1631" t="str">
        <f>IF(KOKPIT!I1631&lt;&gt;"",KOKPIT!I1631,"")</f>
        <v/>
      </c>
      <c r="J1631" t="str">
        <f>IF(KOKPIT!J1631&lt;&gt;"",KOKPIT!J1631,"")</f>
        <v/>
      </c>
      <c r="K1631" s="124" t="str">
        <f>IF(I1631&lt;&gt;"",SUMIFS('JPK_KR-1'!AJ:AJ,'JPK_KR-1'!W:W,J1631),"")</f>
        <v/>
      </c>
      <c r="L1631" s="124" t="str">
        <f>IF(I1631&lt;&gt;"",SUMIFS('JPK_KR-1'!AK:AK,'JPK_KR-1'!W:W,J1631),"")</f>
        <v/>
      </c>
    </row>
    <row r="1632" spans="1:12" x14ac:dyDescent="0.35">
      <c r="A1632" t="str">
        <f>IF(KOKPIT!A1632&lt;&gt;"",KOKPIT!A1632,"")</f>
        <v/>
      </c>
      <c r="B1632" t="str">
        <f>IF(KOKPIT!B1632&lt;&gt;"",KOKPIT!B1632,"")</f>
        <v/>
      </c>
      <c r="C1632" s="124" t="str">
        <f>IF(A1632&lt;&gt;"",SUMIFS('JPK_KR-1'!AL:AL,'JPK_KR-1'!W:W,B1632),"")</f>
        <v/>
      </c>
      <c r="D1632" s="124" t="str">
        <f>IF(A1632&lt;&gt;"",SUMIFS('JPK_KR-1'!AM:AM,'JPK_KR-1'!W:W,B1632),"")</f>
        <v/>
      </c>
      <c r="E1632" t="str">
        <f>IF(KOKPIT!E1632&lt;&gt;"",KOKPIT!E1632,"")</f>
        <v/>
      </c>
      <c r="F1632" t="str">
        <f>IF(KOKPIT!F1632&lt;&gt;"",KOKPIT!F1632,"")</f>
        <v/>
      </c>
      <c r="G1632" s="124" t="str">
        <f>IF(E1632&lt;&gt;"",SUMIFS('JPK_KR-1'!AL:AL,'JPK_KR-1'!W:W,F1632),"")</f>
        <v/>
      </c>
      <c r="H1632" s="124" t="str">
        <f>IF(E1632&lt;&gt;"",SUMIFS('JPK_KR-1'!AM:AM,'JPK_KR-1'!W:W,F1632),"")</f>
        <v/>
      </c>
      <c r="I1632" t="str">
        <f>IF(KOKPIT!I1632&lt;&gt;"",KOKPIT!I1632,"")</f>
        <v/>
      </c>
      <c r="J1632" t="str">
        <f>IF(KOKPIT!J1632&lt;&gt;"",KOKPIT!J1632,"")</f>
        <v/>
      </c>
      <c r="K1632" s="124" t="str">
        <f>IF(I1632&lt;&gt;"",SUMIFS('JPK_KR-1'!AJ:AJ,'JPK_KR-1'!W:W,J1632),"")</f>
        <v/>
      </c>
      <c r="L1632" s="124" t="str">
        <f>IF(I1632&lt;&gt;"",SUMIFS('JPK_KR-1'!AK:AK,'JPK_KR-1'!W:W,J1632),"")</f>
        <v/>
      </c>
    </row>
    <row r="1633" spans="1:12" x14ac:dyDescent="0.35">
      <c r="A1633" t="str">
        <f>IF(KOKPIT!A1633&lt;&gt;"",KOKPIT!A1633,"")</f>
        <v/>
      </c>
      <c r="B1633" t="str">
        <f>IF(KOKPIT!B1633&lt;&gt;"",KOKPIT!B1633,"")</f>
        <v/>
      </c>
      <c r="C1633" s="124" t="str">
        <f>IF(A1633&lt;&gt;"",SUMIFS('JPK_KR-1'!AL:AL,'JPK_KR-1'!W:W,B1633),"")</f>
        <v/>
      </c>
      <c r="D1633" s="124" t="str">
        <f>IF(A1633&lt;&gt;"",SUMIFS('JPK_KR-1'!AM:AM,'JPK_KR-1'!W:W,B1633),"")</f>
        <v/>
      </c>
      <c r="E1633" t="str">
        <f>IF(KOKPIT!E1633&lt;&gt;"",KOKPIT!E1633,"")</f>
        <v/>
      </c>
      <c r="F1633" t="str">
        <f>IF(KOKPIT!F1633&lt;&gt;"",KOKPIT!F1633,"")</f>
        <v/>
      </c>
      <c r="G1633" s="124" t="str">
        <f>IF(E1633&lt;&gt;"",SUMIFS('JPK_KR-1'!AL:AL,'JPK_KR-1'!W:W,F1633),"")</f>
        <v/>
      </c>
      <c r="H1633" s="124" t="str">
        <f>IF(E1633&lt;&gt;"",SUMIFS('JPK_KR-1'!AM:AM,'JPK_KR-1'!W:W,F1633),"")</f>
        <v/>
      </c>
      <c r="I1633" t="str">
        <f>IF(KOKPIT!I1633&lt;&gt;"",KOKPIT!I1633,"")</f>
        <v/>
      </c>
      <c r="J1633" t="str">
        <f>IF(KOKPIT!J1633&lt;&gt;"",KOKPIT!J1633,"")</f>
        <v/>
      </c>
      <c r="K1633" s="124" t="str">
        <f>IF(I1633&lt;&gt;"",SUMIFS('JPK_KR-1'!AJ:AJ,'JPK_KR-1'!W:W,J1633),"")</f>
        <v/>
      </c>
      <c r="L1633" s="124" t="str">
        <f>IF(I1633&lt;&gt;"",SUMIFS('JPK_KR-1'!AK:AK,'JPK_KR-1'!W:W,J1633),"")</f>
        <v/>
      </c>
    </row>
    <row r="1634" spans="1:12" x14ac:dyDescent="0.35">
      <c r="A1634" t="str">
        <f>IF(KOKPIT!A1634&lt;&gt;"",KOKPIT!A1634,"")</f>
        <v/>
      </c>
      <c r="B1634" t="str">
        <f>IF(KOKPIT!B1634&lt;&gt;"",KOKPIT!B1634,"")</f>
        <v/>
      </c>
      <c r="C1634" s="124" t="str">
        <f>IF(A1634&lt;&gt;"",SUMIFS('JPK_KR-1'!AL:AL,'JPK_KR-1'!W:W,B1634),"")</f>
        <v/>
      </c>
      <c r="D1634" s="124" t="str">
        <f>IF(A1634&lt;&gt;"",SUMIFS('JPK_KR-1'!AM:AM,'JPK_KR-1'!W:W,B1634),"")</f>
        <v/>
      </c>
      <c r="E1634" t="str">
        <f>IF(KOKPIT!E1634&lt;&gt;"",KOKPIT!E1634,"")</f>
        <v/>
      </c>
      <c r="F1634" t="str">
        <f>IF(KOKPIT!F1634&lt;&gt;"",KOKPIT!F1634,"")</f>
        <v/>
      </c>
      <c r="G1634" s="124" t="str">
        <f>IF(E1634&lt;&gt;"",SUMIFS('JPK_KR-1'!AL:AL,'JPK_KR-1'!W:W,F1634),"")</f>
        <v/>
      </c>
      <c r="H1634" s="124" t="str">
        <f>IF(E1634&lt;&gt;"",SUMIFS('JPK_KR-1'!AM:AM,'JPK_KR-1'!W:W,F1634),"")</f>
        <v/>
      </c>
      <c r="I1634" t="str">
        <f>IF(KOKPIT!I1634&lt;&gt;"",KOKPIT!I1634,"")</f>
        <v/>
      </c>
      <c r="J1634" t="str">
        <f>IF(KOKPIT!J1634&lt;&gt;"",KOKPIT!J1634,"")</f>
        <v/>
      </c>
      <c r="K1634" s="124" t="str">
        <f>IF(I1634&lt;&gt;"",SUMIFS('JPK_KR-1'!AJ:AJ,'JPK_KR-1'!W:W,J1634),"")</f>
        <v/>
      </c>
      <c r="L1634" s="124" t="str">
        <f>IF(I1634&lt;&gt;"",SUMIFS('JPK_KR-1'!AK:AK,'JPK_KR-1'!W:W,J1634),"")</f>
        <v/>
      </c>
    </row>
    <row r="1635" spans="1:12" x14ac:dyDescent="0.35">
      <c r="A1635" t="str">
        <f>IF(KOKPIT!A1635&lt;&gt;"",KOKPIT!A1635,"")</f>
        <v/>
      </c>
      <c r="B1635" t="str">
        <f>IF(KOKPIT!B1635&lt;&gt;"",KOKPIT!B1635,"")</f>
        <v/>
      </c>
      <c r="C1635" s="124" t="str">
        <f>IF(A1635&lt;&gt;"",SUMIFS('JPK_KR-1'!AL:AL,'JPK_KR-1'!W:W,B1635),"")</f>
        <v/>
      </c>
      <c r="D1635" s="124" t="str">
        <f>IF(A1635&lt;&gt;"",SUMIFS('JPK_KR-1'!AM:AM,'JPK_KR-1'!W:W,B1635),"")</f>
        <v/>
      </c>
      <c r="E1635" t="str">
        <f>IF(KOKPIT!E1635&lt;&gt;"",KOKPIT!E1635,"")</f>
        <v/>
      </c>
      <c r="F1635" t="str">
        <f>IF(KOKPIT!F1635&lt;&gt;"",KOKPIT!F1635,"")</f>
        <v/>
      </c>
      <c r="G1635" s="124" t="str">
        <f>IF(E1635&lt;&gt;"",SUMIFS('JPK_KR-1'!AL:AL,'JPK_KR-1'!W:W,F1635),"")</f>
        <v/>
      </c>
      <c r="H1635" s="124" t="str">
        <f>IF(E1635&lt;&gt;"",SUMIFS('JPK_KR-1'!AM:AM,'JPK_KR-1'!W:W,F1635),"")</f>
        <v/>
      </c>
      <c r="I1635" t="str">
        <f>IF(KOKPIT!I1635&lt;&gt;"",KOKPIT!I1635,"")</f>
        <v/>
      </c>
      <c r="J1635" t="str">
        <f>IF(KOKPIT!J1635&lt;&gt;"",KOKPIT!J1635,"")</f>
        <v/>
      </c>
      <c r="K1635" s="124" t="str">
        <f>IF(I1635&lt;&gt;"",SUMIFS('JPK_KR-1'!AJ:AJ,'JPK_KR-1'!W:W,J1635),"")</f>
        <v/>
      </c>
      <c r="L1635" s="124" t="str">
        <f>IF(I1635&lt;&gt;"",SUMIFS('JPK_KR-1'!AK:AK,'JPK_KR-1'!W:W,J1635),"")</f>
        <v/>
      </c>
    </row>
    <row r="1636" spans="1:12" x14ac:dyDescent="0.35">
      <c r="A1636" t="str">
        <f>IF(KOKPIT!A1636&lt;&gt;"",KOKPIT!A1636,"")</f>
        <v/>
      </c>
      <c r="B1636" t="str">
        <f>IF(KOKPIT!B1636&lt;&gt;"",KOKPIT!B1636,"")</f>
        <v/>
      </c>
      <c r="C1636" s="124" t="str">
        <f>IF(A1636&lt;&gt;"",SUMIFS('JPK_KR-1'!AL:AL,'JPK_KR-1'!W:W,B1636),"")</f>
        <v/>
      </c>
      <c r="D1636" s="124" t="str">
        <f>IF(A1636&lt;&gt;"",SUMIFS('JPK_KR-1'!AM:AM,'JPK_KR-1'!W:W,B1636),"")</f>
        <v/>
      </c>
      <c r="E1636" t="str">
        <f>IF(KOKPIT!E1636&lt;&gt;"",KOKPIT!E1636,"")</f>
        <v/>
      </c>
      <c r="F1636" t="str">
        <f>IF(KOKPIT!F1636&lt;&gt;"",KOKPIT!F1636,"")</f>
        <v/>
      </c>
      <c r="G1636" s="124" t="str">
        <f>IF(E1636&lt;&gt;"",SUMIFS('JPK_KR-1'!AL:AL,'JPK_KR-1'!W:W,F1636),"")</f>
        <v/>
      </c>
      <c r="H1636" s="124" t="str">
        <f>IF(E1636&lt;&gt;"",SUMIFS('JPK_KR-1'!AM:AM,'JPK_KR-1'!W:W,F1636),"")</f>
        <v/>
      </c>
      <c r="I1636" t="str">
        <f>IF(KOKPIT!I1636&lt;&gt;"",KOKPIT!I1636,"")</f>
        <v/>
      </c>
      <c r="J1636" t="str">
        <f>IF(KOKPIT!J1636&lt;&gt;"",KOKPIT!J1636,"")</f>
        <v/>
      </c>
      <c r="K1636" s="124" t="str">
        <f>IF(I1636&lt;&gt;"",SUMIFS('JPK_KR-1'!AJ:AJ,'JPK_KR-1'!W:W,J1636),"")</f>
        <v/>
      </c>
      <c r="L1636" s="124" t="str">
        <f>IF(I1636&lt;&gt;"",SUMIFS('JPK_KR-1'!AK:AK,'JPK_KR-1'!W:W,J1636),"")</f>
        <v/>
      </c>
    </row>
    <row r="1637" spans="1:12" x14ac:dyDescent="0.35">
      <c r="A1637" t="str">
        <f>IF(KOKPIT!A1637&lt;&gt;"",KOKPIT!A1637,"")</f>
        <v/>
      </c>
      <c r="B1637" t="str">
        <f>IF(KOKPIT!B1637&lt;&gt;"",KOKPIT!B1637,"")</f>
        <v/>
      </c>
      <c r="C1637" s="124" t="str">
        <f>IF(A1637&lt;&gt;"",SUMIFS('JPK_KR-1'!AL:AL,'JPK_KR-1'!W:W,B1637),"")</f>
        <v/>
      </c>
      <c r="D1637" s="124" t="str">
        <f>IF(A1637&lt;&gt;"",SUMIFS('JPK_KR-1'!AM:AM,'JPK_KR-1'!W:W,B1637),"")</f>
        <v/>
      </c>
      <c r="E1637" t="str">
        <f>IF(KOKPIT!E1637&lt;&gt;"",KOKPIT!E1637,"")</f>
        <v/>
      </c>
      <c r="F1637" t="str">
        <f>IF(KOKPIT!F1637&lt;&gt;"",KOKPIT!F1637,"")</f>
        <v/>
      </c>
      <c r="G1637" s="124" t="str">
        <f>IF(E1637&lt;&gt;"",SUMIFS('JPK_KR-1'!AL:AL,'JPK_KR-1'!W:W,F1637),"")</f>
        <v/>
      </c>
      <c r="H1637" s="124" t="str">
        <f>IF(E1637&lt;&gt;"",SUMIFS('JPK_KR-1'!AM:AM,'JPK_KR-1'!W:W,F1637),"")</f>
        <v/>
      </c>
      <c r="I1637" t="str">
        <f>IF(KOKPIT!I1637&lt;&gt;"",KOKPIT!I1637,"")</f>
        <v/>
      </c>
      <c r="J1637" t="str">
        <f>IF(KOKPIT!J1637&lt;&gt;"",KOKPIT!J1637,"")</f>
        <v/>
      </c>
      <c r="K1637" s="124" t="str">
        <f>IF(I1637&lt;&gt;"",SUMIFS('JPK_KR-1'!AJ:AJ,'JPK_KR-1'!W:W,J1637),"")</f>
        <v/>
      </c>
      <c r="L1637" s="124" t="str">
        <f>IF(I1637&lt;&gt;"",SUMIFS('JPK_KR-1'!AK:AK,'JPK_KR-1'!W:W,J1637),"")</f>
        <v/>
      </c>
    </row>
    <row r="1638" spans="1:12" x14ac:dyDescent="0.35">
      <c r="A1638" t="str">
        <f>IF(KOKPIT!A1638&lt;&gt;"",KOKPIT!A1638,"")</f>
        <v/>
      </c>
      <c r="B1638" t="str">
        <f>IF(KOKPIT!B1638&lt;&gt;"",KOKPIT!B1638,"")</f>
        <v/>
      </c>
      <c r="C1638" s="124" t="str">
        <f>IF(A1638&lt;&gt;"",SUMIFS('JPK_KR-1'!AL:AL,'JPK_KR-1'!W:W,B1638),"")</f>
        <v/>
      </c>
      <c r="D1638" s="124" t="str">
        <f>IF(A1638&lt;&gt;"",SUMIFS('JPK_KR-1'!AM:AM,'JPK_KR-1'!W:W,B1638),"")</f>
        <v/>
      </c>
      <c r="E1638" t="str">
        <f>IF(KOKPIT!E1638&lt;&gt;"",KOKPIT!E1638,"")</f>
        <v/>
      </c>
      <c r="F1638" t="str">
        <f>IF(KOKPIT!F1638&lt;&gt;"",KOKPIT!F1638,"")</f>
        <v/>
      </c>
      <c r="G1638" s="124" t="str">
        <f>IF(E1638&lt;&gt;"",SUMIFS('JPK_KR-1'!AL:AL,'JPK_KR-1'!W:W,F1638),"")</f>
        <v/>
      </c>
      <c r="H1638" s="124" t="str">
        <f>IF(E1638&lt;&gt;"",SUMIFS('JPK_KR-1'!AM:AM,'JPK_KR-1'!W:W,F1638),"")</f>
        <v/>
      </c>
      <c r="I1638" t="str">
        <f>IF(KOKPIT!I1638&lt;&gt;"",KOKPIT!I1638,"")</f>
        <v/>
      </c>
      <c r="J1638" t="str">
        <f>IF(KOKPIT!J1638&lt;&gt;"",KOKPIT!J1638,"")</f>
        <v/>
      </c>
      <c r="K1638" s="124" t="str">
        <f>IF(I1638&lt;&gt;"",SUMIFS('JPK_KR-1'!AJ:AJ,'JPK_KR-1'!W:W,J1638),"")</f>
        <v/>
      </c>
      <c r="L1638" s="124" t="str">
        <f>IF(I1638&lt;&gt;"",SUMIFS('JPK_KR-1'!AK:AK,'JPK_KR-1'!W:W,J1638),"")</f>
        <v/>
      </c>
    </row>
    <row r="1639" spans="1:12" x14ac:dyDescent="0.35">
      <c r="A1639" t="str">
        <f>IF(KOKPIT!A1639&lt;&gt;"",KOKPIT!A1639,"")</f>
        <v/>
      </c>
      <c r="B1639" t="str">
        <f>IF(KOKPIT!B1639&lt;&gt;"",KOKPIT!B1639,"")</f>
        <v/>
      </c>
      <c r="C1639" s="124" t="str">
        <f>IF(A1639&lt;&gt;"",SUMIFS('JPK_KR-1'!AL:AL,'JPK_KR-1'!W:W,B1639),"")</f>
        <v/>
      </c>
      <c r="D1639" s="124" t="str">
        <f>IF(A1639&lt;&gt;"",SUMIFS('JPK_KR-1'!AM:AM,'JPK_KR-1'!W:W,B1639),"")</f>
        <v/>
      </c>
      <c r="E1639" t="str">
        <f>IF(KOKPIT!E1639&lt;&gt;"",KOKPIT!E1639,"")</f>
        <v/>
      </c>
      <c r="F1639" t="str">
        <f>IF(KOKPIT!F1639&lt;&gt;"",KOKPIT!F1639,"")</f>
        <v/>
      </c>
      <c r="G1639" s="124" t="str">
        <f>IF(E1639&lt;&gt;"",SUMIFS('JPK_KR-1'!AL:AL,'JPK_KR-1'!W:W,F1639),"")</f>
        <v/>
      </c>
      <c r="H1639" s="124" t="str">
        <f>IF(E1639&lt;&gt;"",SUMIFS('JPK_KR-1'!AM:AM,'JPK_KR-1'!W:W,F1639),"")</f>
        <v/>
      </c>
      <c r="I1639" t="str">
        <f>IF(KOKPIT!I1639&lt;&gt;"",KOKPIT!I1639,"")</f>
        <v/>
      </c>
      <c r="J1639" t="str">
        <f>IF(KOKPIT!J1639&lt;&gt;"",KOKPIT!J1639,"")</f>
        <v/>
      </c>
      <c r="K1639" s="124" t="str">
        <f>IF(I1639&lt;&gt;"",SUMIFS('JPK_KR-1'!AJ:AJ,'JPK_KR-1'!W:W,J1639),"")</f>
        <v/>
      </c>
      <c r="L1639" s="124" t="str">
        <f>IF(I1639&lt;&gt;"",SUMIFS('JPK_KR-1'!AK:AK,'JPK_KR-1'!W:W,J1639),"")</f>
        <v/>
      </c>
    </row>
    <row r="1640" spans="1:12" x14ac:dyDescent="0.35">
      <c r="A1640" t="str">
        <f>IF(KOKPIT!A1640&lt;&gt;"",KOKPIT!A1640,"")</f>
        <v/>
      </c>
      <c r="B1640" t="str">
        <f>IF(KOKPIT!B1640&lt;&gt;"",KOKPIT!B1640,"")</f>
        <v/>
      </c>
      <c r="C1640" s="124" t="str">
        <f>IF(A1640&lt;&gt;"",SUMIFS('JPK_KR-1'!AL:AL,'JPK_KR-1'!W:W,B1640),"")</f>
        <v/>
      </c>
      <c r="D1640" s="124" t="str">
        <f>IF(A1640&lt;&gt;"",SUMIFS('JPK_KR-1'!AM:AM,'JPK_KR-1'!W:W,B1640),"")</f>
        <v/>
      </c>
      <c r="E1640" t="str">
        <f>IF(KOKPIT!E1640&lt;&gt;"",KOKPIT!E1640,"")</f>
        <v/>
      </c>
      <c r="F1640" t="str">
        <f>IF(KOKPIT!F1640&lt;&gt;"",KOKPIT!F1640,"")</f>
        <v/>
      </c>
      <c r="G1640" s="124" t="str">
        <f>IF(E1640&lt;&gt;"",SUMIFS('JPK_KR-1'!AL:AL,'JPK_KR-1'!W:W,F1640),"")</f>
        <v/>
      </c>
      <c r="H1640" s="124" t="str">
        <f>IF(E1640&lt;&gt;"",SUMIFS('JPK_KR-1'!AM:AM,'JPK_KR-1'!W:W,F1640),"")</f>
        <v/>
      </c>
      <c r="I1640" t="str">
        <f>IF(KOKPIT!I1640&lt;&gt;"",KOKPIT!I1640,"")</f>
        <v/>
      </c>
      <c r="J1640" t="str">
        <f>IF(KOKPIT!J1640&lt;&gt;"",KOKPIT!J1640,"")</f>
        <v/>
      </c>
      <c r="K1640" s="124" t="str">
        <f>IF(I1640&lt;&gt;"",SUMIFS('JPK_KR-1'!AJ:AJ,'JPK_KR-1'!W:W,J1640),"")</f>
        <v/>
      </c>
      <c r="L1640" s="124" t="str">
        <f>IF(I1640&lt;&gt;"",SUMIFS('JPK_KR-1'!AK:AK,'JPK_KR-1'!W:W,J1640),"")</f>
        <v/>
      </c>
    </row>
    <row r="1641" spans="1:12" x14ac:dyDescent="0.35">
      <c r="A1641" t="str">
        <f>IF(KOKPIT!A1641&lt;&gt;"",KOKPIT!A1641,"")</f>
        <v/>
      </c>
      <c r="B1641" t="str">
        <f>IF(KOKPIT!B1641&lt;&gt;"",KOKPIT!B1641,"")</f>
        <v/>
      </c>
      <c r="C1641" s="124" t="str">
        <f>IF(A1641&lt;&gt;"",SUMIFS('JPK_KR-1'!AL:AL,'JPK_KR-1'!W:W,B1641),"")</f>
        <v/>
      </c>
      <c r="D1641" s="124" t="str">
        <f>IF(A1641&lt;&gt;"",SUMIFS('JPK_KR-1'!AM:AM,'JPK_KR-1'!W:W,B1641),"")</f>
        <v/>
      </c>
      <c r="E1641" t="str">
        <f>IF(KOKPIT!E1641&lt;&gt;"",KOKPIT!E1641,"")</f>
        <v/>
      </c>
      <c r="F1641" t="str">
        <f>IF(KOKPIT!F1641&lt;&gt;"",KOKPIT!F1641,"")</f>
        <v/>
      </c>
      <c r="G1641" s="124" t="str">
        <f>IF(E1641&lt;&gt;"",SUMIFS('JPK_KR-1'!AL:AL,'JPK_KR-1'!W:W,F1641),"")</f>
        <v/>
      </c>
      <c r="H1641" s="124" t="str">
        <f>IF(E1641&lt;&gt;"",SUMIFS('JPK_KR-1'!AM:AM,'JPK_KR-1'!W:W,F1641),"")</f>
        <v/>
      </c>
      <c r="I1641" t="str">
        <f>IF(KOKPIT!I1641&lt;&gt;"",KOKPIT!I1641,"")</f>
        <v/>
      </c>
      <c r="J1641" t="str">
        <f>IF(KOKPIT!J1641&lt;&gt;"",KOKPIT!J1641,"")</f>
        <v/>
      </c>
      <c r="K1641" s="124" t="str">
        <f>IF(I1641&lt;&gt;"",SUMIFS('JPK_KR-1'!AJ:AJ,'JPK_KR-1'!W:W,J1641),"")</f>
        <v/>
      </c>
      <c r="L1641" s="124" t="str">
        <f>IF(I1641&lt;&gt;"",SUMIFS('JPK_KR-1'!AK:AK,'JPK_KR-1'!W:W,J1641),"")</f>
        <v/>
      </c>
    </row>
    <row r="1642" spans="1:12" x14ac:dyDescent="0.35">
      <c r="A1642" t="str">
        <f>IF(KOKPIT!A1642&lt;&gt;"",KOKPIT!A1642,"")</f>
        <v/>
      </c>
      <c r="B1642" t="str">
        <f>IF(KOKPIT!B1642&lt;&gt;"",KOKPIT!B1642,"")</f>
        <v/>
      </c>
      <c r="C1642" s="124" t="str">
        <f>IF(A1642&lt;&gt;"",SUMIFS('JPK_KR-1'!AL:AL,'JPK_KR-1'!W:W,B1642),"")</f>
        <v/>
      </c>
      <c r="D1642" s="124" t="str">
        <f>IF(A1642&lt;&gt;"",SUMIFS('JPK_KR-1'!AM:AM,'JPK_KR-1'!W:W,B1642),"")</f>
        <v/>
      </c>
      <c r="E1642" t="str">
        <f>IF(KOKPIT!E1642&lt;&gt;"",KOKPIT!E1642,"")</f>
        <v/>
      </c>
      <c r="F1642" t="str">
        <f>IF(KOKPIT!F1642&lt;&gt;"",KOKPIT!F1642,"")</f>
        <v/>
      </c>
      <c r="G1642" s="124" t="str">
        <f>IF(E1642&lt;&gt;"",SUMIFS('JPK_KR-1'!AL:AL,'JPK_KR-1'!W:W,F1642),"")</f>
        <v/>
      </c>
      <c r="H1642" s="124" t="str">
        <f>IF(E1642&lt;&gt;"",SUMIFS('JPK_KR-1'!AM:AM,'JPK_KR-1'!W:W,F1642),"")</f>
        <v/>
      </c>
      <c r="I1642" t="str">
        <f>IF(KOKPIT!I1642&lt;&gt;"",KOKPIT!I1642,"")</f>
        <v/>
      </c>
      <c r="J1642" t="str">
        <f>IF(KOKPIT!J1642&lt;&gt;"",KOKPIT!J1642,"")</f>
        <v/>
      </c>
      <c r="K1642" s="124" t="str">
        <f>IF(I1642&lt;&gt;"",SUMIFS('JPK_KR-1'!AJ:AJ,'JPK_KR-1'!W:W,J1642),"")</f>
        <v/>
      </c>
      <c r="L1642" s="124" t="str">
        <f>IF(I1642&lt;&gt;"",SUMIFS('JPK_KR-1'!AK:AK,'JPK_KR-1'!W:W,J1642),"")</f>
        <v/>
      </c>
    </row>
    <row r="1643" spans="1:12" x14ac:dyDescent="0.35">
      <c r="A1643" t="str">
        <f>IF(KOKPIT!A1643&lt;&gt;"",KOKPIT!A1643,"")</f>
        <v/>
      </c>
      <c r="B1643" t="str">
        <f>IF(KOKPIT!B1643&lt;&gt;"",KOKPIT!B1643,"")</f>
        <v/>
      </c>
      <c r="C1643" s="124" t="str">
        <f>IF(A1643&lt;&gt;"",SUMIFS('JPK_KR-1'!AL:AL,'JPK_KR-1'!W:W,B1643),"")</f>
        <v/>
      </c>
      <c r="D1643" s="124" t="str">
        <f>IF(A1643&lt;&gt;"",SUMIFS('JPK_KR-1'!AM:AM,'JPK_KR-1'!W:W,B1643),"")</f>
        <v/>
      </c>
      <c r="E1643" t="str">
        <f>IF(KOKPIT!E1643&lt;&gt;"",KOKPIT!E1643,"")</f>
        <v/>
      </c>
      <c r="F1643" t="str">
        <f>IF(KOKPIT!F1643&lt;&gt;"",KOKPIT!F1643,"")</f>
        <v/>
      </c>
      <c r="G1643" s="124" t="str">
        <f>IF(E1643&lt;&gt;"",SUMIFS('JPK_KR-1'!AL:AL,'JPK_KR-1'!W:W,F1643),"")</f>
        <v/>
      </c>
      <c r="H1643" s="124" t="str">
        <f>IF(E1643&lt;&gt;"",SUMIFS('JPK_KR-1'!AM:AM,'JPK_KR-1'!W:W,F1643),"")</f>
        <v/>
      </c>
      <c r="I1643" t="str">
        <f>IF(KOKPIT!I1643&lt;&gt;"",KOKPIT!I1643,"")</f>
        <v/>
      </c>
      <c r="J1643" t="str">
        <f>IF(KOKPIT!J1643&lt;&gt;"",KOKPIT!J1643,"")</f>
        <v/>
      </c>
      <c r="K1643" s="124" t="str">
        <f>IF(I1643&lt;&gt;"",SUMIFS('JPK_KR-1'!AJ:AJ,'JPK_KR-1'!W:W,J1643),"")</f>
        <v/>
      </c>
      <c r="L1643" s="124" t="str">
        <f>IF(I1643&lt;&gt;"",SUMIFS('JPK_KR-1'!AK:AK,'JPK_KR-1'!W:W,J1643),"")</f>
        <v/>
      </c>
    </row>
    <row r="1644" spans="1:12" x14ac:dyDescent="0.35">
      <c r="A1644" t="str">
        <f>IF(KOKPIT!A1644&lt;&gt;"",KOKPIT!A1644,"")</f>
        <v/>
      </c>
      <c r="B1644" t="str">
        <f>IF(KOKPIT!B1644&lt;&gt;"",KOKPIT!B1644,"")</f>
        <v/>
      </c>
      <c r="C1644" s="124" t="str">
        <f>IF(A1644&lt;&gt;"",SUMIFS('JPK_KR-1'!AL:AL,'JPK_KR-1'!W:W,B1644),"")</f>
        <v/>
      </c>
      <c r="D1644" s="124" t="str">
        <f>IF(A1644&lt;&gt;"",SUMIFS('JPK_KR-1'!AM:AM,'JPK_KR-1'!W:W,B1644),"")</f>
        <v/>
      </c>
      <c r="E1644" t="str">
        <f>IF(KOKPIT!E1644&lt;&gt;"",KOKPIT!E1644,"")</f>
        <v/>
      </c>
      <c r="F1644" t="str">
        <f>IF(KOKPIT!F1644&lt;&gt;"",KOKPIT!F1644,"")</f>
        <v/>
      </c>
      <c r="G1644" s="124" t="str">
        <f>IF(E1644&lt;&gt;"",SUMIFS('JPK_KR-1'!AL:AL,'JPK_KR-1'!W:W,F1644),"")</f>
        <v/>
      </c>
      <c r="H1644" s="124" t="str">
        <f>IF(E1644&lt;&gt;"",SUMIFS('JPK_KR-1'!AM:AM,'JPK_KR-1'!W:W,F1644),"")</f>
        <v/>
      </c>
      <c r="I1644" t="str">
        <f>IF(KOKPIT!I1644&lt;&gt;"",KOKPIT!I1644,"")</f>
        <v/>
      </c>
      <c r="J1644" t="str">
        <f>IF(KOKPIT!J1644&lt;&gt;"",KOKPIT!J1644,"")</f>
        <v/>
      </c>
      <c r="K1644" s="124" t="str">
        <f>IF(I1644&lt;&gt;"",SUMIFS('JPK_KR-1'!AJ:AJ,'JPK_KR-1'!W:W,J1644),"")</f>
        <v/>
      </c>
      <c r="L1644" s="124" t="str">
        <f>IF(I1644&lt;&gt;"",SUMIFS('JPK_KR-1'!AK:AK,'JPK_KR-1'!W:W,J1644),"")</f>
        <v/>
      </c>
    </row>
    <row r="1645" spans="1:12" x14ac:dyDescent="0.35">
      <c r="A1645" t="str">
        <f>IF(KOKPIT!A1645&lt;&gt;"",KOKPIT!A1645,"")</f>
        <v/>
      </c>
      <c r="B1645" t="str">
        <f>IF(KOKPIT!B1645&lt;&gt;"",KOKPIT!B1645,"")</f>
        <v/>
      </c>
      <c r="C1645" s="124" t="str">
        <f>IF(A1645&lt;&gt;"",SUMIFS('JPK_KR-1'!AL:AL,'JPK_KR-1'!W:W,B1645),"")</f>
        <v/>
      </c>
      <c r="D1645" s="124" t="str">
        <f>IF(A1645&lt;&gt;"",SUMIFS('JPK_KR-1'!AM:AM,'JPK_KR-1'!W:W,B1645),"")</f>
        <v/>
      </c>
      <c r="E1645" t="str">
        <f>IF(KOKPIT!E1645&lt;&gt;"",KOKPIT!E1645,"")</f>
        <v/>
      </c>
      <c r="F1645" t="str">
        <f>IF(KOKPIT!F1645&lt;&gt;"",KOKPIT!F1645,"")</f>
        <v/>
      </c>
      <c r="G1645" s="124" t="str">
        <f>IF(E1645&lt;&gt;"",SUMIFS('JPK_KR-1'!AL:AL,'JPK_KR-1'!W:W,F1645),"")</f>
        <v/>
      </c>
      <c r="H1645" s="124" t="str">
        <f>IF(E1645&lt;&gt;"",SUMIFS('JPK_KR-1'!AM:AM,'JPK_KR-1'!W:W,F1645),"")</f>
        <v/>
      </c>
      <c r="I1645" t="str">
        <f>IF(KOKPIT!I1645&lt;&gt;"",KOKPIT!I1645,"")</f>
        <v/>
      </c>
      <c r="J1645" t="str">
        <f>IF(KOKPIT!J1645&lt;&gt;"",KOKPIT!J1645,"")</f>
        <v/>
      </c>
      <c r="K1645" s="124" t="str">
        <f>IF(I1645&lt;&gt;"",SUMIFS('JPK_KR-1'!AJ:AJ,'JPK_KR-1'!W:W,J1645),"")</f>
        <v/>
      </c>
      <c r="L1645" s="124" t="str">
        <f>IF(I1645&lt;&gt;"",SUMIFS('JPK_KR-1'!AK:AK,'JPK_KR-1'!W:W,J1645),"")</f>
        <v/>
      </c>
    </row>
    <row r="1646" spans="1:12" x14ac:dyDescent="0.35">
      <c r="A1646" t="str">
        <f>IF(KOKPIT!A1646&lt;&gt;"",KOKPIT!A1646,"")</f>
        <v/>
      </c>
      <c r="B1646" t="str">
        <f>IF(KOKPIT!B1646&lt;&gt;"",KOKPIT!B1646,"")</f>
        <v/>
      </c>
      <c r="C1646" s="124" t="str">
        <f>IF(A1646&lt;&gt;"",SUMIFS('JPK_KR-1'!AL:AL,'JPK_KR-1'!W:W,B1646),"")</f>
        <v/>
      </c>
      <c r="D1646" s="124" t="str">
        <f>IF(A1646&lt;&gt;"",SUMIFS('JPK_KR-1'!AM:AM,'JPK_KR-1'!W:W,B1646),"")</f>
        <v/>
      </c>
      <c r="E1646" t="str">
        <f>IF(KOKPIT!E1646&lt;&gt;"",KOKPIT!E1646,"")</f>
        <v/>
      </c>
      <c r="F1646" t="str">
        <f>IF(KOKPIT!F1646&lt;&gt;"",KOKPIT!F1646,"")</f>
        <v/>
      </c>
      <c r="G1646" s="124" t="str">
        <f>IF(E1646&lt;&gt;"",SUMIFS('JPK_KR-1'!AL:AL,'JPK_KR-1'!W:W,F1646),"")</f>
        <v/>
      </c>
      <c r="H1646" s="124" t="str">
        <f>IF(E1646&lt;&gt;"",SUMIFS('JPK_KR-1'!AM:AM,'JPK_KR-1'!W:W,F1646),"")</f>
        <v/>
      </c>
      <c r="I1646" t="str">
        <f>IF(KOKPIT!I1646&lt;&gt;"",KOKPIT!I1646,"")</f>
        <v/>
      </c>
      <c r="J1646" t="str">
        <f>IF(KOKPIT!J1646&lt;&gt;"",KOKPIT!J1646,"")</f>
        <v/>
      </c>
      <c r="K1646" s="124" t="str">
        <f>IF(I1646&lt;&gt;"",SUMIFS('JPK_KR-1'!AJ:AJ,'JPK_KR-1'!W:W,J1646),"")</f>
        <v/>
      </c>
      <c r="L1646" s="124" t="str">
        <f>IF(I1646&lt;&gt;"",SUMIFS('JPK_KR-1'!AK:AK,'JPK_KR-1'!W:W,J1646),"")</f>
        <v/>
      </c>
    </row>
    <row r="1647" spans="1:12" x14ac:dyDescent="0.35">
      <c r="A1647" t="str">
        <f>IF(KOKPIT!A1647&lt;&gt;"",KOKPIT!A1647,"")</f>
        <v/>
      </c>
      <c r="B1647" t="str">
        <f>IF(KOKPIT!B1647&lt;&gt;"",KOKPIT!B1647,"")</f>
        <v/>
      </c>
      <c r="C1647" s="124" t="str">
        <f>IF(A1647&lt;&gt;"",SUMIFS('JPK_KR-1'!AL:AL,'JPK_KR-1'!W:W,B1647),"")</f>
        <v/>
      </c>
      <c r="D1647" s="124" t="str">
        <f>IF(A1647&lt;&gt;"",SUMIFS('JPK_KR-1'!AM:AM,'JPK_KR-1'!W:W,B1647),"")</f>
        <v/>
      </c>
      <c r="E1647" t="str">
        <f>IF(KOKPIT!E1647&lt;&gt;"",KOKPIT!E1647,"")</f>
        <v/>
      </c>
      <c r="F1647" t="str">
        <f>IF(KOKPIT!F1647&lt;&gt;"",KOKPIT!F1647,"")</f>
        <v/>
      </c>
      <c r="G1647" s="124" t="str">
        <f>IF(E1647&lt;&gt;"",SUMIFS('JPK_KR-1'!AL:AL,'JPK_KR-1'!W:W,F1647),"")</f>
        <v/>
      </c>
      <c r="H1647" s="124" t="str">
        <f>IF(E1647&lt;&gt;"",SUMIFS('JPK_KR-1'!AM:AM,'JPK_KR-1'!W:W,F1647),"")</f>
        <v/>
      </c>
      <c r="I1647" t="str">
        <f>IF(KOKPIT!I1647&lt;&gt;"",KOKPIT!I1647,"")</f>
        <v/>
      </c>
      <c r="J1647" t="str">
        <f>IF(KOKPIT!J1647&lt;&gt;"",KOKPIT!J1647,"")</f>
        <v/>
      </c>
      <c r="K1647" s="124" t="str">
        <f>IF(I1647&lt;&gt;"",SUMIFS('JPK_KR-1'!AJ:AJ,'JPK_KR-1'!W:W,J1647),"")</f>
        <v/>
      </c>
      <c r="L1647" s="124" t="str">
        <f>IF(I1647&lt;&gt;"",SUMIFS('JPK_KR-1'!AK:AK,'JPK_KR-1'!W:W,J1647),"")</f>
        <v/>
      </c>
    </row>
    <row r="1648" spans="1:12" x14ac:dyDescent="0.35">
      <c r="A1648" t="str">
        <f>IF(KOKPIT!A1648&lt;&gt;"",KOKPIT!A1648,"")</f>
        <v/>
      </c>
      <c r="B1648" t="str">
        <f>IF(KOKPIT!B1648&lt;&gt;"",KOKPIT!B1648,"")</f>
        <v/>
      </c>
      <c r="C1648" s="124" t="str">
        <f>IF(A1648&lt;&gt;"",SUMIFS('JPK_KR-1'!AL:AL,'JPK_KR-1'!W:W,B1648),"")</f>
        <v/>
      </c>
      <c r="D1648" s="124" t="str">
        <f>IF(A1648&lt;&gt;"",SUMIFS('JPK_KR-1'!AM:AM,'JPK_KR-1'!W:W,B1648),"")</f>
        <v/>
      </c>
      <c r="E1648" t="str">
        <f>IF(KOKPIT!E1648&lt;&gt;"",KOKPIT!E1648,"")</f>
        <v/>
      </c>
      <c r="F1648" t="str">
        <f>IF(KOKPIT!F1648&lt;&gt;"",KOKPIT!F1648,"")</f>
        <v/>
      </c>
      <c r="G1648" s="124" t="str">
        <f>IF(E1648&lt;&gt;"",SUMIFS('JPK_KR-1'!AL:AL,'JPK_KR-1'!W:W,F1648),"")</f>
        <v/>
      </c>
      <c r="H1648" s="124" t="str">
        <f>IF(E1648&lt;&gt;"",SUMIFS('JPK_KR-1'!AM:AM,'JPK_KR-1'!W:W,F1648),"")</f>
        <v/>
      </c>
      <c r="I1648" t="str">
        <f>IF(KOKPIT!I1648&lt;&gt;"",KOKPIT!I1648,"")</f>
        <v/>
      </c>
      <c r="J1648" t="str">
        <f>IF(KOKPIT!J1648&lt;&gt;"",KOKPIT!J1648,"")</f>
        <v/>
      </c>
      <c r="K1648" s="124" t="str">
        <f>IF(I1648&lt;&gt;"",SUMIFS('JPK_KR-1'!AJ:AJ,'JPK_KR-1'!W:W,J1648),"")</f>
        <v/>
      </c>
      <c r="L1648" s="124" t="str">
        <f>IF(I1648&lt;&gt;"",SUMIFS('JPK_KR-1'!AK:AK,'JPK_KR-1'!W:W,J1648),"")</f>
        <v/>
      </c>
    </row>
    <row r="1649" spans="1:12" x14ac:dyDescent="0.35">
      <c r="A1649" t="str">
        <f>IF(KOKPIT!A1649&lt;&gt;"",KOKPIT!A1649,"")</f>
        <v/>
      </c>
      <c r="B1649" t="str">
        <f>IF(KOKPIT!B1649&lt;&gt;"",KOKPIT!B1649,"")</f>
        <v/>
      </c>
      <c r="C1649" s="124" t="str">
        <f>IF(A1649&lt;&gt;"",SUMIFS('JPK_KR-1'!AL:AL,'JPK_KR-1'!W:W,B1649),"")</f>
        <v/>
      </c>
      <c r="D1649" s="124" t="str">
        <f>IF(A1649&lt;&gt;"",SUMIFS('JPK_KR-1'!AM:AM,'JPK_KR-1'!W:W,B1649),"")</f>
        <v/>
      </c>
      <c r="E1649" t="str">
        <f>IF(KOKPIT!E1649&lt;&gt;"",KOKPIT!E1649,"")</f>
        <v/>
      </c>
      <c r="F1649" t="str">
        <f>IF(KOKPIT!F1649&lt;&gt;"",KOKPIT!F1649,"")</f>
        <v/>
      </c>
      <c r="G1649" s="124" t="str">
        <f>IF(E1649&lt;&gt;"",SUMIFS('JPK_KR-1'!AL:AL,'JPK_KR-1'!W:W,F1649),"")</f>
        <v/>
      </c>
      <c r="H1649" s="124" t="str">
        <f>IF(E1649&lt;&gt;"",SUMIFS('JPK_KR-1'!AM:AM,'JPK_KR-1'!W:W,F1649),"")</f>
        <v/>
      </c>
      <c r="I1649" t="str">
        <f>IF(KOKPIT!I1649&lt;&gt;"",KOKPIT!I1649,"")</f>
        <v/>
      </c>
      <c r="J1649" t="str">
        <f>IF(KOKPIT!J1649&lt;&gt;"",KOKPIT!J1649,"")</f>
        <v/>
      </c>
      <c r="K1649" s="124" t="str">
        <f>IF(I1649&lt;&gt;"",SUMIFS('JPK_KR-1'!AJ:AJ,'JPK_KR-1'!W:W,J1649),"")</f>
        <v/>
      </c>
      <c r="L1649" s="124" t="str">
        <f>IF(I1649&lt;&gt;"",SUMIFS('JPK_KR-1'!AK:AK,'JPK_KR-1'!W:W,J1649),"")</f>
        <v/>
      </c>
    </row>
    <row r="1650" spans="1:12" x14ac:dyDescent="0.35">
      <c r="A1650" t="str">
        <f>IF(KOKPIT!A1650&lt;&gt;"",KOKPIT!A1650,"")</f>
        <v/>
      </c>
      <c r="B1650" t="str">
        <f>IF(KOKPIT!B1650&lt;&gt;"",KOKPIT!B1650,"")</f>
        <v/>
      </c>
      <c r="C1650" s="124" t="str">
        <f>IF(A1650&lt;&gt;"",SUMIFS('JPK_KR-1'!AL:AL,'JPK_KR-1'!W:W,B1650),"")</f>
        <v/>
      </c>
      <c r="D1650" s="124" t="str">
        <f>IF(A1650&lt;&gt;"",SUMIFS('JPK_KR-1'!AM:AM,'JPK_KR-1'!W:W,B1650),"")</f>
        <v/>
      </c>
      <c r="E1650" t="str">
        <f>IF(KOKPIT!E1650&lt;&gt;"",KOKPIT!E1650,"")</f>
        <v/>
      </c>
      <c r="F1650" t="str">
        <f>IF(KOKPIT!F1650&lt;&gt;"",KOKPIT!F1650,"")</f>
        <v/>
      </c>
      <c r="G1650" s="124" t="str">
        <f>IF(E1650&lt;&gt;"",SUMIFS('JPK_KR-1'!AL:AL,'JPK_KR-1'!W:W,F1650),"")</f>
        <v/>
      </c>
      <c r="H1650" s="124" t="str">
        <f>IF(E1650&lt;&gt;"",SUMIFS('JPK_KR-1'!AM:AM,'JPK_KR-1'!W:W,F1650),"")</f>
        <v/>
      </c>
      <c r="I1650" t="str">
        <f>IF(KOKPIT!I1650&lt;&gt;"",KOKPIT!I1650,"")</f>
        <v/>
      </c>
      <c r="J1650" t="str">
        <f>IF(KOKPIT!J1650&lt;&gt;"",KOKPIT!J1650,"")</f>
        <v/>
      </c>
      <c r="K1650" s="124" t="str">
        <f>IF(I1650&lt;&gt;"",SUMIFS('JPK_KR-1'!AJ:AJ,'JPK_KR-1'!W:W,J1650),"")</f>
        <v/>
      </c>
      <c r="L1650" s="124" t="str">
        <f>IF(I1650&lt;&gt;"",SUMIFS('JPK_KR-1'!AK:AK,'JPK_KR-1'!W:W,J1650),"")</f>
        <v/>
      </c>
    </row>
    <row r="1651" spans="1:12" x14ac:dyDescent="0.35">
      <c r="A1651" t="str">
        <f>IF(KOKPIT!A1651&lt;&gt;"",KOKPIT!A1651,"")</f>
        <v/>
      </c>
      <c r="B1651" t="str">
        <f>IF(KOKPIT!B1651&lt;&gt;"",KOKPIT!B1651,"")</f>
        <v/>
      </c>
      <c r="C1651" s="124" t="str">
        <f>IF(A1651&lt;&gt;"",SUMIFS('JPK_KR-1'!AL:AL,'JPK_KR-1'!W:W,B1651),"")</f>
        <v/>
      </c>
      <c r="D1651" s="124" t="str">
        <f>IF(A1651&lt;&gt;"",SUMIFS('JPK_KR-1'!AM:AM,'JPK_KR-1'!W:W,B1651),"")</f>
        <v/>
      </c>
      <c r="E1651" t="str">
        <f>IF(KOKPIT!E1651&lt;&gt;"",KOKPIT!E1651,"")</f>
        <v/>
      </c>
      <c r="F1651" t="str">
        <f>IF(KOKPIT!F1651&lt;&gt;"",KOKPIT!F1651,"")</f>
        <v/>
      </c>
      <c r="G1651" s="124" t="str">
        <f>IF(E1651&lt;&gt;"",SUMIFS('JPK_KR-1'!AL:AL,'JPK_KR-1'!W:W,F1651),"")</f>
        <v/>
      </c>
      <c r="H1651" s="124" t="str">
        <f>IF(E1651&lt;&gt;"",SUMIFS('JPK_KR-1'!AM:AM,'JPK_KR-1'!W:W,F1651),"")</f>
        <v/>
      </c>
      <c r="I1651" t="str">
        <f>IF(KOKPIT!I1651&lt;&gt;"",KOKPIT!I1651,"")</f>
        <v/>
      </c>
      <c r="J1651" t="str">
        <f>IF(KOKPIT!J1651&lt;&gt;"",KOKPIT!J1651,"")</f>
        <v/>
      </c>
      <c r="K1651" s="124" t="str">
        <f>IF(I1651&lt;&gt;"",SUMIFS('JPK_KR-1'!AJ:AJ,'JPK_KR-1'!W:W,J1651),"")</f>
        <v/>
      </c>
      <c r="L1651" s="124" t="str">
        <f>IF(I1651&lt;&gt;"",SUMIFS('JPK_KR-1'!AK:AK,'JPK_KR-1'!W:W,J1651),"")</f>
        <v/>
      </c>
    </row>
    <row r="1652" spans="1:12" x14ac:dyDescent="0.35">
      <c r="A1652" t="str">
        <f>IF(KOKPIT!A1652&lt;&gt;"",KOKPIT!A1652,"")</f>
        <v/>
      </c>
      <c r="B1652" t="str">
        <f>IF(KOKPIT!B1652&lt;&gt;"",KOKPIT!B1652,"")</f>
        <v/>
      </c>
      <c r="C1652" s="124" t="str">
        <f>IF(A1652&lt;&gt;"",SUMIFS('JPK_KR-1'!AL:AL,'JPK_KR-1'!W:W,B1652),"")</f>
        <v/>
      </c>
      <c r="D1652" s="124" t="str">
        <f>IF(A1652&lt;&gt;"",SUMIFS('JPK_KR-1'!AM:AM,'JPK_KR-1'!W:W,B1652),"")</f>
        <v/>
      </c>
      <c r="E1652" t="str">
        <f>IF(KOKPIT!E1652&lt;&gt;"",KOKPIT!E1652,"")</f>
        <v/>
      </c>
      <c r="F1652" t="str">
        <f>IF(KOKPIT!F1652&lt;&gt;"",KOKPIT!F1652,"")</f>
        <v/>
      </c>
      <c r="G1652" s="124" t="str">
        <f>IF(E1652&lt;&gt;"",SUMIFS('JPK_KR-1'!AL:AL,'JPK_KR-1'!W:W,F1652),"")</f>
        <v/>
      </c>
      <c r="H1652" s="124" t="str">
        <f>IF(E1652&lt;&gt;"",SUMIFS('JPK_KR-1'!AM:AM,'JPK_KR-1'!W:W,F1652),"")</f>
        <v/>
      </c>
      <c r="I1652" t="str">
        <f>IF(KOKPIT!I1652&lt;&gt;"",KOKPIT!I1652,"")</f>
        <v/>
      </c>
      <c r="J1652" t="str">
        <f>IF(KOKPIT!J1652&lt;&gt;"",KOKPIT!J1652,"")</f>
        <v/>
      </c>
      <c r="K1652" s="124" t="str">
        <f>IF(I1652&lt;&gt;"",SUMIFS('JPK_KR-1'!AJ:AJ,'JPK_KR-1'!W:W,J1652),"")</f>
        <v/>
      </c>
      <c r="L1652" s="124" t="str">
        <f>IF(I1652&lt;&gt;"",SUMIFS('JPK_KR-1'!AK:AK,'JPK_KR-1'!W:W,J1652),"")</f>
        <v/>
      </c>
    </row>
    <row r="1653" spans="1:12" x14ac:dyDescent="0.35">
      <c r="A1653" t="str">
        <f>IF(KOKPIT!A1653&lt;&gt;"",KOKPIT!A1653,"")</f>
        <v/>
      </c>
      <c r="B1653" t="str">
        <f>IF(KOKPIT!B1653&lt;&gt;"",KOKPIT!B1653,"")</f>
        <v/>
      </c>
      <c r="C1653" s="124" t="str">
        <f>IF(A1653&lt;&gt;"",SUMIFS('JPK_KR-1'!AL:AL,'JPK_KR-1'!W:W,B1653),"")</f>
        <v/>
      </c>
      <c r="D1653" s="124" t="str">
        <f>IF(A1653&lt;&gt;"",SUMIFS('JPK_KR-1'!AM:AM,'JPK_KR-1'!W:W,B1653),"")</f>
        <v/>
      </c>
      <c r="E1653" t="str">
        <f>IF(KOKPIT!E1653&lt;&gt;"",KOKPIT!E1653,"")</f>
        <v/>
      </c>
      <c r="F1653" t="str">
        <f>IF(KOKPIT!F1653&lt;&gt;"",KOKPIT!F1653,"")</f>
        <v/>
      </c>
      <c r="G1653" s="124" t="str">
        <f>IF(E1653&lt;&gt;"",SUMIFS('JPK_KR-1'!AL:AL,'JPK_KR-1'!W:W,F1653),"")</f>
        <v/>
      </c>
      <c r="H1653" s="124" t="str">
        <f>IF(E1653&lt;&gt;"",SUMIFS('JPK_KR-1'!AM:AM,'JPK_KR-1'!W:W,F1653),"")</f>
        <v/>
      </c>
      <c r="I1653" t="str">
        <f>IF(KOKPIT!I1653&lt;&gt;"",KOKPIT!I1653,"")</f>
        <v/>
      </c>
      <c r="J1653" t="str">
        <f>IF(KOKPIT!J1653&lt;&gt;"",KOKPIT!J1653,"")</f>
        <v/>
      </c>
      <c r="K1653" s="124" t="str">
        <f>IF(I1653&lt;&gt;"",SUMIFS('JPK_KR-1'!AJ:AJ,'JPK_KR-1'!W:W,J1653),"")</f>
        <v/>
      </c>
      <c r="L1653" s="124" t="str">
        <f>IF(I1653&lt;&gt;"",SUMIFS('JPK_KR-1'!AK:AK,'JPK_KR-1'!W:W,J1653),"")</f>
        <v/>
      </c>
    </row>
    <row r="1654" spans="1:12" x14ac:dyDescent="0.35">
      <c r="A1654" t="str">
        <f>IF(KOKPIT!A1654&lt;&gt;"",KOKPIT!A1654,"")</f>
        <v/>
      </c>
      <c r="B1654" t="str">
        <f>IF(KOKPIT!B1654&lt;&gt;"",KOKPIT!B1654,"")</f>
        <v/>
      </c>
      <c r="C1654" s="124" t="str">
        <f>IF(A1654&lt;&gt;"",SUMIFS('JPK_KR-1'!AL:AL,'JPK_KR-1'!W:W,B1654),"")</f>
        <v/>
      </c>
      <c r="D1654" s="124" t="str">
        <f>IF(A1654&lt;&gt;"",SUMIFS('JPK_KR-1'!AM:AM,'JPK_KR-1'!W:W,B1654),"")</f>
        <v/>
      </c>
      <c r="E1654" t="str">
        <f>IF(KOKPIT!E1654&lt;&gt;"",KOKPIT!E1654,"")</f>
        <v/>
      </c>
      <c r="F1654" t="str">
        <f>IF(KOKPIT!F1654&lt;&gt;"",KOKPIT!F1654,"")</f>
        <v/>
      </c>
      <c r="G1654" s="124" t="str">
        <f>IF(E1654&lt;&gt;"",SUMIFS('JPK_KR-1'!AL:AL,'JPK_KR-1'!W:W,F1654),"")</f>
        <v/>
      </c>
      <c r="H1654" s="124" t="str">
        <f>IF(E1654&lt;&gt;"",SUMIFS('JPK_KR-1'!AM:AM,'JPK_KR-1'!W:W,F1654),"")</f>
        <v/>
      </c>
      <c r="I1654" t="str">
        <f>IF(KOKPIT!I1654&lt;&gt;"",KOKPIT!I1654,"")</f>
        <v/>
      </c>
      <c r="J1654" t="str">
        <f>IF(KOKPIT!J1654&lt;&gt;"",KOKPIT!J1654,"")</f>
        <v/>
      </c>
      <c r="K1654" s="124" t="str">
        <f>IF(I1654&lt;&gt;"",SUMIFS('JPK_KR-1'!AJ:AJ,'JPK_KR-1'!W:W,J1654),"")</f>
        <v/>
      </c>
      <c r="L1654" s="124" t="str">
        <f>IF(I1654&lt;&gt;"",SUMIFS('JPK_KR-1'!AK:AK,'JPK_KR-1'!W:W,J1654),"")</f>
        <v/>
      </c>
    </row>
    <row r="1655" spans="1:12" x14ac:dyDescent="0.35">
      <c r="A1655" t="str">
        <f>IF(KOKPIT!A1655&lt;&gt;"",KOKPIT!A1655,"")</f>
        <v/>
      </c>
      <c r="B1655" t="str">
        <f>IF(KOKPIT!B1655&lt;&gt;"",KOKPIT!B1655,"")</f>
        <v/>
      </c>
      <c r="C1655" s="124" t="str">
        <f>IF(A1655&lt;&gt;"",SUMIFS('JPK_KR-1'!AL:AL,'JPK_KR-1'!W:W,B1655),"")</f>
        <v/>
      </c>
      <c r="D1655" s="124" t="str">
        <f>IF(A1655&lt;&gt;"",SUMIFS('JPK_KR-1'!AM:AM,'JPK_KR-1'!W:W,B1655),"")</f>
        <v/>
      </c>
      <c r="E1655" t="str">
        <f>IF(KOKPIT!E1655&lt;&gt;"",KOKPIT!E1655,"")</f>
        <v/>
      </c>
      <c r="F1655" t="str">
        <f>IF(KOKPIT!F1655&lt;&gt;"",KOKPIT!F1655,"")</f>
        <v/>
      </c>
      <c r="G1655" s="124" t="str">
        <f>IF(E1655&lt;&gt;"",SUMIFS('JPK_KR-1'!AL:AL,'JPK_KR-1'!W:W,F1655),"")</f>
        <v/>
      </c>
      <c r="H1655" s="124" t="str">
        <f>IF(E1655&lt;&gt;"",SUMIFS('JPK_KR-1'!AM:AM,'JPK_KR-1'!W:W,F1655),"")</f>
        <v/>
      </c>
      <c r="I1655" t="str">
        <f>IF(KOKPIT!I1655&lt;&gt;"",KOKPIT!I1655,"")</f>
        <v/>
      </c>
      <c r="J1655" t="str">
        <f>IF(KOKPIT!J1655&lt;&gt;"",KOKPIT!J1655,"")</f>
        <v/>
      </c>
      <c r="K1655" s="124" t="str">
        <f>IF(I1655&lt;&gt;"",SUMIFS('JPK_KR-1'!AJ:AJ,'JPK_KR-1'!W:W,J1655),"")</f>
        <v/>
      </c>
      <c r="L1655" s="124" t="str">
        <f>IF(I1655&lt;&gt;"",SUMIFS('JPK_KR-1'!AK:AK,'JPK_KR-1'!W:W,J1655),"")</f>
        <v/>
      </c>
    </row>
    <row r="1656" spans="1:12" x14ac:dyDescent="0.35">
      <c r="A1656" t="str">
        <f>IF(KOKPIT!A1656&lt;&gt;"",KOKPIT!A1656,"")</f>
        <v/>
      </c>
      <c r="B1656" t="str">
        <f>IF(KOKPIT!B1656&lt;&gt;"",KOKPIT!B1656,"")</f>
        <v/>
      </c>
      <c r="C1656" s="124" t="str">
        <f>IF(A1656&lt;&gt;"",SUMIFS('JPK_KR-1'!AL:AL,'JPK_KR-1'!W:W,B1656),"")</f>
        <v/>
      </c>
      <c r="D1656" s="124" t="str">
        <f>IF(A1656&lt;&gt;"",SUMIFS('JPK_KR-1'!AM:AM,'JPK_KR-1'!W:W,B1656),"")</f>
        <v/>
      </c>
      <c r="E1656" t="str">
        <f>IF(KOKPIT!E1656&lt;&gt;"",KOKPIT!E1656,"")</f>
        <v/>
      </c>
      <c r="F1656" t="str">
        <f>IF(KOKPIT!F1656&lt;&gt;"",KOKPIT!F1656,"")</f>
        <v/>
      </c>
      <c r="G1656" s="124" t="str">
        <f>IF(E1656&lt;&gt;"",SUMIFS('JPK_KR-1'!AL:AL,'JPK_KR-1'!W:W,F1656),"")</f>
        <v/>
      </c>
      <c r="H1656" s="124" t="str">
        <f>IF(E1656&lt;&gt;"",SUMIFS('JPK_KR-1'!AM:AM,'JPK_KR-1'!W:W,F1656),"")</f>
        <v/>
      </c>
      <c r="I1656" t="str">
        <f>IF(KOKPIT!I1656&lt;&gt;"",KOKPIT!I1656,"")</f>
        <v/>
      </c>
      <c r="J1656" t="str">
        <f>IF(KOKPIT!J1656&lt;&gt;"",KOKPIT!J1656,"")</f>
        <v/>
      </c>
      <c r="K1656" s="124" t="str">
        <f>IF(I1656&lt;&gt;"",SUMIFS('JPK_KR-1'!AJ:AJ,'JPK_KR-1'!W:W,J1656),"")</f>
        <v/>
      </c>
      <c r="L1656" s="124" t="str">
        <f>IF(I1656&lt;&gt;"",SUMIFS('JPK_KR-1'!AK:AK,'JPK_KR-1'!W:W,J1656),"")</f>
        <v/>
      </c>
    </row>
    <row r="1657" spans="1:12" x14ac:dyDescent="0.35">
      <c r="A1657" t="str">
        <f>IF(KOKPIT!A1657&lt;&gt;"",KOKPIT!A1657,"")</f>
        <v/>
      </c>
      <c r="B1657" t="str">
        <f>IF(KOKPIT!B1657&lt;&gt;"",KOKPIT!B1657,"")</f>
        <v/>
      </c>
      <c r="C1657" s="124" t="str">
        <f>IF(A1657&lt;&gt;"",SUMIFS('JPK_KR-1'!AL:AL,'JPK_KR-1'!W:W,B1657),"")</f>
        <v/>
      </c>
      <c r="D1657" s="124" t="str">
        <f>IF(A1657&lt;&gt;"",SUMIFS('JPK_KR-1'!AM:AM,'JPK_KR-1'!W:W,B1657),"")</f>
        <v/>
      </c>
      <c r="E1657" t="str">
        <f>IF(KOKPIT!E1657&lt;&gt;"",KOKPIT!E1657,"")</f>
        <v/>
      </c>
      <c r="F1657" t="str">
        <f>IF(KOKPIT!F1657&lt;&gt;"",KOKPIT!F1657,"")</f>
        <v/>
      </c>
      <c r="G1657" s="124" t="str">
        <f>IF(E1657&lt;&gt;"",SUMIFS('JPK_KR-1'!AL:AL,'JPK_KR-1'!W:W,F1657),"")</f>
        <v/>
      </c>
      <c r="H1657" s="124" t="str">
        <f>IF(E1657&lt;&gt;"",SUMIFS('JPK_KR-1'!AM:AM,'JPK_KR-1'!W:W,F1657),"")</f>
        <v/>
      </c>
      <c r="I1657" t="str">
        <f>IF(KOKPIT!I1657&lt;&gt;"",KOKPIT!I1657,"")</f>
        <v/>
      </c>
      <c r="J1657" t="str">
        <f>IF(KOKPIT!J1657&lt;&gt;"",KOKPIT!J1657,"")</f>
        <v/>
      </c>
      <c r="K1657" s="124" t="str">
        <f>IF(I1657&lt;&gt;"",SUMIFS('JPK_KR-1'!AJ:AJ,'JPK_KR-1'!W:W,J1657),"")</f>
        <v/>
      </c>
      <c r="L1657" s="124" t="str">
        <f>IF(I1657&lt;&gt;"",SUMIFS('JPK_KR-1'!AK:AK,'JPK_KR-1'!W:W,J1657),"")</f>
        <v/>
      </c>
    </row>
    <row r="1658" spans="1:12" x14ac:dyDescent="0.35">
      <c r="A1658" t="str">
        <f>IF(KOKPIT!A1658&lt;&gt;"",KOKPIT!A1658,"")</f>
        <v/>
      </c>
      <c r="B1658" t="str">
        <f>IF(KOKPIT!B1658&lt;&gt;"",KOKPIT!B1658,"")</f>
        <v/>
      </c>
      <c r="C1658" s="124" t="str">
        <f>IF(A1658&lt;&gt;"",SUMIFS('JPK_KR-1'!AL:AL,'JPK_KR-1'!W:W,B1658),"")</f>
        <v/>
      </c>
      <c r="D1658" s="124" t="str">
        <f>IF(A1658&lt;&gt;"",SUMIFS('JPK_KR-1'!AM:AM,'JPK_KR-1'!W:W,B1658),"")</f>
        <v/>
      </c>
      <c r="E1658" t="str">
        <f>IF(KOKPIT!E1658&lt;&gt;"",KOKPIT!E1658,"")</f>
        <v/>
      </c>
      <c r="F1658" t="str">
        <f>IF(KOKPIT!F1658&lt;&gt;"",KOKPIT!F1658,"")</f>
        <v/>
      </c>
      <c r="G1658" s="124" t="str">
        <f>IF(E1658&lt;&gt;"",SUMIFS('JPK_KR-1'!AL:AL,'JPK_KR-1'!W:W,F1658),"")</f>
        <v/>
      </c>
      <c r="H1658" s="124" t="str">
        <f>IF(E1658&lt;&gt;"",SUMIFS('JPK_KR-1'!AM:AM,'JPK_KR-1'!W:W,F1658),"")</f>
        <v/>
      </c>
      <c r="I1658" t="str">
        <f>IF(KOKPIT!I1658&lt;&gt;"",KOKPIT!I1658,"")</f>
        <v/>
      </c>
      <c r="J1658" t="str">
        <f>IF(KOKPIT!J1658&lt;&gt;"",KOKPIT!J1658,"")</f>
        <v/>
      </c>
      <c r="K1658" s="124" t="str">
        <f>IF(I1658&lt;&gt;"",SUMIFS('JPK_KR-1'!AJ:AJ,'JPK_KR-1'!W:W,J1658),"")</f>
        <v/>
      </c>
      <c r="L1658" s="124" t="str">
        <f>IF(I1658&lt;&gt;"",SUMIFS('JPK_KR-1'!AK:AK,'JPK_KR-1'!W:W,J1658),"")</f>
        <v/>
      </c>
    </row>
    <row r="1659" spans="1:12" x14ac:dyDescent="0.35">
      <c r="A1659" t="str">
        <f>IF(KOKPIT!A1659&lt;&gt;"",KOKPIT!A1659,"")</f>
        <v/>
      </c>
      <c r="B1659" t="str">
        <f>IF(KOKPIT!B1659&lt;&gt;"",KOKPIT!B1659,"")</f>
        <v/>
      </c>
      <c r="C1659" s="124" t="str">
        <f>IF(A1659&lt;&gt;"",SUMIFS('JPK_KR-1'!AL:AL,'JPK_KR-1'!W:W,B1659),"")</f>
        <v/>
      </c>
      <c r="D1659" s="124" t="str">
        <f>IF(A1659&lt;&gt;"",SUMIFS('JPK_KR-1'!AM:AM,'JPK_KR-1'!W:W,B1659),"")</f>
        <v/>
      </c>
      <c r="E1659" t="str">
        <f>IF(KOKPIT!E1659&lt;&gt;"",KOKPIT!E1659,"")</f>
        <v/>
      </c>
      <c r="F1659" t="str">
        <f>IF(KOKPIT!F1659&lt;&gt;"",KOKPIT!F1659,"")</f>
        <v/>
      </c>
      <c r="G1659" s="124" t="str">
        <f>IF(E1659&lt;&gt;"",SUMIFS('JPK_KR-1'!AL:AL,'JPK_KR-1'!W:W,F1659),"")</f>
        <v/>
      </c>
      <c r="H1659" s="124" t="str">
        <f>IF(E1659&lt;&gt;"",SUMIFS('JPK_KR-1'!AM:AM,'JPK_KR-1'!W:W,F1659),"")</f>
        <v/>
      </c>
      <c r="I1659" t="str">
        <f>IF(KOKPIT!I1659&lt;&gt;"",KOKPIT!I1659,"")</f>
        <v/>
      </c>
      <c r="J1659" t="str">
        <f>IF(KOKPIT!J1659&lt;&gt;"",KOKPIT!J1659,"")</f>
        <v/>
      </c>
      <c r="K1659" s="124" t="str">
        <f>IF(I1659&lt;&gt;"",SUMIFS('JPK_KR-1'!AJ:AJ,'JPK_KR-1'!W:W,J1659),"")</f>
        <v/>
      </c>
      <c r="L1659" s="124" t="str">
        <f>IF(I1659&lt;&gt;"",SUMIFS('JPK_KR-1'!AK:AK,'JPK_KR-1'!W:W,J1659),"")</f>
        <v/>
      </c>
    </row>
    <row r="1660" spans="1:12" x14ac:dyDescent="0.35">
      <c r="A1660" t="str">
        <f>IF(KOKPIT!A1660&lt;&gt;"",KOKPIT!A1660,"")</f>
        <v/>
      </c>
      <c r="B1660" t="str">
        <f>IF(KOKPIT!B1660&lt;&gt;"",KOKPIT!B1660,"")</f>
        <v/>
      </c>
      <c r="C1660" s="124" t="str">
        <f>IF(A1660&lt;&gt;"",SUMIFS('JPK_KR-1'!AL:AL,'JPK_KR-1'!W:W,B1660),"")</f>
        <v/>
      </c>
      <c r="D1660" s="124" t="str">
        <f>IF(A1660&lt;&gt;"",SUMIFS('JPK_KR-1'!AM:AM,'JPK_KR-1'!W:W,B1660),"")</f>
        <v/>
      </c>
      <c r="E1660" t="str">
        <f>IF(KOKPIT!E1660&lt;&gt;"",KOKPIT!E1660,"")</f>
        <v/>
      </c>
      <c r="F1660" t="str">
        <f>IF(KOKPIT!F1660&lt;&gt;"",KOKPIT!F1660,"")</f>
        <v/>
      </c>
      <c r="G1660" s="124" t="str">
        <f>IF(E1660&lt;&gt;"",SUMIFS('JPK_KR-1'!AL:AL,'JPK_KR-1'!W:W,F1660),"")</f>
        <v/>
      </c>
      <c r="H1660" s="124" t="str">
        <f>IF(E1660&lt;&gt;"",SUMIFS('JPK_KR-1'!AM:AM,'JPK_KR-1'!W:W,F1660),"")</f>
        <v/>
      </c>
      <c r="I1660" t="str">
        <f>IF(KOKPIT!I1660&lt;&gt;"",KOKPIT!I1660,"")</f>
        <v/>
      </c>
      <c r="J1660" t="str">
        <f>IF(KOKPIT!J1660&lt;&gt;"",KOKPIT!J1660,"")</f>
        <v/>
      </c>
      <c r="K1660" s="124" t="str">
        <f>IF(I1660&lt;&gt;"",SUMIFS('JPK_KR-1'!AJ:AJ,'JPK_KR-1'!W:W,J1660),"")</f>
        <v/>
      </c>
      <c r="L1660" s="124" t="str">
        <f>IF(I1660&lt;&gt;"",SUMIFS('JPK_KR-1'!AK:AK,'JPK_KR-1'!W:W,J1660),"")</f>
        <v/>
      </c>
    </row>
    <row r="1661" spans="1:12" x14ac:dyDescent="0.35">
      <c r="A1661" t="str">
        <f>IF(KOKPIT!A1661&lt;&gt;"",KOKPIT!A1661,"")</f>
        <v/>
      </c>
      <c r="B1661" t="str">
        <f>IF(KOKPIT!B1661&lt;&gt;"",KOKPIT!B1661,"")</f>
        <v/>
      </c>
      <c r="C1661" s="124" t="str">
        <f>IF(A1661&lt;&gt;"",SUMIFS('JPK_KR-1'!AL:AL,'JPK_KR-1'!W:W,B1661),"")</f>
        <v/>
      </c>
      <c r="D1661" s="124" t="str">
        <f>IF(A1661&lt;&gt;"",SUMIFS('JPK_KR-1'!AM:AM,'JPK_KR-1'!W:W,B1661),"")</f>
        <v/>
      </c>
      <c r="E1661" t="str">
        <f>IF(KOKPIT!E1661&lt;&gt;"",KOKPIT!E1661,"")</f>
        <v/>
      </c>
      <c r="F1661" t="str">
        <f>IF(KOKPIT!F1661&lt;&gt;"",KOKPIT!F1661,"")</f>
        <v/>
      </c>
      <c r="G1661" s="124" t="str">
        <f>IF(E1661&lt;&gt;"",SUMIFS('JPK_KR-1'!AL:AL,'JPK_KR-1'!W:W,F1661),"")</f>
        <v/>
      </c>
      <c r="H1661" s="124" t="str">
        <f>IF(E1661&lt;&gt;"",SUMIFS('JPK_KR-1'!AM:AM,'JPK_KR-1'!W:W,F1661),"")</f>
        <v/>
      </c>
      <c r="I1661" t="str">
        <f>IF(KOKPIT!I1661&lt;&gt;"",KOKPIT!I1661,"")</f>
        <v/>
      </c>
      <c r="J1661" t="str">
        <f>IF(KOKPIT!J1661&lt;&gt;"",KOKPIT!J1661,"")</f>
        <v/>
      </c>
      <c r="K1661" s="124" t="str">
        <f>IF(I1661&lt;&gt;"",SUMIFS('JPK_KR-1'!AJ:AJ,'JPK_KR-1'!W:W,J1661),"")</f>
        <v/>
      </c>
      <c r="L1661" s="124" t="str">
        <f>IF(I1661&lt;&gt;"",SUMIFS('JPK_KR-1'!AK:AK,'JPK_KR-1'!W:W,J1661),"")</f>
        <v/>
      </c>
    </row>
    <row r="1662" spans="1:12" x14ac:dyDescent="0.35">
      <c r="A1662" t="str">
        <f>IF(KOKPIT!A1662&lt;&gt;"",KOKPIT!A1662,"")</f>
        <v/>
      </c>
      <c r="B1662" t="str">
        <f>IF(KOKPIT!B1662&lt;&gt;"",KOKPIT!B1662,"")</f>
        <v/>
      </c>
      <c r="C1662" s="124" t="str">
        <f>IF(A1662&lt;&gt;"",SUMIFS('JPK_KR-1'!AL:AL,'JPK_KR-1'!W:W,B1662),"")</f>
        <v/>
      </c>
      <c r="D1662" s="124" t="str">
        <f>IF(A1662&lt;&gt;"",SUMIFS('JPK_KR-1'!AM:AM,'JPK_KR-1'!W:W,B1662),"")</f>
        <v/>
      </c>
      <c r="E1662" t="str">
        <f>IF(KOKPIT!E1662&lt;&gt;"",KOKPIT!E1662,"")</f>
        <v/>
      </c>
      <c r="F1662" t="str">
        <f>IF(KOKPIT!F1662&lt;&gt;"",KOKPIT!F1662,"")</f>
        <v/>
      </c>
      <c r="G1662" s="124" t="str">
        <f>IF(E1662&lt;&gt;"",SUMIFS('JPK_KR-1'!AL:AL,'JPK_KR-1'!W:W,F1662),"")</f>
        <v/>
      </c>
      <c r="H1662" s="124" t="str">
        <f>IF(E1662&lt;&gt;"",SUMIFS('JPK_KR-1'!AM:AM,'JPK_KR-1'!W:W,F1662),"")</f>
        <v/>
      </c>
      <c r="I1662" t="str">
        <f>IF(KOKPIT!I1662&lt;&gt;"",KOKPIT!I1662,"")</f>
        <v/>
      </c>
      <c r="J1662" t="str">
        <f>IF(KOKPIT!J1662&lt;&gt;"",KOKPIT!J1662,"")</f>
        <v/>
      </c>
      <c r="K1662" s="124" t="str">
        <f>IF(I1662&lt;&gt;"",SUMIFS('JPK_KR-1'!AJ:AJ,'JPK_KR-1'!W:W,J1662),"")</f>
        <v/>
      </c>
      <c r="L1662" s="124" t="str">
        <f>IF(I1662&lt;&gt;"",SUMIFS('JPK_KR-1'!AK:AK,'JPK_KR-1'!W:W,J1662),"")</f>
        <v/>
      </c>
    </row>
    <row r="1663" spans="1:12" x14ac:dyDescent="0.35">
      <c r="A1663" t="str">
        <f>IF(KOKPIT!A1663&lt;&gt;"",KOKPIT!A1663,"")</f>
        <v/>
      </c>
      <c r="B1663" t="str">
        <f>IF(KOKPIT!B1663&lt;&gt;"",KOKPIT!B1663,"")</f>
        <v/>
      </c>
      <c r="C1663" s="124" t="str">
        <f>IF(A1663&lt;&gt;"",SUMIFS('JPK_KR-1'!AL:AL,'JPK_KR-1'!W:W,B1663),"")</f>
        <v/>
      </c>
      <c r="D1663" s="124" t="str">
        <f>IF(A1663&lt;&gt;"",SUMIFS('JPK_KR-1'!AM:AM,'JPK_KR-1'!W:W,B1663),"")</f>
        <v/>
      </c>
      <c r="E1663" t="str">
        <f>IF(KOKPIT!E1663&lt;&gt;"",KOKPIT!E1663,"")</f>
        <v/>
      </c>
      <c r="F1663" t="str">
        <f>IF(KOKPIT!F1663&lt;&gt;"",KOKPIT!F1663,"")</f>
        <v/>
      </c>
      <c r="G1663" s="124" t="str">
        <f>IF(E1663&lt;&gt;"",SUMIFS('JPK_KR-1'!AL:AL,'JPK_KR-1'!W:W,F1663),"")</f>
        <v/>
      </c>
      <c r="H1663" s="124" t="str">
        <f>IF(E1663&lt;&gt;"",SUMIFS('JPK_KR-1'!AM:AM,'JPK_KR-1'!W:W,F1663),"")</f>
        <v/>
      </c>
      <c r="I1663" t="str">
        <f>IF(KOKPIT!I1663&lt;&gt;"",KOKPIT!I1663,"")</f>
        <v/>
      </c>
      <c r="J1663" t="str">
        <f>IF(KOKPIT!J1663&lt;&gt;"",KOKPIT!J1663,"")</f>
        <v/>
      </c>
      <c r="K1663" s="124" t="str">
        <f>IF(I1663&lt;&gt;"",SUMIFS('JPK_KR-1'!AJ:AJ,'JPK_KR-1'!W:W,J1663),"")</f>
        <v/>
      </c>
      <c r="L1663" s="124" t="str">
        <f>IF(I1663&lt;&gt;"",SUMIFS('JPK_KR-1'!AK:AK,'JPK_KR-1'!W:W,J1663),"")</f>
        <v/>
      </c>
    </row>
    <row r="1664" spans="1:12" x14ac:dyDescent="0.35">
      <c r="A1664" t="str">
        <f>IF(KOKPIT!A1664&lt;&gt;"",KOKPIT!A1664,"")</f>
        <v/>
      </c>
      <c r="B1664" t="str">
        <f>IF(KOKPIT!B1664&lt;&gt;"",KOKPIT!B1664,"")</f>
        <v/>
      </c>
      <c r="C1664" s="124" t="str">
        <f>IF(A1664&lt;&gt;"",SUMIFS('JPK_KR-1'!AL:AL,'JPK_KR-1'!W:W,B1664),"")</f>
        <v/>
      </c>
      <c r="D1664" s="124" t="str">
        <f>IF(A1664&lt;&gt;"",SUMIFS('JPK_KR-1'!AM:AM,'JPK_KR-1'!W:W,B1664),"")</f>
        <v/>
      </c>
      <c r="E1664" t="str">
        <f>IF(KOKPIT!E1664&lt;&gt;"",KOKPIT!E1664,"")</f>
        <v/>
      </c>
      <c r="F1664" t="str">
        <f>IF(KOKPIT!F1664&lt;&gt;"",KOKPIT!F1664,"")</f>
        <v/>
      </c>
      <c r="G1664" s="124" t="str">
        <f>IF(E1664&lt;&gt;"",SUMIFS('JPK_KR-1'!AL:AL,'JPK_KR-1'!W:W,F1664),"")</f>
        <v/>
      </c>
      <c r="H1664" s="124" t="str">
        <f>IF(E1664&lt;&gt;"",SUMIFS('JPK_KR-1'!AM:AM,'JPK_KR-1'!W:W,F1664),"")</f>
        <v/>
      </c>
      <c r="I1664" t="str">
        <f>IF(KOKPIT!I1664&lt;&gt;"",KOKPIT!I1664,"")</f>
        <v/>
      </c>
      <c r="J1664" t="str">
        <f>IF(KOKPIT!J1664&lt;&gt;"",KOKPIT!J1664,"")</f>
        <v/>
      </c>
      <c r="K1664" s="124" t="str">
        <f>IF(I1664&lt;&gt;"",SUMIFS('JPK_KR-1'!AJ:AJ,'JPK_KR-1'!W:W,J1664),"")</f>
        <v/>
      </c>
      <c r="L1664" s="124" t="str">
        <f>IF(I1664&lt;&gt;"",SUMIFS('JPK_KR-1'!AK:AK,'JPK_KR-1'!W:W,J1664),"")</f>
        <v/>
      </c>
    </row>
    <row r="1665" spans="1:12" x14ac:dyDescent="0.35">
      <c r="A1665" t="str">
        <f>IF(KOKPIT!A1665&lt;&gt;"",KOKPIT!A1665,"")</f>
        <v/>
      </c>
      <c r="B1665" t="str">
        <f>IF(KOKPIT!B1665&lt;&gt;"",KOKPIT!B1665,"")</f>
        <v/>
      </c>
      <c r="C1665" s="124" t="str">
        <f>IF(A1665&lt;&gt;"",SUMIFS('JPK_KR-1'!AL:AL,'JPK_KR-1'!W:W,B1665),"")</f>
        <v/>
      </c>
      <c r="D1665" s="124" t="str">
        <f>IF(A1665&lt;&gt;"",SUMIFS('JPK_KR-1'!AM:AM,'JPK_KR-1'!W:W,B1665),"")</f>
        <v/>
      </c>
      <c r="E1665" t="str">
        <f>IF(KOKPIT!E1665&lt;&gt;"",KOKPIT!E1665,"")</f>
        <v/>
      </c>
      <c r="F1665" t="str">
        <f>IF(KOKPIT!F1665&lt;&gt;"",KOKPIT!F1665,"")</f>
        <v/>
      </c>
      <c r="G1665" s="124" t="str">
        <f>IF(E1665&lt;&gt;"",SUMIFS('JPK_KR-1'!AL:AL,'JPK_KR-1'!W:W,F1665),"")</f>
        <v/>
      </c>
      <c r="H1665" s="124" t="str">
        <f>IF(E1665&lt;&gt;"",SUMIFS('JPK_KR-1'!AM:AM,'JPK_KR-1'!W:W,F1665),"")</f>
        <v/>
      </c>
      <c r="I1665" t="str">
        <f>IF(KOKPIT!I1665&lt;&gt;"",KOKPIT!I1665,"")</f>
        <v/>
      </c>
      <c r="J1665" t="str">
        <f>IF(KOKPIT!J1665&lt;&gt;"",KOKPIT!J1665,"")</f>
        <v/>
      </c>
      <c r="K1665" s="124" t="str">
        <f>IF(I1665&lt;&gt;"",SUMIFS('JPK_KR-1'!AJ:AJ,'JPK_KR-1'!W:W,J1665),"")</f>
        <v/>
      </c>
      <c r="L1665" s="124" t="str">
        <f>IF(I1665&lt;&gt;"",SUMIFS('JPK_KR-1'!AK:AK,'JPK_KR-1'!W:W,J1665),"")</f>
        <v/>
      </c>
    </row>
    <row r="1666" spans="1:12" x14ac:dyDescent="0.35">
      <c r="A1666" t="str">
        <f>IF(KOKPIT!A1666&lt;&gt;"",KOKPIT!A1666,"")</f>
        <v/>
      </c>
      <c r="B1666" t="str">
        <f>IF(KOKPIT!B1666&lt;&gt;"",KOKPIT!B1666,"")</f>
        <v/>
      </c>
      <c r="C1666" s="124" t="str">
        <f>IF(A1666&lt;&gt;"",SUMIFS('JPK_KR-1'!AL:AL,'JPK_KR-1'!W:W,B1666),"")</f>
        <v/>
      </c>
      <c r="D1666" s="124" t="str">
        <f>IF(A1666&lt;&gt;"",SUMIFS('JPK_KR-1'!AM:AM,'JPK_KR-1'!W:W,B1666),"")</f>
        <v/>
      </c>
      <c r="E1666" t="str">
        <f>IF(KOKPIT!E1666&lt;&gt;"",KOKPIT!E1666,"")</f>
        <v/>
      </c>
      <c r="F1666" t="str">
        <f>IF(KOKPIT!F1666&lt;&gt;"",KOKPIT!F1666,"")</f>
        <v/>
      </c>
      <c r="G1666" s="124" t="str">
        <f>IF(E1666&lt;&gt;"",SUMIFS('JPK_KR-1'!AL:AL,'JPK_KR-1'!W:W,F1666),"")</f>
        <v/>
      </c>
      <c r="H1666" s="124" t="str">
        <f>IF(E1666&lt;&gt;"",SUMIFS('JPK_KR-1'!AM:AM,'JPK_KR-1'!W:W,F1666),"")</f>
        <v/>
      </c>
      <c r="I1666" t="str">
        <f>IF(KOKPIT!I1666&lt;&gt;"",KOKPIT!I1666,"")</f>
        <v/>
      </c>
      <c r="J1666" t="str">
        <f>IF(KOKPIT!J1666&lt;&gt;"",KOKPIT!J1666,"")</f>
        <v/>
      </c>
      <c r="K1666" s="124" t="str">
        <f>IF(I1666&lt;&gt;"",SUMIFS('JPK_KR-1'!AJ:AJ,'JPK_KR-1'!W:W,J1666),"")</f>
        <v/>
      </c>
      <c r="L1666" s="124" t="str">
        <f>IF(I1666&lt;&gt;"",SUMIFS('JPK_KR-1'!AK:AK,'JPK_KR-1'!W:W,J1666),"")</f>
        <v/>
      </c>
    </row>
    <row r="1667" spans="1:12" x14ac:dyDescent="0.35">
      <c r="A1667" t="str">
        <f>IF(KOKPIT!A1667&lt;&gt;"",KOKPIT!A1667,"")</f>
        <v/>
      </c>
      <c r="B1667" t="str">
        <f>IF(KOKPIT!B1667&lt;&gt;"",KOKPIT!B1667,"")</f>
        <v/>
      </c>
      <c r="C1667" s="124" t="str">
        <f>IF(A1667&lt;&gt;"",SUMIFS('JPK_KR-1'!AL:AL,'JPK_KR-1'!W:W,B1667),"")</f>
        <v/>
      </c>
      <c r="D1667" s="124" t="str">
        <f>IF(A1667&lt;&gt;"",SUMIFS('JPK_KR-1'!AM:AM,'JPK_KR-1'!W:W,B1667),"")</f>
        <v/>
      </c>
      <c r="E1667" t="str">
        <f>IF(KOKPIT!E1667&lt;&gt;"",KOKPIT!E1667,"")</f>
        <v/>
      </c>
      <c r="F1667" t="str">
        <f>IF(KOKPIT!F1667&lt;&gt;"",KOKPIT!F1667,"")</f>
        <v/>
      </c>
      <c r="G1667" s="124" t="str">
        <f>IF(E1667&lt;&gt;"",SUMIFS('JPK_KR-1'!AL:AL,'JPK_KR-1'!W:W,F1667),"")</f>
        <v/>
      </c>
      <c r="H1667" s="124" t="str">
        <f>IF(E1667&lt;&gt;"",SUMIFS('JPK_KR-1'!AM:AM,'JPK_KR-1'!W:W,F1667),"")</f>
        <v/>
      </c>
      <c r="I1667" t="str">
        <f>IF(KOKPIT!I1667&lt;&gt;"",KOKPIT!I1667,"")</f>
        <v/>
      </c>
      <c r="J1667" t="str">
        <f>IF(KOKPIT!J1667&lt;&gt;"",KOKPIT!J1667,"")</f>
        <v/>
      </c>
      <c r="K1667" s="124" t="str">
        <f>IF(I1667&lt;&gt;"",SUMIFS('JPK_KR-1'!AJ:AJ,'JPK_KR-1'!W:W,J1667),"")</f>
        <v/>
      </c>
      <c r="L1667" s="124" t="str">
        <f>IF(I1667&lt;&gt;"",SUMIFS('JPK_KR-1'!AK:AK,'JPK_KR-1'!W:W,J1667),"")</f>
        <v/>
      </c>
    </row>
    <row r="1668" spans="1:12" x14ac:dyDescent="0.35">
      <c r="A1668" t="str">
        <f>IF(KOKPIT!A1668&lt;&gt;"",KOKPIT!A1668,"")</f>
        <v/>
      </c>
      <c r="B1668" t="str">
        <f>IF(KOKPIT!B1668&lt;&gt;"",KOKPIT!B1668,"")</f>
        <v/>
      </c>
      <c r="C1668" s="124" t="str">
        <f>IF(A1668&lt;&gt;"",SUMIFS('JPK_KR-1'!AL:AL,'JPK_KR-1'!W:W,B1668),"")</f>
        <v/>
      </c>
      <c r="D1668" s="124" t="str">
        <f>IF(A1668&lt;&gt;"",SUMIFS('JPK_KR-1'!AM:AM,'JPK_KR-1'!W:W,B1668),"")</f>
        <v/>
      </c>
      <c r="E1668" t="str">
        <f>IF(KOKPIT!E1668&lt;&gt;"",KOKPIT!E1668,"")</f>
        <v/>
      </c>
      <c r="F1668" t="str">
        <f>IF(KOKPIT!F1668&lt;&gt;"",KOKPIT!F1668,"")</f>
        <v/>
      </c>
      <c r="G1668" s="124" t="str">
        <f>IF(E1668&lt;&gt;"",SUMIFS('JPK_KR-1'!AL:AL,'JPK_KR-1'!W:W,F1668),"")</f>
        <v/>
      </c>
      <c r="H1668" s="124" t="str">
        <f>IF(E1668&lt;&gt;"",SUMIFS('JPK_KR-1'!AM:AM,'JPK_KR-1'!W:W,F1668),"")</f>
        <v/>
      </c>
      <c r="I1668" t="str">
        <f>IF(KOKPIT!I1668&lt;&gt;"",KOKPIT!I1668,"")</f>
        <v/>
      </c>
      <c r="J1668" t="str">
        <f>IF(KOKPIT!J1668&lt;&gt;"",KOKPIT!J1668,"")</f>
        <v/>
      </c>
      <c r="K1668" s="124" t="str">
        <f>IF(I1668&lt;&gt;"",SUMIFS('JPK_KR-1'!AJ:AJ,'JPK_KR-1'!W:W,J1668),"")</f>
        <v/>
      </c>
      <c r="L1668" s="124" t="str">
        <f>IF(I1668&lt;&gt;"",SUMIFS('JPK_KR-1'!AK:AK,'JPK_KR-1'!W:W,J1668),"")</f>
        <v/>
      </c>
    </row>
    <row r="1669" spans="1:12" x14ac:dyDescent="0.35">
      <c r="A1669" t="str">
        <f>IF(KOKPIT!A1669&lt;&gt;"",KOKPIT!A1669,"")</f>
        <v/>
      </c>
      <c r="B1669" t="str">
        <f>IF(KOKPIT!B1669&lt;&gt;"",KOKPIT!B1669,"")</f>
        <v/>
      </c>
      <c r="C1669" s="124" t="str">
        <f>IF(A1669&lt;&gt;"",SUMIFS('JPK_KR-1'!AL:AL,'JPK_KR-1'!W:W,B1669),"")</f>
        <v/>
      </c>
      <c r="D1669" s="124" t="str">
        <f>IF(A1669&lt;&gt;"",SUMIFS('JPK_KR-1'!AM:AM,'JPK_KR-1'!W:W,B1669),"")</f>
        <v/>
      </c>
      <c r="E1669" t="str">
        <f>IF(KOKPIT!E1669&lt;&gt;"",KOKPIT!E1669,"")</f>
        <v/>
      </c>
      <c r="F1669" t="str">
        <f>IF(KOKPIT!F1669&lt;&gt;"",KOKPIT!F1669,"")</f>
        <v/>
      </c>
      <c r="G1669" s="124" t="str">
        <f>IF(E1669&lt;&gt;"",SUMIFS('JPK_KR-1'!AL:AL,'JPK_KR-1'!W:W,F1669),"")</f>
        <v/>
      </c>
      <c r="H1669" s="124" t="str">
        <f>IF(E1669&lt;&gt;"",SUMIFS('JPK_KR-1'!AM:AM,'JPK_KR-1'!W:W,F1669),"")</f>
        <v/>
      </c>
      <c r="I1669" t="str">
        <f>IF(KOKPIT!I1669&lt;&gt;"",KOKPIT!I1669,"")</f>
        <v/>
      </c>
      <c r="J1669" t="str">
        <f>IF(KOKPIT!J1669&lt;&gt;"",KOKPIT!J1669,"")</f>
        <v/>
      </c>
      <c r="K1669" s="124" t="str">
        <f>IF(I1669&lt;&gt;"",SUMIFS('JPK_KR-1'!AJ:AJ,'JPK_KR-1'!W:W,J1669),"")</f>
        <v/>
      </c>
      <c r="L1669" s="124" t="str">
        <f>IF(I1669&lt;&gt;"",SUMIFS('JPK_KR-1'!AK:AK,'JPK_KR-1'!W:W,J1669),"")</f>
        <v/>
      </c>
    </row>
    <row r="1670" spans="1:12" x14ac:dyDescent="0.35">
      <c r="A1670" t="str">
        <f>IF(KOKPIT!A1670&lt;&gt;"",KOKPIT!A1670,"")</f>
        <v/>
      </c>
      <c r="B1670" t="str">
        <f>IF(KOKPIT!B1670&lt;&gt;"",KOKPIT!B1670,"")</f>
        <v/>
      </c>
      <c r="C1670" s="124" t="str">
        <f>IF(A1670&lt;&gt;"",SUMIFS('JPK_KR-1'!AL:AL,'JPK_KR-1'!W:W,B1670),"")</f>
        <v/>
      </c>
      <c r="D1670" s="124" t="str">
        <f>IF(A1670&lt;&gt;"",SUMIFS('JPK_KR-1'!AM:AM,'JPK_KR-1'!W:W,B1670),"")</f>
        <v/>
      </c>
      <c r="E1670" t="str">
        <f>IF(KOKPIT!E1670&lt;&gt;"",KOKPIT!E1670,"")</f>
        <v/>
      </c>
      <c r="F1670" t="str">
        <f>IF(KOKPIT!F1670&lt;&gt;"",KOKPIT!F1670,"")</f>
        <v/>
      </c>
      <c r="G1670" s="124" t="str">
        <f>IF(E1670&lt;&gt;"",SUMIFS('JPK_KR-1'!AL:AL,'JPK_KR-1'!W:W,F1670),"")</f>
        <v/>
      </c>
      <c r="H1670" s="124" t="str">
        <f>IF(E1670&lt;&gt;"",SUMIFS('JPK_KR-1'!AM:AM,'JPK_KR-1'!W:W,F1670),"")</f>
        <v/>
      </c>
      <c r="I1670" t="str">
        <f>IF(KOKPIT!I1670&lt;&gt;"",KOKPIT!I1670,"")</f>
        <v/>
      </c>
      <c r="J1670" t="str">
        <f>IF(KOKPIT!J1670&lt;&gt;"",KOKPIT!J1670,"")</f>
        <v/>
      </c>
      <c r="K1670" s="124" t="str">
        <f>IF(I1670&lt;&gt;"",SUMIFS('JPK_KR-1'!AJ:AJ,'JPK_KR-1'!W:W,J1670),"")</f>
        <v/>
      </c>
      <c r="L1670" s="124" t="str">
        <f>IF(I1670&lt;&gt;"",SUMIFS('JPK_KR-1'!AK:AK,'JPK_KR-1'!W:W,J1670),"")</f>
        <v/>
      </c>
    </row>
    <row r="1671" spans="1:12" x14ac:dyDescent="0.35">
      <c r="A1671" t="str">
        <f>IF(KOKPIT!A1671&lt;&gt;"",KOKPIT!A1671,"")</f>
        <v/>
      </c>
      <c r="B1671" t="str">
        <f>IF(KOKPIT!B1671&lt;&gt;"",KOKPIT!B1671,"")</f>
        <v/>
      </c>
      <c r="C1671" s="124" t="str">
        <f>IF(A1671&lt;&gt;"",SUMIFS('JPK_KR-1'!AL:AL,'JPK_KR-1'!W:W,B1671),"")</f>
        <v/>
      </c>
      <c r="D1671" s="124" t="str">
        <f>IF(A1671&lt;&gt;"",SUMIFS('JPK_KR-1'!AM:AM,'JPK_KR-1'!W:W,B1671),"")</f>
        <v/>
      </c>
      <c r="E1671" t="str">
        <f>IF(KOKPIT!E1671&lt;&gt;"",KOKPIT!E1671,"")</f>
        <v/>
      </c>
      <c r="F1671" t="str">
        <f>IF(KOKPIT!F1671&lt;&gt;"",KOKPIT!F1671,"")</f>
        <v/>
      </c>
      <c r="G1671" s="124" t="str">
        <f>IF(E1671&lt;&gt;"",SUMIFS('JPK_KR-1'!AL:AL,'JPK_KR-1'!W:W,F1671),"")</f>
        <v/>
      </c>
      <c r="H1671" s="124" t="str">
        <f>IF(E1671&lt;&gt;"",SUMIFS('JPK_KR-1'!AM:AM,'JPK_KR-1'!W:W,F1671),"")</f>
        <v/>
      </c>
      <c r="I1671" t="str">
        <f>IF(KOKPIT!I1671&lt;&gt;"",KOKPIT!I1671,"")</f>
        <v/>
      </c>
      <c r="J1671" t="str">
        <f>IF(KOKPIT!J1671&lt;&gt;"",KOKPIT!J1671,"")</f>
        <v/>
      </c>
      <c r="K1671" s="124" t="str">
        <f>IF(I1671&lt;&gt;"",SUMIFS('JPK_KR-1'!AJ:AJ,'JPK_KR-1'!W:W,J1671),"")</f>
        <v/>
      </c>
      <c r="L1671" s="124" t="str">
        <f>IF(I1671&lt;&gt;"",SUMIFS('JPK_KR-1'!AK:AK,'JPK_KR-1'!W:W,J1671),"")</f>
        <v/>
      </c>
    </row>
    <row r="1672" spans="1:12" x14ac:dyDescent="0.35">
      <c r="A1672" t="str">
        <f>IF(KOKPIT!A1672&lt;&gt;"",KOKPIT!A1672,"")</f>
        <v/>
      </c>
      <c r="B1672" t="str">
        <f>IF(KOKPIT!B1672&lt;&gt;"",KOKPIT!B1672,"")</f>
        <v/>
      </c>
      <c r="C1672" s="124" t="str">
        <f>IF(A1672&lt;&gt;"",SUMIFS('JPK_KR-1'!AL:AL,'JPK_KR-1'!W:W,B1672),"")</f>
        <v/>
      </c>
      <c r="D1672" s="124" t="str">
        <f>IF(A1672&lt;&gt;"",SUMIFS('JPK_KR-1'!AM:AM,'JPK_KR-1'!W:W,B1672),"")</f>
        <v/>
      </c>
      <c r="E1672" t="str">
        <f>IF(KOKPIT!E1672&lt;&gt;"",KOKPIT!E1672,"")</f>
        <v/>
      </c>
      <c r="F1672" t="str">
        <f>IF(KOKPIT!F1672&lt;&gt;"",KOKPIT!F1672,"")</f>
        <v/>
      </c>
      <c r="G1672" s="124" t="str">
        <f>IF(E1672&lt;&gt;"",SUMIFS('JPK_KR-1'!AL:AL,'JPK_KR-1'!W:W,F1672),"")</f>
        <v/>
      </c>
      <c r="H1672" s="124" t="str">
        <f>IF(E1672&lt;&gt;"",SUMIFS('JPK_KR-1'!AM:AM,'JPK_KR-1'!W:W,F1672),"")</f>
        <v/>
      </c>
      <c r="I1672" t="str">
        <f>IF(KOKPIT!I1672&lt;&gt;"",KOKPIT!I1672,"")</f>
        <v/>
      </c>
      <c r="J1672" t="str">
        <f>IF(KOKPIT!J1672&lt;&gt;"",KOKPIT!J1672,"")</f>
        <v/>
      </c>
      <c r="K1672" s="124" t="str">
        <f>IF(I1672&lt;&gt;"",SUMIFS('JPK_KR-1'!AJ:AJ,'JPK_KR-1'!W:W,J1672),"")</f>
        <v/>
      </c>
      <c r="L1672" s="124" t="str">
        <f>IF(I1672&lt;&gt;"",SUMIFS('JPK_KR-1'!AK:AK,'JPK_KR-1'!W:W,J1672),"")</f>
        <v/>
      </c>
    </row>
    <row r="1673" spans="1:12" x14ac:dyDescent="0.35">
      <c r="A1673" t="str">
        <f>IF(KOKPIT!A1673&lt;&gt;"",KOKPIT!A1673,"")</f>
        <v/>
      </c>
      <c r="B1673" t="str">
        <f>IF(KOKPIT!B1673&lt;&gt;"",KOKPIT!B1673,"")</f>
        <v/>
      </c>
      <c r="C1673" s="124" t="str">
        <f>IF(A1673&lt;&gt;"",SUMIFS('JPK_KR-1'!AL:AL,'JPK_KR-1'!W:W,B1673),"")</f>
        <v/>
      </c>
      <c r="D1673" s="124" t="str">
        <f>IF(A1673&lt;&gt;"",SUMIFS('JPK_KR-1'!AM:AM,'JPK_KR-1'!W:W,B1673),"")</f>
        <v/>
      </c>
      <c r="E1673" t="str">
        <f>IF(KOKPIT!E1673&lt;&gt;"",KOKPIT!E1673,"")</f>
        <v/>
      </c>
      <c r="F1673" t="str">
        <f>IF(KOKPIT!F1673&lt;&gt;"",KOKPIT!F1673,"")</f>
        <v/>
      </c>
      <c r="G1673" s="124" t="str">
        <f>IF(E1673&lt;&gt;"",SUMIFS('JPK_KR-1'!AL:AL,'JPK_KR-1'!W:W,F1673),"")</f>
        <v/>
      </c>
      <c r="H1673" s="124" t="str">
        <f>IF(E1673&lt;&gt;"",SUMIFS('JPK_KR-1'!AM:AM,'JPK_KR-1'!W:W,F1673),"")</f>
        <v/>
      </c>
      <c r="I1673" t="str">
        <f>IF(KOKPIT!I1673&lt;&gt;"",KOKPIT!I1673,"")</f>
        <v/>
      </c>
      <c r="J1673" t="str">
        <f>IF(KOKPIT!J1673&lt;&gt;"",KOKPIT!J1673,"")</f>
        <v/>
      </c>
      <c r="K1673" s="124" t="str">
        <f>IF(I1673&lt;&gt;"",SUMIFS('JPK_KR-1'!AJ:AJ,'JPK_KR-1'!W:W,J1673),"")</f>
        <v/>
      </c>
      <c r="L1673" s="124" t="str">
        <f>IF(I1673&lt;&gt;"",SUMIFS('JPK_KR-1'!AK:AK,'JPK_KR-1'!W:W,J1673),"")</f>
        <v/>
      </c>
    </row>
    <row r="1674" spans="1:12" x14ac:dyDescent="0.35">
      <c r="A1674" t="str">
        <f>IF(KOKPIT!A1674&lt;&gt;"",KOKPIT!A1674,"")</f>
        <v/>
      </c>
      <c r="B1674" t="str">
        <f>IF(KOKPIT!B1674&lt;&gt;"",KOKPIT!B1674,"")</f>
        <v/>
      </c>
      <c r="C1674" s="124" t="str">
        <f>IF(A1674&lt;&gt;"",SUMIFS('JPK_KR-1'!AL:AL,'JPK_KR-1'!W:W,B1674),"")</f>
        <v/>
      </c>
      <c r="D1674" s="124" t="str">
        <f>IF(A1674&lt;&gt;"",SUMIFS('JPK_KR-1'!AM:AM,'JPK_KR-1'!W:W,B1674),"")</f>
        <v/>
      </c>
      <c r="E1674" t="str">
        <f>IF(KOKPIT!E1674&lt;&gt;"",KOKPIT!E1674,"")</f>
        <v/>
      </c>
      <c r="F1674" t="str">
        <f>IF(KOKPIT!F1674&lt;&gt;"",KOKPIT!F1674,"")</f>
        <v/>
      </c>
      <c r="G1674" s="124" t="str">
        <f>IF(E1674&lt;&gt;"",SUMIFS('JPK_KR-1'!AL:AL,'JPK_KR-1'!W:W,F1674),"")</f>
        <v/>
      </c>
      <c r="H1674" s="124" t="str">
        <f>IF(E1674&lt;&gt;"",SUMIFS('JPK_KR-1'!AM:AM,'JPK_KR-1'!W:W,F1674),"")</f>
        <v/>
      </c>
      <c r="I1674" t="str">
        <f>IF(KOKPIT!I1674&lt;&gt;"",KOKPIT!I1674,"")</f>
        <v/>
      </c>
      <c r="J1674" t="str">
        <f>IF(KOKPIT!J1674&lt;&gt;"",KOKPIT!J1674,"")</f>
        <v/>
      </c>
      <c r="K1674" s="124" t="str">
        <f>IF(I1674&lt;&gt;"",SUMIFS('JPK_KR-1'!AJ:AJ,'JPK_KR-1'!W:W,J1674),"")</f>
        <v/>
      </c>
      <c r="L1674" s="124" t="str">
        <f>IF(I1674&lt;&gt;"",SUMIFS('JPK_KR-1'!AK:AK,'JPK_KR-1'!W:W,J1674),"")</f>
        <v/>
      </c>
    </row>
    <row r="1675" spans="1:12" x14ac:dyDescent="0.35">
      <c r="A1675" t="str">
        <f>IF(KOKPIT!A1675&lt;&gt;"",KOKPIT!A1675,"")</f>
        <v/>
      </c>
      <c r="B1675" t="str">
        <f>IF(KOKPIT!B1675&lt;&gt;"",KOKPIT!B1675,"")</f>
        <v/>
      </c>
      <c r="C1675" s="124" t="str">
        <f>IF(A1675&lt;&gt;"",SUMIFS('JPK_KR-1'!AL:AL,'JPK_KR-1'!W:W,B1675),"")</f>
        <v/>
      </c>
      <c r="D1675" s="124" t="str">
        <f>IF(A1675&lt;&gt;"",SUMIFS('JPK_KR-1'!AM:AM,'JPK_KR-1'!W:W,B1675),"")</f>
        <v/>
      </c>
      <c r="E1675" t="str">
        <f>IF(KOKPIT!E1675&lt;&gt;"",KOKPIT!E1675,"")</f>
        <v/>
      </c>
      <c r="F1675" t="str">
        <f>IF(KOKPIT!F1675&lt;&gt;"",KOKPIT!F1675,"")</f>
        <v/>
      </c>
      <c r="G1675" s="124" t="str">
        <f>IF(E1675&lt;&gt;"",SUMIFS('JPK_KR-1'!AL:AL,'JPK_KR-1'!W:W,F1675),"")</f>
        <v/>
      </c>
      <c r="H1675" s="124" t="str">
        <f>IF(E1675&lt;&gt;"",SUMIFS('JPK_KR-1'!AM:AM,'JPK_KR-1'!W:W,F1675),"")</f>
        <v/>
      </c>
      <c r="I1675" t="str">
        <f>IF(KOKPIT!I1675&lt;&gt;"",KOKPIT!I1675,"")</f>
        <v/>
      </c>
      <c r="J1675" t="str">
        <f>IF(KOKPIT!J1675&lt;&gt;"",KOKPIT!J1675,"")</f>
        <v/>
      </c>
      <c r="K1675" s="124" t="str">
        <f>IF(I1675&lt;&gt;"",SUMIFS('JPK_KR-1'!AJ:AJ,'JPK_KR-1'!W:W,J1675),"")</f>
        <v/>
      </c>
      <c r="L1675" s="124" t="str">
        <f>IF(I1675&lt;&gt;"",SUMIFS('JPK_KR-1'!AK:AK,'JPK_KR-1'!W:W,J1675),"")</f>
        <v/>
      </c>
    </row>
    <row r="1676" spans="1:12" x14ac:dyDescent="0.35">
      <c r="A1676" t="str">
        <f>IF(KOKPIT!A1676&lt;&gt;"",KOKPIT!A1676,"")</f>
        <v/>
      </c>
      <c r="B1676" t="str">
        <f>IF(KOKPIT!B1676&lt;&gt;"",KOKPIT!B1676,"")</f>
        <v/>
      </c>
      <c r="C1676" s="124" t="str">
        <f>IF(A1676&lt;&gt;"",SUMIFS('JPK_KR-1'!AL:AL,'JPK_KR-1'!W:W,B1676),"")</f>
        <v/>
      </c>
      <c r="D1676" s="124" t="str">
        <f>IF(A1676&lt;&gt;"",SUMIFS('JPK_KR-1'!AM:AM,'JPK_KR-1'!W:W,B1676),"")</f>
        <v/>
      </c>
      <c r="E1676" t="str">
        <f>IF(KOKPIT!E1676&lt;&gt;"",KOKPIT!E1676,"")</f>
        <v/>
      </c>
      <c r="F1676" t="str">
        <f>IF(KOKPIT!F1676&lt;&gt;"",KOKPIT!F1676,"")</f>
        <v/>
      </c>
      <c r="G1676" s="124" t="str">
        <f>IF(E1676&lt;&gt;"",SUMIFS('JPK_KR-1'!AL:AL,'JPK_KR-1'!W:W,F1676),"")</f>
        <v/>
      </c>
      <c r="H1676" s="124" t="str">
        <f>IF(E1676&lt;&gt;"",SUMIFS('JPK_KR-1'!AM:AM,'JPK_KR-1'!W:W,F1676),"")</f>
        <v/>
      </c>
      <c r="I1676" t="str">
        <f>IF(KOKPIT!I1676&lt;&gt;"",KOKPIT!I1676,"")</f>
        <v/>
      </c>
      <c r="J1676" t="str">
        <f>IF(KOKPIT!J1676&lt;&gt;"",KOKPIT!J1676,"")</f>
        <v/>
      </c>
      <c r="K1676" s="124" t="str">
        <f>IF(I1676&lt;&gt;"",SUMIFS('JPK_KR-1'!AJ:AJ,'JPK_KR-1'!W:W,J1676),"")</f>
        <v/>
      </c>
      <c r="L1676" s="124" t="str">
        <f>IF(I1676&lt;&gt;"",SUMIFS('JPK_KR-1'!AK:AK,'JPK_KR-1'!W:W,J1676),"")</f>
        <v/>
      </c>
    </row>
    <row r="1677" spans="1:12" x14ac:dyDescent="0.35">
      <c r="A1677" t="str">
        <f>IF(KOKPIT!A1677&lt;&gt;"",KOKPIT!A1677,"")</f>
        <v/>
      </c>
      <c r="B1677" t="str">
        <f>IF(KOKPIT!B1677&lt;&gt;"",KOKPIT!B1677,"")</f>
        <v/>
      </c>
      <c r="C1677" s="124" t="str">
        <f>IF(A1677&lt;&gt;"",SUMIFS('JPK_KR-1'!AL:AL,'JPK_KR-1'!W:W,B1677),"")</f>
        <v/>
      </c>
      <c r="D1677" s="124" t="str">
        <f>IF(A1677&lt;&gt;"",SUMIFS('JPK_KR-1'!AM:AM,'JPK_KR-1'!W:W,B1677),"")</f>
        <v/>
      </c>
      <c r="E1677" t="str">
        <f>IF(KOKPIT!E1677&lt;&gt;"",KOKPIT!E1677,"")</f>
        <v/>
      </c>
      <c r="F1677" t="str">
        <f>IF(KOKPIT!F1677&lt;&gt;"",KOKPIT!F1677,"")</f>
        <v/>
      </c>
      <c r="G1677" s="124" t="str">
        <f>IF(E1677&lt;&gt;"",SUMIFS('JPK_KR-1'!AL:AL,'JPK_KR-1'!W:W,F1677),"")</f>
        <v/>
      </c>
      <c r="H1677" s="124" t="str">
        <f>IF(E1677&lt;&gt;"",SUMIFS('JPK_KR-1'!AM:AM,'JPK_KR-1'!W:W,F1677),"")</f>
        <v/>
      </c>
      <c r="I1677" t="str">
        <f>IF(KOKPIT!I1677&lt;&gt;"",KOKPIT!I1677,"")</f>
        <v/>
      </c>
      <c r="J1677" t="str">
        <f>IF(KOKPIT!J1677&lt;&gt;"",KOKPIT!J1677,"")</f>
        <v/>
      </c>
      <c r="K1677" s="124" t="str">
        <f>IF(I1677&lt;&gt;"",SUMIFS('JPK_KR-1'!AJ:AJ,'JPK_KR-1'!W:W,J1677),"")</f>
        <v/>
      </c>
      <c r="L1677" s="124" t="str">
        <f>IF(I1677&lt;&gt;"",SUMIFS('JPK_KR-1'!AK:AK,'JPK_KR-1'!W:W,J1677),"")</f>
        <v/>
      </c>
    </row>
    <row r="1678" spans="1:12" x14ac:dyDescent="0.35">
      <c r="A1678" t="str">
        <f>IF(KOKPIT!A1678&lt;&gt;"",KOKPIT!A1678,"")</f>
        <v/>
      </c>
      <c r="B1678" t="str">
        <f>IF(KOKPIT!B1678&lt;&gt;"",KOKPIT!B1678,"")</f>
        <v/>
      </c>
      <c r="C1678" s="124" t="str">
        <f>IF(A1678&lt;&gt;"",SUMIFS('JPK_KR-1'!AL:AL,'JPK_KR-1'!W:W,B1678),"")</f>
        <v/>
      </c>
      <c r="D1678" s="124" t="str">
        <f>IF(A1678&lt;&gt;"",SUMIFS('JPK_KR-1'!AM:AM,'JPK_KR-1'!W:W,B1678),"")</f>
        <v/>
      </c>
      <c r="E1678" t="str">
        <f>IF(KOKPIT!E1678&lt;&gt;"",KOKPIT!E1678,"")</f>
        <v/>
      </c>
      <c r="F1678" t="str">
        <f>IF(KOKPIT!F1678&lt;&gt;"",KOKPIT!F1678,"")</f>
        <v/>
      </c>
      <c r="G1678" s="124" t="str">
        <f>IF(E1678&lt;&gt;"",SUMIFS('JPK_KR-1'!AL:AL,'JPK_KR-1'!W:W,F1678),"")</f>
        <v/>
      </c>
      <c r="H1678" s="124" t="str">
        <f>IF(E1678&lt;&gt;"",SUMIFS('JPK_KR-1'!AM:AM,'JPK_KR-1'!W:W,F1678),"")</f>
        <v/>
      </c>
      <c r="I1678" t="str">
        <f>IF(KOKPIT!I1678&lt;&gt;"",KOKPIT!I1678,"")</f>
        <v/>
      </c>
      <c r="J1678" t="str">
        <f>IF(KOKPIT!J1678&lt;&gt;"",KOKPIT!J1678,"")</f>
        <v/>
      </c>
      <c r="K1678" s="124" t="str">
        <f>IF(I1678&lt;&gt;"",SUMIFS('JPK_KR-1'!AJ:AJ,'JPK_KR-1'!W:W,J1678),"")</f>
        <v/>
      </c>
      <c r="L1678" s="124" t="str">
        <f>IF(I1678&lt;&gt;"",SUMIFS('JPK_KR-1'!AK:AK,'JPK_KR-1'!W:W,J1678),"")</f>
        <v/>
      </c>
    </row>
    <row r="1679" spans="1:12" x14ac:dyDescent="0.35">
      <c r="A1679" t="str">
        <f>IF(KOKPIT!A1679&lt;&gt;"",KOKPIT!A1679,"")</f>
        <v/>
      </c>
      <c r="B1679" t="str">
        <f>IF(KOKPIT!B1679&lt;&gt;"",KOKPIT!B1679,"")</f>
        <v/>
      </c>
      <c r="C1679" s="124" t="str">
        <f>IF(A1679&lt;&gt;"",SUMIFS('JPK_KR-1'!AL:AL,'JPK_KR-1'!W:W,B1679),"")</f>
        <v/>
      </c>
      <c r="D1679" s="124" t="str">
        <f>IF(A1679&lt;&gt;"",SUMIFS('JPK_KR-1'!AM:AM,'JPK_KR-1'!W:W,B1679),"")</f>
        <v/>
      </c>
      <c r="E1679" t="str">
        <f>IF(KOKPIT!E1679&lt;&gt;"",KOKPIT!E1679,"")</f>
        <v/>
      </c>
      <c r="F1679" t="str">
        <f>IF(KOKPIT!F1679&lt;&gt;"",KOKPIT!F1679,"")</f>
        <v/>
      </c>
      <c r="G1679" s="124" t="str">
        <f>IF(E1679&lt;&gt;"",SUMIFS('JPK_KR-1'!AL:AL,'JPK_KR-1'!W:W,F1679),"")</f>
        <v/>
      </c>
      <c r="H1679" s="124" t="str">
        <f>IF(E1679&lt;&gt;"",SUMIFS('JPK_KR-1'!AM:AM,'JPK_KR-1'!W:W,F1679),"")</f>
        <v/>
      </c>
      <c r="I1679" t="str">
        <f>IF(KOKPIT!I1679&lt;&gt;"",KOKPIT!I1679,"")</f>
        <v/>
      </c>
      <c r="J1679" t="str">
        <f>IF(KOKPIT!J1679&lt;&gt;"",KOKPIT!J1679,"")</f>
        <v/>
      </c>
      <c r="K1679" s="124" t="str">
        <f>IF(I1679&lt;&gt;"",SUMIFS('JPK_KR-1'!AJ:AJ,'JPK_KR-1'!W:W,J1679),"")</f>
        <v/>
      </c>
      <c r="L1679" s="124" t="str">
        <f>IF(I1679&lt;&gt;"",SUMIFS('JPK_KR-1'!AK:AK,'JPK_KR-1'!W:W,J1679),"")</f>
        <v/>
      </c>
    </row>
    <row r="1680" spans="1:12" x14ac:dyDescent="0.35">
      <c r="A1680" t="str">
        <f>IF(KOKPIT!A1680&lt;&gt;"",KOKPIT!A1680,"")</f>
        <v/>
      </c>
      <c r="B1680" t="str">
        <f>IF(KOKPIT!B1680&lt;&gt;"",KOKPIT!B1680,"")</f>
        <v/>
      </c>
      <c r="C1680" s="124" t="str">
        <f>IF(A1680&lt;&gt;"",SUMIFS('JPK_KR-1'!AL:AL,'JPK_KR-1'!W:W,B1680),"")</f>
        <v/>
      </c>
      <c r="D1680" s="124" t="str">
        <f>IF(A1680&lt;&gt;"",SUMIFS('JPK_KR-1'!AM:AM,'JPK_KR-1'!W:W,B1680),"")</f>
        <v/>
      </c>
      <c r="E1680" t="str">
        <f>IF(KOKPIT!E1680&lt;&gt;"",KOKPIT!E1680,"")</f>
        <v/>
      </c>
      <c r="F1680" t="str">
        <f>IF(KOKPIT!F1680&lt;&gt;"",KOKPIT!F1680,"")</f>
        <v/>
      </c>
      <c r="G1680" s="124" t="str">
        <f>IF(E1680&lt;&gt;"",SUMIFS('JPK_KR-1'!AL:AL,'JPK_KR-1'!W:W,F1680),"")</f>
        <v/>
      </c>
      <c r="H1680" s="124" t="str">
        <f>IF(E1680&lt;&gt;"",SUMIFS('JPK_KR-1'!AM:AM,'JPK_KR-1'!W:W,F1680),"")</f>
        <v/>
      </c>
      <c r="I1680" t="str">
        <f>IF(KOKPIT!I1680&lt;&gt;"",KOKPIT!I1680,"")</f>
        <v/>
      </c>
      <c r="J1680" t="str">
        <f>IF(KOKPIT!J1680&lt;&gt;"",KOKPIT!J1680,"")</f>
        <v/>
      </c>
      <c r="K1680" s="124" t="str">
        <f>IF(I1680&lt;&gt;"",SUMIFS('JPK_KR-1'!AJ:AJ,'JPK_KR-1'!W:W,J1680),"")</f>
        <v/>
      </c>
      <c r="L1680" s="124" t="str">
        <f>IF(I1680&lt;&gt;"",SUMIFS('JPK_KR-1'!AK:AK,'JPK_KR-1'!W:W,J1680),"")</f>
        <v/>
      </c>
    </row>
    <row r="1681" spans="1:12" x14ac:dyDescent="0.35">
      <c r="A1681" t="str">
        <f>IF(KOKPIT!A1681&lt;&gt;"",KOKPIT!A1681,"")</f>
        <v/>
      </c>
      <c r="B1681" t="str">
        <f>IF(KOKPIT!B1681&lt;&gt;"",KOKPIT!B1681,"")</f>
        <v/>
      </c>
      <c r="C1681" s="124" t="str">
        <f>IF(A1681&lt;&gt;"",SUMIFS('JPK_KR-1'!AL:AL,'JPK_KR-1'!W:W,B1681),"")</f>
        <v/>
      </c>
      <c r="D1681" s="124" t="str">
        <f>IF(A1681&lt;&gt;"",SUMIFS('JPK_KR-1'!AM:AM,'JPK_KR-1'!W:W,B1681),"")</f>
        <v/>
      </c>
      <c r="E1681" t="str">
        <f>IF(KOKPIT!E1681&lt;&gt;"",KOKPIT!E1681,"")</f>
        <v/>
      </c>
      <c r="F1681" t="str">
        <f>IF(KOKPIT!F1681&lt;&gt;"",KOKPIT!F1681,"")</f>
        <v/>
      </c>
      <c r="G1681" s="124" t="str">
        <f>IF(E1681&lt;&gt;"",SUMIFS('JPK_KR-1'!AL:AL,'JPK_KR-1'!W:W,F1681),"")</f>
        <v/>
      </c>
      <c r="H1681" s="124" t="str">
        <f>IF(E1681&lt;&gt;"",SUMIFS('JPK_KR-1'!AM:AM,'JPK_KR-1'!W:W,F1681),"")</f>
        <v/>
      </c>
      <c r="I1681" t="str">
        <f>IF(KOKPIT!I1681&lt;&gt;"",KOKPIT!I1681,"")</f>
        <v/>
      </c>
      <c r="J1681" t="str">
        <f>IF(KOKPIT!J1681&lt;&gt;"",KOKPIT!J1681,"")</f>
        <v/>
      </c>
      <c r="K1681" s="124" t="str">
        <f>IF(I1681&lt;&gt;"",SUMIFS('JPK_KR-1'!AJ:AJ,'JPK_KR-1'!W:W,J1681),"")</f>
        <v/>
      </c>
      <c r="L1681" s="124" t="str">
        <f>IF(I1681&lt;&gt;"",SUMIFS('JPK_KR-1'!AK:AK,'JPK_KR-1'!W:W,J1681),"")</f>
        <v/>
      </c>
    </row>
    <row r="1682" spans="1:12" x14ac:dyDescent="0.35">
      <c r="A1682" t="str">
        <f>IF(KOKPIT!A1682&lt;&gt;"",KOKPIT!A1682,"")</f>
        <v/>
      </c>
      <c r="B1682" t="str">
        <f>IF(KOKPIT!B1682&lt;&gt;"",KOKPIT!B1682,"")</f>
        <v/>
      </c>
      <c r="C1682" s="124" t="str">
        <f>IF(A1682&lt;&gt;"",SUMIFS('JPK_KR-1'!AL:AL,'JPK_KR-1'!W:W,B1682),"")</f>
        <v/>
      </c>
      <c r="D1682" s="124" t="str">
        <f>IF(A1682&lt;&gt;"",SUMIFS('JPK_KR-1'!AM:AM,'JPK_KR-1'!W:W,B1682),"")</f>
        <v/>
      </c>
      <c r="E1682" t="str">
        <f>IF(KOKPIT!E1682&lt;&gt;"",KOKPIT!E1682,"")</f>
        <v/>
      </c>
      <c r="F1682" t="str">
        <f>IF(KOKPIT!F1682&lt;&gt;"",KOKPIT!F1682,"")</f>
        <v/>
      </c>
      <c r="G1682" s="124" t="str">
        <f>IF(E1682&lt;&gt;"",SUMIFS('JPK_KR-1'!AL:AL,'JPK_KR-1'!W:W,F1682),"")</f>
        <v/>
      </c>
      <c r="H1682" s="124" t="str">
        <f>IF(E1682&lt;&gt;"",SUMIFS('JPK_KR-1'!AM:AM,'JPK_KR-1'!W:W,F1682),"")</f>
        <v/>
      </c>
      <c r="I1682" t="str">
        <f>IF(KOKPIT!I1682&lt;&gt;"",KOKPIT!I1682,"")</f>
        <v/>
      </c>
      <c r="J1682" t="str">
        <f>IF(KOKPIT!J1682&lt;&gt;"",KOKPIT!J1682,"")</f>
        <v/>
      </c>
      <c r="K1682" s="124" t="str">
        <f>IF(I1682&lt;&gt;"",SUMIFS('JPK_KR-1'!AJ:AJ,'JPK_KR-1'!W:W,J1682),"")</f>
        <v/>
      </c>
      <c r="L1682" s="124" t="str">
        <f>IF(I1682&lt;&gt;"",SUMIFS('JPK_KR-1'!AK:AK,'JPK_KR-1'!W:W,J1682),"")</f>
        <v/>
      </c>
    </row>
    <row r="1683" spans="1:12" x14ac:dyDescent="0.35">
      <c r="A1683" t="str">
        <f>IF(KOKPIT!A1683&lt;&gt;"",KOKPIT!A1683,"")</f>
        <v/>
      </c>
      <c r="B1683" t="str">
        <f>IF(KOKPIT!B1683&lt;&gt;"",KOKPIT!B1683,"")</f>
        <v/>
      </c>
      <c r="C1683" s="124" t="str">
        <f>IF(A1683&lt;&gt;"",SUMIFS('JPK_KR-1'!AL:AL,'JPK_KR-1'!W:W,B1683),"")</f>
        <v/>
      </c>
      <c r="D1683" s="124" t="str">
        <f>IF(A1683&lt;&gt;"",SUMIFS('JPK_KR-1'!AM:AM,'JPK_KR-1'!W:W,B1683),"")</f>
        <v/>
      </c>
      <c r="E1683" t="str">
        <f>IF(KOKPIT!E1683&lt;&gt;"",KOKPIT!E1683,"")</f>
        <v/>
      </c>
      <c r="F1683" t="str">
        <f>IF(KOKPIT!F1683&lt;&gt;"",KOKPIT!F1683,"")</f>
        <v/>
      </c>
      <c r="G1683" s="124" t="str">
        <f>IF(E1683&lt;&gt;"",SUMIFS('JPK_KR-1'!AL:AL,'JPK_KR-1'!W:W,F1683),"")</f>
        <v/>
      </c>
      <c r="H1683" s="124" t="str">
        <f>IF(E1683&lt;&gt;"",SUMIFS('JPK_KR-1'!AM:AM,'JPK_KR-1'!W:W,F1683),"")</f>
        <v/>
      </c>
      <c r="I1683" t="str">
        <f>IF(KOKPIT!I1683&lt;&gt;"",KOKPIT!I1683,"")</f>
        <v/>
      </c>
      <c r="J1683" t="str">
        <f>IF(KOKPIT!J1683&lt;&gt;"",KOKPIT!J1683,"")</f>
        <v/>
      </c>
      <c r="K1683" s="124" t="str">
        <f>IF(I1683&lt;&gt;"",SUMIFS('JPK_KR-1'!AJ:AJ,'JPK_KR-1'!W:W,J1683),"")</f>
        <v/>
      </c>
      <c r="L1683" s="124" t="str">
        <f>IF(I1683&lt;&gt;"",SUMIFS('JPK_KR-1'!AK:AK,'JPK_KR-1'!W:W,J1683),"")</f>
        <v/>
      </c>
    </row>
    <row r="1684" spans="1:12" x14ac:dyDescent="0.35">
      <c r="A1684" t="str">
        <f>IF(KOKPIT!A1684&lt;&gt;"",KOKPIT!A1684,"")</f>
        <v/>
      </c>
      <c r="B1684" t="str">
        <f>IF(KOKPIT!B1684&lt;&gt;"",KOKPIT!B1684,"")</f>
        <v/>
      </c>
      <c r="C1684" s="124" t="str">
        <f>IF(A1684&lt;&gt;"",SUMIFS('JPK_KR-1'!AL:AL,'JPK_KR-1'!W:W,B1684),"")</f>
        <v/>
      </c>
      <c r="D1684" s="124" t="str">
        <f>IF(A1684&lt;&gt;"",SUMIFS('JPK_KR-1'!AM:AM,'JPK_KR-1'!W:W,B1684),"")</f>
        <v/>
      </c>
      <c r="E1684" t="str">
        <f>IF(KOKPIT!E1684&lt;&gt;"",KOKPIT!E1684,"")</f>
        <v/>
      </c>
      <c r="F1684" t="str">
        <f>IF(KOKPIT!F1684&lt;&gt;"",KOKPIT!F1684,"")</f>
        <v/>
      </c>
      <c r="G1684" s="124" t="str">
        <f>IF(E1684&lt;&gt;"",SUMIFS('JPK_KR-1'!AL:AL,'JPK_KR-1'!W:W,F1684),"")</f>
        <v/>
      </c>
      <c r="H1684" s="124" t="str">
        <f>IF(E1684&lt;&gt;"",SUMIFS('JPK_KR-1'!AM:AM,'JPK_KR-1'!W:W,F1684),"")</f>
        <v/>
      </c>
      <c r="I1684" t="str">
        <f>IF(KOKPIT!I1684&lt;&gt;"",KOKPIT!I1684,"")</f>
        <v/>
      </c>
      <c r="J1684" t="str">
        <f>IF(KOKPIT!J1684&lt;&gt;"",KOKPIT!J1684,"")</f>
        <v/>
      </c>
      <c r="K1684" s="124" t="str">
        <f>IF(I1684&lt;&gt;"",SUMIFS('JPK_KR-1'!AJ:AJ,'JPK_KR-1'!W:W,J1684),"")</f>
        <v/>
      </c>
      <c r="L1684" s="124" t="str">
        <f>IF(I1684&lt;&gt;"",SUMIFS('JPK_KR-1'!AK:AK,'JPK_KR-1'!W:W,J1684),"")</f>
        <v/>
      </c>
    </row>
    <row r="1685" spans="1:12" x14ac:dyDescent="0.35">
      <c r="A1685" t="str">
        <f>IF(KOKPIT!A1685&lt;&gt;"",KOKPIT!A1685,"")</f>
        <v/>
      </c>
      <c r="B1685" t="str">
        <f>IF(KOKPIT!B1685&lt;&gt;"",KOKPIT!B1685,"")</f>
        <v/>
      </c>
      <c r="C1685" s="124" t="str">
        <f>IF(A1685&lt;&gt;"",SUMIFS('JPK_KR-1'!AL:AL,'JPK_KR-1'!W:W,B1685),"")</f>
        <v/>
      </c>
      <c r="D1685" s="124" t="str">
        <f>IF(A1685&lt;&gt;"",SUMIFS('JPK_KR-1'!AM:AM,'JPK_KR-1'!W:W,B1685),"")</f>
        <v/>
      </c>
      <c r="E1685" t="str">
        <f>IF(KOKPIT!E1685&lt;&gt;"",KOKPIT!E1685,"")</f>
        <v/>
      </c>
      <c r="F1685" t="str">
        <f>IF(KOKPIT!F1685&lt;&gt;"",KOKPIT!F1685,"")</f>
        <v/>
      </c>
      <c r="G1685" s="124" t="str">
        <f>IF(E1685&lt;&gt;"",SUMIFS('JPK_KR-1'!AL:AL,'JPK_KR-1'!W:W,F1685),"")</f>
        <v/>
      </c>
      <c r="H1685" s="124" t="str">
        <f>IF(E1685&lt;&gt;"",SUMIFS('JPK_KR-1'!AM:AM,'JPK_KR-1'!W:W,F1685),"")</f>
        <v/>
      </c>
      <c r="I1685" t="str">
        <f>IF(KOKPIT!I1685&lt;&gt;"",KOKPIT!I1685,"")</f>
        <v/>
      </c>
      <c r="J1685" t="str">
        <f>IF(KOKPIT!J1685&lt;&gt;"",KOKPIT!J1685,"")</f>
        <v/>
      </c>
      <c r="K1685" s="124" t="str">
        <f>IF(I1685&lt;&gt;"",SUMIFS('JPK_KR-1'!AJ:AJ,'JPK_KR-1'!W:W,J1685),"")</f>
        <v/>
      </c>
      <c r="L1685" s="124" t="str">
        <f>IF(I1685&lt;&gt;"",SUMIFS('JPK_KR-1'!AK:AK,'JPK_KR-1'!W:W,J1685),"")</f>
        <v/>
      </c>
    </row>
    <row r="1686" spans="1:12" x14ac:dyDescent="0.35">
      <c r="A1686" t="str">
        <f>IF(KOKPIT!A1686&lt;&gt;"",KOKPIT!A1686,"")</f>
        <v/>
      </c>
      <c r="B1686" t="str">
        <f>IF(KOKPIT!B1686&lt;&gt;"",KOKPIT!B1686,"")</f>
        <v/>
      </c>
      <c r="C1686" s="124" t="str">
        <f>IF(A1686&lt;&gt;"",SUMIFS('JPK_KR-1'!AL:AL,'JPK_KR-1'!W:W,B1686),"")</f>
        <v/>
      </c>
      <c r="D1686" s="124" t="str">
        <f>IF(A1686&lt;&gt;"",SUMIFS('JPK_KR-1'!AM:AM,'JPK_KR-1'!W:W,B1686),"")</f>
        <v/>
      </c>
      <c r="E1686" t="str">
        <f>IF(KOKPIT!E1686&lt;&gt;"",KOKPIT!E1686,"")</f>
        <v/>
      </c>
      <c r="F1686" t="str">
        <f>IF(KOKPIT!F1686&lt;&gt;"",KOKPIT!F1686,"")</f>
        <v/>
      </c>
      <c r="G1686" s="124" t="str">
        <f>IF(E1686&lt;&gt;"",SUMIFS('JPK_KR-1'!AL:AL,'JPK_KR-1'!W:W,F1686),"")</f>
        <v/>
      </c>
      <c r="H1686" s="124" t="str">
        <f>IF(E1686&lt;&gt;"",SUMIFS('JPK_KR-1'!AM:AM,'JPK_KR-1'!W:W,F1686),"")</f>
        <v/>
      </c>
      <c r="I1686" t="str">
        <f>IF(KOKPIT!I1686&lt;&gt;"",KOKPIT!I1686,"")</f>
        <v/>
      </c>
      <c r="J1686" t="str">
        <f>IF(KOKPIT!J1686&lt;&gt;"",KOKPIT!J1686,"")</f>
        <v/>
      </c>
      <c r="K1686" s="124" t="str">
        <f>IF(I1686&lt;&gt;"",SUMIFS('JPK_KR-1'!AJ:AJ,'JPK_KR-1'!W:W,J1686),"")</f>
        <v/>
      </c>
      <c r="L1686" s="124" t="str">
        <f>IF(I1686&lt;&gt;"",SUMIFS('JPK_KR-1'!AK:AK,'JPK_KR-1'!W:W,J1686),"")</f>
        <v/>
      </c>
    </row>
    <row r="1687" spans="1:12" x14ac:dyDescent="0.35">
      <c r="A1687" t="str">
        <f>IF(KOKPIT!A1687&lt;&gt;"",KOKPIT!A1687,"")</f>
        <v/>
      </c>
      <c r="B1687" t="str">
        <f>IF(KOKPIT!B1687&lt;&gt;"",KOKPIT!B1687,"")</f>
        <v/>
      </c>
      <c r="C1687" s="124" t="str">
        <f>IF(A1687&lt;&gt;"",SUMIFS('JPK_KR-1'!AL:AL,'JPK_KR-1'!W:W,B1687),"")</f>
        <v/>
      </c>
      <c r="D1687" s="124" t="str">
        <f>IF(A1687&lt;&gt;"",SUMIFS('JPK_KR-1'!AM:AM,'JPK_KR-1'!W:W,B1687),"")</f>
        <v/>
      </c>
      <c r="E1687" t="str">
        <f>IF(KOKPIT!E1687&lt;&gt;"",KOKPIT!E1687,"")</f>
        <v/>
      </c>
      <c r="F1687" t="str">
        <f>IF(KOKPIT!F1687&lt;&gt;"",KOKPIT!F1687,"")</f>
        <v/>
      </c>
      <c r="G1687" s="124" t="str">
        <f>IF(E1687&lt;&gt;"",SUMIFS('JPK_KR-1'!AL:AL,'JPK_KR-1'!W:W,F1687),"")</f>
        <v/>
      </c>
      <c r="H1687" s="124" t="str">
        <f>IF(E1687&lt;&gt;"",SUMIFS('JPK_KR-1'!AM:AM,'JPK_KR-1'!W:W,F1687),"")</f>
        <v/>
      </c>
      <c r="I1687" t="str">
        <f>IF(KOKPIT!I1687&lt;&gt;"",KOKPIT!I1687,"")</f>
        <v/>
      </c>
      <c r="J1687" t="str">
        <f>IF(KOKPIT!J1687&lt;&gt;"",KOKPIT!J1687,"")</f>
        <v/>
      </c>
      <c r="K1687" s="124" t="str">
        <f>IF(I1687&lt;&gt;"",SUMIFS('JPK_KR-1'!AJ:AJ,'JPK_KR-1'!W:W,J1687),"")</f>
        <v/>
      </c>
      <c r="L1687" s="124" t="str">
        <f>IF(I1687&lt;&gt;"",SUMIFS('JPK_KR-1'!AK:AK,'JPK_KR-1'!W:W,J1687),"")</f>
        <v/>
      </c>
    </row>
    <row r="1688" spans="1:12" x14ac:dyDescent="0.35">
      <c r="A1688" t="str">
        <f>IF(KOKPIT!A1688&lt;&gt;"",KOKPIT!A1688,"")</f>
        <v/>
      </c>
      <c r="B1688" t="str">
        <f>IF(KOKPIT!B1688&lt;&gt;"",KOKPIT!B1688,"")</f>
        <v/>
      </c>
      <c r="C1688" s="124" t="str">
        <f>IF(A1688&lt;&gt;"",SUMIFS('JPK_KR-1'!AL:AL,'JPK_KR-1'!W:W,B1688),"")</f>
        <v/>
      </c>
      <c r="D1688" s="124" t="str">
        <f>IF(A1688&lt;&gt;"",SUMIFS('JPK_KR-1'!AM:AM,'JPK_KR-1'!W:W,B1688),"")</f>
        <v/>
      </c>
      <c r="E1688" t="str">
        <f>IF(KOKPIT!E1688&lt;&gt;"",KOKPIT!E1688,"")</f>
        <v/>
      </c>
      <c r="F1688" t="str">
        <f>IF(KOKPIT!F1688&lt;&gt;"",KOKPIT!F1688,"")</f>
        <v/>
      </c>
      <c r="G1688" s="124" t="str">
        <f>IF(E1688&lt;&gt;"",SUMIFS('JPK_KR-1'!AL:AL,'JPK_KR-1'!W:W,F1688),"")</f>
        <v/>
      </c>
      <c r="H1688" s="124" t="str">
        <f>IF(E1688&lt;&gt;"",SUMIFS('JPK_KR-1'!AM:AM,'JPK_KR-1'!W:W,F1688),"")</f>
        <v/>
      </c>
      <c r="I1688" t="str">
        <f>IF(KOKPIT!I1688&lt;&gt;"",KOKPIT!I1688,"")</f>
        <v/>
      </c>
      <c r="J1688" t="str">
        <f>IF(KOKPIT!J1688&lt;&gt;"",KOKPIT!J1688,"")</f>
        <v/>
      </c>
      <c r="K1688" s="124" t="str">
        <f>IF(I1688&lt;&gt;"",SUMIFS('JPK_KR-1'!AJ:AJ,'JPK_KR-1'!W:W,J1688),"")</f>
        <v/>
      </c>
      <c r="L1688" s="124" t="str">
        <f>IF(I1688&lt;&gt;"",SUMIFS('JPK_KR-1'!AK:AK,'JPK_KR-1'!W:W,J1688),"")</f>
        <v/>
      </c>
    </row>
    <row r="1689" spans="1:12" x14ac:dyDescent="0.35">
      <c r="A1689" t="str">
        <f>IF(KOKPIT!A1689&lt;&gt;"",KOKPIT!A1689,"")</f>
        <v/>
      </c>
      <c r="B1689" t="str">
        <f>IF(KOKPIT!B1689&lt;&gt;"",KOKPIT!B1689,"")</f>
        <v/>
      </c>
      <c r="C1689" s="124" t="str">
        <f>IF(A1689&lt;&gt;"",SUMIFS('JPK_KR-1'!AL:AL,'JPK_KR-1'!W:W,B1689),"")</f>
        <v/>
      </c>
      <c r="D1689" s="124" t="str">
        <f>IF(A1689&lt;&gt;"",SUMIFS('JPK_KR-1'!AM:AM,'JPK_KR-1'!W:W,B1689),"")</f>
        <v/>
      </c>
      <c r="E1689" t="str">
        <f>IF(KOKPIT!E1689&lt;&gt;"",KOKPIT!E1689,"")</f>
        <v/>
      </c>
      <c r="F1689" t="str">
        <f>IF(KOKPIT!F1689&lt;&gt;"",KOKPIT!F1689,"")</f>
        <v/>
      </c>
      <c r="G1689" s="124" t="str">
        <f>IF(E1689&lt;&gt;"",SUMIFS('JPK_KR-1'!AL:AL,'JPK_KR-1'!W:W,F1689),"")</f>
        <v/>
      </c>
      <c r="H1689" s="124" t="str">
        <f>IF(E1689&lt;&gt;"",SUMIFS('JPK_KR-1'!AM:AM,'JPK_KR-1'!W:W,F1689),"")</f>
        <v/>
      </c>
      <c r="I1689" t="str">
        <f>IF(KOKPIT!I1689&lt;&gt;"",KOKPIT!I1689,"")</f>
        <v/>
      </c>
      <c r="J1689" t="str">
        <f>IF(KOKPIT!J1689&lt;&gt;"",KOKPIT!J1689,"")</f>
        <v/>
      </c>
      <c r="K1689" s="124" t="str">
        <f>IF(I1689&lt;&gt;"",SUMIFS('JPK_KR-1'!AJ:AJ,'JPK_KR-1'!W:W,J1689),"")</f>
        <v/>
      </c>
      <c r="L1689" s="124" t="str">
        <f>IF(I1689&lt;&gt;"",SUMIFS('JPK_KR-1'!AK:AK,'JPK_KR-1'!W:W,J1689),"")</f>
        <v/>
      </c>
    </row>
    <row r="1690" spans="1:12" x14ac:dyDescent="0.35">
      <c r="A1690" t="str">
        <f>IF(KOKPIT!A1690&lt;&gt;"",KOKPIT!A1690,"")</f>
        <v/>
      </c>
      <c r="B1690" t="str">
        <f>IF(KOKPIT!B1690&lt;&gt;"",KOKPIT!B1690,"")</f>
        <v/>
      </c>
      <c r="C1690" s="124" t="str">
        <f>IF(A1690&lt;&gt;"",SUMIFS('JPK_KR-1'!AL:AL,'JPK_KR-1'!W:W,B1690),"")</f>
        <v/>
      </c>
      <c r="D1690" s="124" t="str">
        <f>IF(A1690&lt;&gt;"",SUMIFS('JPK_KR-1'!AM:AM,'JPK_KR-1'!W:W,B1690),"")</f>
        <v/>
      </c>
      <c r="E1690" t="str">
        <f>IF(KOKPIT!E1690&lt;&gt;"",KOKPIT!E1690,"")</f>
        <v/>
      </c>
      <c r="F1690" t="str">
        <f>IF(KOKPIT!F1690&lt;&gt;"",KOKPIT!F1690,"")</f>
        <v/>
      </c>
      <c r="G1690" s="124" t="str">
        <f>IF(E1690&lt;&gt;"",SUMIFS('JPK_KR-1'!AL:AL,'JPK_KR-1'!W:W,F1690),"")</f>
        <v/>
      </c>
      <c r="H1690" s="124" t="str">
        <f>IF(E1690&lt;&gt;"",SUMIFS('JPK_KR-1'!AM:AM,'JPK_KR-1'!W:W,F1690),"")</f>
        <v/>
      </c>
      <c r="I1690" t="str">
        <f>IF(KOKPIT!I1690&lt;&gt;"",KOKPIT!I1690,"")</f>
        <v/>
      </c>
      <c r="J1690" t="str">
        <f>IF(KOKPIT!J1690&lt;&gt;"",KOKPIT!J1690,"")</f>
        <v/>
      </c>
      <c r="K1690" s="124" t="str">
        <f>IF(I1690&lt;&gt;"",SUMIFS('JPK_KR-1'!AJ:AJ,'JPK_KR-1'!W:W,J1690),"")</f>
        <v/>
      </c>
      <c r="L1690" s="124" t="str">
        <f>IF(I1690&lt;&gt;"",SUMIFS('JPK_KR-1'!AK:AK,'JPK_KR-1'!W:W,J1690),"")</f>
        <v/>
      </c>
    </row>
    <row r="1691" spans="1:12" x14ac:dyDescent="0.35">
      <c r="A1691" t="str">
        <f>IF(KOKPIT!A1691&lt;&gt;"",KOKPIT!A1691,"")</f>
        <v/>
      </c>
      <c r="B1691" t="str">
        <f>IF(KOKPIT!B1691&lt;&gt;"",KOKPIT!B1691,"")</f>
        <v/>
      </c>
      <c r="C1691" s="124" t="str">
        <f>IF(A1691&lt;&gt;"",SUMIFS('JPK_KR-1'!AL:AL,'JPK_KR-1'!W:W,B1691),"")</f>
        <v/>
      </c>
      <c r="D1691" s="124" t="str">
        <f>IF(A1691&lt;&gt;"",SUMIFS('JPK_KR-1'!AM:AM,'JPK_KR-1'!W:W,B1691),"")</f>
        <v/>
      </c>
      <c r="E1691" t="str">
        <f>IF(KOKPIT!E1691&lt;&gt;"",KOKPIT!E1691,"")</f>
        <v/>
      </c>
      <c r="F1691" t="str">
        <f>IF(KOKPIT!F1691&lt;&gt;"",KOKPIT!F1691,"")</f>
        <v/>
      </c>
      <c r="G1691" s="124" t="str">
        <f>IF(E1691&lt;&gt;"",SUMIFS('JPK_KR-1'!AL:AL,'JPK_KR-1'!W:W,F1691),"")</f>
        <v/>
      </c>
      <c r="H1691" s="124" t="str">
        <f>IF(E1691&lt;&gt;"",SUMIFS('JPK_KR-1'!AM:AM,'JPK_KR-1'!W:W,F1691),"")</f>
        <v/>
      </c>
      <c r="I1691" t="str">
        <f>IF(KOKPIT!I1691&lt;&gt;"",KOKPIT!I1691,"")</f>
        <v/>
      </c>
      <c r="J1691" t="str">
        <f>IF(KOKPIT!J1691&lt;&gt;"",KOKPIT!J1691,"")</f>
        <v/>
      </c>
      <c r="K1691" s="124" t="str">
        <f>IF(I1691&lt;&gt;"",SUMIFS('JPK_KR-1'!AJ:AJ,'JPK_KR-1'!W:W,J1691),"")</f>
        <v/>
      </c>
      <c r="L1691" s="124" t="str">
        <f>IF(I1691&lt;&gt;"",SUMIFS('JPK_KR-1'!AK:AK,'JPK_KR-1'!W:W,J1691),"")</f>
        <v/>
      </c>
    </row>
    <row r="1692" spans="1:12" x14ac:dyDescent="0.35">
      <c r="A1692" t="str">
        <f>IF(KOKPIT!A1692&lt;&gt;"",KOKPIT!A1692,"")</f>
        <v/>
      </c>
      <c r="B1692" t="str">
        <f>IF(KOKPIT!B1692&lt;&gt;"",KOKPIT!B1692,"")</f>
        <v/>
      </c>
      <c r="C1692" s="124" t="str">
        <f>IF(A1692&lt;&gt;"",SUMIFS('JPK_KR-1'!AL:AL,'JPK_KR-1'!W:W,B1692),"")</f>
        <v/>
      </c>
      <c r="D1692" s="124" t="str">
        <f>IF(A1692&lt;&gt;"",SUMIFS('JPK_KR-1'!AM:AM,'JPK_KR-1'!W:W,B1692),"")</f>
        <v/>
      </c>
      <c r="E1692" t="str">
        <f>IF(KOKPIT!E1692&lt;&gt;"",KOKPIT!E1692,"")</f>
        <v/>
      </c>
      <c r="F1692" t="str">
        <f>IF(KOKPIT!F1692&lt;&gt;"",KOKPIT!F1692,"")</f>
        <v/>
      </c>
      <c r="G1692" s="124" t="str">
        <f>IF(E1692&lt;&gt;"",SUMIFS('JPK_KR-1'!AL:AL,'JPK_KR-1'!W:W,F1692),"")</f>
        <v/>
      </c>
      <c r="H1692" s="124" t="str">
        <f>IF(E1692&lt;&gt;"",SUMIFS('JPK_KR-1'!AM:AM,'JPK_KR-1'!W:W,F1692),"")</f>
        <v/>
      </c>
      <c r="I1692" t="str">
        <f>IF(KOKPIT!I1692&lt;&gt;"",KOKPIT!I1692,"")</f>
        <v/>
      </c>
      <c r="J1692" t="str">
        <f>IF(KOKPIT!J1692&lt;&gt;"",KOKPIT!J1692,"")</f>
        <v/>
      </c>
      <c r="K1692" s="124" t="str">
        <f>IF(I1692&lt;&gt;"",SUMIFS('JPK_KR-1'!AJ:AJ,'JPK_KR-1'!W:W,J1692),"")</f>
        <v/>
      </c>
      <c r="L1692" s="124" t="str">
        <f>IF(I1692&lt;&gt;"",SUMIFS('JPK_KR-1'!AK:AK,'JPK_KR-1'!W:W,J1692),"")</f>
        <v/>
      </c>
    </row>
    <row r="1693" spans="1:12" x14ac:dyDescent="0.35">
      <c r="A1693" t="str">
        <f>IF(KOKPIT!A1693&lt;&gt;"",KOKPIT!A1693,"")</f>
        <v/>
      </c>
      <c r="B1693" t="str">
        <f>IF(KOKPIT!B1693&lt;&gt;"",KOKPIT!B1693,"")</f>
        <v/>
      </c>
      <c r="C1693" s="124" t="str">
        <f>IF(A1693&lt;&gt;"",SUMIFS('JPK_KR-1'!AL:AL,'JPK_KR-1'!W:W,B1693),"")</f>
        <v/>
      </c>
      <c r="D1693" s="124" t="str">
        <f>IF(A1693&lt;&gt;"",SUMIFS('JPK_KR-1'!AM:AM,'JPK_KR-1'!W:W,B1693),"")</f>
        <v/>
      </c>
      <c r="E1693" t="str">
        <f>IF(KOKPIT!E1693&lt;&gt;"",KOKPIT!E1693,"")</f>
        <v/>
      </c>
      <c r="F1693" t="str">
        <f>IF(KOKPIT!F1693&lt;&gt;"",KOKPIT!F1693,"")</f>
        <v/>
      </c>
      <c r="G1693" s="124" t="str">
        <f>IF(E1693&lt;&gt;"",SUMIFS('JPK_KR-1'!AL:AL,'JPK_KR-1'!W:W,F1693),"")</f>
        <v/>
      </c>
      <c r="H1693" s="124" t="str">
        <f>IF(E1693&lt;&gt;"",SUMIFS('JPK_KR-1'!AM:AM,'JPK_KR-1'!W:W,F1693),"")</f>
        <v/>
      </c>
      <c r="I1693" t="str">
        <f>IF(KOKPIT!I1693&lt;&gt;"",KOKPIT!I1693,"")</f>
        <v/>
      </c>
      <c r="J1693" t="str">
        <f>IF(KOKPIT!J1693&lt;&gt;"",KOKPIT!J1693,"")</f>
        <v/>
      </c>
      <c r="K1693" s="124" t="str">
        <f>IF(I1693&lt;&gt;"",SUMIFS('JPK_KR-1'!AJ:AJ,'JPK_KR-1'!W:W,J1693),"")</f>
        <v/>
      </c>
      <c r="L1693" s="124" t="str">
        <f>IF(I1693&lt;&gt;"",SUMIFS('JPK_KR-1'!AK:AK,'JPK_KR-1'!W:W,J1693),"")</f>
        <v/>
      </c>
    </row>
    <row r="1694" spans="1:12" x14ac:dyDescent="0.35">
      <c r="A1694" t="str">
        <f>IF(KOKPIT!A1694&lt;&gt;"",KOKPIT!A1694,"")</f>
        <v/>
      </c>
      <c r="B1694" t="str">
        <f>IF(KOKPIT!B1694&lt;&gt;"",KOKPIT!B1694,"")</f>
        <v/>
      </c>
      <c r="C1694" s="124" t="str">
        <f>IF(A1694&lt;&gt;"",SUMIFS('JPK_KR-1'!AL:AL,'JPK_KR-1'!W:W,B1694),"")</f>
        <v/>
      </c>
      <c r="D1694" s="124" t="str">
        <f>IF(A1694&lt;&gt;"",SUMIFS('JPK_KR-1'!AM:AM,'JPK_KR-1'!W:W,B1694),"")</f>
        <v/>
      </c>
      <c r="E1694" t="str">
        <f>IF(KOKPIT!E1694&lt;&gt;"",KOKPIT!E1694,"")</f>
        <v/>
      </c>
      <c r="F1694" t="str">
        <f>IF(KOKPIT!F1694&lt;&gt;"",KOKPIT!F1694,"")</f>
        <v/>
      </c>
      <c r="G1694" s="124" t="str">
        <f>IF(E1694&lt;&gt;"",SUMIFS('JPK_KR-1'!AL:AL,'JPK_KR-1'!W:W,F1694),"")</f>
        <v/>
      </c>
      <c r="H1694" s="124" t="str">
        <f>IF(E1694&lt;&gt;"",SUMIFS('JPK_KR-1'!AM:AM,'JPK_KR-1'!W:W,F1694),"")</f>
        <v/>
      </c>
      <c r="I1694" t="str">
        <f>IF(KOKPIT!I1694&lt;&gt;"",KOKPIT!I1694,"")</f>
        <v/>
      </c>
      <c r="J1694" t="str">
        <f>IF(KOKPIT!J1694&lt;&gt;"",KOKPIT!J1694,"")</f>
        <v/>
      </c>
      <c r="K1694" s="124" t="str">
        <f>IF(I1694&lt;&gt;"",SUMIFS('JPK_KR-1'!AJ:AJ,'JPK_KR-1'!W:W,J1694),"")</f>
        <v/>
      </c>
      <c r="L1694" s="124" t="str">
        <f>IF(I1694&lt;&gt;"",SUMIFS('JPK_KR-1'!AK:AK,'JPK_KR-1'!W:W,J1694),"")</f>
        <v/>
      </c>
    </row>
    <row r="1695" spans="1:12" x14ac:dyDescent="0.35">
      <c r="A1695" t="str">
        <f>IF(KOKPIT!A1695&lt;&gt;"",KOKPIT!A1695,"")</f>
        <v/>
      </c>
      <c r="B1695" t="str">
        <f>IF(KOKPIT!B1695&lt;&gt;"",KOKPIT!B1695,"")</f>
        <v/>
      </c>
      <c r="C1695" s="124" t="str">
        <f>IF(A1695&lt;&gt;"",SUMIFS('JPK_KR-1'!AL:AL,'JPK_KR-1'!W:W,B1695),"")</f>
        <v/>
      </c>
      <c r="D1695" s="124" t="str">
        <f>IF(A1695&lt;&gt;"",SUMIFS('JPK_KR-1'!AM:AM,'JPK_KR-1'!W:W,B1695),"")</f>
        <v/>
      </c>
      <c r="E1695" t="str">
        <f>IF(KOKPIT!E1695&lt;&gt;"",KOKPIT!E1695,"")</f>
        <v/>
      </c>
      <c r="F1695" t="str">
        <f>IF(KOKPIT!F1695&lt;&gt;"",KOKPIT!F1695,"")</f>
        <v/>
      </c>
      <c r="G1695" s="124" t="str">
        <f>IF(E1695&lt;&gt;"",SUMIFS('JPK_KR-1'!AL:AL,'JPK_KR-1'!W:W,F1695),"")</f>
        <v/>
      </c>
      <c r="H1695" s="124" t="str">
        <f>IF(E1695&lt;&gt;"",SUMIFS('JPK_KR-1'!AM:AM,'JPK_KR-1'!W:W,F1695),"")</f>
        <v/>
      </c>
      <c r="I1695" t="str">
        <f>IF(KOKPIT!I1695&lt;&gt;"",KOKPIT!I1695,"")</f>
        <v/>
      </c>
      <c r="J1695" t="str">
        <f>IF(KOKPIT!J1695&lt;&gt;"",KOKPIT!J1695,"")</f>
        <v/>
      </c>
      <c r="K1695" s="124" t="str">
        <f>IF(I1695&lt;&gt;"",SUMIFS('JPK_KR-1'!AJ:AJ,'JPK_KR-1'!W:W,J1695),"")</f>
        <v/>
      </c>
      <c r="L1695" s="124" t="str">
        <f>IF(I1695&lt;&gt;"",SUMIFS('JPK_KR-1'!AK:AK,'JPK_KR-1'!W:W,J1695),"")</f>
        <v/>
      </c>
    </row>
    <row r="1696" spans="1:12" x14ac:dyDescent="0.35">
      <c r="A1696" t="str">
        <f>IF(KOKPIT!A1696&lt;&gt;"",KOKPIT!A1696,"")</f>
        <v/>
      </c>
      <c r="B1696" t="str">
        <f>IF(KOKPIT!B1696&lt;&gt;"",KOKPIT!B1696,"")</f>
        <v/>
      </c>
      <c r="C1696" s="124" t="str">
        <f>IF(A1696&lt;&gt;"",SUMIFS('JPK_KR-1'!AL:AL,'JPK_KR-1'!W:W,B1696),"")</f>
        <v/>
      </c>
      <c r="D1696" s="124" t="str">
        <f>IF(A1696&lt;&gt;"",SUMIFS('JPK_KR-1'!AM:AM,'JPK_KR-1'!W:W,B1696),"")</f>
        <v/>
      </c>
      <c r="E1696" t="str">
        <f>IF(KOKPIT!E1696&lt;&gt;"",KOKPIT!E1696,"")</f>
        <v/>
      </c>
      <c r="F1696" t="str">
        <f>IF(KOKPIT!F1696&lt;&gt;"",KOKPIT!F1696,"")</f>
        <v/>
      </c>
      <c r="G1696" s="124" t="str">
        <f>IF(E1696&lt;&gt;"",SUMIFS('JPK_KR-1'!AL:AL,'JPK_KR-1'!W:W,F1696),"")</f>
        <v/>
      </c>
      <c r="H1696" s="124" t="str">
        <f>IF(E1696&lt;&gt;"",SUMIFS('JPK_KR-1'!AM:AM,'JPK_KR-1'!W:W,F1696),"")</f>
        <v/>
      </c>
      <c r="I1696" t="str">
        <f>IF(KOKPIT!I1696&lt;&gt;"",KOKPIT!I1696,"")</f>
        <v/>
      </c>
      <c r="J1696" t="str">
        <f>IF(KOKPIT!J1696&lt;&gt;"",KOKPIT!J1696,"")</f>
        <v/>
      </c>
      <c r="K1696" s="124" t="str">
        <f>IF(I1696&lt;&gt;"",SUMIFS('JPK_KR-1'!AJ:AJ,'JPK_KR-1'!W:W,J1696),"")</f>
        <v/>
      </c>
      <c r="L1696" s="124" t="str">
        <f>IF(I1696&lt;&gt;"",SUMIFS('JPK_KR-1'!AK:AK,'JPK_KR-1'!W:W,J1696),"")</f>
        <v/>
      </c>
    </row>
    <row r="1697" spans="1:12" x14ac:dyDescent="0.35">
      <c r="A1697" t="str">
        <f>IF(KOKPIT!A1697&lt;&gt;"",KOKPIT!A1697,"")</f>
        <v/>
      </c>
      <c r="B1697" t="str">
        <f>IF(KOKPIT!B1697&lt;&gt;"",KOKPIT!B1697,"")</f>
        <v/>
      </c>
      <c r="C1697" s="124" t="str">
        <f>IF(A1697&lt;&gt;"",SUMIFS('JPK_KR-1'!AL:AL,'JPK_KR-1'!W:W,B1697),"")</f>
        <v/>
      </c>
      <c r="D1697" s="124" t="str">
        <f>IF(A1697&lt;&gt;"",SUMIFS('JPK_KR-1'!AM:AM,'JPK_KR-1'!W:W,B1697),"")</f>
        <v/>
      </c>
      <c r="E1697" t="str">
        <f>IF(KOKPIT!E1697&lt;&gt;"",KOKPIT!E1697,"")</f>
        <v/>
      </c>
      <c r="F1697" t="str">
        <f>IF(KOKPIT!F1697&lt;&gt;"",KOKPIT!F1697,"")</f>
        <v/>
      </c>
      <c r="G1697" s="124" t="str">
        <f>IF(E1697&lt;&gt;"",SUMIFS('JPK_KR-1'!AL:AL,'JPK_KR-1'!W:W,F1697),"")</f>
        <v/>
      </c>
      <c r="H1697" s="124" t="str">
        <f>IF(E1697&lt;&gt;"",SUMIFS('JPK_KR-1'!AM:AM,'JPK_KR-1'!W:W,F1697),"")</f>
        <v/>
      </c>
      <c r="I1697" t="str">
        <f>IF(KOKPIT!I1697&lt;&gt;"",KOKPIT!I1697,"")</f>
        <v/>
      </c>
      <c r="J1697" t="str">
        <f>IF(KOKPIT!J1697&lt;&gt;"",KOKPIT!J1697,"")</f>
        <v/>
      </c>
      <c r="K1697" s="124" t="str">
        <f>IF(I1697&lt;&gt;"",SUMIFS('JPK_KR-1'!AJ:AJ,'JPK_KR-1'!W:W,J1697),"")</f>
        <v/>
      </c>
      <c r="L1697" s="124" t="str">
        <f>IF(I1697&lt;&gt;"",SUMIFS('JPK_KR-1'!AK:AK,'JPK_KR-1'!W:W,J1697),"")</f>
        <v/>
      </c>
    </row>
    <row r="1698" spans="1:12" x14ac:dyDescent="0.35">
      <c r="A1698" t="str">
        <f>IF(KOKPIT!A1698&lt;&gt;"",KOKPIT!A1698,"")</f>
        <v/>
      </c>
      <c r="B1698" t="str">
        <f>IF(KOKPIT!B1698&lt;&gt;"",KOKPIT!B1698,"")</f>
        <v/>
      </c>
      <c r="C1698" s="124" t="str">
        <f>IF(A1698&lt;&gt;"",SUMIFS('JPK_KR-1'!AL:AL,'JPK_KR-1'!W:W,B1698),"")</f>
        <v/>
      </c>
      <c r="D1698" s="124" t="str">
        <f>IF(A1698&lt;&gt;"",SUMIFS('JPK_KR-1'!AM:AM,'JPK_KR-1'!W:W,B1698),"")</f>
        <v/>
      </c>
      <c r="E1698" t="str">
        <f>IF(KOKPIT!E1698&lt;&gt;"",KOKPIT!E1698,"")</f>
        <v/>
      </c>
      <c r="F1698" t="str">
        <f>IF(KOKPIT!F1698&lt;&gt;"",KOKPIT!F1698,"")</f>
        <v/>
      </c>
      <c r="G1698" s="124" t="str">
        <f>IF(E1698&lt;&gt;"",SUMIFS('JPK_KR-1'!AL:AL,'JPK_KR-1'!W:W,F1698),"")</f>
        <v/>
      </c>
      <c r="H1698" s="124" t="str">
        <f>IF(E1698&lt;&gt;"",SUMIFS('JPK_KR-1'!AM:AM,'JPK_KR-1'!W:W,F1698),"")</f>
        <v/>
      </c>
      <c r="I1698" t="str">
        <f>IF(KOKPIT!I1698&lt;&gt;"",KOKPIT!I1698,"")</f>
        <v/>
      </c>
      <c r="J1698" t="str">
        <f>IF(KOKPIT!J1698&lt;&gt;"",KOKPIT!J1698,"")</f>
        <v/>
      </c>
      <c r="K1698" s="124" t="str">
        <f>IF(I1698&lt;&gt;"",SUMIFS('JPK_KR-1'!AJ:AJ,'JPK_KR-1'!W:W,J1698),"")</f>
        <v/>
      </c>
      <c r="L1698" s="124" t="str">
        <f>IF(I1698&lt;&gt;"",SUMIFS('JPK_KR-1'!AK:AK,'JPK_KR-1'!W:W,J1698),"")</f>
        <v/>
      </c>
    </row>
    <row r="1699" spans="1:12" x14ac:dyDescent="0.35">
      <c r="A1699" t="str">
        <f>IF(KOKPIT!A1699&lt;&gt;"",KOKPIT!A1699,"")</f>
        <v/>
      </c>
      <c r="B1699" t="str">
        <f>IF(KOKPIT!B1699&lt;&gt;"",KOKPIT!B1699,"")</f>
        <v/>
      </c>
      <c r="C1699" s="124" t="str">
        <f>IF(A1699&lt;&gt;"",SUMIFS('JPK_KR-1'!AL:AL,'JPK_KR-1'!W:W,B1699),"")</f>
        <v/>
      </c>
      <c r="D1699" s="124" t="str">
        <f>IF(A1699&lt;&gt;"",SUMIFS('JPK_KR-1'!AM:AM,'JPK_KR-1'!W:W,B1699),"")</f>
        <v/>
      </c>
      <c r="E1699" t="str">
        <f>IF(KOKPIT!E1699&lt;&gt;"",KOKPIT!E1699,"")</f>
        <v/>
      </c>
      <c r="F1699" t="str">
        <f>IF(KOKPIT!F1699&lt;&gt;"",KOKPIT!F1699,"")</f>
        <v/>
      </c>
      <c r="G1699" s="124" t="str">
        <f>IF(E1699&lt;&gt;"",SUMIFS('JPK_KR-1'!AL:AL,'JPK_KR-1'!W:W,F1699),"")</f>
        <v/>
      </c>
      <c r="H1699" s="124" t="str">
        <f>IF(E1699&lt;&gt;"",SUMIFS('JPK_KR-1'!AM:AM,'JPK_KR-1'!W:W,F1699),"")</f>
        <v/>
      </c>
      <c r="I1699" t="str">
        <f>IF(KOKPIT!I1699&lt;&gt;"",KOKPIT!I1699,"")</f>
        <v/>
      </c>
      <c r="J1699" t="str">
        <f>IF(KOKPIT!J1699&lt;&gt;"",KOKPIT!J1699,"")</f>
        <v/>
      </c>
      <c r="K1699" s="124" t="str">
        <f>IF(I1699&lt;&gt;"",SUMIFS('JPK_KR-1'!AJ:AJ,'JPK_KR-1'!W:W,J1699),"")</f>
        <v/>
      </c>
      <c r="L1699" s="124" t="str">
        <f>IF(I1699&lt;&gt;"",SUMIFS('JPK_KR-1'!AK:AK,'JPK_KR-1'!W:W,J1699),"")</f>
        <v/>
      </c>
    </row>
    <row r="1700" spans="1:12" x14ac:dyDescent="0.35">
      <c r="A1700" t="str">
        <f>IF(KOKPIT!A1700&lt;&gt;"",KOKPIT!A1700,"")</f>
        <v/>
      </c>
      <c r="B1700" t="str">
        <f>IF(KOKPIT!B1700&lt;&gt;"",KOKPIT!B1700,"")</f>
        <v/>
      </c>
      <c r="C1700" s="124" t="str">
        <f>IF(A1700&lt;&gt;"",SUMIFS('JPK_KR-1'!AL:AL,'JPK_KR-1'!W:W,B1700),"")</f>
        <v/>
      </c>
      <c r="D1700" s="124" t="str">
        <f>IF(A1700&lt;&gt;"",SUMIFS('JPK_KR-1'!AM:AM,'JPK_KR-1'!W:W,B1700),"")</f>
        <v/>
      </c>
      <c r="E1700" t="str">
        <f>IF(KOKPIT!E1700&lt;&gt;"",KOKPIT!E1700,"")</f>
        <v/>
      </c>
      <c r="F1700" t="str">
        <f>IF(KOKPIT!F1700&lt;&gt;"",KOKPIT!F1700,"")</f>
        <v/>
      </c>
      <c r="G1700" s="124" t="str">
        <f>IF(E1700&lt;&gt;"",SUMIFS('JPK_KR-1'!AL:AL,'JPK_KR-1'!W:W,F1700),"")</f>
        <v/>
      </c>
      <c r="H1700" s="124" t="str">
        <f>IF(E1700&lt;&gt;"",SUMIFS('JPK_KR-1'!AM:AM,'JPK_KR-1'!W:W,F1700),"")</f>
        <v/>
      </c>
      <c r="I1700" t="str">
        <f>IF(KOKPIT!I1700&lt;&gt;"",KOKPIT!I1700,"")</f>
        <v/>
      </c>
      <c r="J1700" t="str">
        <f>IF(KOKPIT!J1700&lt;&gt;"",KOKPIT!J1700,"")</f>
        <v/>
      </c>
      <c r="K1700" s="124" t="str">
        <f>IF(I1700&lt;&gt;"",SUMIFS('JPK_KR-1'!AJ:AJ,'JPK_KR-1'!W:W,J1700),"")</f>
        <v/>
      </c>
      <c r="L1700" s="124" t="str">
        <f>IF(I1700&lt;&gt;"",SUMIFS('JPK_KR-1'!AK:AK,'JPK_KR-1'!W:W,J1700),"")</f>
        <v/>
      </c>
    </row>
    <row r="1701" spans="1:12" x14ac:dyDescent="0.35">
      <c r="A1701" t="str">
        <f>IF(KOKPIT!A1701&lt;&gt;"",KOKPIT!A1701,"")</f>
        <v/>
      </c>
      <c r="B1701" t="str">
        <f>IF(KOKPIT!B1701&lt;&gt;"",KOKPIT!B1701,"")</f>
        <v/>
      </c>
      <c r="C1701" s="124" t="str">
        <f>IF(A1701&lt;&gt;"",SUMIFS('JPK_KR-1'!AL:AL,'JPK_KR-1'!W:W,B1701),"")</f>
        <v/>
      </c>
      <c r="D1701" s="124" t="str">
        <f>IF(A1701&lt;&gt;"",SUMIFS('JPK_KR-1'!AM:AM,'JPK_KR-1'!W:W,B1701),"")</f>
        <v/>
      </c>
      <c r="E1701" t="str">
        <f>IF(KOKPIT!E1701&lt;&gt;"",KOKPIT!E1701,"")</f>
        <v/>
      </c>
      <c r="F1701" t="str">
        <f>IF(KOKPIT!F1701&lt;&gt;"",KOKPIT!F1701,"")</f>
        <v/>
      </c>
      <c r="G1701" s="124" t="str">
        <f>IF(E1701&lt;&gt;"",SUMIFS('JPK_KR-1'!AL:AL,'JPK_KR-1'!W:W,F1701),"")</f>
        <v/>
      </c>
      <c r="H1701" s="124" t="str">
        <f>IF(E1701&lt;&gt;"",SUMIFS('JPK_KR-1'!AM:AM,'JPK_KR-1'!W:W,F1701),"")</f>
        <v/>
      </c>
      <c r="I1701" t="str">
        <f>IF(KOKPIT!I1701&lt;&gt;"",KOKPIT!I1701,"")</f>
        <v/>
      </c>
      <c r="J1701" t="str">
        <f>IF(KOKPIT!J1701&lt;&gt;"",KOKPIT!J1701,"")</f>
        <v/>
      </c>
      <c r="K1701" s="124" t="str">
        <f>IF(I1701&lt;&gt;"",SUMIFS('JPK_KR-1'!AJ:AJ,'JPK_KR-1'!W:W,J1701),"")</f>
        <v/>
      </c>
      <c r="L1701" s="124" t="str">
        <f>IF(I1701&lt;&gt;"",SUMIFS('JPK_KR-1'!AK:AK,'JPK_KR-1'!W:W,J1701),"")</f>
        <v/>
      </c>
    </row>
    <row r="1702" spans="1:12" x14ac:dyDescent="0.35">
      <c r="A1702" t="str">
        <f>IF(KOKPIT!A1702&lt;&gt;"",KOKPIT!A1702,"")</f>
        <v/>
      </c>
      <c r="B1702" t="str">
        <f>IF(KOKPIT!B1702&lt;&gt;"",KOKPIT!B1702,"")</f>
        <v/>
      </c>
      <c r="C1702" s="124" t="str">
        <f>IF(A1702&lt;&gt;"",SUMIFS('JPK_KR-1'!AL:AL,'JPK_KR-1'!W:W,B1702),"")</f>
        <v/>
      </c>
      <c r="D1702" s="124" t="str">
        <f>IF(A1702&lt;&gt;"",SUMIFS('JPK_KR-1'!AM:AM,'JPK_KR-1'!W:W,B1702),"")</f>
        <v/>
      </c>
      <c r="E1702" t="str">
        <f>IF(KOKPIT!E1702&lt;&gt;"",KOKPIT!E1702,"")</f>
        <v/>
      </c>
      <c r="F1702" t="str">
        <f>IF(KOKPIT!F1702&lt;&gt;"",KOKPIT!F1702,"")</f>
        <v/>
      </c>
      <c r="G1702" s="124" t="str">
        <f>IF(E1702&lt;&gt;"",SUMIFS('JPK_KR-1'!AL:AL,'JPK_KR-1'!W:W,F1702),"")</f>
        <v/>
      </c>
      <c r="H1702" s="124" t="str">
        <f>IF(E1702&lt;&gt;"",SUMIFS('JPK_KR-1'!AM:AM,'JPK_KR-1'!W:W,F1702),"")</f>
        <v/>
      </c>
      <c r="I1702" t="str">
        <f>IF(KOKPIT!I1702&lt;&gt;"",KOKPIT!I1702,"")</f>
        <v/>
      </c>
      <c r="J1702" t="str">
        <f>IF(KOKPIT!J1702&lt;&gt;"",KOKPIT!J1702,"")</f>
        <v/>
      </c>
      <c r="K1702" s="124" t="str">
        <f>IF(I1702&lt;&gt;"",SUMIFS('JPK_KR-1'!AJ:AJ,'JPK_KR-1'!W:W,J1702),"")</f>
        <v/>
      </c>
      <c r="L1702" s="124" t="str">
        <f>IF(I1702&lt;&gt;"",SUMIFS('JPK_KR-1'!AK:AK,'JPK_KR-1'!W:W,J1702),"")</f>
        <v/>
      </c>
    </row>
    <row r="1703" spans="1:12" x14ac:dyDescent="0.35">
      <c r="A1703" t="str">
        <f>IF(KOKPIT!A1703&lt;&gt;"",KOKPIT!A1703,"")</f>
        <v/>
      </c>
      <c r="B1703" t="str">
        <f>IF(KOKPIT!B1703&lt;&gt;"",KOKPIT!B1703,"")</f>
        <v/>
      </c>
      <c r="C1703" s="124" t="str">
        <f>IF(A1703&lt;&gt;"",SUMIFS('JPK_KR-1'!AL:AL,'JPK_KR-1'!W:W,B1703),"")</f>
        <v/>
      </c>
      <c r="D1703" s="124" t="str">
        <f>IF(A1703&lt;&gt;"",SUMIFS('JPK_KR-1'!AM:AM,'JPK_KR-1'!W:W,B1703),"")</f>
        <v/>
      </c>
      <c r="E1703" t="str">
        <f>IF(KOKPIT!E1703&lt;&gt;"",KOKPIT!E1703,"")</f>
        <v/>
      </c>
      <c r="F1703" t="str">
        <f>IF(KOKPIT!F1703&lt;&gt;"",KOKPIT!F1703,"")</f>
        <v/>
      </c>
      <c r="G1703" s="124" t="str">
        <f>IF(E1703&lt;&gt;"",SUMIFS('JPK_KR-1'!AL:AL,'JPK_KR-1'!W:W,F1703),"")</f>
        <v/>
      </c>
      <c r="H1703" s="124" t="str">
        <f>IF(E1703&lt;&gt;"",SUMIFS('JPK_KR-1'!AM:AM,'JPK_KR-1'!W:W,F1703),"")</f>
        <v/>
      </c>
      <c r="I1703" t="str">
        <f>IF(KOKPIT!I1703&lt;&gt;"",KOKPIT!I1703,"")</f>
        <v/>
      </c>
      <c r="J1703" t="str">
        <f>IF(KOKPIT!J1703&lt;&gt;"",KOKPIT!J1703,"")</f>
        <v/>
      </c>
      <c r="K1703" s="124" t="str">
        <f>IF(I1703&lt;&gt;"",SUMIFS('JPK_KR-1'!AJ:AJ,'JPK_KR-1'!W:W,J1703),"")</f>
        <v/>
      </c>
      <c r="L1703" s="124" t="str">
        <f>IF(I1703&lt;&gt;"",SUMIFS('JPK_KR-1'!AK:AK,'JPK_KR-1'!W:W,J1703),"")</f>
        <v/>
      </c>
    </row>
    <row r="1704" spans="1:12" x14ac:dyDescent="0.35">
      <c r="A1704" t="str">
        <f>IF(KOKPIT!A1704&lt;&gt;"",KOKPIT!A1704,"")</f>
        <v/>
      </c>
      <c r="B1704" t="str">
        <f>IF(KOKPIT!B1704&lt;&gt;"",KOKPIT!B1704,"")</f>
        <v/>
      </c>
      <c r="C1704" s="124" t="str">
        <f>IF(A1704&lt;&gt;"",SUMIFS('JPK_KR-1'!AL:AL,'JPK_KR-1'!W:W,B1704),"")</f>
        <v/>
      </c>
      <c r="D1704" s="124" t="str">
        <f>IF(A1704&lt;&gt;"",SUMIFS('JPK_KR-1'!AM:AM,'JPK_KR-1'!W:W,B1704),"")</f>
        <v/>
      </c>
      <c r="E1704" t="str">
        <f>IF(KOKPIT!E1704&lt;&gt;"",KOKPIT!E1704,"")</f>
        <v/>
      </c>
      <c r="F1704" t="str">
        <f>IF(KOKPIT!F1704&lt;&gt;"",KOKPIT!F1704,"")</f>
        <v/>
      </c>
      <c r="G1704" s="124" t="str">
        <f>IF(E1704&lt;&gt;"",SUMIFS('JPK_KR-1'!AL:AL,'JPK_KR-1'!W:W,F1704),"")</f>
        <v/>
      </c>
      <c r="H1704" s="124" t="str">
        <f>IF(E1704&lt;&gt;"",SUMIFS('JPK_KR-1'!AM:AM,'JPK_KR-1'!W:W,F1704),"")</f>
        <v/>
      </c>
      <c r="I1704" t="str">
        <f>IF(KOKPIT!I1704&lt;&gt;"",KOKPIT!I1704,"")</f>
        <v/>
      </c>
      <c r="J1704" t="str">
        <f>IF(KOKPIT!J1704&lt;&gt;"",KOKPIT!J1704,"")</f>
        <v/>
      </c>
      <c r="K1704" s="124" t="str">
        <f>IF(I1704&lt;&gt;"",SUMIFS('JPK_KR-1'!AJ:AJ,'JPK_KR-1'!W:W,J1704),"")</f>
        <v/>
      </c>
      <c r="L1704" s="124" t="str">
        <f>IF(I1704&lt;&gt;"",SUMIFS('JPK_KR-1'!AK:AK,'JPK_KR-1'!W:W,J1704),"")</f>
        <v/>
      </c>
    </row>
    <row r="1705" spans="1:12" x14ac:dyDescent="0.35">
      <c r="A1705" t="str">
        <f>IF(KOKPIT!A1705&lt;&gt;"",KOKPIT!A1705,"")</f>
        <v/>
      </c>
      <c r="B1705" t="str">
        <f>IF(KOKPIT!B1705&lt;&gt;"",KOKPIT!B1705,"")</f>
        <v/>
      </c>
      <c r="C1705" s="124" t="str">
        <f>IF(A1705&lt;&gt;"",SUMIFS('JPK_KR-1'!AL:AL,'JPK_KR-1'!W:W,B1705),"")</f>
        <v/>
      </c>
      <c r="D1705" s="124" t="str">
        <f>IF(A1705&lt;&gt;"",SUMIFS('JPK_KR-1'!AM:AM,'JPK_KR-1'!W:W,B1705),"")</f>
        <v/>
      </c>
      <c r="E1705" t="str">
        <f>IF(KOKPIT!E1705&lt;&gt;"",KOKPIT!E1705,"")</f>
        <v/>
      </c>
      <c r="F1705" t="str">
        <f>IF(KOKPIT!F1705&lt;&gt;"",KOKPIT!F1705,"")</f>
        <v/>
      </c>
      <c r="G1705" s="124" t="str">
        <f>IF(E1705&lt;&gt;"",SUMIFS('JPK_KR-1'!AL:AL,'JPK_KR-1'!W:W,F1705),"")</f>
        <v/>
      </c>
      <c r="H1705" s="124" t="str">
        <f>IF(E1705&lt;&gt;"",SUMIFS('JPK_KR-1'!AM:AM,'JPK_KR-1'!W:W,F1705),"")</f>
        <v/>
      </c>
      <c r="I1705" t="str">
        <f>IF(KOKPIT!I1705&lt;&gt;"",KOKPIT!I1705,"")</f>
        <v/>
      </c>
      <c r="J1705" t="str">
        <f>IF(KOKPIT!J1705&lt;&gt;"",KOKPIT!J1705,"")</f>
        <v/>
      </c>
      <c r="K1705" s="124" t="str">
        <f>IF(I1705&lt;&gt;"",SUMIFS('JPK_KR-1'!AJ:AJ,'JPK_KR-1'!W:W,J1705),"")</f>
        <v/>
      </c>
      <c r="L1705" s="124" t="str">
        <f>IF(I1705&lt;&gt;"",SUMIFS('JPK_KR-1'!AK:AK,'JPK_KR-1'!W:W,J1705),"")</f>
        <v/>
      </c>
    </row>
    <row r="1706" spans="1:12" x14ac:dyDescent="0.35">
      <c r="A1706" t="str">
        <f>IF(KOKPIT!A1706&lt;&gt;"",KOKPIT!A1706,"")</f>
        <v/>
      </c>
      <c r="B1706" t="str">
        <f>IF(KOKPIT!B1706&lt;&gt;"",KOKPIT!B1706,"")</f>
        <v/>
      </c>
      <c r="C1706" s="124" t="str">
        <f>IF(A1706&lt;&gt;"",SUMIFS('JPK_KR-1'!AL:AL,'JPK_KR-1'!W:W,B1706),"")</f>
        <v/>
      </c>
      <c r="D1706" s="124" t="str">
        <f>IF(A1706&lt;&gt;"",SUMIFS('JPK_KR-1'!AM:AM,'JPK_KR-1'!W:W,B1706),"")</f>
        <v/>
      </c>
      <c r="E1706" t="str">
        <f>IF(KOKPIT!E1706&lt;&gt;"",KOKPIT!E1706,"")</f>
        <v/>
      </c>
      <c r="F1706" t="str">
        <f>IF(KOKPIT!F1706&lt;&gt;"",KOKPIT!F1706,"")</f>
        <v/>
      </c>
      <c r="G1706" s="124" t="str">
        <f>IF(E1706&lt;&gt;"",SUMIFS('JPK_KR-1'!AL:AL,'JPK_KR-1'!W:W,F1706),"")</f>
        <v/>
      </c>
      <c r="H1706" s="124" t="str">
        <f>IF(E1706&lt;&gt;"",SUMIFS('JPK_KR-1'!AM:AM,'JPK_KR-1'!W:W,F1706),"")</f>
        <v/>
      </c>
      <c r="I1706" t="str">
        <f>IF(KOKPIT!I1706&lt;&gt;"",KOKPIT!I1706,"")</f>
        <v/>
      </c>
      <c r="J1706" t="str">
        <f>IF(KOKPIT!J1706&lt;&gt;"",KOKPIT!J1706,"")</f>
        <v/>
      </c>
      <c r="K1706" s="124" t="str">
        <f>IF(I1706&lt;&gt;"",SUMIFS('JPK_KR-1'!AJ:AJ,'JPK_KR-1'!W:W,J1706),"")</f>
        <v/>
      </c>
      <c r="L1706" s="124" t="str">
        <f>IF(I1706&lt;&gt;"",SUMIFS('JPK_KR-1'!AK:AK,'JPK_KR-1'!W:W,J1706),"")</f>
        <v/>
      </c>
    </row>
    <row r="1707" spans="1:12" x14ac:dyDescent="0.35">
      <c r="A1707" t="str">
        <f>IF(KOKPIT!A1707&lt;&gt;"",KOKPIT!A1707,"")</f>
        <v/>
      </c>
      <c r="B1707" t="str">
        <f>IF(KOKPIT!B1707&lt;&gt;"",KOKPIT!B1707,"")</f>
        <v/>
      </c>
      <c r="C1707" s="124" t="str">
        <f>IF(A1707&lt;&gt;"",SUMIFS('JPK_KR-1'!AL:AL,'JPK_KR-1'!W:W,B1707),"")</f>
        <v/>
      </c>
      <c r="D1707" s="124" t="str">
        <f>IF(A1707&lt;&gt;"",SUMIFS('JPK_KR-1'!AM:AM,'JPK_KR-1'!W:W,B1707),"")</f>
        <v/>
      </c>
      <c r="E1707" t="str">
        <f>IF(KOKPIT!E1707&lt;&gt;"",KOKPIT!E1707,"")</f>
        <v/>
      </c>
      <c r="F1707" t="str">
        <f>IF(KOKPIT!F1707&lt;&gt;"",KOKPIT!F1707,"")</f>
        <v/>
      </c>
      <c r="G1707" s="124" t="str">
        <f>IF(E1707&lt;&gt;"",SUMIFS('JPK_KR-1'!AL:AL,'JPK_KR-1'!W:W,F1707),"")</f>
        <v/>
      </c>
      <c r="H1707" s="124" t="str">
        <f>IF(E1707&lt;&gt;"",SUMIFS('JPK_KR-1'!AM:AM,'JPK_KR-1'!W:W,F1707),"")</f>
        <v/>
      </c>
      <c r="I1707" t="str">
        <f>IF(KOKPIT!I1707&lt;&gt;"",KOKPIT!I1707,"")</f>
        <v/>
      </c>
      <c r="J1707" t="str">
        <f>IF(KOKPIT!J1707&lt;&gt;"",KOKPIT!J1707,"")</f>
        <v/>
      </c>
      <c r="K1707" s="124" t="str">
        <f>IF(I1707&lt;&gt;"",SUMIFS('JPK_KR-1'!AJ:AJ,'JPK_KR-1'!W:W,J1707),"")</f>
        <v/>
      </c>
      <c r="L1707" s="124" t="str">
        <f>IF(I1707&lt;&gt;"",SUMIFS('JPK_KR-1'!AK:AK,'JPK_KR-1'!W:W,J1707),"")</f>
        <v/>
      </c>
    </row>
    <row r="1708" spans="1:12" x14ac:dyDescent="0.35">
      <c r="A1708" t="str">
        <f>IF(KOKPIT!A1708&lt;&gt;"",KOKPIT!A1708,"")</f>
        <v/>
      </c>
      <c r="B1708" t="str">
        <f>IF(KOKPIT!B1708&lt;&gt;"",KOKPIT!B1708,"")</f>
        <v/>
      </c>
      <c r="C1708" s="124" t="str">
        <f>IF(A1708&lt;&gt;"",SUMIFS('JPK_KR-1'!AL:AL,'JPK_KR-1'!W:W,B1708),"")</f>
        <v/>
      </c>
      <c r="D1708" s="124" t="str">
        <f>IF(A1708&lt;&gt;"",SUMIFS('JPK_KR-1'!AM:AM,'JPK_KR-1'!W:W,B1708),"")</f>
        <v/>
      </c>
      <c r="E1708" t="str">
        <f>IF(KOKPIT!E1708&lt;&gt;"",KOKPIT!E1708,"")</f>
        <v/>
      </c>
      <c r="F1708" t="str">
        <f>IF(KOKPIT!F1708&lt;&gt;"",KOKPIT!F1708,"")</f>
        <v/>
      </c>
      <c r="G1708" s="124" t="str">
        <f>IF(E1708&lt;&gt;"",SUMIFS('JPK_KR-1'!AL:AL,'JPK_KR-1'!W:W,F1708),"")</f>
        <v/>
      </c>
      <c r="H1708" s="124" t="str">
        <f>IF(E1708&lt;&gt;"",SUMIFS('JPK_KR-1'!AM:AM,'JPK_KR-1'!W:W,F1708),"")</f>
        <v/>
      </c>
      <c r="I1708" t="str">
        <f>IF(KOKPIT!I1708&lt;&gt;"",KOKPIT!I1708,"")</f>
        <v/>
      </c>
      <c r="J1708" t="str">
        <f>IF(KOKPIT!J1708&lt;&gt;"",KOKPIT!J1708,"")</f>
        <v/>
      </c>
      <c r="K1708" s="124" t="str">
        <f>IF(I1708&lt;&gt;"",SUMIFS('JPK_KR-1'!AJ:AJ,'JPK_KR-1'!W:W,J1708),"")</f>
        <v/>
      </c>
      <c r="L1708" s="124" t="str">
        <f>IF(I1708&lt;&gt;"",SUMIFS('JPK_KR-1'!AK:AK,'JPK_KR-1'!W:W,J1708),"")</f>
        <v/>
      </c>
    </row>
    <row r="1709" spans="1:12" x14ac:dyDescent="0.35">
      <c r="A1709" t="str">
        <f>IF(KOKPIT!A1709&lt;&gt;"",KOKPIT!A1709,"")</f>
        <v/>
      </c>
      <c r="B1709" t="str">
        <f>IF(KOKPIT!B1709&lt;&gt;"",KOKPIT!B1709,"")</f>
        <v/>
      </c>
      <c r="C1709" s="124" t="str">
        <f>IF(A1709&lt;&gt;"",SUMIFS('JPK_KR-1'!AL:AL,'JPK_KR-1'!W:W,B1709),"")</f>
        <v/>
      </c>
      <c r="D1709" s="124" t="str">
        <f>IF(A1709&lt;&gt;"",SUMIFS('JPK_KR-1'!AM:AM,'JPK_KR-1'!W:W,B1709),"")</f>
        <v/>
      </c>
      <c r="E1709" t="str">
        <f>IF(KOKPIT!E1709&lt;&gt;"",KOKPIT!E1709,"")</f>
        <v/>
      </c>
      <c r="F1709" t="str">
        <f>IF(KOKPIT!F1709&lt;&gt;"",KOKPIT!F1709,"")</f>
        <v/>
      </c>
      <c r="G1709" s="124" t="str">
        <f>IF(E1709&lt;&gt;"",SUMIFS('JPK_KR-1'!AL:AL,'JPK_KR-1'!W:W,F1709),"")</f>
        <v/>
      </c>
      <c r="H1709" s="124" t="str">
        <f>IF(E1709&lt;&gt;"",SUMIFS('JPK_KR-1'!AM:AM,'JPK_KR-1'!W:W,F1709),"")</f>
        <v/>
      </c>
      <c r="I1709" t="str">
        <f>IF(KOKPIT!I1709&lt;&gt;"",KOKPIT!I1709,"")</f>
        <v/>
      </c>
      <c r="J1709" t="str">
        <f>IF(KOKPIT!J1709&lt;&gt;"",KOKPIT!J1709,"")</f>
        <v/>
      </c>
      <c r="K1709" s="124" t="str">
        <f>IF(I1709&lt;&gt;"",SUMIFS('JPK_KR-1'!AJ:AJ,'JPK_KR-1'!W:W,J1709),"")</f>
        <v/>
      </c>
      <c r="L1709" s="124" t="str">
        <f>IF(I1709&lt;&gt;"",SUMIFS('JPK_KR-1'!AK:AK,'JPK_KR-1'!W:W,J1709),"")</f>
        <v/>
      </c>
    </row>
    <row r="1710" spans="1:12" x14ac:dyDescent="0.35">
      <c r="A1710" t="str">
        <f>IF(KOKPIT!A1710&lt;&gt;"",KOKPIT!A1710,"")</f>
        <v/>
      </c>
      <c r="B1710" t="str">
        <f>IF(KOKPIT!B1710&lt;&gt;"",KOKPIT!B1710,"")</f>
        <v/>
      </c>
      <c r="C1710" s="124" t="str">
        <f>IF(A1710&lt;&gt;"",SUMIFS('JPK_KR-1'!AL:AL,'JPK_KR-1'!W:W,B1710),"")</f>
        <v/>
      </c>
      <c r="D1710" s="124" t="str">
        <f>IF(A1710&lt;&gt;"",SUMIFS('JPK_KR-1'!AM:AM,'JPK_KR-1'!W:W,B1710),"")</f>
        <v/>
      </c>
      <c r="E1710" t="str">
        <f>IF(KOKPIT!E1710&lt;&gt;"",KOKPIT!E1710,"")</f>
        <v/>
      </c>
      <c r="F1710" t="str">
        <f>IF(KOKPIT!F1710&lt;&gt;"",KOKPIT!F1710,"")</f>
        <v/>
      </c>
      <c r="G1710" s="124" t="str">
        <f>IF(E1710&lt;&gt;"",SUMIFS('JPK_KR-1'!AL:AL,'JPK_KR-1'!W:W,F1710),"")</f>
        <v/>
      </c>
      <c r="H1710" s="124" t="str">
        <f>IF(E1710&lt;&gt;"",SUMIFS('JPK_KR-1'!AM:AM,'JPK_KR-1'!W:W,F1710),"")</f>
        <v/>
      </c>
      <c r="I1710" t="str">
        <f>IF(KOKPIT!I1710&lt;&gt;"",KOKPIT!I1710,"")</f>
        <v/>
      </c>
      <c r="J1710" t="str">
        <f>IF(KOKPIT!J1710&lt;&gt;"",KOKPIT!J1710,"")</f>
        <v/>
      </c>
      <c r="K1710" s="124" t="str">
        <f>IF(I1710&lt;&gt;"",SUMIFS('JPK_KR-1'!AJ:AJ,'JPK_KR-1'!W:W,J1710),"")</f>
        <v/>
      </c>
      <c r="L1710" s="124" t="str">
        <f>IF(I1710&lt;&gt;"",SUMIFS('JPK_KR-1'!AK:AK,'JPK_KR-1'!W:W,J1710),"")</f>
        <v/>
      </c>
    </row>
    <row r="1711" spans="1:12" x14ac:dyDescent="0.35">
      <c r="A1711" t="str">
        <f>IF(KOKPIT!A1711&lt;&gt;"",KOKPIT!A1711,"")</f>
        <v/>
      </c>
      <c r="B1711" t="str">
        <f>IF(KOKPIT!B1711&lt;&gt;"",KOKPIT!B1711,"")</f>
        <v/>
      </c>
      <c r="C1711" s="124" t="str">
        <f>IF(A1711&lt;&gt;"",SUMIFS('JPK_KR-1'!AL:AL,'JPK_KR-1'!W:W,B1711),"")</f>
        <v/>
      </c>
      <c r="D1711" s="124" t="str">
        <f>IF(A1711&lt;&gt;"",SUMIFS('JPK_KR-1'!AM:AM,'JPK_KR-1'!W:W,B1711),"")</f>
        <v/>
      </c>
      <c r="E1711" t="str">
        <f>IF(KOKPIT!E1711&lt;&gt;"",KOKPIT!E1711,"")</f>
        <v/>
      </c>
      <c r="F1711" t="str">
        <f>IF(KOKPIT!F1711&lt;&gt;"",KOKPIT!F1711,"")</f>
        <v/>
      </c>
      <c r="G1711" s="124" t="str">
        <f>IF(E1711&lt;&gt;"",SUMIFS('JPK_KR-1'!AL:AL,'JPK_KR-1'!W:W,F1711),"")</f>
        <v/>
      </c>
      <c r="H1711" s="124" t="str">
        <f>IF(E1711&lt;&gt;"",SUMIFS('JPK_KR-1'!AM:AM,'JPK_KR-1'!W:W,F1711),"")</f>
        <v/>
      </c>
      <c r="I1711" t="str">
        <f>IF(KOKPIT!I1711&lt;&gt;"",KOKPIT!I1711,"")</f>
        <v/>
      </c>
      <c r="J1711" t="str">
        <f>IF(KOKPIT!J1711&lt;&gt;"",KOKPIT!J1711,"")</f>
        <v/>
      </c>
      <c r="K1711" s="124" t="str">
        <f>IF(I1711&lt;&gt;"",SUMIFS('JPK_KR-1'!AJ:AJ,'JPK_KR-1'!W:W,J1711),"")</f>
        <v/>
      </c>
      <c r="L1711" s="124" t="str">
        <f>IF(I1711&lt;&gt;"",SUMIFS('JPK_KR-1'!AK:AK,'JPK_KR-1'!W:W,J1711),"")</f>
        <v/>
      </c>
    </row>
    <row r="1712" spans="1:12" x14ac:dyDescent="0.35">
      <c r="A1712" t="str">
        <f>IF(KOKPIT!A1712&lt;&gt;"",KOKPIT!A1712,"")</f>
        <v/>
      </c>
      <c r="B1712" t="str">
        <f>IF(KOKPIT!B1712&lt;&gt;"",KOKPIT!B1712,"")</f>
        <v/>
      </c>
      <c r="C1712" s="124" t="str">
        <f>IF(A1712&lt;&gt;"",SUMIFS('JPK_KR-1'!AL:AL,'JPK_KR-1'!W:W,B1712),"")</f>
        <v/>
      </c>
      <c r="D1712" s="124" t="str">
        <f>IF(A1712&lt;&gt;"",SUMIFS('JPK_KR-1'!AM:AM,'JPK_KR-1'!W:W,B1712),"")</f>
        <v/>
      </c>
      <c r="E1712" t="str">
        <f>IF(KOKPIT!E1712&lt;&gt;"",KOKPIT!E1712,"")</f>
        <v/>
      </c>
      <c r="F1712" t="str">
        <f>IF(KOKPIT!F1712&lt;&gt;"",KOKPIT!F1712,"")</f>
        <v/>
      </c>
      <c r="G1712" s="124" t="str">
        <f>IF(E1712&lt;&gt;"",SUMIFS('JPK_KR-1'!AL:AL,'JPK_KR-1'!W:W,F1712),"")</f>
        <v/>
      </c>
      <c r="H1712" s="124" t="str">
        <f>IF(E1712&lt;&gt;"",SUMIFS('JPK_KR-1'!AM:AM,'JPK_KR-1'!W:W,F1712),"")</f>
        <v/>
      </c>
      <c r="I1712" t="str">
        <f>IF(KOKPIT!I1712&lt;&gt;"",KOKPIT!I1712,"")</f>
        <v/>
      </c>
      <c r="J1712" t="str">
        <f>IF(KOKPIT!J1712&lt;&gt;"",KOKPIT!J1712,"")</f>
        <v/>
      </c>
      <c r="K1712" s="124" t="str">
        <f>IF(I1712&lt;&gt;"",SUMIFS('JPK_KR-1'!AJ:AJ,'JPK_KR-1'!W:W,J1712),"")</f>
        <v/>
      </c>
      <c r="L1712" s="124" t="str">
        <f>IF(I1712&lt;&gt;"",SUMIFS('JPK_KR-1'!AK:AK,'JPK_KR-1'!W:W,J1712),"")</f>
        <v/>
      </c>
    </row>
    <row r="1713" spans="1:12" x14ac:dyDescent="0.35">
      <c r="A1713" t="str">
        <f>IF(KOKPIT!A1713&lt;&gt;"",KOKPIT!A1713,"")</f>
        <v/>
      </c>
      <c r="B1713" t="str">
        <f>IF(KOKPIT!B1713&lt;&gt;"",KOKPIT!B1713,"")</f>
        <v/>
      </c>
      <c r="C1713" s="124" t="str">
        <f>IF(A1713&lt;&gt;"",SUMIFS('JPK_KR-1'!AL:AL,'JPK_KR-1'!W:W,B1713),"")</f>
        <v/>
      </c>
      <c r="D1713" s="124" t="str">
        <f>IF(A1713&lt;&gt;"",SUMIFS('JPK_KR-1'!AM:AM,'JPK_KR-1'!W:W,B1713),"")</f>
        <v/>
      </c>
      <c r="E1713" t="str">
        <f>IF(KOKPIT!E1713&lt;&gt;"",KOKPIT!E1713,"")</f>
        <v/>
      </c>
      <c r="F1713" t="str">
        <f>IF(KOKPIT!F1713&lt;&gt;"",KOKPIT!F1713,"")</f>
        <v/>
      </c>
      <c r="G1713" s="124" t="str">
        <f>IF(E1713&lt;&gt;"",SUMIFS('JPK_KR-1'!AL:AL,'JPK_KR-1'!W:W,F1713),"")</f>
        <v/>
      </c>
      <c r="H1713" s="124" t="str">
        <f>IF(E1713&lt;&gt;"",SUMIFS('JPK_KR-1'!AM:AM,'JPK_KR-1'!W:W,F1713),"")</f>
        <v/>
      </c>
      <c r="I1713" t="str">
        <f>IF(KOKPIT!I1713&lt;&gt;"",KOKPIT!I1713,"")</f>
        <v/>
      </c>
      <c r="J1713" t="str">
        <f>IF(KOKPIT!J1713&lt;&gt;"",KOKPIT!J1713,"")</f>
        <v/>
      </c>
      <c r="K1713" s="124" t="str">
        <f>IF(I1713&lt;&gt;"",SUMIFS('JPK_KR-1'!AJ:AJ,'JPK_KR-1'!W:W,J1713),"")</f>
        <v/>
      </c>
      <c r="L1713" s="124" t="str">
        <f>IF(I1713&lt;&gt;"",SUMIFS('JPK_KR-1'!AK:AK,'JPK_KR-1'!W:W,J1713),"")</f>
        <v/>
      </c>
    </row>
    <row r="1714" spans="1:12" x14ac:dyDescent="0.35">
      <c r="A1714" t="str">
        <f>IF(KOKPIT!A1714&lt;&gt;"",KOKPIT!A1714,"")</f>
        <v/>
      </c>
      <c r="B1714" t="str">
        <f>IF(KOKPIT!B1714&lt;&gt;"",KOKPIT!B1714,"")</f>
        <v/>
      </c>
      <c r="C1714" s="124" t="str">
        <f>IF(A1714&lt;&gt;"",SUMIFS('JPK_KR-1'!AL:AL,'JPK_KR-1'!W:W,B1714),"")</f>
        <v/>
      </c>
      <c r="D1714" s="124" t="str">
        <f>IF(A1714&lt;&gt;"",SUMIFS('JPK_KR-1'!AM:AM,'JPK_KR-1'!W:W,B1714),"")</f>
        <v/>
      </c>
      <c r="E1714" t="str">
        <f>IF(KOKPIT!E1714&lt;&gt;"",KOKPIT!E1714,"")</f>
        <v/>
      </c>
      <c r="F1714" t="str">
        <f>IF(KOKPIT!F1714&lt;&gt;"",KOKPIT!F1714,"")</f>
        <v/>
      </c>
      <c r="G1714" s="124" t="str">
        <f>IF(E1714&lt;&gt;"",SUMIFS('JPK_KR-1'!AL:AL,'JPK_KR-1'!W:W,F1714),"")</f>
        <v/>
      </c>
      <c r="H1714" s="124" t="str">
        <f>IF(E1714&lt;&gt;"",SUMIFS('JPK_KR-1'!AM:AM,'JPK_KR-1'!W:W,F1714),"")</f>
        <v/>
      </c>
      <c r="I1714" t="str">
        <f>IF(KOKPIT!I1714&lt;&gt;"",KOKPIT!I1714,"")</f>
        <v/>
      </c>
      <c r="J1714" t="str">
        <f>IF(KOKPIT!J1714&lt;&gt;"",KOKPIT!J1714,"")</f>
        <v/>
      </c>
      <c r="K1714" s="124" t="str">
        <f>IF(I1714&lt;&gt;"",SUMIFS('JPK_KR-1'!AJ:AJ,'JPK_KR-1'!W:W,J1714),"")</f>
        <v/>
      </c>
      <c r="L1714" s="124" t="str">
        <f>IF(I1714&lt;&gt;"",SUMIFS('JPK_KR-1'!AK:AK,'JPK_KR-1'!W:W,J1714),"")</f>
        <v/>
      </c>
    </row>
    <row r="1715" spans="1:12" x14ac:dyDescent="0.35">
      <c r="A1715" t="str">
        <f>IF(KOKPIT!A1715&lt;&gt;"",KOKPIT!A1715,"")</f>
        <v/>
      </c>
      <c r="B1715" t="str">
        <f>IF(KOKPIT!B1715&lt;&gt;"",KOKPIT!B1715,"")</f>
        <v/>
      </c>
      <c r="C1715" s="124" t="str">
        <f>IF(A1715&lt;&gt;"",SUMIFS('JPK_KR-1'!AL:AL,'JPK_KR-1'!W:W,B1715),"")</f>
        <v/>
      </c>
      <c r="D1715" s="124" t="str">
        <f>IF(A1715&lt;&gt;"",SUMIFS('JPK_KR-1'!AM:AM,'JPK_KR-1'!W:W,B1715),"")</f>
        <v/>
      </c>
      <c r="E1715" t="str">
        <f>IF(KOKPIT!E1715&lt;&gt;"",KOKPIT!E1715,"")</f>
        <v/>
      </c>
      <c r="F1715" t="str">
        <f>IF(KOKPIT!F1715&lt;&gt;"",KOKPIT!F1715,"")</f>
        <v/>
      </c>
      <c r="G1715" s="124" t="str">
        <f>IF(E1715&lt;&gt;"",SUMIFS('JPK_KR-1'!AL:AL,'JPK_KR-1'!W:W,F1715),"")</f>
        <v/>
      </c>
      <c r="H1715" s="124" t="str">
        <f>IF(E1715&lt;&gt;"",SUMIFS('JPK_KR-1'!AM:AM,'JPK_KR-1'!W:W,F1715),"")</f>
        <v/>
      </c>
      <c r="I1715" t="str">
        <f>IF(KOKPIT!I1715&lt;&gt;"",KOKPIT!I1715,"")</f>
        <v/>
      </c>
      <c r="J1715" t="str">
        <f>IF(KOKPIT!J1715&lt;&gt;"",KOKPIT!J1715,"")</f>
        <v/>
      </c>
      <c r="K1715" s="124" t="str">
        <f>IF(I1715&lt;&gt;"",SUMIFS('JPK_KR-1'!AJ:AJ,'JPK_KR-1'!W:W,J1715),"")</f>
        <v/>
      </c>
      <c r="L1715" s="124" t="str">
        <f>IF(I1715&lt;&gt;"",SUMIFS('JPK_KR-1'!AK:AK,'JPK_KR-1'!W:W,J1715),"")</f>
        <v/>
      </c>
    </row>
    <row r="1716" spans="1:12" x14ac:dyDescent="0.35">
      <c r="A1716" t="str">
        <f>IF(KOKPIT!A1716&lt;&gt;"",KOKPIT!A1716,"")</f>
        <v/>
      </c>
      <c r="B1716" t="str">
        <f>IF(KOKPIT!B1716&lt;&gt;"",KOKPIT!B1716,"")</f>
        <v/>
      </c>
      <c r="C1716" s="124" t="str">
        <f>IF(A1716&lt;&gt;"",SUMIFS('JPK_KR-1'!AL:AL,'JPK_KR-1'!W:W,B1716),"")</f>
        <v/>
      </c>
      <c r="D1716" s="124" t="str">
        <f>IF(A1716&lt;&gt;"",SUMIFS('JPK_KR-1'!AM:AM,'JPK_KR-1'!W:W,B1716),"")</f>
        <v/>
      </c>
      <c r="E1716" t="str">
        <f>IF(KOKPIT!E1716&lt;&gt;"",KOKPIT!E1716,"")</f>
        <v/>
      </c>
      <c r="F1716" t="str">
        <f>IF(KOKPIT!F1716&lt;&gt;"",KOKPIT!F1716,"")</f>
        <v/>
      </c>
      <c r="G1716" s="124" t="str">
        <f>IF(E1716&lt;&gt;"",SUMIFS('JPK_KR-1'!AL:AL,'JPK_KR-1'!W:W,F1716),"")</f>
        <v/>
      </c>
      <c r="H1716" s="124" t="str">
        <f>IF(E1716&lt;&gt;"",SUMIFS('JPK_KR-1'!AM:AM,'JPK_KR-1'!W:W,F1716),"")</f>
        <v/>
      </c>
      <c r="I1716" t="str">
        <f>IF(KOKPIT!I1716&lt;&gt;"",KOKPIT!I1716,"")</f>
        <v/>
      </c>
      <c r="J1716" t="str">
        <f>IF(KOKPIT!J1716&lt;&gt;"",KOKPIT!J1716,"")</f>
        <v/>
      </c>
      <c r="K1716" s="124" t="str">
        <f>IF(I1716&lt;&gt;"",SUMIFS('JPK_KR-1'!AJ:AJ,'JPK_KR-1'!W:W,J1716),"")</f>
        <v/>
      </c>
      <c r="L1716" s="124" t="str">
        <f>IF(I1716&lt;&gt;"",SUMIFS('JPK_KR-1'!AK:AK,'JPK_KR-1'!W:W,J1716),"")</f>
        <v/>
      </c>
    </row>
    <row r="1717" spans="1:12" x14ac:dyDescent="0.35">
      <c r="A1717" t="str">
        <f>IF(KOKPIT!A1717&lt;&gt;"",KOKPIT!A1717,"")</f>
        <v/>
      </c>
      <c r="B1717" t="str">
        <f>IF(KOKPIT!B1717&lt;&gt;"",KOKPIT!B1717,"")</f>
        <v/>
      </c>
      <c r="C1717" s="124" t="str">
        <f>IF(A1717&lt;&gt;"",SUMIFS('JPK_KR-1'!AL:AL,'JPK_KR-1'!W:W,B1717),"")</f>
        <v/>
      </c>
      <c r="D1717" s="124" t="str">
        <f>IF(A1717&lt;&gt;"",SUMIFS('JPK_KR-1'!AM:AM,'JPK_KR-1'!W:W,B1717),"")</f>
        <v/>
      </c>
      <c r="E1717" t="str">
        <f>IF(KOKPIT!E1717&lt;&gt;"",KOKPIT!E1717,"")</f>
        <v/>
      </c>
      <c r="F1717" t="str">
        <f>IF(KOKPIT!F1717&lt;&gt;"",KOKPIT!F1717,"")</f>
        <v/>
      </c>
      <c r="G1717" s="124" t="str">
        <f>IF(E1717&lt;&gt;"",SUMIFS('JPK_KR-1'!AL:AL,'JPK_KR-1'!W:W,F1717),"")</f>
        <v/>
      </c>
      <c r="H1717" s="124" t="str">
        <f>IF(E1717&lt;&gt;"",SUMIFS('JPK_KR-1'!AM:AM,'JPK_KR-1'!W:W,F1717),"")</f>
        <v/>
      </c>
      <c r="I1717" t="str">
        <f>IF(KOKPIT!I1717&lt;&gt;"",KOKPIT!I1717,"")</f>
        <v/>
      </c>
      <c r="J1717" t="str">
        <f>IF(KOKPIT!J1717&lt;&gt;"",KOKPIT!J1717,"")</f>
        <v/>
      </c>
      <c r="K1717" s="124" t="str">
        <f>IF(I1717&lt;&gt;"",SUMIFS('JPK_KR-1'!AJ:AJ,'JPK_KR-1'!W:W,J1717),"")</f>
        <v/>
      </c>
      <c r="L1717" s="124" t="str">
        <f>IF(I1717&lt;&gt;"",SUMIFS('JPK_KR-1'!AK:AK,'JPK_KR-1'!W:W,J1717),"")</f>
        <v/>
      </c>
    </row>
    <row r="1718" spans="1:12" x14ac:dyDescent="0.35">
      <c r="A1718" t="str">
        <f>IF(KOKPIT!A1718&lt;&gt;"",KOKPIT!A1718,"")</f>
        <v/>
      </c>
      <c r="B1718" t="str">
        <f>IF(KOKPIT!B1718&lt;&gt;"",KOKPIT!B1718,"")</f>
        <v/>
      </c>
      <c r="C1718" s="124" t="str">
        <f>IF(A1718&lt;&gt;"",SUMIFS('JPK_KR-1'!AL:AL,'JPK_KR-1'!W:W,B1718),"")</f>
        <v/>
      </c>
      <c r="D1718" s="124" t="str">
        <f>IF(A1718&lt;&gt;"",SUMIFS('JPK_KR-1'!AM:AM,'JPK_KR-1'!W:W,B1718),"")</f>
        <v/>
      </c>
      <c r="E1718" t="str">
        <f>IF(KOKPIT!E1718&lt;&gt;"",KOKPIT!E1718,"")</f>
        <v/>
      </c>
      <c r="F1718" t="str">
        <f>IF(KOKPIT!F1718&lt;&gt;"",KOKPIT!F1718,"")</f>
        <v/>
      </c>
      <c r="G1718" s="124" t="str">
        <f>IF(E1718&lt;&gt;"",SUMIFS('JPK_KR-1'!AL:AL,'JPK_KR-1'!W:W,F1718),"")</f>
        <v/>
      </c>
      <c r="H1718" s="124" t="str">
        <f>IF(E1718&lt;&gt;"",SUMIFS('JPK_KR-1'!AM:AM,'JPK_KR-1'!W:W,F1718),"")</f>
        <v/>
      </c>
      <c r="I1718" t="str">
        <f>IF(KOKPIT!I1718&lt;&gt;"",KOKPIT!I1718,"")</f>
        <v/>
      </c>
      <c r="J1718" t="str">
        <f>IF(KOKPIT!J1718&lt;&gt;"",KOKPIT!J1718,"")</f>
        <v/>
      </c>
      <c r="K1718" s="124" t="str">
        <f>IF(I1718&lt;&gt;"",SUMIFS('JPK_KR-1'!AJ:AJ,'JPK_KR-1'!W:W,J1718),"")</f>
        <v/>
      </c>
      <c r="L1718" s="124" t="str">
        <f>IF(I1718&lt;&gt;"",SUMIFS('JPK_KR-1'!AK:AK,'JPK_KR-1'!W:W,J1718),"")</f>
        <v/>
      </c>
    </row>
    <row r="1719" spans="1:12" x14ac:dyDescent="0.35">
      <c r="A1719" t="str">
        <f>IF(KOKPIT!A1719&lt;&gt;"",KOKPIT!A1719,"")</f>
        <v/>
      </c>
      <c r="B1719" t="str">
        <f>IF(KOKPIT!B1719&lt;&gt;"",KOKPIT!B1719,"")</f>
        <v/>
      </c>
      <c r="C1719" s="124" t="str">
        <f>IF(A1719&lt;&gt;"",SUMIFS('JPK_KR-1'!AL:AL,'JPK_KR-1'!W:W,B1719),"")</f>
        <v/>
      </c>
      <c r="D1719" s="124" t="str">
        <f>IF(A1719&lt;&gt;"",SUMIFS('JPK_KR-1'!AM:AM,'JPK_KR-1'!W:W,B1719),"")</f>
        <v/>
      </c>
      <c r="E1719" t="str">
        <f>IF(KOKPIT!E1719&lt;&gt;"",KOKPIT!E1719,"")</f>
        <v/>
      </c>
      <c r="F1719" t="str">
        <f>IF(KOKPIT!F1719&lt;&gt;"",KOKPIT!F1719,"")</f>
        <v/>
      </c>
      <c r="G1719" s="124" t="str">
        <f>IF(E1719&lt;&gt;"",SUMIFS('JPK_KR-1'!AL:AL,'JPK_KR-1'!W:W,F1719),"")</f>
        <v/>
      </c>
      <c r="H1719" s="124" t="str">
        <f>IF(E1719&lt;&gt;"",SUMIFS('JPK_KR-1'!AM:AM,'JPK_KR-1'!W:W,F1719),"")</f>
        <v/>
      </c>
      <c r="I1719" t="str">
        <f>IF(KOKPIT!I1719&lt;&gt;"",KOKPIT!I1719,"")</f>
        <v/>
      </c>
      <c r="J1719" t="str">
        <f>IF(KOKPIT!J1719&lt;&gt;"",KOKPIT!J1719,"")</f>
        <v/>
      </c>
      <c r="K1719" s="124" t="str">
        <f>IF(I1719&lt;&gt;"",SUMIFS('JPK_KR-1'!AJ:AJ,'JPK_KR-1'!W:W,J1719),"")</f>
        <v/>
      </c>
      <c r="L1719" s="124" t="str">
        <f>IF(I1719&lt;&gt;"",SUMIFS('JPK_KR-1'!AK:AK,'JPK_KR-1'!W:W,J1719),"")</f>
        <v/>
      </c>
    </row>
    <row r="1720" spans="1:12" x14ac:dyDescent="0.35">
      <c r="A1720" t="str">
        <f>IF(KOKPIT!A1720&lt;&gt;"",KOKPIT!A1720,"")</f>
        <v/>
      </c>
      <c r="B1720" t="str">
        <f>IF(KOKPIT!B1720&lt;&gt;"",KOKPIT!B1720,"")</f>
        <v/>
      </c>
      <c r="C1720" s="124" t="str">
        <f>IF(A1720&lt;&gt;"",SUMIFS('JPK_KR-1'!AL:AL,'JPK_KR-1'!W:W,B1720),"")</f>
        <v/>
      </c>
      <c r="D1720" s="124" t="str">
        <f>IF(A1720&lt;&gt;"",SUMIFS('JPK_KR-1'!AM:AM,'JPK_KR-1'!W:W,B1720),"")</f>
        <v/>
      </c>
      <c r="E1720" t="str">
        <f>IF(KOKPIT!E1720&lt;&gt;"",KOKPIT!E1720,"")</f>
        <v/>
      </c>
      <c r="F1720" t="str">
        <f>IF(KOKPIT!F1720&lt;&gt;"",KOKPIT!F1720,"")</f>
        <v/>
      </c>
      <c r="G1720" s="124" t="str">
        <f>IF(E1720&lt;&gt;"",SUMIFS('JPK_KR-1'!AL:AL,'JPK_KR-1'!W:W,F1720),"")</f>
        <v/>
      </c>
      <c r="H1720" s="124" t="str">
        <f>IF(E1720&lt;&gt;"",SUMIFS('JPK_KR-1'!AM:AM,'JPK_KR-1'!W:W,F1720),"")</f>
        <v/>
      </c>
      <c r="I1720" t="str">
        <f>IF(KOKPIT!I1720&lt;&gt;"",KOKPIT!I1720,"")</f>
        <v/>
      </c>
      <c r="J1720" t="str">
        <f>IF(KOKPIT!J1720&lt;&gt;"",KOKPIT!J1720,"")</f>
        <v/>
      </c>
      <c r="K1720" s="124" t="str">
        <f>IF(I1720&lt;&gt;"",SUMIFS('JPK_KR-1'!AJ:AJ,'JPK_KR-1'!W:W,J1720),"")</f>
        <v/>
      </c>
      <c r="L1720" s="124" t="str">
        <f>IF(I1720&lt;&gt;"",SUMIFS('JPK_KR-1'!AK:AK,'JPK_KR-1'!W:W,J1720),"")</f>
        <v/>
      </c>
    </row>
    <row r="1721" spans="1:12" x14ac:dyDescent="0.35">
      <c r="A1721" t="str">
        <f>IF(KOKPIT!A1721&lt;&gt;"",KOKPIT!A1721,"")</f>
        <v/>
      </c>
      <c r="B1721" t="str">
        <f>IF(KOKPIT!B1721&lt;&gt;"",KOKPIT!B1721,"")</f>
        <v/>
      </c>
      <c r="C1721" s="124" t="str">
        <f>IF(A1721&lt;&gt;"",SUMIFS('JPK_KR-1'!AL:AL,'JPK_KR-1'!W:W,B1721),"")</f>
        <v/>
      </c>
      <c r="D1721" s="124" t="str">
        <f>IF(A1721&lt;&gt;"",SUMIFS('JPK_KR-1'!AM:AM,'JPK_KR-1'!W:W,B1721),"")</f>
        <v/>
      </c>
      <c r="E1721" t="str">
        <f>IF(KOKPIT!E1721&lt;&gt;"",KOKPIT!E1721,"")</f>
        <v/>
      </c>
      <c r="F1721" t="str">
        <f>IF(KOKPIT!F1721&lt;&gt;"",KOKPIT!F1721,"")</f>
        <v/>
      </c>
      <c r="G1721" s="124" t="str">
        <f>IF(E1721&lt;&gt;"",SUMIFS('JPK_KR-1'!AL:AL,'JPK_KR-1'!W:W,F1721),"")</f>
        <v/>
      </c>
      <c r="H1721" s="124" t="str">
        <f>IF(E1721&lt;&gt;"",SUMIFS('JPK_KR-1'!AM:AM,'JPK_KR-1'!W:W,F1721),"")</f>
        <v/>
      </c>
      <c r="I1721" t="str">
        <f>IF(KOKPIT!I1721&lt;&gt;"",KOKPIT!I1721,"")</f>
        <v/>
      </c>
      <c r="J1721" t="str">
        <f>IF(KOKPIT!J1721&lt;&gt;"",KOKPIT!J1721,"")</f>
        <v/>
      </c>
      <c r="K1721" s="124" t="str">
        <f>IF(I1721&lt;&gt;"",SUMIFS('JPK_KR-1'!AJ:AJ,'JPK_KR-1'!W:W,J1721),"")</f>
        <v/>
      </c>
      <c r="L1721" s="124" t="str">
        <f>IF(I1721&lt;&gt;"",SUMIFS('JPK_KR-1'!AK:AK,'JPK_KR-1'!W:W,J1721),"")</f>
        <v/>
      </c>
    </row>
    <row r="1722" spans="1:12" x14ac:dyDescent="0.35">
      <c r="A1722" t="str">
        <f>IF(KOKPIT!A1722&lt;&gt;"",KOKPIT!A1722,"")</f>
        <v/>
      </c>
      <c r="B1722" t="str">
        <f>IF(KOKPIT!B1722&lt;&gt;"",KOKPIT!B1722,"")</f>
        <v/>
      </c>
      <c r="C1722" s="124" t="str">
        <f>IF(A1722&lt;&gt;"",SUMIFS('JPK_KR-1'!AL:AL,'JPK_KR-1'!W:W,B1722),"")</f>
        <v/>
      </c>
      <c r="D1722" s="124" t="str">
        <f>IF(A1722&lt;&gt;"",SUMIFS('JPK_KR-1'!AM:AM,'JPK_KR-1'!W:W,B1722),"")</f>
        <v/>
      </c>
      <c r="E1722" t="str">
        <f>IF(KOKPIT!E1722&lt;&gt;"",KOKPIT!E1722,"")</f>
        <v/>
      </c>
      <c r="F1722" t="str">
        <f>IF(KOKPIT!F1722&lt;&gt;"",KOKPIT!F1722,"")</f>
        <v/>
      </c>
      <c r="G1722" s="124" t="str">
        <f>IF(E1722&lt;&gt;"",SUMIFS('JPK_KR-1'!AL:AL,'JPK_KR-1'!W:W,F1722),"")</f>
        <v/>
      </c>
      <c r="H1722" s="124" t="str">
        <f>IF(E1722&lt;&gt;"",SUMIFS('JPK_KR-1'!AM:AM,'JPK_KR-1'!W:W,F1722),"")</f>
        <v/>
      </c>
      <c r="I1722" t="str">
        <f>IF(KOKPIT!I1722&lt;&gt;"",KOKPIT!I1722,"")</f>
        <v/>
      </c>
      <c r="J1722" t="str">
        <f>IF(KOKPIT!J1722&lt;&gt;"",KOKPIT!J1722,"")</f>
        <v/>
      </c>
      <c r="K1722" s="124" t="str">
        <f>IF(I1722&lt;&gt;"",SUMIFS('JPK_KR-1'!AJ:AJ,'JPK_KR-1'!W:W,J1722),"")</f>
        <v/>
      </c>
      <c r="L1722" s="124" t="str">
        <f>IF(I1722&lt;&gt;"",SUMIFS('JPK_KR-1'!AK:AK,'JPK_KR-1'!W:W,J1722),"")</f>
        <v/>
      </c>
    </row>
    <row r="1723" spans="1:12" x14ac:dyDescent="0.35">
      <c r="A1723" t="str">
        <f>IF(KOKPIT!A1723&lt;&gt;"",KOKPIT!A1723,"")</f>
        <v/>
      </c>
      <c r="B1723" t="str">
        <f>IF(KOKPIT!B1723&lt;&gt;"",KOKPIT!B1723,"")</f>
        <v/>
      </c>
      <c r="C1723" s="124" t="str">
        <f>IF(A1723&lt;&gt;"",SUMIFS('JPK_KR-1'!AL:AL,'JPK_KR-1'!W:W,B1723),"")</f>
        <v/>
      </c>
      <c r="D1723" s="124" t="str">
        <f>IF(A1723&lt;&gt;"",SUMIFS('JPK_KR-1'!AM:AM,'JPK_KR-1'!W:W,B1723),"")</f>
        <v/>
      </c>
      <c r="E1723" t="str">
        <f>IF(KOKPIT!E1723&lt;&gt;"",KOKPIT!E1723,"")</f>
        <v/>
      </c>
      <c r="F1723" t="str">
        <f>IF(KOKPIT!F1723&lt;&gt;"",KOKPIT!F1723,"")</f>
        <v/>
      </c>
      <c r="G1723" s="124" t="str">
        <f>IF(E1723&lt;&gt;"",SUMIFS('JPK_KR-1'!AL:AL,'JPK_KR-1'!W:W,F1723),"")</f>
        <v/>
      </c>
      <c r="H1723" s="124" t="str">
        <f>IF(E1723&lt;&gt;"",SUMIFS('JPK_KR-1'!AM:AM,'JPK_KR-1'!W:W,F1723),"")</f>
        <v/>
      </c>
      <c r="I1723" t="str">
        <f>IF(KOKPIT!I1723&lt;&gt;"",KOKPIT!I1723,"")</f>
        <v/>
      </c>
      <c r="J1723" t="str">
        <f>IF(KOKPIT!J1723&lt;&gt;"",KOKPIT!J1723,"")</f>
        <v/>
      </c>
      <c r="K1723" s="124" t="str">
        <f>IF(I1723&lt;&gt;"",SUMIFS('JPK_KR-1'!AJ:AJ,'JPK_KR-1'!W:W,J1723),"")</f>
        <v/>
      </c>
      <c r="L1723" s="124" t="str">
        <f>IF(I1723&lt;&gt;"",SUMIFS('JPK_KR-1'!AK:AK,'JPK_KR-1'!W:W,J1723),"")</f>
        <v/>
      </c>
    </row>
    <row r="1724" spans="1:12" x14ac:dyDescent="0.35">
      <c r="A1724" t="str">
        <f>IF(KOKPIT!A1724&lt;&gt;"",KOKPIT!A1724,"")</f>
        <v/>
      </c>
      <c r="B1724" t="str">
        <f>IF(KOKPIT!B1724&lt;&gt;"",KOKPIT!B1724,"")</f>
        <v/>
      </c>
      <c r="C1724" s="124" t="str">
        <f>IF(A1724&lt;&gt;"",SUMIFS('JPK_KR-1'!AL:AL,'JPK_KR-1'!W:W,B1724),"")</f>
        <v/>
      </c>
      <c r="D1724" s="124" t="str">
        <f>IF(A1724&lt;&gt;"",SUMIFS('JPK_KR-1'!AM:AM,'JPK_KR-1'!W:W,B1724),"")</f>
        <v/>
      </c>
      <c r="E1724" t="str">
        <f>IF(KOKPIT!E1724&lt;&gt;"",KOKPIT!E1724,"")</f>
        <v/>
      </c>
      <c r="F1724" t="str">
        <f>IF(KOKPIT!F1724&lt;&gt;"",KOKPIT!F1724,"")</f>
        <v/>
      </c>
      <c r="G1724" s="124" t="str">
        <f>IF(E1724&lt;&gt;"",SUMIFS('JPK_KR-1'!AL:AL,'JPK_KR-1'!W:W,F1724),"")</f>
        <v/>
      </c>
      <c r="H1724" s="124" t="str">
        <f>IF(E1724&lt;&gt;"",SUMIFS('JPK_KR-1'!AM:AM,'JPK_KR-1'!W:W,F1724),"")</f>
        <v/>
      </c>
      <c r="I1724" t="str">
        <f>IF(KOKPIT!I1724&lt;&gt;"",KOKPIT!I1724,"")</f>
        <v/>
      </c>
      <c r="J1724" t="str">
        <f>IF(KOKPIT!J1724&lt;&gt;"",KOKPIT!J1724,"")</f>
        <v/>
      </c>
      <c r="K1724" s="124" t="str">
        <f>IF(I1724&lt;&gt;"",SUMIFS('JPK_KR-1'!AJ:AJ,'JPK_KR-1'!W:W,J1724),"")</f>
        <v/>
      </c>
      <c r="L1724" s="124" t="str">
        <f>IF(I1724&lt;&gt;"",SUMIFS('JPK_KR-1'!AK:AK,'JPK_KR-1'!W:W,J1724),"")</f>
        <v/>
      </c>
    </row>
    <row r="1725" spans="1:12" x14ac:dyDescent="0.35">
      <c r="A1725" t="str">
        <f>IF(KOKPIT!A1725&lt;&gt;"",KOKPIT!A1725,"")</f>
        <v/>
      </c>
      <c r="B1725" t="str">
        <f>IF(KOKPIT!B1725&lt;&gt;"",KOKPIT!B1725,"")</f>
        <v/>
      </c>
      <c r="C1725" s="124" t="str">
        <f>IF(A1725&lt;&gt;"",SUMIFS('JPK_KR-1'!AL:AL,'JPK_KR-1'!W:W,B1725),"")</f>
        <v/>
      </c>
      <c r="D1725" s="124" t="str">
        <f>IF(A1725&lt;&gt;"",SUMIFS('JPK_KR-1'!AM:AM,'JPK_KR-1'!W:W,B1725),"")</f>
        <v/>
      </c>
      <c r="E1725" t="str">
        <f>IF(KOKPIT!E1725&lt;&gt;"",KOKPIT!E1725,"")</f>
        <v/>
      </c>
      <c r="F1725" t="str">
        <f>IF(KOKPIT!F1725&lt;&gt;"",KOKPIT!F1725,"")</f>
        <v/>
      </c>
      <c r="G1725" s="124" t="str">
        <f>IF(E1725&lt;&gt;"",SUMIFS('JPK_KR-1'!AL:AL,'JPK_KR-1'!W:W,F1725),"")</f>
        <v/>
      </c>
      <c r="H1725" s="124" t="str">
        <f>IF(E1725&lt;&gt;"",SUMIFS('JPK_KR-1'!AM:AM,'JPK_KR-1'!W:W,F1725),"")</f>
        <v/>
      </c>
      <c r="I1725" t="str">
        <f>IF(KOKPIT!I1725&lt;&gt;"",KOKPIT!I1725,"")</f>
        <v/>
      </c>
      <c r="J1725" t="str">
        <f>IF(KOKPIT!J1725&lt;&gt;"",KOKPIT!J1725,"")</f>
        <v/>
      </c>
      <c r="K1725" s="124" t="str">
        <f>IF(I1725&lt;&gt;"",SUMIFS('JPK_KR-1'!AJ:AJ,'JPK_KR-1'!W:W,J1725),"")</f>
        <v/>
      </c>
      <c r="L1725" s="124" t="str">
        <f>IF(I1725&lt;&gt;"",SUMIFS('JPK_KR-1'!AK:AK,'JPK_KR-1'!W:W,J1725),"")</f>
        <v/>
      </c>
    </row>
    <row r="1726" spans="1:12" x14ac:dyDescent="0.35">
      <c r="A1726" t="str">
        <f>IF(KOKPIT!A1726&lt;&gt;"",KOKPIT!A1726,"")</f>
        <v/>
      </c>
      <c r="B1726" t="str">
        <f>IF(KOKPIT!B1726&lt;&gt;"",KOKPIT!B1726,"")</f>
        <v/>
      </c>
      <c r="C1726" s="124" t="str">
        <f>IF(A1726&lt;&gt;"",SUMIFS('JPK_KR-1'!AL:AL,'JPK_KR-1'!W:W,B1726),"")</f>
        <v/>
      </c>
      <c r="D1726" s="124" t="str">
        <f>IF(A1726&lt;&gt;"",SUMIFS('JPK_KR-1'!AM:AM,'JPK_KR-1'!W:W,B1726),"")</f>
        <v/>
      </c>
      <c r="E1726" t="str">
        <f>IF(KOKPIT!E1726&lt;&gt;"",KOKPIT!E1726,"")</f>
        <v/>
      </c>
      <c r="F1726" t="str">
        <f>IF(KOKPIT!F1726&lt;&gt;"",KOKPIT!F1726,"")</f>
        <v/>
      </c>
      <c r="G1726" s="124" t="str">
        <f>IF(E1726&lt;&gt;"",SUMIFS('JPK_KR-1'!AL:AL,'JPK_KR-1'!W:W,F1726),"")</f>
        <v/>
      </c>
      <c r="H1726" s="124" t="str">
        <f>IF(E1726&lt;&gt;"",SUMIFS('JPK_KR-1'!AM:AM,'JPK_KR-1'!W:W,F1726),"")</f>
        <v/>
      </c>
      <c r="I1726" t="str">
        <f>IF(KOKPIT!I1726&lt;&gt;"",KOKPIT!I1726,"")</f>
        <v/>
      </c>
      <c r="J1726" t="str">
        <f>IF(KOKPIT!J1726&lt;&gt;"",KOKPIT!J1726,"")</f>
        <v/>
      </c>
      <c r="K1726" s="124" t="str">
        <f>IF(I1726&lt;&gt;"",SUMIFS('JPK_KR-1'!AJ:AJ,'JPK_KR-1'!W:W,J1726),"")</f>
        <v/>
      </c>
      <c r="L1726" s="124" t="str">
        <f>IF(I1726&lt;&gt;"",SUMIFS('JPK_KR-1'!AK:AK,'JPK_KR-1'!W:W,J1726),"")</f>
        <v/>
      </c>
    </row>
    <row r="1727" spans="1:12" x14ac:dyDescent="0.35">
      <c r="A1727" t="str">
        <f>IF(KOKPIT!A1727&lt;&gt;"",KOKPIT!A1727,"")</f>
        <v/>
      </c>
      <c r="B1727" t="str">
        <f>IF(KOKPIT!B1727&lt;&gt;"",KOKPIT!B1727,"")</f>
        <v/>
      </c>
      <c r="C1727" s="124" t="str">
        <f>IF(A1727&lt;&gt;"",SUMIFS('JPK_KR-1'!AL:AL,'JPK_KR-1'!W:W,B1727),"")</f>
        <v/>
      </c>
      <c r="D1727" s="124" t="str">
        <f>IF(A1727&lt;&gt;"",SUMIFS('JPK_KR-1'!AM:AM,'JPK_KR-1'!W:W,B1727),"")</f>
        <v/>
      </c>
      <c r="E1727" t="str">
        <f>IF(KOKPIT!E1727&lt;&gt;"",KOKPIT!E1727,"")</f>
        <v/>
      </c>
      <c r="F1727" t="str">
        <f>IF(KOKPIT!F1727&lt;&gt;"",KOKPIT!F1727,"")</f>
        <v/>
      </c>
      <c r="G1727" s="124" t="str">
        <f>IF(E1727&lt;&gt;"",SUMIFS('JPK_KR-1'!AL:AL,'JPK_KR-1'!W:W,F1727),"")</f>
        <v/>
      </c>
      <c r="H1727" s="124" t="str">
        <f>IF(E1727&lt;&gt;"",SUMIFS('JPK_KR-1'!AM:AM,'JPK_KR-1'!W:W,F1727),"")</f>
        <v/>
      </c>
      <c r="I1727" t="str">
        <f>IF(KOKPIT!I1727&lt;&gt;"",KOKPIT!I1727,"")</f>
        <v/>
      </c>
      <c r="J1727" t="str">
        <f>IF(KOKPIT!J1727&lt;&gt;"",KOKPIT!J1727,"")</f>
        <v/>
      </c>
      <c r="K1727" s="124" t="str">
        <f>IF(I1727&lt;&gt;"",SUMIFS('JPK_KR-1'!AJ:AJ,'JPK_KR-1'!W:W,J1727),"")</f>
        <v/>
      </c>
      <c r="L1727" s="124" t="str">
        <f>IF(I1727&lt;&gt;"",SUMIFS('JPK_KR-1'!AK:AK,'JPK_KR-1'!W:W,J1727),"")</f>
        <v/>
      </c>
    </row>
    <row r="1728" spans="1:12" x14ac:dyDescent="0.35">
      <c r="A1728" t="str">
        <f>IF(KOKPIT!A1728&lt;&gt;"",KOKPIT!A1728,"")</f>
        <v/>
      </c>
      <c r="B1728" t="str">
        <f>IF(KOKPIT!B1728&lt;&gt;"",KOKPIT!B1728,"")</f>
        <v/>
      </c>
      <c r="C1728" s="124" t="str">
        <f>IF(A1728&lt;&gt;"",SUMIFS('JPK_KR-1'!AL:AL,'JPK_KR-1'!W:W,B1728),"")</f>
        <v/>
      </c>
      <c r="D1728" s="124" t="str">
        <f>IF(A1728&lt;&gt;"",SUMIFS('JPK_KR-1'!AM:AM,'JPK_KR-1'!W:W,B1728),"")</f>
        <v/>
      </c>
      <c r="E1728" t="str">
        <f>IF(KOKPIT!E1728&lt;&gt;"",KOKPIT!E1728,"")</f>
        <v/>
      </c>
      <c r="F1728" t="str">
        <f>IF(KOKPIT!F1728&lt;&gt;"",KOKPIT!F1728,"")</f>
        <v/>
      </c>
      <c r="G1728" s="124" t="str">
        <f>IF(E1728&lt;&gt;"",SUMIFS('JPK_KR-1'!AL:AL,'JPK_KR-1'!W:W,F1728),"")</f>
        <v/>
      </c>
      <c r="H1728" s="124" t="str">
        <f>IF(E1728&lt;&gt;"",SUMIFS('JPK_KR-1'!AM:AM,'JPK_KR-1'!W:W,F1728),"")</f>
        <v/>
      </c>
      <c r="I1728" t="str">
        <f>IF(KOKPIT!I1728&lt;&gt;"",KOKPIT!I1728,"")</f>
        <v/>
      </c>
      <c r="J1728" t="str">
        <f>IF(KOKPIT!J1728&lt;&gt;"",KOKPIT!J1728,"")</f>
        <v/>
      </c>
      <c r="K1728" s="124" t="str">
        <f>IF(I1728&lt;&gt;"",SUMIFS('JPK_KR-1'!AJ:AJ,'JPK_KR-1'!W:W,J1728),"")</f>
        <v/>
      </c>
      <c r="L1728" s="124" t="str">
        <f>IF(I1728&lt;&gt;"",SUMIFS('JPK_KR-1'!AK:AK,'JPK_KR-1'!W:W,J1728),"")</f>
        <v/>
      </c>
    </row>
    <row r="1729" spans="1:12" x14ac:dyDescent="0.35">
      <c r="A1729" t="str">
        <f>IF(KOKPIT!A1729&lt;&gt;"",KOKPIT!A1729,"")</f>
        <v/>
      </c>
      <c r="B1729" t="str">
        <f>IF(KOKPIT!B1729&lt;&gt;"",KOKPIT!B1729,"")</f>
        <v/>
      </c>
      <c r="C1729" s="124" t="str">
        <f>IF(A1729&lt;&gt;"",SUMIFS('JPK_KR-1'!AL:AL,'JPK_KR-1'!W:W,B1729),"")</f>
        <v/>
      </c>
      <c r="D1729" s="124" t="str">
        <f>IF(A1729&lt;&gt;"",SUMIFS('JPK_KR-1'!AM:AM,'JPK_KR-1'!W:W,B1729),"")</f>
        <v/>
      </c>
      <c r="E1729" t="str">
        <f>IF(KOKPIT!E1729&lt;&gt;"",KOKPIT!E1729,"")</f>
        <v/>
      </c>
      <c r="F1729" t="str">
        <f>IF(KOKPIT!F1729&lt;&gt;"",KOKPIT!F1729,"")</f>
        <v/>
      </c>
      <c r="G1729" s="124" t="str">
        <f>IF(E1729&lt;&gt;"",SUMIFS('JPK_KR-1'!AL:AL,'JPK_KR-1'!W:W,F1729),"")</f>
        <v/>
      </c>
      <c r="H1729" s="124" t="str">
        <f>IF(E1729&lt;&gt;"",SUMIFS('JPK_KR-1'!AM:AM,'JPK_KR-1'!W:W,F1729),"")</f>
        <v/>
      </c>
      <c r="I1729" t="str">
        <f>IF(KOKPIT!I1729&lt;&gt;"",KOKPIT!I1729,"")</f>
        <v/>
      </c>
      <c r="J1729" t="str">
        <f>IF(KOKPIT!J1729&lt;&gt;"",KOKPIT!J1729,"")</f>
        <v/>
      </c>
      <c r="K1729" s="124" t="str">
        <f>IF(I1729&lt;&gt;"",SUMIFS('JPK_KR-1'!AJ:AJ,'JPK_KR-1'!W:W,J1729),"")</f>
        <v/>
      </c>
      <c r="L1729" s="124" t="str">
        <f>IF(I1729&lt;&gt;"",SUMIFS('JPK_KR-1'!AK:AK,'JPK_KR-1'!W:W,J1729),"")</f>
        <v/>
      </c>
    </row>
    <row r="1730" spans="1:12" x14ac:dyDescent="0.35">
      <c r="A1730" t="str">
        <f>IF(KOKPIT!A1730&lt;&gt;"",KOKPIT!A1730,"")</f>
        <v/>
      </c>
      <c r="B1730" t="str">
        <f>IF(KOKPIT!B1730&lt;&gt;"",KOKPIT!B1730,"")</f>
        <v/>
      </c>
      <c r="C1730" s="124" t="str">
        <f>IF(A1730&lt;&gt;"",SUMIFS('JPK_KR-1'!AL:AL,'JPK_KR-1'!W:W,B1730),"")</f>
        <v/>
      </c>
      <c r="D1730" s="124" t="str">
        <f>IF(A1730&lt;&gt;"",SUMIFS('JPK_KR-1'!AM:AM,'JPK_KR-1'!W:W,B1730),"")</f>
        <v/>
      </c>
      <c r="E1730" t="str">
        <f>IF(KOKPIT!E1730&lt;&gt;"",KOKPIT!E1730,"")</f>
        <v/>
      </c>
      <c r="F1730" t="str">
        <f>IF(KOKPIT!F1730&lt;&gt;"",KOKPIT!F1730,"")</f>
        <v/>
      </c>
      <c r="G1730" s="124" t="str">
        <f>IF(E1730&lt;&gt;"",SUMIFS('JPK_KR-1'!AL:AL,'JPK_KR-1'!W:W,F1730),"")</f>
        <v/>
      </c>
      <c r="H1730" s="124" t="str">
        <f>IF(E1730&lt;&gt;"",SUMIFS('JPK_KR-1'!AM:AM,'JPK_KR-1'!W:W,F1730),"")</f>
        <v/>
      </c>
      <c r="I1730" t="str">
        <f>IF(KOKPIT!I1730&lt;&gt;"",KOKPIT!I1730,"")</f>
        <v/>
      </c>
      <c r="J1730" t="str">
        <f>IF(KOKPIT!J1730&lt;&gt;"",KOKPIT!J1730,"")</f>
        <v/>
      </c>
      <c r="K1730" s="124" t="str">
        <f>IF(I1730&lt;&gt;"",SUMIFS('JPK_KR-1'!AJ:AJ,'JPK_KR-1'!W:W,J1730),"")</f>
        <v/>
      </c>
      <c r="L1730" s="124" t="str">
        <f>IF(I1730&lt;&gt;"",SUMIFS('JPK_KR-1'!AK:AK,'JPK_KR-1'!W:W,J1730),"")</f>
        <v/>
      </c>
    </row>
    <row r="1731" spans="1:12" x14ac:dyDescent="0.35">
      <c r="A1731" t="str">
        <f>IF(KOKPIT!A1731&lt;&gt;"",KOKPIT!A1731,"")</f>
        <v/>
      </c>
      <c r="B1731" t="str">
        <f>IF(KOKPIT!B1731&lt;&gt;"",KOKPIT!B1731,"")</f>
        <v/>
      </c>
      <c r="C1731" s="124" t="str">
        <f>IF(A1731&lt;&gt;"",SUMIFS('JPK_KR-1'!AL:AL,'JPK_KR-1'!W:W,B1731),"")</f>
        <v/>
      </c>
      <c r="D1731" s="124" t="str">
        <f>IF(A1731&lt;&gt;"",SUMIFS('JPK_KR-1'!AM:AM,'JPK_KR-1'!W:W,B1731),"")</f>
        <v/>
      </c>
      <c r="E1731" t="str">
        <f>IF(KOKPIT!E1731&lt;&gt;"",KOKPIT!E1731,"")</f>
        <v/>
      </c>
      <c r="F1731" t="str">
        <f>IF(KOKPIT!F1731&lt;&gt;"",KOKPIT!F1731,"")</f>
        <v/>
      </c>
      <c r="G1731" s="124" t="str">
        <f>IF(E1731&lt;&gt;"",SUMIFS('JPK_KR-1'!AL:AL,'JPK_KR-1'!W:W,F1731),"")</f>
        <v/>
      </c>
      <c r="H1731" s="124" t="str">
        <f>IF(E1731&lt;&gt;"",SUMIFS('JPK_KR-1'!AM:AM,'JPK_KR-1'!W:W,F1731),"")</f>
        <v/>
      </c>
      <c r="I1731" t="str">
        <f>IF(KOKPIT!I1731&lt;&gt;"",KOKPIT!I1731,"")</f>
        <v/>
      </c>
      <c r="J1731" t="str">
        <f>IF(KOKPIT!J1731&lt;&gt;"",KOKPIT!J1731,"")</f>
        <v/>
      </c>
      <c r="K1731" s="124" t="str">
        <f>IF(I1731&lt;&gt;"",SUMIFS('JPK_KR-1'!AJ:AJ,'JPK_KR-1'!W:W,J1731),"")</f>
        <v/>
      </c>
      <c r="L1731" s="124" t="str">
        <f>IF(I1731&lt;&gt;"",SUMIFS('JPK_KR-1'!AK:AK,'JPK_KR-1'!W:W,J1731),"")</f>
        <v/>
      </c>
    </row>
    <row r="1732" spans="1:12" x14ac:dyDescent="0.35">
      <c r="A1732" t="str">
        <f>IF(KOKPIT!A1732&lt;&gt;"",KOKPIT!A1732,"")</f>
        <v/>
      </c>
      <c r="B1732" t="str">
        <f>IF(KOKPIT!B1732&lt;&gt;"",KOKPIT!B1732,"")</f>
        <v/>
      </c>
      <c r="C1732" s="124" t="str">
        <f>IF(A1732&lt;&gt;"",SUMIFS('JPK_KR-1'!AL:AL,'JPK_KR-1'!W:W,B1732),"")</f>
        <v/>
      </c>
      <c r="D1732" s="124" t="str">
        <f>IF(A1732&lt;&gt;"",SUMIFS('JPK_KR-1'!AM:AM,'JPK_KR-1'!W:W,B1732),"")</f>
        <v/>
      </c>
      <c r="E1732" t="str">
        <f>IF(KOKPIT!E1732&lt;&gt;"",KOKPIT!E1732,"")</f>
        <v/>
      </c>
      <c r="F1732" t="str">
        <f>IF(KOKPIT!F1732&lt;&gt;"",KOKPIT!F1732,"")</f>
        <v/>
      </c>
      <c r="G1732" s="124" t="str">
        <f>IF(E1732&lt;&gt;"",SUMIFS('JPK_KR-1'!AL:AL,'JPK_KR-1'!W:W,F1732),"")</f>
        <v/>
      </c>
      <c r="H1732" s="124" t="str">
        <f>IF(E1732&lt;&gt;"",SUMIFS('JPK_KR-1'!AM:AM,'JPK_KR-1'!W:W,F1732),"")</f>
        <v/>
      </c>
      <c r="I1732" t="str">
        <f>IF(KOKPIT!I1732&lt;&gt;"",KOKPIT!I1732,"")</f>
        <v/>
      </c>
      <c r="J1732" t="str">
        <f>IF(KOKPIT!J1732&lt;&gt;"",KOKPIT!J1732,"")</f>
        <v/>
      </c>
      <c r="K1732" s="124" t="str">
        <f>IF(I1732&lt;&gt;"",SUMIFS('JPK_KR-1'!AJ:AJ,'JPK_KR-1'!W:W,J1732),"")</f>
        <v/>
      </c>
      <c r="L1732" s="124" t="str">
        <f>IF(I1732&lt;&gt;"",SUMIFS('JPK_KR-1'!AK:AK,'JPK_KR-1'!W:W,J1732),"")</f>
        <v/>
      </c>
    </row>
    <row r="1733" spans="1:12" x14ac:dyDescent="0.35">
      <c r="A1733" t="str">
        <f>IF(KOKPIT!A1733&lt;&gt;"",KOKPIT!A1733,"")</f>
        <v/>
      </c>
      <c r="B1733" t="str">
        <f>IF(KOKPIT!B1733&lt;&gt;"",KOKPIT!B1733,"")</f>
        <v/>
      </c>
      <c r="C1733" s="124" t="str">
        <f>IF(A1733&lt;&gt;"",SUMIFS('JPK_KR-1'!AL:AL,'JPK_KR-1'!W:W,B1733),"")</f>
        <v/>
      </c>
      <c r="D1733" s="124" t="str">
        <f>IF(A1733&lt;&gt;"",SUMIFS('JPK_KR-1'!AM:AM,'JPK_KR-1'!W:W,B1733),"")</f>
        <v/>
      </c>
      <c r="E1733" t="str">
        <f>IF(KOKPIT!E1733&lt;&gt;"",KOKPIT!E1733,"")</f>
        <v/>
      </c>
      <c r="F1733" t="str">
        <f>IF(KOKPIT!F1733&lt;&gt;"",KOKPIT!F1733,"")</f>
        <v/>
      </c>
      <c r="G1733" s="124" t="str">
        <f>IF(E1733&lt;&gt;"",SUMIFS('JPK_KR-1'!AL:AL,'JPK_KR-1'!W:W,F1733),"")</f>
        <v/>
      </c>
      <c r="H1733" s="124" t="str">
        <f>IF(E1733&lt;&gt;"",SUMIFS('JPK_KR-1'!AM:AM,'JPK_KR-1'!W:W,F1733),"")</f>
        <v/>
      </c>
      <c r="I1733" t="str">
        <f>IF(KOKPIT!I1733&lt;&gt;"",KOKPIT!I1733,"")</f>
        <v/>
      </c>
      <c r="J1733" t="str">
        <f>IF(KOKPIT!J1733&lt;&gt;"",KOKPIT!J1733,"")</f>
        <v/>
      </c>
      <c r="K1733" s="124" t="str">
        <f>IF(I1733&lt;&gt;"",SUMIFS('JPK_KR-1'!AJ:AJ,'JPK_KR-1'!W:W,J1733),"")</f>
        <v/>
      </c>
      <c r="L1733" s="124" t="str">
        <f>IF(I1733&lt;&gt;"",SUMIFS('JPK_KR-1'!AK:AK,'JPK_KR-1'!W:W,J1733),"")</f>
        <v/>
      </c>
    </row>
    <row r="1734" spans="1:12" x14ac:dyDescent="0.35">
      <c r="A1734" t="str">
        <f>IF(KOKPIT!A1734&lt;&gt;"",KOKPIT!A1734,"")</f>
        <v/>
      </c>
      <c r="B1734" t="str">
        <f>IF(KOKPIT!B1734&lt;&gt;"",KOKPIT!B1734,"")</f>
        <v/>
      </c>
      <c r="C1734" s="124" t="str">
        <f>IF(A1734&lt;&gt;"",SUMIFS('JPK_KR-1'!AL:AL,'JPK_KR-1'!W:W,B1734),"")</f>
        <v/>
      </c>
      <c r="D1734" s="124" t="str">
        <f>IF(A1734&lt;&gt;"",SUMIFS('JPK_KR-1'!AM:AM,'JPK_KR-1'!W:W,B1734),"")</f>
        <v/>
      </c>
      <c r="E1734" t="str">
        <f>IF(KOKPIT!E1734&lt;&gt;"",KOKPIT!E1734,"")</f>
        <v/>
      </c>
      <c r="F1734" t="str">
        <f>IF(KOKPIT!F1734&lt;&gt;"",KOKPIT!F1734,"")</f>
        <v/>
      </c>
      <c r="G1734" s="124" t="str">
        <f>IF(E1734&lt;&gt;"",SUMIFS('JPK_KR-1'!AL:AL,'JPK_KR-1'!W:W,F1734),"")</f>
        <v/>
      </c>
      <c r="H1734" s="124" t="str">
        <f>IF(E1734&lt;&gt;"",SUMIFS('JPK_KR-1'!AM:AM,'JPK_KR-1'!W:W,F1734),"")</f>
        <v/>
      </c>
      <c r="I1734" t="str">
        <f>IF(KOKPIT!I1734&lt;&gt;"",KOKPIT!I1734,"")</f>
        <v/>
      </c>
      <c r="J1734" t="str">
        <f>IF(KOKPIT!J1734&lt;&gt;"",KOKPIT!J1734,"")</f>
        <v/>
      </c>
      <c r="K1734" s="124" t="str">
        <f>IF(I1734&lt;&gt;"",SUMIFS('JPK_KR-1'!AJ:AJ,'JPK_KR-1'!W:W,J1734),"")</f>
        <v/>
      </c>
      <c r="L1734" s="124" t="str">
        <f>IF(I1734&lt;&gt;"",SUMIFS('JPK_KR-1'!AK:AK,'JPK_KR-1'!W:W,J1734),"")</f>
        <v/>
      </c>
    </row>
    <row r="1735" spans="1:12" x14ac:dyDescent="0.35">
      <c r="A1735" t="str">
        <f>IF(KOKPIT!A1735&lt;&gt;"",KOKPIT!A1735,"")</f>
        <v/>
      </c>
      <c r="B1735" t="str">
        <f>IF(KOKPIT!B1735&lt;&gt;"",KOKPIT!B1735,"")</f>
        <v/>
      </c>
      <c r="C1735" s="124" t="str">
        <f>IF(A1735&lt;&gt;"",SUMIFS('JPK_KR-1'!AL:AL,'JPK_KR-1'!W:W,B1735),"")</f>
        <v/>
      </c>
      <c r="D1735" s="124" t="str">
        <f>IF(A1735&lt;&gt;"",SUMIFS('JPK_KR-1'!AM:AM,'JPK_KR-1'!W:W,B1735),"")</f>
        <v/>
      </c>
      <c r="E1735" t="str">
        <f>IF(KOKPIT!E1735&lt;&gt;"",KOKPIT!E1735,"")</f>
        <v/>
      </c>
      <c r="F1735" t="str">
        <f>IF(KOKPIT!F1735&lt;&gt;"",KOKPIT!F1735,"")</f>
        <v/>
      </c>
      <c r="G1735" s="124" t="str">
        <f>IF(E1735&lt;&gt;"",SUMIFS('JPK_KR-1'!AL:AL,'JPK_KR-1'!W:W,F1735),"")</f>
        <v/>
      </c>
      <c r="H1735" s="124" t="str">
        <f>IF(E1735&lt;&gt;"",SUMIFS('JPK_KR-1'!AM:AM,'JPK_KR-1'!W:W,F1735),"")</f>
        <v/>
      </c>
      <c r="I1735" t="str">
        <f>IF(KOKPIT!I1735&lt;&gt;"",KOKPIT!I1735,"")</f>
        <v/>
      </c>
      <c r="J1735" t="str">
        <f>IF(KOKPIT!J1735&lt;&gt;"",KOKPIT!J1735,"")</f>
        <v/>
      </c>
      <c r="K1735" s="124" t="str">
        <f>IF(I1735&lt;&gt;"",SUMIFS('JPK_KR-1'!AJ:AJ,'JPK_KR-1'!W:W,J1735),"")</f>
        <v/>
      </c>
      <c r="L1735" s="124" t="str">
        <f>IF(I1735&lt;&gt;"",SUMIFS('JPK_KR-1'!AK:AK,'JPK_KR-1'!W:W,J1735),"")</f>
        <v/>
      </c>
    </row>
    <row r="1736" spans="1:12" x14ac:dyDescent="0.35">
      <c r="A1736" t="str">
        <f>IF(KOKPIT!A1736&lt;&gt;"",KOKPIT!A1736,"")</f>
        <v/>
      </c>
      <c r="B1736" t="str">
        <f>IF(KOKPIT!B1736&lt;&gt;"",KOKPIT!B1736,"")</f>
        <v/>
      </c>
      <c r="C1736" s="124" t="str">
        <f>IF(A1736&lt;&gt;"",SUMIFS('JPK_KR-1'!AL:AL,'JPK_KR-1'!W:W,B1736),"")</f>
        <v/>
      </c>
      <c r="D1736" s="124" t="str">
        <f>IF(A1736&lt;&gt;"",SUMIFS('JPK_KR-1'!AM:AM,'JPK_KR-1'!W:W,B1736),"")</f>
        <v/>
      </c>
      <c r="E1736" t="str">
        <f>IF(KOKPIT!E1736&lt;&gt;"",KOKPIT!E1736,"")</f>
        <v/>
      </c>
      <c r="F1736" t="str">
        <f>IF(KOKPIT!F1736&lt;&gt;"",KOKPIT!F1736,"")</f>
        <v/>
      </c>
      <c r="G1736" s="124" t="str">
        <f>IF(E1736&lt;&gt;"",SUMIFS('JPK_KR-1'!AL:AL,'JPK_KR-1'!W:W,F1736),"")</f>
        <v/>
      </c>
      <c r="H1736" s="124" t="str">
        <f>IF(E1736&lt;&gt;"",SUMIFS('JPK_KR-1'!AM:AM,'JPK_KR-1'!W:W,F1736),"")</f>
        <v/>
      </c>
      <c r="I1736" t="str">
        <f>IF(KOKPIT!I1736&lt;&gt;"",KOKPIT!I1736,"")</f>
        <v/>
      </c>
      <c r="J1736" t="str">
        <f>IF(KOKPIT!J1736&lt;&gt;"",KOKPIT!J1736,"")</f>
        <v/>
      </c>
      <c r="K1736" s="124" t="str">
        <f>IF(I1736&lt;&gt;"",SUMIFS('JPK_KR-1'!AJ:AJ,'JPK_KR-1'!W:W,J1736),"")</f>
        <v/>
      </c>
      <c r="L1736" s="124" t="str">
        <f>IF(I1736&lt;&gt;"",SUMIFS('JPK_KR-1'!AK:AK,'JPK_KR-1'!W:W,J1736),"")</f>
        <v/>
      </c>
    </row>
    <row r="1737" spans="1:12" x14ac:dyDescent="0.35">
      <c r="A1737" t="str">
        <f>IF(KOKPIT!A1737&lt;&gt;"",KOKPIT!A1737,"")</f>
        <v/>
      </c>
      <c r="B1737" t="str">
        <f>IF(KOKPIT!B1737&lt;&gt;"",KOKPIT!B1737,"")</f>
        <v/>
      </c>
      <c r="C1737" s="124" t="str">
        <f>IF(A1737&lt;&gt;"",SUMIFS('JPK_KR-1'!AL:AL,'JPK_KR-1'!W:W,B1737),"")</f>
        <v/>
      </c>
      <c r="D1737" s="124" t="str">
        <f>IF(A1737&lt;&gt;"",SUMIFS('JPK_KR-1'!AM:AM,'JPK_KR-1'!W:W,B1737),"")</f>
        <v/>
      </c>
      <c r="E1737" t="str">
        <f>IF(KOKPIT!E1737&lt;&gt;"",KOKPIT!E1737,"")</f>
        <v/>
      </c>
      <c r="F1737" t="str">
        <f>IF(KOKPIT!F1737&lt;&gt;"",KOKPIT!F1737,"")</f>
        <v/>
      </c>
      <c r="G1737" s="124" t="str">
        <f>IF(E1737&lt;&gt;"",SUMIFS('JPK_KR-1'!AL:AL,'JPK_KR-1'!W:W,F1737),"")</f>
        <v/>
      </c>
      <c r="H1737" s="124" t="str">
        <f>IF(E1737&lt;&gt;"",SUMIFS('JPK_KR-1'!AM:AM,'JPK_KR-1'!W:W,F1737),"")</f>
        <v/>
      </c>
      <c r="I1737" t="str">
        <f>IF(KOKPIT!I1737&lt;&gt;"",KOKPIT!I1737,"")</f>
        <v/>
      </c>
      <c r="J1737" t="str">
        <f>IF(KOKPIT!J1737&lt;&gt;"",KOKPIT!J1737,"")</f>
        <v/>
      </c>
      <c r="K1737" s="124" t="str">
        <f>IF(I1737&lt;&gt;"",SUMIFS('JPK_KR-1'!AJ:AJ,'JPK_KR-1'!W:W,J1737),"")</f>
        <v/>
      </c>
      <c r="L1737" s="124" t="str">
        <f>IF(I1737&lt;&gt;"",SUMIFS('JPK_KR-1'!AK:AK,'JPK_KR-1'!W:W,J1737),"")</f>
        <v/>
      </c>
    </row>
    <row r="1738" spans="1:12" x14ac:dyDescent="0.35">
      <c r="A1738" t="str">
        <f>IF(KOKPIT!A1738&lt;&gt;"",KOKPIT!A1738,"")</f>
        <v/>
      </c>
      <c r="B1738" t="str">
        <f>IF(KOKPIT!B1738&lt;&gt;"",KOKPIT!B1738,"")</f>
        <v/>
      </c>
      <c r="C1738" s="124" t="str">
        <f>IF(A1738&lt;&gt;"",SUMIFS('JPK_KR-1'!AL:AL,'JPK_KR-1'!W:W,B1738),"")</f>
        <v/>
      </c>
      <c r="D1738" s="124" t="str">
        <f>IF(A1738&lt;&gt;"",SUMIFS('JPK_KR-1'!AM:AM,'JPK_KR-1'!W:W,B1738),"")</f>
        <v/>
      </c>
      <c r="E1738" t="str">
        <f>IF(KOKPIT!E1738&lt;&gt;"",KOKPIT!E1738,"")</f>
        <v/>
      </c>
      <c r="F1738" t="str">
        <f>IF(KOKPIT!F1738&lt;&gt;"",KOKPIT!F1738,"")</f>
        <v/>
      </c>
      <c r="G1738" s="124" t="str">
        <f>IF(E1738&lt;&gt;"",SUMIFS('JPK_KR-1'!AL:AL,'JPK_KR-1'!W:W,F1738),"")</f>
        <v/>
      </c>
      <c r="H1738" s="124" t="str">
        <f>IF(E1738&lt;&gt;"",SUMIFS('JPK_KR-1'!AM:AM,'JPK_KR-1'!W:W,F1738),"")</f>
        <v/>
      </c>
      <c r="I1738" t="str">
        <f>IF(KOKPIT!I1738&lt;&gt;"",KOKPIT!I1738,"")</f>
        <v/>
      </c>
      <c r="J1738" t="str">
        <f>IF(KOKPIT!J1738&lt;&gt;"",KOKPIT!J1738,"")</f>
        <v/>
      </c>
      <c r="K1738" s="124" t="str">
        <f>IF(I1738&lt;&gt;"",SUMIFS('JPK_KR-1'!AJ:AJ,'JPK_KR-1'!W:W,J1738),"")</f>
        <v/>
      </c>
      <c r="L1738" s="124" t="str">
        <f>IF(I1738&lt;&gt;"",SUMIFS('JPK_KR-1'!AK:AK,'JPK_KR-1'!W:W,J1738),"")</f>
        <v/>
      </c>
    </row>
    <row r="1739" spans="1:12" x14ac:dyDescent="0.35">
      <c r="A1739" t="str">
        <f>IF(KOKPIT!A1739&lt;&gt;"",KOKPIT!A1739,"")</f>
        <v/>
      </c>
      <c r="B1739" t="str">
        <f>IF(KOKPIT!B1739&lt;&gt;"",KOKPIT!B1739,"")</f>
        <v/>
      </c>
      <c r="C1739" s="124" t="str">
        <f>IF(A1739&lt;&gt;"",SUMIFS('JPK_KR-1'!AL:AL,'JPK_KR-1'!W:W,B1739),"")</f>
        <v/>
      </c>
      <c r="D1739" s="124" t="str">
        <f>IF(A1739&lt;&gt;"",SUMIFS('JPK_KR-1'!AM:AM,'JPK_KR-1'!W:W,B1739),"")</f>
        <v/>
      </c>
      <c r="E1739" t="str">
        <f>IF(KOKPIT!E1739&lt;&gt;"",KOKPIT!E1739,"")</f>
        <v/>
      </c>
      <c r="F1739" t="str">
        <f>IF(KOKPIT!F1739&lt;&gt;"",KOKPIT!F1739,"")</f>
        <v/>
      </c>
      <c r="G1739" s="124" t="str">
        <f>IF(E1739&lt;&gt;"",SUMIFS('JPK_KR-1'!AL:AL,'JPK_KR-1'!W:W,F1739),"")</f>
        <v/>
      </c>
      <c r="H1739" s="124" t="str">
        <f>IF(E1739&lt;&gt;"",SUMIFS('JPK_KR-1'!AM:AM,'JPK_KR-1'!W:W,F1739),"")</f>
        <v/>
      </c>
      <c r="I1739" t="str">
        <f>IF(KOKPIT!I1739&lt;&gt;"",KOKPIT!I1739,"")</f>
        <v/>
      </c>
      <c r="J1739" t="str">
        <f>IF(KOKPIT!J1739&lt;&gt;"",KOKPIT!J1739,"")</f>
        <v/>
      </c>
      <c r="K1739" s="124" t="str">
        <f>IF(I1739&lt;&gt;"",SUMIFS('JPK_KR-1'!AJ:AJ,'JPK_KR-1'!W:W,J1739),"")</f>
        <v/>
      </c>
      <c r="L1739" s="124" t="str">
        <f>IF(I1739&lt;&gt;"",SUMIFS('JPK_KR-1'!AK:AK,'JPK_KR-1'!W:W,J1739),"")</f>
        <v/>
      </c>
    </row>
    <row r="1740" spans="1:12" x14ac:dyDescent="0.35">
      <c r="A1740" t="str">
        <f>IF(KOKPIT!A1740&lt;&gt;"",KOKPIT!A1740,"")</f>
        <v/>
      </c>
      <c r="B1740" t="str">
        <f>IF(KOKPIT!B1740&lt;&gt;"",KOKPIT!B1740,"")</f>
        <v/>
      </c>
      <c r="C1740" s="124" t="str">
        <f>IF(A1740&lt;&gt;"",SUMIFS('JPK_KR-1'!AL:AL,'JPK_KR-1'!W:W,B1740),"")</f>
        <v/>
      </c>
      <c r="D1740" s="124" t="str">
        <f>IF(A1740&lt;&gt;"",SUMIFS('JPK_KR-1'!AM:AM,'JPK_KR-1'!W:W,B1740),"")</f>
        <v/>
      </c>
      <c r="E1740" t="str">
        <f>IF(KOKPIT!E1740&lt;&gt;"",KOKPIT!E1740,"")</f>
        <v/>
      </c>
      <c r="F1740" t="str">
        <f>IF(KOKPIT!F1740&lt;&gt;"",KOKPIT!F1740,"")</f>
        <v/>
      </c>
      <c r="G1740" s="124" t="str">
        <f>IF(E1740&lt;&gt;"",SUMIFS('JPK_KR-1'!AL:AL,'JPK_KR-1'!W:W,F1740),"")</f>
        <v/>
      </c>
      <c r="H1740" s="124" t="str">
        <f>IF(E1740&lt;&gt;"",SUMIFS('JPK_KR-1'!AM:AM,'JPK_KR-1'!W:W,F1740),"")</f>
        <v/>
      </c>
      <c r="I1740" t="str">
        <f>IF(KOKPIT!I1740&lt;&gt;"",KOKPIT!I1740,"")</f>
        <v/>
      </c>
      <c r="J1740" t="str">
        <f>IF(KOKPIT!J1740&lt;&gt;"",KOKPIT!J1740,"")</f>
        <v/>
      </c>
      <c r="K1740" s="124" t="str">
        <f>IF(I1740&lt;&gt;"",SUMIFS('JPK_KR-1'!AJ:AJ,'JPK_KR-1'!W:W,J1740),"")</f>
        <v/>
      </c>
      <c r="L1740" s="124" t="str">
        <f>IF(I1740&lt;&gt;"",SUMIFS('JPK_KR-1'!AK:AK,'JPK_KR-1'!W:W,J1740),"")</f>
        <v/>
      </c>
    </row>
    <row r="1741" spans="1:12" x14ac:dyDescent="0.35">
      <c r="A1741" t="str">
        <f>IF(KOKPIT!A1741&lt;&gt;"",KOKPIT!A1741,"")</f>
        <v/>
      </c>
      <c r="B1741" t="str">
        <f>IF(KOKPIT!B1741&lt;&gt;"",KOKPIT!B1741,"")</f>
        <v/>
      </c>
      <c r="C1741" s="124" t="str">
        <f>IF(A1741&lt;&gt;"",SUMIFS('JPK_KR-1'!AL:AL,'JPK_KR-1'!W:W,B1741),"")</f>
        <v/>
      </c>
      <c r="D1741" s="124" t="str">
        <f>IF(A1741&lt;&gt;"",SUMIFS('JPK_KR-1'!AM:AM,'JPK_KR-1'!W:W,B1741),"")</f>
        <v/>
      </c>
      <c r="E1741" t="str">
        <f>IF(KOKPIT!E1741&lt;&gt;"",KOKPIT!E1741,"")</f>
        <v/>
      </c>
      <c r="F1741" t="str">
        <f>IF(KOKPIT!F1741&lt;&gt;"",KOKPIT!F1741,"")</f>
        <v/>
      </c>
      <c r="G1741" s="124" t="str">
        <f>IF(E1741&lt;&gt;"",SUMIFS('JPK_KR-1'!AL:AL,'JPK_KR-1'!W:W,F1741),"")</f>
        <v/>
      </c>
      <c r="H1741" s="124" t="str">
        <f>IF(E1741&lt;&gt;"",SUMIFS('JPK_KR-1'!AM:AM,'JPK_KR-1'!W:W,F1741),"")</f>
        <v/>
      </c>
      <c r="I1741" t="str">
        <f>IF(KOKPIT!I1741&lt;&gt;"",KOKPIT!I1741,"")</f>
        <v/>
      </c>
      <c r="J1741" t="str">
        <f>IF(KOKPIT!J1741&lt;&gt;"",KOKPIT!J1741,"")</f>
        <v/>
      </c>
      <c r="K1741" s="124" t="str">
        <f>IF(I1741&lt;&gt;"",SUMIFS('JPK_KR-1'!AJ:AJ,'JPK_KR-1'!W:W,J1741),"")</f>
        <v/>
      </c>
      <c r="L1741" s="124" t="str">
        <f>IF(I1741&lt;&gt;"",SUMIFS('JPK_KR-1'!AK:AK,'JPK_KR-1'!W:W,J1741),"")</f>
        <v/>
      </c>
    </row>
    <row r="1742" spans="1:12" x14ac:dyDescent="0.35">
      <c r="A1742" t="str">
        <f>IF(KOKPIT!A1742&lt;&gt;"",KOKPIT!A1742,"")</f>
        <v/>
      </c>
      <c r="B1742" t="str">
        <f>IF(KOKPIT!B1742&lt;&gt;"",KOKPIT!B1742,"")</f>
        <v/>
      </c>
      <c r="C1742" s="124" t="str">
        <f>IF(A1742&lt;&gt;"",SUMIFS('JPK_KR-1'!AL:AL,'JPK_KR-1'!W:W,B1742),"")</f>
        <v/>
      </c>
      <c r="D1742" s="124" t="str">
        <f>IF(A1742&lt;&gt;"",SUMIFS('JPK_KR-1'!AM:AM,'JPK_KR-1'!W:W,B1742),"")</f>
        <v/>
      </c>
      <c r="E1742" t="str">
        <f>IF(KOKPIT!E1742&lt;&gt;"",KOKPIT!E1742,"")</f>
        <v/>
      </c>
      <c r="F1742" t="str">
        <f>IF(KOKPIT!F1742&lt;&gt;"",KOKPIT!F1742,"")</f>
        <v/>
      </c>
      <c r="G1742" s="124" t="str">
        <f>IF(E1742&lt;&gt;"",SUMIFS('JPK_KR-1'!AL:AL,'JPK_KR-1'!W:W,F1742),"")</f>
        <v/>
      </c>
      <c r="H1742" s="124" t="str">
        <f>IF(E1742&lt;&gt;"",SUMIFS('JPK_KR-1'!AM:AM,'JPK_KR-1'!W:W,F1742),"")</f>
        <v/>
      </c>
      <c r="I1742" t="str">
        <f>IF(KOKPIT!I1742&lt;&gt;"",KOKPIT!I1742,"")</f>
        <v/>
      </c>
      <c r="J1742" t="str">
        <f>IF(KOKPIT!J1742&lt;&gt;"",KOKPIT!J1742,"")</f>
        <v/>
      </c>
      <c r="K1742" s="124" t="str">
        <f>IF(I1742&lt;&gt;"",SUMIFS('JPK_KR-1'!AJ:AJ,'JPK_KR-1'!W:W,J1742),"")</f>
        <v/>
      </c>
      <c r="L1742" s="124" t="str">
        <f>IF(I1742&lt;&gt;"",SUMIFS('JPK_KR-1'!AK:AK,'JPK_KR-1'!W:W,J1742),"")</f>
        <v/>
      </c>
    </row>
    <row r="1743" spans="1:12" x14ac:dyDescent="0.35">
      <c r="A1743" t="str">
        <f>IF(KOKPIT!A1743&lt;&gt;"",KOKPIT!A1743,"")</f>
        <v/>
      </c>
      <c r="B1743" t="str">
        <f>IF(KOKPIT!B1743&lt;&gt;"",KOKPIT!B1743,"")</f>
        <v/>
      </c>
      <c r="C1743" s="124" t="str">
        <f>IF(A1743&lt;&gt;"",SUMIFS('JPK_KR-1'!AL:AL,'JPK_KR-1'!W:W,B1743),"")</f>
        <v/>
      </c>
      <c r="D1743" s="124" t="str">
        <f>IF(A1743&lt;&gt;"",SUMIFS('JPK_KR-1'!AM:AM,'JPK_KR-1'!W:W,B1743),"")</f>
        <v/>
      </c>
      <c r="E1743" t="str">
        <f>IF(KOKPIT!E1743&lt;&gt;"",KOKPIT!E1743,"")</f>
        <v/>
      </c>
      <c r="F1743" t="str">
        <f>IF(KOKPIT!F1743&lt;&gt;"",KOKPIT!F1743,"")</f>
        <v/>
      </c>
      <c r="G1743" s="124" t="str">
        <f>IF(E1743&lt;&gt;"",SUMIFS('JPK_KR-1'!AL:AL,'JPK_KR-1'!W:W,F1743),"")</f>
        <v/>
      </c>
      <c r="H1743" s="124" t="str">
        <f>IF(E1743&lt;&gt;"",SUMIFS('JPK_KR-1'!AM:AM,'JPK_KR-1'!W:W,F1743),"")</f>
        <v/>
      </c>
      <c r="I1743" t="str">
        <f>IF(KOKPIT!I1743&lt;&gt;"",KOKPIT!I1743,"")</f>
        <v/>
      </c>
      <c r="J1743" t="str">
        <f>IF(KOKPIT!J1743&lt;&gt;"",KOKPIT!J1743,"")</f>
        <v/>
      </c>
      <c r="K1743" s="124" t="str">
        <f>IF(I1743&lt;&gt;"",SUMIFS('JPK_KR-1'!AJ:AJ,'JPK_KR-1'!W:W,J1743),"")</f>
        <v/>
      </c>
      <c r="L1743" s="124" t="str">
        <f>IF(I1743&lt;&gt;"",SUMIFS('JPK_KR-1'!AK:AK,'JPK_KR-1'!W:W,J1743),"")</f>
        <v/>
      </c>
    </row>
    <row r="1744" spans="1:12" x14ac:dyDescent="0.35">
      <c r="A1744" t="str">
        <f>IF(KOKPIT!A1744&lt;&gt;"",KOKPIT!A1744,"")</f>
        <v/>
      </c>
      <c r="B1744" t="str">
        <f>IF(KOKPIT!B1744&lt;&gt;"",KOKPIT!B1744,"")</f>
        <v/>
      </c>
      <c r="C1744" s="124" t="str">
        <f>IF(A1744&lt;&gt;"",SUMIFS('JPK_KR-1'!AL:AL,'JPK_KR-1'!W:W,B1744),"")</f>
        <v/>
      </c>
      <c r="D1744" s="124" t="str">
        <f>IF(A1744&lt;&gt;"",SUMIFS('JPK_KR-1'!AM:AM,'JPK_KR-1'!W:W,B1744),"")</f>
        <v/>
      </c>
      <c r="E1744" t="str">
        <f>IF(KOKPIT!E1744&lt;&gt;"",KOKPIT!E1744,"")</f>
        <v/>
      </c>
      <c r="F1744" t="str">
        <f>IF(KOKPIT!F1744&lt;&gt;"",KOKPIT!F1744,"")</f>
        <v/>
      </c>
      <c r="G1744" s="124" t="str">
        <f>IF(E1744&lt;&gt;"",SUMIFS('JPK_KR-1'!AL:AL,'JPK_KR-1'!W:W,F1744),"")</f>
        <v/>
      </c>
      <c r="H1744" s="124" t="str">
        <f>IF(E1744&lt;&gt;"",SUMIFS('JPK_KR-1'!AM:AM,'JPK_KR-1'!W:W,F1744),"")</f>
        <v/>
      </c>
      <c r="I1744" t="str">
        <f>IF(KOKPIT!I1744&lt;&gt;"",KOKPIT!I1744,"")</f>
        <v/>
      </c>
      <c r="J1744" t="str">
        <f>IF(KOKPIT!J1744&lt;&gt;"",KOKPIT!J1744,"")</f>
        <v/>
      </c>
      <c r="K1744" s="124" t="str">
        <f>IF(I1744&lt;&gt;"",SUMIFS('JPK_KR-1'!AJ:AJ,'JPK_KR-1'!W:W,J1744),"")</f>
        <v/>
      </c>
      <c r="L1744" s="124" t="str">
        <f>IF(I1744&lt;&gt;"",SUMIFS('JPK_KR-1'!AK:AK,'JPK_KR-1'!W:W,J1744),"")</f>
        <v/>
      </c>
    </row>
    <row r="1745" spans="1:12" x14ac:dyDescent="0.35">
      <c r="A1745" t="str">
        <f>IF(KOKPIT!A1745&lt;&gt;"",KOKPIT!A1745,"")</f>
        <v/>
      </c>
      <c r="B1745" t="str">
        <f>IF(KOKPIT!B1745&lt;&gt;"",KOKPIT!B1745,"")</f>
        <v/>
      </c>
      <c r="C1745" s="124" t="str">
        <f>IF(A1745&lt;&gt;"",SUMIFS('JPK_KR-1'!AL:AL,'JPK_KR-1'!W:W,B1745),"")</f>
        <v/>
      </c>
      <c r="D1745" s="124" t="str">
        <f>IF(A1745&lt;&gt;"",SUMIFS('JPK_KR-1'!AM:AM,'JPK_KR-1'!W:W,B1745),"")</f>
        <v/>
      </c>
      <c r="E1745" t="str">
        <f>IF(KOKPIT!E1745&lt;&gt;"",KOKPIT!E1745,"")</f>
        <v/>
      </c>
      <c r="F1745" t="str">
        <f>IF(KOKPIT!F1745&lt;&gt;"",KOKPIT!F1745,"")</f>
        <v/>
      </c>
      <c r="G1745" s="124" t="str">
        <f>IF(E1745&lt;&gt;"",SUMIFS('JPK_KR-1'!AL:AL,'JPK_KR-1'!W:W,F1745),"")</f>
        <v/>
      </c>
      <c r="H1745" s="124" t="str">
        <f>IF(E1745&lt;&gt;"",SUMIFS('JPK_KR-1'!AM:AM,'JPK_KR-1'!W:W,F1745),"")</f>
        <v/>
      </c>
      <c r="I1745" t="str">
        <f>IF(KOKPIT!I1745&lt;&gt;"",KOKPIT!I1745,"")</f>
        <v/>
      </c>
      <c r="J1745" t="str">
        <f>IF(KOKPIT!J1745&lt;&gt;"",KOKPIT!J1745,"")</f>
        <v/>
      </c>
      <c r="K1745" s="124" t="str">
        <f>IF(I1745&lt;&gt;"",SUMIFS('JPK_KR-1'!AJ:AJ,'JPK_KR-1'!W:W,J1745),"")</f>
        <v/>
      </c>
      <c r="L1745" s="124" t="str">
        <f>IF(I1745&lt;&gt;"",SUMIFS('JPK_KR-1'!AK:AK,'JPK_KR-1'!W:W,J1745),"")</f>
        <v/>
      </c>
    </row>
    <row r="1746" spans="1:12" x14ac:dyDescent="0.35">
      <c r="A1746" t="str">
        <f>IF(KOKPIT!A1746&lt;&gt;"",KOKPIT!A1746,"")</f>
        <v/>
      </c>
      <c r="B1746" t="str">
        <f>IF(KOKPIT!B1746&lt;&gt;"",KOKPIT!B1746,"")</f>
        <v/>
      </c>
      <c r="C1746" s="124" t="str">
        <f>IF(A1746&lt;&gt;"",SUMIFS('JPK_KR-1'!AL:AL,'JPK_KR-1'!W:W,B1746),"")</f>
        <v/>
      </c>
      <c r="D1746" s="124" t="str">
        <f>IF(A1746&lt;&gt;"",SUMIFS('JPK_KR-1'!AM:AM,'JPK_KR-1'!W:W,B1746),"")</f>
        <v/>
      </c>
      <c r="E1746" t="str">
        <f>IF(KOKPIT!E1746&lt;&gt;"",KOKPIT!E1746,"")</f>
        <v/>
      </c>
      <c r="F1746" t="str">
        <f>IF(KOKPIT!F1746&lt;&gt;"",KOKPIT!F1746,"")</f>
        <v/>
      </c>
      <c r="G1746" s="124" t="str">
        <f>IF(E1746&lt;&gt;"",SUMIFS('JPK_KR-1'!AL:AL,'JPK_KR-1'!W:W,F1746),"")</f>
        <v/>
      </c>
      <c r="H1746" s="124" t="str">
        <f>IF(E1746&lt;&gt;"",SUMIFS('JPK_KR-1'!AM:AM,'JPK_KR-1'!W:W,F1746),"")</f>
        <v/>
      </c>
      <c r="I1746" t="str">
        <f>IF(KOKPIT!I1746&lt;&gt;"",KOKPIT!I1746,"")</f>
        <v/>
      </c>
      <c r="J1746" t="str">
        <f>IF(KOKPIT!J1746&lt;&gt;"",KOKPIT!J1746,"")</f>
        <v/>
      </c>
      <c r="K1746" s="124" t="str">
        <f>IF(I1746&lt;&gt;"",SUMIFS('JPK_KR-1'!AJ:AJ,'JPK_KR-1'!W:W,J1746),"")</f>
        <v/>
      </c>
      <c r="L1746" s="124" t="str">
        <f>IF(I1746&lt;&gt;"",SUMIFS('JPK_KR-1'!AK:AK,'JPK_KR-1'!W:W,J1746),"")</f>
        <v/>
      </c>
    </row>
    <row r="1747" spans="1:12" x14ac:dyDescent="0.35">
      <c r="A1747" t="str">
        <f>IF(KOKPIT!A1747&lt;&gt;"",KOKPIT!A1747,"")</f>
        <v/>
      </c>
      <c r="B1747" t="str">
        <f>IF(KOKPIT!B1747&lt;&gt;"",KOKPIT!B1747,"")</f>
        <v/>
      </c>
      <c r="C1747" s="124" t="str">
        <f>IF(A1747&lt;&gt;"",SUMIFS('JPK_KR-1'!AL:AL,'JPK_KR-1'!W:W,B1747),"")</f>
        <v/>
      </c>
      <c r="D1747" s="124" t="str">
        <f>IF(A1747&lt;&gt;"",SUMIFS('JPK_KR-1'!AM:AM,'JPK_KR-1'!W:W,B1747),"")</f>
        <v/>
      </c>
      <c r="E1747" t="str">
        <f>IF(KOKPIT!E1747&lt;&gt;"",KOKPIT!E1747,"")</f>
        <v/>
      </c>
      <c r="F1747" t="str">
        <f>IF(KOKPIT!F1747&lt;&gt;"",KOKPIT!F1747,"")</f>
        <v/>
      </c>
      <c r="G1747" s="124" t="str">
        <f>IF(E1747&lt;&gt;"",SUMIFS('JPK_KR-1'!AL:AL,'JPK_KR-1'!W:W,F1747),"")</f>
        <v/>
      </c>
      <c r="H1747" s="124" t="str">
        <f>IF(E1747&lt;&gt;"",SUMIFS('JPK_KR-1'!AM:AM,'JPK_KR-1'!W:W,F1747),"")</f>
        <v/>
      </c>
      <c r="I1747" t="str">
        <f>IF(KOKPIT!I1747&lt;&gt;"",KOKPIT!I1747,"")</f>
        <v/>
      </c>
      <c r="J1747" t="str">
        <f>IF(KOKPIT!J1747&lt;&gt;"",KOKPIT!J1747,"")</f>
        <v/>
      </c>
      <c r="K1747" s="124" t="str">
        <f>IF(I1747&lt;&gt;"",SUMIFS('JPK_KR-1'!AJ:AJ,'JPK_KR-1'!W:W,J1747),"")</f>
        <v/>
      </c>
      <c r="L1747" s="124" t="str">
        <f>IF(I1747&lt;&gt;"",SUMIFS('JPK_KR-1'!AK:AK,'JPK_KR-1'!W:W,J1747),"")</f>
        <v/>
      </c>
    </row>
    <row r="1748" spans="1:12" x14ac:dyDescent="0.35">
      <c r="A1748" t="str">
        <f>IF(KOKPIT!A1748&lt;&gt;"",KOKPIT!A1748,"")</f>
        <v/>
      </c>
      <c r="B1748" t="str">
        <f>IF(KOKPIT!B1748&lt;&gt;"",KOKPIT!B1748,"")</f>
        <v/>
      </c>
      <c r="C1748" s="124" t="str">
        <f>IF(A1748&lt;&gt;"",SUMIFS('JPK_KR-1'!AL:AL,'JPK_KR-1'!W:W,B1748),"")</f>
        <v/>
      </c>
      <c r="D1748" s="124" t="str">
        <f>IF(A1748&lt;&gt;"",SUMIFS('JPK_KR-1'!AM:AM,'JPK_KR-1'!W:W,B1748),"")</f>
        <v/>
      </c>
      <c r="E1748" t="str">
        <f>IF(KOKPIT!E1748&lt;&gt;"",KOKPIT!E1748,"")</f>
        <v/>
      </c>
      <c r="F1748" t="str">
        <f>IF(KOKPIT!F1748&lt;&gt;"",KOKPIT!F1748,"")</f>
        <v/>
      </c>
      <c r="G1748" s="124" t="str">
        <f>IF(E1748&lt;&gt;"",SUMIFS('JPK_KR-1'!AL:AL,'JPK_KR-1'!W:W,F1748),"")</f>
        <v/>
      </c>
      <c r="H1748" s="124" t="str">
        <f>IF(E1748&lt;&gt;"",SUMIFS('JPK_KR-1'!AM:AM,'JPK_KR-1'!W:W,F1748),"")</f>
        <v/>
      </c>
      <c r="I1748" t="str">
        <f>IF(KOKPIT!I1748&lt;&gt;"",KOKPIT!I1748,"")</f>
        <v/>
      </c>
      <c r="J1748" t="str">
        <f>IF(KOKPIT!J1748&lt;&gt;"",KOKPIT!J1748,"")</f>
        <v/>
      </c>
      <c r="K1748" s="124" t="str">
        <f>IF(I1748&lt;&gt;"",SUMIFS('JPK_KR-1'!AJ:AJ,'JPK_KR-1'!W:W,J1748),"")</f>
        <v/>
      </c>
      <c r="L1748" s="124" t="str">
        <f>IF(I1748&lt;&gt;"",SUMIFS('JPK_KR-1'!AK:AK,'JPK_KR-1'!W:W,J1748),"")</f>
        <v/>
      </c>
    </row>
    <row r="1749" spans="1:12" x14ac:dyDescent="0.35">
      <c r="A1749" t="str">
        <f>IF(KOKPIT!A1749&lt;&gt;"",KOKPIT!A1749,"")</f>
        <v/>
      </c>
      <c r="B1749" t="str">
        <f>IF(KOKPIT!B1749&lt;&gt;"",KOKPIT!B1749,"")</f>
        <v/>
      </c>
      <c r="C1749" s="124" t="str">
        <f>IF(A1749&lt;&gt;"",SUMIFS('JPK_KR-1'!AL:AL,'JPK_KR-1'!W:W,B1749),"")</f>
        <v/>
      </c>
      <c r="D1749" s="124" t="str">
        <f>IF(A1749&lt;&gt;"",SUMIFS('JPK_KR-1'!AM:AM,'JPK_KR-1'!W:W,B1749),"")</f>
        <v/>
      </c>
      <c r="E1749" t="str">
        <f>IF(KOKPIT!E1749&lt;&gt;"",KOKPIT!E1749,"")</f>
        <v/>
      </c>
      <c r="F1749" t="str">
        <f>IF(KOKPIT!F1749&lt;&gt;"",KOKPIT!F1749,"")</f>
        <v/>
      </c>
      <c r="G1749" s="124" t="str">
        <f>IF(E1749&lt;&gt;"",SUMIFS('JPK_KR-1'!AL:AL,'JPK_KR-1'!W:W,F1749),"")</f>
        <v/>
      </c>
      <c r="H1749" s="124" t="str">
        <f>IF(E1749&lt;&gt;"",SUMIFS('JPK_KR-1'!AM:AM,'JPK_KR-1'!W:W,F1749),"")</f>
        <v/>
      </c>
      <c r="I1749" t="str">
        <f>IF(KOKPIT!I1749&lt;&gt;"",KOKPIT!I1749,"")</f>
        <v/>
      </c>
      <c r="J1749" t="str">
        <f>IF(KOKPIT!J1749&lt;&gt;"",KOKPIT!J1749,"")</f>
        <v/>
      </c>
      <c r="K1749" s="124" t="str">
        <f>IF(I1749&lt;&gt;"",SUMIFS('JPK_KR-1'!AJ:AJ,'JPK_KR-1'!W:W,J1749),"")</f>
        <v/>
      </c>
      <c r="L1749" s="124" t="str">
        <f>IF(I1749&lt;&gt;"",SUMIFS('JPK_KR-1'!AK:AK,'JPK_KR-1'!W:W,J1749),"")</f>
        <v/>
      </c>
    </row>
    <row r="1750" spans="1:12" x14ac:dyDescent="0.35">
      <c r="A1750" t="str">
        <f>IF(KOKPIT!A1750&lt;&gt;"",KOKPIT!A1750,"")</f>
        <v/>
      </c>
      <c r="B1750" t="str">
        <f>IF(KOKPIT!B1750&lt;&gt;"",KOKPIT!B1750,"")</f>
        <v/>
      </c>
      <c r="C1750" s="124" t="str">
        <f>IF(A1750&lt;&gt;"",SUMIFS('JPK_KR-1'!AL:AL,'JPK_KR-1'!W:W,B1750),"")</f>
        <v/>
      </c>
      <c r="D1750" s="124" t="str">
        <f>IF(A1750&lt;&gt;"",SUMIFS('JPK_KR-1'!AM:AM,'JPK_KR-1'!W:W,B1750),"")</f>
        <v/>
      </c>
      <c r="E1750" t="str">
        <f>IF(KOKPIT!E1750&lt;&gt;"",KOKPIT!E1750,"")</f>
        <v/>
      </c>
      <c r="F1750" t="str">
        <f>IF(KOKPIT!F1750&lt;&gt;"",KOKPIT!F1750,"")</f>
        <v/>
      </c>
      <c r="G1750" s="124" t="str">
        <f>IF(E1750&lt;&gt;"",SUMIFS('JPK_KR-1'!AL:AL,'JPK_KR-1'!W:W,F1750),"")</f>
        <v/>
      </c>
      <c r="H1750" s="124" t="str">
        <f>IF(E1750&lt;&gt;"",SUMIFS('JPK_KR-1'!AM:AM,'JPK_KR-1'!W:W,F1750),"")</f>
        <v/>
      </c>
      <c r="I1750" t="str">
        <f>IF(KOKPIT!I1750&lt;&gt;"",KOKPIT!I1750,"")</f>
        <v/>
      </c>
      <c r="J1750" t="str">
        <f>IF(KOKPIT!J1750&lt;&gt;"",KOKPIT!J1750,"")</f>
        <v/>
      </c>
      <c r="K1750" s="124" t="str">
        <f>IF(I1750&lt;&gt;"",SUMIFS('JPK_KR-1'!AJ:AJ,'JPK_KR-1'!W:W,J1750),"")</f>
        <v/>
      </c>
      <c r="L1750" s="124" t="str">
        <f>IF(I1750&lt;&gt;"",SUMIFS('JPK_KR-1'!AK:AK,'JPK_KR-1'!W:W,J1750),"")</f>
        <v/>
      </c>
    </row>
    <row r="1751" spans="1:12" x14ac:dyDescent="0.35">
      <c r="A1751" t="str">
        <f>IF(KOKPIT!A1751&lt;&gt;"",KOKPIT!A1751,"")</f>
        <v/>
      </c>
      <c r="B1751" t="str">
        <f>IF(KOKPIT!B1751&lt;&gt;"",KOKPIT!B1751,"")</f>
        <v/>
      </c>
      <c r="C1751" s="124" t="str">
        <f>IF(A1751&lt;&gt;"",SUMIFS('JPK_KR-1'!AL:AL,'JPK_KR-1'!W:W,B1751),"")</f>
        <v/>
      </c>
      <c r="D1751" s="124" t="str">
        <f>IF(A1751&lt;&gt;"",SUMIFS('JPK_KR-1'!AM:AM,'JPK_KR-1'!W:W,B1751),"")</f>
        <v/>
      </c>
      <c r="E1751" t="str">
        <f>IF(KOKPIT!E1751&lt;&gt;"",KOKPIT!E1751,"")</f>
        <v/>
      </c>
      <c r="F1751" t="str">
        <f>IF(KOKPIT!F1751&lt;&gt;"",KOKPIT!F1751,"")</f>
        <v/>
      </c>
      <c r="G1751" s="124" t="str">
        <f>IF(E1751&lt;&gt;"",SUMIFS('JPK_KR-1'!AL:AL,'JPK_KR-1'!W:W,F1751),"")</f>
        <v/>
      </c>
      <c r="H1751" s="124" t="str">
        <f>IF(E1751&lt;&gt;"",SUMIFS('JPK_KR-1'!AM:AM,'JPK_KR-1'!W:W,F1751),"")</f>
        <v/>
      </c>
      <c r="I1751" t="str">
        <f>IF(KOKPIT!I1751&lt;&gt;"",KOKPIT!I1751,"")</f>
        <v/>
      </c>
      <c r="J1751" t="str">
        <f>IF(KOKPIT!J1751&lt;&gt;"",KOKPIT!J1751,"")</f>
        <v/>
      </c>
      <c r="K1751" s="124" t="str">
        <f>IF(I1751&lt;&gt;"",SUMIFS('JPK_KR-1'!AJ:AJ,'JPK_KR-1'!W:W,J1751),"")</f>
        <v/>
      </c>
      <c r="L1751" s="124" t="str">
        <f>IF(I1751&lt;&gt;"",SUMIFS('JPK_KR-1'!AK:AK,'JPK_KR-1'!W:W,J1751),"")</f>
        <v/>
      </c>
    </row>
    <row r="1752" spans="1:12" x14ac:dyDescent="0.35">
      <c r="A1752" t="str">
        <f>IF(KOKPIT!A1752&lt;&gt;"",KOKPIT!A1752,"")</f>
        <v/>
      </c>
      <c r="B1752" t="str">
        <f>IF(KOKPIT!B1752&lt;&gt;"",KOKPIT!B1752,"")</f>
        <v/>
      </c>
      <c r="C1752" s="124" t="str">
        <f>IF(A1752&lt;&gt;"",SUMIFS('JPK_KR-1'!AL:AL,'JPK_KR-1'!W:W,B1752),"")</f>
        <v/>
      </c>
      <c r="D1752" s="124" t="str">
        <f>IF(A1752&lt;&gt;"",SUMIFS('JPK_KR-1'!AM:AM,'JPK_KR-1'!W:W,B1752),"")</f>
        <v/>
      </c>
      <c r="E1752" t="str">
        <f>IF(KOKPIT!E1752&lt;&gt;"",KOKPIT!E1752,"")</f>
        <v/>
      </c>
      <c r="F1752" t="str">
        <f>IF(KOKPIT!F1752&lt;&gt;"",KOKPIT!F1752,"")</f>
        <v/>
      </c>
      <c r="G1752" s="124" t="str">
        <f>IF(E1752&lt;&gt;"",SUMIFS('JPK_KR-1'!AL:AL,'JPK_KR-1'!W:W,F1752),"")</f>
        <v/>
      </c>
      <c r="H1752" s="124" t="str">
        <f>IF(E1752&lt;&gt;"",SUMIFS('JPK_KR-1'!AM:AM,'JPK_KR-1'!W:W,F1752),"")</f>
        <v/>
      </c>
      <c r="I1752" t="str">
        <f>IF(KOKPIT!I1752&lt;&gt;"",KOKPIT!I1752,"")</f>
        <v/>
      </c>
      <c r="J1752" t="str">
        <f>IF(KOKPIT!J1752&lt;&gt;"",KOKPIT!J1752,"")</f>
        <v/>
      </c>
      <c r="K1752" s="124" t="str">
        <f>IF(I1752&lt;&gt;"",SUMIFS('JPK_KR-1'!AJ:AJ,'JPK_KR-1'!W:W,J1752),"")</f>
        <v/>
      </c>
      <c r="L1752" s="124" t="str">
        <f>IF(I1752&lt;&gt;"",SUMIFS('JPK_KR-1'!AK:AK,'JPK_KR-1'!W:W,J1752),"")</f>
        <v/>
      </c>
    </row>
    <row r="1753" spans="1:12" x14ac:dyDescent="0.35">
      <c r="A1753" t="str">
        <f>IF(KOKPIT!A1753&lt;&gt;"",KOKPIT!A1753,"")</f>
        <v/>
      </c>
      <c r="B1753" t="str">
        <f>IF(KOKPIT!B1753&lt;&gt;"",KOKPIT!B1753,"")</f>
        <v/>
      </c>
      <c r="C1753" s="124" t="str">
        <f>IF(A1753&lt;&gt;"",SUMIFS('JPK_KR-1'!AL:AL,'JPK_KR-1'!W:W,B1753),"")</f>
        <v/>
      </c>
      <c r="D1753" s="124" t="str">
        <f>IF(A1753&lt;&gt;"",SUMIFS('JPK_KR-1'!AM:AM,'JPK_KR-1'!W:W,B1753),"")</f>
        <v/>
      </c>
      <c r="E1753" t="str">
        <f>IF(KOKPIT!E1753&lt;&gt;"",KOKPIT!E1753,"")</f>
        <v/>
      </c>
      <c r="F1753" t="str">
        <f>IF(KOKPIT!F1753&lt;&gt;"",KOKPIT!F1753,"")</f>
        <v/>
      </c>
      <c r="G1753" s="124" t="str">
        <f>IF(E1753&lt;&gt;"",SUMIFS('JPK_KR-1'!AL:AL,'JPK_KR-1'!W:W,F1753),"")</f>
        <v/>
      </c>
      <c r="H1753" s="124" t="str">
        <f>IF(E1753&lt;&gt;"",SUMIFS('JPK_KR-1'!AM:AM,'JPK_KR-1'!W:W,F1753),"")</f>
        <v/>
      </c>
      <c r="I1753" t="str">
        <f>IF(KOKPIT!I1753&lt;&gt;"",KOKPIT!I1753,"")</f>
        <v/>
      </c>
      <c r="J1753" t="str">
        <f>IF(KOKPIT!J1753&lt;&gt;"",KOKPIT!J1753,"")</f>
        <v/>
      </c>
      <c r="K1753" s="124" t="str">
        <f>IF(I1753&lt;&gt;"",SUMIFS('JPK_KR-1'!AJ:AJ,'JPK_KR-1'!W:W,J1753),"")</f>
        <v/>
      </c>
      <c r="L1753" s="124" t="str">
        <f>IF(I1753&lt;&gt;"",SUMIFS('JPK_KR-1'!AK:AK,'JPK_KR-1'!W:W,J1753),"")</f>
        <v/>
      </c>
    </row>
    <row r="1754" spans="1:12" x14ac:dyDescent="0.35">
      <c r="A1754" t="str">
        <f>IF(KOKPIT!A1754&lt;&gt;"",KOKPIT!A1754,"")</f>
        <v/>
      </c>
      <c r="B1754" t="str">
        <f>IF(KOKPIT!B1754&lt;&gt;"",KOKPIT!B1754,"")</f>
        <v/>
      </c>
      <c r="C1754" s="124" t="str">
        <f>IF(A1754&lt;&gt;"",SUMIFS('JPK_KR-1'!AL:AL,'JPK_KR-1'!W:W,B1754),"")</f>
        <v/>
      </c>
      <c r="D1754" s="124" t="str">
        <f>IF(A1754&lt;&gt;"",SUMIFS('JPK_KR-1'!AM:AM,'JPK_KR-1'!W:W,B1754),"")</f>
        <v/>
      </c>
      <c r="E1754" t="str">
        <f>IF(KOKPIT!E1754&lt;&gt;"",KOKPIT!E1754,"")</f>
        <v/>
      </c>
      <c r="F1754" t="str">
        <f>IF(KOKPIT!F1754&lt;&gt;"",KOKPIT!F1754,"")</f>
        <v/>
      </c>
      <c r="G1754" s="124" t="str">
        <f>IF(E1754&lt;&gt;"",SUMIFS('JPK_KR-1'!AL:AL,'JPK_KR-1'!W:W,F1754),"")</f>
        <v/>
      </c>
      <c r="H1754" s="124" t="str">
        <f>IF(E1754&lt;&gt;"",SUMIFS('JPK_KR-1'!AM:AM,'JPK_KR-1'!W:W,F1754),"")</f>
        <v/>
      </c>
      <c r="I1754" t="str">
        <f>IF(KOKPIT!I1754&lt;&gt;"",KOKPIT!I1754,"")</f>
        <v/>
      </c>
      <c r="J1754" t="str">
        <f>IF(KOKPIT!J1754&lt;&gt;"",KOKPIT!J1754,"")</f>
        <v/>
      </c>
      <c r="K1754" s="124" t="str">
        <f>IF(I1754&lt;&gt;"",SUMIFS('JPK_KR-1'!AJ:AJ,'JPK_KR-1'!W:W,J1754),"")</f>
        <v/>
      </c>
      <c r="L1754" s="124" t="str">
        <f>IF(I1754&lt;&gt;"",SUMIFS('JPK_KR-1'!AK:AK,'JPK_KR-1'!W:W,J1754),"")</f>
        <v/>
      </c>
    </row>
    <row r="1755" spans="1:12" x14ac:dyDescent="0.35">
      <c r="A1755" t="str">
        <f>IF(KOKPIT!A1755&lt;&gt;"",KOKPIT!A1755,"")</f>
        <v/>
      </c>
      <c r="B1755" t="str">
        <f>IF(KOKPIT!B1755&lt;&gt;"",KOKPIT!B1755,"")</f>
        <v/>
      </c>
      <c r="C1755" s="124" t="str">
        <f>IF(A1755&lt;&gt;"",SUMIFS('JPK_KR-1'!AL:AL,'JPK_KR-1'!W:W,B1755),"")</f>
        <v/>
      </c>
      <c r="D1755" s="124" t="str">
        <f>IF(A1755&lt;&gt;"",SUMIFS('JPK_KR-1'!AM:AM,'JPK_KR-1'!W:W,B1755),"")</f>
        <v/>
      </c>
      <c r="E1755" t="str">
        <f>IF(KOKPIT!E1755&lt;&gt;"",KOKPIT!E1755,"")</f>
        <v/>
      </c>
      <c r="F1755" t="str">
        <f>IF(KOKPIT!F1755&lt;&gt;"",KOKPIT!F1755,"")</f>
        <v/>
      </c>
      <c r="G1755" s="124" t="str">
        <f>IF(E1755&lt;&gt;"",SUMIFS('JPK_KR-1'!AL:AL,'JPK_KR-1'!W:W,F1755),"")</f>
        <v/>
      </c>
      <c r="H1755" s="124" t="str">
        <f>IF(E1755&lt;&gt;"",SUMIFS('JPK_KR-1'!AM:AM,'JPK_KR-1'!W:W,F1755),"")</f>
        <v/>
      </c>
      <c r="I1755" t="str">
        <f>IF(KOKPIT!I1755&lt;&gt;"",KOKPIT!I1755,"")</f>
        <v/>
      </c>
      <c r="J1755" t="str">
        <f>IF(KOKPIT!J1755&lt;&gt;"",KOKPIT!J1755,"")</f>
        <v/>
      </c>
      <c r="K1755" s="124" t="str">
        <f>IF(I1755&lt;&gt;"",SUMIFS('JPK_KR-1'!AJ:AJ,'JPK_KR-1'!W:W,J1755),"")</f>
        <v/>
      </c>
      <c r="L1755" s="124" t="str">
        <f>IF(I1755&lt;&gt;"",SUMIFS('JPK_KR-1'!AK:AK,'JPK_KR-1'!W:W,J1755),"")</f>
        <v/>
      </c>
    </row>
    <row r="1756" spans="1:12" x14ac:dyDescent="0.35">
      <c r="A1756" t="str">
        <f>IF(KOKPIT!A1756&lt;&gt;"",KOKPIT!A1756,"")</f>
        <v/>
      </c>
      <c r="B1756" t="str">
        <f>IF(KOKPIT!B1756&lt;&gt;"",KOKPIT!B1756,"")</f>
        <v/>
      </c>
      <c r="C1756" s="124" t="str">
        <f>IF(A1756&lt;&gt;"",SUMIFS('JPK_KR-1'!AL:AL,'JPK_KR-1'!W:W,B1756),"")</f>
        <v/>
      </c>
      <c r="D1756" s="124" t="str">
        <f>IF(A1756&lt;&gt;"",SUMIFS('JPK_KR-1'!AM:AM,'JPK_KR-1'!W:W,B1756),"")</f>
        <v/>
      </c>
      <c r="E1756" t="str">
        <f>IF(KOKPIT!E1756&lt;&gt;"",KOKPIT!E1756,"")</f>
        <v/>
      </c>
      <c r="F1756" t="str">
        <f>IF(KOKPIT!F1756&lt;&gt;"",KOKPIT!F1756,"")</f>
        <v/>
      </c>
      <c r="G1756" s="124" t="str">
        <f>IF(E1756&lt;&gt;"",SUMIFS('JPK_KR-1'!AL:AL,'JPK_KR-1'!W:W,F1756),"")</f>
        <v/>
      </c>
      <c r="H1756" s="124" t="str">
        <f>IF(E1756&lt;&gt;"",SUMIFS('JPK_KR-1'!AM:AM,'JPK_KR-1'!W:W,F1756),"")</f>
        <v/>
      </c>
      <c r="I1756" t="str">
        <f>IF(KOKPIT!I1756&lt;&gt;"",KOKPIT!I1756,"")</f>
        <v/>
      </c>
      <c r="J1756" t="str">
        <f>IF(KOKPIT!J1756&lt;&gt;"",KOKPIT!J1756,"")</f>
        <v/>
      </c>
      <c r="K1756" s="124" t="str">
        <f>IF(I1756&lt;&gt;"",SUMIFS('JPK_KR-1'!AJ:AJ,'JPK_KR-1'!W:W,J1756),"")</f>
        <v/>
      </c>
      <c r="L1756" s="124" t="str">
        <f>IF(I1756&lt;&gt;"",SUMIFS('JPK_KR-1'!AK:AK,'JPK_KR-1'!W:W,J1756),"")</f>
        <v/>
      </c>
    </row>
    <row r="1757" spans="1:12" x14ac:dyDescent="0.35">
      <c r="A1757" t="str">
        <f>IF(KOKPIT!A1757&lt;&gt;"",KOKPIT!A1757,"")</f>
        <v/>
      </c>
      <c r="B1757" t="str">
        <f>IF(KOKPIT!B1757&lt;&gt;"",KOKPIT!B1757,"")</f>
        <v/>
      </c>
      <c r="C1757" s="124" t="str">
        <f>IF(A1757&lt;&gt;"",SUMIFS('JPK_KR-1'!AL:AL,'JPK_KR-1'!W:W,B1757),"")</f>
        <v/>
      </c>
      <c r="D1757" s="124" t="str">
        <f>IF(A1757&lt;&gt;"",SUMIFS('JPK_KR-1'!AM:AM,'JPK_KR-1'!W:W,B1757),"")</f>
        <v/>
      </c>
      <c r="E1757" t="str">
        <f>IF(KOKPIT!E1757&lt;&gt;"",KOKPIT!E1757,"")</f>
        <v/>
      </c>
      <c r="F1757" t="str">
        <f>IF(KOKPIT!F1757&lt;&gt;"",KOKPIT!F1757,"")</f>
        <v/>
      </c>
      <c r="G1757" s="124" t="str">
        <f>IF(E1757&lt;&gt;"",SUMIFS('JPK_KR-1'!AL:AL,'JPK_KR-1'!W:W,F1757),"")</f>
        <v/>
      </c>
      <c r="H1757" s="124" t="str">
        <f>IF(E1757&lt;&gt;"",SUMIFS('JPK_KR-1'!AM:AM,'JPK_KR-1'!W:W,F1757),"")</f>
        <v/>
      </c>
      <c r="I1757" t="str">
        <f>IF(KOKPIT!I1757&lt;&gt;"",KOKPIT!I1757,"")</f>
        <v/>
      </c>
      <c r="J1757" t="str">
        <f>IF(KOKPIT!J1757&lt;&gt;"",KOKPIT!J1757,"")</f>
        <v/>
      </c>
      <c r="K1757" s="124" t="str">
        <f>IF(I1757&lt;&gt;"",SUMIFS('JPK_KR-1'!AJ:AJ,'JPK_KR-1'!W:W,J1757),"")</f>
        <v/>
      </c>
      <c r="L1757" s="124" t="str">
        <f>IF(I1757&lt;&gt;"",SUMIFS('JPK_KR-1'!AK:AK,'JPK_KR-1'!W:W,J1757),"")</f>
        <v/>
      </c>
    </row>
    <row r="1758" spans="1:12" x14ac:dyDescent="0.35">
      <c r="A1758" t="str">
        <f>IF(KOKPIT!A1758&lt;&gt;"",KOKPIT!A1758,"")</f>
        <v/>
      </c>
      <c r="B1758" t="str">
        <f>IF(KOKPIT!B1758&lt;&gt;"",KOKPIT!B1758,"")</f>
        <v/>
      </c>
      <c r="C1758" s="124" t="str">
        <f>IF(A1758&lt;&gt;"",SUMIFS('JPK_KR-1'!AL:AL,'JPK_KR-1'!W:W,B1758),"")</f>
        <v/>
      </c>
      <c r="D1758" s="124" t="str">
        <f>IF(A1758&lt;&gt;"",SUMIFS('JPK_KR-1'!AM:AM,'JPK_KR-1'!W:W,B1758),"")</f>
        <v/>
      </c>
      <c r="E1758" t="str">
        <f>IF(KOKPIT!E1758&lt;&gt;"",KOKPIT!E1758,"")</f>
        <v/>
      </c>
      <c r="F1758" t="str">
        <f>IF(KOKPIT!F1758&lt;&gt;"",KOKPIT!F1758,"")</f>
        <v/>
      </c>
      <c r="G1758" s="124" t="str">
        <f>IF(E1758&lt;&gt;"",SUMIFS('JPK_KR-1'!AL:AL,'JPK_KR-1'!W:W,F1758),"")</f>
        <v/>
      </c>
      <c r="H1758" s="124" t="str">
        <f>IF(E1758&lt;&gt;"",SUMIFS('JPK_KR-1'!AM:AM,'JPK_KR-1'!W:W,F1758),"")</f>
        <v/>
      </c>
      <c r="I1758" t="str">
        <f>IF(KOKPIT!I1758&lt;&gt;"",KOKPIT!I1758,"")</f>
        <v/>
      </c>
      <c r="J1758" t="str">
        <f>IF(KOKPIT!J1758&lt;&gt;"",KOKPIT!J1758,"")</f>
        <v/>
      </c>
      <c r="K1758" s="124" t="str">
        <f>IF(I1758&lt;&gt;"",SUMIFS('JPK_KR-1'!AJ:AJ,'JPK_KR-1'!W:W,J1758),"")</f>
        <v/>
      </c>
      <c r="L1758" s="124" t="str">
        <f>IF(I1758&lt;&gt;"",SUMIFS('JPK_KR-1'!AK:AK,'JPK_KR-1'!W:W,J1758),"")</f>
        <v/>
      </c>
    </row>
    <row r="1759" spans="1:12" x14ac:dyDescent="0.35">
      <c r="A1759" t="str">
        <f>IF(KOKPIT!A1759&lt;&gt;"",KOKPIT!A1759,"")</f>
        <v/>
      </c>
      <c r="B1759" t="str">
        <f>IF(KOKPIT!B1759&lt;&gt;"",KOKPIT!B1759,"")</f>
        <v/>
      </c>
      <c r="C1759" s="124" t="str">
        <f>IF(A1759&lt;&gt;"",SUMIFS('JPK_KR-1'!AL:AL,'JPK_KR-1'!W:W,B1759),"")</f>
        <v/>
      </c>
      <c r="D1759" s="124" t="str">
        <f>IF(A1759&lt;&gt;"",SUMIFS('JPK_KR-1'!AM:AM,'JPK_KR-1'!W:W,B1759),"")</f>
        <v/>
      </c>
      <c r="E1759" t="str">
        <f>IF(KOKPIT!E1759&lt;&gt;"",KOKPIT!E1759,"")</f>
        <v/>
      </c>
      <c r="F1759" t="str">
        <f>IF(KOKPIT!F1759&lt;&gt;"",KOKPIT!F1759,"")</f>
        <v/>
      </c>
      <c r="G1759" s="124" t="str">
        <f>IF(E1759&lt;&gt;"",SUMIFS('JPK_KR-1'!AL:AL,'JPK_KR-1'!W:W,F1759),"")</f>
        <v/>
      </c>
      <c r="H1759" s="124" t="str">
        <f>IF(E1759&lt;&gt;"",SUMIFS('JPK_KR-1'!AM:AM,'JPK_KR-1'!W:W,F1759),"")</f>
        <v/>
      </c>
      <c r="I1759" t="str">
        <f>IF(KOKPIT!I1759&lt;&gt;"",KOKPIT!I1759,"")</f>
        <v/>
      </c>
      <c r="J1759" t="str">
        <f>IF(KOKPIT!J1759&lt;&gt;"",KOKPIT!J1759,"")</f>
        <v/>
      </c>
      <c r="K1759" s="124" t="str">
        <f>IF(I1759&lt;&gt;"",SUMIFS('JPK_KR-1'!AJ:AJ,'JPK_KR-1'!W:W,J1759),"")</f>
        <v/>
      </c>
      <c r="L1759" s="124" t="str">
        <f>IF(I1759&lt;&gt;"",SUMIFS('JPK_KR-1'!AK:AK,'JPK_KR-1'!W:W,J1759),"")</f>
        <v/>
      </c>
    </row>
    <row r="1760" spans="1:12" x14ac:dyDescent="0.35">
      <c r="A1760" t="str">
        <f>IF(KOKPIT!A1760&lt;&gt;"",KOKPIT!A1760,"")</f>
        <v/>
      </c>
      <c r="B1760" t="str">
        <f>IF(KOKPIT!B1760&lt;&gt;"",KOKPIT!B1760,"")</f>
        <v/>
      </c>
      <c r="C1760" s="124" t="str">
        <f>IF(A1760&lt;&gt;"",SUMIFS('JPK_KR-1'!AL:AL,'JPK_KR-1'!W:W,B1760),"")</f>
        <v/>
      </c>
      <c r="D1760" s="124" t="str">
        <f>IF(A1760&lt;&gt;"",SUMIFS('JPK_KR-1'!AM:AM,'JPK_KR-1'!W:W,B1760),"")</f>
        <v/>
      </c>
      <c r="E1760" t="str">
        <f>IF(KOKPIT!E1760&lt;&gt;"",KOKPIT!E1760,"")</f>
        <v/>
      </c>
      <c r="F1760" t="str">
        <f>IF(KOKPIT!F1760&lt;&gt;"",KOKPIT!F1760,"")</f>
        <v/>
      </c>
      <c r="G1760" s="124" t="str">
        <f>IF(E1760&lt;&gt;"",SUMIFS('JPK_KR-1'!AL:AL,'JPK_KR-1'!W:W,F1760),"")</f>
        <v/>
      </c>
      <c r="H1760" s="124" t="str">
        <f>IF(E1760&lt;&gt;"",SUMIFS('JPK_KR-1'!AM:AM,'JPK_KR-1'!W:W,F1760),"")</f>
        <v/>
      </c>
      <c r="I1760" t="str">
        <f>IF(KOKPIT!I1760&lt;&gt;"",KOKPIT!I1760,"")</f>
        <v/>
      </c>
      <c r="J1760" t="str">
        <f>IF(KOKPIT!J1760&lt;&gt;"",KOKPIT!J1760,"")</f>
        <v/>
      </c>
      <c r="K1760" s="124" t="str">
        <f>IF(I1760&lt;&gt;"",SUMIFS('JPK_KR-1'!AJ:AJ,'JPK_KR-1'!W:W,J1760),"")</f>
        <v/>
      </c>
      <c r="L1760" s="124" t="str">
        <f>IF(I1760&lt;&gt;"",SUMIFS('JPK_KR-1'!AK:AK,'JPK_KR-1'!W:W,J1760),"")</f>
        <v/>
      </c>
    </row>
    <row r="1761" spans="1:12" x14ac:dyDescent="0.35">
      <c r="A1761" t="str">
        <f>IF(KOKPIT!A1761&lt;&gt;"",KOKPIT!A1761,"")</f>
        <v/>
      </c>
      <c r="B1761" t="str">
        <f>IF(KOKPIT!B1761&lt;&gt;"",KOKPIT!B1761,"")</f>
        <v/>
      </c>
      <c r="C1761" s="124" t="str">
        <f>IF(A1761&lt;&gt;"",SUMIFS('JPK_KR-1'!AL:AL,'JPK_KR-1'!W:W,B1761),"")</f>
        <v/>
      </c>
      <c r="D1761" s="124" t="str">
        <f>IF(A1761&lt;&gt;"",SUMIFS('JPK_KR-1'!AM:AM,'JPK_KR-1'!W:W,B1761),"")</f>
        <v/>
      </c>
      <c r="E1761" t="str">
        <f>IF(KOKPIT!E1761&lt;&gt;"",KOKPIT!E1761,"")</f>
        <v/>
      </c>
      <c r="F1761" t="str">
        <f>IF(KOKPIT!F1761&lt;&gt;"",KOKPIT!F1761,"")</f>
        <v/>
      </c>
      <c r="G1761" s="124" t="str">
        <f>IF(E1761&lt;&gt;"",SUMIFS('JPK_KR-1'!AL:AL,'JPK_KR-1'!W:W,F1761),"")</f>
        <v/>
      </c>
      <c r="H1761" s="124" t="str">
        <f>IF(E1761&lt;&gt;"",SUMIFS('JPK_KR-1'!AM:AM,'JPK_KR-1'!W:W,F1761),"")</f>
        <v/>
      </c>
      <c r="I1761" t="str">
        <f>IF(KOKPIT!I1761&lt;&gt;"",KOKPIT!I1761,"")</f>
        <v/>
      </c>
      <c r="J1761" t="str">
        <f>IF(KOKPIT!J1761&lt;&gt;"",KOKPIT!J1761,"")</f>
        <v/>
      </c>
      <c r="K1761" s="124" t="str">
        <f>IF(I1761&lt;&gt;"",SUMIFS('JPK_KR-1'!AJ:AJ,'JPK_KR-1'!W:W,J1761),"")</f>
        <v/>
      </c>
      <c r="L1761" s="124" t="str">
        <f>IF(I1761&lt;&gt;"",SUMIFS('JPK_KR-1'!AK:AK,'JPK_KR-1'!W:W,J1761),"")</f>
        <v/>
      </c>
    </row>
    <row r="1762" spans="1:12" x14ac:dyDescent="0.35">
      <c r="A1762" t="str">
        <f>IF(KOKPIT!A1762&lt;&gt;"",KOKPIT!A1762,"")</f>
        <v/>
      </c>
      <c r="B1762" t="str">
        <f>IF(KOKPIT!B1762&lt;&gt;"",KOKPIT!B1762,"")</f>
        <v/>
      </c>
      <c r="C1762" s="124" t="str">
        <f>IF(A1762&lt;&gt;"",SUMIFS('JPK_KR-1'!AL:AL,'JPK_KR-1'!W:W,B1762),"")</f>
        <v/>
      </c>
      <c r="D1762" s="124" t="str">
        <f>IF(A1762&lt;&gt;"",SUMIFS('JPK_KR-1'!AM:AM,'JPK_KR-1'!W:W,B1762),"")</f>
        <v/>
      </c>
      <c r="E1762" t="str">
        <f>IF(KOKPIT!E1762&lt;&gt;"",KOKPIT!E1762,"")</f>
        <v/>
      </c>
      <c r="F1762" t="str">
        <f>IF(KOKPIT!F1762&lt;&gt;"",KOKPIT!F1762,"")</f>
        <v/>
      </c>
      <c r="G1762" s="124" t="str">
        <f>IF(E1762&lt;&gt;"",SUMIFS('JPK_KR-1'!AL:AL,'JPK_KR-1'!W:W,F1762),"")</f>
        <v/>
      </c>
      <c r="H1762" s="124" t="str">
        <f>IF(E1762&lt;&gt;"",SUMIFS('JPK_KR-1'!AM:AM,'JPK_KR-1'!W:W,F1762),"")</f>
        <v/>
      </c>
      <c r="I1762" t="str">
        <f>IF(KOKPIT!I1762&lt;&gt;"",KOKPIT!I1762,"")</f>
        <v/>
      </c>
      <c r="J1762" t="str">
        <f>IF(KOKPIT!J1762&lt;&gt;"",KOKPIT!J1762,"")</f>
        <v/>
      </c>
      <c r="K1762" s="124" t="str">
        <f>IF(I1762&lt;&gt;"",SUMIFS('JPK_KR-1'!AJ:AJ,'JPK_KR-1'!W:W,J1762),"")</f>
        <v/>
      </c>
      <c r="L1762" s="124" t="str">
        <f>IF(I1762&lt;&gt;"",SUMIFS('JPK_KR-1'!AK:AK,'JPK_KR-1'!W:W,J1762),"")</f>
        <v/>
      </c>
    </row>
    <row r="1763" spans="1:12" x14ac:dyDescent="0.35">
      <c r="A1763" t="str">
        <f>IF(KOKPIT!A1763&lt;&gt;"",KOKPIT!A1763,"")</f>
        <v/>
      </c>
      <c r="B1763" t="str">
        <f>IF(KOKPIT!B1763&lt;&gt;"",KOKPIT!B1763,"")</f>
        <v/>
      </c>
      <c r="C1763" s="124" t="str">
        <f>IF(A1763&lt;&gt;"",SUMIFS('JPK_KR-1'!AL:AL,'JPK_KR-1'!W:W,B1763),"")</f>
        <v/>
      </c>
      <c r="D1763" s="124" t="str">
        <f>IF(A1763&lt;&gt;"",SUMIFS('JPK_KR-1'!AM:AM,'JPK_KR-1'!W:W,B1763),"")</f>
        <v/>
      </c>
      <c r="E1763" t="str">
        <f>IF(KOKPIT!E1763&lt;&gt;"",KOKPIT!E1763,"")</f>
        <v/>
      </c>
      <c r="F1763" t="str">
        <f>IF(KOKPIT!F1763&lt;&gt;"",KOKPIT!F1763,"")</f>
        <v/>
      </c>
      <c r="G1763" s="124" t="str">
        <f>IF(E1763&lt;&gt;"",SUMIFS('JPK_KR-1'!AL:AL,'JPK_KR-1'!W:W,F1763),"")</f>
        <v/>
      </c>
      <c r="H1763" s="124" t="str">
        <f>IF(E1763&lt;&gt;"",SUMIFS('JPK_KR-1'!AM:AM,'JPK_KR-1'!W:W,F1763),"")</f>
        <v/>
      </c>
      <c r="I1763" t="str">
        <f>IF(KOKPIT!I1763&lt;&gt;"",KOKPIT!I1763,"")</f>
        <v/>
      </c>
      <c r="J1763" t="str">
        <f>IF(KOKPIT!J1763&lt;&gt;"",KOKPIT!J1763,"")</f>
        <v/>
      </c>
      <c r="K1763" s="124" t="str">
        <f>IF(I1763&lt;&gt;"",SUMIFS('JPK_KR-1'!AJ:AJ,'JPK_KR-1'!W:W,J1763),"")</f>
        <v/>
      </c>
      <c r="L1763" s="124" t="str">
        <f>IF(I1763&lt;&gt;"",SUMIFS('JPK_KR-1'!AK:AK,'JPK_KR-1'!W:W,J1763),"")</f>
        <v/>
      </c>
    </row>
    <row r="1764" spans="1:12" x14ac:dyDescent="0.35">
      <c r="A1764" t="str">
        <f>IF(KOKPIT!A1764&lt;&gt;"",KOKPIT!A1764,"")</f>
        <v/>
      </c>
      <c r="B1764" t="str">
        <f>IF(KOKPIT!B1764&lt;&gt;"",KOKPIT!B1764,"")</f>
        <v/>
      </c>
      <c r="C1764" s="124" t="str">
        <f>IF(A1764&lt;&gt;"",SUMIFS('JPK_KR-1'!AL:AL,'JPK_KR-1'!W:W,B1764),"")</f>
        <v/>
      </c>
      <c r="D1764" s="124" t="str">
        <f>IF(A1764&lt;&gt;"",SUMIFS('JPK_KR-1'!AM:AM,'JPK_KR-1'!W:W,B1764),"")</f>
        <v/>
      </c>
      <c r="E1764" t="str">
        <f>IF(KOKPIT!E1764&lt;&gt;"",KOKPIT!E1764,"")</f>
        <v/>
      </c>
      <c r="F1764" t="str">
        <f>IF(KOKPIT!F1764&lt;&gt;"",KOKPIT!F1764,"")</f>
        <v/>
      </c>
      <c r="G1764" s="124" t="str">
        <f>IF(E1764&lt;&gt;"",SUMIFS('JPK_KR-1'!AL:AL,'JPK_KR-1'!W:W,F1764),"")</f>
        <v/>
      </c>
      <c r="H1764" s="124" t="str">
        <f>IF(E1764&lt;&gt;"",SUMIFS('JPK_KR-1'!AM:AM,'JPK_KR-1'!W:W,F1764),"")</f>
        <v/>
      </c>
      <c r="I1764" t="str">
        <f>IF(KOKPIT!I1764&lt;&gt;"",KOKPIT!I1764,"")</f>
        <v/>
      </c>
      <c r="J1764" t="str">
        <f>IF(KOKPIT!J1764&lt;&gt;"",KOKPIT!J1764,"")</f>
        <v/>
      </c>
      <c r="K1764" s="124" t="str">
        <f>IF(I1764&lt;&gt;"",SUMIFS('JPK_KR-1'!AJ:AJ,'JPK_KR-1'!W:W,J1764),"")</f>
        <v/>
      </c>
      <c r="L1764" s="124" t="str">
        <f>IF(I1764&lt;&gt;"",SUMIFS('JPK_KR-1'!AK:AK,'JPK_KR-1'!W:W,J1764),"")</f>
        <v/>
      </c>
    </row>
    <row r="1765" spans="1:12" x14ac:dyDescent="0.35">
      <c r="A1765" t="str">
        <f>IF(KOKPIT!A1765&lt;&gt;"",KOKPIT!A1765,"")</f>
        <v/>
      </c>
      <c r="B1765" t="str">
        <f>IF(KOKPIT!B1765&lt;&gt;"",KOKPIT!B1765,"")</f>
        <v/>
      </c>
      <c r="C1765" s="124" t="str">
        <f>IF(A1765&lt;&gt;"",SUMIFS('JPK_KR-1'!AL:AL,'JPK_KR-1'!W:W,B1765),"")</f>
        <v/>
      </c>
      <c r="D1765" s="124" t="str">
        <f>IF(A1765&lt;&gt;"",SUMIFS('JPK_KR-1'!AM:AM,'JPK_KR-1'!W:W,B1765),"")</f>
        <v/>
      </c>
      <c r="E1765" t="str">
        <f>IF(KOKPIT!E1765&lt;&gt;"",KOKPIT!E1765,"")</f>
        <v/>
      </c>
      <c r="F1765" t="str">
        <f>IF(KOKPIT!F1765&lt;&gt;"",KOKPIT!F1765,"")</f>
        <v/>
      </c>
      <c r="G1765" s="124" t="str">
        <f>IF(E1765&lt;&gt;"",SUMIFS('JPK_KR-1'!AL:AL,'JPK_KR-1'!W:W,F1765),"")</f>
        <v/>
      </c>
      <c r="H1765" s="124" t="str">
        <f>IF(E1765&lt;&gt;"",SUMIFS('JPK_KR-1'!AM:AM,'JPK_KR-1'!W:W,F1765),"")</f>
        <v/>
      </c>
      <c r="I1765" t="str">
        <f>IF(KOKPIT!I1765&lt;&gt;"",KOKPIT!I1765,"")</f>
        <v/>
      </c>
      <c r="J1765" t="str">
        <f>IF(KOKPIT!J1765&lt;&gt;"",KOKPIT!J1765,"")</f>
        <v/>
      </c>
      <c r="K1765" s="124" t="str">
        <f>IF(I1765&lt;&gt;"",SUMIFS('JPK_KR-1'!AJ:AJ,'JPK_KR-1'!W:W,J1765),"")</f>
        <v/>
      </c>
      <c r="L1765" s="124" t="str">
        <f>IF(I1765&lt;&gt;"",SUMIFS('JPK_KR-1'!AK:AK,'JPK_KR-1'!W:W,J1765),"")</f>
        <v/>
      </c>
    </row>
    <row r="1766" spans="1:12" x14ac:dyDescent="0.35">
      <c r="A1766" t="str">
        <f>IF(KOKPIT!A1766&lt;&gt;"",KOKPIT!A1766,"")</f>
        <v/>
      </c>
      <c r="B1766" t="str">
        <f>IF(KOKPIT!B1766&lt;&gt;"",KOKPIT!B1766,"")</f>
        <v/>
      </c>
      <c r="C1766" s="124" t="str">
        <f>IF(A1766&lt;&gt;"",SUMIFS('JPK_KR-1'!AL:AL,'JPK_KR-1'!W:W,B1766),"")</f>
        <v/>
      </c>
      <c r="D1766" s="124" t="str">
        <f>IF(A1766&lt;&gt;"",SUMIFS('JPK_KR-1'!AM:AM,'JPK_KR-1'!W:W,B1766),"")</f>
        <v/>
      </c>
      <c r="E1766" t="str">
        <f>IF(KOKPIT!E1766&lt;&gt;"",KOKPIT!E1766,"")</f>
        <v/>
      </c>
      <c r="F1766" t="str">
        <f>IF(KOKPIT!F1766&lt;&gt;"",KOKPIT!F1766,"")</f>
        <v/>
      </c>
      <c r="G1766" s="124" t="str">
        <f>IF(E1766&lt;&gt;"",SUMIFS('JPK_KR-1'!AL:AL,'JPK_KR-1'!W:W,F1766),"")</f>
        <v/>
      </c>
      <c r="H1766" s="124" t="str">
        <f>IF(E1766&lt;&gt;"",SUMIFS('JPK_KR-1'!AM:AM,'JPK_KR-1'!W:W,F1766),"")</f>
        <v/>
      </c>
      <c r="I1766" t="str">
        <f>IF(KOKPIT!I1766&lt;&gt;"",KOKPIT!I1766,"")</f>
        <v/>
      </c>
      <c r="J1766" t="str">
        <f>IF(KOKPIT!J1766&lt;&gt;"",KOKPIT!J1766,"")</f>
        <v/>
      </c>
      <c r="K1766" s="124" t="str">
        <f>IF(I1766&lt;&gt;"",SUMIFS('JPK_KR-1'!AJ:AJ,'JPK_KR-1'!W:W,J1766),"")</f>
        <v/>
      </c>
      <c r="L1766" s="124" t="str">
        <f>IF(I1766&lt;&gt;"",SUMIFS('JPK_KR-1'!AK:AK,'JPK_KR-1'!W:W,J1766),"")</f>
        <v/>
      </c>
    </row>
    <row r="1767" spans="1:12" x14ac:dyDescent="0.35">
      <c r="A1767" t="str">
        <f>IF(KOKPIT!A1767&lt;&gt;"",KOKPIT!A1767,"")</f>
        <v/>
      </c>
      <c r="B1767" t="str">
        <f>IF(KOKPIT!B1767&lt;&gt;"",KOKPIT!B1767,"")</f>
        <v/>
      </c>
      <c r="C1767" s="124" t="str">
        <f>IF(A1767&lt;&gt;"",SUMIFS('JPK_KR-1'!AL:AL,'JPK_KR-1'!W:W,B1767),"")</f>
        <v/>
      </c>
      <c r="D1767" s="124" t="str">
        <f>IF(A1767&lt;&gt;"",SUMIFS('JPK_KR-1'!AM:AM,'JPK_KR-1'!W:W,B1767),"")</f>
        <v/>
      </c>
      <c r="E1767" t="str">
        <f>IF(KOKPIT!E1767&lt;&gt;"",KOKPIT!E1767,"")</f>
        <v/>
      </c>
      <c r="F1767" t="str">
        <f>IF(KOKPIT!F1767&lt;&gt;"",KOKPIT!F1767,"")</f>
        <v/>
      </c>
      <c r="G1767" s="124" t="str">
        <f>IF(E1767&lt;&gt;"",SUMIFS('JPK_KR-1'!AL:AL,'JPK_KR-1'!W:W,F1767),"")</f>
        <v/>
      </c>
      <c r="H1767" s="124" t="str">
        <f>IF(E1767&lt;&gt;"",SUMIFS('JPK_KR-1'!AM:AM,'JPK_KR-1'!W:W,F1767),"")</f>
        <v/>
      </c>
      <c r="I1767" t="str">
        <f>IF(KOKPIT!I1767&lt;&gt;"",KOKPIT!I1767,"")</f>
        <v/>
      </c>
      <c r="J1767" t="str">
        <f>IF(KOKPIT!J1767&lt;&gt;"",KOKPIT!J1767,"")</f>
        <v/>
      </c>
      <c r="K1767" s="124" t="str">
        <f>IF(I1767&lt;&gt;"",SUMIFS('JPK_KR-1'!AJ:AJ,'JPK_KR-1'!W:W,J1767),"")</f>
        <v/>
      </c>
      <c r="L1767" s="124" t="str">
        <f>IF(I1767&lt;&gt;"",SUMIFS('JPK_KR-1'!AK:AK,'JPK_KR-1'!W:W,J1767),"")</f>
        <v/>
      </c>
    </row>
    <row r="1768" spans="1:12" x14ac:dyDescent="0.35">
      <c r="A1768" t="str">
        <f>IF(KOKPIT!A1768&lt;&gt;"",KOKPIT!A1768,"")</f>
        <v/>
      </c>
      <c r="B1768" t="str">
        <f>IF(KOKPIT!B1768&lt;&gt;"",KOKPIT!B1768,"")</f>
        <v/>
      </c>
      <c r="C1768" s="124" t="str">
        <f>IF(A1768&lt;&gt;"",SUMIFS('JPK_KR-1'!AL:AL,'JPK_KR-1'!W:W,B1768),"")</f>
        <v/>
      </c>
      <c r="D1768" s="124" t="str">
        <f>IF(A1768&lt;&gt;"",SUMIFS('JPK_KR-1'!AM:AM,'JPK_KR-1'!W:W,B1768),"")</f>
        <v/>
      </c>
      <c r="E1768" t="str">
        <f>IF(KOKPIT!E1768&lt;&gt;"",KOKPIT!E1768,"")</f>
        <v/>
      </c>
      <c r="F1768" t="str">
        <f>IF(KOKPIT!F1768&lt;&gt;"",KOKPIT!F1768,"")</f>
        <v/>
      </c>
      <c r="G1768" s="124" t="str">
        <f>IF(E1768&lt;&gt;"",SUMIFS('JPK_KR-1'!AL:AL,'JPK_KR-1'!W:W,F1768),"")</f>
        <v/>
      </c>
      <c r="H1768" s="124" t="str">
        <f>IF(E1768&lt;&gt;"",SUMIFS('JPK_KR-1'!AM:AM,'JPK_KR-1'!W:W,F1768),"")</f>
        <v/>
      </c>
      <c r="I1768" t="str">
        <f>IF(KOKPIT!I1768&lt;&gt;"",KOKPIT!I1768,"")</f>
        <v/>
      </c>
      <c r="J1768" t="str">
        <f>IF(KOKPIT!J1768&lt;&gt;"",KOKPIT!J1768,"")</f>
        <v/>
      </c>
      <c r="K1768" s="124" t="str">
        <f>IF(I1768&lt;&gt;"",SUMIFS('JPK_KR-1'!AJ:AJ,'JPK_KR-1'!W:W,J1768),"")</f>
        <v/>
      </c>
      <c r="L1768" s="124" t="str">
        <f>IF(I1768&lt;&gt;"",SUMIFS('JPK_KR-1'!AK:AK,'JPK_KR-1'!W:W,J1768),"")</f>
        <v/>
      </c>
    </row>
    <row r="1769" spans="1:12" x14ac:dyDescent="0.35">
      <c r="A1769" t="str">
        <f>IF(KOKPIT!A1769&lt;&gt;"",KOKPIT!A1769,"")</f>
        <v/>
      </c>
      <c r="B1769" t="str">
        <f>IF(KOKPIT!B1769&lt;&gt;"",KOKPIT!B1769,"")</f>
        <v/>
      </c>
      <c r="C1769" s="124" t="str">
        <f>IF(A1769&lt;&gt;"",SUMIFS('JPK_KR-1'!AL:AL,'JPK_KR-1'!W:W,B1769),"")</f>
        <v/>
      </c>
      <c r="D1769" s="124" t="str">
        <f>IF(A1769&lt;&gt;"",SUMIFS('JPK_KR-1'!AM:AM,'JPK_KR-1'!W:W,B1769),"")</f>
        <v/>
      </c>
      <c r="E1769" t="str">
        <f>IF(KOKPIT!E1769&lt;&gt;"",KOKPIT!E1769,"")</f>
        <v/>
      </c>
      <c r="F1769" t="str">
        <f>IF(KOKPIT!F1769&lt;&gt;"",KOKPIT!F1769,"")</f>
        <v/>
      </c>
      <c r="G1769" s="124" t="str">
        <f>IF(E1769&lt;&gt;"",SUMIFS('JPK_KR-1'!AL:AL,'JPK_KR-1'!W:W,F1769),"")</f>
        <v/>
      </c>
      <c r="H1769" s="124" t="str">
        <f>IF(E1769&lt;&gt;"",SUMIFS('JPK_KR-1'!AM:AM,'JPK_KR-1'!W:W,F1769),"")</f>
        <v/>
      </c>
      <c r="I1769" t="str">
        <f>IF(KOKPIT!I1769&lt;&gt;"",KOKPIT!I1769,"")</f>
        <v/>
      </c>
      <c r="J1769" t="str">
        <f>IF(KOKPIT!J1769&lt;&gt;"",KOKPIT!J1769,"")</f>
        <v/>
      </c>
      <c r="K1769" s="124" t="str">
        <f>IF(I1769&lt;&gt;"",SUMIFS('JPK_KR-1'!AJ:AJ,'JPK_KR-1'!W:W,J1769),"")</f>
        <v/>
      </c>
      <c r="L1769" s="124" t="str">
        <f>IF(I1769&lt;&gt;"",SUMIFS('JPK_KR-1'!AK:AK,'JPK_KR-1'!W:W,J1769),"")</f>
        <v/>
      </c>
    </row>
    <row r="1770" spans="1:12" x14ac:dyDescent="0.35">
      <c r="A1770" t="str">
        <f>IF(KOKPIT!A1770&lt;&gt;"",KOKPIT!A1770,"")</f>
        <v/>
      </c>
      <c r="B1770" t="str">
        <f>IF(KOKPIT!B1770&lt;&gt;"",KOKPIT!B1770,"")</f>
        <v/>
      </c>
      <c r="C1770" s="124" t="str">
        <f>IF(A1770&lt;&gt;"",SUMIFS('JPK_KR-1'!AL:AL,'JPK_KR-1'!W:W,B1770),"")</f>
        <v/>
      </c>
      <c r="D1770" s="124" t="str">
        <f>IF(A1770&lt;&gt;"",SUMIFS('JPK_KR-1'!AM:AM,'JPK_KR-1'!W:W,B1770),"")</f>
        <v/>
      </c>
      <c r="E1770" t="str">
        <f>IF(KOKPIT!E1770&lt;&gt;"",KOKPIT!E1770,"")</f>
        <v/>
      </c>
      <c r="F1770" t="str">
        <f>IF(KOKPIT!F1770&lt;&gt;"",KOKPIT!F1770,"")</f>
        <v/>
      </c>
      <c r="G1770" s="124" t="str">
        <f>IF(E1770&lt;&gt;"",SUMIFS('JPK_KR-1'!AL:AL,'JPK_KR-1'!W:W,F1770),"")</f>
        <v/>
      </c>
      <c r="H1770" s="124" t="str">
        <f>IF(E1770&lt;&gt;"",SUMIFS('JPK_KR-1'!AM:AM,'JPK_KR-1'!W:W,F1770),"")</f>
        <v/>
      </c>
      <c r="I1770" t="str">
        <f>IF(KOKPIT!I1770&lt;&gt;"",KOKPIT!I1770,"")</f>
        <v/>
      </c>
      <c r="J1770" t="str">
        <f>IF(KOKPIT!J1770&lt;&gt;"",KOKPIT!J1770,"")</f>
        <v/>
      </c>
      <c r="K1770" s="124" t="str">
        <f>IF(I1770&lt;&gt;"",SUMIFS('JPK_KR-1'!AJ:AJ,'JPK_KR-1'!W:W,J1770),"")</f>
        <v/>
      </c>
      <c r="L1770" s="124" t="str">
        <f>IF(I1770&lt;&gt;"",SUMIFS('JPK_KR-1'!AK:AK,'JPK_KR-1'!W:W,J1770),"")</f>
        <v/>
      </c>
    </row>
    <row r="1771" spans="1:12" x14ac:dyDescent="0.35">
      <c r="A1771" t="str">
        <f>IF(KOKPIT!A1771&lt;&gt;"",KOKPIT!A1771,"")</f>
        <v/>
      </c>
      <c r="B1771" t="str">
        <f>IF(KOKPIT!B1771&lt;&gt;"",KOKPIT!B1771,"")</f>
        <v/>
      </c>
      <c r="C1771" s="124" t="str">
        <f>IF(A1771&lt;&gt;"",SUMIFS('JPK_KR-1'!AL:AL,'JPK_KR-1'!W:W,B1771),"")</f>
        <v/>
      </c>
      <c r="D1771" s="124" t="str">
        <f>IF(A1771&lt;&gt;"",SUMIFS('JPK_KR-1'!AM:AM,'JPK_KR-1'!W:W,B1771),"")</f>
        <v/>
      </c>
      <c r="E1771" t="str">
        <f>IF(KOKPIT!E1771&lt;&gt;"",KOKPIT!E1771,"")</f>
        <v/>
      </c>
      <c r="F1771" t="str">
        <f>IF(KOKPIT!F1771&lt;&gt;"",KOKPIT!F1771,"")</f>
        <v/>
      </c>
      <c r="G1771" s="124" t="str">
        <f>IF(E1771&lt;&gt;"",SUMIFS('JPK_KR-1'!AL:AL,'JPK_KR-1'!W:W,F1771),"")</f>
        <v/>
      </c>
      <c r="H1771" s="124" t="str">
        <f>IF(E1771&lt;&gt;"",SUMIFS('JPK_KR-1'!AM:AM,'JPK_KR-1'!W:W,F1771),"")</f>
        <v/>
      </c>
      <c r="I1771" t="str">
        <f>IF(KOKPIT!I1771&lt;&gt;"",KOKPIT!I1771,"")</f>
        <v/>
      </c>
      <c r="J1771" t="str">
        <f>IF(KOKPIT!J1771&lt;&gt;"",KOKPIT!J1771,"")</f>
        <v/>
      </c>
      <c r="K1771" s="124" t="str">
        <f>IF(I1771&lt;&gt;"",SUMIFS('JPK_KR-1'!AJ:AJ,'JPK_KR-1'!W:W,J1771),"")</f>
        <v/>
      </c>
      <c r="L1771" s="124" t="str">
        <f>IF(I1771&lt;&gt;"",SUMIFS('JPK_KR-1'!AK:AK,'JPK_KR-1'!W:W,J1771),"")</f>
        <v/>
      </c>
    </row>
    <row r="1772" spans="1:12" x14ac:dyDescent="0.35">
      <c r="A1772" t="str">
        <f>IF(KOKPIT!A1772&lt;&gt;"",KOKPIT!A1772,"")</f>
        <v/>
      </c>
      <c r="B1772" t="str">
        <f>IF(KOKPIT!B1772&lt;&gt;"",KOKPIT!B1772,"")</f>
        <v/>
      </c>
      <c r="C1772" s="124" t="str">
        <f>IF(A1772&lt;&gt;"",SUMIFS('JPK_KR-1'!AL:AL,'JPK_KR-1'!W:W,B1772),"")</f>
        <v/>
      </c>
      <c r="D1772" s="124" t="str">
        <f>IF(A1772&lt;&gt;"",SUMIFS('JPK_KR-1'!AM:AM,'JPK_KR-1'!W:W,B1772),"")</f>
        <v/>
      </c>
      <c r="E1772" t="str">
        <f>IF(KOKPIT!E1772&lt;&gt;"",KOKPIT!E1772,"")</f>
        <v/>
      </c>
      <c r="F1772" t="str">
        <f>IF(KOKPIT!F1772&lt;&gt;"",KOKPIT!F1772,"")</f>
        <v/>
      </c>
      <c r="G1772" s="124" t="str">
        <f>IF(E1772&lt;&gt;"",SUMIFS('JPK_KR-1'!AL:AL,'JPK_KR-1'!W:W,F1772),"")</f>
        <v/>
      </c>
      <c r="H1772" s="124" t="str">
        <f>IF(E1772&lt;&gt;"",SUMIFS('JPK_KR-1'!AM:AM,'JPK_KR-1'!W:W,F1772),"")</f>
        <v/>
      </c>
      <c r="I1772" t="str">
        <f>IF(KOKPIT!I1772&lt;&gt;"",KOKPIT!I1772,"")</f>
        <v/>
      </c>
      <c r="J1772" t="str">
        <f>IF(KOKPIT!J1772&lt;&gt;"",KOKPIT!J1772,"")</f>
        <v/>
      </c>
      <c r="K1772" s="124" t="str">
        <f>IF(I1772&lt;&gt;"",SUMIFS('JPK_KR-1'!AJ:AJ,'JPK_KR-1'!W:W,J1772),"")</f>
        <v/>
      </c>
      <c r="L1772" s="124" t="str">
        <f>IF(I1772&lt;&gt;"",SUMIFS('JPK_KR-1'!AK:AK,'JPK_KR-1'!W:W,J1772),"")</f>
        <v/>
      </c>
    </row>
    <row r="1773" spans="1:12" x14ac:dyDescent="0.35">
      <c r="A1773" t="str">
        <f>IF(KOKPIT!A1773&lt;&gt;"",KOKPIT!A1773,"")</f>
        <v/>
      </c>
      <c r="B1773" t="str">
        <f>IF(KOKPIT!B1773&lt;&gt;"",KOKPIT!B1773,"")</f>
        <v/>
      </c>
      <c r="C1773" s="124" t="str">
        <f>IF(A1773&lt;&gt;"",SUMIFS('JPK_KR-1'!AL:AL,'JPK_KR-1'!W:W,B1773),"")</f>
        <v/>
      </c>
      <c r="D1773" s="124" t="str">
        <f>IF(A1773&lt;&gt;"",SUMIFS('JPK_KR-1'!AM:AM,'JPK_KR-1'!W:W,B1773),"")</f>
        <v/>
      </c>
      <c r="E1773" t="str">
        <f>IF(KOKPIT!E1773&lt;&gt;"",KOKPIT!E1773,"")</f>
        <v/>
      </c>
      <c r="F1773" t="str">
        <f>IF(KOKPIT!F1773&lt;&gt;"",KOKPIT!F1773,"")</f>
        <v/>
      </c>
      <c r="G1773" s="124" t="str">
        <f>IF(E1773&lt;&gt;"",SUMIFS('JPK_KR-1'!AL:AL,'JPK_KR-1'!W:W,F1773),"")</f>
        <v/>
      </c>
      <c r="H1773" s="124" t="str">
        <f>IF(E1773&lt;&gt;"",SUMIFS('JPK_KR-1'!AM:AM,'JPK_KR-1'!W:W,F1773),"")</f>
        <v/>
      </c>
      <c r="I1773" t="str">
        <f>IF(KOKPIT!I1773&lt;&gt;"",KOKPIT!I1773,"")</f>
        <v/>
      </c>
      <c r="J1773" t="str">
        <f>IF(KOKPIT!J1773&lt;&gt;"",KOKPIT!J1773,"")</f>
        <v/>
      </c>
      <c r="K1773" s="124" t="str">
        <f>IF(I1773&lt;&gt;"",SUMIFS('JPK_KR-1'!AJ:AJ,'JPK_KR-1'!W:W,J1773),"")</f>
        <v/>
      </c>
      <c r="L1773" s="124" t="str">
        <f>IF(I1773&lt;&gt;"",SUMIFS('JPK_KR-1'!AK:AK,'JPK_KR-1'!W:W,J1773),"")</f>
        <v/>
      </c>
    </row>
    <row r="1774" spans="1:12" x14ac:dyDescent="0.35">
      <c r="A1774" t="str">
        <f>IF(KOKPIT!A1774&lt;&gt;"",KOKPIT!A1774,"")</f>
        <v/>
      </c>
      <c r="B1774" t="str">
        <f>IF(KOKPIT!B1774&lt;&gt;"",KOKPIT!B1774,"")</f>
        <v/>
      </c>
      <c r="C1774" s="124" t="str">
        <f>IF(A1774&lt;&gt;"",SUMIFS('JPK_KR-1'!AL:AL,'JPK_KR-1'!W:W,B1774),"")</f>
        <v/>
      </c>
      <c r="D1774" s="124" t="str">
        <f>IF(A1774&lt;&gt;"",SUMIFS('JPK_KR-1'!AM:AM,'JPK_KR-1'!W:W,B1774),"")</f>
        <v/>
      </c>
      <c r="E1774" t="str">
        <f>IF(KOKPIT!E1774&lt;&gt;"",KOKPIT!E1774,"")</f>
        <v/>
      </c>
      <c r="F1774" t="str">
        <f>IF(KOKPIT!F1774&lt;&gt;"",KOKPIT!F1774,"")</f>
        <v/>
      </c>
      <c r="G1774" s="124" t="str">
        <f>IF(E1774&lt;&gt;"",SUMIFS('JPK_KR-1'!AL:AL,'JPK_KR-1'!W:W,F1774),"")</f>
        <v/>
      </c>
      <c r="H1774" s="124" t="str">
        <f>IF(E1774&lt;&gt;"",SUMIFS('JPK_KR-1'!AM:AM,'JPK_KR-1'!W:W,F1774),"")</f>
        <v/>
      </c>
      <c r="I1774" t="str">
        <f>IF(KOKPIT!I1774&lt;&gt;"",KOKPIT!I1774,"")</f>
        <v/>
      </c>
      <c r="J1774" t="str">
        <f>IF(KOKPIT!J1774&lt;&gt;"",KOKPIT!J1774,"")</f>
        <v/>
      </c>
      <c r="K1774" s="124" t="str">
        <f>IF(I1774&lt;&gt;"",SUMIFS('JPK_KR-1'!AJ:AJ,'JPK_KR-1'!W:W,J1774),"")</f>
        <v/>
      </c>
      <c r="L1774" s="124" t="str">
        <f>IF(I1774&lt;&gt;"",SUMIFS('JPK_KR-1'!AK:AK,'JPK_KR-1'!W:W,J1774),"")</f>
        <v/>
      </c>
    </row>
    <row r="1775" spans="1:12" x14ac:dyDescent="0.35">
      <c r="A1775" t="str">
        <f>IF(KOKPIT!A1775&lt;&gt;"",KOKPIT!A1775,"")</f>
        <v/>
      </c>
      <c r="B1775" t="str">
        <f>IF(KOKPIT!B1775&lt;&gt;"",KOKPIT!B1775,"")</f>
        <v/>
      </c>
      <c r="C1775" s="124" t="str">
        <f>IF(A1775&lt;&gt;"",SUMIFS('JPK_KR-1'!AL:AL,'JPK_KR-1'!W:W,B1775),"")</f>
        <v/>
      </c>
      <c r="D1775" s="124" t="str">
        <f>IF(A1775&lt;&gt;"",SUMIFS('JPK_KR-1'!AM:AM,'JPK_KR-1'!W:W,B1775),"")</f>
        <v/>
      </c>
      <c r="E1775" t="str">
        <f>IF(KOKPIT!E1775&lt;&gt;"",KOKPIT!E1775,"")</f>
        <v/>
      </c>
      <c r="F1775" t="str">
        <f>IF(KOKPIT!F1775&lt;&gt;"",KOKPIT!F1775,"")</f>
        <v/>
      </c>
      <c r="G1775" s="124" t="str">
        <f>IF(E1775&lt;&gt;"",SUMIFS('JPK_KR-1'!AL:AL,'JPK_KR-1'!W:W,F1775),"")</f>
        <v/>
      </c>
      <c r="H1775" s="124" t="str">
        <f>IF(E1775&lt;&gt;"",SUMIFS('JPK_KR-1'!AM:AM,'JPK_KR-1'!W:W,F1775),"")</f>
        <v/>
      </c>
      <c r="I1775" t="str">
        <f>IF(KOKPIT!I1775&lt;&gt;"",KOKPIT!I1775,"")</f>
        <v/>
      </c>
      <c r="J1775" t="str">
        <f>IF(KOKPIT!J1775&lt;&gt;"",KOKPIT!J1775,"")</f>
        <v/>
      </c>
      <c r="K1775" s="124" t="str">
        <f>IF(I1775&lt;&gt;"",SUMIFS('JPK_KR-1'!AJ:AJ,'JPK_KR-1'!W:W,J1775),"")</f>
        <v/>
      </c>
      <c r="L1775" s="124" t="str">
        <f>IF(I1775&lt;&gt;"",SUMIFS('JPK_KR-1'!AK:AK,'JPK_KR-1'!W:W,J1775),"")</f>
        <v/>
      </c>
    </row>
    <row r="1776" spans="1:12" x14ac:dyDescent="0.35">
      <c r="A1776" t="str">
        <f>IF(KOKPIT!A1776&lt;&gt;"",KOKPIT!A1776,"")</f>
        <v/>
      </c>
      <c r="B1776" t="str">
        <f>IF(KOKPIT!B1776&lt;&gt;"",KOKPIT!B1776,"")</f>
        <v/>
      </c>
      <c r="C1776" s="124" t="str">
        <f>IF(A1776&lt;&gt;"",SUMIFS('JPK_KR-1'!AL:AL,'JPK_KR-1'!W:W,B1776),"")</f>
        <v/>
      </c>
      <c r="D1776" s="124" t="str">
        <f>IF(A1776&lt;&gt;"",SUMIFS('JPK_KR-1'!AM:AM,'JPK_KR-1'!W:W,B1776),"")</f>
        <v/>
      </c>
      <c r="E1776" t="str">
        <f>IF(KOKPIT!E1776&lt;&gt;"",KOKPIT!E1776,"")</f>
        <v/>
      </c>
      <c r="F1776" t="str">
        <f>IF(KOKPIT!F1776&lt;&gt;"",KOKPIT!F1776,"")</f>
        <v/>
      </c>
      <c r="G1776" s="124" t="str">
        <f>IF(E1776&lt;&gt;"",SUMIFS('JPK_KR-1'!AL:AL,'JPK_KR-1'!W:W,F1776),"")</f>
        <v/>
      </c>
      <c r="H1776" s="124" t="str">
        <f>IF(E1776&lt;&gt;"",SUMIFS('JPK_KR-1'!AM:AM,'JPK_KR-1'!W:W,F1776),"")</f>
        <v/>
      </c>
      <c r="I1776" t="str">
        <f>IF(KOKPIT!I1776&lt;&gt;"",KOKPIT!I1776,"")</f>
        <v/>
      </c>
      <c r="J1776" t="str">
        <f>IF(KOKPIT!J1776&lt;&gt;"",KOKPIT!J1776,"")</f>
        <v/>
      </c>
      <c r="K1776" s="124" t="str">
        <f>IF(I1776&lt;&gt;"",SUMIFS('JPK_KR-1'!AJ:AJ,'JPK_KR-1'!W:W,J1776),"")</f>
        <v/>
      </c>
      <c r="L1776" s="124" t="str">
        <f>IF(I1776&lt;&gt;"",SUMIFS('JPK_KR-1'!AK:AK,'JPK_KR-1'!W:W,J1776),"")</f>
        <v/>
      </c>
    </row>
    <row r="1777" spans="1:12" x14ac:dyDescent="0.35">
      <c r="A1777" t="str">
        <f>IF(KOKPIT!A1777&lt;&gt;"",KOKPIT!A1777,"")</f>
        <v/>
      </c>
      <c r="B1777" t="str">
        <f>IF(KOKPIT!B1777&lt;&gt;"",KOKPIT!B1777,"")</f>
        <v/>
      </c>
      <c r="C1777" s="124" t="str">
        <f>IF(A1777&lt;&gt;"",SUMIFS('JPK_KR-1'!AL:AL,'JPK_KR-1'!W:W,B1777),"")</f>
        <v/>
      </c>
      <c r="D1777" s="124" t="str">
        <f>IF(A1777&lt;&gt;"",SUMIFS('JPK_KR-1'!AM:AM,'JPK_KR-1'!W:W,B1777),"")</f>
        <v/>
      </c>
      <c r="E1777" t="str">
        <f>IF(KOKPIT!E1777&lt;&gt;"",KOKPIT!E1777,"")</f>
        <v/>
      </c>
      <c r="F1777" t="str">
        <f>IF(KOKPIT!F1777&lt;&gt;"",KOKPIT!F1777,"")</f>
        <v/>
      </c>
      <c r="G1777" s="124" t="str">
        <f>IF(E1777&lt;&gt;"",SUMIFS('JPK_KR-1'!AL:AL,'JPK_KR-1'!W:W,F1777),"")</f>
        <v/>
      </c>
      <c r="H1777" s="124" t="str">
        <f>IF(E1777&lt;&gt;"",SUMIFS('JPK_KR-1'!AM:AM,'JPK_KR-1'!W:W,F1777),"")</f>
        <v/>
      </c>
      <c r="I1777" t="str">
        <f>IF(KOKPIT!I1777&lt;&gt;"",KOKPIT!I1777,"")</f>
        <v/>
      </c>
      <c r="J1777" t="str">
        <f>IF(KOKPIT!J1777&lt;&gt;"",KOKPIT!J1777,"")</f>
        <v/>
      </c>
      <c r="K1777" s="124" t="str">
        <f>IF(I1777&lt;&gt;"",SUMIFS('JPK_KR-1'!AJ:AJ,'JPK_KR-1'!W:W,J1777),"")</f>
        <v/>
      </c>
      <c r="L1777" s="124" t="str">
        <f>IF(I1777&lt;&gt;"",SUMIFS('JPK_KR-1'!AK:AK,'JPK_KR-1'!W:W,J1777),"")</f>
        <v/>
      </c>
    </row>
    <row r="1778" spans="1:12" x14ac:dyDescent="0.35">
      <c r="A1778" t="str">
        <f>IF(KOKPIT!A1778&lt;&gt;"",KOKPIT!A1778,"")</f>
        <v/>
      </c>
      <c r="B1778" t="str">
        <f>IF(KOKPIT!B1778&lt;&gt;"",KOKPIT!B1778,"")</f>
        <v/>
      </c>
      <c r="C1778" s="124" t="str">
        <f>IF(A1778&lt;&gt;"",SUMIFS('JPK_KR-1'!AL:AL,'JPK_KR-1'!W:W,B1778),"")</f>
        <v/>
      </c>
      <c r="D1778" s="124" t="str">
        <f>IF(A1778&lt;&gt;"",SUMIFS('JPK_KR-1'!AM:AM,'JPK_KR-1'!W:W,B1778),"")</f>
        <v/>
      </c>
      <c r="E1778" t="str">
        <f>IF(KOKPIT!E1778&lt;&gt;"",KOKPIT!E1778,"")</f>
        <v/>
      </c>
      <c r="F1778" t="str">
        <f>IF(KOKPIT!F1778&lt;&gt;"",KOKPIT!F1778,"")</f>
        <v/>
      </c>
      <c r="G1778" s="124" t="str">
        <f>IF(E1778&lt;&gt;"",SUMIFS('JPK_KR-1'!AL:AL,'JPK_KR-1'!W:W,F1778),"")</f>
        <v/>
      </c>
      <c r="H1778" s="124" t="str">
        <f>IF(E1778&lt;&gt;"",SUMIFS('JPK_KR-1'!AM:AM,'JPK_KR-1'!W:W,F1778),"")</f>
        <v/>
      </c>
      <c r="I1778" t="str">
        <f>IF(KOKPIT!I1778&lt;&gt;"",KOKPIT!I1778,"")</f>
        <v/>
      </c>
      <c r="J1778" t="str">
        <f>IF(KOKPIT!J1778&lt;&gt;"",KOKPIT!J1778,"")</f>
        <v/>
      </c>
      <c r="K1778" s="124" t="str">
        <f>IF(I1778&lt;&gt;"",SUMIFS('JPK_KR-1'!AJ:AJ,'JPK_KR-1'!W:W,J1778),"")</f>
        <v/>
      </c>
      <c r="L1778" s="124" t="str">
        <f>IF(I1778&lt;&gt;"",SUMIFS('JPK_KR-1'!AK:AK,'JPK_KR-1'!W:W,J1778),"")</f>
        <v/>
      </c>
    </row>
    <row r="1779" spans="1:12" x14ac:dyDescent="0.35">
      <c r="A1779" t="str">
        <f>IF(KOKPIT!A1779&lt;&gt;"",KOKPIT!A1779,"")</f>
        <v/>
      </c>
      <c r="B1779" t="str">
        <f>IF(KOKPIT!B1779&lt;&gt;"",KOKPIT!B1779,"")</f>
        <v/>
      </c>
      <c r="C1779" s="124" t="str">
        <f>IF(A1779&lt;&gt;"",SUMIFS('JPK_KR-1'!AL:AL,'JPK_KR-1'!W:W,B1779),"")</f>
        <v/>
      </c>
      <c r="D1779" s="124" t="str">
        <f>IF(A1779&lt;&gt;"",SUMIFS('JPK_KR-1'!AM:AM,'JPK_KR-1'!W:W,B1779),"")</f>
        <v/>
      </c>
      <c r="E1779" t="str">
        <f>IF(KOKPIT!E1779&lt;&gt;"",KOKPIT!E1779,"")</f>
        <v/>
      </c>
      <c r="F1779" t="str">
        <f>IF(KOKPIT!F1779&lt;&gt;"",KOKPIT!F1779,"")</f>
        <v/>
      </c>
      <c r="G1779" s="124" t="str">
        <f>IF(E1779&lt;&gt;"",SUMIFS('JPK_KR-1'!AL:AL,'JPK_KR-1'!W:W,F1779),"")</f>
        <v/>
      </c>
      <c r="H1779" s="124" t="str">
        <f>IF(E1779&lt;&gt;"",SUMIFS('JPK_KR-1'!AM:AM,'JPK_KR-1'!W:W,F1779),"")</f>
        <v/>
      </c>
      <c r="I1779" t="str">
        <f>IF(KOKPIT!I1779&lt;&gt;"",KOKPIT!I1779,"")</f>
        <v/>
      </c>
      <c r="J1779" t="str">
        <f>IF(KOKPIT!J1779&lt;&gt;"",KOKPIT!J1779,"")</f>
        <v/>
      </c>
      <c r="K1779" s="124" t="str">
        <f>IF(I1779&lt;&gt;"",SUMIFS('JPK_KR-1'!AJ:AJ,'JPK_KR-1'!W:W,J1779),"")</f>
        <v/>
      </c>
      <c r="L1779" s="124" t="str">
        <f>IF(I1779&lt;&gt;"",SUMIFS('JPK_KR-1'!AK:AK,'JPK_KR-1'!W:W,J1779),"")</f>
        <v/>
      </c>
    </row>
    <row r="1780" spans="1:12" x14ac:dyDescent="0.35">
      <c r="A1780" t="str">
        <f>IF(KOKPIT!A1780&lt;&gt;"",KOKPIT!A1780,"")</f>
        <v/>
      </c>
      <c r="B1780" t="str">
        <f>IF(KOKPIT!B1780&lt;&gt;"",KOKPIT!B1780,"")</f>
        <v/>
      </c>
      <c r="C1780" s="124" t="str">
        <f>IF(A1780&lt;&gt;"",SUMIFS('JPK_KR-1'!AL:AL,'JPK_KR-1'!W:W,B1780),"")</f>
        <v/>
      </c>
      <c r="D1780" s="124" t="str">
        <f>IF(A1780&lt;&gt;"",SUMIFS('JPK_KR-1'!AM:AM,'JPK_KR-1'!W:W,B1780),"")</f>
        <v/>
      </c>
      <c r="E1780" t="str">
        <f>IF(KOKPIT!E1780&lt;&gt;"",KOKPIT!E1780,"")</f>
        <v/>
      </c>
      <c r="F1780" t="str">
        <f>IF(KOKPIT!F1780&lt;&gt;"",KOKPIT!F1780,"")</f>
        <v/>
      </c>
      <c r="G1780" s="124" t="str">
        <f>IF(E1780&lt;&gt;"",SUMIFS('JPK_KR-1'!AL:AL,'JPK_KR-1'!W:W,F1780),"")</f>
        <v/>
      </c>
      <c r="H1780" s="124" t="str">
        <f>IF(E1780&lt;&gt;"",SUMIFS('JPK_KR-1'!AM:AM,'JPK_KR-1'!W:W,F1780),"")</f>
        <v/>
      </c>
      <c r="I1780" t="str">
        <f>IF(KOKPIT!I1780&lt;&gt;"",KOKPIT!I1780,"")</f>
        <v/>
      </c>
      <c r="J1780" t="str">
        <f>IF(KOKPIT!J1780&lt;&gt;"",KOKPIT!J1780,"")</f>
        <v/>
      </c>
      <c r="K1780" s="124" t="str">
        <f>IF(I1780&lt;&gt;"",SUMIFS('JPK_KR-1'!AJ:AJ,'JPK_KR-1'!W:W,J1780),"")</f>
        <v/>
      </c>
      <c r="L1780" s="124" t="str">
        <f>IF(I1780&lt;&gt;"",SUMIFS('JPK_KR-1'!AK:AK,'JPK_KR-1'!W:W,J1780),"")</f>
        <v/>
      </c>
    </row>
    <row r="1781" spans="1:12" x14ac:dyDescent="0.35">
      <c r="A1781" t="str">
        <f>IF(KOKPIT!A1781&lt;&gt;"",KOKPIT!A1781,"")</f>
        <v/>
      </c>
      <c r="B1781" t="str">
        <f>IF(KOKPIT!B1781&lt;&gt;"",KOKPIT!B1781,"")</f>
        <v/>
      </c>
      <c r="C1781" s="124" t="str">
        <f>IF(A1781&lt;&gt;"",SUMIFS('JPK_KR-1'!AL:AL,'JPK_KR-1'!W:W,B1781),"")</f>
        <v/>
      </c>
      <c r="D1781" s="124" t="str">
        <f>IF(A1781&lt;&gt;"",SUMIFS('JPK_KR-1'!AM:AM,'JPK_KR-1'!W:W,B1781),"")</f>
        <v/>
      </c>
      <c r="E1781" t="str">
        <f>IF(KOKPIT!E1781&lt;&gt;"",KOKPIT!E1781,"")</f>
        <v/>
      </c>
      <c r="F1781" t="str">
        <f>IF(KOKPIT!F1781&lt;&gt;"",KOKPIT!F1781,"")</f>
        <v/>
      </c>
      <c r="G1781" s="124" t="str">
        <f>IF(E1781&lt;&gt;"",SUMIFS('JPK_KR-1'!AL:AL,'JPK_KR-1'!W:W,F1781),"")</f>
        <v/>
      </c>
      <c r="H1781" s="124" t="str">
        <f>IF(E1781&lt;&gt;"",SUMIFS('JPK_KR-1'!AM:AM,'JPK_KR-1'!W:W,F1781),"")</f>
        <v/>
      </c>
      <c r="I1781" t="str">
        <f>IF(KOKPIT!I1781&lt;&gt;"",KOKPIT!I1781,"")</f>
        <v/>
      </c>
      <c r="J1781" t="str">
        <f>IF(KOKPIT!J1781&lt;&gt;"",KOKPIT!J1781,"")</f>
        <v/>
      </c>
      <c r="K1781" s="124" t="str">
        <f>IF(I1781&lt;&gt;"",SUMIFS('JPK_KR-1'!AJ:AJ,'JPK_KR-1'!W:W,J1781),"")</f>
        <v/>
      </c>
      <c r="L1781" s="124" t="str">
        <f>IF(I1781&lt;&gt;"",SUMIFS('JPK_KR-1'!AK:AK,'JPK_KR-1'!W:W,J1781),"")</f>
        <v/>
      </c>
    </row>
    <row r="1782" spans="1:12" x14ac:dyDescent="0.35">
      <c r="A1782" t="str">
        <f>IF(KOKPIT!A1782&lt;&gt;"",KOKPIT!A1782,"")</f>
        <v/>
      </c>
      <c r="B1782" t="str">
        <f>IF(KOKPIT!B1782&lt;&gt;"",KOKPIT!B1782,"")</f>
        <v/>
      </c>
      <c r="C1782" s="124" t="str">
        <f>IF(A1782&lt;&gt;"",SUMIFS('JPK_KR-1'!AL:AL,'JPK_KR-1'!W:W,B1782),"")</f>
        <v/>
      </c>
      <c r="D1782" s="124" t="str">
        <f>IF(A1782&lt;&gt;"",SUMIFS('JPK_KR-1'!AM:AM,'JPK_KR-1'!W:W,B1782),"")</f>
        <v/>
      </c>
      <c r="E1782" t="str">
        <f>IF(KOKPIT!E1782&lt;&gt;"",KOKPIT!E1782,"")</f>
        <v/>
      </c>
      <c r="F1782" t="str">
        <f>IF(KOKPIT!F1782&lt;&gt;"",KOKPIT!F1782,"")</f>
        <v/>
      </c>
      <c r="G1782" s="124" t="str">
        <f>IF(E1782&lt;&gt;"",SUMIFS('JPK_KR-1'!AL:AL,'JPK_KR-1'!W:W,F1782),"")</f>
        <v/>
      </c>
      <c r="H1782" s="124" t="str">
        <f>IF(E1782&lt;&gt;"",SUMIFS('JPK_KR-1'!AM:AM,'JPK_KR-1'!W:W,F1782),"")</f>
        <v/>
      </c>
      <c r="I1782" t="str">
        <f>IF(KOKPIT!I1782&lt;&gt;"",KOKPIT!I1782,"")</f>
        <v/>
      </c>
      <c r="J1782" t="str">
        <f>IF(KOKPIT!J1782&lt;&gt;"",KOKPIT!J1782,"")</f>
        <v/>
      </c>
      <c r="K1782" s="124" t="str">
        <f>IF(I1782&lt;&gt;"",SUMIFS('JPK_KR-1'!AJ:AJ,'JPK_KR-1'!W:W,J1782),"")</f>
        <v/>
      </c>
      <c r="L1782" s="124" t="str">
        <f>IF(I1782&lt;&gt;"",SUMIFS('JPK_KR-1'!AK:AK,'JPK_KR-1'!W:W,J1782),"")</f>
        <v/>
      </c>
    </row>
    <row r="1783" spans="1:12" x14ac:dyDescent="0.35">
      <c r="A1783" t="str">
        <f>IF(KOKPIT!A1783&lt;&gt;"",KOKPIT!A1783,"")</f>
        <v/>
      </c>
      <c r="B1783" t="str">
        <f>IF(KOKPIT!B1783&lt;&gt;"",KOKPIT!B1783,"")</f>
        <v/>
      </c>
      <c r="C1783" s="124" t="str">
        <f>IF(A1783&lt;&gt;"",SUMIFS('JPK_KR-1'!AL:AL,'JPK_KR-1'!W:W,B1783),"")</f>
        <v/>
      </c>
      <c r="D1783" s="124" t="str">
        <f>IF(A1783&lt;&gt;"",SUMIFS('JPK_KR-1'!AM:AM,'JPK_KR-1'!W:W,B1783),"")</f>
        <v/>
      </c>
      <c r="E1783" t="str">
        <f>IF(KOKPIT!E1783&lt;&gt;"",KOKPIT!E1783,"")</f>
        <v/>
      </c>
      <c r="F1783" t="str">
        <f>IF(KOKPIT!F1783&lt;&gt;"",KOKPIT!F1783,"")</f>
        <v/>
      </c>
      <c r="G1783" s="124" t="str">
        <f>IF(E1783&lt;&gt;"",SUMIFS('JPK_KR-1'!AL:AL,'JPK_KR-1'!W:W,F1783),"")</f>
        <v/>
      </c>
      <c r="H1783" s="124" t="str">
        <f>IF(E1783&lt;&gt;"",SUMIFS('JPK_KR-1'!AM:AM,'JPK_KR-1'!W:W,F1783),"")</f>
        <v/>
      </c>
      <c r="I1783" t="str">
        <f>IF(KOKPIT!I1783&lt;&gt;"",KOKPIT!I1783,"")</f>
        <v/>
      </c>
      <c r="J1783" t="str">
        <f>IF(KOKPIT!J1783&lt;&gt;"",KOKPIT!J1783,"")</f>
        <v/>
      </c>
      <c r="K1783" s="124" t="str">
        <f>IF(I1783&lt;&gt;"",SUMIFS('JPK_KR-1'!AJ:AJ,'JPK_KR-1'!W:W,J1783),"")</f>
        <v/>
      </c>
      <c r="L1783" s="124" t="str">
        <f>IF(I1783&lt;&gt;"",SUMIFS('JPK_KR-1'!AK:AK,'JPK_KR-1'!W:W,J1783),"")</f>
        <v/>
      </c>
    </row>
    <row r="1784" spans="1:12" x14ac:dyDescent="0.35">
      <c r="A1784" t="str">
        <f>IF(KOKPIT!A1784&lt;&gt;"",KOKPIT!A1784,"")</f>
        <v/>
      </c>
      <c r="B1784" t="str">
        <f>IF(KOKPIT!B1784&lt;&gt;"",KOKPIT!B1784,"")</f>
        <v/>
      </c>
      <c r="C1784" s="124" t="str">
        <f>IF(A1784&lt;&gt;"",SUMIFS('JPK_KR-1'!AL:AL,'JPK_KR-1'!W:W,B1784),"")</f>
        <v/>
      </c>
      <c r="D1784" s="124" t="str">
        <f>IF(A1784&lt;&gt;"",SUMIFS('JPK_KR-1'!AM:AM,'JPK_KR-1'!W:W,B1784),"")</f>
        <v/>
      </c>
      <c r="E1784" t="str">
        <f>IF(KOKPIT!E1784&lt;&gt;"",KOKPIT!E1784,"")</f>
        <v/>
      </c>
      <c r="F1784" t="str">
        <f>IF(KOKPIT!F1784&lt;&gt;"",KOKPIT!F1784,"")</f>
        <v/>
      </c>
      <c r="G1784" s="124" t="str">
        <f>IF(E1784&lt;&gt;"",SUMIFS('JPK_KR-1'!AL:AL,'JPK_KR-1'!W:W,F1784),"")</f>
        <v/>
      </c>
      <c r="H1784" s="124" t="str">
        <f>IF(E1784&lt;&gt;"",SUMIFS('JPK_KR-1'!AM:AM,'JPK_KR-1'!W:W,F1784),"")</f>
        <v/>
      </c>
      <c r="I1784" t="str">
        <f>IF(KOKPIT!I1784&lt;&gt;"",KOKPIT!I1784,"")</f>
        <v/>
      </c>
      <c r="J1784" t="str">
        <f>IF(KOKPIT!J1784&lt;&gt;"",KOKPIT!J1784,"")</f>
        <v/>
      </c>
      <c r="K1784" s="124" t="str">
        <f>IF(I1784&lt;&gt;"",SUMIFS('JPK_KR-1'!AJ:AJ,'JPK_KR-1'!W:W,J1784),"")</f>
        <v/>
      </c>
      <c r="L1784" s="124" t="str">
        <f>IF(I1784&lt;&gt;"",SUMIFS('JPK_KR-1'!AK:AK,'JPK_KR-1'!W:W,J1784),"")</f>
        <v/>
      </c>
    </row>
    <row r="1785" spans="1:12" x14ac:dyDescent="0.35">
      <c r="A1785" t="str">
        <f>IF(KOKPIT!A1785&lt;&gt;"",KOKPIT!A1785,"")</f>
        <v/>
      </c>
      <c r="B1785" t="str">
        <f>IF(KOKPIT!B1785&lt;&gt;"",KOKPIT!B1785,"")</f>
        <v/>
      </c>
      <c r="C1785" s="124" t="str">
        <f>IF(A1785&lt;&gt;"",SUMIFS('JPK_KR-1'!AL:AL,'JPK_KR-1'!W:W,B1785),"")</f>
        <v/>
      </c>
      <c r="D1785" s="124" t="str">
        <f>IF(A1785&lt;&gt;"",SUMIFS('JPK_KR-1'!AM:AM,'JPK_KR-1'!W:W,B1785),"")</f>
        <v/>
      </c>
      <c r="E1785" t="str">
        <f>IF(KOKPIT!E1785&lt;&gt;"",KOKPIT!E1785,"")</f>
        <v/>
      </c>
      <c r="F1785" t="str">
        <f>IF(KOKPIT!F1785&lt;&gt;"",KOKPIT!F1785,"")</f>
        <v/>
      </c>
      <c r="G1785" s="124" t="str">
        <f>IF(E1785&lt;&gt;"",SUMIFS('JPK_KR-1'!AL:AL,'JPK_KR-1'!W:W,F1785),"")</f>
        <v/>
      </c>
      <c r="H1785" s="124" t="str">
        <f>IF(E1785&lt;&gt;"",SUMIFS('JPK_KR-1'!AM:AM,'JPK_KR-1'!W:W,F1785),"")</f>
        <v/>
      </c>
      <c r="I1785" t="str">
        <f>IF(KOKPIT!I1785&lt;&gt;"",KOKPIT!I1785,"")</f>
        <v/>
      </c>
      <c r="J1785" t="str">
        <f>IF(KOKPIT!J1785&lt;&gt;"",KOKPIT!J1785,"")</f>
        <v/>
      </c>
      <c r="K1785" s="124" t="str">
        <f>IF(I1785&lt;&gt;"",SUMIFS('JPK_KR-1'!AJ:AJ,'JPK_KR-1'!W:W,J1785),"")</f>
        <v/>
      </c>
      <c r="L1785" s="124" t="str">
        <f>IF(I1785&lt;&gt;"",SUMIFS('JPK_KR-1'!AK:AK,'JPK_KR-1'!W:W,J1785),"")</f>
        <v/>
      </c>
    </row>
    <row r="1786" spans="1:12" x14ac:dyDescent="0.35">
      <c r="A1786" t="str">
        <f>IF(KOKPIT!A1786&lt;&gt;"",KOKPIT!A1786,"")</f>
        <v/>
      </c>
      <c r="B1786" t="str">
        <f>IF(KOKPIT!B1786&lt;&gt;"",KOKPIT!B1786,"")</f>
        <v/>
      </c>
      <c r="C1786" s="124" t="str">
        <f>IF(A1786&lt;&gt;"",SUMIFS('JPK_KR-1'!AL:AL,'JPK_KR-1'!W:W,B1786),"")</f>
        <v/>
      </c>
      <c r="D1786" s="124" t="str">
        <f>IF(A1786&lt;&gt;"",SUMIFS('JPK_KR-1'!AM:AM,'JPK_KR-1'!W:W,B1786),"")</f>
        <v/>
      </c>
      <c r="E1786" t="str">
        <f>IF(KOKPIT!E1786&lt;&gt;"",KOKPIT!E1786,"")</f>
        <v/>
      </c>
      <c r="F1786" t="str">
        <f>IF(KOKPIT!F1786&lt;&gt;"",KOKPIT!F1786,"")</f>
        <v/>
      </c>
      <c r="G1786" s="124" t="str">
        <f>IF(E1786&lt;&gt;"",SUMIFS('JPK_KR-1'!AL:AL,'JPK_KR-1'!W:W,F1786),"")</f>
        <v/>
      </c>
      <c r="H1786" s="124" t="str">
        <f>IF(E1786&lt;&gt;"",SUMIFS('JPK_KR-1'!AM:AM,'JPK_KR-1'!W:W,F1786),"")</f>
        <v/>
      </c>
      <c r="I1786" t="str">
        <f>IF(KOKPIT!I1786&lt;&gt;"",KOKPIT!I1786,"")</f>
        <v/>
      </c>
      <c r="J1786" t="str">
        <f>IF(KOKPIT!J1786&lt;&gt;"",KOKPIT!J1786,"")</f>
        <v/>
      </c>
      <c r="K1786" s="124" t="str">
        <f>IF(I1786&lt;&gt;"",SUMIFS('JPK_KR-1'!AJ:AJ,'JPK_KR-1'!W:W,J1786),"")</f>
        <v/>
      </c>
      <c r="L1786" s="124" t="str">
        <f>IF(I1786&lt;&gt;"",SUMIFS('JPK_KR-1'!AK:AK,'JPK_KR-1'!W:W,J1786),"")</f>
        <v/>
      </c>
    </row>
    <row r="1787" spans="1:12" x14ac:dyDescent="0.35">
      <c r="A1787" t="str">
        <f>IF(KOKPIT!A1787&lt;&gt;"",KOKPIT!A1787,"")</f>
        <v/>
      </c>
      <c r="B1787" t="str">
        <f>IF(KOKPIT!B1787&lt;&gt;"",KOKPIT!B1787,"")</f>
        <v/>
      </c>
      <c r="C1787" s="124" t="str">
        <f>IF(A1787&lt;&gt;"",SUMIFS('JPK_KR-1'!AL:AL,'JPK_KR-1'!W:W,B1787),"")</f>
        <v/>
      </c>
      <c r="D1787" s="124" t="str">
        <f>IF(A1787&lt;&gt;"",SUMIFS('JPK_KR-1'!AM:AM,'JPK_KR-1'!W:W,B1787),"")</f>
        <v/>
      </c>
      <c r="E1787" t="str">
        <f>IF(KOKPIT!E1787&lt;&gt;"",KOKPIT!E1787,"")</f>
        <v/>
      </c>
      <c r="F1787" t="str">
        <f>IF(KOKPIT!F1787&lt;&gt;"",KOKPIT!F1787,"")</f>
        <v/>
      </c>
      <c r="G1787" s="124" t="str">
        <f>IF(E1787&lt;&gt;"",SUMIFS('JPK_KR-1'!AL:AL,'JPK_KR-1'!W:W,F1787),"")</f>
        <v/>
      </c>
      <c r="H1787" s="124" t="str">
        <f>IF(E1787&lt;&gt;"",SUMIFS('JPK_KR-1'!AM:AM,'JPK_KR-1'!W:W,F1787),"")</f>
        <v/>
      </c>
      <c r="I1787" t="str">
        <f>IF(KOKPIT!I1787&lt;&gt;"",KOKPIT!I1787,"")</f>
        <v/>
      </c>
      <c r="J1787" t="str">
        <f>IF(KOKPIT!J1787&lt;&gt;"",KOKPIT!J1787,"")</f>
        <v/>
      </c>
      <c r="K1787" s="124" t="str">
        <f>IF(I1787&lt;&gt;"",SUMIFS('JPK_KR-1'!AJ:AJ,'JPK_KR-1'!W:W,J1787),"")</f>
        <v/>
      </c>
      <c r="L1787" s="124" t="str">
        <f>IF(I1787&lt;&gt;"",SUMIFS('JPK_KR-1'!AK:AK,'JPK_KR-1'!W:W,J1787),"")</f>
        <v/>
      </c>
    </row>
    <row r="1788" spans="1:12" x14ac:dyDescent="0.35">
      <c r="A1788" t="str">
        <f>IF(KOKPIT!A1788&lt;&gt;"",KOKPIT!A1788,"")</f>
        <v/>
      </c>
      <c r="B1788" t="str">
        <f>IF(KOKPIT!B1788&lt;&gt;"",KOKPIT!B1788,"")</f>
        <v/>
      </c>
      <c r="C1788" s="124" t="str">
        <f>IF(A1788&lt;&gt;"",SUMIFS('JPK_KR-1'!AL:AL,'JPK_KR-1'!W:W,B1788),"")</f>
        <v/>
      </c>
      <c r="D1788" s="124" t="str">
        <f>IF(A1788&lt;&gt;"",SUMIFS('JPK_KR-1'!AM:AM,'JPK_KR-1'!W:W,B1788),"")</f>
        <v/>
      </c>
      <c r="E1788" t="str">
        <f>IF(KOKPIT!E1788&lt;&gt;"",KOKPIT!E1788,"")</f>
        <v/>
      </c>
      <c r="F1788" t="str">
        <f>IF(KOKPIT!F1788&lt;&gt;"",KOKPIT!F1788,"")</f>
        <v/>
      </c>
      <c r="G1788" s="124" t="str">
        <f>IF(E1788&lt;&gt;"",SUMIFS('JPK_KR-1'!AL:AL,'JPK_KR-1'!W:W,F1788),"")</f>
        <v/>
      </c>
      <c r="H1788" s="124" t="str">
        <f>IF(E1788&lt;&gt;"",SUMIFS('JPK_KR-1'!AM:AM,'JPK_KR-1'!W:W,F1788),"")</f>
        <v/>
      </c>
      <c r="I1788" t="str">
        <f>IF(KOKPIT!I1788&lt;&gt;"",KOKPIT!I1788,"")</f>
        <v/>
      </c>
      <c r="J1788" t="str">
        <f>IF(KOKPIT!J1788&lt;&gt;"",KOKPIT!J1788,"")</f>
        <v/>
      </c>
      <c r="K1788" s="124" t="str">
        <f>IF(I1788&lt;&gt;"",SUMIFS('JPK_KR-1'!AJ:AJ,'JPK_KR-1'!W:W,J1788),"")</f>
        <v/>
      </c>
      <c r="L1788" s="124" t="str">
        <f>IF(I1788&lt;&gt;"",SUMIFS('JPK_KR-1'!AK:AK,'JPK_KR-1'!W:W,J1788),"")</f>
        <v/>
      </c>
    </row>
    <row r="1789" spans="1:12" x14ac:dyDescent="0.35">
      <c r="A1789" t="str">
        <f>IF(KOKPIT!A1789&lt;&gt;"",KOKPIT!A1789,"")</f>
        <v/>
      </c>
      <c r="B1789" t="str">
        <f>IF(KOKPIT!B1789&lt;&gt;"",KOKPIT!B1789,"")</f>
        <v/>
      </c>
      <c r="C1789" s="124" t="str">
        <f>IF(A1789&lt;&gt;"",SUMIFS('JPK_KR-1'!AL:AL,'JPK_KR-1'!W:W,B1789),"")</f>
        <v/>
      </c>
      <c r="D1789" s="124" t="str">
        <f>IF(A1789&lt;&gt;"",SUMIFS('JPK_KR-1'!AM:AM,'JPK_KR-1'!W:W,B1789),"")</f>
        <v/>
      </c>
      <c r="E1789" t="str">
        <f>IF(KOKPIT!E1789&lt;&gt;"",KOKPIT!E1789,"")</f>
        <v/>
      </c>
      <c r="F1789" t="str">
        <f>IF(KOKPIT!F1789&lt;&gt;"",KOKPIT!F1789,"")</f>
        <v/>
      </c>
      <c r="G1789" s="124" t="str">
        <f>IF(E1789&lt;&gt;"",SUMIFS('JPK_KR-1'!AL:AL,'JPK_KR-1'!W:W,F1789),"")</f>
        <v/>
      </c>
      <c r="H1789" s="124" t="str">
        <f>IF(E1789&lt;&gt;"",SUMIFS('JPK_KR-1'!AM:AM,'JPK_KR-1'!W:W,F1789),"")</f>
        <v/>
      </c>
      <c r="I1789" t="str">
        <f>IF(KOKPIT!I1789&lt;&gt;"",KOKPIT!I1789,"")</f>
        <v/>
      </c>
      <c r="J1789" t="str">
        <f>IF(KOKPIT!J1789&lt;&gt;"",KOKPIT!J1789,"")</f>
        <v/>
      </c>
      <c r="K1789" s="124" t="str">
        <f>IF(I1789&lt;&gt;"",SUMIFS('JPK_KR-1'!AJ:AJ,'JPK_KR-1'!W:W,J1789),"")</f>
        <v/>
      </c>
      <c r="L1789" s="124" t="str">
        <f>IF(I1789&lt;&gt;"",SUMIFS('JPK_KR-1'!AK:AK,'JPK_KR-1'!W:W,J1789),"")</f>
        <v/>
      </c>
    </row>
    <row r="1790" spans="1:12" x14ac:dyDescent="0.35">
      <c r="A1790" t="str">
        <f>IF(KOKPIT!A1790&lt;&gt;"",KOKPIT!A1790,"")</f>
        <v/>
      </c>
      <c r="B1790" t="str">
        <f>IF(KOKPIT!B1790&lt;&gt;"",KOKPIT!B1790,"")</f>
        <v/>
      </c>
      <c r="C1790" s="124" t="str">
        <f>IF(A1790&lt;&gt;"",SUMIFS('JPK_KR-1'!AL:AL,'JPK_KR-1'!W:W,B1790),"")</f>
        <v/>
      </c>
      <c r="D1790" s="124" t="str">
        <f>IF(A1790&lt;&gt;"",SUMIFS('JPK_KR-1'!AM:AM,'JPK_KR-1'!W:W,B1790),"")</f>
        <v/>
      </c>
      <c r="E1790" t="str">
        <f>IF(KOKPIT!E1790&lt;&gt;"",KOKPIT!E1790,"")</f>
        <v/>
      </c>
      <c r="F1790" t="str">
        <f>IF(KOKPIT!F1790&lt;&gt;"",KOKPIT!F1790,"")</f>
        <v/>
      </c>
      <c r="G1790" s="124" t="str">
        <f>IF(E1790&lt;&gt;"",SUMIFS('JPK_KR-1'!AL:AL,'JPK_KR-1'!W:W,F1790),"")</f>
        <v/>
      </c>
      <c r="H1790" s="124" t="str">
        <f>IF(E1790&lt;&gt;"",SUMIFS('JPK_KR-1'!AM:AM,'JPK_KR-1'!W:W,F1790),"")</f>
        <v/>
      </c>
      <c r="I1790" t="str">
        <f>IF(KOKPIT!I1790&lt;&gt;"",KOKPIT!I1790,"")</f>
        <v/>
      </c>
      <c r="J1790" t="str">
        <f>IF(KOKPIT!J1790&lt;&gt;"",KOKPIT!J1790,"")</f>
        <v/>
      </c>
      <c r="K1790" s="124" t="str">
        <f>IF(I1790&lt;&gt;"",SUMIFS('JPK_KR-1'!AJ:AJ,'JPK_KR-1'!W:W,J1790),"")</f>
        <v/>
      </c>
      <c r="L1790" s="124" t="str">
        <f>IF(I1790&lt;&gt;"",SUMIFS('JPK_KR-1'!AK:AK,'JPK_KR-1'!W:W,J1790),"")</f>
        <v/>
      </c>
    </row>
    <row r="1791" spans="1:12" x14ac:dyDescent="0.35">
      <c r="A1791" t="str">
        <f>IF(KOKPIT!A1791&lt;&gt;"",KOKPIT!A1791,"")</f>
        <v/>
      </c>
      <c r="B1791" t="str">
        <f>IF(KOKPIT!B1791&lt;&gt;"",KOKPIT!B1791,"")</f>
        <v/>
      </c>
      <c r="C1791" s="124" t="str">
        <f>IF(A1791&lt;&gt;"",SUMIFS('JPK_KR-1'!AL:AL,'JPK_KR-1'!W:W,B1791),"")</f>
        <v/>
      </c>
      <c r="D1791" s="124" t="str">
        <f>IF(A1791&lt;&gt;"",SUMIFS('JPK_KR-1'!AM:AM,'JPK_KR-1'!W:W,B1791),"")</f>
        <v/>
      </c>
      <c r="E1791" t="str">
        <f>IF(KOKPIT!E1791&lt;&gt;"",KOKPIT!E1791,"")</f>
        <v/>
      </c>
      <c r="F1791" t="str">
        <f>IF(KOKPIT!F1791&lt;&gt;"",KOKPIT!F1791,"")</f>
        <v/>
      </c>
      <c r="G1791" s="124" t="str">
        <f>IF(E1791&lt;&gt;"",SUMIFS('JPK_KR-1'!AL:AL,'JPK_KR-1'!W:W,F1791),"")</f>
        <v/>
      </c>
      <c r="H1791" s="124" t="str">
        <f>IF(E1791&lt;&gt;"",SUMIFS('JPK_KR-1'!AM:AM,'JPK_KR-1'!W:W,F1791),"")</f>
        <v/>
      </c>
      <c r="I1791" t="str">
        <f>IF(KOKPIT!I1791&lt;&gt;"",KOKPIT!I1791,"")</f>
        <v/>
      </c>
      <c r="J1791" t="str">
        <f>IF(KOKPIT!J1791&lt;&gt;"",KOKPIT!J1791,"")</f>
        <v/>
      </c>
      <c r="K1791" s="124" t="str">
        <f>IF(I1791&lt;&gt;"",SUMIFS('JPK_KR-1'!AJ:AJ,'JPK_KR-1'!W:W,J1791),"")</f>
        <v/>
      </c>
      <c r="L1791" s="124" t="str">
        <f>IF(I1791&lt;&gt;"",SUMIFS('JPK_KR-1'!AK:AK,'JPK_KR-1'!W:W,J1791),"")</f>
        <v/>
      </c>
    </row>
    <row r="1792" spans="1:12" x14ac:dyDescent="0.35">
      <c r="A1792" t="str">
        <f>IF(KOKPIT!A1792&lt;&gt;"",KOKPIT!A1792,"")</f>
        <v/>
      </c>
      <c r="B1792" t="str">
        <f>IF(KOKPIT!B1792&lt;&gt;"",KOKPIT!B1792,"")</f>
        <v/>
      </c>
      <c r="C1792" s="124" t="str">
        <f>IF(A1792&lt;&gt;"",SUMIFS('JPK_KR-1'!AL:AL,'JPK_KR-1'!W:W,B1792),"")</f>
        <v/>
      </c>
      <c r="D1792" s="124" t="str">
        <f>IF(A1792&lt;&gt;"",SUMIFS('JPK_KR-1'!AM:AM,'JPK_KR-1'!W:W,B1792),"")</f>
        <v/>
      </c>
      <c r="E1792" t="str">
        <f>IF(KOKPIT!E1792&lt;&gt;"",KOKPIT!E1792,"")</f>
        <v/>
      </c>
      <c r="F1792" t="str">
        <f>IF(KOKPIT!F1792&lt;&gt;"",KOKPIT!F1792,"")</f>
        <v/>
      </c>
      <c r="G1792" s="124" t="str">
        <f>IF(E1792&lt;&gt;"",SUMIFS('JPK_KR-1'!AL:AL,'JPK_KR-1'!W:W,F1792),"")</f>
        <v/>
      </c>
      <c r="H1792" s="124" t="str">
        <f>IF(E1792&lt;&gt;"",SUMIFS('JPK_KR-1'!AM:AM,'JPK_KR-1'!W:W,F1792),"")</f>
        <v/>
      </c>
      <c r="I1792" t="str">
        <f>IF(KOKPIT!I1792&lt;&gt;"",KOKPIT!I1792,"")</f>
        <v/>
      </c>
      <c r="J1792" t="str">
        <f>IF(KOKPIT!J1792&lt;&gt;"",KOKPIT!J1792,"")</f>
        <v/>
      </c>
      <c r="K1792" s="124" t="str">
        <f>IF(I1792&lt;&gt;"",SUMIFS('JPK_KR-1'!AJ:AJ,'JPK_KR-1'!W:W,J1792),"")</f>
        <v/>
      </c>
      <c r="L1792" s="124" t="str">
        <f>IF(I1792&lt;&gt;"",SUMIFS('JPK_KR-1'!AK:AK,'JPK_KR-1'!W:W,J1792),"")</f>
        <v/>
      </c>
    </row>
    <row r="1793" spans="1:12" x14ac:dyDescent="0.35">
      <c r="A1793" t="str">
        <f>IF(KOKPIT!A1793&lt;&gt;"",KOKPIT!A1793,"")</f>
        <v/>
      </c>
      <c r="B1793" t="str">
        <f>IF(KOKPIT!B1793&lt;&gt;"",KOKPIT!B1793,"")</f>
        <v/>
      </c>
      <c r="C1793" s="124" t="str">
        <f>IF(A1793&lt;&gt;"",SUMIFS('JPK_KR-1'!AL:AL,'JPK_KR-1'!W:W,B1793),"")</f>
        <v/>
      </c>
      <c r="D1793" s="124" t="str">
        <f>IF(A1793&lt;&gt;"",SUMIFS('JPK_KR-1'!AM:AM,'JPK_KR-1'!W:W,B1793),"")</f>
        <v/>
      </c>
      <c r="E1793" t="str">
        <f>IF(KOKPIT!E1793&lt;&gt;"",KOKPIT!E1793,"")</f>
        <v/>
      </c>
      <c r="F1793" t="str">
        <f>IF(KOKPIT!F1793&lt;&gt;"",KOKPIT!F1793,"")</f>
        <v/>
      </c>
      <c r="G1793" s="124" t="str">
        <f>IF(E1793&lt;&gt;"",SUMIFS('JPK_KR-1'!AL:AL,'JPK_KR-1'!W:W,F1793),"")</f>
        <v/>
      </c>
      <c r="H1793" s="124" t="str">
        <f>IF(E1793&lt;&gt;"",SUMIFS('JPK_KR-1'!AM:AM,'JPK_KR-1'!W:W,F1793),"")</f>
        <v/>
      </c>
      <c r="I1793" t="str">
        <f>IF(KOKPIT!I1793&lt;&gt;"",KOKPIT!I1793,"")</f>
        <v/>
      </c>
      <c r="J1793" t="str">
        <f>IF(KOKPIT!J1793&lt;&gt;"",KOKPIT!J1793,"")</f>
        <v/>
      </c>
      <c r="K1793" s="124" t="str">
        <f>IF(I1793&lt;&gt;"",SUMIFS('JPK_KR-1'!AJ:AJ,'JPK_KR-1'!W:W,J1793),"")</f>
        <v/>
      </c>
      <c r="L1793" s="124" t="str">
        <f>IF(I1793&lt;&gt;"",SUMIFS('JPK_KR-1'!AK:AK,'JPK_KR-1'!W:W,J1793),"")</f>
        <v/>
      </c>
    </row>
    <row r="1794" spans="1:12" x14ac:dyDescent="0.35">
      <c r="A1794" t="str">
        <f>IF(KOKPIT!A1794&lt;&gt;"",KOKPIT!A1794,"")</f>
        <v/>
      </c>
      <c r="B1794" t="str">
        <f>IF(KOKPIT!B1794&lt;&gt;"",KOKPIT!B1794,"")</f>
        <v/>
      </c>
      <c r="C1794" s="124" t="str">
        <f>IF(A1794&lt;&gt;"",SUMIFS('JPK_KR-1'!AL:AL,'JPK_KR-1'!W:W,B1794),"")</f>
        <v/>
      </c>
      <c r="D1794" s="124" t="str">
        <f>IF(A1794&lt;&gt;"",SUMIFS('JPK_KR-1'!AM:AM,'JPK_KR-1'!W:W,B1794),"")</f>
        <v/>
      </c>
      <c r="E1794" t="str">
        <f>IF(KOKPIT!E1794&lt;&gt;"",KOKPIT!E1794,"")</f>
        <v/>
      </c>
      <c r="F1794" t="str">
        <f>IF(KOKPIT!F1794&lt;&gt;"",KOKPIT!F1794,"")</f>
        <v/>
      </c>
      <c r="G1794" s="124" t="str">
        <f>IF(E1794&lt;&gt;"",SUMIFS('JPK_KR-1'!AL:AL,'JPK_KR-1'!W:W,F1794),"")</f>
        <v/>
      </c>
      <c r="H1794" s="124" t="str">
        <f>IF(E1794&lt;&gt;"",SUMIFS('JPK_KR-1'!AM:AM,'JPK_KR-1'!W:W,F1794),"")</f>
        <v/>
      </c>
      <c r="I1794" t="str">
        <f>IF(KOKPIT!I1794&lt;&gt;"",KOKPIT!I1794,"")</f>
        <v/>
      </c>
      <c r="J1794" t="str">
        <f>IF(KOKPIT!J1794&lt;&gt;"",KOKPIT!J1794,"")</f>
        <v/>
      </c>
      <c r="K1794" s="124" t="str">
        <f>IF(I1794&lt;&gt;"",SUMIFS('JPK_KR-1'!AJ:AJ,'JPK_KR-1'!W:W,J1794),"")</f>
        <v/>
      </c>
      <c r="L1794" s="124" t="str">
        <f>IF(I1794&lt;&gt;"",SUMIFS('JPK_KR-1'!AK:AK,'JPK_KR-1'!W:W,J1794),"")</f>
        <v/>
      </c>
    </row>
    <row r="1795" spans="1:12" x14ac:dyDescent="0.35">
      <c r="A1795" t="str">
        <f>IF(KOKPIT!A1795&lt;&gt;"",KOKPIT!A1795,"")</f>
        <v/>
      </c>
      <c r="B1795" t="str">
        <f>IF(KOKPIT!B1795&lt;&gt;"",KOKPIT!B1795,"")</f>
        <v/>
      </c>
      <c r="C1795" s="124" t="str">
        <f>IF(A1795&lt;&gt;"",SUMIFS('JPK_KR-1'!AL:AL,'JPK_KR-1'!W:W,B1795),"")</f>
        <v/>
      </c>
      <c r="D1795" s="124" t="str">
        <f>IF(A1795&lt;&gt;"",SUMIFS('JPK_KR-1'!AM:AM,'JPK_KR-1'!W:W,B1795),"")</f>
        <v/>
      </c>
      <c r="E1795" t="str">
        <f>IF(KOKPIT!E1795&lt;&gt;"",KOKPIT!E1795,"")</f>
        <v/>
      </c>
      <c r="F1795" t="str">
        <f>IF(KOKPIT!F1795&lt;&gt;"",KOKPIT!F1795,"")</f>
        <v/>
      </c>
      <c r="G1795" s="124" t="str">
        <f>IF(E1795&lt;&gt;"",SUMIFS('JPK_KR-1'!AL:AL,'JPK_KR-1'!W:W,F1795),"")</f>
        <v/>
      </c>
      <c r="H1795" s="124" t="str">
        <f>IF(E1795&lt;&gt;"",SUMIFS('JPK_KR-1'!AM:AM,'JPK_KR-1'!W:W,F1795),"")</f>
        <v/>
      </c>
      <c r="I1795" t="str">
        <f>IF(KOKPIT!I1795&lt;&gt;"",KOKPIT!I1795,"")</f>
        <v/>
      </c>
      <c r="J1795" t="str">
        <f>IF(KOKPIT!J1795&lt;&gt;"",KOKPIT!J1795,"")</f>
        <v/>
      </c>
      <c r="K1795" s="124" t="str">
        <f>IF(I1795&lt;&gt;"",SUMIFS('JPK_KR-1'!AJ:AJ,'JPK_KR-1'!W:W,J1795),"")</f>
        <v/>
      </c>
      <c r="L1795" s="124" t="str">
        <f>IF(I1795&lt;&gt;"",SUMIFS('JPK_KR-1'!AK:AK,'JPK_KR-1'!W:W,J1795),"")</f>
        <v/>
      </c>
    </row>
    <row r="1796" spans="1:12" x14ac:dyDescent="0.35">
      <c r="A1796" t="str">
        <f>IF(KOKPIT!A1796&lt;&gt;"",KOKPIT!A1796,"")</f>
        <v/>
      </c>
      <c r="B1796" t="str">
        <f>IF(KOKPIT!B1796&lt;&gt;"",KOKPIT!B1796,"")</f>
        <v/>
      </c>
      <c r="C1796" s="124" t="str">
        <f>IF(A1796&lt;&gt;"",SUMIFS('JPK_KR-1'!AL:AL,'JPK_KR-1'!W:W,B1796),"")</f>
        <v/>
      </c>
      <c r="D1796" s="124" t="str">
        <f>IF(A1796&lt;&gt;"",SUMIFS('JPK_KR-1'!AM:AM,'JPK_KR-1'!W:W,B1796),"")</f>
        <v/>
      </c>
      <c r="E1796" t="str">
        <f>IF(KOKPIT!E1796&lt;&gt;"",KOKPIT!E1796,"")</f>
        <v/>
      </c>
      <c r="F1796" t="str">
        <f>IF(KOKPIT!F1796&lt;&gt;"",KOKPIT!F1796,"")</f>
        <v/>
      </c>
      <c r="G1796" s="124" t="str">
        <f>IF(E1796&lt;&gt;"",SUMIFS('JPK_KR-1'!AL:AL,'JPK_KR-1'!W:W,F1796),"")</f>
        <v/>
      </c>
      <c r="H1796" s="124" t="str">
        <f>IF(E1796&lt;&gt;"",SUMIFS('JPK_KR-1'!AM:AM,'JPK_KR-1'!W:W,F1796),"")</f>
        <v/>
      </c>
      <c r="I1796" t="str">
        <f>IF(KOKPIT!I1796&lt;&gt;"",KOKPIT!I1796,"")</f>
        <v/>
      </c>
      <c r="J1796" t="str">
        <f>IF(KOKPIT!J1796&lt;&gt;"",KOKPIT!J1796,"")</f>
        <v/>
      </c>
      <c r="K1796" s="124" t="str">
        <f>IF(I1796&lt;&gt;"",SUMIFS('JPK_KR-1'!AJ:AJ,'JPK_KR-1'!W:W,J1796),"")</f>
        <v/>
      </c>
      <c r="L1796" s="124" t="str">
        <f>IF(I1796&lt;&gt;"",SUMIFS('JPK_KR-1'!AK:AK,'JPK_KR-1'!W:W,J1796),"")</f>
        <v/>
      </c>
    </row>
    <row r="1797" spans="1:12" x14ac:dyDescent="0.35">
      <c r="A1797" t="str">
        <f>IF(KOKPIT!A1797&lt;&gt;"",KOKPIT!A1797,"")</f>
        <v/>
      </c>
      <c r="B1797" t="str">
        <f>IF(KOKPIT!B1797&lt;&gt;"",KOKPIT!B1797,"")</f>
        <v/>
      </c>
      <c r="C1797" s="124" t="str">
        <f>IF(A1797&lt;&gt;"",SUMIFS('JPK_KR-1'!AL:AL,'JPK_KR-1'!W:W,B1797),"")</f>
        <v/>
      </c>
      <c r="D1797" s="124" t="str">
        <f>IF(A1797&lt;&gt;"",SUMIFS('JPK_KR-1'!AM:AM,'JPK_KR-1'!W:W,B1797),"")</f>
        <v/>
      </c>
      <c r="E1797" t="str">
        <f>IF(KOKPIT!E1797&lt;&gt;"",KOKPIT!E1797,"")</f>
        <v/>
      </c>
      <c r="F1797" t="str">
        <f>IF(KOKPIT!F1797&lt;&gt;"",KOKPIT!F1797,"")</f>
        <v/>
      </c>
      <c r="G1797" s="124" t="str">
        <f>IF(E1797&lt;&gt;"",SUMIFS('JPK_KR-1'!AL:AL,'JPK_KR-1'!W:W,F1797),"")</f>
        <v/>
      </c>
      <c r="H1797" s="124" t="str">
        <f>IF(E1797&lt;&gt;"",SUMIFS('JPK_KR-1'!AM:AM,'JPK_KR-1'!W:W,F1797),"")</f>
        <v/>
      </c>
      <c r="I1797" t="str">
        <f>IF(KOKPIT!I1797&lt;&gt;"",KOKPIT!I1797,"")</f>
        <v/>
      </c>
      <c r="J1797" t="str">
        <f>IF(KOKPIT!J1797&lt;&gt;"",KOKPIT!J1797,"")</f>
        <v/>
      </c>
      <c r="K1797" s="124" t="str">
        <f>IF(I1797&lt;&gt;"",SUMIFS('JPK_KR-1'!AJ:AJ,'JPK_KR-1'!W:W,J1797),"")</f>
        <v/>
      </c>
      <c r="L1797" s="124" t="str">
        <f>IF(I1797&lt;&gt;"",SUMIFS('JPK_KR-1'!AK:AK,'JPK_KR-1'!W:W,J1797),"")</f>
        <v/>
      </c>
    </row>
    <row r="1798" spans="1:12" x14ac:dyDescent="0.35">
      <c r="A1798" t="str">
        <f>IF(KOKPIT!A1798&lt;&gt;"",KOKPIT!A1798,"")</f>
        <v/>
      </c>
      <c r="B1798" t="str">
        <f>IF(KOKPIT!B1798&lt;&gt;"",KOKPIT!B1798,"")</f>
        <v/>
      </c>
      <c r="C1798" s="124" t="str">
        <f>IF(A1798&lt;&gt;"",SUMIFS('JPK_KR-1'!AL:AL,'JPK_KR-1'!W:W,B1798),"")</f>
        <v/>
      </c>
      <c r="D1798" s="124" t="str">
        <f>IF(A1798&lt;&gt;"",SUMIFS('JPK_KR-1'!AM:AM,'JPK_KR-1'!W:W,B1798),"")</f>
        <v/>
      </c>
      <c r="E1798" t="str">
        <f>IF(KOKPIT!E1798&lt;&gt;"",KOKPIT!E1798,"")</f>
        <v/>
      </c>
      <c r="F1798" t="str">
        <f>IF(KOKPIT!F1798&lt;&gt;"",KOKPIT!F1798,"")</f>
        <v/>
      </c>
      <c r="G1798" s="124" t="str">
        <f>IF(E1798&lt;&gt;"",SUMIFS('JPK_KR-1'!AL:AL,'JPK_KR-1'!W:W,F1798),"")</f>
        <v/>
      </c>
      <c r="H1798" s="124" t="str">
        <f>IF(E1798&lt;&gt;"",SUMIFS('JPK_KR-1'!AM:AM,'JPK_KR-1'!W:W,F1798),"")</f>
        <v/>
      </c>
      <c r="I1798" t="str">
        <f>IF(KOKPIT!I1798&lt;&gt;"",KOKPIT!I1798,"")</f>
        <v/>
      </c>
      <c r="J1798" t="str">
        <f>IF(KOKPIT!J1798&lt;&gt;"",KOKPIT!J1798,"")</f>
        <v/>
      </c>
      <c r="K1798" s="124" t="str">
        <f>IF(I1798&lt;&gt;"",SUMIFS('JPK_KR-1'!AJ:AJ,'JPK_KR-1'!W:W,J1798),"")</f>
        <v/>
      </c>
      <c r="L1798" s="124" t="str">
        <f>IF(I1798&lt;&gt;"",SUMIFS('JPK_KR-1'!AK:AK,'JPK_KR-1'!W:W,J1798),"")</f>
        <v/>
      </c>
    </row>
    <row r="1799" spans="1:12" x14ac:dyDescent="0.35">
      <c r="A1799" t="str">
        <f>IF(KOKPIT!A1799&lt;&gt;"",KOKPIT!A1799,"")</f>
        <v/>
      </c>
      <c r="B1799" t="str">
        <f>IF(KOKPIT!B1799&lt;&gt;"",KOKPIT!B1799,"")</f>
        <v/>
      </c>
      <c r="C1799" s="124" t="str">
        <f>IF(A1799&lt;&gt;"",SUMIFS('JPK_KR-1'!AL:AL,'JPK_KR-1'!W:W,B1799),"")</f>
        <v/>
      </c>
      <c r="D1799" s="124" t="str">
        <f>IF(A1799&lt;&gt;"",SUMIFS('JPK_KR-1'!AM:AM,'JPK_KR-1'!W:W,B1799),"")</f>
        <v/>
      </c>
      <c r="E1799" t="str">
        <f>IF(KOKPIT!E1799&lt;&gt;"",KOKPIT!E1799,"")</f>
        <v/>
      </c>
      <c r="F1799" t="str">
        <f>IF(KOKPIT!F1799&lt;&gt;"",KOKPIT!F1799,"")</f>
        <v/>
      </c>
      <c r="G1799" s="124" t="str">
        <f>IF(E1799&lt;&gt;"",SUMIFS('JPK_KR-1'!AL:AL,'JPK_KR-1'!W:W,F1799),"")</f>
        <v/>
      </c>
      <c r="H1799" s="124" t="str">
        <f>IF(E1799&lt;&gt;"",SUMIFS('JPK_KR-1'!AM:AM,'JPK_KR-1'!W:W,F1799),"")</f>
        <v/>
      </c>
      <c r="I1799" t="str">
        <f>IF(KOKPIT!I1799&lt;&gt;"",KOKPIT!I1799,"")</f>
        <v/>
      </c>
      <c r="J1799" t="str">
        <f>IF(KOKPIT!J1799&lt;&gt;"",KOKPIT!J1799,"")</f>
        <v/>
      </c>
      <c r="K1799" s="124" t="str">
        <f>IF(I1799&lt;&gt;"",SUMIFS('JPK_KR-1'!AJ:AJ,'JPK_KR-1'!W:W,J1799),"")</f>
        <v/>
      </c>
      <c r="L1799" s="124" t="str">
        <f>IF(I1799&lt;&gt;"",SUMIFS('JPK_KR-1'!AK:AK,'JPK_KR-1'!W:W,J1799),"")</f>
        <v/>
      </c>
    </row>
    <row r="1800" spans="1:12" x14ac:dyDescent="0.35">
      <c r="A1800" t="str">
        <f>IF(KOKPIT!A1800&lt;&gt;"",KOKPIT!A1800,"")</f>
        <v/>
      </c>
      <c r="B1800" t="str">
        <f>IF(KOKPIT!B1800&lt;&gt;"",KOKPIT!B1800,"")</f>
        <v/>
      </c>
      <c r="C1800" s="124" t="str">
        <f>IF(A1800&lt;&gt;"",SUMIFS('JPK_KR-1'!AL:AL,'JPK_KR-1'!W:W,B1800),"")</f>
        <v/>
      </c>
      <c r="D1800" s="124" t="str">
        <f>IF(A1800&lt;&gt;"",SUMIFS('JPK_KR-1'!AM:AM,'JPK_KR-1'!W:W,B1800),"")</f>
        <v/>
      </c>
      <c r="E1800" t="str">
        <f>IF(KOKPIT!E1800&lt;&gt;"",KOKPIT!E1800,"")</f>
        <v/>
      </c>
      <c r="F1800" t="str">
        <f>IF(KOKPIT!F1800&lt;&gt;"",KOKPIT!F1800,"")</f>
        <v/>
      </c>
      <c r="G1800" s="124" t="str">
        <f>IF(E1800&lt;&gt;"",SUMIFS('JPK_KR-1'!AL:AL,'JPK_KR-1'!W:W,F1800),"")</f>
        <v/>
      </c>
      <c r="H1800" s="124" t="str">
        <f>IF(E1800&lt;&gt;"",SUMIFS('JPK_KR-1'!AM:AM,'JPK_KR-1'!W:W,F1800),"")</f>
        <v/>
      </c>
      <c r="I1800" t="str">
        <f>IF(KOKPIT!I1800&lt;&gt;"",KOKPIT!I1800,"")</f>
        <v/>
      </c>
      <c r="J1800" t="str">
        <f>IF(KOKPIT!J1800&lt;&gt;"",KOKPIT!J1800,"")</f>
        <v/>
      </c>
      <c r="K1800" s="124" t="str">
        <f>IF(I1800&lt;&gt;"",SUMIFS('JPK_KR-1'!AJ:AJ,'JPK_KR-1'!W:W,J1800),"")</f>
        <v/>
      </c>
      <c r="L1800" s="124" t="str">
        <f>IF(I1800&lt;&gt;"",SUMIFS('JPK_KR-1'!AK:AK,'JPK_KR-1'!W:W,J1800),"")</f>
        <v/>
      </c>
    </row>
    <row r="1801" spans="1:12" x14ac:dyDescent="0.35">
      <c r="A1801" t="str">
        <f>IF(KOKPIT!A1801&lt;&gt;"",KOKPIT!A1801,"")</f>
        <v/>
      </c>
      <c r="B1801" t="str">
        <f>IF(KOKPIT!B1801&lt;&gt;"",KOKPIT!B1801,"")</f>
        <v/>
      </c>
      <c r="C1801" s="124" t="str">
        <f>IF(A1801&lt;&gt;"",SUMIFS('JPK_KR-1'!AL:AL,'JPK_KR-1'!W:W,B1801),"")</f>
        <v/>
      </c>
      <c r="D1801" s="124" t="str">
        <f>IF(A1801&lt;&gt;"",SUMIFS('JPK_KR-1'!AM:AM,'JPK_KR-1'!W:W,B1801),"")</f>
        <v/>
      </c>
      <c r="E1801" t="str">
        <f>IF(KOKPIT!E1801&lt;&gt;"",KOKPIT!E1801,"")</f>
        <v/>
      </c>
      <c r="F1801" t="str">
        <f>IF(KOKPIT!F1801&lt;&gt;"",KOKPIT!F1801,"")</f>
        <v/>
      </c>
      <c r="G1801" s="124" t="str">
        <f>IF(E1801&lt;&gt;"",SUMIFS('JPK_KR-1'!AL:AL,'JPK_KR-1'!W:W,F1801),"")</f>
        <v/>
      </c>
      <c r="H1801" s="124" t="str">
        <f>IF(E1801&lt;&gt;"",SUMIFS('JPK_KR-1'!AM:AM,'JPK_KR-1'!W:W,F1801),"")</f>
        <v/>
      </c>
      <c r="I1801" t="str">
        <f>IF(KOKPIT!I1801&lt;&gt;"",KOKPIT!I1801,"")</f>
        <v/>
      </c>
      <c r="J1801" t="str">
        <f>IF(KOKPIT!J1801&lt;&gt;"",KOKPIT!J1801,"")</f>
        <v/>
      </c>
      <c r="K1801" s="124" t="str">
        <f>IF(I1801&lt;&gt;"",SUMIFS('JPK_KR-1'!AJ:AJ,'JPK_KR-1'!W:W,J1801),"")</f>
        <v/>
      </c>
      <c r="L1801" s="124" t="str">
        <f>IF(I1801&lt;&gt;"",SUMIFS('JPK_KR-1'!AK:AK,'JPK_KR-1'!W:W,J1801),"")</f>
        <v/>
      </c>
    </row>
    <row r="1802" spans="1:12" x14ac:dyDescent="0.35">
      <c r="A1802" t="str">
        <f>IF(KOKPIT!A1802&lt;&gt;"",KOKPIT!A1802,"")</f>
        <v/>
      </c>
      <c r="B1802" t="str">
        <f>IF(KOKPIT!B1802&lt;&gt;"",KOKPIT!B1802,"")</f>
        <v/>
      </c>
      <c r="C1802" s="124" t="str">
        <f>IF(A1802&lt;&gt;"",SUMIFS('JPK_KR-1'!AL:AL,'JPK_KR-1'!W:W,B1802),"")</f>
        <v/>
      </c>
      <c r="D1802" s="124" t="str">
        <f>IF(A1802&lt;&gt;"",SUMIFS('JPK_KR-1'!AM:AM,'JPK_KR-1'!W:W,B1802),"")</f>
        <v/>
      </c>
      <c r="E1802" t="str">
        <f>IF(KOKPIT!E1802&lt;&gt;"",KOKPIT!E1802,"")</f>
        <v/>
      </c>
      <c r="F1802" t="str">
        <f>IF(KOKPIT!F1802&lt;&gt;"",KOKPIT!F1802,"")</f>
        <v/>
      </c>
      <c r="G1802" s="124" t="str">
        <f>IF(E1802&lt;&gt;"",SUMIFS('JPK_KR-1'!AL:AL,'JPK_KR-1'!W:W,F1802),"")</f>
        <v/>
      </c>
      <c r="H1802" s="124" t="str">
        <f>IF(E1802&lt;&gt;"",SUMIFS('JPK_KR-1'!AM:AM,'JPK_KR-1'!W:W,F1802),"")</f>
        <v/>
      </c>
      <c r="I1802" t="str">
        <f>IF(KOKPIT!I1802&lt;&gt;"",KOKPIT!I1802,"")</f>
        <v/>
      </c>
      <c r="J1802" t="str">
        <f>IF(KOKPIT!J1802&lt;&gt;"",KOKPIT!J1802,"")</f>
        <v/>
      </c>
      <c r="K1802" s="124" t="str">
        <f>IF(I1802&lt;&gt;"",SUMIFS('JPK_KR-1'!AJ:AJ,'JPK_KR-1'!W:W,J1802),"")</f>
        <v/>
      </c>
      <c r="L1802" s="124" t="str">
        <f>IF(I1802&lt;&gt;"",SUMIFS('JPK_KR-1'!AK:AK,'JPK_KR-1'!W:W,J1802),"")</f>
        <v/>
      </c>
    </row>
    <row r="1803" spans="1:12" x14ac:dyDescent="0.35">
      <c r="A1803" t="str">
        <f>IF(KOKPIT!A1803&lt;&gt;"",KOKPIT!A1803,"")</f>
        <v/>
      </c>
      <c r="B1803" t="str">
        <f>IF(KOKPIT!B1803&lt;&gt;"",KOKPIT!B1803,"")</f>
        <v/>
      </c>
      <c r="C1803" s="124" t="str">
        <f>IF(A1803&lt;&gt;"",SUMIFS('JPK_KR-1'!AL:AL,'JPK_KR-1'!W:W,B1803),"")</f>
        <v/>
      </c>
      <c r="D1803" s="124" t="str">
        <f>IF(A1803&lt;&gt;"",SUMIFS('JPK_KR-1'!AM:AM,'JPK_KR-1'!W:W,B1803),"")</f>
        <v/>
      </c>
      <c r="E1803" t="str">
        <f>IF(KOKPIT!E1803&lt;&gt;"",KOKPIT!E1803,"")</f>
        <v/>
      </c>
      <c r="F1803" t="str">
        <f>IF(KOKPIT!F1803&lt;&gt;"",KOKPIT!F1803,"")</f>
        <v/>
      </c>
      <c r="G1803" s="124" t="str">
        <f>IF(E1803&lt;&gt;"",SUMIFS('JPK_KR-1'!AL:AL,'JPK_KR-1'!W:W,F1803),"")</f>
        <v/>
      </c>
      <c r="H1803" s="124" t="str">
        <f>IF(E1803&lt;&gt;"",SUMIFS('JPK_KR-1'!AM:AM,'JPK_KR-1'!W:W,F1803),"")</f>
        <v/>
      </c>
      <c r="I1803" t="str">
        <f>IF(KOKPIT!I1803&lt;&gt;"",KOKPIT!I1803,"")</f>
        <v/>
      </c>
      <c r="J1803" t="str">
        <f>IF(KOKPIT!J1803&lt;&gt;"",KOKPIT!J1803,"")</f>
        <v/>
      </c>
      <c r="K1803" s="124" t="str">
        <f>IF(I1803&lt;&gt;"",SUMIFS('JPK_KR-1'!AJ:AJ,'JPK_KR-1'!W:W,J1803),"")</f>
        <v/>
      </c>
      <c r="L1803" s="124" t="str">
        <f>IF(I1803&lt;&gt;"",SUMIFS('JPK_KR-1'!AK:AK,'JPK_KR-1'!W:W,J1803),"")</f>
        <v/>
      </c>
    </row>
    <row r="1804" spans="1:12" x14ac:dyDescent="0.35">
      <c r="A1804" t="str">
        <f>IF(KOKPIT!A1804&lt;&gt;"",KOKPIT!A1804,"")</f>
        <v/>
      </c>
      <c r="B1804" t="str">
        <f>IF(KOKPIT!B1804&lt;&gt;"",KOKPIT!B1804,"")</f>
        <v/>
      </c>
      <c r="C1804" s="124" t="str">
        <f>IF(A1804&lt;&gt;"",SUMIFS('JPK_KR-1'!AL:AL,'JPK_KR-1'!W:W,B1804),"")</f>
        <v/>
      </c>
      <c r="D1804" s="124" t="str">
        <f>IF(A1804&lt;&gt;"",SUMIFS('JPK_KR-1'!AM:AM,'JPK_KR-1'!W:W,B1804),"")</f>
        <v/>
      </c>
      <c r="E1804" t="str">
        <f>IF(KOKPIT!E1804&lt;&gt;"",KOKPIT!E1804,"")</f>
        <v/>
      </c>
      <c r="F1804" t="str">
        <f>IF(KOKPIT!F1804&lt;&gt;"",KOKPIT!F1804,"")</f>
        <v/>
      </c>
      <c r="G1804" s="124" t="str">
        <f>IF(E1804&lt;&gt;"",SUMIFS('JPK_KR-1'!AL:AL,'JPK_KR-1'!W:W,F1804),"")</f>
        <v/>
      </c>
      <c r="H1804" s="124" t="str">
        <f>IF(E1804&lt;&gt;"",SUMIFS('JPK_KR-1'!AM:AM,'JPK_KR-1'!W:W,F1804),"")</f>
        <v/>
      </c>
      <c r="I1804" t="str">
        <f>IF(KOKPIT!I1804&lt;&gt;"",KOKPIT!I1804,"")</f>
        <v/>
      </c>
      <c r="J1804" t="str">
        <f>IF(KOKPIT!J1804&lt;&gt;"",KOKPIT!J1804,"")</f>
        <v/>
      </c>
      <c r="K1804" s="124" t="str">
        <f>IF(I1804&lt;&gt;"",SUMIFS('JPK_KR-1'!AJ:AJ,'JPK_KR-1'!W:W,J1804),"")</f>
        <v/>
      </c>
      <c r="L1804" s="124" t="str">
        <f>IF(I1804&lt;&gt;"",SUMIFS('JPK_KR-1'!AK:AK,'JPK_KR-1'!W:W,J1804),"")</f>
        <v/>
      </c>
    </row>
    <row r="1805" spans="1:12" x14ac:dyDescent="0.35">
      <c r="A1805" t="str">
        <f>IF(KOKPIT!A1805&lt;&gt;"",KOKPIT!A1805,"")</f>
        <v/>
      </c>
      <c r="B1805" t="str">
        <f>IF(KOKPIT!B1805&lt;&gt;"",KOKPIT!B1805,"")</f>
        <v/>
      </c>
      <c r="C1805" s="124" t="str">
        <f>IF(A1805&lt;&gt;"",SUMIFS('JPK_KR-1'!AL:AL,'JPK_KR-1'!W:W,B1805),"")</f>
        <v/>
      </c>
      <c r="D1805" s="124" t="str">
        <f>IF(A1805&lt;&gt;"",SUMIFS('JPK_KR-1'!AM:AM,'JPK_KR-1'!W:W,B1805),"")</f>
        <v/>
      </c>
      <c r="E1805" t="str">
        <f>IF(KOKPIT!E1805&lt;&gt;"",KOKPIT!E1805,"")</f>
        <v/>
      </c>
      <c r="F1805" t="str">
        <f>IF(KOKPIT!F1805&lt;&gt;"",KOKPIT!F1805,"")</f>
        <v/>
      </c>
      <c r="G1805" s="124" t="str">
        <f>IF(E1805&lt;&gt;"",SUMIFS('JPK_KR-1'!AL:AL,'JPK_KR-1'!W:W,F1805),"")</f>
        <v/>
      </c>
      <c r="H1805" s="124" t="str">
        <f>IF(E1805&lt;&gt;"",SUMIFS('JPK_KR-1'!AM:AM,'JPK_KR-1'!W:W,F1805),"")</f>
        <v/>
      </c>
      <c r="I1805" t="str">
        <f>IF(KOKPIT!I1805&lt;&gt;"",KOKPIT!I1805,"")</f>
        <v/>
      </c>
      <c r="J1805" t="str">
        <f>IF(KOKPIT!J1805&lt;&gt;"",KOKPIT!J1805,"")</f>
        <v/>
      </c>
      <c r="K1805" s="124" t="str">
        <f>IF(I1805&lt;&gt;"",SUMIFS('JPK_KR-1'!AJ:AJ,'JPK_KR-1'!W:W,J1805),"")</f>
        <v/>
      </c>
      <c r="L1805" s="124" t="str">
        <f>IF(I1805&lt;&gt;"",SUMIFS('JPK_KR-1'!AK:AK,'JPK_KR-1'!W:W,J1805),"")</f>
        <v/>
      </c>
    </row>
    <row r="1806" spans="1:12" x14ac:dyDescent="0.35">
      <c r="A1806" t="str">
        <f>IF(KOKPIT!A1806&lt;&gt;"",KOKPIT!A1806,"")</f>
        <v/>
      </c>
      <c r="B1806" t="str">
        <f>IF(KOKPIT!B1806&lt;&gt;"",KOKPIT!B1806,"")</f>
        <v/>
      </c>
      <c r="C1806" s="124" t="str">
        <f>IF(A1806&lt;&gt;"",SUMIFS('JPK_KR-1'!AL:AL,'JPK_KR-1'!W:W,B1806),"")</f>
        <v/>
      </c>
      <c r="D1806" s="124" t="str">
        <f>IF(A1806&lt;&gt;"",SUMIFS('JPK_KR-1'!AM:AM,'JPK_KR-1'!W:W,B1806),"")</f>
        <v/>
      </c>
      <c r="E1806" t="str">
        <f>IF(KOKPIT!E1806&lt;&gt;"",KOKPIT!E1806,"")</f>
        <v/>
      </c>
      <c r="F1806" t="str">
        <f>IF(KOKPIT!F1806&lt;&gt;"",KOKPIT!F1806,"")</f>
        <v/>
      </c>
      <c r="G1806" s="124" t="str">
        <f>IF(E1806&lt;&gt;"",SUMIFS('JPK_KR-1'!AL:AL,'JPK_KR-1'!W:W,F1806),"")</f>
        <v/>
      </c>
      <c r="H1806" s="124" t="str">
        <f>IF(E1806&lt;&gt;"",SUMIFS('JPK_KR-1'!AM:AM,'JPK_KR-1'!W:W,F1806),"")</f>
        <v/>
      </c>
      <c r="I1806" t="str">
        <f>IF(KOKPIT!I1806&lt;&gt;"",KOKPIT!I1806,"")</f>
        <v/>
      </c>
      <c r="J1806" t="str">
        <f>IF(KOKPIT!J1806&lt;&gt;"",KOKPIT!J1806,"")</f>
        <v/>
      </c>
      <c r="K1806" s="124" t="str">
        <f>IF(I1806&lt;&gt;"",SUMIFS('JPK_KR-1'!AJ:AJ,'JPK_KR-1'!W:W,J1806),"")</f>
        <v/>
      </c>
      <c r="L1806" s="124" t="str">
        <f>IF(I1806&lt;&gt;"",SUMIFS('JPK_KR-1'!AK:AK,'JPK_KR-1'!W:W,J1806),"")</f>
        <v/>
      </c>
    </row>
    <row r="1807" spans="1:12" x14ac:dyDescent="0.35">
      <c r="A1807" t="str">
        <f>IF(KOKPIT!A1807&lt;&gt;"",KOKPIT!A1807,"")</f>
        <v/>
      </c>
      <c r="B1807" t="str">
        <f>IF(KOKPIT!B1807&lt;&gt;"",KOKPIT!B1807,"")</f>
        <v/>
      </c>
      <c r="C1807" s="124" t="str">
        <f>IF(A1807&lt;&gt;"",SUMIFS('JPK_KR-1'!AL:AL,'JPK_KR-1'!W:W,B1807),"")</f>
        <v/>
      </c>
      <c r="D1807" s="124" t="str">
        <f>IF(A1807&lt;&gt;"",SUMIFS('JPK_KR-1'!AM:AM,'JPK_KR-1'!W:W,B1807),"")</f>
        <v/>
      </c>
      <c r="E1807" t="str">
        <f>IF(KOKPIT!E1807&lt;&gt;"",KOKPIT!E1807,"")</f>
        <v/>
      </c>
      <c r="F1807" t="str">
        <f>IF(KOKPIT!F1807&lt;&gt;"",KOKPIT!F1807,"")</f>
        <v/>
      </c>
      <c r="G1807" s="124" t="str">
        <f>IF(E1807&lt;&gt;"",SUMIFS('JPK_KR-1'!AL:AL,'JPK_KR-1'!W:W,F1807),"")</f>
        <v/>
      </c>
      <c r="H1807" s="124" t="str">
        <f>IF(E1807&lt;&gt;"",SUMIFS('JPK_KR-1'!AM:AM,'JPK_KR-1'!W:W,F1807),"")</f>
        <v/>
      </c>
      <c r="I1807" t="str">
        <f>IF(KOKPIT!I1807&lt;&gt;"",KOKPIT!I1807,"")</f>
        <v/>
      </c>
      <c r="J1807" t="str">
        <f>IF(KOKPIT!J1807&lt;&gt;"",KOKPIT!J1807,"")</f>
        <v/>
      </c>
      <c r="K1807" s="124" t="str">
        <f>IF(I1807&lt;&gt;"",SUMIFS('JPK_KR-1'!AJ:AJ,'JPK_KR-1'!W:W,J1807),"")</f>
        <v/>
      </c>
      <c r="L1807" s="124" t="str">
        <f>IF(I1807&lt;&gt;"",SUMIFS('JPK_KR-1'!AK:AK,'JPK_KR-1'!W:W,J1807),"")</f>
        <v/>
      </c>
    </row>
    <row r="1808" spans="1:12" x14ac:dyDescent="0.35">
      <c r="A1808" t="str">
        <f>IF(KOKPIT!A1808&lt;&gt;"",KOKPIT!A1808,"")</f>
        <v/>
      </c>
      <c r="B1808" t="str">
        <f>IF(KOKPIT!B1808&lt;&gt;"",KOKPIT!B1808,"")</f>
        <v/>
      </c>
      <c r="C1808" s="124" t="str">
        <f>IF(A1808&lt;&gt;"",SUMIFS('JPK_KR-1'!AL:AL,'JPK_KR-1'!W:W,B1808),"")</f>
        <v/>
      </c>
      <c r="D1808" s="124" t="str">
        <f>IF(A1808&lt;&gt;"",SUMIFS('JPK_KR-1'!AM:AM,'JPK_KR-1'!W:W,B1808),"")</f>
        <v/>
      </c>
      <c r="E1808" t="str">
        <f>IF(KOKPIT!E1808&lt;&gt;"",KOKPIT!E1808,"")</f>
        <v/>
      </c>
      <c r="F1808" t="str">
        <f>IF(KOKPIT!F1808&lt;&gt;"",KOKPIT!F1808,"")</f>
        <v/>
      </c>
      <c r="G1808" s="124" t="str">
        <f>IF(E1808&lt;&gt;"",SUMIFS('JPK_KR-1'!AL:AL,'JPK_KR-1'!W:W,F1808),"")</f>
        <v/>
      </c>
      <c r="H1808" s="124" t="str">
        <f>IF(E1808&lt;&gt;"",SUMIFS('JPK_KR-1'!AM:AM,'JPK_KR-1'!W:W,F1808),"")</f>
        <v/>
      </c>
      <c r="I1808" t="str">
        <f>IF(KOKPIT!I1808&lt;&gt;"",KOKPIT!I1808,"")</f>
        <v/>
      </c>
      <c r="J1808" t="str">
        <f>IF(KOKPIT!J1808&lt;&gt;"",KOKPIT!J1808,"")</f>
        <v/>
      </c>
      <c r="K1808" s="124" t="str">
        <f>IF(I1808&lt;&gt;"",SUMIFS('JPK_KR-1'!AJ:AJ,'JPK_KR-1'!W:W,J1808),"")</f>
        <v/>
      </c>
      <c r="L1808" s="124" t="str">
        <f>IF(I1808&lt;&gt;"",SUMIFS('JPK_KR-1'!AK:AK,'JPK_KR-1'!W:W,J1808),"")</f>
        <v/>
      </c>
    </row>
    <row r="1809" spans="1:12" x14ac:dyDescent="0.35">
      <c r="A1809" t="str">
        <f>IF(KOKPIT!A1809&lt;&gt;"",KOKPIT!A1809,"")</f>
        <v/>
      </c>
      <c r="B1809" t="str">
        <f>IF(KOKPIT!B1809&lt;&gt;"",KOKPIT!B1809,"")</f>
        <v/>
      </c>
      <c r="C1809" s="124" t="str">
        <f>IF(A1809&lt;&gt;"",SUMIFS('JPK_KR-1'!AL:AL,'JPK_KR-1'!W:W,B1809),"")</f>
        <v/>
      </c>
      <c r="D1809" s="124" t="str">
        <f>IF(A1809&lt;&gt;"",SUMIFS('JPK_KR-1'!AM:AM,'JPK_KR-1'!W:W,B1809),"")</f>
        <v/>
      </c>
      <c r="E1809" t="str">
        <f>IF(KOKPIT!E1809&lt;&gt;"",KOKPIT!E1809,"")</f>
        <v/>
      </c>
      <c r="F1809" t="str">
        <f>IF(KOKPIT!F1809&lt;&gt;"",KOKPIT!F1809,"")</f>
        <v/>
      </c>
      <c r="G1809" s="124" t="str">
        <f>IF(E1809&lt;&gt;"",SUMIFS('JPK_KR-1'!AL:AL,'JPK_KR-1'!W:W,F1809),"")</f>
        <v/>
      </c>
      <c r="H1809" s="124" t="str">
        <f>IF(E1809&lt;&gt;"",SUMIFS('JPK_KR-1'!AM:AM,'JPK_KR-1'!W:W,F1809),"")</f>
        <v/>
      </c>
      <c r="I1809" t="str">
        <f>IF(KOKPIT!I1809&lt;&gt;"",KOKPIT!I1809,"")</f>
        <v/>
      </c>
      <c r="J1809" t="str">
        <f>IF(KOKPIT!J1809&lt;&gt;"",KOKPIT!J1809,"")</f>
        <v/>
      </c>
      <c r="K1809" s="124" t="str">
        <f>IF(I1809&lt;&gt;"",SUMIFS('JPK_KR-1'!AJ:AJ,'JPK_KR-1'!W:W,J1809),"")</f>
        <v/>
      </c>
      <c r="L1809" s="124" t="str">
        <f>IF(I1809&lt;&gt;"",SUMIFS('JPK_KR-1'!AK:AK,'JPK_KR-1'!W:W,J1809),"")</f>
        <v/>
      </c>
    </row>
    <row r="1810" spans="1:12" x14ac:dyDescent="0.35">
      <c r="A1810" t="str">
        <f>IF(KOKPIT!A1810&lt;&gt;"",KOKPIT!A1810,"")</f>
        <v/>
      </c>
      <c r="B1810" t="str">
        <f>IF(KOKPIT!B1810&lt;&gt;"",KOKPIT!B1810,"")</f>
        <v/>
      </c>
      <c r="C1810" s="124" t="str">
        <f>IF(A1810&lt;&gt;"",SUMIFS('JPK_KR-1'!AL:AL,'JPK_KR-1'!W:W,B1810),"")</f>
        <v/>
      </c>
      <c r="D1810" s="124" t="str">
        <f>IF(A1810&lt;&gt;"",SUMIFS('JPK_KR-1'!AM:AM,'JPK_KR-1'!W:W,B1810),"")</f>
        <v/>
      </c>
      <c r="E1810" t="str">
        <f>IF(KOKPIT!E1810&lt;&gt;"",KOKPIT!E1810,"")</f>
        <v/>
      </c>
      <c r="F1810" t="str">
        <f>IF(KOKPIT!F1810&lt;&gt;"",KOKPIT!F1810,"")</f>
        <v/>
      </c>
      <c r="G1810" s="124" t="str">
        <f>IF(E1810&lt;&gt;"",SUMIFS('JPK_KR-1'!AL:AL,'JPK_KR-1'!W:W,F1810),"")</f>
        <v/>
      </c>
      <c r="H1810" s="124" t="str">
        <f>IF(E1810&lt;&gt;"",SUMIFS('JPK_KR-1'!AM:AM,'JPK_KR-1'!W:W,F1810),"")</f>
        <v/>
      </c>
      <c r="I1810" t="str">
        <f>IF(KOKPIT!I1810&lt;&gt;"",KOKPIT!I1810,"")</f>
        <v/>
      </c>
      <c r="J1810" t="str">
        <f>IF(KOKPIT!J1810&lt;&gt;"",KOKPIT!J1810,"")</f>
        <v/>
      </c>
      <c r="K1810" s="124" t="str">
        <f>IF(I1810&lt;&gt;"",SUMIFS('JPK_KR-1'!AJ:AJ,'JPK_KR-1'!W:W,J1810),"")</f>
        <v/>
      </c>
      <c r="L1810" s="124" t="str">
        <f>IF(I1810&lt;&gt;"",SUMIFS('JPK_KR-1'!AK:AK,'JPK_KR-1'!W:W,J1810),"")</f>
        <v/>
      </c>
    </row>
    <row r="1811" spans="1:12" x14ac:dyDescent="0.35">
      <c r="A1811" t="str">
        <f>IF(KOKPIT!A1811&lt;&gt;"",KOKPIT!A1811,"")</f>
        <v/>
      </c>
      <c r="B1811" t="str">
        <f>IF(KOKPIT!B1811&lt;&gt;"",KOKPIT!B1811,"")</f>
        <v/>
      </c>
      <c r="C1811" s="124" t="str">
        <f>IF(A1811&lt;&gt;"",SUMIFS('JPK_KR-1'!AL:AL,'JPK_KR-1'!W:W,B1811),"")</f>
        <v/>
      </c>
      <c r="D1811" s="124" t="str">
        <f>IF(A1811&lt;&gt;"",SUMIFS('JPK_KR-1'!AM:AM,'JPK_KR-1'!W:W,B1811),"")</f>
        <v/>
      </c>
      <c r="E1811" t="str">
        <f>IF(KOKPIT!E1811&lt;&gt;"",KOKPIT!E1811,"")</f>
        <v/>
      </c>
      <c r="F1811" t="str">
        <f>IF(KOKPIT!F1811&lt;&gt;"",KOKPIT!F1811,"")</f>
        <v/>
      </c>
      <c r="G1811" s="124" t="str">
        <f>IF(E1811&lt;&gt;"",SUMIFS('JPK_KR-1'!AL:AL,'JPK_KR-1'!W:W,F1811),"")</f>
        <v/>
      </c>
      <c r="H1811" s="124" t="str">
        <f>IF(E1811&lt;&gt;"",SUMIFS('JPK_KR-1'!AM:AM,'JPK_KR-1'!W:W,F1811),"")</f>
        <v/>
      </c>
      <c r="I1811" t="str">
        <f>IF(KOKPIT!I1811&lt;&gt;"",KOKPIT!I1811,"")</f>
        <v/>
      </c>
      <c r="J1811" t="str">
        <f>IF(KOKPIT!J1811&lt;&gt;"",KOKPIT!J1811,"")</f>
        <v/>
      </c>
      <c r="K1811" s="124" t="str">
        <f>IF(I1811&lt;&gt;"",SUMIFS('JPK_KR-1'!AJ:AJ,'JPK_KR-1'!W:W,J1811),"")</f>
        <v/>
      </c>
      <c r="L1811" s="124" t="str">
        <f>IF(I1811&lt;&gt;"",SUMIFS('JPK_KR-1'!AK:AK,'JPK_KR-1'!W:W,J1811),"")</f>
        <v/>
      </c>
    </row>
    <row r="1812" spans="1:12" x14ac:dyDescent="0.35">
      <c r="A1812" t="str">
        <f>IF(KOKPIT!A1812&lt;&gt;"",KOKPIT!A1812,"")</f>
        <v/>
      </c>
      <c r="B1812" t="str">
        <f>IF(KOKPIT!B1812&lt;&gt;"",KOKPIT!B1812,"")</f>
        <v/>
      </c>
      <c r="C1812" s="124" t="str">
        <f>IF(A1812&lt;&gt;"",SUMIFS('JPK_KR-1'!AL:AL,'JPK_KR-1'!W:W,B1812),"")</f>
        <v/>
      </c>
      <c r="D1812" s="124" t="str">
        <f>IF(A1812&lt;&gt;"",SUMIFS('JPK_KR-1'!AM:AM,'JPK_KR-1'!W:W,B1812),"")</f>
        <v/>
      </c>
      <c r="E1812" t="str">
        <f>IF(KOKPIT!E1812&lt;&gt;"",KOKPIT!E1812,"")</f>
        <v/>
      </c>
      <c r="F1812" t="str">
        <f>IF(KOKPIT!F1812&lt;&gt;"",KOKPIT!F1812,"")</f>
        <v/>
      </c>
      <c r="G1812" s="124" t="str">
        <f>IF(E1812&lt;&gt;"",SUMIFS('JPK_KR-1'!AL:AL,'JPK_KR-1'!W:W,F1812),"")</f>
        <v/>
      </c>
      <c r="H1812" s="124" t="str">
        <f>IF(E1812&lt;&gt;"",SUMIFS('JPK_KR-1'!AM:AM,'JPK_KR-1'!W:W,F1812),"")</f>
        <v/>
      </c>
      <c r="I1812" t="str">
        <f>IF(KOKPIT!I1812&lt;&gt;"",KOKPIT!I1812,"")</f>
        <v/>
      </c>
      <c r="J1812" t="str">
        <f>IF(KOKPIT!J1812&lt;&gt;"",KOKPIT!J1812,"")</f>
        <v/>
      </c>
      <c r="K1812" s="124" t="str">
        <f>IF(I1812&lt;&gt;"",SUMIFS('JPK_KR-1'!AJ:AJ,'JPK_KR-1'!W:W,J1812),"")</f>
        <v/>
      </c>
      <c r="L1812" s="124" t="str">
        <f>IF(I1812&lt;&gt;"",SUMIFS('JPK_KR-1'!AK:AK,'JPK_KR-1'!W:W,J1812),"")</f>
        <v/>
      </c>
    </row>
    <row r="1813" spans="1:12" x14ac:dyDescent="0.35">
      <c r="A1813" t="str">
        <f>IF(KOKPIT!A1813&lt;&gt;"",KOKPIT!A1813,"")</f>
        <v/>
      </c>
      <c r="B1813" t="str">
        <f>IF(KOKPIT!B1813&lt;&gt;"",KOKPIT!B1813,"")</f>
        <v/>
      </c>
      <c r="C1813" s="124" t="str">
        <f>IF(A1813&lt;&gt;"",SUMIFS('JPK_KR-1'!AL:AL,'JPK_KR-1'!W:W,B1813),"")</f>
        <v/>
      </c>
      <c r="D1813" s="124" t="str">
        <f>IF(A1813&lt;&gt;"",SUMIFS('JPK_KR-1'!AM:AM,'JPK_KR-1'!W:W,B1813),"")</f>
        <v/>
      </c>
      <c r="E1813" t="str">
        <f>IF(KOKPIT!E1813&lt;&gt;"",KOKPIT!E1813,"")</f>
        <v/>
      </c>
      <c r="F1813" t="str">
        <f>IF(KOKPIT!F1813&lt;&gt;"",KOKPIT!F1813,"")</f>
        <v/>
      </c>
      <c r="G1813" s="124" t="str">
        <f>IF(E1813&lt;&gt;"",SUMIFS('JPK_KR-1'!AL:AL,'JPK_KR-1'!W:W,F1813),"")</f>
        <v/>
      </c>
      <c r="H1813" s="124" t="str">
        <f>IF(E1813&lt;&gt;"",SUMIFS('JPK_KR-1'!AM:AM,'JPK_KR-1'!W:W,F1813),"")</f>
        <v/>
      </c>
      <c r="I1813" t="str">
        <f>IF(KOKPIT!I1813&lt;&gt;"",KOKPIT!I1813,"")</f>
        <v/>
      </c>
      <c r="J1813" t="str">
        <f>IF(KOKPIT!J1813&lt;&gt;"",KOKPIT!J1813,"")</f>
        <v/>
      </c>
      <c r="K1813" s="124" t="str">
        <f>IF(I1813&lt;&gt;"",SUMIFS('JPK_KR-1'!AJ:AJ,'JPK_KR-1'!W:W,J1813),"")</f>
        <v/>
      </c>
      <c r="L1813" s="124" t="str">
        <f>IF(I1813&lt;&gt;"",SUMIFS('JPK_KR-1'!AK:AK,'JPK_KR-1'!W:W,J1813),"")</f>
        <v/>
      </c>
    </row>
    <row r="1814" spans="1:12" x14ac:dyDescent="0.35">
      <c r="A1814" t="str">
        <f>IF(KOKPIT!A1814&lt;&gt;"",KOKPIT!A1814,"")</f>
        <v/>
      </c>
      <c r="B1814" t="str">
        <f>IF(KOKPIT!B1814&lt;&gt;"",KOKPIT!B1814,"")</f>
        <v/>
      </c>
      <c r="C1814" s="124" t="str">
        <f>IF(A1814&lt;&gt;"",SUMIFS('JPK_KR-1'!AL:AL,'JPK_KR-1'!W:W,B1814),"")</f>
        <v/>
      </c>
      <c r="D1814" s="124" t="str">
        <f>IF(A1814&lt;&gt;"",SUMIFS('JPK_KR-1'!AM:AM,'JPK_KR-1'!W:W,B1814),"")</f>
        <v/>
      </c>
      <c r="E1814" t="str">
        <f>IF(KOKPIT!E1814&lt;&gt;"",KOKPIT!E1814,"")</f>
        <v/>
      </c>
      <c r="F1814" t="str">
        <f>IF(KOKPIT!F1814&lt;&gt;"",KOKPIT!F1814,"")</f>
        <v/>
      </c>
      <c r="G1814" s="124" t="str">
        <f>IF(E1814&lt;&gt;"",SUMIFS('JPK_KR-1'!AL:AL,'JPK_KR-1'!W:W,F1814),"")</f>
        <v/>
      </c>
      <c r="H1814" s="124" t="str">
        <f>IF(E1814&lt;&gt;"",SUMIFS('JPK_KR-1'!AM:AM,'JPK_KR-1'!W:W,F1814),"")</f>
        <v/>
      </c>
      <c r="I1814" t="str">
        <f>IF(KOKPIT!I1814&lt;&gt;"",KOKPIT!I1814,"")</f>
        <v/>
      </c>
      <c r="J1814" t="str">
        <f>IF(KOKPIT!J1814&lt;&gt;"",KOKPIT!J1814,"")</f>
        <v/>
      </c>
      <c r="K1814" s="124" t="str">
        <f>IF(I1814&lt;&gt;"",SUMIFS('JPK_KR-1'!AJ:AJ,'JPK_KR-1'!W:W,J1814),"")</f>
        <v/>
      </c>
      <c r="L1814" s="124" t="str">
        <f>IF(I1814&lt;&gt;"",SUMIFS('JPK_KR-1'!AK:AK,'JPK_KR-1'!W:W,J1814),"")</f>
        <v/>
      </c>
    </row>
    <row r="1815" spans="1:12" x14ac:dyDescent="0.35">
      <c r="A1815" t="str">
        <f>IF(KOKPIT!A1815&lt;&gt;"",KOKPIT!A1815,"")</f>
        <v/>
      </c>
      <c r="B1815" t="str">
        <f>IF(KOKPIT!B1815&lt;&gt;"",KOKPIT!B1815,"")</f>
        <v/>
      </c>
      <c r="C1815" s="124" t="str">
        <f>IF(A1815&lt;&gt;"",SUMIFS('JPK_KR-1'!AL:AL,'JPK_KR-1'!W:W,B1815),"")</f>
        <v/>
      </c>
      <c r="D1815" s="124" t="str">
        <f>IF(A1815&lt;&gt;"",SUMIFS('JPK_KR-1'!AM:AM,'JPK_KR-1'!W:W,B1815),"")</f>
        <v/>
      </c>
      <c r="E1815" t="str">
        <f>IF(KOKPIT!E1815&lt;&gt;"",KOKPIT!E1815,"")</f>
        <v/>
      </c>
      <c r="F1815" t="str">
        <f>IF(KOKPIT!F1815&lt;&gt;"",KOKPIT!F1815,"")</f>
        <v/>
      </c>
      <c r="G1815" s="124" t="str">
        <f>IF(E1815&lt;&gt;"",SUMIFS('JPK_KR-1'!AL:AL,'JPK_KR-1'!W:W,F1815),"")</f>
        <v/>
      </c>
      <c r="H1815" s="124" t="str">
        <f>IF(E1815&lt;&gt;"",SUMIFS('JPK_KR-1'!AM:AM,'JPK_KR-1'!W:W,F1815),"")</f>
        <v/>
      </c>
      <c r="I1815" t="str">
        <f>IF(KOKPIT!I1815&lt;&gt;"",KOKPIT!I1815,"")</f>
        <v/>
      </c>
      <c r="J1815" t="str">
        <f>IF(KOKPIT!J1815&lt;&gt;"",KOKPIT!J1815,"")</f>
        <v/>
      </c>
      <c r="K1815" s="124" t="str">
        <f>IF(I1815&lt;&gt;"",SUMIFS('JPK_KR-1'!AJ:AJ,'JPK_KR-1'!W:W,J1815),"")</f>
        <v/>
      </c>
      <c r="L1815" s="124" t="str">
        <f>IF(I1815&lt;&gt;"",SUMIFS('JPK_KR-1'!AK:AK,'JPK_KR-1'!W:W,J1815),"")</f>
        <v/>
      </c>
    </row>
    <row r="1816" spans="1:12" x14ac:dyDescent="0.35">
      <c r="A1816" t="str">
        <f>IF(KOKPIT!A1816&lt;&gt;"",KOKPIT!A1816,"")</f>
        <v/>
      </c>
      <c r="B1816" t="str">
        <f>IF(KOKPIT!B1816&lt;&gt;"",KOKPIT!B1816,"")</f>
        <v/>
      </c>
      <c r="C1816" s="124" t="str">
        <f>IF(A1816&lt;&gt;"",SUMIFS('JPK_KR-1'!AL:AL,'JPK_KR-1'!W:W,B1816),"")</f>
        <v/>
      </c>
      <c r="D1816" s="124" t="str">
        <f>IF(A1816&lt;&gt;"",SUMIFS('JPK_KR-1'!AM:AM,'JPK_KR-1'!W:W,B1816),"")</f>
        <v/>
      </c>
      <c r="E1816" t="str">
        <f>IF(KOKPIT!E1816&lt;&gt;"",KOKPIT!E1816,"")</f>
        <v/>
      </c>
      <c r="F1816" t="str">
        <f>IF(KOKPIT!F1816&lt;&gt;"",KOKPIT!F1816,"")</f>
        <v/>
      </c>
      <c r="G1816" s="124" t="str">
        <f>IF(E1816&lt;&gt;"",SUMIFS('JPK_KR-1'!AL:AL,'JPK_KR-1'!W:W,F1816),"")</f>
        <v/>
      </c>
      <c r="H1816" s="124" t="str">
        <f>IF(E1816&lt;&gt;"",SUMIFS('JPK_KR-1'!AM:AM,'JPK_KR-1'!W:W,F1816),"")</f>
        <v/>
      </c>
      <c r="I1816" t="str">
        <f>IF(KOKPIT!I1816&lt;&gt;"",KOKPIT!I1816,"")</f>
        <v/>
      </c>
      <c r="J1816" t="str">
        <f>IF(KOKPIT!J1816&lt;&gt;"",KOKPIT!J1816,"")</f>
        <v/>
      </c>
      <c r="K1816" s="124" t="str">
        <f>IF(I1816&lt;&gt;"",SUMIFS('JPK_KR-1'!AJ:AJ,'JPK_KR-1'!W:W,J1816),"")</f>
        <v/>
      </c>
      <c r="L1816" s="124" t="str">
        <f>IF(I1816&lt;&gt;"",SUMIFS('JPK_KR-1'!AK:AK,'JPK_KR-1'!W:W,J1816),"")</f>
        <v/>
      </c>
    </row>
    <row r="1817" spans="1:12" x14ac:dyDescent="0.35">
      <c r="A1817" t="str">
        <f>IF(KOKPIT!A1817&lt;&gt;"",KOKPIT!A1817,"")</f>
        <v/>
      </c>
      <c r="B1817" t="str">
        <f>IF(KOKPIT!B1817&lt;&gt;"",KOKPIT!B1817,"")</f>
        <v/>
      </c>
      <c r="C1817" s="124" t="str">
        <f>IF(A1817&lt;&gt;"",SUMIFS('JPK_KR-1'!AL:AL,'JPK_KR-1'!W:W,B1817),"")</f>
        <v/>
      </c>
      <c r="D1817" s="124" t="str">
        <f>IF(A1817&lt;&gt;"",SUMIFS('JPK_KR-1'!AM:AM,'JPK_KR-1'!W:W,B1817),"")</f>
        <v/>
      </c>
      <c r="E1817" t="str">
        <f>IF(KOKPIT!E1817&lt;&gt;"",KOKPIT!E1817,"")</f>
        <v/>
      </c>
      <c r="F1817" t="str">
        <f>IF(KOKPIT!F1817&lt;&gt;"",KOKPIT!F1817,"")</f>
        <v/>
      </c>
      <c r="G1817" s="124" t="str">
        <f>IF(E1817&lt;&gt;"",SUMIFS('JPK_KR-1'!AL:AL,'JPK_KR-1'!W:W,F1817),"")</f>
        <v/>
      </c>
      <c r="H1817" s="124" t="str">
        <f>IF(E1817&lt;&gt;"",SUMIFS('JPK_KR-1'!AM:AM,'JPK_KR-1'!W:W,F1817),"")</f>
        <v/>
      </c>
      <c r="I1817" t="str">
        <f>IF(KOKPIT!I1817&lt;&gt;"",KOKPIT!I1817,"")</f>
        <v/>
      </c>
      <c r="J1817" t="str">
        <f>IF(KOKPIT!J1817&lt;&gt;"",KOKPIT!J1817,"")</f>
        <v/>
      </c>
      <c r="K1817" s="124" t="str">
        <f>IF(I1817&lt;&gt;"",SUMIFS('JPK_KR-1'!AJ:AJ,'JPK_KR-1'!W:W,J1817),"")</f>
        <v/>
      </c>
      <c r="L1817" s="124" t="str">
        <f>IF(I1817&lt;&gt;"",SUMIFS('JPK_KR-1'!AK:AK,'JPK_KR-1'!W:W,J1817),"")</f>
        <v/>
      </c>
    </row>
    <row r="1818" spans="1:12" x14ac:dyDescent="0.35">
      <c r="A1818" t="str">
        <f>IF(KOKPIT!A1818&lt;&gt;"",KOKPIT!A1818,"")</f>
        <v/>
      </c>
      <c r="B1818" t="str">
        <f>IF(KOKPIT!B1818&lt;&gt;"",KOKPIT!B1818,"")</f>
        <v/>
      </c>
      <c r="C1818" s="124" t="str">
        <f>IF(A1818&lt;&gt;"",SUMIFS('JPK_KR-1'!AL:AL,'JPK_KR-1'!W:W,B1818),"")</f>
        <v/>
      </c>
      <c r="D1818" s="124" t="str">
        <f>IF(A1818&lt;&gt;"",SUMIFS('JPK_KR-1'!AM:AM,'JPK_KR-1'!W:W,B1818),"")</f>
        <v/>
      </c>
      <c r="E1818" t="str">
        <f>IF(KOKPIT!E1818&lt;&gt;"",KOKPIT!E1818,"")</f>
        <v/>
      </c>
      <c r="F1818" t="str">
        <f>IF(KOKPIT!F1818&lt;&gt;"",KOKPIT!F1818,"")</f>
        <v/>
      </c>
      <c r="G1818" s="124" t="str">
        <f>IF(E1818&lt;&gt;"",SUMIFS('JPK_KR-1'!AL:AL,'JPK_KR-1'!W:W,F1818),"")</f>
        <v/>
      </c>
      <c r="H1818" s="124" t="str">
        <f>IF(E1818&lt;&gt;"",SUMIFS('JPK_KR-1'!AM:AM,'JPK_KR-1'!W:W,F1818),"")</f>
        <v/>
      </c>
      <c r="I1818" t="str">
        <f>IF(KOKPIT!I1818&lt;&gt;"",KOKPIT!I1818,"")</f>
        <v/>
      </c>
      <c r="J1818" t="str">
        <f>IF(KOKPIT!J1818&lt;&gt;"",KOKPIT!J1818,"")</f>
        <v/>
      </c>
      <c r="K1818" s="124" t="str">
        <f>IF(I1818&lt;&gt;"",SUMIFS('JPK_KR-1'!AJ:AJ,'JPK_KR-1'!W:W,J1818),"")</f>
        <v/>
      </c>
      <c r="L1818" s="124" t="str">
        <f>IF(I1818&lt;&gt;"",SUMIFS('JPK_KR-1'!AK:AK,'JPK_KR-1'!W:W,J1818),"")</f>
        <v/>
      </c>
    </row>
    <row r="1819" spans="1:12" x14ac:dyDescent="0.35">
      <c r="A1819" t="str">
        <f>IF(KOKPIT!A1819&lt;&gt;"",KOKPIT!A1819,"")</f>
        <v/>
      </c>
      <c r="B1819" t="str">
        <f>IF(KOKPIT!B1819&lt;&gt;"",KOKPIT!B1819,"")</f>
        <v/>
      </c>
      <c r="C1819" s="124" t="str">
        <f>IF(A1819&lt;&gt;"",SUMIFS('JPK_KR-1'!AL:AL,'JPK_KR-1'!W:W,B1819),"")</f>
        <v/>
      </c>
      <c r="D1819" s="124" t="str">
        <f>IF(A1819&lt;&gt;"",SUMIFS('JPK_KR-1'!AM:AM,'JPK_KR-1'!W:W,B1819),"")</f>
        <v/>
      </c>
      <c r="E1819" t="str">
        <f>IF(KOKPIT!E1819&lt;&gt;"",KOKPIT!E1819,"")</f>
        <v/>
      </c>
      <c r="F1819" t="str">
        <f>IF(KOKPIT!F1819&lt;&gt;"",KOKPIT!F1819,"")</f>
        <v/>
      </c>
      <c r="G1819" s="124" t="str">
        <f>IF(E1819&lt;&gt;"",SUMIFS('JPK_KR-1'!AL:AL,'JPK_KR-1'!W:W,F1819),"")</f>
        <v/>
      </c>
      <c r="H1819" s="124" t="str">
        <f>IF(E1819&lt;&gt;"",SUMIFS('JPK_KR-1'!AM:AM,'JPK_KR-1'!W:W,F1819),"")</f>
        <v/>
      </c>
      <c r="I1819" t="str">
        <f>IF(KOKPIT!I1819&lt;&gt;"",KOKPIT!I1819,"")</f>
        <v/>
      </c>
      <c r="J1819" t="str">
        <f>IF(KOKPIT!J1819&lt;&gt;"",KOKPIT!J1819,"")</f>
        <v/>
      </c>
      <c r="K1819" s="124" t="str">
        <f>IF(I1819&lt;&gt;"",SUMIFS('JPK_KR-1'!AJ:AJ,'JPK_KR-1'!W:W,J1819),"")</f>
        <v/>
      </c>
      <c r="L1819" s="124" t="str">
        <f>IF(I1819&lt;&gt;"",SUMIFS('JPK_KR-1'!AK:AK,'JPK_KR-1'!W:W,J1819),"")</f>
        <v/>
      </c>
    </row>
    <row r="1820" spans="1:12" x14ac:dyDescent="0.35">
      <c r="A1820" t="str">
        <f>IF(KOKPIT!A1820&lt;&gt;"",KOKPIT!A1820,"")</f>
        <v/>
      </c>
      <c r="B1820" t="str">
        <f>IF(KOKPIT!B1820&lt;&gt;"",KOKPIT!B1820,"")</f>
        <v/>
      </c>
      <c r="C1820" s="124" t="str">
        <f>IF(A1820&lt;&gt;"",SUMIFS('JPK_KR-1'!AL:AL,'JPK_KR-1'!W:W,B1820),"")</f>
        <v/>
      </c>
      <c r="D1820" s="124" t="str">
        <f>IF(A1820&lt;&gt;"",SUMIFS('JPK_KR-1'!AM:AM,'JPK_KR-1'!W:W,B1820),"")</f>
        <v/>
      </c>
      <c r="E1820" t="str">
        <f>IF(KOKPIT!E1820&lt;&gt;"",KOKPIT!E1820,"")</f>
        <v/>
      </c>
      <c r="F1820" t="str">
        <f>IF(KOKPIT!F1820&lt;&gt;"",KOKPIT!F1820,"")</f>
        <v/>
      </c>
      <c r="G1820" s="124" t="str">
        <f>IF(E1820&lt;&gt;"",SUMIFS('JPK_KR-1'!AL:AL,'JPK_KR-1'!W:W,F1820),"")</f>
        <v/>
      </c>
      <c r="H1820" s="124" t="str">
        <f>IF(E1820&lt;&gt;"",SUMIFS('JPK_KR-1'!AM:AM,'JPK_KR-1'!W:W,F1820),"")</f>
        <v/>
      </c>
      <c r="I1820" t="str">
        <f>IF(KOKPIT!I1820&lt;&gt;"",KOKPIT!I1820,"")</f>
        <v/>
      </c>
      <c r="J1820" t="str">
        <f>IF(KOKPIT!J1820&lt;&gt;"",KOKPIT!J1820,"")</f>
        <v/>
      </c>
      <c r="K1820" s="124" t="str">
        <f>IF(I1820&lt;&gt;"",SUMIFS('JPK_KR-1'!AJ:AJ,'JPK_KR-1'!W:W,J1820),"")</f>
        <v/>
      </c>
      <c r="L1820" s="124" t="str">
        <f>IF(I1820&lt;&gt;"",SUMIFS('JPK_KR-1'!AK:AK,'JPK_KR-1'!W:W,J1820),"")</f>
        <v/>
      </c>
    </row>
    <row r="1821" spans="1:12" x14ac:dyDescent="0.35">
      <c r="A1821" t="str">
        <f>IF(KOKPIT!A1821&lt;&gt;"",KOKPIT!A1821,"")</f>
        <v/>
      </c>
      <c r="B1821" t="str">
        <f>IF(KOKPIT!B1821&lt;&gt;"",KOKPIT!B1821,"")</f>
        <v/>
      </c>
      <c r="C1821" s="124" t="str">
        <f>IF(A1821&lt;&gt;"",SUMIFS('JPK_KR-1'!AL:AL,'JPK_KR-1'!W:W,B1821),"")</f>
        <v/>
      </c>
      <c r="D1821" s="124" t="str">
        <f>IF(A1821&lt;&gt;"",SUMIFS('JPK_KR-1'!AM:AM,'JPK_KR-1'!W:W,B1821),"")</f>
        <v/>
      </c>
      <c r="E1821" t="str">
        <f>IF(KOKPIT!E1821&lt;&gt;"",KOKPIT!E1821,"")</f>
        <v/>
      </c>
      <c r="F1821" t="str">
        <f>IF(KOKPIT!F1821&lt;&gt;"",KOKPIT!F1821,"")</f>
        <v/>
      </c>
      <c r="G1821" s="124" t="str">
        <f>IF(E1821&lt;&gt;"",SUMIFS('JPK_KR-1'!AL:AL,'JPK_KR-1'!W:W,F1821),"")</f>
        <v/>
      </c>
      <c r="H1821" s="124" t="str">
        <f>IF(E1821&lt;&gt;"",SUMIFS('JPK_KR-1'!AM:AM,'JPK_KR-1'!W:W,F1821),"")</f>
        <v/>
      </c>
      <c r="I1821" t="str">
        <f>IF(KOKPIT!I1821&lt;&gt;"",KOKPIT!I1821,"")</f>
        <v/>
      </c>
      <c r="J1821" t="str">
        <f>IF(KOKPIT!J1821&lt;&gt;"",KOKPIT!J1821,"")</f>
        <v/>
      </c>
      <c r="K1821" s="124" t="str">
        <f>IF(I1821&lt;&gt;"",SUMIFS('JPK_KR-1'!AJ:AJ,'JPK_KR-1'!W:W,J1821),"")</f>
        <v/>
      </c>
      <c r="L1821" s="124" t="str">
        <f>IF(I1821&lt;&gt;"",SUMIFS('JPK_KR-1'!AK:AK,'JPK_KR-1'!W:W,J1821),"")</f>
        <v/>
      </c>
    </row>
    <row r="1822" spans="1:12" x14ac:dyDescent="0.35">
      <c r="A1822" t="str">
        <f>IF(KOKPIT!A1822&lt;&gt;"",KOKPIT!A1822,"")</f>
        <v/>
      </c>
      <c r="B1822" t="str">
        <f>IF(KOKPIT!B1822&lt;&gt;"",KOKPIT!B1822,"")</f>
        <v/>
      </c>
      <c r="C1822" s="124" t="str">
        <f>IF(A1822&lt;&gt;"",SUMIFS('JPK_KR-1'!AL:AL,'JPK_KR-1'!W:W,B1822),"")</f>
        <v/>
      </c>
      <c r="D1822" s="124" t="str">
        <f>IF(A1822&lt;&gt;"",SUMIFS('JPK_KR-1'!AM:AM,'JPK_KR-1'!W:W,B1822),"")</f>
        <v/>
      </c>
      <c r="E1822" t="str">
        <f>IF(KOKPIT!E1822&lt;&gt;"",KOKPIT!E1822,"")</f>
        <v/>
      </c>
      <c r="F1822" t="str">
        <f>IF(KOKPIT!F1822&lt;&gt;"",KOKPIT!F1822,"")</f>
        <v/>
      </c>
      <c r="G1822" s="124" t="str">
        <f>IF(E1822&lt;&gt;"",SUMIFS('JPK_KR-1'!AL:AL,'JPK_KR-1'!W:W,F1822),"")</f>
        <v/>
      </c>
      <c r="H1822" s="124" t="str">
        <f>IF(E1822&lt;&gt;"",SUMIFS('JPK_KR-1'!AM:AM,'JPK_KR-1'!W:W,F1822),"")</f>
        <v/>
      </c>
      <c r="I1822" t="str">
        <f>IF(KOKPIT!I1822&lt;&gt;"",KOKPIT!I1822,"")</f>
        <v/>
      </c>
      <c r="J1822" t="str">
        <f>IF(KOKPIT!J1822&lt;&gt;"",KOKPIT!J1822,"")</f>
        <v/>
      </c>
      <c r="K1822" s="124" t="str">
        <f>IF(I1822&lt;&gt;"",SUMIFS('JPK_KR-1'!AJ:AJ,'JPK_KR-1'!W:W,J1822),"")</f>
        <v/>
      </c>
      <c r="L1822" s="124" t="str">
        <f>IF(I1822&lt;&gt;"",SUMIFS('JPK_KR-1'!AK:AK,'JPK_KR-1'!W:W,J1822),"")</f>
        <v/>
      </c>
    </row>
    <row r="1823" spans="1:12" x14ac:dyDescent="0.35">
      <c r="A1823" t="str">
        <f>IF(KOKPIT!A1823&lt;&gt;"",KOKPIT!A1823,"")</f>
        <v/>
      </c>
      <c r="B1823" t="str">
        <f>IF(KOKPIT!B1823&lt;&gt;"",KOKPIT!B1823,"")</f>
        <v/>
      </c>
      <c r="C1823" s="124" t="str">
        <f>IF(A1823&lt;&gt;"",SUMIFS('JPK_KR-1'!AL:AL,'JPK_KR-1'!W:W,B1823),"")</f>
        <v/>
      </c>
      <c r="D1823" s="124" t="str">
        <f>IF(A1823&lt;&gt;"",SUMIFS('JPK_KR-1'!AM:AM,'JPK_KR-1'!W:W,B1823),"")</f>
        <v/>
      </c>
      <c r="E1823" t="str">
        <f>IF(KOKPIT!E1823&lt;&gt;"",KOKPIT!E1823,"")</f>
        <v/>
      </c>
      <c r="F1823" t="str">
        <f>IF(KOKPIT!F1823&lt;&gt;"",KOKPIT!F1823,"")</f>
        <v/>
      </c>
      <c r="G1823" s="124" t="str">
        <f>IF(E1823&lt;&gt;"",SUMIFS('JPK_KR-1'!AL:AL,'JPK_KR-1'!W:W,F1823),"")</f>
        <v/>
      </c>
      <c r="H1823" s="124" t="str">
        <f>IF(E1823&lt;&gt;"",SUMIFS('JPK_KR-1'!AM:AM,'JPK_KR-1'!W:W,F1823),"")</f>
        <v/>
      </c>
      <c r="I1823" t="str">
        <f>IF(KOKPIT!I1823&lt;&gt;"",KOKPIT!I1823,"")</f>
        <v/>
      </c>
      <c r="J1823" t="str">
        <f>IF(KOKPIT!J1823&lt;&gt;"",KOKPIT!J1823,"")</f>
        <v/>
      </c>
      <c r="K1823" s="124" t="str">
        <f>IF(I1823&lt;&gt;"",SUMIFS('JPK_KR-1'!AJ:AJ,'JPK_KR-1'!W:W,J1823),"")</f>
        <v/>
      </c>
      <c r="L1823" s="124" t="str">
        <f>IF(I1823&lt;&gt;"",SUMIFS('JPK_KR-1'!AK:AK,'JPK_KR-1'!W:W,J1823),"")</f>
        <v/>
      </c>
    </row>
    <row r="1824" spans="1:12" x14ac:dyDescent="0.35">
      <c r="A1824" t="str">
        <f>IF(KOKPIT!A1824&lt;&gt;"",KOKPIT!A1824,"")</f>
        <v/>
      </c>
      <c r="B1824" t="str">
        <f>IF(KOKPIT!B1824&lt;&gt;"",KOKPIT!B1824,"")</f>
        <v/>
      </c>
      <c r="C1824" s="124" t="str">
        <f>IF(A1824&lt;&gt;"",SUMIFS('JPK_KR-1'!AL:AL,'JPK_KR-1'!W:W,B1824),"")</f>
        <v/>
      </c>
      <c r="D1824" s="124" t="str">
        <f>IF(A1824&lt;&gt;"",SUMIFS('JPK_KR-1'!AM:AM,'JPK_KR-1'!W:W,B1824),"")</f>
        <v/>
      </c>
      <c r="E1824" t="str">
        <f>IF(KOKPIT!E1824&lt;&gt;"",KOKPIT!E1824,"")</f>
        <v/>
      </c>
      <c r="F1824" t="str">
        <f>IF(KOKPIT!F1824&lt;&gt;"",KOKPIT!F1824,"")</f>
        <v/>
      </c>
      <c r="G1824" s="124" t="str">
        <f>IF(E1824&lt;&gt;"",SUMIFS('JPK_KR-1'!AL:AL,'JPK_KR-1'!W:W,F1824),"")</f>
        <v/>
      </c>
      <c r="H1824" s="124" t="str">
        <f>IF(E1824&lt;&gt;"",SUMIFS('JPK_KR-1'!AM:AM,'JPK_KR-1'!W:W,F1824),"")</f>
        <v/>
      </c>
      <c r="I1824" t="str">
        <f>IF(KOKPIT!I1824&lt;&gt;"",KOKPIT!I1824,"")</f>
        <v/>
      </c>
      <c r="J1824" t="str">
        <f>IF(KOKPIT!J1824&lt;&gt;"",KOKPIT!J1824,"")</f>
        <v/>
      </c>
      <c r="K1824" s="124" t="str">
        <f>IF(I1824&lt;&gt;"",SUMIFS('JPK_KR-1'!AJ:AJ,'JPK_KR-1'!W:W,J1824),"")</f>
        <v/>
      </c>
      <c r="L1824" s="124" t="str">
        <f>IF(I1824&lt;&gt;"",SUMIFS('JPK_KR-1'!AK:AK,'JPK_KR-1'!W:W,J1824),"")</f>
        <v/>
      </c>
    </row>
    <row r="1825" spans="1:12" x14ac:dyDescent="0.35">
      <c r="A1825" t="str">
        <f>IF(KOKPIT!A1825&lt;&gt;"",KOKPIT!A1825,"")</f>
        <v/>
      </c>
      <c r="B1825" t="str">
        <f>IF(KOKPIT!B1825&lt;&gt;"",KOKPIT!B1825,"")</f>
        <v/>
      </c>
      <c r="C1825" s="124" t="str">
        <f>IF(A1825&lt;&gt;"",SUMIFS('JPK_KR-1'!AL:AL,'JPK_KR-1'!W:W,B1825),"")</f>
        <v/>
      </c>
      <c r="D1825" s="124" t="str">
        <f>IF(A1825&lt;&gt;"",SUMIFS('JPK_KR-1'!AM:AM,'JPK_KR-1'!W:W,B1825),"")</f>
        <v/>
      </c>
      <c r="E1825" t="str">
        <f>IF(KOKPIT!E1825&lt;&gt;"",KOKPIT!E1825,"")</f>
        <v/>
      </c>
      <c r="F1825" t="str">
        <f>IF(KOKPIT!F1825&lt;&gt;"",KOKPIT!F1825,"")</f>
        <v/>
      </c>
      <c r="G1825" s="124" t="str">
        <f>IF(E1825&lt;&gt;"",SUMIFS('JPK_KR-1'!AL:AL,'JPK_KR-1'!W:W,F1825),"")</f>
        <v/>
      </c>
      <c r="H1825" s="124" t="str">
        <f>IF(E1825&lt;&gt;"",SUMIFS('JPK_KR-1'!AM:AM,'JPK_KR-1'!W:W,F1825),"")</f>
        <v/>
      </c>
      <c r="I1825" t="str">
        <f>IF(KOKPIT!I1825&lt;&gt;"",KOKPIT!I1825,"")</f>
        <v/>
      </c>
      <c r="J1825" t="str">
        <f>IF(KOKPIT!J1825&lt;&gt;"",KOKPIT!J1825,"")</f>
        <v/>
      </c>
      <c r="K1825" s="124" t="str">
        <f>IF(I1825&lt;&gt;"",SUMIFS('JPK_KR-1'!AJ:AJ,'JPK_KR-1'!W:W,J1825),"")</f>
        <v/>
      </c>
      <c r="L1825" s="124" t="str">
        <f>IF(I1825&lt;&gt;"",SUMIFS('JPK_KR-1'!AK:AK,'JPK_KR-1'!W:W,J1825),"")</f>
        <v/>
      </c>
    </row>
    <row r="1826" spans="1:12" x14ac:dyDescent="0.35">
      <c r="A1826" t="str">
        <f>IF(KOKPIT!A1826&lt;&gt;"",KOKPIT!A1826,"")</f>
        <v/>
      </c>
      <c r="B1826" t="str">
        <f>IF(KOKPIT!B1826&lt;&gt;"",KOKPIT!B1826,"")</f>
        <v/>
      </c>
      <c r="C1826" s="124" t="str">
        <f>IF(A1826&lt;&gt;"",SUMIFS('JPK_KR-1'!AL:AL,'JPK_KR-1'!W:W,B1826),"")</f>
        <v/>
      </c>
      <c r="D1826" s="124" t="str">
        <f>IF(A1826&lt;&gt;"",SUMIFS('JPK_KR-1'!AM:AM,'JPK_KR-1'!W:W,B1826),"")</f>
        <v/>
      </c>
      <c r="E1826" t="str">
        <f>IF(KOKPIT!E1826&lt;&gt;"",KOKPIT!E1826,"")</f>
        <v/>
      </c>
      <c r="F1826" t="str">
        <f>IF(KOKPIT!F1826&lt;&gt;"",KOKPIT!F1826,"")</f>
        <v/>
      </c>
      <c r="G1826" s="124" t="str">
        <f>IF(E1826&lt;&gt;"",SUMIFS('JPK_KR-1'!AL:AL,'JPK_KR-1'!W:W,F1826),"")</f>
        <v/>
      </c>
      <c r="H1826" s="124" t="str">
        <f>IF(E1826&lt;&gt;"",SUMIFS('JPK_KR-1'!AM:AM,'JPK_KR-1'!W:W,F1826),"")</f>
        <v/>
      </c>
      <c r="I1826" t="str">
        <f>IF(KOKPIT!I1826&lt;&gt;"",KOKPIT!I1826,"")</f>
        <v/>
      </c>
      <c r="J1826" t="str">
        <f>IF(KOKPIT!J1826&lt;&gt;"",KOKPIT!J1826,"")</f>
        <v/>
      </c>
      <c r="K1826" s="124" t="str">
        <f>IF(I1826&lt;&gt;"",SUMIFS('JPK_KR-1'!AJ:AJ,'JPK_KR-1'!W:W,J1826),"")</f>
        <v/>
      </c>
      <c r="L1826" s="124" t="str">
        <f>IF(I1826&lt;&gt;"",SUMIFS('JPK_KR-1'!AK:AK,'JPK_KR-1'!W:W,J1826),"")</f>
        <v/>
      </c>
    </row>
    <row r="1827" spans="1:12" x14ac:dyDescent="0.35">
      <c r="A1827" t="str">
        <f>IF(KOKPIT!A1827&lt;&gt;"",KOKPIT!A1827,"")</f>
        <v/>
      </c>
      <c r="B1827" t="str">
        <f>IF(KOKPIT!B1827&lt;&gt;"",KOKPIT!B1827,"")</f>
        <v/>
      </c>
      <c r="C1827" s="124" t="str">
        <f>IF(A1827&lt;&gt;"",SUMIFS('JPK_KR-1'!AL:AL,'JPK_KR-1'!W:W,B1827),"")</f>
        <v/>
      </c>
      <c r="D1827" s="124" t="str">
        <f>IF(A1827&lt;&gt;"",SUMIFS('JPK_KR-1'!AM:AM,'JPK_KR-1'!W:W,B1827),"")</f>
        <v/>
      </c>
      <c r="E1827" t="str">
        <f>IF(KOKPIT!E1827&lt;&gt;"",KOKPIT!E1827,"")</f>
        <v/>
      </c>
      <c r="F1827" t="str">
        <f>IF(KOKPIT!F1827&lt;&gt;"",KOKPIT!F1827,"")</f>
        <v/>
      </c>
      <c r="G1827" s="124" t="str">
        <f>IF(E1827&lt;&gt;"",SUMIFS('JPK_KR-1'!AL:AL,'JPK_KR-1'!W:W,F1827),"")</f>
        <v/>
      </c>
      <c r="H1827" s="124" t="str">
        <f>IF(E1827&lt;&gt;"",SUMIFS('JPK_KR-1'!AM:AM,'JPK_KR-1'!W:W,F1827),"")</f>
        <v/>
      </c>
      <c r="I1827" t="str">
        <f>IF(KOKPIT!I1827&lt;&gt;"",KOKPIT!I1827,"")</f>
        <v/>
      </c>
      <c r="J1827" t="str">
        <f>IF(KOKPIT!J1827&lt;&gt;"",KOKPIT!J1827,"")</f>
        <v/>
      </c>
      <c r="K1827" s="124" t="str">
        <f>IF(I1827&lt;&gt;"",SUMIFS('JPK_KR-1'!AJ:AJ,'JPK_KR-1'!W:W,J1827),"")</f>
        <v/>
      </c>
      <c r="L1827" s="124" t="str">
        <f>IF(I1827&lt;&gt;"",SUMIFS('JPK_KR-1'!AK:AK,'JPK_KR-1'!W:W,J1827),"")</f>
        <v/>
      </c>
    </row>
    <row r="1828" spans="1:12" x14ac:dyDescent="0.35">
      <c r="A1828" t="str">
        <f>IF(KOKPIT!A1828&lt;&gt;"",KOKPIT!A1828,"")</f>
        <v/>
      </c>
      <c r="B1828" t="str">
        <f>IF(KOKPIT!B1828&lt;&gt;"",KOKPIT!B1828,"")</f>
        <v/>
      </c>
      <c r="C1828" s="124" t="str">
        <f>IF(A1828&lt;&gt;"",SUMIFS('JPK_KR-1'!AL:AL,'JPK_KR-1'!W:W,B1828),"")</f>
        <v/>
      </c>
      <c r="D1828" s="124" t="str">
        <f>IF(A1828&lt;&gt;"",SUMIFS('JPK_KR-1'!AM:AM,'JPK_KR-1'!W:W,B1828),"")</f>
        <v/>
      </c>
      <c r="E1828" t="str">
        <f>IF(KOKPIT!E1828&lt;&gt;"",KOKPIT!E1828,"")</f>
        <v/>
      </c>
      <c r="F1828" t="str">
        <f>IF(KOKPIT!F1828&lt;&gt;"",KOKPIT!F1828,"")</f>
        <v/>
      </c>
      <c r="G1828" s="124" t="str">
        <f>IF(E1828&lt;&gt;"",SUMIFS('JPK_KR-1'!AL:AL,'JPK_KR-1'!W:W,F1828),"")</f>
        <v/>
      </c>
      <c r="H1828" s="124" t="str">
        <f>IF(E1828&lt;&gt;"",SUMIFS('JPK_KR-1'!AM:AM,'JPK_KR-1'!W:W,F1828),"")</f>
        <v/>
      </c>
      <c r="I1828" t="str">
        <f>IF(KOKPIT!I1828&lt;&gt;"",KOKPIT!I1828,"")</f>
        <v/>
      </c>
      <c r="J1828" t="str">
        <f>IF(KOKPIT!J1828&lt;&gt;"",KOKPIT!J1828,"")</f>
        <v/>
      </c>
      <c r="K1828" s="124" t="str">
        <f>IF(I1828&lt;&gt;"",SUMIFS('JPK_KR-1'!AJ:AJ,'JPK_KR-1'!W:W,J1828),"")</f>
        <v/>
      </c>
      <c r="L1828" s="124" t="str">
        <f>IF(I1828&lt;&gt;"",SUMIFS('JPK_KR-1'!AK:AK,'JPK_KR-1'!W:W,J1828),"")</f>
        <v/>
      </c>
    </row>
    <row r="1829" spans="1:12" x14ac:dyDescent="0.35">
      <c r="A1829" t="str">
        <f>IF(KOKPIT!A1829&lt;&gt;"",KOKPIT!A1829,"")</f>
        <v/>
      </c>
      <c r="B1829" t="str">
        <f>IF(KOKPIT!B1829&lt;&gt;"",KOKPIT!B1829,"")</f>
        <v/>
      </c>
      <c r="C1829" s="124" t="str">
        <f>IF(A1829&lt;&gt;"",SUMIFS('JPK_KR-1'!AL:AL,'JPK_KR-1'!W:W,B1829),"")</f>
        <v/>
      </c>
      <c r="D1829" s="124" t="str">
        <f>IF(A1829&lt;&gt;"",SUMIFS('JPK_KR-1'!AM:AM,'JPK_KR-1'!W:W,B1829),"")</f>
        <v/>
      </c>
      <c r="E1829" t="str">
        <f>IF(KOKPIT!E1829&lt;&gt;"",KOKPIT!E1829,"")</f>
        <v/>
      </c>
      <c r="F1829" t="str">
        <f>IF(KOKPIT!F1829&lt;&gt;"",KOKPIT!F1829,"")</f>
        <v/>
      </c>
      <c r="G1829" s="124" t="str">
        <f>IF(E1829&lt;&gt;"",SUMIFS('JPK_KR-1'!AL:AL,'JPK_KR-1'!W:W,F1829),"")</f>
        <v/>
      </c>
      <c r="H1829" s="124" t="str">
        <f>IF(E1829&lt;&gt;"",SUMIFS('JPK_KR-1'!AM:AM,'JPK_KR-1'!W:W,F1829),"")</f>
        <v/>
      </c>
      <c r="I1829" t="str">
        <f>IF(KOKPIT!I1829&lt;&gt;"",KOKPIT!I1829,"")</f>
        <v/>
      </c>
      <c r="J1829" t="str">
        <f>IF(KOKPIT!J1829&lt;&gt;"",KOKPIT!J1829,"")</f>
        <v/>
      </c>
      <c r="K1829" s="124" t="str">
        <f>IF(I1829&lt;&gt;"",SUMIFS('JPK_KR-1'!AJ:AJ,'JPK_KR-1'!W:W,J1829),"")</f>
        <v/>
      </c>
      <c r="L1829" s="124" t="str">
        <f>IF(I1829&lt;&gt;"",SUMIFS('JPK_KR-1'!AK:AK,'JPK_KR-1'!W:W,J1829),"")</f>
        <v/>
      </c>
    </row>
    <row r="1830" spans="1:12" x14ac:dyDescent="0.35">
      <c r="A1830" t="str">
        <f>IF(KOKPIT!A1830&lt;&gt;"",KOKPIT!A1830,"")</f>
        <v/>
      </c>
      <c r="B1830" t="str">
        <f>IF(KOKPIT!B1830&lt;&gt;"",KOKPIT!B1830,"")</f>
        <v/>
      </c>
      <c r="C1830" s="124" t="str">
        <f>IF(A1830&lt;&gt;"",SUMIFS('JPK_KR-1'!AL:AL,'JPK_KR-1'!W:W,B1830),"")</f>
        <v/>
      </c>
      <c r="D1830" s="124" t="str">
        <f>IF(A1830&lt;&gt;"",SUMIFS('JPK_KR-1'!AM:AM,'JPK_KR-1'!W:W,B1830),"")</f>
        <v/>
      </c>
      <c r="E1830" t="str">
        <f>IF(KOKPIT!E1830&lt;&gt;"",KOKPIT!E1830,"")</f>
        <v/>
      </c>
      <c r="F1830" t="str">
        <f>IF(KOKPIT!F1830&lt;&gt;"",KOKPIT!F1830,"")</f>
        <v/>
      </c>
      <c r="G1830" s="124" t="str">
        <f>IF(E1830&lt;&gt;"",SUMIFS('JPK_KR-1'!AL:AL,'JPK_KR-1'!W:W,F1830),"")</f>
        <v/>
      </c>
      <c r="H1830" s="124" t="str">
        <f>IF(E1830&lt;&gt;"",SUMIFS('JPK_KR-1'!AM:AM,'JPK_KR-1'!W:W,F1830),"")</f>
        <v/>
      </c>
      <c r="I1830" t="str">
        <f>IF(KOKPIT!I1830&lt;&gt;"",KOKPIT!I1830,"")</f>
        <v/>
      </c>
      <c r="J1830" t="str">
        <f>IF(KOKPIT!J1830&lt;&gt;"",KOKPIT!J1830,"")</f>
        <v/>
      </c>
      <c r="K1830" s="124" t="str">
        <f>IF(I1830&lt;&gt;"",SUMIFS('JPK_KR-1'!AJ:AJ,'JPK_KR-1'!W:W,J1830),"")</f>
        <v/>
      </c>
      <c r="L1830" s="124" t="str">
        <f>IF(I1830&lt;&gt;"",SUMIFS('JPK_KR-1'!AK:AK,'JPK_KR-1'!W:W,J1830),"")</f>
        <v/>
      </c>
    </row>
    <row r="1831" spans="1:12" x14ac:dyDescent="0.35">
      <c r="A1831" t="str">
        <f>IF(KOKPIT!A1831&lt;&gt;"",KOKPIT!A1831,"")</f>
        <v/>
      </c>
      <c r="B1831" t="str">
        <f>IF(KOKPIT!B1831&lt;&gt;"",KOKPIT!B1831,"")</f>
        <v/>
      </c>
      <c r="C1831" s="124" t="str">
        <f>IF(A1831&lt;&gt;"",SUMIFS('JPK_KR-1'!AL:AL,'JPK_KR-1'!W:W,B1831),"")</f>
        <v/>
      </c>
      <c r="D1831" s="124" t="str">
        <f>IF(A1831&lt;&gt;"",SUMIFS('JPK_KR-1'!AM:AM,'JPK_KR-1'!W:W,B1831),"")</f>
        <v/>
      </c>
      <c r="E1831" t="str">
        <f>IF(KOKPIT!E1831&lt;&gt;"",KOKPIT!E1831,"")</f>
        <v/>
      </c>
      <c r="F1831" t="str">
        <f>IF(KOKPIT!F1831&lt;&gt;"",KOKPIT!F1831,"")</f>
        <v/>
      </c>
      <c r="G1831" s="124" t="str">
        <f>IF(E1831&lt;&gt;"",SUMIFS('JPK_KR-1'!AL:AL,'JPK_KR-1'!W:W,F1831),"")</f>
        <v/>
      </c>
      <c r="H1831" s="124" t="str">
        <f>IF(E1831&lt;&gt;"",SUMIFS('JPK_KR-1'!AM:AM,'JPK_KR-1'!W:W,F1831),"")</f>
        <v/>
      </c>
      <c r="I1831" t="str">
        <f>IF(KOKPIT!I1831&lt;&gt;"",KOKPIT!I1831,"")</f>
        <v/>
      </c>
      <c r="J1831" t="str">
        <f>IF(KOKPIT!J1831&lt;&gt;"",KOKPIT!J1831,"")</f>
        <v/>
      </c>
      <c r="K1831" s="124" t="str">
        <f>IF(I1831&lt;&gt;"",SUMIFS('JPK_KR-1'!AJ:AJ,'JPK_KR-1'!W:W,J1831),"")</f>
        <v/>
      </c>
      <c r="L1831" s="124" t="str">
        <f>IF(I1831&lt;&gt;"",SUMIFS('JPK_KR-1'!AK:AK,'JPK_KR-1'!W:W,J1831),"")</f>
        <v/>
      </c>
    </row>
    <row r="1832" spans="1:12" x14ac:dyDescent="0.35">
      <c r="A1832" t="str">
        <f>IF(KOKPIT!A1832&lt;&gt;"",KOKPIT!A1832,"")</f>
        <v/>
      </c>
      <c r="B1832" t="str">
        <f>IF(KOKPIT!B1832&lt;&gt;"",KOKPIT!B1832,"")</f>
        <v/>
      </c>
      <c r="C1832" s="124" t="str">
        <f>IF(A1832&lt;&gt;"",SUMIFS('JPK_KR-1'!AL:AL,'JPK_KR-1'!W:W,B1832),"")</f>
        <v/>
      </c>
      <c r="D1832" s="124" t="str">
        <f>IF(A1832&lt;&gt;"",SUMIFS('JPK_KR-1'!AM:AM,'JPK_KR-1'!W:W,B1832),"")</f>
        <v/>
      </c>
      <c r="E1832" t="str">
        <f>IF(KOKPIT!E1832&lt;&gt;"",KOKPIT!E1832,"")</f>
        <v/>
      </c>
      <c r="F1832" t="str">
        <f>IF(KOKPIT!F1832&lt;&gt;"",KOKPIT!F1832,"")</f>
        <v/>
      </c>
      <c r="G1832" s="124" t="str">
        <f>IF(E1832&lt;&gt;"",SUMIFS('JPK_KR-1'!AL:AL,'JPK_KR-1'!W:W,F1832),"")</f>
        <v/>
      </c>
      <c r="H1832" s="124" t="str">
        <f>IF(E1832&lt;&gt;"",SUMIFS('JPK_KR-1'!AM:AM,'JPK_KR-1'!W:W,F1832),"")</f>
        <v/>
      </c>
      <c r="I1832" t="str">
        <f>IF(KOKPIT!I1832&lt;&gt;"",KOKPIT!I1832,"")</f>
        <v/>
      </c>
      <c r="J1832" t="str">
        <f>IF(KOKPIT!J1832&lt;&gt;"",KOKPIT!J1832,"")</f>
        <v/>
      </c>
      <c r="K1832" s="124" t="str">
        <f>IF(I1832&lt;&gt;"",SUMIFS('JPK_KR-1'!AJ:AJ,'JPK_KR-1'!W:W,J1832),"")</f>
        <v/>
      </c>
      <c r="L1832" s="124" t="str">
        <f>IF(I1832&lt;&gt;"",SUMIFS('JPK_KR-1'!AK:AK,'JPK_KR-1'!W:W,J1832),"")</f>
        <v/>
      </c>
    </row>
    <row r="1833" spans="1:12" x14ac:dyDescent="0.35">
      <c r="A1833" t="str">
        <f>IF(KOKPIT!A1833&lt;&gt;"",KOKPIT!A1833,"")</f>
        <v/>
      </c>
      <c r="B1833" t="str">
        <f>IF(KOKPIT!B1833&lt;&gt;"",KOKPIT!B1833,"")</f>
        <v/>
      </c>
      <c r="C1833" s="124" t="str">
        <f>IF(A1833&lt;&gt;"",SUMIFS('JPK_KR-1'!AL:AL,'JPK_KR-1'!W:W,B1833),"")</f>
        <v/>
      </c>
      <c r="D1833" s="124" t="str">
        <f>IF(A1833&lt;&gt;"",SUMIFS('JPK_KR-1'!AM:AM,'JPK_KR-1'!W:W,B1833),"")</f>
        <v/>
      </c>
      <c r="E1833" t="str">
        <f>IF(KOKPIT!E1833&lt;&gt;"",KOKPIT!E1833,"")</f>
        <v/>
      </c>
      <c r="F1833" t="str">
        <f>IF(KOKPIT!F1833&lt;&gt;"",KOKPIT!F1833,"")</f>
        <v/>
      </c>
      <c r="G1833" s="124" t="str">
        <f>IF(E1833&lt;&gt;"",SUMIFS('JPK_KR-1'!AL:AL,'JPK_KR-1'!W:W,F1833),"")</f>
        <v/>
      </c>
      <c r="H1833" s="124" t="str">
        <f>IF(E1833&lt;&gt;"",SUMIFS('JPK_KR-1'!AM:AM,'JPK_KR-1'!W:W,F1833),"")</f>
        <v/>
      </c>
      <c r="I1833" t="str">
        <f>IF(KOKPIT!I1833&lt;&gt;"",KOKPIT!I1833,"")</f>
        <v/>
      </c>
      <c r="J1833" t="str">
        <f>IF(KOKPIT!J1833&lt;&gt;"",KOKPIT!J1833,"")</f>
        <v/>
      </c>
      <c r="K1833" s="124" t="str">
        <f>IF(I1833&lt;&gt;"",SUMIFS('JPK_KR-1'!AJ:AJ,'JPK_KR-1'!W:W,J1833),"")</f>
        <v/>
      </c>
      <c r="L1833" s="124" t="str">
        <f>IF(I1833&lt;&gt;"",SUMIFS('JPK_KR-1'!AK:AK,'JPK_KR-1'!W:W,J1833),"")</f>
        <v/>
      </c>
    </row>
    <row r="1834" spans="1:12" x14ac:dyDescent="0.35">
      <c r="A1834" t="str">
        <f>IF(KOKPIT!A1834&lt;&gt;"",KOKPIT!A1834,"")</f>
        <v/>
      </c>
      <c r="B1834" t="str">
        <f>IF(KOKPIT!B1834&lt;&gt;"",KOKPIT!B1834,"")</f>
        <v/>
      </c>
      <c r="C1834" s="124" t="str">
        <f>IF(A1834&lt;&gt;"",SUMIFS('JPK_KR-1'!AL:AL,'JPK_KR-1'!W:W,B1834),"")</f>
        <v/>
      </c>
      <c r="D1834" s="124" t="str">
        <f>IF(A1834&lt;&gt;"",SUMIFS('JPK_KR-1'!AM:AM,'JPK_KR-1'!W:W,B1834),"")</f>
        <v/>
      </c>
      <c r="E1834" t="str">
        <f>IF(KOKPIT!E1834&lt;&gt;"",KOKPIT!E1834,"")</f>
        <v/>
      </c>
      <c r="F1834" t="str">
        <f>IF(KOKPIT!F1834&lt;&gt;"",KOKPIT!F1834,"")</f>
        <v/>
      </c>
      <c r="G1834" s="124" t="str">
        <f>IF(E1834&lt;&gt;"",SUMIFS('JPK_KR-1'!AL:AL,'JPK_KR-1'!W:W,F1834),"")</f>
        <v/>
      </c>
      <c r="H1834" s="124" t="str">
        <f>IF(E1834&lt;&gt;"",SUMIFS('JPK_KR-1'!AM:AM,'JPK_KR-1'!W:W,F1834),"")</f>
        <v/>
      </c>
      <c r="I1834" t="str">
        <f>IF(KOKPIT!I1834&lt;&gt;"",KOKPIT!I1834,"")</f>
        <v/>
      </c>
      <c r="J1834" t="str">
        <f>IF(KOKPIT!J1834&lt;&gt;"",KOKPIT!J1834,"")</f>
        <v/>
      </c>
      <c r="K1834" s="124" t="str">
        <f>IF(I1834&lt;&gt;"",SUMIFS('JPK_KR-1'!AJ:AJ,'JPK_KR-1'!W:W,J1834),"")</f>
        <v/>
      </c>
      <c r="L1834" s="124" t="str">
        <f>IF(I1834&lt;&gt;"",SUMIFS('JPK_KR-1'!AK:AK,'JPK_KR-1'!W:W,J1834),"")</f>
        <v/>
      </c>
    </row>
    <row r="1835" spans="1:12" x14ac:dyDescent="0.35">
      <c r="A1835" t="str">
        <f>IF(KOKPIT!A1835&lt;&gt;"",KOKPIT!A1835,"")</f>
        <v/>
      </c>
      <c r="B1835" t="str">
        <f>IF(KOKPIT!B1835&lt;&gt;"",KOKPIT!B1835,"")</f>
        <v/>
      </c>
      <c r="C1835" s="124" t="str">
        <f>IF(A1835&lt;&gt;"",SUMIFS('JPK_KR-1'!AL:AL,'JPK_KR-1'!W:W,B1835),"")</f>
        <v/>
      </c>
      <c r="D1835" s="124" t="str">
        <f>IF(A1835&lt;&gt;"",SUMIFS('JPK_KR-1'!AM:AM,'JPK_KR-1'!W:W,B1835),"")</f>
        <v/>
      </c>
      <c r="E1835" t="str">
        <f>IF(KOKPIT!E1835&lt;&gt;"",KOKPIT!E1835,"")</f>
        <v/>
      </c>
      <c r="F1835" t="str">
        <f>IF(KOKPIT!F1835&lt;&gt;"",KOKPIT!F1835,"")</f>
        <v/>
      </c>
      <c r="G1835" s="124" t="str">
        <f>IF(E1835&lt;&gt;"",SUMIFS('JPK_KR-1'!AL:AL,'JPK_KR-1'!W:W,F1835),"")</f>
        <v/>
      </c>
      <c r="H1835" s="124" t="str">
        <f>IF(E1835&lt;&gt;"",SUMIFS('JPK_KR-1'!AM:AM,'JPK_KR-1'!W:W,F1835),"")</f>
        <v/>
      </c>
      <c r="I1835" t="str">
        <f>IF(KOKPIT!I1835&lt;&gt;"",KOKPIT!I1835,"")</f>
        <v/>
      </c>
      <c r="J1835" t="str">
        <f>IF(KOKPIT!J1835&lt;&gt;"",KOKPIT!J1835,"")</f>
        <v/>
      </c>
      <c r="K1835" s="124" t="str">
        <f>IF(I1835&lt;&gt;"",SUMIFS('JPK_KR-1'!AJ:AJ,'JPK_KR-1'!W:W,J1835),"")</f>
        <v/>
      </c>
      <c r="L1835" s="124" t="str">
        <f>IF(I1835&lt;&gt;"",SUMIFS('JPK_KR-1'!AK:AK,'JPK_KR-1'!W:W,J1835),"")</f>
        <v/>
      </c>
    </row>
    <row r="1836" spans="1:12" x14ac:dyDescent="0.35">
      <c r="A1836" t="str">
        <f>IF(KOKPIT!A1836&lt;&gt;"",KOKPIT!A1836,"")</f>
        <v/>
      </c>
      <c r="B1836" t="str">
        <f>IF(KOKPIT!B1836&lt;&gt;"",KOKPIT!B1836,"")</f>
        <v/>
      </c>
      <c r="C1836" s="124" t="str">
        <f>IF(A1836&lt;&gt;"",SUMIFS('JPK_KR-1'!AL:AL,'JPK_KR-1'!W:W,B1836),"")</f>
        <v/>
      </c>
      <c r="D1836" s="124" t="str">
        <f>IF(A1836&lt;&gt;"",SUMIFS('JPK_KR-1'!AM:AM,'JPK_KR-1'!W:W,B1836),"")</f>
        <v/>
      </c>
      <c r="E1836" t="str">
        <f>IF(KOKPIT!E1836&lt;&gt;"",KOKPIT!E1836,"")</f>
        <v/>
      </c>
      <c r="F1836" t="str">
        <f>IF(KOKPIT!F1836&lt;&gt;"",KOKPIT!F1836,"")</f>
        <v/>
      </c>
      <c r="G1836" s="124" t="str">
        <f>IF(E1836&lt;&gt;"",SUMIFS('JPK_KR-1'!AL:AL,'JPK_KR-1'!W:W,F1836),"")</f>
        <v/>
      </c>
      <c r="H1836" s="124" t="str">
        <f>IF(E1836&lt;&gt;"",SUMIFS('JPK_KR-1'!AM:AM,'JPK_KR-1'!W:W,F1836),"")</f>
        <v/>
      </c>
      <c r="I1836" t="str">
        <f>IF(KOKPIT!I1836&lt;&gt;"",KOKPIT!I1836,"")</f>
        <v/>
      </c>
      <c r="J1836" t="str">
        <f>IF(KOKPIT!J1836&lt;&gt;"",KOKPIT!J1836,"")</f>
        <v/>
      </c>
      <c r="K1836" s="124" t="str">
        <f>IF(I1836&lt;&gt;"",SUMIFS('JPK_KR-1'!AJ:AJ,'JPK_KR-1'!W:W,J1836),"")</f>
        <v/>
      </c>
      <c r="L1836" s="124" t="str">
        <f>IF(I1836&lt;&gt;"",SUMIFS('JPK_KR-1'!AK:AK,'JPK_KR-1'!W:W,J1836),"")</f>
        <v/>
      </c>
    </row>
    <row r="1837" spans="1:12" x14ac:dyDescent="0.35">
      <c r="A1837" t="str">
        <f>IF(KOKPIT!A1837&lt;&gt;"",KOKPIT!A1837,"")</f>
        <v/>
      </c>
      <c r="B1837" t="str">
        <f>IF(KOKPIT!B1837&lt;&gt;"",KOKPIT!B1837,"")</f>
        <v/>
      </c>
      <c r="C1837" s="124" t="str">
        <f>IF(A1837&lt;&gt;"",SUMIFS('JPK_KR-1'!AL:AL,'JPK_KR-1'!W:W,B1837),"")</f>
        <v/>
      </c>
      <c r="D1837" s="124" t="str">
        <f>IF(A1837&lt;&gt;"",SUMIFS('JPK_KR-1'!AM:AM,'JPK_KR-1'!W:W,B1837),"")</f>
        <v/>
      </c>
      <c r="E1837" t="str">
        <f>IF(KOKPIT!E1837&lt;&gt;"",KOKPIT!E1837,"")</f>
        <v/>
      </c>
      <c r="F1837" t="str">
        <f>IF(KOKPIT!F1837&lt;&gt;"",KOKPIT!F1837,"")</f>
        <v/>
      </c>
      <c r="G1837" s="124" t="str">
        <f>IF(E1837&lt;&gt;"",SUMIFS('JPK_KR-1'!AL:AL,'JPK_KR-1'!W:W,F1837),"")</f>
        <v/>
      </c>
      <c r="H1837" s="124" t="str">
        <f>IF(E1837&lt;&gt;"",SUMIFS('JPK_KR-1'!AM:AM,'JPK_KR-1'!W:W,F1837),"")</f>
        <v/>
      </c>
      <c r="I1837" t="str">
        <f>IF(KOKPIT!I1837&lt;&gt;"",KOKPIT!I1837,"")</f>
        <v/>
      </c>
      <c r="J1837" t="str">
        <f>IF(KOKPIT!J1837&lt;&gt;"",KOKPIT!J1837,"")</f>
        <v/>
      </c>
      <c r="K1837" s="124" t="str">
        <f>IF(I1837&lt;&gt;"",SUMIFS('JPK_KR-1'!AJ:AJ,'JPK_KR-1'!W:W,J1837),"")</f>
        <v/>
      </c>
      <c r="L1837" s="124" t="str">
        <f>IF(I1837&lt;&gt;"",SUMIFS('JPK_KR-1'!AK:AK,'JPK_KR-1'!W:W,J1837),"")</f>
        <v/>
      </c>
    </row>
    <row r="1838" spans="1:12" x14ac:dyDescent="0.35">
      <c r="A1838" t="str">
        <f>IF(KOKPIT!A1838&lt;&gt;"",KOKPIT!A1838,"")</f>
        <v/>
      </c>
      <c r="B1838" t="str">
        <f>IF(KOKPIT!B1838&lt;&gt;"",KOKPIT!B1838,"")</f>
        <v/>
      </c>
      <c r="C1838" s="124" t="str">
        <f>IF(A1838&lt;&gt;"",SUMIFS('JPK_KR-1'!AL:AL,'JPK_KR-1'!W:W,B1838),"")</f>
        <v/>
      </c>
      <c r="D1838" s="124" t="str">
        <f>IF(A1838&lt;&gt;"",SUMIFS('JPK_KR-1'!AM:AM,'JPK_KR-1'!W:W,B1838),"")</f>
        <v/>
      </c>
      <c r="E1838" t="str">
        <f>IF(KOKPIT!E1838&lt;&gt;"",KOKPIT!E1838,"")</f>
        <v/>
      </c>
      <c r="F1838" t="str">
        <f>IF(KOKPIT!F1838&lt;&gt;"",KOKPIT!F1838,"")</f>
        <v/>
      </c>
      <c r="G1838" s="124" t="str">
        <f>IF(E1838&lt;&gt;"",SUMIFS('JPK_KR-1'!AL:AL,'JPK_KR-1'!W:W,F1838),"")</f>
        <v/>
      </c>
      <c r="H1838" s="124" t="str">
        <f>IF(E1838&lt;&gt;"",SUMIFS('JPK_KR-1'!AM:AM,'JPK_KR-1'!W:W,F1838),"")</f>
        <v/>
      </c>
      <c r="I1838" t="str">
        <f>IF(KOKPIT!I1838&lt;&gt;"",KOKPIT!I1838,"")</f>
        <v/>
      </c>
      <c r="J1838" t="str">
        <f>IF(KOKPIT!J1838&lt;&gt;"",KOKPIT!J1838,"")</f>
        <v/>
      </c>
      <c r="K1838" s="124" t="str">
        <f>IF(I1838&lt;&gt;"",SUMIFS('JPK_KR-1'!AJ:AJ,'JPK_KR-1'!W:W,J1838),"")</f>
        <v/>
      </c>
      <c r="L1838" s="124" t="str">
        <f>IF(I1838&lt;&gt;"",SUMIFS('JPK_KR-1'!AK:AK,'JPK_KR-1'!W:W,J1838),"")</f>
        <v/>
      </c>
    </row>
    <row r="1839" spans="1:12" x14ac:dyDescent="0.35">
      <c r="A1839" t="str">
        <f>IF(KOKPIT!A1839&lt;&gt;"",KOKPIT!A1839,"")</f>
        <v/>
      </c>
      <c r="B1839" t="str">
        <f>IF(KOKPIT!B1839&lt;&gt;"",KOKPIT!B1839,"")</f>
        <v/>
      </c>
      <c r="C1839" s="124" t="str">
        <f>IF(A1839&lt;&gt;"",SUMIFS('JPK_KR-1'!AL:AL,'JPK_KR-1'!W:W,B1839),"")</f>
        <v/>
      </c>
      <c r="D1839" s="124" t="str">
        <f>IF(A1839&lt;&gt;"",SUMIFS('JPK_KR-1'!AM:AM,'JPK_KR-1'!W:W,B1839),"")</f>
        <v/>
      </c>
      <c r="E1839" t="str">
        <f>IF(KOKPIT!E1839&lt;&gt;"",KOKPIT!E1839,"")</f>
        <v/>
      </c>
      <c r="F1839" t="str">
        <f>IF(KOKPIT!F1839&lt;&gt;"",KOKPIT!F1839,"")</f>
        <v/>
      </c>
      <c r="G1839" s="124" t="str">
        <f>IF(E1839&lt;&gt;"",SUMIFS('JPK_KR-1'!AL:AL,'JPK_KR-1'!W:W,F1839),"")</f>
        <v/>
      </c>
      <c r="H1839" s="124" t="str">
        <f>IF(E1839&lt;&gt;"",SUMIFS('JPK_KR-1'!AM:AM,'JPK_KR-1'!W:W,F1839),"")</f>
        <v/>
      </c>
      <c r="I1839" t="str">
        <f>IF(KOKPIT!I1839&lt;&gt;"",KOKPIT!I1839,"")</f>
        <v/>
      </c>
      <c r="J1839" t="str">
        <f>IF(KOKPIT!J1839&lt;&gt;"",KOKPIT!J1839,"")</f>
        <v/>
      </c>
      <c r="K1839" s="124" t="str">
        <f>IF(I1839&lt;&gt;"",SUMIFS('JPK_KR-1'!AJ:AJ,'JPK_KR-1'!W:W,J1839),"")</f>
        <v/>
      </c>
      <c r="L1839" s="124" t="str">
        <f>IF(I1839&lt;&gt;"",SUMIFS('JPK_KR-1'!AK:AK,'JPK_KR-1'!W:W,J1839),"")</f>
        <v/>
      </c>
    </row>
    <row r="1840" spans="1:12" x14ac:dyDescent="0.35">
      <c r="A1840" t="str">
        <f>IF(KOKPIT!A1840&lt;&gt;"",KOKPIT!A1840,"")</f>
        <v/>
      </c>
      <c r="B1840" t="str">
        <f>IF(KOKPIT!B1840&lt;&gt;"",KOKPIT!B1840,"")</f>
        <v/>
      </c>
      <c r="C1840" s="124" t="str">
        <f>IF(A1840&lt;&gt;"",SUMIFS('JPK_KR-1'!AL:AL,'JPK_KR-1'!W:W,B1840),"")</f>
        <v/>
      </c>
      <c r="D1840" s="124" t="str">
        <f>IF(A1840&lt;&gt;"",SUMIFS('JPK_KR-1'!AM:AM,'JPK_KR-1'!W:W,B1840),"")</f>
        <v/>
      </c>
      <c r="E1840" t="str">
        <f>IF(KOKPIT!E1840&lt;&gt;"",KOKPIT!E1840,"")</f>
        <v/>
      </c>
      <c r="F1840" t="str">
        <f>IF(KOKPIT!F1840&lt;&gt;"",KOKPIT!F1840,"")</f>
        <v/>
      </c>
      <c r="G1840" s="124" t="str">
        <f>IF(E1840&lt;&gt;"",SUMIFS('JPK_KR-1'!AL:AL,'JPK_KR-1'!W:W,F1840),"")</f>
        <v/>
      </c>
      <c r="H1840" s="124" t="str">
        <f>IF(E1840&lt;&gt;"",SUMIFS('JPK_KR-1'!AM:AM,'JPK_KR-1'!W:W,F1840),"")</f>
        <v/>
      </c>
      <c r="I1840" t="str">
        <f>IF(KOKPIT!I1840&lt;&gt;"",KOKPIT!I1840,"")</f>
        <v/>
      </c>
      <c r="J1840" t="str">
        <f>IF(KOKPIT!J1840&lt;&gt;"",KOKPIT!J1840,"")</f>
        <v/>
      </c>
      <c r="K1840" s="124" t="str">
        <f>IF(I1840&lt;&gt;"",SUMIFS('JPK_KR-1'!AJ:AJ,'JPK_KR-1'!W:W,J1840),"")</f>
        <v/>
      </c>
      <c r="L1840" s="124" t="str">
        <f>IF(I1840&lt;&gt;"",SUMIFS('JPK_KR-1'!AK:AK,'JPK_KR-1'!W:W,J1840),"")</f>
        <v/>
      </c>
    </row>
    <row r="1841" spans="1:12" x14ac:dyDescent="0.35">
      <c r="A1841" t="str">
        <f>IF(KOKPIT!A1841&lt;&gt;"",KOKPIT!A1841,"")</f>
        <v/>
      </c>
      <c r="B1841" t="str">
        <f>IF(KOKPIT!B1841&lt;&gt;"",KOKPIT!B1841,"")</f>
        <v/>
      </c>
      <c r="C1841" s="124" t="str">
        <f>IF(A1841&lt;&gt;"",SUMIFS('JPK_KR-1'!AL:AL,'JPK_KR-1'!W:W,B1841),"")</f>
        <v/>
      </c>
      <c r="D1841" s="124" t="str">
        <f>IF(A1841&lt;&gt;"",SUMIFS('JPK_KR-1'!AM:AM,'JPK_KR-1'!W:W,B1841),"")</f>
        <v/>
      </c>
      <c r="E1841" t="str">
        <f>IF(KOKPIT!E1841&lt;&gt;"",KOKPIT!E1841,"")</f>
        <v/>
      </c>
      <c r="F1841" t="str">
        <f>IF(KOKPIT!F1841&lt;&gt;"",KOKPIT!F1841,"")</f>
        <v/>
      </c>
      <c r="G1841" s="124" t="str">
        <f>IF(E1841&lt;&gt;"",SUMIFS('JPK_KR-1'!AL:AL,'JPK_KR-1'!W:W,F1841),"")</f>
        <v/>
      </c>
      <c r="H1841" s="124" t="str">
        <f>IF(E1841&lt;&gt;"",SUMIFS('JPK_KR-1'!AM:AM,'JPK_KR-1'!W:W,F1841),"")</f>
        <v/>
      </c>
      <c r="I1841" t="str">
        <f>IF(KOKPIT!I1841&lt;&gt;"",KOKPIT!I1841,"")</f>
        <v/>
      </c>
      <c r="J1841" t="str">
        <f>IF(KOKPIT!J1841&lt;&gt;"",KOKPIT!J1841,"")</f>
        <v/>
      </c>
      <c r="K1841" s="124" t="str">
        <f>IF(I1841&lt;&gt;"",SUMIFS('JPK_KR-1'!AJ:AJ,'JPK_KR-1'!W:W,J1841),"")</f>
        <v/>
      </c>
      <c r="L1841" s="124" t="str">
        <f>IF(I1841&lt;&gt;"",SUMIFS('JPK_KR-1'!AK:AK,'JPK_KR-1'!W:W,J1841),"")</f>
        <v/>
      </c>
    </row>
    <row r="1842" spans="1:12" x14ac:dyDescent="0.35">
      <c r="A1842" t="str">
        <f>IF(KOKPIT!A1842&lt;&gt;"",KOKPIT!A1842,"")</f>
        <v/>
      </c>
      <c r="B1842" t="str">
        <f>IF(KOKPIT!B1842&lt;&gt;"",KOKPIT!B1842,"")</f>
        <v/>
      </c>
      <c r="C1842" s="124" t="str">
        <f>IF(A1842&lt;&gt;"",SUMIFS('JPK_KR-1'!AL:AL,'JPK_KR-1'!W:W,B1842),"")</f>
        <v/>
      </c>
      <c r="D1842" s="124" t="str">
        <f>IF(A1842&lt;&gt;"",SUMIFS('JPK_KR-1'!AM:AM,'JPK_KR-1'!W:W,B1842),"")</f>
        <v/>
      </c>
      <c r="E1842" t="str">
        <f>IF(KOKPIT!E1842&lt;&gt;"",KOKPIT!E1842,"")</f>
        <v/>
      </c>
      <c r="F1842" t="str">
        <f>IF(KOKPIT!F1842&lt;&gt;"",KOKPIT!F1842,"")</f>
        <v/>
      </c>
      <c r="G1842" s="124" t="str">
        <f>IF(E1842&lt;&gt;"",SUMIFS('JPK_KR-1'!AL:AL,'JPK_KR-1'!W:W,F1842),"")</f>
        <v/>
      </c>
      <c r="H1842" s="124" t="str">
        <f>IF(E1842&lt;&gt;"",SUMIFS('JPK_KR-1'!AM:AM,'JPK_KR-1'!W:W,F1842),"")</f>
        <v/>
      </c>
      <c r="I1842" t="str">
        <f>IF(KOKPIT!I1842&lt;&gt;"",KOKPIT!I1842,"")</f>
        <v/>
      </c>
      <c r="J1842" t="str">
        <f>IF(KOKPIT!J1842&lt;&gt;"",KOKPIT!J1842,"")</f>
        <v/>
      </c>
      <c r="K1842" s="124" t="str">
        <f>IF(I1842&lt;&gt;"",SUMIFS('JPK_KR-1'!AJ:AJ,'JPK_KR-1'!W:W,J1842),"")</f>
        <v/>
      </c>
      <c r="L1842" s="124" t="str">
        <f>IF(I1842&lt;&gt;"",SUMIFS('JPK_KR-1'!AK:AK,'JPK_KR-1'!W:W,J1842),"")</f>
        <v/>
      </c>
    </row>
    <row r="1843" spans="1:12" x14ac:dyDescent="0.35">
      <c r="A1843" t="str">
        <f>IF(KOKPIT!A1843&lt;&gt;"",KOKPIT!A1843,"")</f>
        <v/>
      </c>
      <c r="B1843" t="str">
        <f>IF(KOKPIT!B1843&lt;&gt;"",KOKPIT!B1843,"")</f>
        <v/>
      </c>
      <c r="C1843" s="124" t="str">
        <f>IF(A1843&lt;&gt;"",SUMIFS('JPK_KR-1'!AL:AL,'JPK_KR-1'!W:W,B1843),"")</f>
        <v/>
      </c>
      <c r="D1843" s="124" t="str">
        <f>IF(A1843&lt;&gt;"",SUMIFS('JPK_KR-1'!AM:AM,'JPK_KR-1'!W:W,B1843),"")</f>
        <v/>
      </c>
      <c r="E1843" t="str">
        <f>IF(KOKPIT!E1843&lt;&gt;"",KOKPIT!E1843,"")</f>
        <v/>
      </c>
      <c r="F1843" t="str">
        <f>IF(KOKPIT!F1843&lt;&gt;"",KOKPIT!F1843,"")</f>
        <v/>
      </c>
      <c r="G1843" s="124" t="str">
        <f>IF(E1843&lt;&gt;"",SUMIFS('JPK_KR-1'!AL:AL,'JPK_KR-1'!W:W,F1843),"")</f>
        <v/>
      </c>
      <c r="H1843" s="124" t="str">
        <f>IF(E1843&lt;&gt;"",SUMIFS('JPK_KR-1'!AM:AM,'JPK_KR-1'!W:W,F1843),"")</f>
        <v/>
      </c>
      <c r="I1843" t="str">
        <f>IF(KOKPIT!I1843&lt;&gt;"",KOKPIT!I1843,"")</f>
        <v/>
      </c>
      <c r="J1843" t="str">
        <f>IF(KOKPIT!J1843&lt;&gt;"",KOKPIT!J1843,"")</f>
        <v/>
      </c>
      <c r="K1843" s="124" t="str">
        <f>IF(I1843&lt;&gt;"",SUMIFS('JPK_KR-1'!AJ:AJ,'JPK_KR-1'!W:W,J1843),"")</f>
        <v/>
      </c>
      <c r="L1843" s="124" t="str">
        <f>IF(I1843&lt;&gt;"",SUMIFS('JPK_KR-1'!AK:AK,'JPK_KR-1'!W:W,J1843),"")</f>
        <v/>
      </c>
    </row>
    <row r="1844" spans="1:12" x14ac:dyDescent="0.35">
      <c r="A1844" t="str">
        <f>IF(KOKPIT!A1844&lt;&gt;"",KOKPIT!A1844,"")</f>
        <v/>
      </c>
      <c r="B1844" t="str">
        <f>IF(KOKPIT!B1844&lt;&gt;"",KOKPIT!B1844,"")</f>
        <v/>
      </c>
      <c r="C1844" s="124" t="str">
        <f>IF(A1844&lt;&gt;"",SUMIFS('JPK_KR-1'!AL:AL,'JPK_KR-1'!W:W,B1844),"")</f>
        <v/>
      </c>
      <c r="D1844" s="124" t="str">
        <f>IF(A1844&lt;&gt;"",SUMIFS('JPK_KR-1'!AM:AM,'JPK_KR-1'!W:W,B1844),"")</f>
        <v/>
      </c>
      <c r="E1844" t="str">
        <f>IF(KOKPIT!E1844&lt;&gt;"",KOKPIT!E1844,"")</f>
        <v/>
      </c>
      <c r="F1844" t="str">
        <f>IF(KOKPIT!F1844&lt;&gt;"",KOKPIT!F1844,"")</f>
        <v/>
      </c>
      <c r="G1844" s="124" t="str">
        <f>IF(E1844&lt;&gt;"",SUMIFS('JPK_KR-1'!AL:AL,'JPK_KR-1'!W:W,F1844),"")</f>
        <v/>
      </c>
      <c r="H1844" s="124" t="str">
        <f>IF(E1844&lt;&gt;"",SUMIFS('JPK_KR-1'!AM:AM,'JPK_KR-1'!W:W,F1844),"")</f>
        <v/>
      </c>
      <c r="I1844" t="str">
        <f>IF(KOKPIT!I1844&lt;&gt;"",KOKPIT!I1844,"")</f>
        <v/>
      </c>
      <c r="J1844" t="str">
        <f>IF(KOKPIT!J1844&lt;&gt;"",KOKPIT!J1844,"")</f>
        <v/>
      </c>
      <c r="K1844" s="124" t="str">
        <f>IF(I1844&lt;&gt;"",SUMIFS('JPK_KR-1'!AJ:AJ,'JPK_KR-1'!W:W,J1844),"")</f>
        <v/>
      </c>
      <c r="L1844" s="124" t="str">
        <f>IF(I1844&lt;&gt;"",SUMIFS('JPK_KR-1'!AK:AK,'JPK_KR-1'!W:W,J1844),"")</f>
        <v/>
      </c>
    </row>
    <row r="1845" spans="1:12" x14ac:dyDescent="0.35">
      <c r="A1845" t="str">
        <f>IF(KOKPIT!A1845&lt;&gt;"",KOKPIT!A1845,"")</f>
        <v/>
      </c>
      <c r="B1845" t="str">
        <f>IF(KOKPIT!B1845&lt;&gt;"",KOKPIT!B1845,"")</f>
        <v/>
      </c>
      <c r="C1845" s="124" t="str">
        <f>IF(A1845&lt;&gt;"",SUMIFS('JPK_KR-1'!AL:AL,'JPK_KR-1'!W:W,B1845),"")</f>
        <v/>
      </c>
      <c r="D1845" s="124" t="str">
        <f>IF(A1845&lt;&gt;"",SUMIFS('JPK_KR-1'!AM:AM,'JPK_KR-1'!W:W,B1845),"")</f>
        <v/>
      </c>
      <c r="E1845" t="str">
        <f>IF(KOKPIT!E1845&lt;&gt;"",KOKPIT!E1845,"")</f>
        <v/>
      </c>
      <c r="F1845" t="str">
        <f>IF(KOKPIT!F1845&lt;&gt;"",KOKPIT!F1845,"")</f>
        <v/>
      </c>
      <c r="G1845" s="124" t="str">
        <f>IF(E1845&lt;&gt;"",SUMIFS('JPK_KR-1'!AL:AL,'JPK_KR-1'!W:W,F1845),"")</f>
        <v/>
      </c>
      <c r="H1845" s="124" t="str">
        <f>IF(E1845&lt;&gt;"",SUMIFS('JPK_KR-1'!AM:AM,'JPK_KR-1'!W:W,F1845),"")</f>
        <v/>
      </c>
      <c r="I1845" t="str">
        <f>IF(KOKPIT!I1845&lt;&gt;"",KOKPIT!I1845,"")</f>
        <v/>
      </c>
      <c r="J1845" t="str">
        <f>IF(KOKPIT!J1845&lt;&gt;"",KOKPIT!J1845,"")</f>
        <v/>
      </c>
      <c r="K1845" s="124" t="str">
        <f>IF(I1845&lt;&gt;"",SUMIFS('JPK_KR-1'!AJ:AJ,'JPK_KR-1'!W:W,J1845),"")</f>
        <v/>
      </c>
      <c r="L1845" s="124" t="str">
        <f>IF(I1845&lt;&gt;"",SUMIFS('JPK_KR-1'!AK:AK,'JPK_KR-1'!W:W,J1845),"")</f>
        <v/>
      </c>
    </row>
    <row r="1846" spans="1:12" x14ac:dyDescent="0.35">
      <c r="A1846" t="str">
        <f>IF(KOKPIT!A1846&lt;&gt;"",KOKPIT!A1846,"")</f>
        <v/>
      </c>
      <c r="B1846" t="str">
        <f>IF(KOKPIT!B1846&lt;&gt;"",KOKPIT!B1846,"")</f>
        <v/>
      </c>
      <c r="C1846" s="124" t="str">
        <f>IF(A1846&lt;&gt;"",SUMIFS('JPK_KR-1'!AL:AL,'JPK_KR-1'!W:W,B1846),"")</f>
        <v/>
      </c>
      <c r="D1846" s="124" t="str">
        <f>IF(A1846&lt;&gt;"",SUMIFS('JPK_KR-1'!AM:AM,'JPK_KR-1'!W:W,B1846),"")</f>
        <v/>
      </c>
      <c r="E1846" t="str">
        <f>IF(KOKPIT!E1846&lt;&gt;"",KOKPIT!E1846,"")</f>
        <v/>
      </c>
      <c r="F1846" t="str">
        <f>IF(KOKPIT!F1846&lt;&gt;"",KOKPIT!F1846,"")</f>
        <v/>
      </c>
      <c r="G1846" s="124" t="str">
        <f>IF(E1846&lt;&gt;"",SUMIFS('JPK_KR-1'!AL:AL,'JPK_KR-1'!W:W,F1846),"")</f>
        <v/>
      </c>
      <c r="H1846" s="124" t="str">
        <f>IF(E1846&lt;&gt;"",SUMIFS('JPK_KR-1'!AM:AM,'JPK_KR-1'!W:W,F1846),"")</f>
        <v/>
      </c>
      <c r="I1846" t="str">
        <f>IF(KOKPIT!I1846&lt;&gt;"",KOKPIT!I1846,"")</f>
        <v/>
      </c>
      <c r="J1846" t="str">
        <f>IF(KOKPIT!J1846&lt;&gt;"",KOKPIT!J1846,"")</f>
        <v/>
      </c>
      <c r="K1846" s="124" t="str">
        <f>IF(I1846&lt;&gt;"",SUMIFS('JPK_KR-1'!AJ:AJ,'JPK_KR-1'!W:W,J1846),"")</f>
        <v/>
      </c>
      <c r="L1846" s="124" t="str">
        <f>IF(I1846&lt;&gt;"",SUMIFS('JPK_KR-1'!AK:AK,'JPK_KR-1'!W:W,J1846),"")</f>
        <v/>
      </c>
    </row>
    <row r="1847" spans="1:12" x14ac:dyDescent="0.35">
      <c r="A1847" t="str">
        <f>IF(KOKPIT!A1847&lt;&gt;"",KOKPIT!A1847,"")</f>
        <v/>
      </c>
      <c r="B1847" t="str">
        <f>IF(KOKPIT!B1847&lt;&gt;"",KOKPIT!B1847,"")</f>
        <v/>
      </c>
      <c r="C1847" s="124" t="str">
        <f>IF(A1847&lt;&gt;"",SUMIFS('JPK_KR-1'!AL:AL,'JPK_KR-1'!W:W,B1847),"")</f>
        <v/>
      </c>
      <c r="D1847" s="124" t="str">
        <f>IF(A1847&lt;&gt;"",SUMIFS('JPK_KR-1'!AM:AM,'JPK_KR-1'!W:W,B1847),"")</f>
        <v/>
      </c>
      <c r="E1847" t="str">
        <f>IF(KOKPIT!E1847&lt;&gt;"",KOKPIT!E1847,"")</f>
        <v/>
      </c>
      <c r="F1847" t="str">
        <f>IF(KOKPIT!F1847&lt;&gt;"",KOKPIT!F1847,"")</f>
        <v/>
      </c>
      <c r="G1847" s="124" t="str">
        <f>IF(E1847&lt;&gt;"",SUMIFS('JPK_KR-1'!AL:AL,'JPK_KR-1'!W:W,F1847),"")</f>
        <v/>
      </c>
      <c r="H1847" s="124" t="str">
        <f>IF(E1847&lt;&gt;"",SUMIFS('JPK_KR-1'!AM:AM,'JPK_KR-1'!W:W,F1847),"")</f>
        <v/>
      </c>
      <c r="I1847" t="str">
        <f>IF(KOKPIT!I1847&lt;&gt;"",KOKPIT!I1847,"")</f>
        <v/>
      </c>
      <c r="J1847" t="str">
        <f>IF(KOKPIT!J1847&lt;&gt;"",KOKPIT!J1847,"")</f>
        <v/>
      </c>
      <c r="K1847" s="124" t="str">
        <f>IF(I1847&lt;&gt;"",SUMIFS('JPK_KR-1'!AJ:AJ,'JPK_KR-1'!W:W,J1847),"")</f>
        <v/>
      </c>
      <c r="L1847" s="124" t="str">
        <f>IF(I1847&lt;&gt;"",SUMIFS('JPK_KR-1'!AK:AK,'JPK_KR-1'!W:W,J1847),"")</f>
        <v/>
      </c>
    </row>
    <row r="1848" spans="1:12" x14ac:dyDescent="0.35">
      <c r="A1848" t="str">
        <f>IF(KOKPIT!A1848&lt;&gt;"",KOKPIT!A1848,"")</f>
        <v/>
      </c>
      <c r="B1848" t="str">
        <f>IF(KOKPIT!B1848&lt;&gt;"",KOKPIT!B1848,"")</f>
        <v/>
      </c>
      <c r="C1848" s="124" t="str">
        <f>IF(A1848&lt;&gt;"",SUMIFS('JPK_KR-1'!AL:AL,'JPK_KR-1'!W:W,B1848),"")</f>
        <v/>
      </c>
      <c r="D1848" s="124" t="str">
        <f>IF(A1848&lt;&gt;"",SUMIFS('JPK_KR-1'!AM:AM,'JPK_KR-1'!W:W,B1848),"")</f>
        <v/>
      </c>
      <c r="E1848" t="str">
        <f>IF(KOKPIT!E1848&lt;&gt;"",KOKPIT!E1848,"")</f>
        <v/>
      </c>
      <c r="F1848" t="str">
        <f>IF(KOKPIT!F1848&lt;&gt;"",KOKPIT!F1848,"")</f>
        <v/>
      </c>
      <c r="G1848" s="124" t="str">
        <f>IF(E1848&lt;&gt;"",SUMIFS('JPK_KR-1'!AL:AL,'JPK_KR-1'!W:W,F1848),"")</f>
        <v/>
      </c>
      <c r="H1848" s="124" t="str">
        <f>IF(E1848&lt;&gt;"",SUMIFS('JPK_KR-1'!AM:AM,'JPK_KR-1'!W:W,F1848),"")</f>
        <v/>
      </c>
      <c r="I1848" t="str">
        <f>IF(KOKPIT!I1848&lt;&gt;"",KOKPIT!I1848,"")</f>
        <v/>
      </c>
      <c r="J1848" t="str">
        <f>IF(KOKPIT!J1848&lt;&gt;"",KOKPIT!J1848,"")</f>
        <v/>
      </c>
      <c r="K1848" s="124" t="str">
        <f>IF(I1848&lt;&gt;"",SUMIFS('JPK_KR-1'!AJ:AJ,'JPK_KR-1'!W:W,J1848),"")</f>
        <v/>
      </c>
      <c r="L1848" s="124" t="str">
        <f>IF(I1848&lt;&gt;"",SUMIFS('JPK_KR-1'!AK:AK,'JPK_KR-1'!W:W,J1848),"")</f>
        <v/>
      </c>
    </row>
    <row r="1849" spans="1:12" x14ac:dyDescent="0.35">
      <c r="A1849" t="str">
        <f>IF(KOKPIT!A1849&lt;&gt;"",KOKPIT!A1849,"")</f>
        <v/>
      </c>
      <c r="B1849" t="str">
        <f>IF(KOKPIT!B1849&lt;&gt;"",KOKPIT!B1849,"")</f>
        <v/>
      </c>
      <c r="C1849" s="124" t="str">
        <f>IF(A1849&lt;&gt;"",SUMIFS('JPK_KR-1'!AL:AL,'JPK_KR-1'!W:W,B1849),"")</f>
        <v/>
      </c>
      <c r="D1849" s="124" t="str">
        <f>IF(A1849&lt;&gt;"",SUMIFS('JPK_KR-1'!AM:AM,'JPK_KR-1'!W:W,B1849),"")</f>
        <v/>
      </c>
      <c r="E1849" t="str">
        <f>IF(KOKPIT!E1849&lt;&gt;"",KOKPIT!E1849,"")</f>
        <v/>
      </c>
      <c r="F1849" t="str">
        <f>IF(KOKPIT!F1849&lt;&gt;"",KOKPIT!F1849,"")</f>
        <v/>
      </c>
      <c r="G1849" s="124" t="str">
        <f>IF(E1849&lt;&gt;"",SUMIFS('JPK_KR-1'!AL:AL,'JPK_KR-1'!W:W,F1849),"")</f>
        <v/>
      </c>
      <c r="H1849" s="124" t="str">
        <f>IF(E1849&lt;&gt;"",SUMIFS('JPK_KR-1'!AM:AM,'JPK_KR-1'!W:W,F1849),"")</f>
        <v/>
      </c>
      <c r="I1849" t="str">
        <f>IF(KOKPIT!I1849&lt;&gt;"",KOKPIT!I1849,"")</f>
        <v/>
      </c>
      <c r="J1849" t="str">
        <f>IF(KOKPIT!J1849&lt;&gt;"",KOKPIT!J1849,"")</f>
        <v/>
      </c>
      <c r="K1849" s="124" t="str">
        <f>IF(I1849&lt;&gt;"",SUMIFS('JPK_KR-1'!AJ:AJ,'JPK_KR-1'!W:W,J1849),"")</f>
        <v/>
      </c>
      <c r="L1849" s="124" t="str">
        <f>IF(I1849&lt;&gt;"",SUMIFS('JPK_KR-1'!AK:AK,'JPK_KR-1'!W:W,J1849),"")</f>
        <v/>
      </c>
    </row>
    <row r="1850" spans="1:12" x14ac:dyDescent="0.35">
      <c r="A1850" t="str">
        <f>IF(KOKPIT!A1850&lt;&gt;"",KOKPIT!A1850,"")</f>
        <v/>
      </c>
      <c r="B1850" t="str">
        <f>IF(KOKPIT!B1850&lt;&gt;"",KOKPIT!B1850,"")</f>
        <v/>
      </c>
      <c r="C1850" s="124" t="str">
        <f>IF(A1850&lt;&gt;"",SUMIFS('JPK_KR-1'!AL:AL,'JPK_KR-1'!W:W,B1850),"")</f>
        <v/>
      </c>
      <c r="D1850" s="124" t="str">
        <f>IF(A1850&lt;&gt;"",SUMIFS('JPK_KR-1'!AM:AM,'JPK_KR-1'!W:W,B1850),"")</f>
        <v/>
      </c>
      <c r="E1850" t="str">
        <f>IF(KOKPIT!E1850&lt;&gt;"",KOKPIT!E1850,"")</f>
        <v/>
      </c>
      <c r="F1850" t="str">
        <f>IF(KOKPIT!F1850&lt;&gt;"",KOKPIT!F1850,"")</f>
        <v/>
      </c>
      <c r="G1850" s="124" t="str">
        <f>IF(E1850&lt;&gt;"",SUMIFS('JPK_KR-1'!AL:AL,'JPK_KR-1'!W:W,F1850),"")</f>
        <v/>
      </c>
      <c r="H1850" s="124" t="str">
        <f>IF(E1850&lt;&gt;"",SUMIFS('JPK_KR-1'!AM:AM,'JPK_KR-1'!W:W,F1850),"")</f>
        <v/>
      </c>
      <c r="I1850" t="str">
        <f>IF(KOKPIT!I1850&lt;&gt;"",KOKPIT!I1850,"")</f>
        <v/>
      </c>
      <c r="J1850" t="str">
        <f>IF(KOKPIT!J1850&lt;&gt;"",KOKPIT!J1850,"")</f>
        <v/>
      </c>
      <c r="K1850" s="124" t="str">
        <f>IF(I1850&lt;&gt;"",SUMIFS('JPK_KR-1'!AJ:AJ,'JPK_KR-1'!W:W,J1850),"")</f>
        <v/>
      </c>
      <c r="L1850" s="124" t="str">
        <f>IF(I1850&lt;&gt;"",SUMIFS('JPK_KR-1'!AK:AK,'JPK_KR-1'!W:W,J1850),"")</f>
        <v/>
      </c>
    </row>
    <row r="1851" spans="1:12" x14ac:dyDescent="0.35">
      <c r="A1851" t="str">
        <f>IF(KOKPIT!A1851&lt;&gt;"",KOKPIT!A1851,"")</f>
        <v/>
      </c>
      <c r="B1851" t="str">
        <f>IF(KOKPIT!B1851&lt;&gt;"",KOKPIT!B1851,"")</f>
        <v/>
      </c>
      <c r="C1851" s="124" t="str">
        <f>IF(A1851&lt;&gt;"",SUMIFS('JPK_KR-1'!AL:AL,'JPK_KR-1'!W:W,B1851),"")</f>
        <v/>
      </c>
      <c r="D1851" s="124" t="str">
        <f>IF(A1851&lt;&gt;"",SUMIFS('JPK_KR-1'!AM:AM,'JPK_KR-1'!W:W,B1851),"")</f>
        <v/>
      </c>
      <c r="E1851" t="str">
        <f>IF(KOKPIT!E1851&lt;&gt;"",KOKPIT!E1851,"")</f>
        <v/>
      </c>
      <c r="F1851" t="str">
        <f>IF(KOKPIT!F1851&lt;&gt;"",KOKPIT!F1851,"")</f>
        <v/>
      </c>
      <c r="G1851" s="124" t="str">
        <f>IF(E1851&lt;&gt;"",SUMIFS('JPK_KR-1'!AL:AL,'JPK_KR-1'!W:W,F1851),"")</f>
        <v/>
      </c>
      <c r="H1851" s="124" t="str">
        <f>IF(E1851&lt;&gt;"",SUMIFS('JPK_KR-1'!AM:AM,'JPK_KR-1'!W:W,F1851),"")</f>
        <v/>
      </c>
      <c r="I1851" t="str">
        <f>IF(KOKPIT!I1851&lt;&gt;"",KOKPIT!I1851,"")</f>
        <v/>
      </c>
      <c r="J1851" t="str">
        <f>IF(KOKPIT!J1851&lt;&gt;"",KOKPIT!J1851,"")</f>
        <v/>
      </c>
      <c r="K1851" s="124" t="str">
        <f>IF(I1851&lt;&gt;"",SUMIFS('JPK_KR-1'!AJ:AJ,'JPK_KR-1'!W:W,J1851),"")</f>
        <v/>
      </c>
      <c r="L1851" s="124" t="str">
        <f>IF(I1851&lt;&gt;"",SUMIFS('JPK_KR-1'!AK:AK,'JPK_KR-1'!W:W,J1851),"")</f>
        <v/>
      </c>
    </row>
    <row r="1852" spans="1:12" x14ac:dyDescent="0.35">
      <c r="A1852" t="str">
        <f>IF(KOKPIT!A1852&lt;&gt;"",KOKPIT!A1852,"")</f>
        <v/>
      </c>
      <c r="B1852" t="str">
        <f>IF(KOKPIT!B1852&lt;&gt;"",KOKPIT!B1852,"")</f>
        <v/>
      </c>
      <c r="C1852" s="124" t="str">
        <f>IF(A1852&lt;&gt;"",SUMIFS('JPK_KR-1'!AL:AL,'JPK_KR-1'!W:W,B1852),"")</f>
        <v/>
      </c>
      <c r="D1852" s="124" t="str">
        <f>IF(A1852&lt;&gt;"",SUMIFS('JPK_KR-1'!AM:AM,'JPK_KR-1'!W:W,B1852),"")</f>
        <v/>
      </c>
      <c r="E1852" t="str">
        <f>IF(KOKPIT!E1852&lt;&gt;"",KOKPIT!E1852,"")</f>
        <v/>
      </c>
      <c r="F1852" t="str">
        <f>IF(KOKPIT!F1852&lt;&gt;"",KOKPIT!F1852,"")</f>
        <v/>
      </c>
      <c r="G1852" s="124" t="str">
        <f>IF(E1852&lt;&gt;"",SUMIFS('JPK_KR-1'!AL:AL,'JPK_KR-1'!W:W,F1852),"")</f>
        <v/>
      </c>
      <c r="H1852" s="124" t="str">
        <f>IF(E1852&lt;&gt;"",SUMIFS('JPK_KR-1'!AM:AM,'JPK_KR-1'!W:W,F1852),"")</f>
        <v/>
      </c>
      <c r="I1852" t="str">
        <f>IF(KOKPIT!I1852&lt;&gt;"",KOKPIT!I1852,"")</f>
        <v/>
      </c>
      <c r="J1852" t="str">
        <f>IF(KOKPIT!J1852&lt;&gt;"",KOKPIT!J1852,"")</f>
        <v/>
      </c>
      <c r="K1852" s="124" t="str">
        <f>IF(I1852&lt;&gt;"",SUMIFS('JPK_KR-1'!AJ:AJ,'JPK_KR-1'!W:W,J1852),"")</f>
        <v/>
      </c>
      <c r="L1852" s="124" t="str">
        <f>IF(I1852&lt;&gt;"",SUMIFS('JPK_KR-1'!AK:AK,'JPK_KR-1'!W:W,J1852),"")</f>
        <v/>
      </c>
    </row>
    <row r="1853" spans="1:12" x14ac:dyDescent="0.35">
      <c r="A1853" t="str">
        <f>IF(KOKPIT!A1853&lt;&gt;"",KOKPIT!A1853,"")</f>
        <v/>
      </c>
      <c r="B1853" t="str">
        <f>IF(KOKPIT!B1853&lt;&gt;"",KOKPIT!B1853,"")</f>
        <v/>
      </c>
      <c r="C1853" s="124" t="str">
        <f>IF(A1853&lt;&gt;"",SUMIFS('JPK_KR-1'!AL:AL,'JPK_KR-1'!W:W,B1853),"")</f>
        <v/>
      </c>
      <c r="D1853" s="124" t="str">
        <f>IF(A1853&lt;&gt;"",SUMIFS('JPK_KR-1'!AM:AM,'JPK_KR-1'!W:W,B1853),"")</f>
        <v/>
      </c>
      <c r="E1853" t="str">
        <f>IF(KOKPIT!E1853&lt;&gt;"",KOKPIT!E1853,"")</f>
        <v/>
      </c>
      <c r="F1853" t="str">
        <f>IF(KOKPIT!F1853&lt;&gt;"",KOKPIT!F1853,"")</f>
        <v/>
      </c>
      <c r="G1853" s="124" t="str">
        <f>IF(E1853&lt;&gt;"",SUMIFS('JPK_KR-1'!AL:AL,'JPK_KR-1'!W:W,F1853),"")</f>
        <v/>
      </c>
      <c r="H1853" s="124" t="str">
        <f>IF(E1853&lt;&gt;"",SUMIFS('JPK_KR-1'!AM:AM,'JPK_KR-1'!W:W,F1853),"")</f>
        <v/>
      </c>
      <c r="I1853" t="str">
        <f>IF(KOKPIT!I1853&lt;&gt;"",KOKPIT!I1853,"")</f>
        <v/>
      </c>
      <c r="J1853" t="str">
        <f>IF(KOKPIT!J1853&lt;&gt;"",KOKPIT!J1853,"")</f>
        <v/>
      </c>
      <c r="K1853" s="124" t="str">
        <f>IF(I1853&lt;&gt;"",SUMIFS('JPK_KR-1'!AJ:AJ,'JPK_KR-1'!W:W,J1853),"")</f>
        <v/>
      </c>
      <c r="L1853" s="124" t="str">
        <f>IF(I1853&lt;&gt;"",SUMIFS('JPK_KR-1'!AK:AK,'JPK_KR-1'!W:W,J1853),"")</f>
        <v/>
      </c>
    </row>
    <row r="1854" spans="1:12" x14ac:dyDescent="0.35">
      <c r="A1854" t="str">
        <f>IF(KOKPIT!A1854&lt;&gt;"",KOKPIT!A1854,"")</f>
        <v/>
      </c>
      <c r="B1854" t="str">
        <f>IF(KOKPIT!B1854&lt;&gt;"",KOKPIT!B1854,"")</f>
        <v/>
      </c>
      <c r="C1854" s="124" t="str">
        <f>IF(A1854&lt;&gt;"",SUMIFS('JPK_KR-1'!AL:AL,'JPK_KR-1'!W:W,B1854),"")</f>
        <v/>
      </c>
      <c r="D1854" s="124" t="str">
        <f>IF(A1854&lt;&gt;"",SUMIFS('JPK_KR-1'!AM:AM,'JPK_KR-1'!W:W,B1854),"")</f>
        <v/>
      </c>
      <c r="E1854" t="str">
        <f>IF(KOKPIT!E1854&lt;&gt;"",KOKPIT!E1854,"")</f>
        <v/>
      </c>
      <c r="F1854" t="str">
        <f>IF(KOKPIT!F1854&lt;&gt;"",KOKPIT!F1854,"")</f>
        <v/>
      </c>
      <c r="G1854" s="124" t="str">
        <f>IF(E1854&lt;&gt;"",SUMIFS('JPK_KR-1'!AL:AL,'JPK_KR-1'!W:W,F1854),"")</f>
        <v/>
      </c>
      <c r="H1854" s="124" t="str">
        <f>IF(E1854&lt;&gt;"",SUMIFS('JPK_KR-1'!AM:AM,'JPK_KR-1'!W:W,F1854),"")</f>
        <v/>
      </c>
      <c r="I1854" t="str">
        <f>IF(KOKPIT!I1854&lt;&gt;"",KOKPIT!I1854,"")</f>
        <v/>
      </c>
      <c r="J1854" t="str">
        <f>IF(KOKPIT!J1854&lt;&gt;"",KOKPIT!J1854,"")</f>
        <v/>
      </c>
      <c r="K1854" s="124" t="str">
        <f>IF(I1854&lt;&gt;"",SUMIFS('JPK_KR-1'!AJ:AJ,'JPK_KR-1'!W:W,J1854),"")</f>
        <v/>
      </c>
      <c r="L1854" s="124" t="str">
        <f>IF(I1854&lt;&gt;"",SUMIFS('JPK_KR-1'!AK:AK,'JPK_KR-1'!W:W,J1854),"")</f>
        <v/>
      </c>
    </row>
    <row r="1855" spans="1:12" x14ac:dyDescent="0.35">
      <c r="A1855" t="str">
        <f>IF(KOKPIT!A1855&lt;&gt;"",KOKPIT!A1855,"")</f>
        <v/>
      </c>
      <c r="B1855" t="str">
        <f>IF(KOKPIT!B1855&lt;&gt;"",KOKPIT!B1855,"")</f>
        <v/>
      </c>
      <c r="C1855" s="124" t="str">
        <f>IF(A1855&lt;&gt;"",SUMIFS('JPK_KR-1'!AL:AL,'JPK_KR-1'!W:W,B1855),"")</f>
        <v/>
      </c>
      <c r="D1855" s="124" t="str">
        <f>IF(A1855&lt;&gt;"",SUMIFS('JPK_KR-1'!AM:AM,'JPK_KR-1'!W:W,B1855),"")</f>
        <v/>
      </c>
      <c r="E1855" t="str">
        <f>IF(KOKPIT!E1855&lt;&gt;"",KOKPIT!E1855,"")</f>
        <v/>
      </c>
      <c r="F1855" t="str">
        <f>IF(KOKPIT!F1855&lt;&gt;"",KOKPIT!F1855,"")</f>
        <v/>
      </c>
      <c r="G1855" s="124" t="str">
        <f>IF(E1855&lt;&gt;"",SUMIFS('JPK_KR-1'!AL:AL,'JPK_KR-1'!W:W,F1855),"")</f>
        <v/>
      </c>
      <c r="H1855" s="124" t="str">
        <f>IF(E1855&lt;&gt;"",SUMIFS('JPK_KR-1'!AM:AM,'JPK_KR-1'!W:W,F1855),"")</f>
        <v/>
      </c>
      <c r="I1855" t="str">
        <f>IF(KOKPIT!I1855&lt;&gt;"",KOKPIT!I1855,"")</f>
        <v/>
      </c>
      <c r="J1855" t="str">
        <f>IF(KOKPIT!J1855&lt;&gt;"",KOKPIT!J1855,"")</f>
        <v/>
      </c>
      <c r="K1855" s="124" t="str">
        <f>IF(I1855&lt;&gt;"",SUMIFS('JPK_KR-1'!AJ:AJ,'JPK_KR-1'!W:W,J1855),"")</f>
        <v/>
      </c>
      <c r="L1855" s="124" t="str">
        <f>IF(I1855&lt;&gt;"",SUMIFS('JPK_KR-1'!AK:AK,'JPK_KR-1'!W:W,J1855),"")</f>
        <v/>
      </c>
    </row>
    <row r="1856" spans="1:12" x14ac:dyDescent="0.35">
      <c r="A1856" t="str">
        <f>IF(KOKPIT!A1856&lt;&gt;"",KOKPIT!A1856,"")</f>
        <v/>
      </c>
      <c r="B1856" t="str">
        <f>IF(KOKPIT!B1856&lt;&gt;"",KOKPIT!B1856,"")</f>
        <v/>
      </c>
      <c r="C1856" s="124" t="str">
        <f>IF(A1856&lt;&gt;"",SUMIFS('JPK_KR-1'!AL:AL,'JPK_KR-1'!W:W,B1856),"")</f>
        <v/>
      </c>
      <c r="D1856" s="124" t="str">
        <f>IF(A1856&lt;&gt;"",SUMIFS('JPK_KR-1'!AM:AM,'JPK_KR-1'!W:W,B1856),"")</f>
        <v/>
      </c>
      <c r="E1856" t="str">
        <f>IF(KOKPIT!E1856&lt;&gt;"",KOKPIT!E1856,"")</f>
        <v/>
      </c>
      <c r="F1856" t="str">
        <f>IF(KOKPIT!F1856&lt;&gt;"",KOKPIT!F1856,"")</f>
        <v/>
      </c>
      <c r="G1856" s="124" t="str">
        <f>IF(E1856&lt;&gt;"",SUMIFS('JPK_KR-1'!AL:AL,'JPK_KR-1'!W:W,F1856),"")</f>
        <v/>
      </c>
      <c r="H1856" s="124" t="str">
        <f>IF(E1856&lt;&gt;"",SUMIFS('JPK_KR-1'!AM:AM,'JPK_KR-1'!W:W,F1856),"")</f>
        <v/>
      </c>
      <c r="I1856" t="str">
        <f>IF(KOKPIT!I1856&lt;&gt;"",KOKPIT!I1856,"")</f>
        <v/>
      </c>
      <c r="J1856" t="str">
        <f>IF(KOKPIT!J1856&lt;&gt;"",KOKPIT!J1856,"")</f>
        <v/>
      </c>
      <c r="K1856" s="124" t="str">
        <f>IF(I1856&lt;&gt;"",SUMIFS('JPK_KR-1'!AJ:AJ,'JPK_KR-1'!W:W,J1856),"")</f>
        <v/>
      </c>
      <c r="L1856" s="124" t="str">
        <f>IF(I1856&lt;&gt;"",SUMIFS('JPK_KR-1'!AK:AK,'JPK_KR-1'!W:W,J1856),"")</f>
        <v/>
      </c>
    </row>
    <row r="1857" spans="1:12" x14ac:dyDescent="0.35">
      <c r="A1857" t="str">
        <f>IF(KOKPIT!A1857&lt;&gt;"",KOKPIT!A1857,"")</f>
        <v/>
      </c>
      <c r="B1857" t="str">
        <f>IF(KOKPIT!B1857&lt;&gt;"",KOKPIT!B1857,"")</f>
        <v/>
      </c>
      <c r="C1857" s="124" t="str">
        <f>IF(A1857&lt;&gt;"",SUMIFS('JPK_KR-1'!AL:AL,'JPK_KR-1'!W:W,B1857),"")</f>
        <v/>
      </c>
      <c r="D1857" s="124" t="str">
        <f>IF(A1857&lt;&gt;"",SUMIFS('JPK_KR-1'!AM:AM,'JPK_KR-1'!W:W,B1857),"")</f>
        <v/>
      </c>
      <c r="E1857" t="str">
        <f>IF(KOKPIT!E1857&lt;&gt;"",KOKPIT!E1857,"")</f>
        <v/>
      </c>
      <c r="F1857" t="str">
        <f>IF(KOKPIT!F1857&lt;&gt;"",KOKPIT!F1857,"")</f>
        <v/>
      </c>
      <c r="G1857" s="124" t="str">
        <f>IF(E1857&lt;&gt;"",SUMIFS('JPK_KR-1'!AL:AL,'JPK_KR-1'!W:W,F1857),"")</f>
        <v/>
      </c>
      <c r="H1857" s="124" t="str">
        <f>IF(E1857&lt;&gt;"",SUMIFS('JPK_KR-1'!AM:AM,'JPK_KR-1'!W:W,F1857),"")</f>
        <v/>
      </c>
      <c r="I1857" t="str">
        <f>IF(KOKPIT!I1857&lt;&gt;"",KOKPIT!I1857,"")</f>
        <v/>
      </c>
      <c r="J1857" t="str">
        <f>IF(KOKPIT!J1857&lt;&gt;"",KOKPIT!J1857,"")</f>
        <v/>
      </c>
      <c r="K1857" s="124" t="str">
        <f>IF(I1857&lt;&gt;"",SUMIFS('JPK_KR-1'!AJ:AJ,'JPK_KR-1'!W:W,J1857),"")</f>
        <v/>
      </c>
      <c r="L1857" s="124" t="str">
        <f>IF(I1857&lt;&gt;"",SUMIFS('JPK_KR-1'!AK:AK,'JPK_KR-1'!W:W,J1857),"")</f>
        <v/>
      </c>
    </row>
    <row r="1858" spans="1:12" x14ac:dyDescent="0.35">
      <c r="A1858" t="str">
        <f>IF(KOKPIT!A1858&lt;&gt;"",KOKPIT!A1858,"")</f>
        <v/>
      </c>
      <c r="B1858" t="str">
        <f>IF(KOKPIT!B1858&lt;&gt;"",KOKPIT!B1858,"")</f>
        <v/>
      </c>
      <c r="C1858" s="124" t="str">
        <f>IF(A1858&lt;&gt;"",SUMIFS('JPK_KR-1'!AL:AL,'JPK_KR-1'!W:W,B1858),"")</f>
        <v/>
      </c>
      <c r="D1858" s="124" t="str">
        <f>IF(A1858&lt;&gt;"",SUMIFS('JPK_KR-1'!AM:AM,'JPK_KR-1'!W:W,B1858),"")</f>
        <v/>
      </c>
      <c r="E1858" t="str">
        <f>IF(KOKPIT!E1858&lt;&gt;"",KOKPIT!E1858,"")</f>
        <v/>
      </c>
      <c r="F1858" t="str">
        <f>IF(KOKPIT!F1858&lt;&gt;"",KOKPIT!F1858,"")</f>
        <v/>
      </c>
      <c r="G1858" s="124" t="str">
        <f>IF(E1858&lt;&gt;"",SUMIFS('JPK_KR-1'!AL:AL,'JPK_KR-1'!W:W,F1858),"")</f>
        <v/>
      </c>
      <c r="H1858" s="124" t="str">
        <f>IF(E1858&lt;&gt;"",SUMIFS('JPK_KR-1'!AM:AM,'JPK_KR-1'!W:W,F1858),"")</f>
        <v/>
      </c>
      <c r="I1858" t="str">
        <f>IF(KOKPIT!I1858&lt;&gt;"",KOKPIT!I1858,"")</f>
        <v/>
      </c>
      <c r="J1858" t="str">
        <f>IF(KOKPIT!J1858&lt;&gt;"",KOKPIT!J1858,"")</f>
        <v/>
      </c>
      <c r="K1858" s="124" t="str">
        <f>IF(I1858&lt;&gt;"",SUMIFS('JPK_KR-1'!AJ:AJ,'JPK_KR-1'!W:W,J1858),"")</f>
        <v/>
      </c>
      <c r="L1858" s="124" t="str">
        <f>IF(I1858&lt;&gt;"",SUMIFS('JPK_KR-1'!AK:AK,'JPK_KR-1'!W:W,J1858),"")</f>
        <v/>
      </c>
    </row>
    <row r="1859" spans="1:12" x14ac:dyDescent="0.35">
      <c r="A1859" t="str">
        <f>IF(KOKPIT!A1859&lt;&gt;"",KOKPIT!A1859,"")</f>
        <v/>
      </c>
      <c r="B1859" t="str">
        <f>IF(KOKPIT!B1859&lt;&gt;"",KOKPIT!B1859,"")</f>
        <v/>
      </c>
      <c r="C1859" s="124" t="str">
        <f>IF(A1859&lt;&gt;"",SUMIFS('JPK_KR-1'!AL:AL,'JPK_KR-1'!W:W,B1859),"")</f>
        <v/>
      </c>
      <c r="D1859" s="124" t="str">
        <f>IF(A1859&lt;&gt;"",SUMIFS('JPK_KR-1'!AM:AM,'JPK_KR-1'!W:W,B1859),"")</f>
        <v/>
      </c>
      <c r="E1859" t="str">
        <f>IF(KOKPIT!E1859&lt;&gt;"",KOKPIT!E1859,"")</f>
        <v/>
      </c>
      <c r="F1859" t="str">
        <f>IF(KOKPIT!F1859&lt;&gt;"",KOKPIT!F1859,"")</f>
        <v/>
      </c>
      <c r="G1859" s="124" t="str">
        <f>IF(E1859&lt;&gt;"",SUMIFS('JPK_KR-1'!AL:AL,'JPK_KR-1'!W:W,F1859),"")</f>
        <v/>
      </c>
      <c r="H1859" s="124" t="str">
        <f>IF(E1859&lt;&gt;"",SUMIFS('JPK_KR-1'!AM:AM,'JPK_KR-1'!W:W,F1859),"")</f>
        <v/>
      </c>
      <c r="I1859" t="str">
        <f>IF(KOKPIT!I1859&lt;&gt;"",KOKPIT!I1859,"")</f>
        <v/>
      </c>
      <c r="J1859" t="str">
        <f>IF(KOKPIT!J1859&lt;&gt;"",KOKPIT!J1859,"")</f>
        <v/>
      </c>
      <c r="K1859" s="124" t="str">
        <f>IF(I1859&lt;&gt;"",SUMIFS('JPK_KR-1'!AJ:AJ,'JPK_KR-1'!W:W,J1859),"")</f>
        <v/>
      </c>
      <c r="L1859" s="124" t="str">
        <f>IF(I1859&lt;&gt;"",SUMIFS('JPK_KR-1'!AK:AK,'JPK_KR-1'!W:W,J1859),"")</f>
        <v/>
      </c>
    </row>
    <row r="1860" spans="1:12" x14ac:dyDescent="0.35">
      <c r="A1860" t="str">
        <f>IF(KOKPIT!A1860&lt;&gt;"",KOKPIT!A1860,"")</f>
        <v/>
      </c>
      <c r="B1860" t="str">
        <f>IF(KOKPIT!B1860&lt;&gt;"",KOKPIT!B1860,"")</f>
        <v/>
      </c>
      <c r="C1860" s="124" t="str">
        <f>IF(A1860&lt;&gt;"",SUMIFS('JPK_KR-1'!AL:AL,'JPK_KR-1'!W:W,B1860),"")</f>
        <v/>
      </c>
      <c r="D1860" s="124" t="str">
        <f>IF(A1860&lt;&gt;"",SUMIFS('JPK_KR-1'!AM:AM,'JPK_KR-1'!W:W,B1860),"")</f>
        <v/>
      </c>
      <c r="E1860" t="str">
        <f>IF(KOKPIT!E1860&lt;&gt;"",KOKPIT!E1860,"")</f>
        <v/>
      </c>
      <c r="F1860" t="str">
        <f>IF(KOKPIT!F1860&lt;&gt;"",KOKPIT!F1860,"")</f>
        <v/>
      </c>
      <c r="G1860" s="124" t="str">
        <f>IF(E1860&lt;&gt;"",SUMIFS('JPK_KR-1'!AL:AL,'JPK_KR-1'!W:W,F1860),"")</f>
        <v/>
      </c>
      <c r="H1860" s="124" t="str">
        <f>IF(E1860&lt;&gt;"",SUMIFS('JPK_KR-1'!AM:AM,'JPK_KR-1'!W:W,F1860),"")</f>
        <v/>
      </c>
      <c r="I1860" t="str">
        <f>IF(KOKPIT!I1860&lt;&gt;"",KOKPIT!I1860,"")</f>
        <v/>
      </c>
      <c r="J1860" t="str">
        <f>IF(KOKPIT!J1860&lt;&gt;"",KOKPIT!J1860,"")</f>
        <v/>
      </c>
      <c r="K1860" s="124" t="str">
        <f>IF(I1860&lt;&gt;"",SUMIFS('JPK_KR-1'!AJ:AJ,'JPK_KR-1'!W:W,J1860),"")</f>
        <v/>
      </c>
      <c r="L1860" s="124" t="str">
        <f>IF(I1860&lt;&gt;"",SUMIFS('JPK_KR-1'!AK:AK,'JPK_KR-1'!W:W,J1860),"")</f>
        <v/>
      </c>
    </row>
    <row r="1861" spans="1:12" x14ac:dyDescent="0.35">
      <c r="A1861" t="str">
        <f>IF(KOKPIT!A1861&lt;&gt;"",KOKPIT!A1861,"")</f>
        <v/>
      </c>
      <c r="B1861" t="str">
        <f>IF(KOKPIT!B1861&lt;&gt;"",KOKPIT!B1861,"")</f>
        <v/>
      </c>
      <c r="C1861" s="124" t="str">
        <f>IF(A1861&lt;&gt;"",SUMIFS('JPK_KR-1'!AL:AL,'JPK_KR-1'!W:W,B1861),"")</f>
        <v/>
      </c>
      <c r="D1861" s="124" t="str">
        <f>IF(A1861&lt;&gt;"",SUMIFS('JPK_KR-1'!AM:AM,'JPK_KR-1'!W:W,B1861),"")</f>
        <v/>
      </c>
      <c r="E1861" t="str">
        <f>IF(KOKPIT!E1861&lt;&gt;"",KOKPIT!E1861,"")</f>
        <v/>
      </c>
      <c r="F1861" t="str">
        <f>IF(KOKPIT!F1861&lt;&gt;"",KOKPIT!F1861,"")</f>
        <v/>
      </c>
      <c r="G1861" s="124" t="str">
        <f>IF(E1861&lt;&gt;"",SUMIFS('JPK_KR-1'!AL:AL,'JPK_KR-1'!W:W,F1861),"")</f>
        <v/>
      </c>
      <c r="H1861" s="124" t="str">
        <f>IF(E1861&lt;&gt;"",SUMIFS('JPK_KR-1'!AM:AM,'JPK_KR-1'!W:W,F1861),"")</f>
        <v/>
      </c>
      <c r="I1861" t="str">
        <f>IF(KOKPIT!I1861&lt;&gt;"",KOKPIT!I1861,"")</f>
        <v/>
      </c>
      <c r="J1861" t="str">
        <f>IF(KOKPIT!J1861&lt;&gt;"",KOKPIT!J1861,"")</f>
        <v/>
      </c>
      <c r="K1861" s="124" t="str">
        <f>IF(I1861&lt;&gt;"",SUMIFS('JPK_KR-1'!AJ:AJ,'JPK_KR-1'!W:W,J1861),"")</f>
        <v/>
      </c>
      <c r="L1861" s="124" t="str">
        <f>IF(I1861&lt;&gt;"",SUMIFS('JPK_KR-1'!AK:AK,'JPK_KR-1'!W:W,J1861),"")</f>
        <v/>
      </c>
    </row>
    <row r="1862" spans="1:12" x14ac:dyDescent="0.35">
      <c r="A1862" t="str">
        <f>IF(KOKPIT!A1862&lt;&gt;"",KOKPIT!A1862,"")</f>
        <v/>
      </c>
      <c r="B1862" t="str">
        <f>IF(KOKPIT!B1862&lt;&gt;"",KOKPIT!B1862,"")</f>
        <v/>
      </c>
      <c r="C1862" s="124" t="str">
        <f>IF(A1862&lt;&gt;"",SUMIFS('JPK_KR-1'!AL:AL,'JPK_KR-1'!W:W,B1862),"")</f>
        <v/>
      </c>
      <c r="D1862" s="124" t="str">
        <f>IF(A1862&lt;&gt;"",SUMIFS('JPK_KR-1'!AM:AM,'JPK_KR-1'!W:W,B1862),"")</f>
        <v/>
      </c>
      <c r="E1862" t="str">
        <f>IF(KOKPIT!E1862&lt;&gt;"",KOKPIT!E1862,"")</f>
        <v/>
      </c>
      <c r="F1862" t="str">
        <f>IF(KOKPIT!F1862&lt;&gt;"",KOKPIT!F1862,"")</f>
        <v/>
      </c>
      <c r="G1862" s="124" t="str">
        <f>IF(E1862&lt;&gt;"",SUMIFS('JPK_KR-1'!AL:AL,'JPK_KR-1'!W:W,F1862),"")</f>
        <v/>
      </c>
      <c r="H1862" s="124" t="str">
        <f>IF(E1862&lt;&gt;"",SUMIFS('JPK_KR-1'!AM:AM,'JPK_KR-1'!W:W,F1862),"")</f>
        <v/>
      </c>
      <c r="I1862" t="str">
        <f>IF(KOKPIT!I1862&lt;&gt;"",KOKPIT!I1862,"")</f>
        <v/>
      </c>
      <c r="J1862" t="str">
        <f>IF(KOKPIT!J1862&lt;&gt;"",KOKPIT!J1862,"")</f>
        <v/>
      </c>
      <c r="K1862" s="124" t="str">
        <f>IF(I1862&lt;&gt;"",SUMIFS('JPK_KR-1'!AJ:AJ,'JPK_KR-1'!W:W,J1862),"")</f>
        <v/>
      </c>
      <c r="L1862" s="124" t="str">
        <f>IF(I1862&lt;&gt;"",SUMIFS('JPK_KR-1'!AK:AK,'JPK_KR-1'!W:W,J1862),"")</f>
        <v/>
      </c>
    </row>
    <row r="1863" spans="1:12" x14ac:dyDescent="0.35">
      <c r="A1863" t="str">
        <f>IF(KOKPIT!A1863&lt;&gt;"",KOKPIT!A1863,"")</f>
        <v/>
      </c>
      <c r="B1863" t="str">
        <f>IF(KOKPIT!B1863&lt;&gt;"",KOKPIT!B1863,"")</f>
        <v/>
      </c>
      <c r="C1863" s="124" t="str">
        <f>IF(A1863&lt;&gt;"",SUMIFS('JPK_KR-1'!AL:AL,'JPK_KR-1'!W:W,B1863),"")</f>
        <v/>
      </c>
      <c r="D1863" s="124" t="str">
        <f>IF(A1863&lt;&gt;"",SUMIFS('JPK_KR-1'!AM:AM,'JPK_KR-1'!W:W,B1863),"")</f>
        <v/>
      </c>
      <c r="E1863" t="str">
        <f>IF(KOKPIT!E1863&lt;&gt;"",KOKPIT!E1863,"")</f>
        <v/>
      </c>
      <c r="F1863" t="str">
        <f>IF(KOKPIT!F1863&lt;&gt;"",KOKPIT!F1863,"")</f>
        <v/>
      </c>
      <c r="G1863" s="124" t="str">
        <f>IF(E1863&lt;&gt;"",SUMIFS('JPK_KR-1'!AL:AL,'JPK_KR-1'!W:W,F1863),"")</f>
        <v/>
      </c>
      <c r="H1863" s="124" t="str">
        <f>IF(E1863&lt;&gt;"",SUMIFS('JPK_KR-1'!AM:AM,'JPK_KR-1'!W:W,F1863),"")</f>
        <v/>
      </c>
      <c r="I1863" t="str">
        <f>IF(KOKPIT!I1863&lt;&gt;"",KOKPIT!I1863,"")</f>
        <v/>
      </c>
      <c r="J1863" t="str">
        <f>IF(KOKPIT!J1863&lt;&gt;"",KOKPIT!J1863,"")</f>
        <v/>
      </c>
      <c r="K1863" s="124" t="str">
        <f>IF(I1863&lt;&gt;"",SUMIFS('JPK_KR-1'!AJ:AJ,'JPK_KR-1'!W:W,J1863),"")</f>
        <v/>
      </c>
      <c r="L1863" s="124" t="str">
        <f>IF(I1863&lt;&gt;"",SUMIFS('JPK_KR-1'!AK:AK,'JPK_KR-1'!W:W,J1863),"")</f>
        <v/>
      </c>
    </row>
    <row r="1864" spans="1:12" x14ac:dyDescent="0.35">
      <c r="A1864" t="str">
        <f>IF(KOKPIT!A1864&lt;&gt;"",KOKPIT!A1864,"")</f>
        <v/>
      </c>
      <c r="B1864" t="str">
        <f>IF(KOKPIT!B1864&lt;&gt;"",KOKPIT!B1864,"")</f>
        <v/>
      </c>
      <c r="C1864" s="124" t="str">
        <f>IF(A1864&lt;&gt;"",SUMIFS('JPK_KR-1'!AL:AL,'JPK_KR-1'!W:W,B1864),"")</f>
        <v/>
      </c>
      <c r="D1864" s="124" t="str">
        <f>IF(A1864&lt;&gt;"",SUMIFS('JPK_KR-1'!AM:AM,'JPK_KR-1'!W:W,B1864),"")</f>
        <v/>
      </c>
      <c r="E1864" t="str">
        <f>IF(KOKPIT!E1864&lt;&gt;"",KOKPIT!E1864,"")</f>
        <v/>
      </c>
      <c r="F1864" t="str">
        <f>IF(KOKPIT!F1864&lt;&gt;"",KOKPIT!F1864,"")</f>
        <v/>
      </c>
      <c r="G1864" s="124" t="str">
        <f>IF(E1864&lt;&gt;"",SUMIFS('JPK_KR-1'!AL:AL,'JPK_KR-1'!W:W,F1864),"")</f>
        <v/>
      </c>
      <c r="H1864" s="124" t="str">
        <f>IF(E1864&lt;&gt;"",SUMIFS('JPK_KR-1'!AM:AM,'JPK_KR-1'!W:W,F1864),"")</f>
        <v/>
      </c>
      <c r="I1864" t="str">
        <f>IF(KOKPIT!I1864&lt;&gt;"",KOKPIT!I1864,"")</f>
        <v/>
      </c>
      <c r="J1864" t="str">
        <f>IF(KOKPIT!J1864&lt;&gt;"",KOKPIT!J1864,"")</f>
        <v/>
      </c>
      <c r="K1864" s="124" t="str">
        <f>IF(I1864&lt;&gt;"",SUMIFS('JPK_KR-1'!AJ:AJ,'JPK_KR-1'!W:W,J1864),"")</f>
        <v/>
      </c>
      <c r="L1864" s="124" t="str">
        <f>IF(I1864&lt;&gt;"",SUMIFS('JPK_KR-1'!AK:AK,'JPK_KR-1'!W:W,J1864),"")</f>
        <v/>
      </c>
    </row>
    <row r="1865" spans="1:12" x14ac:dyDescent="0.35">
      <c r="A1865" t="str">
        <f>IF(KOKPIT!A1865&lt;&gt;"",KOKPIT!A1865,"")</f>
        <v/>
      </c>
      <c r="B1865" t="str">
        <f>IF(KOKPIT!B1865&lt;&gt;"",KOKPIT!B1865,"")</f>
        <v/>
      </c>
      <c r="C1865" s="124" t="str">
        <f>IF(A1865&lt;&gt;"",SUMIFS('JPK_KR-1'!AL:AL,'JPK_KR-1'!W:W,B1865),"")</f>
        <v/>
      </c>
      <c r="D1865" s="124" t="str">
        <f>IF(A1865&lt;&gt;"",SUMIFS('JPK_KR-1'!AM:AM,'JPK_KR-1'!W:W,B1865),"")</f>
        <v/>
      </c>
      <c r="E1865" t="str">
        <f>IF(KOKPIT!E1865&lt;&gt;"",KOKPIT!E1865,"")</f>
        <v/>
      </c>
      <c r="F1865" t="str">
        <f>IF(KOKPIT!F1865&lt;&gt;"",KOKPIT!F1865,"")</f>
        <v/>
      </c>
      <c r="G1865" s="124" t="str">
        <f>IF(E1865&lt;&gt;"",SUMIFS('JPK_KR-1'!AL:AL,'JPK_KR-1'!W:W,F1865),"")</f>
        <v/>
      </c>
      <c r="H1865" s="124" t="str">
        <f>IF(E1865&lt;&gt;"",SUMIFS('JPK_KR-1'!AM:AM,'JPK_KR-1'!W:W,F1865),"")</f>
        <v/>
      </c>
      <c r="I1865" t="str">
        <f>IF(KOKPIT!I1865&lt;&gt;"",KOKPIT!I1865,"")</f>
        <v/>
      </c>
      <c r="J1865" t="str">
        <f>IF(KOKPIT!J1865&lt;&gt;"",KOKPIT!J1865,"")</f>
        <v/>
      </c>
      <c r="K1865" s="124" t="str">
        <f>IF(I1865&lt;&gt;"",SUMIFS('JPK_KR-1'!AJ:AJ,'JPK_KR-1'!W:W,J1865),"")</f>
        <v/>
      </c>
      <c r="L1865" s="124" t="str">
        <f>IF(I1865&lt;&gt;"",SUMIFS('JPK_KR-1'!AK:AK,'JPK_KR-1'!W:W,J1865),"")</f>
        <v/>
      </c>
    </row>
    <row r="1866" spans="1:12" x14ac:dyDescent="0.35">
      <c r="A1866" t="str">
        <f>IF(KOKPIT!A1866&lt;&gt;"",KOKPIT!A1866,"")</f>
        <v/>
      </c>
      <c r="B1866" t="str">
        <f>IF(KOKPIT!B1866&lt;&gt;"",KOKPIT!B1866,"")</f>
        <v/>
      </c>
      <c r="C1866" s="124" t="str">
        <f>IF(A1866&lt;&gt;"",SUMIFS('JPK_KR-1'!AL:AL,'JPK_KR-1'!W:W,B1866),"")</f>
        <v/>
      </c>
      <c r="D1866" s="124" t="str">
        <f>IF(A1866&lt;&gt;"",SUMIFS('JPK_KR-1'!AM:AM,'JPK_KR-1'!W:W,B1866),"")</f>
        <v/>
      </c>
      <c r="E1866" t="str">
        <f>IF(KOKPIT!E1866&lt;&gt;"",KOKPIT!E1866,"")</f>
        <v/>
      </c>
      <c r="F1866" t="str">
        <f>IF(KOKPIT!F1866&lt;&gt;"",KOKPIT!F1866,"")</f>
        <v/>
      </c>
      <c r="G1866" s="124" t="str">
        <f>IF(E1866&lt;&gt;"",SUMIFS('JPK_KR-1'!AL:AL,'JPK_KR-1'!W:W,F1866),"")</f>
        <v/>
      </c>
      <c r="H1866" s="124" t="str">
        <f>IF(E1866&lt;&gt;"",SUMIFS('JPK_KR-1'!AM:AM,'JPK_KR-1'!W:W,F1866),"")</f>
        <v/>
      </c>
      <c r="I1866" t="str">
        <f>IF(KOKPIT!I1866&lt;&gt;"",KOKPIT!I1866,"")</f>
        <v/>
      </c>
      <c r="J1866" t="str">
        <f>IF(KOKPIT!J1866&lt;&gt;"",KOKPIT!J1866,"")</f>
        <v/>
      </c>
      <c r="K1866" s="124" t="str">
        <f>IF(I1866&lt;&gt;"",SUMIFS('JPK_KR-1'!AJ:AJ,'JPK_KR-1'!W:W,J1866),"")</f>
        <v/>
      </c>
      <c r="L1866" s="124" t="str">
        <f>IF(I1866&lt;&gt;"",SUMIFS('JPK_KR-1'!AK:AK,'JPK_KR-1'!W:W,J1866),"")</f>
        <v/>
      </c>
    </row>
    <row r="1867" spans="1:12" x14ac:dyDescent="0.35">
      <c r="A1867" t="str">
        <f>IF(KOKPIT!A1867&lt;&gt;"",KOKPIT!A1867,"")</f>
        <v/>
      </c>
      <c r="B1867" t="str">
        <f>IF(KOKPIT!B1867&lt;&gt;"",KOKPIT!B1867,"")</f>
        <v/>
      </c>
      <c r="C1867" s="124" t="str">
        <f>IF(A1867&lt;&gt;"",SUMIFS('JPK_KR-1'!AL:AL,'JPK_KR-1'!W:W,B1867),"")</f>
        <v/>
      </c>
      <c r="D1867" s="124" t="str">
        <f>IF(A1867&lt;&gt;"",SUMIFS('JPK_KR-1'!AM:AM,'JPK_KR-1'!W:W,B1867),"")</f>
        <v/>
      </c>
      <c r="E1867" t="str">
        <f>IF(KOKPIT!E1867&lt;&gt;"",KOKPIT!E1867,"")</f>
        <v/>
      </c>
      <c r="F1867" t="str">
        <f>IF(KOKPIT!F1867&lt;&gt;"",KOKPIT!F1867,"")</f>
        <v/>
      </c>
      <c r="G1867" s="124" t="str">
        <f>IF(E1867&lt;&gt;"",SUMIFS('JPK_KR-1'!AL:AL,'JPK_KR-1'!W:W,F1867),"")</f>
        <v/>
      </c>
      <c r="H1867" s="124" t="str">
        <f>IF(E1867&lt;&gt;"",SUMIFS('JPK_KR-1'!AM:AM,'JPK_KR-1'!W:W,F1867),"")</f>
        <v/>
      </c>
      <c r="I1867" t="str">
        <f>IF(KOKPIT!I1867&lt;&gt;"",KOKPIT!I1867,"")</f>
        <v/>
      </c>
      <c r="J1867" t="str">
        <f>IF(KOKPIT!J1867&lt;&gt;"",KOKPIT!J1867,"")</f>
        <v/>
      </c>
      <c r="K1867" s="124" t="str">
        <f>IF(I1867&lt;&gt;"",SUMIFS('JPK_KR-1'!AJ:AJ,'JPK_KR-1'!W:W,J1867),"")</f>
        <v/>
      </c>
      <c r="L1867" s="124" t="str">
        <f>IF(I1867&lt;&gt;"",SUMIFS('JPK_KR-1'!AK:AK,'JPK_KR-1'!W:W,J1867),"")</f>
        <v/>
      </c>
    </row>
    <row r="1868" spans="1:12" x14ac:dyDescent="0.35">
      <c r="A1868" t="str">
        <f>IF(KOKPIT!A1868&lt;&gt;"",KOKPIT!A1868,"")</f>
        <v/>
      </c>
      <c r="B1868" t="str">
        <f>IF(KOKPIT!B1868&lt;&gt;"",KOKPIT!B1868,"")</f>
        <v/>
      </c>
      <c r="C1868" s="124" t="str">
        <f>IF(A1868&lt;&gt;"",SUMIFS('JPK_KR-1'!AL:AL,'JPK_KR-1'!W:W,B1868),"")</f>
        <v/>
      </c>
      <c r="D1868" s="124" t="str">
        <f>IF(A1868&lt;&gt;"",SUMIFS('JPK_KR-1'!AM:AM,'JPK_KR-1'!W:W,B1868),"")</f>
        <v/>
      </c>
      <c r="E1868" t="str">
        <f>IF(KOKPIT!E1868&lt;&gt;"",KOKPIT!E1868,"")</f>
        <v/>
      </c>
      <c r="F1868" t="str">
        <f>IF(KOKPIT!F1868&lt;&gt;"",KOKPIT!F1868,"")</f>
        <v/>
      </c>
      <c r="G1868" s="124" t="str">
        <f>IF(E1868&lt;&gt;"",SUMIFS('JPK_KR-1'!AL:AL,'JPK_KR-1'!W:W,F1868),"")</f>
        <v/>
      </c>
      <c r="H1868" s="124" t="str">
        <f>IF(E1868&lt;&gt;"",SUMIFS('JPK_KR-1'!AM:AM,'JPK_KR-1'!W:W,F1868),"")</f>
        <v/>
      </c>
      <c r="I1868" t="str">
        <f>IF(KOKPIT!I1868&lt;&gt;"",KOKPIT!I1868,"")</f>
        <v/>
      </c>
      <c r="J1868" t="str">
        <f>IF(KOKPIT!J1868&lt;&gt;"",KOKPIT!J1868,"")</f>
        <v/>
      </c>
      <c r="K1868" s="124" t="str">
        <f>IF(I1868&lt;&gt;"",SUMIFS('JPK_KR-1'!AJ:AJ,'JPK_KR-1'!W:W,J1868),"")</f>
        <v/>
      </c>
      <c r="L1868" s="124" t="str">
        <f>IF(I1868&lt;&gt;"",SUMIFS('JPK_KR-1'!AK:AK,'JPK_KR-1'!W:W,J1868),"")</f>
        <v/>
      </c>
    </row>
    <row r="1869" spans="1:12" x14ac:dyDescent="0.35">
      <c r="A1869" t="str">
        <f>IF(KOKPIT!A1869&lt;&gt;"",KOKPIT!A1869,"")</f>
        <v/>
      </c>
      <c r="B1869" t="str">
        <f>IF(KOKPIT!B1869&lt;&gt;"",KOKPIT!B1869,"")</f>
        <v/>
      </c>
      <c r="C1869" s="124" t="str">
        <f>IF(A1869&lt;&gt;"",SUMIFS('JPK_KR-1'!AL:AL,'JPK_KR-1'!W:W,B1869),"")</f>
        <v/>
      </c>
      <c r="D1869" s="124" t="str">
        <f>IF(A1869&lt;&gt;"",SUMIFS('JPK_KR-1'!AM:AM,'JPK_KR-1'!W:W,B1869),"")</f>
        <v/>
      </c>
      <c r="E1869" t="str">
        <f>IF(KOKPIT!E1869&lt;&gt;"",KOKPIT!E1869,"")</f>
        <v/>
      </c>
      <c r="F1869" t="str">
        <f>IF(KOKPIT!F1869&lt;&gt;"",KOKPIT!F1869,"")</f>
        <v/>
      </c>
      <c r="G1869" s="124" t="str">
        <f>IF(E1869&lt;&gt;"",SUMIFS('JPK_KR-1'!AL:AL,'JPK_KR-1'!W:W,F1869),"")</f>
        <v/>
      </c>
      <c r="H1869" s="124" t="str">
        <f>IF(E1869&lt;&gt;"",SUMIFS('JPK_KR-1'!AM:AM,'JPK_KR-1'!W:W,F1869),"")</f>
        <v/>
      </c>
      <c r="I1869" t="str">
        <f>IF(KOKPIT!I1869&lt;&gt;"",KOKPIT!I1869,"")</f>
        <v/>
      </c>
      <c r="J1869" t="str">
        <f>IF(KOKPIT!J1869&lt;&gt;"",KOKPIT!J1869,"")</f>
        <v/>
      </c>
      <c r="K1869" s="124" t="str">
        <f>IF(I1869&lt;&gt;"",SUMIFS('JPK_KR-1'!AJ:AJ,'JPK_KR-1'!W:W,J1869),"")</f>
        <v/>
      </c>
      <c r="L1869" s="124" t="str">
        <f>IF(I1869&lt;&gt;"",SUMIFS('JPK_KR-1'!AK:AK,'JPK_KR-1'!W:W,J1869),"")</f>
        <v/>
      </c>
    </row>
    <row r="1870" spans="1:12" x14ac:dyDescent="0.35">
      <c r="A1870" t="str">
        <f>IF(KOKPIT!A1870&lt;&gt;"",KOKPIT!A1870,"")</f>
        <v/>
      </c>
      <c r="B1870" t="str">
        <f>IF(KOKPIT!B1870&lt;&gt;"",KOKPIT!B1870,"")</f>
        <v/>
      </c>
      <c r="C1870" s="124" t="str">
        <f>IF(A1870&lt;&gt;"",SUMIFS('JPK_KR-1'!AL:AL,'JPK_KR-1'!W:W,B1870),"")</f>
        <v/>
      </c>
      <c r="D1870" s="124" t="str">
        <f>IF(A1870&lt;&gt;"",SUMIFS('JPK_KR-1'!AM:AM,'JPK_KR-1'!W:W,B1870),"")</f>
        <v/>
      </c>
      <c r="E1870" t="str">
        <f>IF(KOKPIT!E1870&lt;&gt;"",KOKPIT!E1870,"")</f>
        <v/>
      </c>
      <c r="F1870" t="str">
        <f>IF(KOKPIT!F1870&lt;&gt;"",KOKPIT!F1870,"")</f>
        <v/>
      </c>
      <c r="G1870" s="124" t="str">
        <f>IF(E1870&lt;&gt;"",SUMIFS('JPK_KR-1'!AL:AL,'JPK_KR-1'!W:W,F1870),"")</f>
        <v/>
      </c>
      <c r="H1870" s="124" t="str">
        <f>IF(E1870&lt;&gt;"",SUMIFS('JPK_KR-1'!AM:AM,'JPK_KR-1'!W:W,F1870),"")</f>
        <v/>
      </c>
      <c r="I1870" t="str">
        <f>IF(KOKPIT!I1870&lt;&gt;"",KOKPIT!I1870,"")</f>
        <v/>
      </c>
      <c r="J1870" t="str">
        <f>IF(KOKPIT!J1870&lt;&gt;"",KOKPIT!J1870,"")</f>
        <v/>
      </c>
      <c r="K1870" s="124" t="str">
        <f>IF(I1870&lt;&gt;"",SUMIFS('JPK_KR-1'!AJ:AJ,'JPK_KR-1'!W:W,J1870),"")</f>
        <v/>
      </c>
      <c r="L1870" s="124" t="str">
        <f>IF(I1870&lt;&gt;"",SUMIFS('JPK_KR-1'!AK:AK,'JPK_KR-1'!W:W,J1870),"")</f>
        <v/>
      </c>
    </row>
    <row r="1871" spans="1:12" x14ac:dyDescent="0.35">
      <c r="A1871" t="str">
        <f>IF(KOKPIT!A1871&lt;&gt;"",KOKPIT!A1871,"")</f>
        <v/>
      </c>
      <c r="B1871" t="str">
        <f>IF(KOKPIT!B1871&lt;&gt;"",KOKPIT!B1871,"")</f>
        <v/>
      </c>
      <c r="C1871" s="124" t="str">
        <f>IF(A1871&lt;&gt;"",SUMIFS('JPK_KR-1'!AL:AL,'JPK_KR-1'!W:W,B1871),"")</f>
        <v/>
      </c>
      <c r="D1871" s="124" t="str">
        <f>IF(A1871&lt;&gt;"",SUMIFS('JPK_KR-1'!AM:AM,'JPK_KR-1'!W:W,B1871),"")</f>
        <v/>
      </c>
      <c r="E1871" t="str">
        <f>IF(KOKPIT!E1871&lt;&gt;"",KOKPIT!E1871,"")</f>
        <v/>
      </c>
      <c r="F1871" t="str">
        <f>IF(KOKPIT!F1871&lt;&gt;"",KOKPIT!F1871,"")</f>
        <v/>
      </c>
      <c r="G1871" s="124" t="str">
        <f>IF(E1871&lt;&gt;"",SUMIFS('JPK_KR-1'!AL:AL,'JPK_KR-1'!W:W,F1871),"")</f>
        <v/>
      </c>
      <c r="H1871" s="124" t="str">
        <f>IF(E1871&lt;&gt;"",SUMIFS('JPK_KR-1'!AM:AM,'JPK_KR-1'!W:W,F1871),"")</f>
        <v/>
      </c>
      <c r="I1871" t="str">
        <f>IF(KOKPIT!I1871&lt;&gt;"",KOKPIT!I1871,"")</f>
        <v/>
      </c>
      <c r="J1871" t="str">
        <f>IF(KOKPIT!J1871&lt;&gt;"",KOKPIT!J1871,"")</f>
        <v/>
      </c>
      <c r="K1871" s="124" t="str">
        <f>IF(I1871&lt;&gt;"",SUMIFS('JPK_KR-1'!AJ:AJ,'JPK_KR-1'!W:W,J1871),"")</f>
        <v/>
      </c>
      <c r="L1871" s="124" t="str">
        <f>IF(I1871&lt;&gt;"",SUMIFS('JPK_KR-1'!AK:AK,'JPK_KR-1'!W:W,J1871),"")</f>
        <v/>
      </c>
    </row>
    <row r="1872" spans="1:12" x14ac:dyDescent="0.35">
      <c r="A1872" t="str">
        <f>IF(KOKPIT!A1872&lt;&gt;"",KOKPIT!A1872,"")</f>
        <v/>
      </c>
      <c r="B1872" t="str">
        <f>IF(KOKPIT!B1872&lt;&gt;"",KOKPIT!B1872,"")</f>
        <v/>
      </c>
      <c r="C1872" s="124" t="str">
        <f>IF(A1872&lt;&gt;"",SUMIFS('JPK_KR-1'!AL:AL,'JPK_KR-1'!W:W,B1872),"")</f>
        <v/>
      </c>
      <c r="D1872" s="124" t="str">
        <f>IF(A1872&lt;&gt;"",SUMIFS('JPK_KR-1'!AM:AM,'JPK_KR-1'!W:W,B1872),"")</f>
        <v/>
      </c>
      <c r="E1872" t="str">
        <f>IF(KOKPIT!E1872&lt;&gt;"",KOKPIT!E1872,"")</f>
        <v/>
      </c>
      <c r="F1872" t="str">
        <f>IF(KOKPIT!F1872&lt;&gt;"",KOKPIT!F1872,"")</f>
        <v/>
      </c>
      <c r="G1872" s="124" t="str">
        <f>IF(E1872&lt;&gt;"",SUMIFS('JPK_KR-1'!AL:AL,'JPK_KR-1'!W:W,F1872),"")</f>
        <v/>
      </c>
      <c r="H1872" s="124" t="str">
        <f>IF(E1872&lt;&gt;"",SUMIFS('JPK_KR-1'!AM:AM,'JPK_KR-1'!W:W,F1872),"")</f>
        <v/>
      </c>
      <c r="I1872" t="str">
        <f>IF(KOKPIT!I1872&lt;&gt;"",KOKPIT!I1872,"")</f>
        <v/>
      </c>
      <c r="J1872" t="str">
        <f>IF(KOKPIT!J1872&lt;&gt;"",KOKPIT!J1872,"")</f>
        <v/>
      </c>
      <c r="K1872" s="124" t="str">
        <f>IF(I1872&lt;&gt;"",SUMIFS('JPK_KR-1'!AJ:AJ,'JPK_KR-1'!W:W,J1872),"")</f>
        <v/>
      </c>
      <c r="L1872" s="124" t="str">
        <f>IF(I1872&lt;&gt;"",SUMIFS('JPK_KR-1'!AK:AK,'JPK_KR-1'!W:W,J1872),"")</f>
        <v/>
      </c>
    </row>
    <row r="1873" spans="1:12" x14ac:dyDescent="0.35">
      <c r="A1873" t="str">
        <f>IF(KOKPIT!A1873&lt;&gt;"",KOKPIT!A1873,"")</f>
        <v/>
      </c>
      <c r="B1873" t="str">
        <f>IF(KOKPIT!B1873&lt;&gt;"",KOKPIT!B1873,"")</f>
        <v/>
      </c>
      <c r="C1873" s="124" t="str">
        <f>IF(A1873&lt;&gt;"",SUMIFS('JPK_KR-1'!AL:AL,'JPK_KR-1'!W:W,B1873),"")</f>
        <v/>
      </c>
      <c r="D1873" s="124" t="str">
        <f>IF(A1873&lt;&gt;"",SUMIFS('JPK_KR-1'!AM:AM,'JPK_KR-1'!W:W,B1873),"")</f>
        <v/>
      </c>
      <c r="E1873" t="str">
        <f>IF(KOKPIT!E1873&lt;&gt;"",KOKPIT!E1873,"")</f>
        <v/>
      </c>
      <c r="F1873" t="str">
        <f>IF(KOKPIT!F1873&lt;&gt;"",KOKPIT!F1873,"")</f>
        <v/>
      </c>
      <c r="G1873" s="124" t="str">
        <f>IF(E1873&lt;&gt;"",SUMIFS('JPK_KR-1'!AL:AL,'JPK_KR-1'!W:W,F1873),"")</f>
        <v/>
      </c>
      <c r="H1873" s="124" t="str">
        <f>IF(E1873&lt;&gt;"",SUMIFS('JPK_KR-1'!AM:AM,'JPK_KR-1'!W:W,F1873),"")</f>
        <v/>
      </c>
      <c r="I1873" t="str">
        <f>IF(KOKPIT!I1873&lt;&gt;"",KOKPIT!I1873,"")</f>
        <v/>
      </c>
      <c r="J1873" t="str">
        <f>IF(KOKPIT!J1873&lt;&gt;"",KOKPIT!J1873,"")</f>
        <v/>
      </c>
      <c r="K1873" s="124" t="str">
        <f>IF(I1873&lt;&gt;"",SUMIFS('JPK_KR-1'!AJ:AJ,'JPK_KR-1'!W:W,J1873),"")</f>
        <v/>
      </c>
      <c r="L1873" s="124" t="str">
        <f>IF(I1873&lt;&gt;"",SUMIFS('JPK_KR-1'!AK:AK,'JPK_KR-1'!W:W,J1873),"")</f>
        <v/>
      </c>
    </row>
    <row r="1874" spans="1:12" x14ac:dyDescent="0.35">
      <c r="A1874" t="str">
        <f>IF(KOKPIT!A1874&lt;&gt;"",KOKPIT!A1874,"")</f>
        <v/>
      </c>
      <c r="B1874" t="str">
        <f>IF(KOKPIT!B1874&lt;&gt;"",KOKPIT!B1874,"")</f>
        <v/>
      </c>
      <c r="C1874" s="124" t="str">
        <f>IF(A1874&lt;&gt;"",SUMIFS('JPK_KR-1'!AL:AL,'JPK_KR-1'!W:W,B1874),"")</f>
        <v/>
      </c>
      <c r="D1874" s="124" t="str">
        <f>IF(A1874&lt;&gt;"",SUMIFS('JPK_KR-1'!AM:AM,'JPK_KR-1'!W:W,B1874),"")</f>
        <v/>
      </c>
      <c r="E1874" t="str">
        <f>IF(KOKPIT!E1874&lt;&gt;"",KOKPIT!E1874,"")</f>
        <v/>
      </c>
      <c r="F1874" t="str">
        <f>IF(KOKPIT!F1874&lt;&gt;"",KOKPIT!F1874,"")</f>
        <v/>
      </c>
      <c r="G1874" s="124" t="str">
        <f>IF(E1874&lt;&gt;"",SUMIFS('JPK_KR-1'!AL:AL,'JPK_KR-1'!W:W,F1874),"")</f>
        <v/>
      </c>
      <c r="H1874" s="124" t="str">
        <f>IF(E1874&lt;&gt;"",SUMIFS('JPK_KR-1'!AM:AM,'JPK_KR-1'!W:W,F1874),"")</f>
        <v/>
      </c>
      <c r="I1874" t="str">
        <f>IF(KOKPIT!I1874&lt;&gt;"",KOKPIT!I1874,"")</f>
        <v/>
      </c>
      <c r="J1874" t="str">
        <f>IF(KOKPIT!J1874&lt;&gt;"",KOKPIT!J1874,"")</f>
        <v/>
      </c>
      <c r="K1874" s="124" t="str">
        <f>IF(I1874&lt;&gt;"",SUMIFS('JPK_KR-1'!AJ:AJ,'JPK_KR-1'!W:W,J1874),"")</f>
        <v/>
      </c>
      <c r="L1874" s="124" t="str">
        <f>IF(I1874&lt;&gt;"",SUMIFS('JPK_KR-1'!AK:AK,'JPK_KR-1'!W:W,J1874),"")</f>
        <v/>
      </c>
    </row>
    <row r="1875" spans="1:12" x14ac:dyDescent="0.35">
      <c r="A1875" t="str">
        <f>IF(KOKPIT!A1875&lt;&gt;"",KOKPIT!A1875,"")</f>
        <v/>
      </c>
      <c r="B1875" t="str">
        <f>IF(KOKPIT!B1875&lt;&gt;"",KOKPIT!B1875,"")</f>
        <v/>
      </c>
      <c r="C1875" s="124" t="str">
        <f>IF(A1875&lt;&gt;"",SUMIFS('JPK_KR-1'!AL:AL,'JPK_KR-1'!W:W,B1875),"")</f>
        <v/>
      </c>
      <c r="D1875" s="124" t="str">
        <f>IF(A1875&lt;&gt;"",SUMIFS('JPK_KR-1'!AM:AM,'JPK_KR-1'!W:W,B1875),"")</f>
        <v/>
      </c>
      <c r="E1875" t="str">
        <f>IF(KOKPIT!E1875&lt;&gt;"",KOKPIT!E1875,"")</f>
        <v/>
      </c>
      <c r="F1875" t="str">
        <f>IF(KOKPIT!F1875&lt;&gt;"",KOKPIT!F1875,"")</f>
        <v/>
      </c>
      <c r="G1875" s="124" t="str">
        <f>IF(E1875&lt;&gt;"",SUMIFS('JPK_KR-1'!AL:AL,'JPK_KR-1'!W:W,F1875),"")</f>
        <v/>
      </c>
      <c r="H1875" s="124" t="str">
        <f>IF(E1875&lt;&gt;"",SUMIFS('JPK_KR-1'!AM:AM,'JPK_KR-1'!W:W,F1875),"")</f>
        <v/>
      </c>
      <c r="I1875" t="str">
        <f>IF(KOKPIT!I1875&lt;&gt;"",KOKPIT!I1875,"")</f>
        <v/>
      </c>
      <c r="J1875" t="str">
        <f>IF(KOKPIT!J1875&lt;&gt;"",KOKPIT!J1875,"")</f>
        <v/>
      </c>
      <c r="K1875" s="124" t="str">
        <f>IF(I1875&lt;&gt;"",SUMIFS('JPK_KR-1'!AJ:AJ,'JPK_KR-1'!W:W,J1875),"")</f>
        <v/>
      </c>
      <c r="L1875" s="124" t="str">
        <f>IF(I1875&lt;&gt;"",SUMIFS('JPK_KR-1'!AK:AK,'JPK_KR-1'!W:W,J1875),"")</f>
        <v/>
      </c>
    </row>
    <row r="1876" spans="1:12" x14ac:dyDescent="0.35">
      <c r="A1876" t="str">
        <f>IF(KOKPIT!A1876&lt;&gt;"",KOKPIT!A1876,"")</f>
        <v/>
      </c>
      <c r="B1876" t="str">
        <f>IF(KOKPIT!B1876&lt;&gt;"",KOKPIT!B1876,"")</f>
        <v/>
      </c>
      <c r="C1876" s="124" t="str">
        <f>IF(A1876&lt;&gt;"",SUMIFS('JPK_KR-1'!AL:AL,'JPK_KR-1'!W:W,B1876),"")</f>
        <v/>
      </c>
      <c r="D1876" s="124" t="str">
        <f>IF(A1876&lt;&gt;"",SUMIFS('JPK_KR-1'!AM:AM,'JPK_KR-1'!W:W,B1876),"")</f>
        <v/>
      </c>
      <c r="E1876" t="str">
        <f>IF(KOKPIT!E1876&lt;&gt;"",KOKPIT!E1876,"")</f>
        <v/>
      </c>
      <c r="F1876" t="str">
        <f>IF(KOKPIT!F1876&lt;&gt;"",KOKPIT!F1876,"")</f>
        <v/>
      </c>
      <c r="G1876" s="124" t="str">
        <f>IF(E1876&lt;&gt;"",SUMIFS('JPK_KR-1'!AL:AL,'JPK_KR-1'!W:W,F1876),"")</f>
        <v/>
      </c>
      <c r="H1876" s="124" t="str">
        <f>IF(E1876&lt;&gt;"",SUMIFS('JPK_KR-1'!AM:AM,'JPK_KR-1'!W:W,F1876),"")</f>
        <v/>
      </c>
      <c r="I1876" t="str">
        <f>IF(KOKPIT!I1876&lt;&gt;"",KOKPIT!I1876,"")</f>
        <v/>
      </c>
      <c r="J1876" t="str">
        <f>IF(KOKPIT!J1876&lt;&gt;"",KOKPIT!J1876,"")</f>
        <v/>
      </c>
      <c r="K1876" s="124" t="str">
        <f>IF(I1876&lt;&gt;"",SUMIFS('JPK_KR-1'!AJ:AJ,'JPK_KR-1'!W:W,J1876),"")</f>
        <v/>
      </c>
      <c r="L1876" s="124" t="str">
        <f>IF(I1876&lt;&gt;"",SUMIFS('JPK_KR-1'!AK:AK,'JPK_KR-1'!W:W,J1876),"")</f>
        <v/>
      </c>
    </row>
    <row r="1877" spans="1:12" x14ac:dyDescent="0.35">
      <c r="A1877" t="str">
        <f>IF(KOKPIT!A1877&lt;&gt;"",KOKPIT!A1877,"")</f>
        <v/>
      </c>
      <c r="B1877" t="str">
        <f>IF(KOKPIT!B1877&lt;&gt;"",KOKPIT!B1877,"")</f>
        <v/>
      </c>
      <c r="C1877" s="124" t="str">
        <f>IF(A1877&lt;&gt;"",SUMIFS('JPK_KR-1'!AL:AL,'JPK_KR-1'!W:W,B1877),"")</f>
        <v/>
      </c>
      <c r="D1877" s="124" t="str">
        <f>IF(A1877&lt;&gt;"",SUMIFS('JPK_KR-1'!AM:AM,'JPK_KR-1'!W:W,B1877),"")</f>
        <v/>
      </c>
      <c r="E1877" t="str">
        <f>IF(KOKPIT!E1877&lt;&gt;"",KOKPIT!E1877,"")</f>
        <v/>
      </c>
      <c r="F1877" t="str">
        <f>IF(KOKPIT!F1877&lt;&gt;"",KOKPIT!F1877,"")</f>
        <v/>
      </c>
      <c r="G1877" s="124" t="str">
        <f>IF(E1877&lt;&gt;"",SUMIFS('JPK_KR-1'!AL:AL,'JPK_KR-1'!W:W,F1877),"")</f>
        <v/>
      </c>
      <c r="H1877" s="124" t="str">
        <f>IF(E1877&lt;&gt;"",SUMIFS('JPK_KR-1'!AM:AM,'JPK_KR-1'!W:W,F1877),"")</f>
        <v/>
      </c>
      <c r="I1877" t="str">
        <f>IF(KOKPIT!I1877&lt;&gt;"",KOKPIT!I1877,"")</f>
        <v/>
      </c>
      <c r="J1877" t="str">
        <f>IF(KOKPIT!J1877&lt;&gt;"",KOKPIT!J1877,"")</f>
        <v/>
      </c>
      <c r="K1877" s="124" t="str">
        <f>IF(I1877&lt;&gt;"",SUMIFS('JPK_KR-1'!AJ:AJ,'JPK_KR-1'!W:W,J1877),"")</f>
        <v/>
      </c>
      <c r="L1877" s="124" t="str">
        <f>IF(I1877&lt;&gt;"",SUMIFS('JPK_KR-1'!AK:AK,'JPK_KR-1'!W:W,J1877),"")</f>
        <v/>
      </c>
    </row>
    <row r="1878" spans="1:12" x14ac:dyDescent="0.35">
      <c r="A1878" t="str">
        <f>IF(KOKPIT!A1878&lt;&gt;"",KOKPIT!A1878,"")</f>
        <v/>
      </c>
      <c r="B1878" t="str">
        <f>IF(KOKPIT!B1878&lt;&gt;"",KOKPIT!B1878,"")</f>
        <v/>
      </c>
      <c r="C1878" s="124" t="str">
        <f>IF(A1878&lt;&gt;"",SUMIFS('JPK_KR-1'!AL:AL,'JPK_KR-1'!W:W,B1878),"")</f>
        <v/>
      </c>
      <c r="D1878" s="124" t="str">
        <f>IF(A1878&lt;&gt;"",SUMIFS('JPK_KR-1'!AM:AM,'JPK_KR-1'!W:W,B1878),"")</f>
        <v/>
      </c>
      <c r="E1878" t="str">
        <f>IF(KOKPIT!E1878&lt;&gt;"",KOKPIT!E1878,"")</f>
        <v/>
      </c>
      <c r="F1878" t="str">
        <f>IF(KOKPIT!F1878&lt;&gt;"",KOKPIT!F1878,"")</f>
        <v/>
      </c>
      <c r="G1878" s="124" t="str">
        <f>IF(E1878&lt;&gt;"",SUMIFS('JPK_KR-1'!AL:AL,'JPK_KR-1'!W:W,F1878),"")</f>
        <v/>
      </c>
      <c r="H1878" s="124" t="str">
        <f>IF(E1878&lt;&gt;"",SUMIFS('JPK_KR-1'!AM:AM,'JPK_KR-1'!W:W,F1878),"")</f>
        <v/>
      </c>
      <c r="I1878" t="str">
        <f>IF(KOKPIT!I1878&lt;&gt;"",KOKPIT!I1878,"")</f>
        <v/>
      </c>
      <c r="J1878" t="str">
        <f>IF(KOKPIT!J1878&lt;&gt;"",KOKPIT!J1878,"")</f>
        <v/>
      </c>
      <c r="K1878" s="124" t="str">
        <f>IF(I1878&lt;&gt;"",SUMIFS('JPK_KR-1'!AJ:AJ,'JPK_KR-1'!W:W,J1878),"")</f>
        <v/>
      </c>
      <c r="L1878" s="124" t="str">
        <f>IF(I1878&lt;&gt;"",SUMIFS('JPK_KR-1'!AK:AK,'JPK_KR-1'!W:W,J1878),"")</f>
        <v/>
      </c>
    </row>
    <row r="1879" spans="1:12" x14ac:dyDescent="0.35">
      <c r="A1879" t="str">
        <f>IF(KOKPIT!A1879&lt;&gt;"",KOKPIT!A1879,"")</f>
        <v/>
      </c>
      <c r="B1879" t="str">
        <f>IF(KOKPIT!B1879&lt;&gt;"",KOKPIT!B1879,"")</f>
        <v/>
      </c>
      <c r="C1879" s="124" t="str">
        <f>IF(A1879&lt;&gt;"",SUMIFS('JPK_KR-1'!AL:AL,'JPK_KR-1'!W:W,B1879),"")</f>
        <v/>
      </c>
      <c r="D1879" s="124" t="str">
        <f>IF(A1879&lt;&gt;"",SUMIFS('JPK_KR-1'!AM:AM,'JPK_KR-1'!W:W,B1879),"")</f>
        <v/>
      </c>
      <c r="E1879" t="str">
        <f>IF(KOKPIT!E1879&lt;&gt;"",KOKPIT!E1879,"")</f>
        <v/>
      </c>
      <c r="F1879" t="str">
        <f>IF(KOKPIT!F1879&lt;&gt;"",KOKPIT!F1879,"")</f>
        <v/>
      </c>
      <c r="G1879" s="124" t="str">
        <f>IF(E1879&lt;&gt;"",SUMIFS('JPK_KR-1'!AL:AL,'JPK_KR-1'!W:W,F1879),"")</f>
        <v/>
      </c>
      <c r="H1879" s="124" t="str">
        <f>IF(E1879&lt;&gt;"",SUMIFS('JPK_KR-1'!AM:AM,'JPK_KR-1'!W:W,F1879),"")</f>
        <v/>
      </c>
      <c r="I1879" t="str">
        <f>IF(KOKPIT!I1879&lt;&gt;"",KOKPIT!I1879,"")</f>
        <v/>
      </c>
      <c r="J1879" t="str">
        <f>IF(KOKPIT!J1879&lt;&gt;"",KOKPIT!J1879,"")</f>
        <v/>
      </c>
      <c r="K1879" s="124" t="str">
        <f>IF(I1879&lt;&gt;"",SUMIFS('JPK_KR-1'!AJ:AJ,'JPK_KR-1'!W:W,J1879),"")</f>
        <v/>
      </c>
      <c r="L1879" s="124" t="str">
        <f>IF(I1879&lt;&gt;"",SUMIFS('JPK_KR-1'!AK:AK,'JPK_KR-1'!W:W,J1879),"")</f>
        <v/>
      </c>
    </row>
    <row r="1880" spans="1:12" x14ac:dyDescent="0.35">
      <c r="A1880" t="str">
        <f>IF(KOKPIT!A1880&lt;&gt;"",KOKPIT!A1880,"")</f>
        <v/>
      </c>
      <c r="B1880" t="str">
        <f>IF(KOKPIT!B1880&lt;&gt;"",KOKPIT!B1880,"")</f>
        <v/>
      </c>
      <c r="C1880" s="124" t="str">
        <f>IF(A1880&lt;&gt;"",SUMIFS('JPK_KR-1'!AL:AL,'JPK_KR-1'!W:W,B1880),"")</f>
        <v/>
      </c>
      <c r="D1880" s="124" t="str">
        <f>IF(A1880&lt;&gt;"",SUMIFS('JPK_KR-1'!AM:AM,'JPK_KR-1'!W:W,B1880),"")</f>
        <v/>
      </c>
      <c r="E1880" t="str">
        <f>IF(KOKPIT!E1880&lt;&gt;"",KOKPIT!E1880,"")</f>
        <v/>
      </c>
      <c r="F1880" t="str">
        <f>IF(KOKPIT!F1880&lt;&gt;"",KOKPIT!F1880,"")</f>
        <v/>
      </c>
      <c r="G1880" s="124" t="str">
        <f>IF(E1880&lt;&gt;"",SUMIFS('JPK_KR-1'!AL:AL,'JPK_KR-1'!W:W,F1880),"")</f>
        <v/>
      </c>
      <c r="H1880" s="124" t="str">
        <f>IF(E1880&lt;&gt;"",SUMIFS('JPK_KR-1'!AM:AM,'JPK_KR-1'!W:W,F1880),"")</f>
        <v/>
      </c>
      <c r="I1880" t="str">
        <f>IF(KOKPIT!I1880&lt;&gt;"",KOKPIT!I1880,"")</f>
        <v/>
      </c>
      <c r="J1880" t="str">
        <f>IF(KOKPIT!J1880&lt;&gt;"",KOKPIT!J1880,"")</f>
        <v/>
      </c>
      <c r="K1880" s="124" t="str">
        <f>IF(I1880&lt;&gt;"",SUMIFS('JPK_KR-1'!AJ:AJ,'JPK_KR-1'!W:W,J1880),"")</f>
        <v/>
      </c>
      <c r="L1880" s="124" t="str">
        <f>IF(I1880&lt;&gt;"",SUMIFS('JPK_KR-1'!AK:AK,'JPK_KR-1'!W:W,J1880),"")</f>
        <v/>
      </c>
    </row>
    <row r="1881" spans="1:12" x14ac:dyDescent="0.35">
      <c r="A1881" t="str">
        <f>IF(KOKPIT!A1881&lt;&gt;"",KOKPIT!A1881,"")</f>
        <v/>
      </c>
      <c r="B1881" t="str">
        <f>IF(KOKPIT!B1881&lt;&gt;"",KOKPIT!B1881,"")</f>
        <v/>
      </c>
      <c r="C1881" s="124" t="str">
        <f>IF(A1881&lt;&gt;"",SUMIFS('JPK_KR-1'!AL:AL,'JPK_KR-1'!W:W,B1881),"")</f>
        <v/>
      </c>
      <c r="D1881" s="124" t="str">
        <f>IF(A1881&lt;&gt;"",SUMIFS('JPK_KR-1'!AM:AM,'JPK_KR-1'!W:W,B1881),"")</f>
        <v/>
      </c>
      <c r="E1881" t="str">
        <f>IF(KOKPIT!E1881&lt;&gt;"",KOKPIT!E1881,"")</f>
        <v/>
      </c>
      <c r="F1881" t="str">
        <f>IF(KOKPIT!F1881&lt;&gt;"",KOKPIT!F1881,"")</f>
        <v/>
      </c>
      <c r="G1881" s="124" t="str">
        <f>IF(E1881&lt;&gt;"",SUMIFS('JPK_KR-1'!AL:AL,'JPK_KR-1'!W:W,F1881),"")</f>
        <v/>
      </c>
      <c r="H1881" s="124" t="str">
        <f>IF(E1881&lt;&gt;"",SUMIFS('JPK_KR-1'!AM:AM,'JPK_KR-1'!W:W,F1881),"")</f>
        <v/>
      </c>
      <c r="I1881" t="str">
        <f>IF(KOKPIT!I1881&lt;&gt;"",KOKPIT!I1881,"")</f>
        <v/>
      </c>
      <c r="J1881" t="str">
        <f>IF(KOKPIT!J1881&lt;&gt;"",KOKPIT!J1881,"")</f>
        <v/>
      </c>
      <c r="K1881" s="124" t="str">
        <f>IF(I1881&lt;&gt;"",SUMIFS('JPK_KR-1'!AJ:AJ,'JPK_KR-1'!W:W,J1881),"")</f>
        <v/>
      </c>
      <c r="L1881" s="124" t="str">
        <f>IF(I1881&lt;&gt;"",SUMIFS('JPK_KR-1'!AK:AK,'JPK_KR-1'!W:W,J1881),"")</f>
        <v/>
      </c>
    </row>
    <row r="1882" spans="1:12" x14ac:dyDescent="0.35">
      <c r="A1882" t="str">
        <f>IF(KOKPIT!A1882&lt;&gt;"",KOKPIT!A1882,"")</f>
        <v/>
      </c>
      <c r="B1882" t="str">
        <f>IF(KOKPIT!B1882&lt;&gt;"",KOKPIT!B1882,"")</f>
        <v/>
      </c>
      <c r="C1882" s="124" t="str">
        <f>IF(A1882&lt;&gt;"",SUMIFS('JPK_KR-1'!AL:AL,'JPK_KR-1'!W:W,B1882),"")</f>
        <v/>
      </c>
      <c r="D1882" s="124" t="str">
        <f>IF(A1882&lt;&gt;"",SUMIFS('JPK_KR-1'!AM:AM,'JPK_KR-1'!W:W,B1882),"")</f>
        <v/>
      </c>
      <c r="E1882" t="str">
        <f>IF(KOKPIT!E1882&lt;&gt;"",KOKPIT!E1882,"")</f>
        <v/>
      </c>
      <c r="F1882" t="str">
        <f>IF(KOKPIT!F1882&lt;&gt;"",KOKPIT!F1882,"")</f>
        <v/>
      </c>
      <c r="G1882" s="124" t="str">
        <f>IF(E1882&lt;&gt;"",SUMIFS('JPK_KR-1'!AL:AL,'JPK_KR-1'!W:W,F1882),"")</f>
        <v/>
      </c>
      <c r="H1882" s="124" t="str">
        <f>IF(E1882&lt;&gt;"",SUMIFS('JPK_KR-1'!AM:AM,'JPK_KR-1'!W:W,F1882),"")</f>
        <v/>
      </c>
      <c r="I1882" t="str">
        <f>IF(KOKPIT!I1882&lt;&gt;"",KOKPIT!I1882,"")</f>
        <v/>
      </c>
      <c r="J1882" t="str">
        <f>IF(KOKPIT!J1882&lt;&gt;"",KOKPIT!J1882,"")</f>
        <v/>
      </c>
      <c r="K1882" s="124" t="str">
        <f>IF(I1882&lt;&gt;"",SUMIFS('JPK_KR-1'!AJ:AJ,'JPK_KR-1'!W:W,J1882),"")</f>
        <v/>
      </c>
      <c r="L1882" s="124" t="str">
        <f>IF(I1882&lt;&gt;"",SUMIFS('JPK_KR-1'!AK:AK,'JPK_KR-1'!W:W,J1882),"")</f>
        <v/>
      </c>
    </row>
    <row r="1883" spans="1:12" x14ac:dyDescent="0.35">
      <c r="A1883" t="str">
        <f>IF(KOKPIT!A1883&lt;&gt;"",KOKPIT!A1883,"")</f>
        <v/>
      </c>
      <c r="B1883" t="str">
        <f>IF(KOKPIT!B1883&lt;&gt;"",KOKPIT!B1883,"")</f>
        <v/>
      </c>
      <c r="C1883" s="124" t="str">
        <f>IF(A1883&lt;&gt;"",SUMIFS('JPK_KR-1'!AL:AL,'JPK_KR-1'!W:W,B1883),"")</f>
        <v/>
      </c>
      <c r="D1883" s="124" t="str">
        <f>IF(A1883&lt;&gt;"",SUMIFS('JPK_KR-1'!AM:AM,'JPK_KR-1'!W:W,B1883),"")</f>
        <v/>
      </c>
      <c r="E1883" t="str">
        <f>IF(KOKPIT!E1883&lt;&gt;"",KOKPIT!E1883,"")</f>
        <v/>
      </c>
      <c r="F1883" t="str">
        <f>IF(KOKPIT!F1883&lt;&gt;"",KOKPIT!F1883,"")</f>
        <v/>
      </c>
      <c r="G1883" s="124" t="str">
        <f>IF(E1883&lt;&gt;"",SUMIFS('JPK_KR-1'!AL:AL,'JPK_KR-1'!W:W,F1883),"")</f>
        <v/>
      </c>
      <c r="H1883" s="124" t="str">
        <f>IF(E1883&lt;&gt;"",SUMIFS('JPK_KR-1'!AM:AM,'JPK_KR-1'!W:W,F1883),"")</f>
        <v/>
      </c>
      <c r="I1883" t="str">
        <f>IF(KOKPIT!I1883&lt;&gt;"",KOKPIT!I1883,"")</f>
        <v/>
      </c>
      <c r="J1883" t="str">
        <f>IF(KOKPIT!J1883&lt;&gt;"",KOKPIT!J1883,"")</f>
        <v/>
      </c>
      <c r="K1883" s="124" t="str">
        <f>IF(I1883&lt;&gt;"",SUMIFS('JPK_KR-1'!AJ:AJ,'JPK_KR-1'!W:W,J1883),"")</f>
        <v/>
      </c>
      <c r="L1883" s="124" t="str">
        <f>IF(I1883&lt;&gt;"",SUMIFS('JPK_KR-1'!AK:AK,'JPK_KR-1'!W:W,J1883),"")</f>
        <v/>
      </c>
    </row>
    <row r="1884" spans="1:12" x14ac:dyDescent="0.35">
      <c r="A1884" t="str">
        <f>IF(KOKPIT!A1884&lt;&gt;"",KOKPIT!A1884,"")</f>
        <v/>
      </c>
      <c r="B1884" t="str">
        <f>IF(KOKPIT!B1884&lt;&gt;"",KOKPIT!B1884,"")</f>
        <v/>
      </c>
      <c r="C1884" s="124" t="str">
        <f>IF(A1884&lt;&gt;"",SUMIFS('JPK_KR-1'!AL:AL,'JPK_KR-1'!W:W,B1884),"")</f>
        <v/>
      </c>
      <c r="D1884" s="124" t="str">
        <f>IF(A1884&lt;&gt;"",SUMIFS('JPK_KR-1'!AM:AM,'JPK_KR-1'!W:W,B1884),"")</f>
        <v/>
      </c>
      <c r="E1884" t="str">
        <f>IF(KOKPIT!E1884&lt;&gt;"",KOKPIT!E1884,"")</f>
        <v/>
      </c>
      <c r="F1884" t="str">
        <f>IF(KOKPIT!F1884&lt;&gt;"",KOKPIT!F1884,"")</f>
        <v/>
      </c>
      <c r="G1884" s="124" t="str">
        <f>IF(E1884&lt;&gt;"",SUMIFS('JPK_KR-1'!AL:AL,'JPK_KR-1'!W:W,F1884),"")</f>
        <v/>
      </c>
      <c r="H1884" s="124" t="str">
        <f>IF(E1884&lt;&gt;"",SUMIFS('JPK_KR-1'!AM:AM,'JPK_KR-1'!W:W,F1884),"")</f>
        <v/>
      </c>
      <c r="I1884" t="str">
        <f>IF(KOKPIT!I1884&lt;&gt;"",KOKPIT!I1884,"")</f>
        <v/>
      </c>
      <c r="J1884" t="str">
        <f>IF(KOKPIT!J1884&lt;&gt;"",KOKPIT!J1884,"")</f>
        <v/>
      </c>
      <c r="K1884" s="124" t="str">
        <f>IF(I1884&lt;&gt;"",SUMIFS('JPK_KR-1'!AJ:AJ,'JPK_KR-1'!W:W,J1884),"")</f>
        <v/>
      </c>
      <c r="L1884" s="124" t="str">
        <f>IF(I1884&lt;&gt;"",SUMIFS('JPK_KR-1'!AK:AK,'JPK_KR-1'!W:W,J1884),"")</f>
        <v/>
      </c>
    </row>
    <row r="1885" spans="1:12" x14ac:dyDescent="0.35">
      <c r="A1885" t="str">
        <f>IF(KOKPIT!A1885&lt;&gt;"",KOKPIT!A1885,"")</f>
        <v/>
      </c>
      <c r="B1885" t="str">
        <f>IF(KOKPIT!B1885&lt;&gt;"",KOKPIT!B1885,"")</f>
        <v/>
      </c>
      <c r="C1885" s="124" t="str">
        <f>IF(A1885&lt;&gt;"",SUMIFS('JPK_KR-1'!AL:AL,'JPK_KR-1'!W:W,B1885),"")</f>
        <v/>
      </c>
      <c r="D1885" s="124" t="str">
        <f>IF(A1885&lt;&gt;"",SUMIFS('JPK_KR-1'!AM:AM,'JPK_KR-1'!W:W,B1885),"")</f>
        <v/>
      </c>
      <c r="E1885" t="str">
        <f>IF(KOKPIT!E1885&lt;&gt;"",KOKPIT!E1885,"")</f>
        <v/>
      </c>
      <c r="F1885" t="str">
        <f>IF(KOKPIT!F1885&lt;&gt;"",KOKPIT!F1885,"")</f>
        <v/>
      </c>
      <c r="G1885" s="124" t="str">
        <f>IF(E1885&lt;&gt;"",SUMIFS('JPK_KR-1'!AL:AL,'JPK_KR-1'!W:W,F1885),"")</f>
        <v/>
      </c>
      <c r="H1885" s="124" t="str">
        <f>IF(E1885&lt;&gt;"",SUMIFS('JPK_KR-1'!AM:AM,'JPK_KR-1'!W:W,F1885),"")</f>
        <v/>
      </c>
      <c r="I1885" t="str">
        <f>IF(KOKPIT!I1885&lt;&gt;"",KOKPIT!I1885,"")</f>
        <v/>
      </c>
      <c r="J1885" t="str">
        <f>IF(KOKPIT!J1885&lt;&gt;"",KOKPIT!J1885,"")</f>
        <v/>
      </c>
      <c r="K1885" s="124" t="str">
        <f>IF(I1885&lt;&gt;"",SUMIFS('JPK_KR-1'!AJ:AJ,'JPK_KR-1'!W:W,J1885),"")</f>
        <v/>
      </c>
      <c r="L1885" s="124" t="str">
        <f>IF(I1885&lt;&gt;"",SUMIFS('JPK_KR-1'!AK:AK,'JPK_KR-1'!W:W,J1885),"")</f>
        <v/>
      </c>
    </row>
    <row r="1886" spans="1:12" x14ac:dyDescent="0.35">
      <c r="A1886" t="str">
        <f>IF(KOKPIT!A1886&lt;&gt;"",KOKPIT!A1886,"")</f>
        <v/>
      </c>
      <c r="B1886" t="str">
        <f>IF(KOKPIT!B1886&lt;&gt;"",KOKPIT!B1886,"")</f>
        <v/>
      </c>
      <c r="C1886" s="124" t="str">
        <f>IF(A1886&lt;&gt;"",SUMIFS('JPK_KR-1'!AL:AL,'JPK_KR-1'!W:W,B1886),"")</f>
        <v/>
      </c>
      <c r="D1886" s="124" t="str">
        <f>IF(A1886&lt;&gt;"",SUMIFS('JPK_KR-1'!AM:AM,'JPK_KR-1'!W:W,B1886),"")</f>
        <v/>
      </c>
      <c r="E1886" t="str">
        <f>IF(KOKPIT!E1886&lt;&gt;"",KOKPIT!E1886,"")</f>
        <v/>
      </c>
      <c r="F1886" t="str">
        <f>IF(KOKPIT!F1886&lt;&gt;"",KOKPIT!F1886,"")</f>
        <v/>
      </c>
      <c r="G1886" s="124" t="str">
        <f>IF(E1886&lt;&gt;"",SUMIFS('JPK_KR-1'!AL:AL,'JPK_KR-1'!W:W,F1886),"")</f>
        <v/>
      </c>
      <c r="H1886" s="124" t="str">
        <f>IF(E1886&lt;&gt;"",SUMIFS('JPK_KR-1'!AM:AM,'JPK_KR-1'!W:W,F1886),"")</f>
        <v/>
      </c>
      <c r="I1886" t="str">
        <f>IF(KOKPIT!I1886&lt;&gt;"",KOKPIT!I1886,"")</f>
        <v/>
      </c>
      <c r="J1886" t="str">
        <f>IF(KOKPIT!J1886&lt;&gt;"",KOKPIT!J1886,"")</f>
        <v/>
      </c>
      <c r="K1886" s="124" t="str">
        <f>IF(I1886&lt;&gt;"",SUMIFS('JPK_KR-1'!AJ:AJ,'JPK_KR-1'!W:W,J1886),"")</f>
        <v/>
      </c>
      <c r="L1886" s="124" t="str">
        <f>IF(I1886&lt;&gt;"",SUMIFS('JPK_KR-1'!AK:AK,'JPK_KR-1'!W:W,J1886),"")</f>
        <v/>
      </c>
    </row>
    <row r="1887" spans="1:12" x14ac:dyDescent="0.35">
      <c r="A1887" t="str">
        <f>IF(KOKPIT!A1887&lt;&gt;"",KOKPIT!A1887,"")</f>
        <v/>
      </c>
      <c r="B1887" t="str">
        <f>IF(KOKPIT!B1887&lt;&gt;"",KOKPIT!B1887,"")</f>
        <v/>
      </c>
      <c r="C1887" s="124" t="str">
        <f>IF(A1887&lt;&gt;"",SUMIFS('JPK_KR-1'!AL:AL,'JPK_KR-1'!W:W,B1887),"")</f>
        <v/>
      </c>
      <c r="D1887" s="124" t="str">
        <f>IF(A1887&lt;&gt;"",SUMIFS('JPK_KR-1'!AM:AM,'JPK_KR-1'!W:W,B1887),"")</f>
        <v/>
      </c>
      <c r="E1887" t="str">
        <f>IF(KOKPIT!E1887&lt;&gt;"",KOKPIT!E1887,"")</f>
        <v/>
      </c>
      <c r="F1887" t="str">
        <f>IF(KOKPIT!F1887&lt;&gt;"",KOKPIT!F1887,"")</f>
        <v/>
      </c>
      <c r="G1887" s="124" t="str">
        <f>IF(E1887&lt;&gt;"",SUMIFS('JPK_KR-1'!AL:AL,'JPK_KR-1'!W:W,F1887),"")</f>
        <v/>
      </c>
      <c r="H1887" s="124" t="str">
        <f>IF(E1887&lt;&gt;"",SUMIFS('JPK_KR-1'!AM:AM,'JPK_KR-1'!W:W,F1887),"")</f>
        <v/>
      </c>
      <c r="I1887" t="str">
        <f>IF(KOKPIT!I1887&lt;&gt;"",KOKPIT!I1887,"")</f>
        <v/>
      </c>
      <c r="J1887" t="str">
        <f>IF(KOKPIT!J1887&lt;&gt;"",KOKPIT!J1887,"")</f>
        <v/>
      </c>
      <c r="K1887" s="124" t="str">
        <f>IF(I1887&lt;&gt;"",SUMIFS('JPK_KR-1'!AJ:AJ,'JPK_KR-1'!W:W,J1887),"")</f>
        <v/>
      </c>
      <c r="L1887" s="124" t="str">
        <f>IF(I1887&lt;&gt;"",SUMIFS('JPK_KR-1'!AK:AK,'JPK_KR-1'!W:W,J1887),"")</f>
        <v/>
      </c>
    </row>
    <row r="1888" spans="1:12" x14ac:dyDescent="0.35">
      <c r="A1888" t="str">
        <f>IF(KOKPIT!A1888&lt;&gt;"",KOKPIT!A1888,"")</f>
        <v/>
      </c>
      <c r="B1888" t="str">
        <f>IF(KOKPIT!B1888&lt;&gt;"",KOKPIT!B1888,"")</f>
        <v/>
      </c>
      <c r="C1888" s="124" t="str">
        <f>IF(A1888&lt;&gt;"",SUMIFS('JPK_KR-1'!AL:AL,'JPK_KR-1'!W:W,B1888),"")</f>
        <v/>
      </c>
      <c r="D1888" s="124" t="str">
        <f>IF(A1888&lt;&gt;"",SUMIFS('JPK_KR-1'!AM:AM,'JPK_KR-1'!W:W,B1888),"")</f>
        <v/>
      </c>
      <c r="E1888" t="str">
        <f>IF(KOKPIT!E1888&lt;&gt;"",KOKPIT!E1888,"")</f>
        <v/>
      </c>
      <c r="F1888" t="str">
        <f>IF(KOKPIT!F1888&lt;&gt;"",KOKPIT!F1888,"")</f>
        <v/>
      </c>
      <c r="G1888" s="124" t="str">
        <f>IF(E1888&lt;&gt;"",SUMIFS('JPK_KR-1'!AL:AL,'JPK_KR-1'!W:W,F1888),"")</f>
        <v/>
      </c>
      <c r="H1888" s="124" t="str">
        <f>IF(E1888&lt;&gt;"",SUMIFS('JPK_KR-1'!AM:AM,'JPK_KR-1'!W:W,F1888),"")</f>
        <v/>
      </c>
      <c r="I1888" t="str">
        <f>IF(KOKPIT!I1888&lt;&gt;"",KOKPIT!I1888,"")</f>
        <v/>
      </c>
      <c r="J1888" t="str">
        <f>IF(KOKPIT!J1888&lt;&gt;"",KOKPIT!J1888,"")</f>
        <v/>
      </c>
      <c r="K1888" s="124" t="str">
        <f>IF(I1888&lt;&gt;"",SUMIFS('JPK_KR-1'!AJ:AJ,'JPK_KR-1'!W:W,J1888),"")</f>
        <v/>
      </c>
      <c r="L1888" s="124" t="str">
        <f>IF(I1888&lt;&gt;"",SUMIFS('JPK_KR-1'!AK:AK,'JPK_KR-1'!W:W,J1888),"")</f>
        <v/>
      </c>
    </row>
    <row r="1889" spans="1:12" x14ac:dyDescent="0.35">
      <c r="A1889" t="str">
        <f>IF(KOKPIT!A1889&lt;&gt;"",KOKPIT!A1889,"")</f>
        <v/>
      </c>
      <c r="B1889" t="str">
        <f>IF(KOKPIT!B1889&lt;&gt;"",KOKPIT!B1889,"")</f>
        <v/>
      </c>
      <c r="C1889" s="124" t="str">
        <f>IF(A1889&lt;&gt;"",SUMIFS('JPK_KR-1'!AL:AL,'JPK_KR-1'!W:W,B1889),"")</f>
        <v/>
      </c>
      <c r="D1889" s="124" t="str">
        <f>IF(A1889&lt;&gt;"",SUMIFS('JPK_KR-1'!AM:AM,'JPK_KR-1'!W:W,B1889),"")</f>
        <v/>
      </c>
      <c r="E1889" t="str">
        <f>IF(KOKPIT!E1889&lt;&gt;"",KOKPIT!E1889,"")</f>
        <v/>
      </c>
      <c r="F1889" t="str">
        <f>IF(KOKPIT!F1889&lt;&gt;"",KOKPIT!F1889,"")</f>
        <v/>
      </c>
      <c r="G1889" s="124" t="str">
        <f>IF(E1889&lt;&gt;"",SUMIFS('JPK_KR-1'!AL:AL,'JPK_KR-1'!W:W,F1889),"")</f>
        <v/>
      </c>
      <c r="H1889" s="124" t="str">
        <f>IF(E1889&lt;&gt;"",SUMIFS('JPK_KR-1'!AM:AM,'JPK_KR-1'!W:W,F1889),"")</f>
        <v/>
      </c>
      <c r="I1889" t="str">
        <f>IF(KOKPIT!I1889&lt;&gt;"",KOKPIT!I1889,"")</f>
        <v/>
      </c>
      <c r="J1889" t="str">
        <f>IF(KOKPIT!J1889&lt;&gt;"",KOKPIT!J1889,"")</f>
        <v/>
      </c>
      <c r="K1889" s="124" t="str">
        <f>IF(I1889&lt;&gt;"",SUMIFS('JPK_KR-1'!AJ:AJ,'JPK_KR-1'!W:W,J1889),"")</f>
        <v/>
      </c>
      <c r="L1889" s="124" t="str">
        <f>IF(I1889&lt;&gt;"",SUMIFS('JPK_KR-1'!AK:AK,'JPK_KR-1'!W:W,J1889),"")</f>
        <v/>
      </c>
    </row>
    <row r="1890" spans="1:12" x14ac:dyDescent="0.35">
      <c r="A1890" t="str">
        <f>IF(KOKPIT!A1890&lt;&gt;"",KOKPIT!A1890,"")</f>
        <v/>
      </c>
      <c r="B1890" t="str">
        <f>IF(KOKPIT!B1890&lt;&gt;"",KOKPIT!B1890,"")</f>
        <v/>
      </c>
      <c r="C1890" s="124" t="str">
        <f>IF(A1890&lt;&gt;"",SUMIFS('JPK_KR-1'!AL:AL,'JPK_KR-1'!W:W,B1890),"")</f>
        <v/>
      </c>
      <c r="D1890" s="124" t="str">
        <f>IF(A1890&lt;&gt;"",SUMIFS('JPK_KR-1'!AM:AM,'JPK_KR-1'!W:W,B1890),"")</f>
        <v/>
      </c>
      <c r="E1890" t="str">
        <f>IF(KOKPIT!E1890&lt;&gt;"",KOKPIT!E1890,"")</f>
        <v/>
      </c>
      <c r="F1890" t="str">
        <f>IF(KOKPIT!F1890&lt;&gt;"",KOKPIT!F1890,"")</f>
        <v/>
      </c>
      <c r="G1890" s="124" t="str">
        <f>IF(E1890&lt;&gt;"",SUMIFS('JPK_KR-1'!AL:AL,'JPK_KR-1'!W:W,F1890),"")</f>
        <v/>
      </c>
      <c r="H1890" s="124" t="str">
        <f>IF(E1890&lt;&gt;"",SUMIFS('JPK_KR-1'!AM:AM,'JPK_KR-1'!W:W,F1890),"")</f>
        <v/>
      </c>
      <c r="I1890" t="str">
        <f>IF(KOKPIT!I1890&lt;&gt;"",KOKPIT!I1890,"")</f>
        <v/>
      </c>
      <c r="J1890" t="str">
        <f>IF(KOKPIT!J1890&lt;&gt;"",KOKPIT!J1890,"")</f>
        <v/>
      </c>
      <c r="K1890" s="124" t="str">
        <f>IF(I1890&lt;&gt;"",SUMIFS('JPK_KR-1'!AJ:AJ,'JPK_KR-1'!W:W,J1890),"")</f>
        <v/>
      </c>
      <c r="L1890" s="124" t="str">
        <f>IF(I1890&lt;&gt;"",SUMIFS('JPK_KR-1'!AK:AK,'JPK_KR-1'!W:W,J1890),"")</f>
        <v/>
      </c>
    </row>
    <row r="1891" spans="1:12" x14ac:dyDescent="0.35">
      <c r="A1891" t="str">
        <f>IF(KOKPIT!A1891&lt;&gt;"",KOKPIT!A1891,"")</f>
        <v/>
      </c>
      <c r="B1891" t="str">
        <f>IF(KOKPIT!B1891&lt;&gt;"",KOKPIT!B1891,"")</f>
        <v/>
      </c>
      <c r="C1891" s="124" t="str">
        <f>IF(A1891&lt;&gt;"",SUMIFS('JPK_KR-1'!AL:AL,'JPK_KR-1'!W:W,B1891),"")</f>
        <v/>
      </c>
      <c r="D1891" s="124" t="str">
        <f>IF(A1891&lt;&gt;"",SUMIFS('JPK_KR-1'!AM:AM,'JPK_KR-1'!W:W,B1891),"")</f>
        <v/>
      </c>
      <c r="E1891" t="str">
        <f>IF(KOKPIT!E1891&lt;&gt;"",KOKPIT!E1891,"")</f>
        <v/>
      </c>
      <c r="F1891" t="str">
        <f>IF(KOKPIT!F1891&lt;&gt;"",KOKPIT!F1891,"")</f>
        <v/>
      </c>
      <c r="G1891" s="124" t="str">
        <f>IF(E1891&lt;&gt;"",SUMIFS('JPK_KR-1'!AL:AL,'JPK_KR-1'!W:W,F1891),"")</f>
        <v/>
      </c>
      <c r="H1891" s="124" t="str">
        <f>IF(E1891&lt;&gt;"",SUMIFS('JPK_KR-1'!AM:AM,'JPK_KR-1'!W:W,F1891),"")</f>
        <v/>
      </c>
      <c r="I1891" t="str">
        <f>IF(KOKPIT!I1891&lt;&gt;"",KOKPIT!I1891,"")</f>
        <v/>
      </c>
      <c r="J1891" t="str">
        <f>IF(KOKPIT!J1891&lt;&gt;"",KOKPIT!J1891,"")</f>
        <v/>
      </c>
      <c r="K1891" s="124" t="str">
        <f>IF(I1891&lt;&gt;"",SUMIFS('JPK_KR-1'!AJ:AJ,'JPK_KR-1'!W:W,J1891),"")</f>
        <v/>
      </c>
      <c r="L1891" s="124" t="str">
        <f>IF(I1891&lt;&gt;"",SUMIFS('JPK_KR-1'!AK:AK,'JPK_KR-1'!W:W,J1891),"")</f>
        <v/>
      </c>
    </row>
    <row r="1892" spans="1:12" x14ac:dyDescent="0.35">
      <c r="A1892" t="str">
        <f>IF(KOKPIT!A1892&lt;&gt;"",KOKPIT!A1892,"")</f>
        <v/>
      </c>
      <c r="B1892" t="str">
        <f>IF(KOKPIT!B1892&lt;&gt;"",KOKPIT!B1892,"")</f>
        <v/>
      </c>
      <c r="C1892" s="124" t="str">
        <f>IF(A1892&lt;&gt;"",SUMIFS('JPK_KR-1'!AL:AL,'JPK_KR-1'!W:W,B1892),"")</f>
        <v/>
      </c>
      <c r="D1892" s="124" t="str">
        <f>IF(A1892&lt;&gt;"",SUMIFS('JPK_KR-1'!AM:AM,'JPK_KR-1'!W:W,B1892),"")</f>
        <v/>
      </c>
      <c r="E1892" t="str">
        <f>IF(KOKPIT!E1892&lt;&gt;"",KOKPIT!E1892,"")</f>
        <v/>
      </c>
      <c r="F1892" t="str">
        <f>IF(KOKPIT!F1892&lt;&gt;"",KOKPIT!F1892,"")</f>
        <v/>
      </c>
      <c r="G1892" s="124" t="str">
        <f>IF(E1892&lt;&gt;"",SUMIFS('JPK_KR-1'!AL:AL,'JPK_KR-1'!W:W,F1892),"")</f>
        <v/>
      </c>
      <c r="H1892" s="124" t="str">
        <f>IF(E1892&lt;&gt;"",SUMIFS('JPK_KR-1'!AM:AM,'JPK_KR-1'!W:W,F1892),"")</f>
        <v/>
      </c>
      <c r="I1892" t="str">
        <f>IF(KOKPIT!I1892&lt;&gt;"",KOKPIT!I1892,"")</f>
        <v/>
      </c>
      <c r="J1892" t="str">
        <f>IF(KOKPIT!J1892&lt;&gt;"",KOKPIT!J1892,"")</f>
        <v/>
      </c>
      <c r="K1892" s="124" t="str">
        <f>IF(I1892&lt;&gt;"",SUMIFS('JPK_KR-1'!AJ:AJ,'JPK_KR-1'!W:W,J1892),"")</f>
        <v/>
      </c>
      <c r="L1892" s="124" t="str">
        <f>IF(I1892&lt;&gt;"",SUMIFS('JPK_KR-1'!AK:AK,'JPK_KR-1'!W:W,J1892),"")</f>
        <v/>
      </c>
    </row>
    <row r="1893" spans="1:12" x14ac:dyDescent="0.35">
      <c r="A1893" t="str">
        <f>IF(KOKPIT!A1893&lt;&gt;"",KOKPIT!A1893,"")</f>
        <v/>
      </c>
      <c r="B1893" t="str">
        <f>IF(KOKPIT!B1893&lt;&gt;"",KOKPIT!B1893,"")</f>
        <v/>
      </c>
      <c r="C1893" s="124" t="str">
        <f>IF(A1893&lt;&gt;"",SUMIFS('JPK_KR-1'!AL:AL,'JPK_KR-1'!W:W,B1893),"")</f>
        <v/>
      </c>
      <c r="D1893" s="124" t="str">
        <f>IF(A1893&lt;&gt;"",SUMIFS('JPK_KR-1'!AM:AM,'JPK_KR-1'!W:W,B1893),"")</f>
        <v/>
      </c>
      <c r="E1893" t="str">
        <f>IF(KOKPIT!E1893&lt;&gt;"",KOKPIT!E1893,"")</f>
        <v/>
      </c>
      <c r="F1893" t="str">
        <f>IF(KOKPIT!F1893&lt;&gt;"",KOKPIT!F1893,"")</f>
        <v/>
      </c>
      <c r="G1893" s="124" t="str">
        <f>IF(E1893&lt;&gt;"",SUMIFS('JPK_KR-1'!AL:AL,'JPK_KR-1'!W:W,F1893),"")</f>
        <v/>
      </c>
      <c r="H1893" s="124" t="str">
        <f>IF(E1893&lt;&gt;"",SUMIFS('JPK_KR-1'!AM:AM,'JPK_KR-1'!W:W,F1893),"")</f>
        <v/>
      </c>
      <c r="I1893" t="str">
        <f>IF(KOKPIT!I1893&lt;&gt;"",KOKPIT!I1893,"")</f>
        <v/>
      </c>
      <c r="J1893" t="str">
        <f>IF(KOKPIT!J1893&lt;&gt;"",KOKPIT!J1893,"")</f>
        <v/>
      </c>
      <c r="K1893" s="124" t="str">
        <f>IF(I1893&lt;&gt;"",SUMIFS('JPK_KR-1'!AJ:AJ,'JPK_KR-1'!W:W,J1893),"")</f>
        <v/>
      </c>
      <c r="L1893" s="124" t="str">
        <f>IF(I1893&lt;&gt;"",SUMIFS('JPK_KR-1'!AK:AK,'JPK_KR-1'!W:W,J1893),"")</f>
        <v/>
      </c>
    </row>
    <row r="1894" spans="1:12" x14ac:dyDescent="0.35">
      <c r="A1894" t="str">
        <f>IF(KOKPIT!A1894&lt;&gt;"",KOKPIT!A1894,"")</f>
        <v/>
      </c>
      <c r="B1894" t="str">
        <f>IF(KOKPIT!B1894&lt;&gt;"",KOKPIT!B1894,"")</f>
        <v/>
      </c>
      <c r="C1894" s="124" t="str">
        <f>IF(A1894&lt;&gt;"",SUMIFS('JPK_KR-1'!AL:AL,'JPK_KR-1'!W:W,B1894),"")</f>
        <v/>
      </c>
      <c r="D1894" s="124" t="str">
        <f>IF(A1894&lt;&gt;"",SUMIFS('JPK_KR-1'!AM:AM,'JPK_KR-1'!W:W,B1894),"")</f>
        <v/>
      </c>
      <c r="E1894" t="str">
        <f>IF(KOKPIT!E1894&lt;&gt;"",KOKPIT!E1894,"")</f>
        <v/>
      </c>
      <c r="F1894" t="str">
        <f>IF(KOKPIT!F1894&lt;&gt;"",KOKPIT!F1894,"")</f>
        <v/>
      </c>
      <c r="G1894" s="124" t="str">
        <f>IF(E1894&lt;&gt;"",SUMIFS('JPK_KR-1'!AL:AL,'JPK_KR-1'!W:W,F1894),"")</f>
        <v/>
      </c>
      <c r="H1894" s="124" t="str">
        <f>IF(E1894&lt;&gt;"",SUMIFS('JPK_KR-1'!AM:AM,'JPK_KR-1'!W:W,F1894),"")</f>
        <v/>
      </c>
      <c r="I1894" t="str">
        <f>IF(KOKPIT!I1894&lt;&gt;"",KOKPIT!I1894,"")</f>
        <v/>
      </c>
      <c r="J1894" t="str">
        <f>IF(KOKPIT!J1894&lt;&gt;"",KOKPIT!J1894,"")</f>
        <v/>
      </c>
      <c r="K1894" s="124" t="str">
        <f>IF(I1894&lt;&gt;"",SUMIFS('JPK_KR-1'!AJ:AJ,'JPK_KR-1'!W:W,J1894),"")</f>
        <v/>
      </c>
      <c r="L1894" s="124" t="str">
        <f>IF(I1894&lt;&gt;"",SUMIFS('JPK_KR-1'!AK:AK,'JPK_KR-1'!W:W,J1894),"")</f>
        <v/>
      </c>
    </row>
    <row r="1895" spans="1:12" x14ac:dyDescent="0.35">
      <c r="A1895" t="str">
        <f>IF(KOKPIT!A1895&lt;&gt;"",KOKPIT!A1895,"")</f>
        <v/>
      </c>
      <c r="B1895" t="str">
        <f>IF(KOKPIT!B1895&lt;&gt;"",KOKPIT!B1895,"")</f>
        <v/>
      </c>
      <c r="C1895" s="124" t="str">
        <f>IF(A1895&lt;&gt;"",SUMIFS('JPK_KR-1'!AL:AL,'JPK_KR-1'!W:W,B1895),"")</f>
        <v/>
      </c>
      <c r="D1895" s="124" t="str">
        <f>IF(A1895&lt;&gt;"",SUMIFS('JPK_KR-1'!AM:AM,'JPK_KR-1'!W:W,B1895),"")</f>
        <v/>
      </c>
      <c r="E1895" t="str">
        <f>IF(KOKPIT!E1895&lt;&gt;"",KOKPIT!E1895,"")</f>
        <v/>
      </c>
      <c r="F1895" t="str">
        <f>IF(KOKPIT!F1895&lt;&gt;"",KOKPIT!F1895,"")</f>
        <v/>
      </c>
      <c r="G1895" s="124" t="str">
        <f>IF(E1895&lt;&gt;"",SUMIFS('JPK_KR-1'!AL:AL,'JPK_KR-1'!W:W,F1895),"")</f>
        <v/>
      </c>
      <c r="H1895" s="124" t="str">
        <f>IF(E1895&lt;&gt;"",SUMIFS('JPK_KR-1'!AM:AM,'JPK_KR-1'!W:W,F1895),"")</f>
        <v/>
      </c>
      <c r="I1895" t="str">
        <f>IF(KOKPIT!I1895&lt;&gt;"",KOKPIT!I1895,"")</f>
        <v/>
      </c>
      <c r="J1895" t="str">
        <f>IF(KOKPIT!J1895&lt;&gt;"",KOKPIT!J1895,"")</f>
        <v/>
      </c>
      <c r="K1895" s="124" t="str">
        <f>IF(I1895&lt;&gt;"",SUMIFS('JPK_KR-1'!AJ:AJ,'JPK_KR-1'!W:W,J1895),"")</f>
        <v/>
      </c>
      <c r="L1895" s="124" t="str">
        <f>IF(I1895&lt;&gt;"",SUMIFS('JPK_KR-1'!AK:AK,'JPK_KR-1'!W:W,J1895),"")</f>
        <v/>
      </c>
    </row>
    <row r="1896" spans="1:12" x14ac:dyDescent="0.35">
      <c r="A1896" t="str">
        <f>IF(KOKPIT!A1896&lt;&gt;"",KOKPIT!A1896,"")</f>
        <v/>
      </c>
      <c r="B1896" t="str">
        <f>IF(KOKPIT!B1896&lt;&gt;"",KOKPIT!B1896,"")</f>
        <v/>
      </c>
      <c r="C1896" s="124" t="str">
        <f>IF(A1896&lt;&gt;"",SUMIFS('JPK_KR-1'!AL:AL,'JPK_KR-1'!W:W,B1896),"")</f>
        <v/>
      </c>
      <c r="D1896" s="124" t="str">
        <f>IF(A1896&lt;&gt;"",SUMIFS('JPK_KR-1'!AM:AM,'JPK_KR-1'!W:W,B1896),"")</f>
        <v/>
      </c>
      <c r="E1896" t="str">
        <f>IF(KOKPIT!E1896&lt;&gt;"",KOKPIT!E1896,"")</f>
        <v/>
      </c>
      <c r="F1896" t="str">
        <f>IF(KOKPIT!F1896&lt;&gt;"",KOKPIT!F1896,"")</f>
        <v/>
      </c>
      <c r="G1896" s="124" t="str">
        <f>IF(E1896&lt;&gt;"",SUMIFS('JPK_KR-1'!AL:AL,'JPK_KR-1'!W:W,F1896),"")</f>
        <v/>
      </c>
      <c r="H1896" s="124" t="str">
        <f>IF(E1896&lt;&gt;"",SUMIFS('JPK_KR-1'!AM:AM,'JPK_KR-1'!W:W,F1896),"")</f>
        <v/>
      </c>
      <c r="I1896" t="str">
        <f>IF(KOKPIT!I1896&lt;&gt;"",KOKPIT!I1896,"")</f>
        <v/>
      </c>
      <c r="J1896" t="str">
        <f>IF(KOKPIT!J1896&lt;&gt;"",KOKPIT!J1896,"")</f>
        <v/>
      </c>
      <c r="K1896" s="124" t="str">
        <f>IF(I1896&lt;&gt;"",SUMIFS('JPK_KR-1'!AJ:AJ,'JPK_KR-1'!W:W,J1896),"")</f>
        <v/>
      </c>
      <c r="L1896" s="124" t="str">
        <f>IF(I1896&lt;&gt;"",SUMIFS('JPK_KR-1'!AK:AK,'JPK_KR-1'!W:W,J1896),"")</f>
        <v/>
      </c>
    </row>
    <row r="1897" spans="1:12" x14ac:dyDescent="0.35">
      <c r="A1897" t="str">
        <f>IF(KOKPIT!A1897&lt;&gt;"",KOKPIT!A1897,"")</f>
        <v/>
      </c>
      <c r="B1897" t="str">
        <f>IF(KOKPIT!B1897&lt;&gt;"",KOKPIT!B1897,"")</f>
        <v/>
      </c>
      <c r="C1897" s="124" t="str">
        <f>IF(A1897&lt;&gt;"",SUMIFS('JPK_KR-1'!AL:AL,'JPK_KR-1'!W:W,B1897),"")</f>
        <v/>
      </c>
      <c r="D1897" s="124" t="str">
        <f>IF(A1897&lt;&gt;"",SUMIFS('JPK_KR-1'!AM:AM,'JPK_KR-1'!W:W,B1897),"")</f>
        <v/>
      </c>
      <c r="E1897" t="str">
        <f>IF(KOKPIT!E1897&lt;&gt;"",KOKPIT!E1897,"")</f>
        <v/>
      </c>
      <c r="F1897" t="str">
        <f>IF(KOKPIT!F1897&lt;&gt;"",KOKPIT!F1897,"")</f>
        <v/>
      </c>
      <c r="G1897" s="124" t="str">
        <f>IF(E1897&lt;&gt;"",SUMIFS('JPK_KR-1'!AL:AL,'JPK_KR-1'!W:W,F1897),"")</f>
        <v/>
      </c>
      <c r="H1897" s="124" t="str">
        <f>IF(E1897&lt;&gt;"",SUMIFS('JPK_KR-1'!AM:AM,'JPK_KR-1'!W:W,F1897),"")</f>
        <v/>
      </c>
      <c r="I1897" t="str">
        <f>IF(KOKPIT!I1897&lt;&gt;"",KOKPIT!I1897,"")</f>
        <v/>
      </c>
      <c r="J1897" t="str">
        <f>IF(KOKPIT!J1897&lt;&gt;"",KOKPIT!J1897,"")</f>
        <v/>
      </c>
      <c r="K1897" s="124" t="str">
        <f>IF(I1897&lt;&gt;"",SUMIFS('JPK_KR-1'!AJ:AJ,'JPK_KR-1'!W:W,J1897),"")</f>
        <v/>
      </c>
      <c r="L1897" s="124" t="str">
        <f>IF(I1897&lt;&gt;"",SUMIFS('JPK_KR-1'!AK:AK,'JPK_KR-1'!W:W,J1897),"")</f>
        <v/>
      </c>
    </row>
    <row r="1898" spans="1:12" x14ac:dyDescent="0.35">
      <c r="A1898" t="str">
        <f>IF(KOKPIT!A1898&lt;&gt;"",KOKPIT!A1898,"")</f>
        <v/>
      </c>
      <c r="B1898" t="str">
        <f>IF(KOKPIT!B1898&lt;&gt;"",KOKPIT!B1898,"")</f>
        <v/>
      </c>
      <c r="C1898" s="124" t="str">
        <f>IF(A1898&lt;&gt;"",SUMIFS('JPK_KR-1'!AL:AL,'JPK_KR-1'!W:W,B1898),"")</f>
        <v/>
      </c>
      <c r="D1898" s="124" t="str">
        <f>IF(A1898&lt;&gt;"",SUMIFS('JPK_KR-1'!AM:AM,'JPK_KR-1'!W:W,B1898),"")</f>
        <v/>
      </c>
      <c r="E1898" t="str">
        <f>IF(KOKPIT!E1898&lt;&gt;"",KOKPIT!E1898,"")</f>
        <v/>
      </c>
      <c r="F1898" t="str">
        <f>IF(KOKPIT!F1898&lt;&gt;"",KOKPIT!F1898,"")</f>
        <v/>
      </c>
      <c r="G1898" s="124" t="str">
        <f>IF(E1898&lt;&gt;"",SUMIFS('JPK_KR-1'!AL:AL,'JPK_KR-1'!W:W,F1898),"")</f>
        <v/>
      </c>
      <c r="H1898" s="124" t="str">
        <f>IF(E1898&lt;&gt;"",SUMIFS('JPK_KR-1'!AM:AM,'JPK_KR-1'!W:W,F1898),"")</f>
        <v/>
      </c>
      <c r="I1898" t="str">
        <f>IF(KOKPIT!I1898&lt;&gt;"",KOKPIT!I1898,"")</f>
        <v/>
      </c>
      <c r="J1898" t="str">
        <f>IF(KOKPIT!J1898&lt;&gt;"",KOKPIT!J1898,"")</f>
        <v/>
      </c>
      <c r="K1898" s="124" t="str">
        <f>IF(I1898&lt;&gt;"",SUMIFS('JPK_KR-1'!AJ:AJ,'JPK_KR-1'!W:W,J1898),"")</f>
        <v/>
      </c>
      <c r="L1898" s="124" t="str">
        <f>IF(I1898&lt;&gt;"",SUMIFS('JPK_KR-1'!AK:AK,'JPK_KR-1'!W:W,J1898),"")</f>
        <v/>
      </c>
    </row>
    <row r="1899" spans="1:12" x14ac:dyDescent="0.35">
      <c r="A1899" t="str">
        <f>IF(KOKPIT!A1899&lt;&gt;"",KOKPIT!A1899,"")</f>
        <v/>
      </c>
      <c r="B1899" t="str">
        <f>IF(KOKPIT!B1899&lt;&gt;"",KOKPIT!B1899,"")</f>
        <v/>
      </c>
      <c r="C1899" s="124" t="str">
        <f>IF(A1899&lt;&gt;"",SUMIFS('JPK_KR-1'!AL:AL,'JPK_KR-1'!W:W,B1899),"")</f>
        <v/>
      </c>
      <c r="D1899" s="124" t="str">
        <f>IF(A1899&lt;&gt;"",SUMIFS('JPK_KR-1'!AM:AM,'JPK_KR-1'!W:W,B1899),"")</f>
        <v/>
      </c>
      <c r="E1899" t="str">
        <f>IF(KOKPIT!E1899&lt;&gt;"",KOKPIT!E1899,"")</f>
        <v/>
      </c>
      <c r="F1899" t="str">
        <f>IF(KOKPIT!F1899&lt;&gt;"",KOKPIT!F1899,"")</f>
        <v/>
      </c>
      <c r="G1899" s="124" t="str">
        <f>IF(E1899&lt;&gt;"",SUMIFS('JPK_KR-1'!AL:AL,'JPK_KR-1'!W:W,F1899),"")</f>
        <v/>
      </c>
      <c r="H1899" s="124" t="str">
        <f>IF(E1899&lt;&gt;"",SUMIFS('JPK_KR-1'!AM:AM,'JPK_KR-1'!W:W,F1899),"")</f>
        <v/>
      </c>
      <c r="I1899" t="str">
        <f>IF(KOKPIT!I1899&lt;&gt;"",KOKPIT!I1899,"")</f>
        <v/>
      </c>
      <c r="J1899" t="str">
        <f>IF(KOKPIT!J1899&lt;&gt;"",KOKPIT!J1899,"")</f>
        <v/>
      </c>
      <c r="K1899" s="124" t="str">
        <f>IF(I1899&lt;&gt;"",SUMIFS('JPK_KR-1'!AJ:AJ,'JPK_KR-1'!W:W,J1899),"")</f>
        <v/>
      </c>
      <c r="L1899" s="124" t="str">
        <f>IF(I1899&lt;&gt;"",SUMIFS('JPK_KR-1'!AK:AK,'JPK_KR-1'!W:W,J1899),"")</f>
        <v/>
      </c>
    </row>
    <row r="1900" spans="1:12" x14ac:dyDescent="0.35">
      <c r="A1900" t="str">
        <f>IF(KOKPIT!A1900&lt;&gt;"",KOKPIT!A1900,"")</f>
        <v/>
      </c>
      <c r="B1900" t="str">
        <f>IF(KOKPIT!B1900&lt;&gt;"",KOKPIT!B1900,"")</f>
        <v/>
      </c>
      <c r="C1900" s="124" t="str">
        <f>IF(A1900&lt;&gt;"",SUMIFS('JPK_KR-1'!AL:AL,'JPK_KR-1'!W:W,B1900),"")</f>
        <v/>
      </c>
      <c r="D1900" s="124" t="str">
        <f>IF(A1900&lt;&gt;"",SUMIFS('JPK_KR-1'!AM:AM,'JPK_KR-1'!W:W,B1900),"")</f>
        <v/>
      </c>
      <c r="E1900" t="str">
        <f>IF(KOKPIT!E1900&lt;&gt;"",KOKPIT!E1900,"")</f>
        <v/>
      </c>
      <c r="F1900" t="str">
        <f>IF(KOKPIT!F1900&lt;&gt;"",KOKPIT!F1900,"")</f>
        <v/>
      </c>
      <c r="G1900" s="124" t="str">
        <f>IF(E1900&lt;&gt;"",SUMIFS('JPK_KR-1'!AL:AL,'JPK_KR-1'!W:W,F1900),"")</f>
        <v/>
      </c>
      <c r="H1900" s="124" t="str">
        <f>IF(E1900&lt;&gt;"",SUMIFS('JPK_KR-1'!AM:AM,'JPK_KR-1'!W:W,F1900),"")</f>
        <v/>
      </c>
      <c r="I1900" t="str">
        <f>IF(KOKPIT!I1900&lt;&gt;"",KOKPIT!I1900,"")</f>
        <v/>
      </c>
      <c r="J1900" t="str">
        <f>IF(KOKPIT!J1900&lt;&gt;"",KOKPIT!J1900,"")</f>
        <v/>
      </c>
      <c r="K1900" s="124" t="str">
        <f>IF(I1900&lt;&gt;"",SUMIFS('JPK_KR-1'!AJ:AJ,'JPK_KR-1'!W:W,J1900),"")</f>
        <v/>
      </c>
      <c r="L1900" s="124" t="str">
        <f>IF(I1900&lt;&gt;"",SUMIFS('JPK_KR-1'!AK:AK,'JPK_KR-1'!W:W,J1900),"")</f>
        <v/>
      </c>
    </row>
    <row r="1901" spans="1:12" x14ac:dyDescent="0.35">
      <c r="A1901" t="str">
        <f>IF(KOKPIT!A1901&lt;&gt;"",KOKPIT!A1901,"")</f>
        <v/>
      </c>
      <c r="B1901" t="str">
        <f>IF(KOKPIT!B1901&lt;&gt;"",KOKPIT!B1901,"")</f>
        <v/>
      </c>
      <c r="C1901" s="124" t="str">
        <f>IF(A1901&lt;&gt;"",SUMIFS('JPK_KR-1'!AL:AL,'JPK_KR-1'!W:W,B1901),"")</f>
        <v/>
      </c>
      <c r="D1901" s="124" t="str">
        <f>IF(A1901&lt;&gt;"",SUMIFS('JPK_KR-1'!AM:AM,'JPK_KR-1'!W:W,B1901),"")</f>
        <v/>
      </c>
      <c r="E1901" t="str">
        <f>IF(KOKPIT!E1901&lt;&gt;"",KOKPIT!E1901,"")</f>
        <v/>
      </c>
      <c r="F1901" t="str">
        <f>IF(KOKPIT!F1901&lt;&gt;"",KOKPIT!F1901,"")</f>
        <v/>
      </c>
      <c r="G1901" s="124" t="str">
        <f>IF(E1901&lt;&gt;"",SUMIFS('JPK_KR-1'!AL:AL,'JPK_KR-1'!W:W,F1901),"")</f>
        <v/>
      </c>
      <c r="H1901" s="124" t="str">
        <f>IF(E1901&lt;&gt;"",SUMIFS('JPK_KR-1'!AM:AM,'JPK_KR-1'!W:W,F1901),"")</f>
        <v/>
      </c>
      <c r="I1901" t="str">
        <f>IF(KOKPIT!I1901&lt;&gt;"",KOKPIT!I1901,"")</f>
        <v/>
      </c>
      <c r="J1901" t="str">
        <f>IF(KOKPIT!J1901&lt;&gt;"",KOKPIT!J1901,"")</f>
        <v/>
      </c>
      <c r="K1901" s="124" t="str">
        <f>IF(I1901&lt;&gt;"",SUMIFS('JPK_KR-1'!AJ:AJ,'JPK_KR-1'!W:W,J1901),"")</f>
        <v/>
      </c>
      <c r="L1901" s="124" t="str">
        <f>IF(I1901&lt;&gt;"",SUMIFS('JPK_KR-1'!AK:AK,'JPK_KR-1'!W:W,J1901),"")</f>
        <v/>
      </c>
    </row>
    <row r="1902" spans="1:12" x14ac:dyDescent="0.35">
      <c r="A1902" t="str">
        <f>IF(KOKPIT!A1902&lt;&gt;"",KOKPIT!A1902,"")</f>
        <v/>
      </c>
      <c r="B1902" t="str">
        <f>IF(KOKPIT!B1902&lt;&gt;"",KOKPIT!B1902,"")</f>
        <v/>
      </c>
      <c r="C1902" s="124" t="str">
        <f>IF(A1902&lt;&gt;"",SUMIFS('JPK_KR-1'!AL:AL,'JPK_KR-1'!W:W,B1902),"")</f>
        <v/>
      </c>
      <c r="D1902" s="124" t="str">
        <f>IF(A1902&lt;&gt;"",SUMIFS('JPK_KR-1'!AM:AM,'JPK_KR-1'!W:W,B1902),"")</f>
        <v/>
      </c>
      <c r="E1902" t="str">
        <f>IF(KOKPIT!E1902&lt;&gt;"",KOKPIT!E1902,"")</f>
        <v/>
      </c>
      <c r="F1902" t="str">
        <f>IF(KOKPIT!F1902&lt;&gt;"",KOKPIT!F1902,"")</f>
        <v/>
      </c>
      <c r="G1902" s="124" t="str">
        <f>IF(E1902&lt;&gt;"",SUMIFS('JPK_KR-1'!AL:AL,'JPK_KR-1'!W:W,F1902),"")</f>
        <v/>
      </c>
      <c r="H1902" s="124" t="str">
        <f>IF(E1902&lt;&gt;"",SUMIFS('JPK_KR-1'!AM:AM,'JPK_KR-1'!W:W,F1902),"")</f>
        <v/>
      </c>
      <c r="I1902" t="str">
        <f>IF(KOKPIT!I1902&lt;&gt;"",KOKPIT!I1902,"")</f>
        <v/>
      </c>
      <c r="J1902" t="str">
        <f>IF(KOKPIT!J1902&lt;&gt;"",KOKPIT!J1902,"")</f>
        <v/>
      </c>
      <c r="K1902" s="124" t="str">
        <f>IF(I1902&lt;&gt;"",SUMIFS('JPK_KR-1'!AJ:AJ,'JPK_KR-1'!W:W,J1902),"")</f>
        <v/>
      </c>
      <c r="L1902" s="124" t="str">
        <f>IF(I1902&lt;&gt;"",SUMIFS('JPK_KR-1'!AK:AK,'JPK_KR-1'!W:W,J1902),"")</f>
        <v/>
      </c>
    </row>
    <row r="1903" spans="1:12" x14ac:dyDescent="0.35">
      <c r="A1903" t="str">
        <f>IF(KOKPIT!A1903&lt;&gt;"",KOKPIT!A1903,"")</f>
        <v/>
      </c>
      <c r="B1903" t="str">
        <f>IF(KOKPIT!B1903&lt;&gt;"",KOKPIT!B1903,"")</f>
        <v/>
      </c>
      <c r="C1903" s="124" t="str">
        <f>IF(A1903&lt;&gt;"",SUMIFS('JPK_KR-1'!AL:AL,'JPK_KR-1'!W:W,B1903),"")</f>
        <v/>
      </c>
      <c r="D1903" s="124" t="str">
        <f>IF(A1903&lt;&gt;"",SUMIFS('JPK_KR-1'!AM:AM,'JPK_KR-1'!W:W,B1903),"")</f>
        <v/>
      </c>
      <c r="E1903" t="str">
        <f>IF(KOKPIT!E1903&lt;&gt;"",KOKPIT!E1903,"")</f>
        <v/>
      </c>
      <c r="F1903" t="str">
        <f>IF(KOKPIT!F1903&lt;&gt;"",KOKPIT!F1903,"")</f>
        <v/>
      </c>
      <c r="G1903" s="124" t="str">
        <f>IF(E1903&lt;&gt;"",SUMIFS('JPK_KR-1'!AL:AL,'JPK_KR-1'!W:W,F1903),"")</f>
        <v/>
      </c>
      <c r="H1903" s="124" t="str">
        <f>IF(E1903&lt;&gt;"",SUMIFS('JPK_KR-1'!AM:AM,'JPK_KR-1'!W:W,F1903),"")</f>
        <v/>
      </c>
      <c r="I1903" t="str">
        <f>IF(KOKPIT!I1903&lt;&gt;"",KOKPIT!I1903,"")</f>
        <v/>
      </c>
      <c r="J1903" t="str">
        <f>IF(KOKPIT!J1903&lt;&gt;"",KOKPIT!J1903,"")</f>
        <v/>
      </c>
      <c r="K1903" s="124" t="str">
        <f>IF(I1903&lt;&gt;"",SUMIFS('JPK_KR-1'!AJ:AJ,'JPK_KR-1'!W:W,J1903),"")</f>
        <v/>
      </c>
      <c r="L1903" s="124" t="str">
        <f>IF(I1903&lt;&gt;"",SUMIFS('JPK_KR-1'!AK:AK,'JPK_KR-1'!W:W,J1903),"")</f>
        <v/>
      </c>
    </row>
    <row r="1904" spans="1:12" x14ac:dyDescent="0.35">
      <c r="A1904" t="str">
        <f>IF(KOKPIT!A1904&lt;&gt;"",KOKPIT!A1904,"")</f>
        <v/>
      </c>
      <c r="B1904" t="str">
        <f>IF(KOKPIT!B1904&lt;&gt;"",KOKPIT!B1904,"")</f>
        <v/>
      </c>
      <c r="C1904" s="124" t="str">
        <f>IF(A1904&lt;&gt;"",SUMIFS('JPK_KR-1'!AL:AL,'JPK_KR-1'!W:W,B1904),"")</f>
        <v/>
      </c>
      <c r="D1904" s="124" t="str">
        <f>IF(A1904&lt;&gt;"",SUMIFS('JPK_KR-1'!AM:AM,'JPK_KR-1'!W:W,B1904),"")</f>
        <v/>
      </c>
      <c r="E1904" t="str">
        <f>IF(KOKPIT!E1904&lt;&gt;"",KOKPIT!E1904,"")</f>
        <v/>
      </c>
      <c r="F1904" t="str">
        <f>IF(KOKPIT!F1904&lt;&gt;"",KOKPIT!F1904,"")</f>
        <v/>
      </c>
      <c r="G1904" s="124" t="str">
        <f>IF(E1904&lt;&gt;"",SUMIFS('JPK_KR-1'!AL:AL,'JPK_KR-1'!W:W,F1904),"")</f>
        <v/>
      </c>
      <c r="H1904" s="124" t="str">
        <f>IF(E1904&lt;&gt;"",SUMIFS('JPK_KR-1'!AM:AM,'JPK_KR-1'!W:W,F1904),"")</f>
        <v/>
      </c>
      <c r="I1904" t="str">
        <f>IF(KOKPIT!I1904&lt;&gt;"",KOKPIT!I1904,"")</f>
        <v/>
      </c>
      <c r="J1904" t="str">
        <f>IF(KOKPIT!J1904&lt;&gt;"",KOKPIT!J1904,"")</f>
        <v/>
      </c>
      <c r="K1904" s="124" t="str">
        <f>IF(I1904&lt;&gt;"",SUMIFS('JPK_KR-1'!AJ:AJ,'JPK_KR-1'!W:W,J1904),"")</f>
        <v/>
      </c>
      <c r="L1904" s="124" t="str">
        <f>IF(I1904&lt;&gt;"",SUMIFS('JPK_KR-1'!AK:AK,'JPK_KR-1'!W:W,J1904),"")</f>
        <v/>
      </c>
    </row>
    <row r="1905" spans="1:12" x14ac:dyDescent="0.35">
      <c r="A1905" t="str">
        <f>IF(KOKPIT!A1905&lt;&gt;"",KOKPIT!A1905,"")</f>
        <v/>
      </c>
      <c r="B1905" t="str">
        <f>IF(KOKPIT!B1905&lt;&gt;"",KOKPIT!B1905,"")</f>
        <v/>
      </c>
      <c r="C1905" s="124" t="str">
        <f>IF(A1905&lt;&gt;"",SUMIFS('JPK_KR-1'!AL:AL,'JPK_KR-1'!W:W,B1905),"")</f>
        <v/>
      </c>
      <c r="D1905" s="124" t="str">
        <f>IF(A1905&lt;&gt;"",SUMIFS('JPK_KR-1'!AM:AM,'JPK_KR-1'!W:W,B1905),"")</f>
        <v/>
      </c>
      <c r="E1905" t="str">
        <f>IF(KOKPIT!E1905&lt;&gt;"",KOKPIT!E1905,"")</f>
        <v/>
      </c>
      <c r="F1905" t="str">
        <f>IF(KOKPIT!F1905&lt;&gt;"",KOKPIT!F1905,"")</f>
        <v/>
      </c>
      <c r="G1905" s="124" t="str">
        <f>IF(E1905&lt;&gt;"",SUMIFS('JPK_KR-1'!AL:AL,'JPK_KR-1'!W:W,F1905),"")</f>
        <v/>
      </c>
      <c r="H1905" s="124" t="str">
        <f>IF(E1905&lt;&gt;"",SUMIFS('JPK_KR-1'!AM:AM,'JPK_KR-1'!W:W,F1905),"")</f>
        <v/>
      </c>
      <c r="I1905" t="str">
        <f>IF(KOKPIT!I1905&lt;&gt;"",KOKPIT!I1905,"")</f>
        <v/>
      </c>
      <c r="J1905" t="str">
        <f>IF(KOKPIT!J1905&lt;&gt;"",KOKPIT!J1905,"")</f>
        <v/>
      </c>
      <c r="K1905" s="124" t="str">
        <f>IF(I1905&lt;&gt;"",SUMIFS('JPK_KR-1'!AJ:AJ,'JPK_KR-1'!W:W,J1905),"")</f>
        <v/>
      </c>
      <c r="L1905" s="124" t="str">
        <f>IF(I1905&lt;&gt;"",SUMIFS('JPK_KR-1'!AK:AK,'JPK_KR-1'!W:W,J1905),"")</f>
        <v/>
      </c>
    </row>
    <row r="1906" spans="1:12" x14ac:dyDescent="0.35">
      <c r="A1906" t="str">
        <f>IF(KOKPIT!A1906&lt;&gt;"",KOKPIT!A1906,"")</f>
        <v/>
      </c>
      <c r="B1906" t="str">
        <f>IF(KOKPIT!B1906&lt;&gt;"",KOKPIT!B1906,"")</f>
        <v/>
      </c>
      <c r="C1906" s="124" t="str">
        <f>IF(A1906&lt;&gt;"",SUMIFS('JPK_KR-1'!AL:AL,'JPK_KR-1'!W:W,B1906),"")</f>
        <v/>
      </c>
      <c r="D1906" s="124" t="str">
        <f>IF(A1906&lt;&gt;"",SUMIFS('JPK_KR-1'!AM:AM,'JPK_KR-1'!W:W,B1906),"")</f>
        <v/>
      </c>
      <c r="E1906" t="str">
        <f>IF(KOKPIT!E1906&lt;&gt;"",KOKPIT!E1906,"")</f>
        <v/>
      </c>
      <c r="F1906" t="str">
        <f>IF(KOKPIT!F1906&lt;&gt;"",KOKPIT!F1906,"")</f>
        <v/>
      </c>
      <c r="G1906" s="124" t="str">
        <f>IF(E1906&lt;&gt;"",SUMIFS('JPK_KR-1'!AL:AL,'JPK_KR-1'!W:W,F1906),"")</f>
        <v/>
      </c>
      <c r="H1906" s="124" t="str">
        <f>IF(E1906&lt;&gt;"",SUMIFS('JPK_KR-1'!AM:AM,'JPK_KR-1'!W:W,F1906),"")</f>
        <v/>
      </c>
      <c r="I1906" t="str">
        <f>IF(KOKPIT!I1906&lt;&gt;"",KOKPIT!I1906,"")</f>
        <v/>
      </c>
      <c r="J1906" t="str">
        <f>IF(KOKPIT!J1906&lt;&gt;"",KOKPIT!J1906,"")</f>
        <v/>
      </c>
      <c r="K1906" s="124" t="str">
        <f>IF(I1906&lt;&gt;"",SUMIFS('JPK_KR-1'!AJ:AJ,'JPK_KR-1'!W:W,J1906),"")</f>
        <v/>
      </c>
      <c r="L1906" s="124" t="str">
        <f>IF(I1906&lt;&gt;"",SUMIFS('JPK_KR-1'!AK:AK,'JPK_KR-1'!W:W,J1906),"")</f>
        <v/>
      </c>
    </row>
    <row r="1907" spans="1:12" x14ac:dyDescent="0.35">
      <c r="A1907" t="str">
        <f>IF(KOKPIT!A1907&lt;&gt;"",KOKPIT!A1907,"")</f>
        <v/>
      </c>
      <c r="B1907" t="str">
        <f>IF(KOKPIT!B1907&lt;&gt;"",KOKPIT!B1907,"")</f>
        <v/>
      </c>
      <c r="C1907" s="124" t="str">
        <f>IF(A1907&lt;&gt;"",SUMIFS('JPK_KR-1'!AL:AL,'JPK_KR-1'!W:W,B1907),"")</f>
        <v/>
      </c>
      <c r="D1907" s="124" t="str">
        <f>IF(A1907&lt;&gt;"",SUMIFS('JPK_KR-1'!AM:AM,'JPK_KR-1'!W:W,B1907),"")</f>
        <v/>
      </c>
      <c r="E1907" t="str">
        <f>IF(KOKPIT!E1907&lt;&gt;"",KOKPIT!E1907,"")</f>
        <v/>
      </c>
      <c r="F1907" t="str">
        <f>IF(KOKPIT!F1907&lt;&gt;"",KOKPIT!F1907,"")</f>
        <v/>
      </c>
      <c r="G1907" s="124" t="str">
        <f>IF(E1907&lt;&gt;"",SUMIFS('JPK_KR-1'!AL:AL,'JPK_KR-1'!W:W,F1907),"")</f>
        <v/>
      </c>
      <c r="H1907" s="124" t="str">
        <f>IF(E1907&lt;&gt;"",SUMIFS('JPK_KR-1'!AM:AM,'JPK_KR-1'!W:W,F1907),"")</f>
        <v/>
      </c>
      <c r="I1907" t="str">
        <f>IF(KOKPIT!I1907&lt;&gt;"",KOKPIT!I1907,"")</f>
        <v/>
      </c>
      <c r="J1907" t="str">
        <f>IF(KOKPIT!J1907&lt;&gt;"",KOKPIT!J1907,"")</f>
        <v/>
      </c>
      <c r="K1907" s="124" t="str">
        <f>IF(I1907&lt;&gt;"",SUMIFS('JPK_KR-1'!AJ:AJ,'JPK_KR-1'!W:W,J1907),"")</f>
        <v/>
      </c>
      <c r="L1907" s="124" t="str">
        <f>IF(I1907&lt;&gt;"",SUMIFS('JPK_KR-1'!AK:AK,'JPK_KR-1'!W:W,J1907),"")</f>
        <v/>
      </c>
    </row>
    <row r="1908" spans="1:12" x14ac:dyDescent="0.35">
      <c r="A1908" t="str">
        <f>IF(KOKPIT!A1908&lt;&gt;"",KOKPIT!A1908,"")</f>
        <v/>
      </c>
      <c r="B1908" t="str">
        <f>IF(KOKPIT!B1908&lt;&gt;"",KOKPIT!B1908,"")</f>
        <v/>
      </c>
      <c r="C1908" s="124" t="str">
        <f>IF(A1908&lt;&gt;"",SUMIFS('JPK_KR-1'!AL:AL,'JPK_KR-1'!W:W,B1908),"")</f>
        <v/>
      </c>
      <c r="D1908" s="124" t="str">
        <f>IF(A1908&lt;&gt;"",SUMIFS('JPK_KR-1'!AM:AM,'JPK_KR-1'!W:W,B1908),"")</f>
        <v/>
      </c>
      <c r="E1908" t="str">
        <f>IF(KOKPIT!E1908&lt;&gt;"",KOKPIT!E1908,"")</f>
        <v/>
      </c>
      <c r="F1908" t="str">
        <f>IF(KOKPIT!F1908&lt;&gt;"",KOKPIT!F1908,"")</f>
        <v/>
      </c>
      <c r="G1908" s="124" t="str">
        <f>IF(E1908&lt;&gt;"",SUMIFS('JPK_KR-1'!AL:AL,'JPK_KR-1'!W:W,F1908),"")</f>
        <v/>
      </c>
      <c r="H1908" s="124" t="str">
        <f>IF(E1908&lt;&gt;"",SUMIFS('JPK_KR-1'!AM:AM,'JPK_KR-1'!W:W,F1908),"")</f>
        <v/>
      </c>
      <c r="I1908" t="str">
        <f>IF(KOKPIT!I1908&lt;&gt;"",KOKPIT!I1908,"")</f>
        <v/>
      </c>
      <c r="J1908" t="str">
        <f>IF(KOKPIT!J1908&lt;&gt;"",KOKPIT!J1908,"")</f>
        <v/>
      </c>
      <c r="K1908" s="124" t="str">
        <f>IF(I1908&lt;&gt;"",SUMIFS('JPK_KR-1'!AJ:AJ,'JPK_KR-1'!W:W,J1908),"")</f>
        <v/>
      </c>
      <c r="L1908" s="124" t="str">
        <f>IF(I1908&lt;&gt;"",SUMIFS('JPK_KR-1'!AK:AK,'JPK_KR-1'!W:W,J1908),"")</f>
        <v/>
      </c>
    </row>
    <row r="1909" spans="1:12" x14ac:dyDescent="0.35">
      <c r="A1909" t="str">
        <f>IF(KOKPIT!A1909&lt;&gt;"",KOKPIT!A1909,"")</f>
        <v/>
      </c>
      <c r="B1909" t="str">
        <f>IF(KOKPIT!B1909&lt;&gt;"",KOKPIT!B1909,"")</f>
        <v/>
      </c>
      <c r="C1909" s="124" t="str">
        <f>IF(A1909&lt;&gt;"",SUMIFS('JPK_KR-1'!AL:AL,'JPK_KR-1'!W:W,B1909),"")</f>
        <v/>
      </c>
      <c r="D1909" s="124" t="str">
        <f>IF(A1909&lt;&gt;"",SUMIFS('JPK_KR-1'!AM:AM,'JPK_KR-1'!W:W,B1909),"")</f>
        <v/>
      </c>
      <c r="E1909" t="str">
        <f>IF(KOKPIT!E1909&lt;&gt;"",KOKPIT!E1909,"")</f>
        <v/>
      </c>
      <c r="F1909" t="str">
        <f>IF(KOKPIT!F1909&lt;&gt;"",KOKPIT!F1909,"")</f>
        <v/>
      </c>
      <c r="G1909" s="124" t="str">
        <f>IF(E1909&lt;&gt;"",SUMIFS('JPK_KR-1'!AL:AL,'JPK_KR-1'!W:W,F1909),"")</f>
        <v/>
      </c>
      <c r="H1909" s="124" t="str">
        <f>IF(E1909&lt;&gt;"",SUMIFS('JPK_KR-1'!AM:AM,'JPK_KR-1'!W:W,F1909),"")</f>
        <v/>
      </c>
      <c r="I1909" t="str">
        <f>IF(KOKPIT!I1909&lt;&gt;"",KOKPIT!I1909,"")</f>
        <v/>
      </c>
      <c r="J1909" t="str">
        <f>IF(KOKPIT!J1909&lt;&gt;"",KOKPIT!J1909,"")</f>
        <v/>
      </c>
      <c r="K1909" s="124" t="str">
        <f>IF(I1909&lt;&gt;"",SUMIFS('JPK_KR-1'!AJ:AJ,'JPK_KR-1'!W:W,J1909),"")</f>
        <v/>
      </c>
      <c r="L1909" s="124" t="str">
        <f>IF(I1909&lt;&gt;"",SUMIFS('JPK_KR-1'!AK:AK,'JPK_KR-1'!W:W,J1909),"")</f>
        <v/>
      </c>
    </row>
    <row r="1910" spans="1:12" x14ac:dyDescent="0.35">
      <c r="A1910" t="str">
        <f>IF(KOKPIT!A1910&lt;&gt;"",KOKPIT!A1910,"")</f>
        <v/>
      </c>
      <c r="B1910" t="str">
        <f>IF(KOKPIT!B1910&lt;&gt;"",KOKPIT!B1910,"")</f>
        <v/>
      </c>
      <c r="C1910" s="124" t="str">
        <f>IF(A1910&lt;&gt;"",SUMIFS('JPK_KR-1'!AL:AL,'JPK_KR-1'!W:W,B1910),"")</f>
        <v/>
      </c>
      <c r="D1910" s="124" t="str">
        <f>IF(A1910&lt;&gt;"",SUMIFS('JPK_KR-1'!AM:AM,'JPK_KR-1'!W:W,B1910),"")</f>
        <v/>
      </c>
      <c r="E1910" t="str">
        <f>IF(KOKPIT!E1910&lt;&gt;"",KOKPIT!E1910,"")</f>
        <v/>
      </c>
      <c r="F1910" t="str">
        <f>IF(KOKPIT!F1910&lt;&gt;"",KOKPIT!F1910,"")</f>
        <v/>
      </c>
      <c r="G1910" s="124" t="str">
        <f>IF(E1910&lt;&gt;"",SUMIFS('JPK_KR-1'!AL:AL,'JPK_KR-1'!W:W,F1910),"")</f>
        <v/>
      </c>
      <c r="H1910" s="124" t="str">
        <f>IF(E1910&lt;&gt;"",SUMIFS('JPK_KR-1'!AM:AM,'JPK_KR-1'!W:W,F1910),"")</f>
        <v/>
      </c>
      <c r="I1910" t="str">
        <f>IF(KOKPIT!I1910&lt;&gt;"",KOKPIT!I1910,"")</f>
        <v/>
      </c>
      <c r="J1910" t="str">
        <f>IF(KOKPIT!J1910&lt;&gt;"",KOKPIT!J1910,"")</f>
        <v/>
      </c>
      <c r="K1910" s="124" t="str">
        <f>IF(I1910&lt;&gt;"",SUMIFS('JPK_KR-1'!AJ:AJ,'JPK_KR-1'!W:W,J1910),"")</f>
        <v/>
      </c>
      <c r="L1910" s="124" t="str">
        <f>IF(I1910&lt;&gt;"",SUMIFS('JPK_KR-1'!AK:AK,'JPK_KR-1'!W:W,J1910),"")</f>
        <v/>
      </c>
    </row>
    <row r="1911" spans="1:12" x14ac:dyDescent="0.35">
      <c r="A1911" t="str">
        <f>IF(KOKPIT!A1911&lt;&gt;"",KOKPIT!A1911,"")</f>
        <v/>
      </c>
      <c r="B1911" t="str">
        <f>IF(KOKPIT!B1911&lt;&gt;"",KOKPIT!B1911,"")</f>
        <v/>
      </c>
      <c r="C1911" s="124" t="str">
        <f>IF(A1911&lt;&gt;"",SUMIFS('JPK_KR-1'!AL:AL,'JPK_KR-1'!W:W,B1911),"")</f>
        <v/>
      </c>
      <c r="D1911" s="124" t="str">
        <f>IF(A1911&lt;&gt;"",SUMIFS('JPK_KR-1'!AM:AM,'JPK_KR-1'!W:W,B1911),"")</f>
        <v/>
      </c>
      <c r="E1911" t="str">
        <f>IF(KOKPIT!E1911&lt;&gt;"",KOKPIT!E1911,"")</f>
        <v/>
      </c>
      <c r="F1911" t="str">
        <f>IF(KOKPIT!F1911&lt;&gt;"",KOKPIT!F1911,"")</f>
        <v/>
      </c>
      <c r="G1911" s="124" t="str">
        <f>IF(E1911&lt;&gt;"",SUMIFS('JPK_KR-1'!AL:AL,'JPK_KR-1'!W:W,F1911),"")</f>
        <v/>
      </c>
      <c r="H1911" s="124" t="str">
        <f>IF(E1911&lt;&gt;"",SUMIFS('JPK_KR-1'!AM:AM,'JPK_KR-1'!W:W,F1911),"")</f>
        <v/>
      </c>
      <c r="I1911" t="str">
        <f>IF(KOKPIT!I1911&lt;&gt;"",KOKPIT!I1911,"")</f>
        <v/>
      </c>
      <c r="J1911" t="str">
        <f>IF(KOKPIT!J1911&lt;&gt;"",KOKPIT!J1911,"")</f>
        <v/>
      </c>
      <c r="K1911" s="124" t="str">
        <f>IF(I1911&lt;&gt;"",SUMIFS('JPK_KR-1'!AJ:AJ,'JPK_KR-1'!W:W,J1911),"")</f>
        <v/>
      </c>
      <c r="L1911" s="124" t="str">
        <f>IF(I1911&lt;&gt;"",SUMIFS('JPK_KR-1'!AK:AK,'JPK_KR-1'!W:W,J1911),"")</f>
        <v/>
      </c>
    </row>
    <row r="1912" spans="1:12" x14ac:dyDescent="0.35">
      <c r="A1912" t="str">
        <f>IF(KOKPIT!A1912&lt;&gt;"",KOKPIT!A1912,"")</f>
        <v/>
      </c>
      <c r="B1912" t="str">
        <f>IF(KOKPIT!B1912&lt;&gt;"",KOKPIT!B1912,"")</f>
        <v/>
      </c>
      <c r="C1912" s="124" t="str">
        <f>IF(A1912&lt;&gt;"",SUMIFS('JPK_KR-1'!AL:AL,'JPK_KR-1'!W:W,B1912),"")</f>
        <v/>
      </c>
      <c r="D1912" s="124" t="str">
        <f>IF(A1912&lt;&gt;"",SUMIFS('JPK_KR-1'!AM:AM,'JPK_KR-1'!W:W,B1912),"")</f>
        <v/>
      </c>
      <c r="E1912" t="str">
        <f>IF(KOKPIT!E1912&lt;&gt;"",KOKPIT!E1912,"")</f>
        <v/>
      </c>
      <c r="F1912" t="str">
        <f>IF(KOKPIT!F1912&lt;&gt;"",KOKPIT!F1912,"")</f>
        <v/>
      </c>
      <c r="G1912" s="124" t="str">
        <f>IF(E1912&lt;&gt;"",SUMIFS('JPK_KR-1'!AL:AL,'JPK_KR-1'!W:W,F1912),"")</f>
        <v/>
      </c>
      <c r="H1912" s="124" t="str">
        <f>IF(E1912&lt;&gt;"",SUMIFS('JPK_KR-1'!AM:AM,'JPK_KR-1'!W:W,F1912),"")</f>
        <v/>
      </c>
      <c r="I1912" t="str">
        <f>IF(KOKPIT!I1912&lt;&gt;"",KOKPIT!I1912,"")</f>
        <v/>
      </c>
      <c r="J1912" t="str">
        <f>IF(KOKPIT!J1912&lt;&gt;"",KOKPIT!J1912,"")</f>
        <v/>
      </c>
      <c r="K1912" s="124" t="str">
        <f>IF(I1912&lt;&gt;"",SUMIFS('JPK_KR-1'!AJ:AJ,'JPK_KR-1'!W:W,J1912),"")</f>
        <v/>
      </c>
      <c r="L1912" s="124" t="str">
        <f>IF(I1912&lt;&gt;"",SUMIFS('JPK_KR-1'!AK:AK,'JPK_KR-1'!W:W,J1912),"")</f>
        <v/>
      </c>
    </row>
    <row r="1913" spans="1:12" x14ac:dyDescent="0.35">
      <c r="A1913" t="str">
        <f>IF(KOKPIT!A1913&lt;&gt;"",KOKPIT!A1913,"")</f>
        <v/>
      </c>
      <c r="B1913" t="str">
        <f>IF(KOKPIT!B1913&lt;&gt;"",KOKPIT!B1913,"")</f>
        <v/>
      </c>
      <c r="C1913" s="124" t="str">
        <f>IF(A1913&lt;&gt;"",SUMIFS('JPK_KR-1'!AL:AL,'JPK_KR-1'!W:W,B1913),"")</f>
        <v/>
      </c>
      <c r="D1913" s="124" t="str">
        <f>IF(A1913&lt;&gt;"",SUMIFS('JPK_KR-1'!AM:AM,'JPK_KR-1'!W:W,B1913),"")</f>
        <v/>
      </c>
      <c r="E1913" t="str">
        <f>IF(KOKPIT!E1913&lt;&gt;"",KOKPIT!E1913,"")</f>
        <v/>
      </c>
      <c r="F1913" t="str">
        <f>IF(KOKPIT!F1913&lt;&gt;"",KOKPIT!F1913,"")</f>
        <v/>
      </c>
      <c r="G1913" s="124" t="str">
        <f>IF(E1913&lt;&gt;"",SUMIFS('JPK_KR-1'!AL:AL,'JPK_KR-1'!W:W,F1913),"")</f>
        <v/>
      </c>
      <c r="H1913" s="124" t="str">
        <f>IF(E1913&lt;&gt;"",SUMIFS('JPK_KR-1'!AM:AM,'JPK_KR-1'!W:W,F1913),"")</f>
        <v/>
      </c>
      <c r="I1913" t="str">
        <f>IF(KOKPIT!I1913&lt;&gt;"",KOKPIT!I1913,"")</f>
        <v/>
      </c>
      <c r="J1913" t="str">
        <f>IF(KOKPIT!J1913&lt;&gt;"",KOKPIT!J1913,"")</f>
        <v/>
      </c>
      <c r="K1913" s="124" t="str">
        <f>IF(I1913&lt;&gt;"",SUMIFS('JPK_KR-1'!AJ:AJ,'JPK_KR-1'!W:W,J1913),"")</f>
        <v/>
      </c>
      <c r="L1913" s="124" t="str">
        <f>IF(I1913&lt;&gt;"",SUMIFS('JPK_KR-1'!AK:AK,'JPK_KR-1'!W:W,J1913),"")</f>
        <v/>
      </c>
    </row>
    <row r="1914" spans="1:12" x14ac:dyDescent="0.35">
      <c r="A1914" t="str">
        <f>IF(KOKPIT!A1914&lt;&gt;"",KOKPIT!A1914,"")</f>
        <v/>
      </c>
      <c r="B1914" t="str">
        <f>IF(KOKPIT!B1914&lt;&gt;"",KOKPIT!B1914,"")</f>
        <v/>
      </c>
      <c r="C1914" s="124" t="str">
        <f>IF(A1914&lt;&gt;"",SUMIFS('JPK_KR-1'!AL:AL,'JPK_KR-1'!W:W,B1914),"")</f>
        <v/>
      </c>
      <c r="D1914" s="124" t="str">
        <f>IF(A1914&lt;&gt;"",SUMIFS('JPK_KR-1'!AM:AM,'JPK_KR-1'!W:W,B1914),"")</f>
        <v/>
      </c>
      <c r="E1914" t="str">
        <f>IF(KOKPIT!E1914&lt;&gt;"",KOKPIT!E1914,"")</f>
        <v/>
      </c>
      <c r="F1914" t="str">
        <f>IF(KOKPIT!F1914&lt;&gt;"",KOKPIT!F1914,"")</f>
        <v/>
      </c>
      <c r="G1914" s="124" t="str">
        <f>IF(E1914&lt;&gt;"",SUMIFS('JPK_KR-1'!AL:AL,'JPK_KR-1'!W:W,F1914),"")</f>
        <v/>
      </c>
      <c r="H1914" s="124" t="str">
        <f>IF(E1914&lt;&gt;"",SUMIFS('JPK_KR-1'!AM:AM,'JPK_KR-1'!W:W,F1914),"")</f>
        <v/>
      </c>
      <c r="I1914" t="str">
        <f>IF(KOKPIT!I1914&lt;&gt;"",KOKPIT!I1914,"")</f>
        <v/>
      </c>
      <c r="J1914" t="str">
        <f>IF(KOKPIT!J1914&lt;&gt;"",KOKPIT!J1914,"")</f>
        <v/>
      </c>
      <c r="K1914" s="124" t="str">
        <f>IF(I1914&lt;&gt;"",SUMIFS('JPK_KR-1'!AJ:AJ,'JPK_KR-1'!W:W,J1914),"")</f>
        <v/>
      </c>
      <c r="L1914" s="124" t="str">
        <f>IF(I1914&lt;&gt;"",SUMIFS('JPK_KR-1'!AK:AK,'JPK_KR-1'!W:W,J1914),"")</f>
        <v/>
      </c>
    </row>
    <row r="1915" spans="1:12" x14ac:dyDescent="0.35">
      <c r="A1915" t="str">
        <f>IF(KOKPIT!A1915&lt;&gt;"",KOKPIT!A1915,"")</f>
        <v/>
      </c>
      <c r="B1915" t="str">
        <f>IF(KOKPIT!B1915&lt;&gt;"",KOKPIT!B1915,"")</f>
        <v/>
      </c>
      <c r="C1915" s="124" t="str">
        <f>IF(A1915&lt;&gt;"",SUMIFS('JPK_KR-1'!AL:AL,'JPK_KR-1'!W:W,B1915),"")</f>
        <v/>
      </c>
      <c r="D1915" s="124" t="str">
        <f>IF(A1915&lt;&gt;"",SUMIFS('JPK_KR-1'!AM:AM,'JPK_KR-1'!W:W,B1915),"")</f>
        <v/>
      </c>
      <c r="E1915" t="str">
        <f>IF(KOKPIT!E1915&lt;&gt;"",KOKPIT!E1915,"")</f>
        <v/>
      </c>
      <c r="F1915" t="str">
        <f>IF(KOKPIT!F1915&lt;&gt;"",KOKPIT!F1915,"")</f>
        <v/>
      </c>
      <c r="G1915" s="124" t="str">
        <f>IF(E1915&lt;&gt;"",SUMIFS('JPK_KR-1'!AL:AL,'JPK_KR-1'!W:W,F1915),"")</f>
        <v/>
      </c>
      <c r="H1915" s="124" t="str">
        <f>IF(E1915&lt;&gt;"",SUMIFS('JPK_KR-1'!AM:AM,'JPK_KR-1'!W:W,F1915),"")</f>
        <v/>
      </c>
      <c r="I1915" t="str">
        <f>IF(KOKPIT!I1915&lt;&gt;"",KOKPIT!I1915,"")</f>
        <v/>
      </c>
      <c r="J1915" t="str">
        <f>IF(KOKPIT!J1915&lt;&gt;"",KOKPIT!J1915,"")</f>
        <v/>
      </c>
      <c r="K1915" s="124" t="str">
        <f>IF(I1915&lt;&gt;"",SUMIFS('JPK_KR-1'!AJ:AJ,'JPK_KR-1'!W:W,J1915),"")</f>
        <v/>
      </c>
      <c r="L1915" s="124" t="str">
        <f>IF(I1915&lt;&gt;"",SUMIFS('JPK_KR-1'!AK:AK,'JPK_KR-1'!W:W,J1915),"")</f>
        <v/>
      </c>
    </row>
    <row r="1916" spans="1:12" x14ac:dyDescent="0.35">
      <c r="A1916" t="str">
        <f>IF(KOKPIT!A1916&lt;&gt;"",KOKPIT!A1916,"")</f>
        <v/>
      </c>
      <c r="B1916" t="str">
        <f>IF(KOKPIT!B1916&lt;&gt;"",KOKPIT!B1916,"")</f>
        <v/>
      </c>
      <c r="C1916" s="124" t="str">
        <f>IF(A1916&lt;&gt;"",SUMIFS('JPK_KR-1'!AL:AL,'JPK_KR-1'!W:W,B1916),"")</f>
        <v/>
      </c>
      <c r="D1916" s="124" t="str">
        <f>IF(A1916&lt;&gt;"",SUMIFS('JPK_KR-1'!AM:AM,'JPK_KR-1'!W:W,B1916),"")</f>
        <v/>
      </c>
      <c r="E1916" t="str">
        <f>IF(KOKPIT!E1916&lt;&gt;"",KOKPIT!E1916,"")</f>
        <v/>
      </c>
      <c r="F1916" t="str">
        <f>IF(KOKPIT!F1916&lt;&gt;"",KOKPIT!F1916,"")</f>
        <v/>
      </c>
      <c r="G1916" s="124" t="str">
        <f>IF(E1916&lt;&gt;"",SUMIFS('JPK_KR-1'!AL:AL,'JPK_KR-1'!W:W,F1916),"")</f>
        <v/>
      </c>
      <c r="H1916" s="124" t="str">
        <f>IF(E1916&lt;&gt;"",SUMIFS('JPK_KR-1'!AM:AM,'JPK_KR-1'!W:W,F1916),"")</f>
        <v/>
      </c>
      <c r="I1916" t="str">
        <f>IF(KOKPIT!I1916&lt;&gt;"",KOKPIT!I1916,"")</f>
        <v/>
      </c>
      <c r="J1916" t="str">
        <f>IF(KOKPIT!J1916&lt;&gt;"",KOKPIT!J1916,"")</f>
        <v/>
      </c>
      <c r="K1916" s="124" t="str">
        <f>IF(I1916&lt;&gt;"",SUMIFS('JPK_KR-1'!AJ:AJ,'JPK_KR-1'!W:W,J1916),"")</f>
        <v/>
      </c>
      <c r="L1916" s="124" t="str">
        <f>IF(I1916&lt;&gt;"",SUMIFS('JPK_KR-1'!AK:AK,'JPK_KR-1'!W:W,J1916),"")</f>
        <v/>
      </c>
    </row>
    <row r="1917" spans="1:12" x14ac:dyDescent="0.35">
      <c r="A1917" t="str">
        <f>IF(KOKPIT!A1917&lt;&gt;"",KOKPIT!A1917,"")</f>
        <v/>
      </c>
      <c r="B1917" t="str">
        <f>IF(KOKPIT!B1917&lt;&gt;"",KOKPIT!B1917,"")</f>
        <v/>
      </c>
      <c r="C1917" s="124" t="str">
        <f>IF(A1917&lt;&gt;"",SUMIFS('JPK_KR-1'!AL:AL,'JPK_KR-1'!W:W,B1917),"")</f>
        <v/>
      </c>
      <c r="D1917" s="124" t="str">
        <f>IF(A1917&lt;&gt;"",SUMIFS('JPK_KR-1'!AM:AM,'JPK_KR-1'!W:W,B1917),"")</f>
        <v/>
      </c>
      <c r="E1917" t="str">
        <f>IF(KOKPIT!E1917&lt;&gt;"",KOKPIT!E1917,"")</f>
        <v/>
      </c>
      <c r="F1917" t="str">
        <f>IF(KOKPIT!F1917&lt;&gt;"",KOKPIT!F1917,"")</f>
        <v/>
      </c>
      <c r="G1917" s="124" t="str">
        <f>IF(E1917&lt;&gt;"",SUMIFS('JPK_KR-1'!AL:AL,'JPK_KR-1'!W:W,F1917),"")</f>
        <v/>
      </c>
      <c r="H1917" s="124" t="str">
        <f>IF(E1917&lt;&gt;"",SUMIFS('JPK_KR-1'!AM:AM,'JPK_KR-1'!W:W,F1917),"")</f>
        <v/>
      </c>
      <c r="I1917" t="str">
        <f>IF(KOKPIT!I1917&lt;&gt;"",KOKPIT!I1917,"")</f>
        <v/>
      </c>
      <c r="J1917" t="str">
        <f>IF(KOKPIT!J1917&lt;&gt;"",KOKPIT!J1917,"")</f>
        <v/>
      </c>
      <c r="K1917" s="124" t="str">
        <f>IF(I1917&lt;&gt;"",SUMIFS('JPK_KR-1'!AJ:AJ,'JPK_KR-1'!W:W,J1917),"")</f>
        <v/>
      </c>
      <c r="L1917" s="124" t="str">
        <f>IF(I1917&lt;&gt;"",SUMIFS('JPK_KR-1'!AK:AK,'JPK_KR-1'!W:W,J1917),"")</f>
        <v/>
      </c>
    </row>
    <row r="1918" spans="1:12" x14ac:dyDescent="0.35">
      <c r="A1918" t="str">
        <f>IF(KOKPIT!A1918&lt;&gt;"",KOKPIT!A1918,"")</f>
        <v/>
      </c>
      <c r="B1918" t="str">
        <f>IF(KOKPIT!B1918&lt;&gt;"",KOKPIT!B1918,"")</f>
        <v/>
      </c>
      <c r="C1918" s="124" t="str">
        <f>IF(A1918&lt;&gt;"",SUMIFS('JPK_KR-1'!AL:AL,'JPK_KR-1'!W:W,B1918),"")</f>
        <v/>
      </c>
      <c r="D1918" s="124" t="str">
        <f>IF(A1918&lt;&gt;"",SUMIFS('JPK_KR-1'!AM:AM,'JPK_KR-1'!W:W,B1918),"")</f>
        <v/>
      </c>
      <c r="E1918" t="str">
        <f>IF(KOKPIT!E1918&lt;&gt;"",KOKPIT!E1918,"")</f>
        <v/>
      </c>
      <c r="F1918" t="str">
        <f>IF(KOKPIT!F1918&lt;&gt;"",KOKPIT!F1918,"")</f>
        <v/>
      </c>
      <c r="G1918" s="124" t="str">
        <f>IF(E1918&lt;&gt;"",SUMIFS('JPK_KR-1'!AL:AL,'JPK_KR-1'!W:W,F1918),"")</f>
        <v/>
      </c>
      <c r="H1918" s="124" t="str">
        <f>IF(E1918&lt;&gt;"",SUMIFS('JPK_KR-1'!AM:AM,'JPK_KR-1'!W:W,F1918),"")</f>
        <v/>
      </c>
      <c r="I1918" t="str">
        <f>IF(KOKPIT!I1918&lt;&gt;"",KOKPIT!I1918,"")</f>
        <v/>
      </c>
      <c r="J1918" t="str">
        <f>IF(KOKPIT!J1918&lt;&gt;"",KOKPIT!J1918,"")</f>
        <v/>
      </c>
      <c r="K1918" s="124" t="str">
        <f>IF(I1918&lt;&gt;"",SUMIFS('JPK_KR-1'!AJ:AJ,'JPK_KR-1'!W:W,J1918),"")</f>
        <v/>
      </c>
      <c r="L1918" s="124" t="str">
        <f>IF(I1918&lt;&gt;"",SUMIFS('JPK_KR-1'!AK:AK,'JPK_KR-1'!W:W,J1918),"")</f>
        <v/>
      </c>
    </row>
    <row r="1919" spans="1:12" x14ac:dyDescent="0.35">
      <c r="A1919" t="str">
        <f>IF(KOKPIT!A1919&lt;&gt;"",KOKPIT!A1919,"")</f>
        <v/>
      </c>
      <c r="B1919" t="str">
        <f>IF(KOKPIT!B1919&lt;&gt;"",KOKPIT!B1919,"")</f>
        <v/>
      </c>
      <c r="C1919" s="124" t="str">
        <f>IF(A1919&lt;&gt;"",SUMIFS('JPK_KR-1'!AL:AL,'JPK_KR-1'!W:W,B1919),"")</f>
        <v/>
      </c>
      <c r="D1919" s="124" t="str">
        <f>IF(A1919&lt;&gt;"",SUMIFS('JPK_KR-1'!AM:AM,'JPK_KR-1'!W:W,B1919),"")</f>
        <v/>
      </c>
      <c r="E1919" t="str">
        <f>IF(KOKPIT!E1919&lt;&gt;"",KOKPIT!E1919,"")</f>
        <v/>
      </c>
      <c r="F1919" t="str">
        <f>IF(KOKPIT!F1919&lt;&gt;"",KOKPIT!F1919,"")</f>
        <v/>
      </c>
      <c r="G1919" s="124" t="str">
        <f>IF(E1919&lt;&gt;"",SUMIFS('JPK_KR-1'!AL:AL,'JPK_KR-1'!W:W,F1919),"")</f>
        <v/>
      </c>
      <c r="H1919" s="124" t="str">
        <f>IF(E1919&lt;&gt;"",SUMIFS('JPK_KR-1'!AM:AM,'JPK_KR-1'!W:W,F1919),"")</f>
        <v/>
      </c>
      <c r="I1919" t="str">
        <f>IF(KOKPIT!I1919&lt;&gt;"",KOKPIT!I1919,"")</f>
        <v/>
      </c>
      <c r="J1919" t="str">
        <f>IF(KOKPIT!J1919&lt;&gt;"",KOKPIT!J1919,"")</f>
        <v/>
      </c>
      <c r="K1919" s="124" t="str">
        <f>IF(I1919&lt;&gt;"",SUMIFS('JPK_KR-1'!AJ:AJ,'JPK_KR-1'!W:W,J1919),"")</f>
        <v/>
      </c>
      <c r="L1919" s="124" t="str">
        <f>IF(I1919&lt;&gt;"",SUMIFS('JPK_KR-1'!AK:AK,'JPK_KR-1'!W:W,J1919),"")</f>
        <v/>
      </c>
    </row>
    <row r="1920" spans="1:12" x14ac:dyDescent="0.35">
      <c r="A1920" t="str">
        <f>IF(KOKPIT!A1920&lt;&gt;"",KOKPIT!A1920,"")</f>
        <v/>
      </c>
      <c r="B1920" t="str">
        <f>IF(KOKPIT!B1920&lt;&gt;"",KOKPIT!B1920,"")</f>
        <v/>
      </c>
      <c r="C1920" s="124" t="str">
        <f>IF(A1920&lt;&gt;"",SUMIFS('JPK_KR-1'!AL:AL,'JPK_KR-1'!W:W,B1920),"")</f>
        <v/>
      </c>
      <c r="D1920" s="124" t="str">
        <f>IF(A1920&lt;&gt;"",SUMIFS('JPK_KR-1'!AM:AM,'JPK_KR-1'!W:W,B1920),"")</f>
        <v/>
      </c>
      <c r="E1920" t="str">
        <f>IF(KOKPIT!E1920&lt;&gt;"",KOKPIT!E1920,"")</f>
        <v/>
      </c>
      <c r="F1920" t="str">
        <f>IF(KOKPIT!F1920&lt;&gt;"",KOKPIT!F1920,"")</f>
        <v/>
      </c>
      <c r="G1920" s="124" t="str">
        <f>IF(E1920&lt;&gt;"",SUMIFS('JPK_KR-1'!AL:AL,'JPK_KR-1'!W:W,F1920),"")</f>
        <v/>
      </c>
      <c r="H1920" s="124" t="str">
        <f>IF(E1920&lt;&gt;"",SUMIFS('JPK_KR-1'!AM:AM,'JPK_KR-1'!W:W,F1920),"")</f>
        <v/>
      </c>
      <c r="I1920" t="str">
        <f>IF(KOKPIT!I1920&lt;&gt;"",KOKPIT!I1920,"")</f>
        <v/>
      </c>
      <c r="J1920" t="str">
        <f>IF(KOKPIT!J1920&lt;&gt;"",KOKPIT!J1920,"")</f>
        <v/>
      </c>
      <c r="K1920" s="124" t="str">
        <f>IF(I1920&lt;&gt;"",SUMIFS('JPK_KR-1'!AJ:AJ,'JPK_KR-1'!W:W,J1920),"")</f>
        <v/>
      </c>
      <c r="L1920" s="124" t="str">
        <f>IF(I1920&lt;&gt;"",SUMIFS('JPK_KR-1'!AK:AK,'JPK_KR-1'!W:W,J1920),"")</f>
        <v/>
      </c>
    </row>
    <row r="1921" spans="1:12" x14ac:dyDescent="0.35">
      <c r="A1921" t="str">
        <f>IF(KOKPIT!A1921&lt;&gt;"",KOKPIT!A1921,"")</f>
        <v/>
      </c>
      <c r="B1921" t="str">
        <f>IF(KOKPIT!B1921&lt;&gt;"",KOKPIT!B1921,"")</f>
        <v/>
      </c>
      <c r="C1921" s="124" t="str">
        <f>IF(A1921&lt;&gt;"",SUMIFS('JPK_KR-1'!AL:AL,'JPK_KR-1'!W:W,B1921),"")</f>
        <v/>
      </c>
      <c r="D1921" s="124" t="str">
        <f>IF(A1921&lt;&gt;"",SUMIFS('JPK_KR-1'!AM:AM,'JPK_KR-1'!W:W,B1921),"")</f>
        <v/>
      </c>
      <c r="E1921" t="str">
        <f>IF(KOKPIT!E1921&lt;&gt;"",KOKPIT!E1921,"")</f>
        <v/>
      </c>
      <c r="F1921" t="str">
        <f>IF(KOKPIT!F1921&lt;&gt;"",KOKPIT!F1921,"")</f>
        <v/>
      </c>
      <c r="G1921" s="124" t="str">
        <f>IF(E1921&lt;&gt;"",SUMIFS('JPK_KR-1'!AL:AL,'JPK_KR-1'!W:W,F1921),"")</f>
        <v/>
      </c>
      <c r="H1921" s="124" t="str">
        <f>IF(E1921&lt;&gt;"",SUMIFS('JPK_KR-1'!AM:AM,'JPK_KR-1'!W:W,F1921),"")</f>
        <v/>
      </c>
      <c r="I1921" t="str">
        <f>IF(KOKPIT!I1921&lt;&gt;"",KOKPIT!I1921,"")</f>
        <v/>
      </c>
      <c r="J1921" t="str">
        <f>IF(KOKPIT!J1921&lt;&gt;"",KOKPIT!J1921,"")</f>
        <v/>
      </c>
      <c r="K1921" s="124" t="str">
        <f>IF(I1921&lt;&gt;"",SUMIFS('JPK_KR-1'!AJ:AJ,'JPK_KR-1'!W:W,J1921),"")</f>
        <v/>
      </c>
      <c r="L1921" s="124" t="str">
        <f>IF(I1921&lt;&gt;"",SUMIFS('JPK_KR-1'!AK:AK,'JPK_KR-1'!W:W,J1921),"")</f>
        <v/>
      </c>
    </row>
    <row r="1922" spans="1:12" x14ac:dyDescent="0.35">
      <c r="A1922" t="str">
        <f>IF(KOKPIT!A1922&lt;&gt;"",KOKPIT!A1922,"")</f>
        <v/>
      </c>
      <c r="B1922" t="str">
        <f>IF(KOKPIT!B1922&lt;&gt;"",KOKPIT!B1922,"")</f>
        <v/>
      </c>
      <c r="C1922" s="124" t="str">
        <f>IF(A1922&lt;&gt;"",SUMIFS('JPK_KR-1'!AL:AL,'JPK_KR-1'!W:W,B1922),"")</f>
        <v/>
      </c>
      <c r="D1922" s="124" t="str">
        <f>IF(A1922&lt;&gt;"",SUMIFS('JPK_KR-1'!AM:AM,'JPK_KR-1'!W:W,B1922),"")</f>
        <v/>
      </c>
      <c r="E1922" t="str">
        <f>IF(KOKPIT!E1922&lt;&gt;"",KOKPIT!E1922,"")</f>
        <v/>
      </c>
      <c r="F1922" t="str">
        <f>IF(KOKPIT!F1922&lt;&gt;"",KOKPIT!F1922,"")</f>
        <v/>
      </c>
      <c r="G1922" s="124" t="str">
        <f>IF(E1922&lt;&gt;"",SUMIFS('JPK_KR-1'!AL:AL,'JPK_KR-1'!W:W,F1922),"")</f>
        <v/>
      </c>
      <c r="H1922" s="124" t="str">
        <f>IF(E1922&lt;&gt;"",SUMIFS('JPK_KR-1'!AM:AM,'JPK_KR-1'!W:W,F1922),"")</f>
        <v/>
      </c>
      <c r="I1922" t="str">
        <f>IF(KOKPIT!I1922&lt;&gt;"",KOKPIT!I1922,"")</f>
        <v/>
      </c>
      <c r="J1922" t="str">
        <f>IF(KOKPIT!J1922&lt;&gt;"",KOKPIT!J1922,"")</f>
        <v/>
      </c>
      <c r="K1922" s="124" t="str">
        <f>IF(I1922&lt;&gt;"",SUMIFS('JPK_KR-1'!AJ:AJ,'JPK_KR-1'!W:W,J1922),"")</f>
        <v/>
      </c>
      <c r="L1922" s="124" t="str">
        <f>IF(I1922&lt;&gt;"",SUMIFS('JPK_KR-1'!AK:AK,'JPK_KR-1'!W:W,J1922),"")</f>
        <v/>
      </c>
    </row>
    <row r="1923" spans="1:12" x14ac:dyDescent="0.35">
      <c r="A1923" t="str">
        <f>IF(KOKPIT!A1923&lt;&gt;"",KOKPIT!A1923,"")</f>
        <v/>
      </c>
      <c r="B1923" t="str">
        <f>IF(KOKPIT!B1923&lt;&gt;"",KOKPIT!B1923,"")</f>
        <v/>
      </c>
      <c r="C1923" s="124" t="str">
        <f>IF(A1923&lt;&gt;"",SUMIFS('JPK_KR-1'!AL:AL,'JPK_KR-1'!W:W,B1923),"")</f>
        <v/>
      </c>
      <c r="D1923" s="124" t="str">
        <f>IF(A1923&lt;&gt;"",SUMIFS('JPK_KR-1'!AM:AM,'JPK_KR-1'!W:W,B1923),"")</f>
        <v/>
      </c>
      <c r="E1923" t="str">
        <f>IF(KOKPIT!E1923&lt;&gt;"",KOKPIT!E1923,"")</f>
        <v/>
      </c>
      <c r="F1923" t="str">
        <f>IF(KOKPIT!F1923&lt;&gt;"",KOKPIT!F1923,"")</f>
        <v/>
      </c>
      <c r="G1923" s="124" t="str">
        <f>IF(E1923&lt;&gt;"",SUMIFS('JPK_KR-1'!AL:AL,'JPK_KR-1'!W:W,F1923),"")</f>
        <v/>
      </c>
      <c r="H1923" s="124" t="str">
        <f>IF(E1923&lt;&gt;"",SUMIFS('JPK_KR-1'!AM:AM,'JPK_KR-1'!W:W,F1923),"")</f>
        <v/>
      </c>
      <c r="I1923" t="str">
        <f>IF(KOKPIT!I1923&lt;&gt;"",KOKPIT!I1923,"")</f>
        <v/>
      </c>
      <c r="J1923" t="str">
        <f>IF(KOKPIT!J1923&lt;&gt;"",KOKPIT!J1923,"")</f>
        <v/>
      </c>
      <c r="K1923" s="124" t="str">
        <f>IF(I1923&lt;&gt;"",SUMIFS('JPK_KR-1'!AJ:AJ,'JPK_KR-1'!W:W,J1923),"")</f>
        <v/>
      </c>
      <c r="L1923" s="124" t="str">
        <f>IF(I1923&lt;&gt;"",SUMIFS('JPK_KR-1'!AK:AK,'JPK_KR-1'!W:W,J1923),"")</f>
        <v/>
      </c>
    </row>
    <row r="1924" spans="1:12" x14ac:dyDescent="0.35">
      <c r="A1924" t="str">
        <f>IF(KOKPIT!A1924&lt;&gt;"",KOKPIT!A1924,"")</f>
        <v/>
      </c>
      <c r="B1924" t="str">
        <f>IF(KOKPIT!B1924&lt;&gt;"",KOKPIT!B1924,"")</f>
        <v/>
      </c>
      <c r="C1924" s="124" t="str">
        <f>IF(A1924&lt;&gt;"",SUMIFS('JPK_KR-1'!AL:AL,'JPK_KR-1'!W:W,B1924),"")</f>
        <v/>
      </c>
      <c r="D1924" s="124" t="str">
        <f>IF(A1924&lt;&gt;"",SUMIFS('JPK_KR-1'!AM:AM,'JPK_KR-1'!W:W,B1924),"")</f>
        <v/>
      </c>
      <c r="E1924" t="str">
        <f>IF(KOKPIT!E1924&lt;&gt;"",KOKPIT!E1924,"")</f>
        <v/>
      </c>
      <c r="F1924" t="str">
        <f>IF(KOKPIT!F1924&lt;&gt;"",KOKPIT!F1924,"")</f>
        <v/>
      </c>
      <c r="G1924" s="124" t="str">
        <f>IF(E1924&lt;&gt;"",SUMIFS('JPK_KR-1'!AL:AL,'JPK_KR-1'!W:W,F1924),"")</f>
        <v/>
      </c>
      <c r="H1924" s="124" t="str">
        <f>IF(E1924&lt;&gt;"",SUMIFS('JPK_KR-1'!AM:AM,'JPK_KR-1'!W:W,F1924),"")</f>
        <v/>
      </c>
      <c r="I1924" t="str">
        <f>IF(KOKPIT!I1924&lt;&gt;"",KOKPIT!I1924,"")</f>
        <v/>
      </c>
      <c r="J1924" t="str">
        <f>IF(KOKPIT!J1924&lt;&gt;"",KOKPIT!J1924,"")</f>
        <v/>
      </c>
      <c r="K1924" s="124" t="str">
        <f>IF(I1924&lt;&gt;"",SUMIFS('JPK_KR-1'!AJ:AJ,'JPK_KR-1'!W:W,J1924),"")</f>
        <v/>
      </c>
      <c r="L1924" s="124" t="str">
        <f>IF(I1924&lt;&gt;"",SUMIFS('JPK_KR-1'!AK:AK,'JPK_KR-1'!W:W,J1924),"")</f>
        <v/>
      </c>
    </row>
    <row r="1925" spans="1:12" x14ac:dyDescent="0.35">
      <c r="A1925" t="str">
        <f>IF(KOKPIT!A1925&lt;&gt;"",KOKPIT!A1925,"")</f>
        <v/>
      </c>
      <c r="B1925" t="str">
        <f>IF(KOKPIT!B1925&lt;&gt;"",KOKPIT!B1925,"")</f>
        <v/>
      </c>
      <c r="C1925" s="124" t="str">
        <f>IF(A1925&lt;&gt;"",SUMIFS('JPK_KR-1'!AL:AL,'JPK_KR-1'!W:W,B1925),"")</f>
        <v/>
      </c>
      <c r="D1925" s="124" t="str">
        <f>IF(A1925&lt;&gt;"",SUMIFS('JPK_KR-1'!AM:AM,'JPK_KR-1'!W:W,B1925),"")</f>
        <v/>
      </c>
      <c r="E1925" t="str">
        <f>IF(KOKPIT!E1925&lt;&gt;"",KOKPIT!E1925,"")</f>
        <v/>
      </c>
      <c r="F1925" t="str">
        <f>IF(KOKPIT!F1925&lt;&gt;"",KOKPIT!F1925,"")</f>
        <v/>
      </c>
      <c r="G1925" s="124" t="str">
        <f>IF(E1925&lt;&gt;"",SUMIFS('JPK_KR-1'!AL:AL,'JPK_KR-1'!W:W,F1925),"")</f>
        <v/>
      </c>
      <c r="H1925" s="124" t="str">
        <f>IF(E1925&lt;&gt;"",SUMIFS('JPK_KR-1'!AM:AM,'JPK_KR-1'!W:W,F1925),"")</f>
        <v/>
      </c>
      <c r="I1925" t="str">
        <f>IF(KOKPIT!I1925&lt;&gt;"",KOKPIT!I1925,"")</f>
        <v/>
      </c>
      <c r="J1925" t="str">
        <f>IF(KOKPIT!J1925&lt;&gt;"",KOKPIT!J1925,"")</f>
        <v/>
      </c>
      <c r="K1925" s="124" t="str">
        <f>IF(I1925&lt;&gt;"",SUMIFS('JPK_KR-1'!AJ:AJ,'JPK_KR-1'!W:W,J1925),"")</f>
        <v/>
      </c>
      <c r="L1925" s="124" t="str">
        <f>IF(I1925&lt;&gt;"",SUMIFS('JPK_KR-1'!AK:AK,'JPK_KR-1'!W:W,J1925),"")</f>
        <v/>
      </c>
    </row>
    <row r="1926" spans="1:12" x14ac:dyDescent="0.35">
      <c r="A1926" t="str">
        <f>IF(KOKPIT!A1926&lt;&gt;"",KOKPIT!A1926,"")</f>
        <v/>
      </c>
      <c r="B1926" t="str">
        <f>IF(KOKPIT!B1926&lt;&gt;"",KOKPIT!B1926,"")</f>
        <v/>
      </c>
      <c r="C1926" s="124" t="str">
        <f>IF(A1926&lt;&gt;"",SUMIFS('JPK_KR-1'!AL:AL,'JPK_KR-1'!W:W,B1926),"")</f>
        <v/>
      </c>
      <c r="D1926" s="124" t="str">
        <f>IF(A1926&lt;&gt;"",SUMIFS('JPK_KR-1'!AM:AM,'JPK_KR-1'!W:W,B1926),"")</f>
        <v/>
      </c>
      <c r="E1926" t="str">
        <f>IF(KOKPIT!E1926&lt;&gt;"",KOKPIT!E1926,"")</f>
        <v/>
      </c>
      <c r="F1926" t="str">
        <f>IF(KOKPIT!F1926&lt;&gt;"",KOKPIT!F1926,"")</f>
        <v/>
      </c>
      <c r="G1926" s="124" t="str">
        <f>IF(E1926&lt;&gt;"",SUMIFS('JPK_KR-1'!AL:AL,'JPK_KR-1'!W:W,F1926),"")</f>
        <v/>
      </c>
      <c r="H1926" s="124" t="str">
        <f>IF(E1926&lt;&gt;"",SUMIFS('JPK_KR-1'!AM:AM,'JPK_KR-1'!W:W,F1926),"")</f>
        <v/>
      </c>
      <c r="I1926" t="str">
        <f>IF(KOKPIT!I1926&lt;&gt;"",KOKPIT!I1926,"")</f>
        <v/>
      </c>
      <c r="J1926" t="str">
        <f>IF(KOKPIT!J1926&lt;&gt;"",KOKPIT!J1926,"")</f>
        <v/>
      </c>
      <c r="K1926" s="124" t="str">
        <f>IF(I1926&lt;&gt;"",SUMIFS('JPK_KR-1'!AJ:AJ,'JPK_KR-1'!W:W,J1926),"")</f>
        <v/>
      </c>
      <c r="L1926" s="124" t="str">
        <f>IF(I1926&lt;&gt;"",SUMIFS('JPK_KR-1'!AK:AK,'JPK_KR-1'!W:W,J1926),"")</f>
        <v/>
      </c>
    </row>
    <row r="1927" spans="1:12" x14ac:dyDescent="0.35">
      <c r="A1927" t="str">
        <f>IF(KOKPIT!A1927&lt;&gt;"",KOKPIT!A1927,"")</f>
        <v/>
      </c>
      <c r="B1927" t="str">
        <f>IF(KOKPIT!B1927&lt;&gt;"",KOKPIT!B1927,"")</f>
        <v/>
      </c>
      <c r="C1927" s="124" t="str">
        <f>IF(A1927&lt;&gt;"",SUMIFS('JPK_KR-1'!AL:AL,'JPK_KR-1'!W:W,B1927),"")</f>
        <v/>
      </c>
      <c r="D1927" s="124" t="str">
        <f>IF(A1927&lt;&gt;"",SUMIFS('JPK_KR-1'!AM:AM,'JPK_KR-1'!W:W,B1927),"")</f>
        <v/>
      </c>
      <c r="E1927" t="str">
        <f>IF(KOKPIT!E1927&lt;&gt;"",KOKPIT!E1927,"")</f>
        <v/>
      </c>
      <c r="F1927" t="str">
        <f>IF(KOKPIT!F1927&lt;&gt;"",KOKPIT!F1927,"")</f>
        <v/>
      </c>
      <c r="G1927" s="124" t="str">
        <f>IF(E1927&lt;&gt;"",SUMIFS('JPK_KR-1'!AL:AL,'JPK_KR-1'!W:W,F1927),"")</f>
        <v/>
      </c>
      <c r="H1927" s="124" t="str">
        <f>IF(E1927&lt;&gt;"",SUMIFS('JPK_KR-1'!AM:AM,'JPK_KR-1'!W:W,F1927),"")</f>
        <v/>
      </c>
      <c r="I1927" t="str">
        <f>IF(KOKPIT!I1927&lt;&gt;"",KOKPIT!I1927,"")</f>
        <v/>
      </c>
      <c r="J1927" t="str">
        <f>IF(KOKPIT!J1927&lt;&gt;"",KOKPIT!J1927,"")</f>
        <v/>
      </c>
      <c r="K1927" s="124" t="str">
        <f>IF(I1927&lt;&gt;"",SUMIFS('JPK_KR-1'!AJ:AJ,'JPK_KR-1'!W:W,J1927),"")</f>
        <v/>
      </c>
      <c r="L1927" s="124" t="str">
        <f>IF(I1927&lt;&gt;"",SUMIFS('JPK_KR-1'!AK:AK,'JPK_KR-1'!W:W,J1927),"")</f>
        <v/>
      </c>
    </row>
    <row r="1928" spans="1:12" x14ac:dyDescent="0.35">
      <c r="A1928" t="str">
        <f>IF(KOKPIT!A1928&lt;&gt;"",KOKPIT!A1928,"")</f>
        <v/>
      </c>
      <c r="B1928" t="str">
        <f>IF(KOKPIT!B1928&lt;&gt;"",KOKPIT!B1928,"")</f>
        <v/>
      </c>
      <c r="C1928" s="124" t="str">
        <f>IF(A1928&lt;&gt;"",SUMIFS('JPK_KR-1'!AL:AL,'JPK_KR-1'!W:W,B1928),"")</f>
        <v/>
      </c>
      <c r="D1928" s="124" t="str">
        <f>IF(A1928&lt;&gt;"",SUMIFS('JPK_KR-1'!AM:AM,'JPK_KR-1'!W:W,B1928),"")</f>
        <v/>
      </c>
      <c r="E1928" t="str">
        <f>IF(KOKPIT!E1928&lt;&gt;"",KOKPIT!E1928,"")</f>
        <v/>
      </c>
      <c r="F1928" t="str">
        <f>IF(KOKPIT!F1928&lt;&gt;"",KOKPIT!F1928,"")</f>
        <v/>
      </c>
      <c r="G1928" s="124" t="str">
        <f>IF(E1928&lt;&gt;"",SUMIFS('JPK_KR-1'!AL:AL,'JPK_KR-1'!W:W,F1928),"")</f>
        <v/>
      </c>
      <c r="H1928" s="124" t="str">
        <f>IF(E1928&lt;&gt;"",SUMIFS('JPK_KR-1'!AM:AM,'JPK_KR-1'!W:W,F1928),"")</f>
        <v/>
      </c>
      <c r="I1928" t="str">
        <f>IF(KOKPIT!I1928&lt;&gt;"",KOKPIT!I1928,"")</f>
        <v/>
      </c>
      <c r="J1928" t="str">
        <f>IF(KOKPIT!J1928&lt;&gt;"",KOKPIT!J1928,"")</f>
        <v/>
      </c>
      <c r="K1928" s="124" t="str">
        <f>IF(I1928&lt;&gt;"",SUMIFS('JPK_KR-1'!AJ:AJ,'JPK_KR-1'!W:W,J1928),"")</f>
        <v/>
      </c>
      <c r="L1928" s="124" t="str">
        <f>IF(I1928&lt;&gt;"",SUMIFS('JPK_KR-1'!AK:AK,'JPK_KR-1'!W:W,J1928),"")</f>
        <v/>
      </c>
    </row>
    <row r="1929" spans="1:12" x14ac:dyDescent="0.35">
      <c r="A1929" t="str">
        <f>IF(KOKPIT!A1929&lt;&gt;"",KOKPIT!A1929,"")</f>
        <v/>
      </c>
      <c r="B1929" t="str">
        <f>IF(KOKPIT!B1929&lt;&gt;"",KOKPIT!B1929,"")</f>
        <v/>
      </c>
      <c r="C1929" s="124" t="str">
        <f>IF(A1929&lt;&gt;"",SUMIFS('JPK_KR-1'!AL:AL,'JPK_KR-1'!W:W,B1929),"")</f>
        <v/>
      </c>
      <c r="D1929" s="124" t="str">
        <f>IF(A1929&lt;&gt;"",SUMIFS('JPK_KR-1'!AM:AM,'JPK_KR-1'!W:W,B1929),"")</f>
        <v/>
      </c>
      <c r="E1929" t="str">
        <f>IF(KOKPIT!E1929&lt;&gt;"",KOKPIT!E1929,"")</f>
        <v/>
      </c>
      <c r="F1929" t="str">
        <f>IF(KOKPIT!F1929&lt;&gt;"",KOKPIT!F1929,"")</f>
        <v/>
      </c>
      <c r="G1929" s="124" t="str">
        <f>IF(E1929&lt;&gt;"",SUMIFS('JPK_KR-1'!AL:AL,'JPK_KR-1'!W:W,F1929),"")</f>
        <v/>
      </c>
      <c r="H1929" s="124" t="str">
        <f>IF(E1929&lt;&gt;"",SUMIFS('JPK_KR-1'!AM:AM,'JPK_KR-1'!W:W,F1929),"")</f>
        <v/>
      </c>
      <c r="I1929" t="str">
        <f>IF(KOKPIT!I1929&lt;&gt;"",KOKPIT!I1929,"")</f>
        <v/>
      </c>
      <c r="J1929" t="str">
        <f>IF(KOKPIT!J1929&lt;&gt;"",KOKPIT!J1929,"")</f>
        <v/>
      </c>
      <c r="K1929" s="124" t="str">
        <f>IF(I1929&lt;&gt;"",SUMIFS('JPK_KR-1'!AJ:AJ,'JPK_KR-1'!W:W,J1929),"")</f>
        <v/>
      </c>
      <c r="L1929" s="124" t="str">
        <f>IF(I1929&lt;&gt;"",SUMIFS('JPK_KR-1'!AK:AK,'JPK_KR-1'!W:W,J1929),"")</f>
        <v/>
      </c>
    </row>
    <row r="1930" spans="1:12" x14ac:dyDescent="0.35">
      <c r="A1930" t="str">
        <f>IF(KOKPIT!A1930&lt;&gt;"",KOKPIT!A1930,"")</f>
        <v/>
      </c>
      <c r="B1930" t="str">
        <f>IF(KOKPIT!B1930&lt;&gt;"",KOKPIT!B1930,"")</f>
        <v/>
      </c>
      <c r="C1930" s="124" t="str">
        <f>IF(A1930&lt;&gt;"",SUMIFS('JPK_KR-1'!AL:AL,'JPK_KR-1'!W:W,B1930),"")</f>
        <v/>
      </c>
      <c r="D1930" s="124" t="str">
        <f>IF(A1930&lt;&gt;"",SUMIFS('JPK_KR-1'!AM:AM,'JPK_KR-1'!W:W,B1930),"")</f>
        <v/>
      </c>
      <c r="E1930" t="str">
        <f>IF(KOKPIT!E1930&lt;&gt;"",KOKPIT!E1930,"")</f>
        <v/>
      </c>
      <c r="F1930" t="str">
        <f>IF(KOKPIT!F1930&lt;&gt;"",KOKPIT!F1930,"")</f>
        <v/>
      </c>
      <c r="G1930" s="124" t="str">
        <f>IF(E1930&lt;&gt;"",SUMIFS('JPK_KR-1'!AL:AL,'JPK_KR-1'!W:W,F1930),"")</f>
        <v/>
      </c>
      <c r="H1930" s="124" t="str">
        <f>IF(E1930&lt;&gt;"",SUMIFS('JPK_KR-1'!AM:AM,'JPK_KR-1'!W:W,F1930),"")</f>
        <v/>
      </c>
      <c r="I1930" t="str">
        <f>IF(KOKPIT!I1930&lt;&gt;"",KOKPIT!I1930,"")</f>
        <v/>
      </c>
      <c r="J1930" t="str">
        <f>IF(KOKPIT!J1930&lt;&gt;"",KOKPIT!J1930,"")</f>
        <v/>
      </c>
      <c r="K1930" s="124" t="str">
        <f>IF(I1930&lt;&gt;"",SUMIFS('JPK_KR-1'!AJ:AJ,'JPK_KR-1'!W:W,J1930),"")</f>
        <v/>
      </c>
      <c r="L1930" s="124" t="str">
        <f>IF(I1930&lt;&gt;"",SUMIFS('JPK_KR-1'!AK:AK,'JPK_KR-1'!W:W,J1930),"")</f>
        <v/>
      </c>
    </row>
    <row r="1931" spans="1:12" x14ac:dyDescent="0.35">
      <c r="A1931" t="str">
        <f>IF(KOKPIT!A1931&lt;&gt;"",KOKPIT!A1931,"")</f>
        <v/>
      </c>
      <c r="B1931" t="str">
        <f>IF(KOKPIT!B1931&lt;&gt;"",KOKPIT!B1931,"")</f>
        <v/>
      </c>
      <c r="C1931" s="124" t="str">
        <f>IF(A1931&lt;&gt;"",SUMIFS('JPK_KR-1'!AL:AL,'JPK_KR-1'!W:W,B1931),"")</f>
        <v/>
      </c>
      <c r="D1931" s="124" t="str">
        <f>IF(A1931&lt;&gt;"",SUMIFS('JPK_KR-1'!AM:AM,'JPK_KR-1'!W:W,B1931),"")</f>
        <v/>
      </c>
      <c r="E1931" t="str">
        <f>IF(KOKPIT!E1931&lt;&gt;"",KOKPIT!E1931,"")</f>
        <v/>
      </c>
      <c r="F1931" t="str">
        <f>IF(KOKPIT!F1931&lt;&gt;"",KOKPIT!F1931,"")</f>
        <v/>
      </c>
      <c r="G1931" s="124" t="str">
        <f>IF(E1931&lt;&gt;"",SUMIFS('JPK_KR-1'!AL:AL,'JPK_KR-1'!W:W,F1931),"")</f>
        <v/>
      </c>
      <c r="H1931" s="124" t="str">
        <f>IF(E1931&lt;&gt;"",SUMIFS('JPK_KR-1'!AM:AM,'JPK_KR-1'!W:W,F1931),"")</f>
        <v/>
      </c>
      <c r="I1931" t="str">
        <f>IF(KOKPIT!I1931&lt;&gt;"",KOKPIT!I1931,"")</f>
        <v/>
      </c>
      <c r="J1931" t="str">
        <f>IF(KOKPIT!J1931&lt;&gt;"",KOKPIT!J1931,"")</f>
        <v/>
      </c>
      <c r="K1931" s="124" t="str">
        <f>IF(I1931&lt;&gt;"",SUMIFS('JPK_KR-1'!AJ:AJ,'JPK_KR-1'!W:W,J1931),"")</f>
        <v/>
      </c>
      <c r="L1931" s="124" t="str">
        <f>IF(I1931&lt;&gt;"",SUMIFS('JPK_KR-1'!AK:AK,'JPK_KR-1'!W:W,J1931),"")</f>
        <v/>
      </c>
    </row>
    <row r="1932" spans="1:12" x14ac:dyDescent="0.35">
      <c r="A1932" t="str">
        <f>IF(KOKPIT!A1932&lt;&gt;"",KOKPIT!A1932,"")</f>
        <v/>
      </c>
      <c r="B1932" t="str">
        <f>IF(KOKPIT!B1932&lt;&gt;"",KOKPIT!B1932,"")</f>
        <v/>
      </c>
      <c r="C1932" s="124" t="str">
        <f>IF(A1932&lt;&gt;"",SUMIFS('JPK_KR-1'!AL:AL,'JPK_KR-1'!W:W,B1932),"")</f>
        <v/>
      </c>
      <c r="D1932" s="124" t="str">
        <f>IF(A1932&lt;&gt;"",SUMIFS('JPK_KR-1'!AM:AM,'JPK_KR-1'!W:W,B1932),"")</f>
        <v/>
      </c>
      <c r="E1932" t="str">
        <f>IF(KOKPIT!E1932&lt;&gt;"",KOKPIT!E1932,"")</f>
        <v/>
      </c>
      <c r="F1932" t="str">
        <f>IF(KOKPIT!F1932&lt;&gt;"",KOKPIT!F1932,"")</f>
        <v/>
      </c>
      <c r="G1932" s="124" t="str">
        <f>IF(E1932&lt;&gt;"",SUMIFS('JPK_KR-1'!AL:AL,'JPK_KR-1'!W:W,F1932),"")</f>
        <v/>
      </c>
      <c r="H1932" s="124" t="str">
        <f>IF(E1932&lt;&gt;"",SUMIFS('JPK_KR-1'!AM:AM,'JPK_KR-1'!W:W,F1932),"")</f>
        <v/>
      </c>
      <c r="I1932" t="str">
        <f>IF(KOKPIT!I1932&lt;&gt;"",KOKPIT!I1932,"")</f>
        <v/>
      </c>
      <c r="J1932" t="str">
        <f>IF(KOKPIT!J1932&lt;&gt;"",KOKPIT!J1932,"")</f>
        <v/>
      </c>
      <c r="K1932" s="124" t="str">
        <f>IF(I1932&lt;&gt;"",SUMIFS('JPK_KR-1'!AJ:AJ,'JPK_KR-1'!W:W,J1932),"")</f>
        <v/>
      </c>
      <c r="L1932" s="124" t="str">
        <f>IF(I1932&lt;&gt;"",SUMIFS('JPK_KR-1'!AK:AK,'JPK_KR-1'!W:W,J1932),"")</f>
        <v/>
      </c>
    </row>
    <row r="1933" spans="1:12" x14ac:dyDescent="0.35">
      <c r="A1933" t="str">
        <f>IF(KOKPIT!A1933&lt;&gt;"",KOKPIT!A1933,"")</f>
        <v/>
      </c>
      <c r="B1933" t="str">
        <f>IF(KOKPIT!B1933&lt;&gt;"",KOKPIT!B1933,"")</f>
        <v/>
      </c>
      <c r="C1933" s="124" t="str">
        <f>IF(A1933&lt;&gt;"",SUMIFS('JPK_KR-1'!AL:AL,'JPK_KR-1'!W:W,B1933),"")</f>
        <v/>
      </c>
      <c r="D1933" s="124" t="str">
        <f>IF(A1933&lt;&gt;"",SUMIFS('JPK_KR-1'!AM:AM,'JPK_KR-1'!W:W,B1933),"")</f>
        <v/>
      </c>
      <c r="E1933" t="str">
        <f>IF(KOKPIT!E1933&lt;&gt;"",KOKPIT!E1933,"")</f>
        <v/>
      </c>
      <c r="F1933" t="str">
        <f>IF(KOKPIT!F1933&lt;&gt;"",KOKPIT!F1933,"")</f>
        <v/>
      </c>
      <c r="G1933" s="124" t="str">
        <f>IF(E1933&lt;&gt;"",SUMIFS('JPK_KR-1'!AL:AL,'JPK_KR-1'!W:W,F1933),"")</f>
        <v/>
      </c>
      <c r="H1933" s="124" t="str">
        <f>IF(E1933&lt;&gt;"",SUMIFS('JPK_KR-1'!AM:AM,'JPK_KR-1'!W:W,F1933),"")</f>
        <v/>
      </c>
      <c r="I1933" t="str">
        <f>IF(KOKPIT!I1933&lt;&gt;"",KOKPIT!I1933,"")</f>
        <v/>
      </c>
      <c r="J1933" t="str">
        <f>IF(KOKPIT!J1933&lt;&gt;"",KOKPIT!J1933,"")</f>
        <v/>
      </c>
      <c r="K1933" s="124" t="str">
        <f>IF(I1933&lt;&gt;"",SUMIFS('JPK_KR-1'!AJ:AJ,'JPK_KR-1'!W:W,J1933),"")</f>
        <v/>
      </c>
      <c r="L1933" s="124" t="str">
        <f>IF(I1933&lt;&gt;"",SUMIFS('JPK_KR-1'!AK:AK,'JPK_KR-1'!W:W,J1933),"")</f>
        <v/>
      </c>
    </row>
    <row r="1934" spans="1:12" x14ac:dyDescent="0.35">
      <c r="A1934" t="str">
        <f>IF(KOKPIT!A1934&lt;&gt;"",KOKPIT!A1934,"")</f>
        <v/>
      </c>
      <c r="B1934" t="str">
        <f>IF(KOKPIT!B1934&lt;&gt;"",KOKPIT!B1934,"")</f>
        <v/>
      </c>
      <c r="C1934" s="124" t="str">
        <f>IF(A1934&lt;&gt;"",SUMIFS('JPK_KR-1'!AL:AL,'JPK_KR-1'!W:W,B1934),"")</f>
        <v/>
      </c>
      <c r="D1934" s="124" t="str">
        <f>IF(A1934&lt;&gt;"",SUMIFS('JPK_KR-1'!AM:AM,'JPK_KR-1'!W:W,B1934),"")</f>
        <v/>
      </c>
      <c r="E1934" t="str">
        <f>IF(KOKPIT!E1934&lt;&gt;"",KOKPIT!E1934,"")</f>
        <v/>
      </c>
      <c r="F1934" t="str">
        <f>IF(KOKPIT!F1934&lt;&gt;"",KOKPIT!F1934,"")</f>
        <v/>
      </c>
      <c r="G1934" s="124" t="str">
        <f>IF(E1934&lt;&gt;"",SUMIFS('JPK_KR-1'!AL:AL,'JPK_KR-1'!W:W,F1934),"")</f>
        <v/>
      </c>
      <c r="H1934" s="124" t="str">
        <f>IF(E1934&lt;&gt;"",SUMIFS('JPK_KR-1'!AM:AM,'JPK_KR-1'!W:W,F1934),"")</f>
        <v/>
      </c>
      <c r="I1934" t="str">
        <f>IF(KOKPIT!I1934&lt;&gt;"",KOKPIT!I1934,"")</f>
        <v/>
      </c>
      <c r="J1934" t="str">
        <f>IF(KOKPIT!J1934&lt;&gt;"",KOKPIT!J1934,"")</f>
        <v/>
      </c>
      <c r="K1934" s="124" t="str">
        <f>IF(I1934&lt;&gt;"",SUMIFS('JPK_KR-1'!AJ:AJ,'JPK_KR-1'!W:W,J1934),"")</f>
        <v/>
      </c>
      <c r="L1934" s="124" t="str">
        <f>IF(I1934&lt;&gt;"",SUMIFS('JPK_KR-1'!AK:AK,'JPK_KR-1'!W:W,J1934),"")</f>
        <v/>
      </c>
    </row>
    <row r="1935" spans="1:12" x14ac:dyDescent="0.35">
      <c r="A1935" t="str">
        <f>IF(KOKPIT!A1935&lt;&gt;"",KOKPIT!A1935,"")</f>
        <v/>
      </c>
      <c r="B1935" t="str">
        <f>IF(KOKPIT!B1935&lt;&gt;"",KOKPIT!B1935,"")</f>
        <v/>
      </c>
      <c r="C1935" s="124" t="str">
        <f>IF(A1935&lt;&gt;"",SUMIFS('JPK_KR-1'!AL:AL,'JPK_KR-1'!W:W,B1935),"")</f>
        <v/>
      </c>
      <c r="D1935" s="124" t="str">
        <f>IF(A1935&lt;&gt;"",SUMIFS('JPK_KR-1'!AM:AM,'JPK_KR-1'!W:W,B1935),"")</f>
        <v/>
      </c>
      <c r="E1935" t="str">
        <f>IF(KOKPIT!E1935&lt;&gt;"",KOKPIT!E1935,"")</f>
        <v/>
      </c>
      <c r="F1935" t="str">
        <f>IF(KOKPIT!F1935&lt;&gt;"",KOKPIT!F1935,"")</f>
        <v/>
      </c>
      <c r="G1935" s="124" t="str">
        <f>IF(E1935&lt;&gt;"",SUMIFS('JPK_KR-1'!AL:AL,'JPK_KR-1'!W:W,F1935),"")</f>
        <v/>
      </c>
      <c r="H1935" s="124" t="str">
        <f>IF(E1935&lt;&gt;"",SUMIFS('JPK_KR-1'!AM:AM,'JPK_KR-1'!W:W,F1935),"")</f>
        <v/>
      </c>
      <c r="I1935" t="str">
        <f>IF(KOKPIT!I1935&lt;&gt;"",KOKPIT!I1935,"")</f>
        <v/>
      </c>
      <c r="J1935" t="str">
        <f>IF(KOKPIT!J1935&lt;&gt;"",KOKPIT!J1935,"")</f>
        <v/>
      </c>
      <c r="K1935" s="124" t="str">
        <f>IF(I1935&lt;&gt;"",SUMIFS('JPK_KR-1'!AJ:AJ,'JPK_KR-1'!W:W,J1935),"")</f>
        <v/>
      </c>
      <c r="L1935" s="124" t="str">
        <f>IF(I1935&lt;&gt;"",SUMIFS('JPK_KR-1'!AK:AK,'JPK_KR-1'!W:W,J1935),"")</f>
        <v/>
      </c>
    </row>
    <row r="1936" spans="1:12" x14ac:dyDescent="0.35">
      <c r="A1936" t="str">
        <f>IF(KOKPIT!A1936&lt;&gt;"",KOKPIT!A1936,"")</f>
        <v/>
      </c>
      <c r="B1936" t="str">
        <f>IF(KOKPIT!B1936&lt;&gt;"",KOKPIT!B1936,"")</f>
        <v/>
      </c>
      <c r="C1936" s="124" t="str">
        <f>IF(A1936&lt;&gt;"",SUMIFS('JPK_KR-1'!AL:AL,'JPK_KR-1'!W:W,B1936),"")</f>
        <v/>
      </c>
      <c r="D1936" s="124" t="str">
        <f>IF(A1936&lt;&gt;"",SUMIFS('JPK_KR-1'!AM:AM,'JPK_KR-1'!W:W,B1936),"")</f>
        <v/>
      </c>
      <c r="E1936" t="str">
        <f>IF(KOKPIT!E1936&lt;&gt;"",KOKPIT!E1936,"")</f>
        <v/>
      </c>
      <c r="F1936" t="str">
        <f>IF(KOKPIT!F1936&lt;&gt;"",KOKPIT!F1936,"")</f>
        <v/>
      </c>
      <c r="G1936" s="124" t="str">
        <f>IF(E1936&lt;&gt;"",SUMIFS('JPK_KR-1'!AL:AL,'JPK_KR-1'!W:W,F1936),"")</f>
        <v/>
      </c>
      <c r="H1936" s="124" t="str">
        <f>IF(E1936&lt;&gt;"",SUMIFS('JPK_KR-1'!AM:AM,'JPK_KR-1'!W:W,F1936),"")</f>
        <v/>
      </c>
      <c r="I1936" t="str">
        <f>IF(KOKPIT!I1936&lt;&gt;"",KOKPIT!I1936,"")</f>
        <v/>
      </c>
      <c r="J1936" t="str">
        <f>IF(KOKPIT!J1936&lt;&gt;"",KOKPIT!J1936,"")</f>
        <v/>
      </c>
      <c r="K1936" s="124" t="str">
        <f>IF(I1936&lt;&gt;"",SUMIFS('JPK_KR-1'!AJ:AJ,'JPK_KR-1'!W:W,J1936),"")</f>
        <v/>
      </c>
      <c r="L1936" s="124" t="str">
        <f>IF(I1936&lt;&gt;"",SUMIFS('JPK_KR-1'!AK:AK,'JPK_KR-1'!W:W,J1936),"")</f>
        <v/>
      </c>
    </row>
    <row r="1937" spans="1:12" x14ac:dyDescent="0.35">
      <c r="A1937" t="str">
        <f>IF(KOKPIT!A1937&lt;&gt;"",KOKPIT!A1937,"")</f>
        <v/>
      </c>
      <c r="B1937" t="str">
        <f>IF(KOKPIT!B1937&lt;&gt;"",KOKPIT!B1937,"")</f>
        <v/>
      </c>
      <c r="C1937" s="124" t="str">
        <f>IF(A1937&lt;&gt;"",SUMIFS('JPK_KR-1'!AL:AL,'JPK_KR-1'!W:W,B1937),"")</f>
        <v/>
      </c>
      <c r="D1937" s="124" t="str">
        <f>IF(A1937&lt;&gt;"",SUMIFS('JPK_KR-1'!AM:AM,'JPK_KR-1'!W:W,B1937),"")</f>
        <v/>
      </c>
      <c r="E1937" t="str">
        <f>IF(KOKPIT!E1937&lt;&gt;"",KOKPIT!E1937,"")</f>
        <v/>
      </c>
      <c r="F1937" t="str">
        <f>IF(KOKPIT!F1937&lt;&gt;"",KOKPIT!F1937,"")</f>
        <v/>
      </c>
      <c r="G1937" s="124" t="str">
        <f>IF(E1937&lt;&gt;"",SUMIFS('JPK_KR-1'!AL:AL,'JPK_KR-1'!W:W,F1937),"")</f>
        <v/>
      </c>
      <c r="H1937" s="124" t="str">
        <f>IF(E1937&lt;&gt;"",SUMIFS('JPK_KR-1'!AM:AM,'JPK_KR-1'!W:W,F1937),"")</f>
        <v/>
      </c>
      <c r="I1937" t="str">
        <f>IF(KOKPIT!I1937&lt;&gt;"",KOKPIT!I1937,"")</f>
        <v/>
      </c>
      <c r="J1937" t="str">
        <f>IF(KOKPIT!J1937&lt;&gt;"",KOKPIT!J1937,"")</f>
        <v/>
      </c>
      <c r="K1937" s="124" t="str">
        <f>IF(I1937&lt;&gt;"",SUMIFS('JPK_KR-1'!AJ:AJ,'JPK_KR-1'!W:W,J1937),"")</f>
        <v/>
      </c>
      <c r="L1937" s="124" t="str">
        <f>IF(I1937&lt;&gt;"",SUMIFS('JPK_KR-1'!AK:AK,'JPK_KR-1'!W:W,J1937),"")</f>
        <v/>
      </c>
    </row>
    <row r="1938" spans="1:12" x14ac:dyDescent="0.35">
      <c r="A1938" t="str">
        <f>IF(KOKPIT!A1938&lt;&gt;"",KOKPIT!A1938,"")</f>
        <v/>
      </c>
      <c r="B1938" t="str">
        <f>IF(KOKPIT!B1938&lt;&gt;"",KOKPIT!B1938,"")</f>
        <v/>
      </c>
      <c r="C1938" s="124" t="str">
        <f>IF(A1938&lt;&gt;"",SUMIFS('JPK_KR-1'!AL:AL,'JPK_KR-1'!W:W,B1938),"")</f>
        <v/>
      </c>
      <c r="D1938" s="124" t="str">
        <f>IF(A1938&lt;&gt;"",SUMIFS('JPK_KR-1'!AM:AM,'JPK_KR-1'!W:W,B1938),"")</f>
        <v/>
      </c>
      <c r="E1938" t="str">
        <f>IF(KOKPIT!E1938&lt;&gt;"",KOKPIT!E1938,"")</f>
        <v/>
      </c>
      <c r="F1938" t="str">
        <f>IF(KOKPIT!F1938&lt;&gt;"",KOKPIT!F1938,"")</f>
        <v/>
      </c>
      <c r="G1938" s="124" t="str">
        <f>IF(E1938&lt;&gt;"",SUMIFS('JPK_KR-1'!AL:AL,'JPK_KR-1'!W:W,F1938),"")</f>
        <v/>
      </c>
      <c r="H1938" s="124" t="str">
        <f>IF(E1938&lt;&gt;"",SUMIFS('JPK_KR-1'!AM:AM,'JPK_KR-1'!W:W,F1938),"")</f>
        <v/>
      </c>
      <c r="I1938" t="str">
        <f>IF(KOKPIT!I1938&lt;&gt;"",KOKPIT!I1938,"")</f>
        <v/>
      </c>
      <c r="J1938" t="str">
        <f>IF(KOKPIT!J1938&lt;&gt;"",KOKPIT!J1938,"")</f>
        <v/>
      </c>
      <c r="K1938" s="124" t="str">
        <f>IF(I1938&lt;&gt;"",SUMIFS('JPK_KR-1'!AJ:AJ,'JPK_KR-1'!W:W,J1938),"")</f>
        <v/>
      </c>
      <c r="L1938" s="124" t="str">
        <f>IF(I1938&lt;&gt;"",SUMIFS('JPK_KR-1'!AK:AK,'JPK_KR-1'!W:W,J1938),"")</f>
        <v/>
      </c>
    </row>
    <row r="1939" spans="1:12" x14ac:dyDescent="0.35">
      <c r="A1939" t="str">
        <f>IF(KOKPIT!A1939&lt;&gt;"",KOKPIT!A1939,"")</f>
        <v/>
      </c>
      <c r="B1939" t="str">
        <f>IF(KOKPIT!B1939&lt;&gt;"",KOKPIT!B1939,"")</f>
        <v/>
      </c>
      <c r="C1939" s="124" t="str">
        <f>IF(A1939&lt;&gt;"",SUMIFS('JPK_KR-1'!AL:AL,'JPK_KR-1'!W:W,B1939),"")</f>
        <v/>
      </c>
      <c r="D1939" s="124" t="str">
        <f>IF(A1939&lt;&gt;"",SUMIFS('JPK_KR-1'!AM:AM,'JPK_KR-1'!W:W,B1939),"")</f>
        <v/>
      </c>
      <c r="E1939" t="str">
        <f>IF(KOKPIT!E1939&lt;&gt;"",KOKPIT!E1939,"")</f>
        <v/>
      </c>
      <c r="F1939" t="str">
        <f>IF(KOKPIT!F1939&lt;&gt;"",KOKPIT!F1939,"")</f>
        <v/>
      </c>
      <c r="G1939" s="124" t="str">
        <f>IF(E1939&lt;&gt;"",SUMIFS('JPK_KR-1'!AL:AL,'JPK_KR-1'!W:W,F1939),"")</f>
        <v/>
      </c>
      <c r="H1939" s="124" t="str">
        <f>IF(E1939&lt;&gt;"",SUMIFS('JPK_KR-1'!AM:AM,'JPK_KR-1'!W:W,F1939),"")</f>
        <v/>
      </c>
      <c r="I1939" t="str">
        <f>IF(KOKPIT!I1939&lt;&gt;"",KOKPIT!I1939,"")</f>
        <v/>
      </c>
      <c r="J1939" t="str">
        <f>IF(KOKPIT!J1939&lt;&gt;"",KOKPIT!J1939,"")</f>
        <v/>
      </c>
      <c r="K1939" s="124" t="str">
        <f>IF(I1939&lt;&gt;"",SUMIFS('JPK_KR-1'!AJ:AJ,'JPK_KR-1'!W:W,J1939),"")</f>
        <v/>
      </c>
      <c r="L1939" s="124" t="str">
        <f>IF(I1939&lt;&gt;"",SUMIFS('JPK_KR-1'!AK:AK,'JPK_KR-1'!W:W,J1939),"")</f>
        <v/>
      </c>
    </row>
    <row r="1940" spans="1:12" x14ac:dyDescent="0.35">
      <c r="A1940" t="str">
        <f>IF(KOKPIT!A1940&lt;&gt;"",KOKPIT!A1940,"")</f>
        <v/>
      </c>
      <c r="B1940" t="str">
        <f>IF(KOKPIT!B1940&lt;&gt;"",KOKPIT!B1940,"")</f>
        <v/>
      </c>
      <c r="C1940" s="124" t="str">
        <f>IF(A1940&lt;&gt;"",SUMIFS('JPK_KR-1'!AL:AL,'JPK_KR-1'!W:W,B1940),"")</f>
        <v/>
      </c>
      <c r="D1940" s="124" t="str">
        <f>IF(A1940&lt;&gt;"",SUMIFS('JPK_KR-1'!AM:AM,'JPK_KR-1'!W:W,B1940),"")</f>
        <v/>
      </c>
      <c r="E1940" t="str">
        <f>IF(KOKPIT!E1940&lt;&gt;"",KOKPIT!E1940,"")</f>
        <v/>
      </c>
      <c r="F1940" t="str">
        <f>IF(KOKPIT!F1940&lt;&gt;"",KOKPIT!F1940,"")</f>
        <v/>
      </c>
      <c r="G1940" s="124" t="str">
        <f>IF(E1940&lt;&gt;"",SUMIFS('JPK_KR-1'!AL:AL,'JPK_KR-1'!W:W,F1940),"")</f>
        <v/>
      </c>
      <c r="H1940" s="124" t="str">
        <f>IF(E1940&lt;&gt;"",SUMIFS('JPK_KR-1'!AM:AM,'JPK_KR-1'!W:W,F1940),"")</f>
        <v/>
      </c>
      <c r="I1940" t="str">
        <f>IF(KOKPIT!I1940&lt;&gt;"",KOKPIT!I1940,"")</f>
        <v/>
      </c>
      <c r="J1940" t="str">
        <f>IF(KOKPIT!J1940&lt;&gt;"",KOKPIT!J1940,"")</f>
        <v/>
      </c>
      <c r="K1940" s="124" t="str">
        <f>IF(I1940&lt;&gt;"",SUMIFS('JPK_KR-1'!AJ:AJ,'JPK_KR-1'!W:W,J1940),"")</f>
        <v/>
      </c>
      <c r="L1940" s="124" t="str">
        <f>IF(I1940&lt;&gt;"",SUMIFS('JPK_KR-1'!AK:AK,'JPK_KR-1'!W:W,J1940),"")</f>
        <v/>
      </c>
    </row>
    <row r="1941" spans="1:12" x14ac:dyDescent="0.35">
      <c r="A1941" t="str">
        <f>IF(KOKPIT!A1941&lt;&gt;"",KOKPIT!A1941,"")</f>
        <v/>
      </c>
      <c r="B1941" t="str">
        <f>IF(KOKPIT!B1941&lt;&gt;"",KOKPIT!B1941,"")</f>
        <v/>
      </c>
      <c r="C1941" s="124" t="str">
        <f>IF(A1941&lt;&gt;"",SUMIFS('JPK_KR-1'!AL:AL,'JPK_KR-1'!W:W,B1941),"")</f>
        <v/>
      </c>
      <c r="D1941" s="124" t="str">
        <f>IF(A1941&lt;&gt;"",SUMIFS('JPK_KR-1'!AM:AM,'JPK_KR-1'!W:W,B1941),"")</f>
        <v/>
      </c>
      <c r="E1941" t="str">
        <f>IF(KOKPIT!E1941&lt;&gt;"",KOKPIT!E1941,"")</f>
        <v/>
      </c>
      <c r="F1941" t="str">
        <f>IF(KOKPIT!F1941&lt;&gt;"",KOKPIT!F1941,"")</f>
        <v/>
      </c>
      <c r="G1941" s="124" t="str">
        <f>IF(E1941&lt;&gt;"",SUMIFS('JPK_KR-1'!AL:AL,'JPK_KR-1'!W:W,F1941),"")</f>
        <v/>
      </c>
      <c r="H1941" s="124" t="str">
        <f>IF(E1941&lt;&gt;"",SUMIFS('JPK_KR-1'!AM:AM,'JPK_KR-1'!W:W,F1941),"")</f>
        <v/>
      </c>
      <c r="I1941" t="str">
        <f>IF(KOKPIT!I1941&lt;&gt;"",KOKPIT!I1941,"")</f>
        <v/>
      </c>
      <c r="J1941" t="str">
        <f>IF(KOKPIT!J1941&lt;&gt;"",KOKPIT!J1941,"")</f>
        <v/>
      </c>
      <c r="K1941" s="124" t="str">
        <f>IF(I1941&lt;&gt;"",SUMIFS('JPK_KR-1'!AJ:AJ,'JPK_KR-1'!W:W,J1941),"")</f>
        <v/>
      </c>
      <c r="L1941" s="124" t="str">
        <f>IF(I1941&lt;&gt;"",SUMIFS('JPK_KR-1'!AK:AK,'JPK_KR-1'!W:W,J1941),"")</f>
        <v/>
      </c>
    </row>
    <row r="1942" spans="1:12" x14ac:dyDescent="0.35">
      <c r="A1942" t="str">
        <f>IF(KOKPIT!A1942&lt;&gt;"",KOKPIT!A1942,"")</f>
        <v/>
      </c>
      <c r="B1942" t="str">
        <f>IF(KOKPIT!B1942&lt;&gt;"",KOKPIT!B1942,"")</f>
        <v/>
      </c>
      <c r="C1942" s="124" t="str">
        <f>IF(A1942&lt;&gt;"",SUMIFS('JPK_KR-1'!AL:AL,'JPK_KR-1'!W:W,B1942),"")</f>
        <v/>
      </c>
      <c r="D1942" s="124" t="str">
        <f>IF(A1942&lt;&gt;"",SUMIFS('JPK_KR-1'!AM:AM,'JPK_KR-1'!W:W,B1942),"")</f>
        <v/>
      </c>
      <c r="E1942" t="str">
        <f>IF(KOKPIT!E1942&lt;&gt;"",KOKPIT!E1942,"")</f>
        <v/>
      </c>
      <c r="F1942" t="str">
        <f>IF(KOKPIT!F1942&lt;&gt;"",KOKPIT!F1942,"")</f>
        <v/>
      </c>
      <c r="G1942" s="124" t="str">
        <f>IF(E1942&lt;&gt;"",SUMIFS('JPK_KR-1'!AL:AL,'JPK_KR-1'!W:W,F1942),"")</f>
        <v/>
      </c>
      <c r="H1942" s="124" t="str">
        <f>IF(E1942&lt;&gt;"",SUMIFS('JPK_KR-1'!AM:AM,'JPK_KR-1'!W:W,F1942),"")</f>
        <v/>
      </c>
      <c r="I1942" t="str">
        <f>IF(KOKPIT!I1942&lt;&gt;"",KOKPIT!I1942,"")</f>
        <v/>
      </c>
      <c r="J1942" t="str">
        <f>IF(KOKPIT!J1942&lt;&gt;"",KOKPIT!J1942,"")</f>
        <v/>
      </c>
      <c r="K1942" s="124" t="str">
        <f>IF(I1942&lt;&gt;"",SUMIFS('JPK_KR-1'!AJ:AJ,'JPK_KR-1'!W:W,J1942),"")</f>
        <v/>
      </c>
      <c r="L1942" s="124" t="str">
        <f>IF(I1942&lt;&gt;"",SUMIFS('JPK_KR-1'!AK:AK,'JPK_KR-1'!W:W,J1942),"")</f>
        <v/>
      </c>
    </row>
    <row r="1943" spans="1:12" x14ac:dyDescent="0.35">
      <c r="A1943" t="str">
        <f>IF(KOKPIT!A1943&lt;&gt;"",KOKPIT!A1943,"")</f>
        <v/>
      </c>
      <c r="B1943" t="str">
        <f>IF(KOKPIT!B1943&lt;&gt;"",KOKPIT!B1943,"")</f>
        <v/>
      </c>
      <c r="C1943" s="124" t="str">
        <f>IF(A1943&lt;&gt;"",SUMIFS('JPK_KR-1'!AL:AL,'JPK_KR-1'!W:W,B1943),"")</f>
        <v/>
      </c>
      <c r="D1943" s="124" t="str">
        <f>IF(A1943&lt;&gt;"",SUMIFS('JPK_KR-1'!AM:AM,'JPK_KR-1'!W:W,B1943),"")</f>
        <v/>
      </c>
      <c r="E1943" t="str">
        <f>IF(KOKPIT!E1943&lt;&gt;"",KOKPIT!E1943,"")</f>
        <v/>
      </c>
      <c r="F1943" t="str">
        <f>IF(KOKPIT!F1943&lt;&gt;"",KOKPIT!F1943,"")</f>
        <v/>
      </c>
      <c r="G1943" s="124" t="str">
        <f>IF(E1943&lt;&gt;"",SUMIFS('JPK_KR-1'!AL:AL,'JPK_KR-1'!W:W,F1943),"")</f>
        <v/>
      </c>
      <c r="H1943" s="124" t="str">
        <f>IF(E1943&lt;&gt;"",SUMIFS('JPK_KR-1'!AM:AM,'JPK_KR-1'!W:W,F1943),"")</f>
        <v/>
      </c>
      <c r="I1943" t="str">
        <f>IF(KOKPIT!I1943&lt;&gt;"",KOKPIT!I1943,"")</f>
        <v/>
      </c>
      <c r="J1943" t="str">
        <f>IF(KOKPIT!J1943&lt;&gt;"",KOKPIT!J1943,"")</f>
        <v/>
      </c>
      <c r="K1943" s="124" t="str">
        <f>IF(I1943&lt;&gt;"",SUMIFS('JPK_KR-1'!AJ:AJ,'JPK_KR-1'!W:W,J1943),"")</f>
        <v/>
      </c>
      <c r="L1943" s="124" t="str">
        <f>IF(I1943&lt;&gt;"",SUMIFS('JPK_KR-1'!AK:AK,'JPK_KR-1'!W:W,J1943),"")</f>
        <v/>
      </c>
    </row>
    <row r="1944" spans="1:12" x14ac:dyDescent="0.35">
      <c r="A1944" t="str">
        <f>IF(KOKPIT!A1944&lt;&gt;"",KOKPIT!A1944,"")</f>
        <v/>
      </c>
      <c r="B1944" t="str">
        <f>IF(KOKPIT!B1944&lt;&gt;"",KOKPIT!B1944,"")</f>
        <v/>
      </c>
      <c r="C1944" s="124" t="str">
        <f>IF(A1944&lt;&gt;"",SUMIFS('JPK_KR-1'!AL:AL,'JPK_KR-1'!W:W,B1944),"")</f>
        <v/>
      </c>
      <c r="D1944" s="124" t="str">
        <f>IF(A1944&lt;&gt;"",SUMIFS('JPK_KR-1'!AM:AM,'JPK_KR-1'!W:W,B1944),"")</f>
        <v/>
      </c>
      <c r="E1944" t="str">
        <f>IF(KOKPIT!E1944&lt;&gt;"",KOKPIT!E1944,"")</f>
        <v/>
      </c>
      <c r="F1944" t="str">
        <f>IF(KOKPIT!F1944&lt;&gt;"",KOKPIT!F1944,"")</f>
        <v/>
      </c>
      <c r="G1944" s="124" t="str">
        <f>IF(E1944&lt;&gt;"",SUMIFS('JPK_KR-1'!AL:AL,'JPK_KR-1'!W:W,F1944),"")</f>
        <v/>
      </c>
      <c r="H1944" s="124" t="str">
        <f>IF(E1944&lt;&gt;"",SUMIFS('JPK_KR-1'!AM:AM,'JPK_KR-1'!W:W,F1944),"")</f>
        <v/>
      </c>
      <c r="I1944" t="str">
        <f>IF(KOKPIT!I1944&lt;&gt;"",KOKPIT!I1944,"")</f>
        <v/>
      </c>
      <c r="J1944" t="str">
        <f>IF(KOKPIT!J1944&lt;&gt;"",KOKPIT!J1944,"")</f>
        <v/>
      </c>
      <c r="K1944" s="124" t="str">
        <f>IF(I1944&lt;&gt;"",SUMIFS('JPK_KR-1'!AJ:AJ,'JPK_KR-1'!W:W,J1944),"")</f>
        <v/>
      </c>
      <c r="L1944" s="124" t="str">
        <f>IF(I1944&lt;&gt;"",SUMIFS('JPK_KR-1'!AK:AK,'JPK_KR-1'!W:W,J1944),"")</f>
        <v/>
      </c>
    </row>
    <row r="1945" spans="1:12" x14ac:dyDescent="0.35">
      <c r="A1945" t="str">
        <f>IF(KOKPIT!A1945&lt;&gt;"",KOKPIT!A1945,"")</f>
        <v/>
      </c>
      <c r="B1945" t="str">
        <f>IF(KOKPIT!B1945&lt;&gt;"",KOKPIT!B1945,"")</f>
        <v/>
      </c>
      <c r="C1945" s="124" t="str">
        <f>IF(A1945&lt;&gt;"",SUMIFS('JPK_KR-1'!AL:AL,'JPK_KR-1'!W:W,B1945),"")</f>
        <v/>
      </c>
      <c r="D1945" s="124" t="str">
        <f>IF(A1945&lt;&gt;"",SUMIFS('JPK_KR-1'!AM:AM,'JPK_KR-1'!W:W,B1945),"")</f>
        <v/>
      </c>
      <c r="E1945" t="str">
        <f>IF(KOKPIT!E1945&lt;&gt;"",KOKPIT!E1945,"")</f>
        <v/>
      </c>
      <c r="F1945" t="str">
        <f>IF(KOKPIT!F1945&lt;&gt;"",KOKPIT!F1945,"")</f>
        <v/>
      </c>
      <c r="G1945" s="124" t="str">
        <f>IF(E1945&lt;&gt;"",SUMIFS('JPK_KR-1'!AL:AL,'JPK_KR-1'!W:W,F1945),"")</f>
        <v/>
      </c>
      <c r="H1945" s="124" t="str">
        <f>IF(E1945&lt;&gt;"",SUMIFS('JPK_KR-1'!AM:AM,'JPK_KR-1'!W:W,F1945),"")</f>
        <v/>
      </c>
      <c r="I1945" t="str">
        <f>IF(KOKPIT!I1945&lt;&gt;"",KOKPIT!I1945,"")</f>
        <v/>
      </c>
      <c r="J1945" t="str">
        <f>IF(KOKPIT!J1945&lt;&gt;"",KOKPIT!J1945,"")</f>
        <v/>
      </c>
      <c r="K1945" s="124" t="str">
        <f>IF(I1945&lt;&gt;"",SUMIFS('JPK_KR-1'!AJ:AJ,'JPK_KR-1'!W:W,J1945),"")</f>
        <v/>
      </c>
      <c r="L1945" s="124" t="str">
        <f>IF(I1945&lt;&gt;"",SUMIFS('JPK_KR-1'!AK:AK,'JPK_KR-1'!W:W,J1945),"")</f>
        <v/>
      </c>
    </row>
    <row r="1946" spans="1:12" x14ac:dyDescent="0.35">
      <c r="A1946" t="str">
        <f>IF(KOKPIT!A1946&lt;&gt;"",KOKPIT!A1946,"")</f>
        <v/>
      </c>
      <c r="B1946" t="str">
        <f>IF(KOKPIT!B1946&lt;&gt;"",KOKPIT!B1946,"")</f>
        <v/>
      </c>
      <c r="C1946" s="124" t="str">
        <f>IF(A1946&lt;&gt;"",SUMIFS('JPK_KR-1'!AL:AL,'JPK_KR-1'!W:W,B1946),"")</f>
        <v/>
      </c>
      <c r="D1946" s="124" t="str">
        <f>IF(A1946&lt;&gt;"",SUMIFS('JPK_KR-1'!AM:AM,'JPK_KR-1'!W:W,B1946),"")</f>
        <v/>
      </c>
      <c r="E1946" t="str">
        <f>IF(KOKPIT!E1946&lt;&gt;"",KOKPIT!E1946,"")</f>
        <v/>
      </c>
      <c r="F1946" t="str">
        <f>IF(KOKPIT!F1946&lt;&gt;"",KOKPIT!F1946,"")</f>
        <v/>
      </c>
      <c r="G1946" s="124" t="str">
        <f>IF(E1946&lt;&gt;"",SUMIFS('JPK_KR-1'!AL:AL,'JPK_KR-1'!W:W,F1946),"")</f>
        <v/>
      </c>
      <c r="H1946" s="124" t="str">
        <f>IF(E1946&lt;&gt;"",SUMIFS('JPK_KR-1'!AM:AM,'JPK_KR-1'!W:W,F1946),"")</f>
        <v/>
      </c>
      <c r="I1946" t="str">
        <f>IF(KOKPIT!I1946&lt;&gt;"",KOKPIT!I1946,"")</f>
        <v/>
      </c>
      <c r="J1946" t="str">
        <f>IF(KOKPIT!J1946&lt;&gt;"",KOKPIT!J1946,"")</f>
        <v/>
      </c>
      <c r="K1946" s="124" t="str">
        <f>IF(I1946&lt;&gt;"",SUMIFS('JPK_KR-1'!AJ:AJ,'JPK_KR-1'!W:W,J1946),"")</f>
        <v/>
      </c>
      <c r="L1946" s="124" t="str">
        <f>IF(I1946&lt;&gt;"",SUMIFS('JPK_KR-1'!AK:AK,'JPK_KR-1'!W:W,J1946),"")</f>
        <v/>
      </c>
    </row>
    <row r="1947" spans="1:12" x14ac:dyDescent="0.35">
      <c r="A1947" t="str">
        <f>IF(KOKPIT!A1947&lt;&gt;"",KOKPIT!A1947,"")</f>
        <v/>
      </c>
      <c r="B1947" t="str">
        <f>IF(KOKPIT!B1947&lt;&gt;"",KOKPIT!B1947,"")</f>
        <v/>
      </c>
      <c r="C1947" s="124" t="str">
        <f>IF(A1947&lt;&gt;"",SUMIFS('JPK_KR-1'!AL:AL,'JPK_KR-1'!W:W,B1947),"")</f>
        <v/>
      </c>
      <c r="D1947" s="124" t="str">
        <f>IF(A1947&lt;&gt;"",SUMIFS('JPK_KR-1'!AM:AM,'JPK_KR-1'!W:W,B1947),"")</f>
        <v/>
      </c>
      <c r="E1947" t="str">
        <f>IF(KOKPIT!E1947&lt;&gt;"",KOKPIT!E1947,"")</f>
        <v/>
      </c>
      <c r="F1947" t="str">
        <f>IF(KOKPIT!F1947&lt;&gt;"",KOKPIT!F1947,"")</f>
        <v/>
      </c>
      <c r="G1947" s="124" t="str">
        <f>IF(E1947&lt;&gt;"",SUMIFS('JPK_KR-1'!AL:AL,'JPK_KR-1'!W:W,F1947),"")</f>
        <v/>
      </c>
      <c r="H1947" s="124" t="str">
        <f>IF(E1947&lt;&gt;"",SUMIFS('JPK_KR-1'!AM:AM,'JPK_KR-1'!W:W,F1947),"")</f>
        <v/>
      </c>
      <c r="I1947" t="str">
        <f>IF(KOKPIT!I1947&lt;&gt;"",KOKPIT!I1947,"")</f>
        <v/>
      </c>
      <c r="J1947" t="str">
        <f>IF(KOKPIT!J1947&lt;&gt;"",KOKPIT!J1947,"")</f>
        <v/>
      </c>
      <c r="K1947" s="124" t="str">
        <f>IF(I1947&lt;&gt;"",SUMIFS('JPK_KR-1'!AJ:AJ,'JPK_KR-1'!W:W,J1947),"")</f>
        <v/>
      </c>
      <c r="L1947" s="124" t="str">
        <f>IF(I1947&lt;&gt;"",SUMIFS('JPK_KR-1'!AK:AK,'JPK_KR-1'!W:W,J1947),"")</f>
        <v/>
      </c>
    </row>
    <row r="1948" spans="1:12" x14ac:dyDescent="0.35">
      <c r="A1948" t="str">
        <f>IF(KOKPIT!A1948&lt;&gt;"",KOKPIT!A1948,"")</f>
        <v/>
      </c>
      <c r="B1948" t="str">
        <f>IF(KOKPIT!B1948&lt;&gt;"",KOKPIT!B1948,"")</f>
        <v/>
      </c>
      <c r="C1948" s="124" t="str">
        <f>IF(A1948&lt;&gt;"",SUMIFS('JPK_KR-1'!AL:AL,'JPK_KR-1'!W:W,B1948),"")</f>
        <v/>
      </c>
      <c r="D1948" s="124" t="str">
        <f>IF(A1948&lt;&gt;"",SUMIFS('JPK_KR-1'!AM:AM,'JPK_KR-1'!W:W,B1948),"")</f>
        <v/>
      </c>
      <c r="E1948" t="str">
        <f>IF(KOKPIT!E1948&lt;&gt;"",KOKPIT!E1948,"")</f>
        <v/>
      </c>
      <c r="F1948" t="str">
        <f>IF(KOKPIT!F1948&lt;&gt;"",KOKPIT!F1948,"")</f>
        <v/>
      </c>
      <c r="G1948" s="124" t="str">
        <f>IF(E1948&lt;&gt;"",SUMIFS('JPK_KR-1'!AL:AL,'JPK_KR-1'!W:W,F1948),"")</f>
        <v/>
      </c>
      <c r="H1948" s="124" t="str">
        <f>IF(E1948&lt;&gt;"",SUMIFS('JPK_KR-1'!AM:AM,'JPK_KR-1'!W:W,F1948),"")</f>
        <v/>
      </c>
      <c r="I1948" t="str">
        <f>IF(KOKPIT!I1948&lt;&gt;"",KOKPIT!I1948,"")</f>
        <v/>
      </c>
      <c r="J1948" t="str">
        <f>IF(KOKPIT!J1948&lt;&gt;"",KOKPIT!J1948,"")</f>
        <v/>
      </c>
      <c r="K1948" s="124" t="str">
        <f>IF(I1948&lt;&gt;"",SUMIFS('JPK_KR-1'!AJ:AJ,'JPK_KR-1'!W:W,J1948),"")</f>
        <v/>
      </c>
      <c r="L1948" s="124" t="str">
        <f>IF(I1948&lt;&gt;"",SUMIFS('JPK_KR-1'!AK:AK,'JPK_KR-1'!W:W,J1948),"")</f>
        <v/>
      </c>
    </row>
    <row r="1949" spans="1:12" x14ac:dyDescent="0.35">
      <c r="A1949" t="str">
        <f>IF(KOKPIT!A1949&lt;&gt;"",KOKPIT!A1949,"")</f>
        <v/>
      </c>
      <c r="B1949" t="str">
        <f>IF(KOKPIT!B1949&lt;&gt;"",KOKPIT!B1949,"")</f>
        <v/>
      </c>
      <c r="C1949" s="124" t="str">
        <f>IF(A1949&lt;&gt;"",SUMIFS('JPK_KR-1'!AL:AL,'JPK_KR-1'!W:W,B1949),"")</f>
        <v/>
      </c>
      <c r="D1949" s="124" t="str">
        <f>IF(A1949&lt;&gt;"",SUMIFS('JPK_KR-1'!AM:AM,'JPK_KR-1'!W:W,B1949),"")</f>
        <v/>
      </c>
      <c r="E1949" t="str">
        <f>IF(KOKPIT!E1949&lt;&gt;"",KOKPIT!E1949,"")</f>
        <v/>
      </c>
      <c r="F1949" t="str">
        <f>IF(KOKPIT!F1949&lt;&gt;"",KOKPIT!F1949,"")</f>
        <v/>
      </c>
      <c r="G1949" s="124" t="str">
        <f>IF(E1949&lt;&gt;"",SUMIFS('JPK_KR-1'!AL:AL,'JPK_KR-1'!W:W,F1949),"")</f>
        <v/>
      </c>
      <c r="H1949" s="124" t="str">
        <f>IF(E1949&lt;&gt;"",SUMIFS('JPK_KR-1'!AM:AM,'JPK_KR-1'!W:W,F1949),"")</f>
        <v/>
      </c>
      <c r="I1949" t="str">
        <f>IF(KOKPIT!I1949&lt;&gt;"",KOKPIT!I1949,"")</f>
        <v/>
      </c>
      <c r="J1949" t="str">
        <f>IF(KOKPIT!J1949&lt;&gt;"",KOKPIT!J1949,"")</f>
        <v/>
      </c>
      <c r="K1949" s="124" t="str">
        <f>IF(I1949&lt;&gt;"",SUMIFS('JPK_KR-1'!AJ:AJ,'JPK_KR-1'!W:W,J1949),"")</f>
        <v/>
      </c>
      <c r="L1949" s="124" t="str">
        <f>IF(I1949&lt;&gt;"",SUMIFS('JPK_KR-1'!AK:AK,'JPK_KR-1'!W:W,J1949),"")</f>
        <v/>
      </c>
    </row>
    <row r="1950" spans="1:12" x14ac:dyDescent="0.35">
      <c r="A1950" t="str">
        <f>IF(KOKPIT!A1950&lt;&gt;"",KOKPIT!A1950,"")</f>
        <v/>
      </c>
      <c r="B1950" t="str">
        <f>IF(KOKPIT!B1950&lt;&gt;"",KOKPIT!B1950,"")</f>
        <v/>
      </c>
      <c r="C1950" s="124" t="str">
        <f>IF(A1950&lt;&gt;"",SUMIFS('JPK_KR-1'!AL:AL,'JPK_KR-1'!W:W,B1950),"")</f>
        <v/>
      </c>
      <c r="D1950" s="124" t="str">
        <f>IF(A1950&lt;&gt;"",SUMIFS('JPK_KR-1'!AM:AM,'JPK_KR-1'!W:W,B1950),"")</f>
        <v/>
      </c>
      <c r="E1950" t="str">
        <f>IF(KOKPIT!E1950&lt;&gt;"",KOKPIT!E1950,"")</f>
        <v/>
      </c>
      <c r="F1950" t="str">
        <f>IF(KOKPIT!F1950&lt;&gt;"",KOKPIT!F1950,"")</f>
        <v/>
      </c>
      <c r="G1950" s="124" t="str">
        <f>IF(E1950&lt;&gt;"",SUMIFS('JPK_KR-1'!AL:AL,'JPK_KR-1'!W:W,F1950),"")</f>
        <v/>
      </c>
      <c r="H1950" s="124" t="str">
        <f>IF(E1950&lt;&gt;"",SUMIFS('JPK_KR-1'!AM:AM,'JPK_KR-1'!W:W,F1950),"")</f>
        <v/>
      </c>
      <c r="I1950" t="str">
        <f>IF(KOKPIT!I1950&lt;&gt;"",KOKPIT!I1950,"")</f>
        <v/>
      </c>
      <c r="J1950" t="str">
        <f>IF(KOKPIT!J1950&lt;&gt;"",KOKPIT!J1950,"")</f>
        <v/>
      </c>
      <c r="K1950" s="124" t="str">
        <f>IF(I1950&lt;&gt;"",SUMIFS('JPK_KR-1'!AJ:AJ,'JPK_KR-1'!W:W,J1950),"")</f>
        <v/>
      </c>
      <c r="L1950" s="124" t="str">
        <f>IF(I1950&lt;&gt;"",SUMIFS('JPK_KR-1'!AK:AK,'JPK_KR-1'!W:W,J1950),"")</f>
        <v/>
      </c>
    </row>
    <row r="1951" spans="1:12" x14ac:dyDescent="0.35">
      <c r="A1951" t="str">
        <f>IF(KOKPIT!A1951&lt;&gt;"",KOKPIT!A1951,"")</f>
        <v/>
      </c>
      <c r="B1951" t="str">
        <f>IF(KOKPIT!B1951&lt;&gt;"",KOKPIT!B1951,"")</f>
        <v/>
      </c>
      <c r="C1951" s="124" t="str">
        <f>IF(A1951&lt;&gt;"",SUMIFS('JPK_KR-1'!AL:AL,'JPK_KR-1'!W:W,B1951),"")</f>
        <v/>
      </c>
      <c r="D1951" s="124" t="str">
        <f>IF(A1951&lt;&gt;"",SUMIFS('JPK_KR-1'!AM:AM,'JPK_KR-1'!W:W,B1951),"")</f>
        <v/>
      </c>
      <c r="E1951" t="str">
        <f>IF(KOKPIT!E1951&lt;&gt;"",KOKPIT!E1951,"")</f>
        <v/>
      </c>
      <c r="F1951" t="str">
        <f>IF(KOKPIT!F1951&lt;&gt;"",KOKPIT!F1951,"")</f>
        <v/>
      </c>
      <c r="G1951" s="124" t="str">
        <f>IF(E1951&lt;&gt;"",SUMIFS('JPK_KR-1'!AL:AL,'JPK_KR-1'!W:W,F1951),"")</f>
        <v/>
      </c>
      <c r="H1951" s="124" t="str">
        <f>IF(E1951&lt;&gt;"",SUMIFS('JPK_KR-1'!AM:AM,'JPK_KR-1'!W:W,F1951),"")</f>
        <v/>
      </c>
      <c r="I1951" t="str">
        <f>IF(KOKPIT!I1951&lt;&gt;"",KOKPIT!I1951,"")</f>
        <v/>
      </c>
      <c r="J1951" t="str">
        <f>IF(KOKPIT!J1951&lt;&gt;"",KOKPIT!J1951,"")</f>
        <v/>
      </c>
      <c r="K1951" s="124" t="str">
        <f>IF(I1951&lt;&gt;"",SUMIFS('JPK_KR-1'!AJ:AJ,'JPK_KR-1'!W:W,J1951),"")</f>
        <v/>
      </c>
      <c r="L1951" s="124" t="str">
        <f>IF(I1951&lt;&gt;"",SUMIFS('JPK_KR-1'!AK:AK,'JPK_KR-1'!W:W,J1951),"")</f>
        <v/>
      </c>
    </row>
    <row r="1952" spans="1:12" x14ac:dyDescent="0.35">
      <c r="A1952" t="str">
        <f>IF(KOKPIT!A1952&lt;&gt;"",KOKPIT!A1952,"")</f>
        <v/>
      </c>
      <c r="B1952" t="str">
        <f>IF(KOKPIT!B1952&lt;&gt;"",KOKPIT!B1952,"")</f>
        <v/>
      </c>
      <c r="C1952" s="124" t="str">
        <f>IF(A1952&lt;&gt;"",SUMIFS('JPK_KR-1'!AL:AL,'JPK_KR-1'!W:W,B1952),"")</f>
        <v/>
      </c>
      <c r="D1952" s="124" t="str">
        <f>IF(A1952&lt;&gt;"",SUMIFS('JPK_KR-1'!AM:AM,'JPK_KR-1'!W:W,B1952),"")</f>
        <v/>
      </c>
      <c r="E1952" t="str">
        <f>IF(KOKPIT!E1952&lt;&gt;"",KOKPIT!E1952,"")</f>
        <v/>
      </c>
      <c r="F1952" t="str">
        <f>IF(KOKPIT!F1952&lt;&gt;"",KOKPIT!F1952,"")</f>
        <v/>
      </c>
      <c r="G1952" s="124" t="str">
        <f>IF(E1952&lt;&gt;"",SUMIFS('JPK_KR-1'!AL:AL,'JPK_KR-1'!W:W,F1952),"")</f>
        <v/>
      </c>
      <c r="H1952" s="124" t="str">
        <f>IF(E1952&lt;&gt;"",SUMIFS('JPK_KR-1'!AM:AM,'JPK_KR-1'!W:W,F1952),"")</f>
        <v/>
      </c>
      <c r="I1952" t="str">
        <f>IF(KOKPIT!I1952&lt;&gt;"",KOKPIT!I1952,"")</f>
        <v/>
      </c>
      <c r="J1952" t="str">
        <f>IF(KOKPIT!J1952&lt;&gt;"",KOKPIT!J1952,"")</f>
        <v/>
      </c>
      <c r="K1952" s="124" t="str">
        <f>IF(I1952&lt;&gt;"",SUMIFS('JPK_KR-1'!AJ:AJ,'JPK_KR-1'!W:W,J1952),"")</f>
        <v/>
      </c>
      <c r="L1952" s="124" t="str">
        <f>IF(I1952&lt;&gt;"",SUMIFS('JPK_KR-1'!AK:AK,'JPK_KR-1'!W:W,J1952),"")</f>
        <v/>
      </c>
    </row>
    <row r="1953" spans="1:12" x14ac:dyDescent="0.35">
      <c r="A1953" t="str">
        <f>IF(KOKPIT!A1953&lt;&gt;"",KOKPIT!A1953,"")</f>
        <v/>
      </c>
      <c r="B1953" t="str">
        <f>IF(KOKPIT!B1953&lt;&gt;"",KOKPIT!B1953,"")</f>
        <v/>
      </c>
      <c r="C1953" s="124" t="str">
        <f>IF(A1953&lt;&gt;"",SUMIFS('JPK_KR-1'!AL:AL,'JPK_KR-1'!W:W,B1953),"")</f>
        <v/>
      </c>
      <c r="D1953" s="124" t="str">
        <f>IF(A1953&lt;&gt;"",SUMIFS('JPK_KR-1'!AM:AM,'JPK_KR-1'!W:W,B1953),"")</f>
        <v/>
      </c>
      <c r="E1953" t="str">
        <f>IF(KOKPIT!E1953&lt;&gt;"",KOKPIT!E1953,"")</f>
        <v/>
      </c>
      <c r="F1953" t="str">
        <f>IF(KOKPIT!F1953&lt;&gt;"",KOKPIT!F1953,"")</f>
        <v/>
      </c>
      <c r="G1953" s="124" t="str">
        <f>IF(E1953&lt;&gt;"",SUMIFS('JPK_KR-1'!AL:AL,'JPK_KR-1'!W:W,F1953),"")</f>
        <v/>
      </c>
      <c r="H1953" s="124" t="str">
        <f>IF(E1953&lt;&gt;"",SUMIFS('JPK_KR-1'!AM:AM,'JPK_KR-1'!W:W,F1953),"")</f>
        <v/>
      </c>
      <c r="I1953" t="str">
        <f>IF(KOKPIT!I1953&lt;&gt;"",KOKPIT!I1953,"")</f>
        <v/>
      </c>
      <c r="J1953" t="str">
        <f>IF(KOKPIT!J1953&lt;&gt;"",KOKPIT!J1953,"")</f>
        <v/>
      </c>
      <c r="K1953" s="124" t="str">
        <f>IF(I1953&lt;&gt;"",SUMIFS('JPK_KR-1'!AJ:AJ,'JPK_KR-1'!W:W,J1953),"")</f>
        <v/>
      </c>
      <c r="L1953" s="124" t="str">
        <f>IF(I1953&lt;&gt;"",SUMIFS('JPK_KR-1'!AK:AK,'JPK_KR-1'!W:W,J1953),"")</f>
        <v/>
      </c>
    </row>
    <row r="1954" spans="1:12" x14ac:dyDescent="0.35">
      <c r="A1954" t="str">
        <f>IF(KOKPIT!A1954&lt;&gt;"",KOKPIT!A1954,"")</f>
        <v/>
      </c>
      <c r="B1954" t="str">
        <f>IF(KOKPIT!B1954&lt;&gt;"",KOKPIT!B1954,"")</f>
        <v/>
      </c>
      <c r="C1954" s="124" t="str">
        <f>IF(A1954&lt;&gt;"",SUMIFS('JPK_KR-1'!AL:AL,'JPK_KR-1'!W:W,B1954),"")</f>
        <v/>
      </c>
      <c r="D1954" s="124" t="str">
        <f>IF(A1954&lt;&gt;"",SUMIFS('JPK_KR-1'!AM:AM,'JPK_KR-1'!W:W,B1954),"")</f>
        <v/>
      </c>
      <c r="E1954" t="str">
        <f>IF(KOKPIT!E1954&lt;&gt;"",KOKPIT!E1954,"")</f>
        <v/>
      </c>
      <c r="F1954" t="str">
        <f>IF(KOKPIT!F1954&lt;&gt;"",KOKPIT!F1954,"")</f>
        <v/>
      </c>
      <c r="G1954" s="124" t="str">
        <f>IF(E1954&lt;&gt;"",SUMIFS('JPK_KR-1'!AL:AL,'JPK_KR-1'!W:W,F1954),"")</f>
        <v/>
      </c>
      <c r="H1954" s="124" t="str">
        <f>IF(E1954&lt;&gt;"",SUMIFS('JPK_KR-1'!AM:AM,'JPK_KR-1'!W:W,F1954),"")</f>
        <v/>
      </c>
      <c r="I1954" t="str">
        <f>IF(KOKPIT!I1954&lt;&gt;"",KOKPIT!I1954,"")</f>
        <v/>
      </c>
      <c r="J1954" t="str">
        <f>IF(KOKPIT!J1954&lt;&gt;"",KOKPIT!J1954,"")</f>
        <v/>
      </c>
      <c r="K1954" s="124" t="str">
        <f>IF(I1954&lt;&gt;"",SUMIFS('JPK_KR-1'!AJ:AJ,'JPK_KR-1'!W:W,J1954),"")</f>
        <v/>
      </c>
      <c r="L1954" s="124" t="str">
        <f>IF(I1954&lt;&gt;"",SUMIFS('JPK_KR-1'!AK:AK,'JPK_KR-1'!W:W,J1954),"")</f>
        <v/>
      </c>
    </row>
    <row r="1955" spans="1:12" x14ac:dyDescent="0.35">
      <c r="A1955" t="str">
        <f>IF(KOKPIT!A1955&lt;&gt;"",KOKPIT!A1955,"")</f>
        <v/>
      </c>
      <c r="B1955" t="str">
        <f>IF(KOKPIT!B1955&lt;&gt;"",KOKPIT!B1955,"")</f>
        <v/>
      </c>
      <c r="C1955" s="124" t="str">
        <f>IF(A1955&lt;&gt;"",SUMIFS('JPK_KR-1'!AL:AL,'JPK_KR-1'!W:W,B1955),"")</f>
        <v/>
      </c>
      <c r="D1955" s="124" t="str">
        <f>IF(A1955&lt;&gt;"",SUMIFS('JPK_KR-1'!AM:AM,'JPK_KR-1'!W:W,B1955),"")</f>
        <v/>
      </c>
      <c r="E1955" t="str">
        <f>IF(KOKPIT!E1955&lt;&gt;"",KOKPIT!E1955,"")</f>
        <v/>
      </c>
      <c r="F1955" t="str">
        <f>IF(KOKPIT!F1955&lt;&gt;"",KOKPIT!F1955,"")</f>
        <v/>
      </c>
      <c r="G1955" s="124" t="str">
        <f>IF(E1955&lt;&gt;"",SUMIFS('JPK_KR-1'!AL:AL,'JPK_KR-1'!W:W,F1955),"")</f>
        <v/>
      </c>
      <c r="H1955" s="124" t="str">
        <f>IF(E1955&lt;&gt;"",SUMIFS('JPK_KR-1'!AM:AM,'JPK_KR-1'!W:W,F1955),"")</f>
        <v/>
      </c>
      <c r="I1955" t="str">
        <f>IF(KOKPIT!I1955&lt;&gt;"",KOKPIT!I1955,"")</f>
        <v/>
      </c>
      <c r="J1955" t="str">
        <f>IF(KOKPIT!J1955&lt;&gt;"",KOKPIT!J1955,"")</f>
        <v/>
      </c>
      <c r="K1955" s="124" t="str">
        <f>IF(I1955&lt;&gt;"",SUMIFS('JPK_KR-1'!AJ:AJ,'JPK_KR-1'!W:W,J1955),"")</f>
        <v/>
      </c>
      <c r="L1955" s="124" t="str">
        <f>IF(I1955&lt;&gt;"",SUMIFS('JPK_KR-1'!AK:AK,'JPK_KR-1'!W:W,J1955),"")</f>
        <v/>
      </c>
    </row>
    <row r="1956" spans="1:12" x14ac:dyDescent="0.35">
      <c r="A1956" t="str">
        <f>IF(KOKPIT!A1956&lt;&gt;"",KOKPIT!A1956,"")</f>
        <v/>
      </c>
      <c r="B1956" t="str">
        <f>IF(KOKPIT!B1956&lt;&gt;"",KOKPIT!B1956,"")</f>
        <v/>
      </c>
      <c r="C1956" s="124" t="str">
        <f>IF(A1956&lt;&gt;"",SUMIFS('JPK_KR-1'!AL:AL,'JPK_KR-1'!W:W,B1956),"")</f>
        <v/>
      </c>
      <c r="D1956" s="124" t="str">
        <f>IF(A1956&lt;&gt;"",SUMIFS('JPK_KR-1'!AM:AM,'JPK_KR-1'!W:W,B1956),"")</f>
        <v/>
      </c>
      <c r="E1956" t="str">
        <f>IF(KOKPIT!E1956&lt;&gt;"",KOKPIT!E1956,"")</f>
        <v/>
      </c>
      <c r="F1956" t="str">
        <f>IF(KOKPIT!F1956&lt;&gt;"",KOKPIT!F1956,"")</f>
        <v/>
      </c>
      <c r="G1956" s="124" t="str">
        <f>IF(E1956&lt;&gt;"",SUMIFS('JPK_KR-1'!AL:AL,'JPK_KR-1'!W:W,F1956),"")</f>
        <v/>
      </c>
      <c r="H1956" s="124" t="str">
        <f>IF(E1956&lt;&gt;"",SUMIFS('JPK_KR-1'!AM:AM,'JPK_KR-1'!W:W,F1956),"")</f>
        <v/>
      </c>
      <c r="I1956" t="str">
        <f>IF(KOKPIT!I1956&lt;&gt;"",KOKPIT!I1956,"")</f>
        <v/>
      </c>
      <c r="J1956" t="str">
        <f>IF(KOKPIT!J1956&lt;&gt;"",KOKPIT!J1956,"")</f>
        <v/>
      </c>
      <c r="K1956" s="124" t="str">
        <f>IF(I1956&lt;&gt;"",SUMIFS('JPK_KR-1'!AJ:AJ,'JPK_KR-1'!W:W,J1956),"")</f>
        <v/>
      </c>
      <c r="L1956" s="124" t="str">
        <f>IF(I1956&lt;&gt;"",SUMIFS('JPK_KR-1'!AK:AK,'JPK_KR-1'!W:W,J1956),"")</f>
        <v/>
      </c>
    </row>
    <row r="1957" spans="1:12" x14ac:dyDescent="0.35">
      <c r="A1957" t="str">
        <f>IF(KOKPIT!A1957&lt;&gt;"",KOKPIT!A1957,"")</f>
        <v/>
      </c>
      <c r="B1957" t="str">
        <f>IF(KOKPIT!B1957&lt;&gt;"",KOKPIT!B1957,"")</f>
        <v/>
      </c>
      <c r="C1957" s="124" t="str">
        <f>IF(A1957&lt;&gt;"",SUMIFS('JPK_KR-1'!AL:AL,'JPK_KR-1'!W:W,B1957),"")</f>
        <v/>
      </c>
      <c r="D1957" s="124" t="str">
        <f>IF(A1957&lt;&gt;"",SUMIFS('JPK_KR-1'!AM:AM,'JPK_KR-1'!W:W,B1957),"")</f>
        <v/>
      </c>
      <c r="E1957" t="str">
        <f>IF(KOKPIT!E1957&lt;&gt;"",KOKPIT!E1957,"")</f>
        <v/>
      </c>
      <c r="F1957" t="str">
        <f>IF(KOKPIT!F1957&lt;&gt;"",KOKPIT!F1957,"")</f>
        <v/>
      </c>
      <c r="G1957" s="124" t="str">
        <f>IF(E1957&lt;&gt;"",SUMIFS('JPK_KR-1'!AL:AL,'JPK_KR-1'!W:W,F1957),"")</f>
        <v/>
      </c>
      <c r="H1957" s="124" t="str">
        <f>IF(E1957&lt;&gt;"",SUMIFS('JPK_KR-1'!AM:AM,'JPK_KR-1'!W:W,F1957),"")</f>
        <v/>
      </c>
      <c r="I1957" t="str">
        <f>IF(KOKPIT!I1957&lt;&gt;"",KOKPIT!I1957,"")</f>
        <v/>
      </c>
      <c r="J1957" t="str">
        <f>IF(KOKPIT!J1957&lt;&gt;"",KOKPIT!J1957,"")</f>
        <v/>
      </c>
      <c r="K1957" s="124" t="str">
        <f>IF(I1957&lt;&gt;"",SUMIFS('JPK_KR-1'!AJ:AJ,'JPK_KR-1'!W:W,J1957),"")</f>
        <v/>
      </c>
      <c r="L1957" s="124" t="str">
        <f>IF(I1957&lt;&gt;"",SUMIFS('JPK_KR-1'!AK:AK,'JPK_KR-1'!W:W,J1957),"")</f>
        <v/>
      </c>
    </row>
    <row r="1958" spans="1:12" x14ac:dyDescent="0.35">
      <c r="A1958" t="str">
        <f>IF(KOKPIT!A1958&lt;&gt;"",KOKPIT!A1958,"")</f>
        <v/>
      </c>
      <c r="B1958" t="str">
        <f>IF(KOKPIT!B1958&lt;&gt;"",KOKPIT!B1958,"")</f>
        <v/>
      </c>
      <c r="C1958" s="124" t="str">
        <f>IF(A1958&lt;&gt;"",SUMIFS('JPK_KR-1'!AL:AL,'JPK_KR-1'!W:W,B1958),"")</f>
        <v/>
      </c>
      <c r="D1958" s="124" t="str">
        <f>IF(A1958&lt;&gt;"",SUMIFS('JPK_KR-1'!AM:AM,'JPK_KR-1'!W:W,B1958),"")</f>
        <v/>
      </c>
      <c r="E1958" t="str">
        <f>IF(KOKPIT!E1958&lt;&gt;"",KOKPIT!E1958,"")</f>
        <v/>
      </c>
      <c r="F1958" t="str">
        <f>IF(KOKPIT!F1958&lt;&gt;"",KOKPIT!F1958,"")</f>
        <v/>
      </c>
      <c r="G1958" s="124" t="str">
        <f>IF(E1958&lt;&gt;"",SUMIFS('JPK_KR-1'!AL:AL,'JPK_KR-1'!W:W,F1958),"")</f>
        <v/>
      </c>
      <c r="H1958" s="124" t="str">
        <f>IF(E1958&lt;&gt;"",SUMIFS('JPK_KR-1'!AM:AM,'JPK_KR-1'!W:W,F1958),"")</f>
        <v/>
      </c>
      <c r="I1958" t="str">
        <f>IF(KOKPIT!I1958&lt;&gt;"",KOKPIT!I1958,"")</f>
        <v/>
      </c>
      <c r="J1958" t="str">
        <f>IF(KOKPIT!J1958&lt;&gt;"",KOKPIT!J1958,"")</f>
        <v/>
      </c>
      <c r="K1958" s="124" t="str">
        <f>IF(I1958&lt;&gt;"",SUMIFS('JPK_KR-1'!AJ:AJ,'JPK_KR-1'!W:W,J1958),"")</f>
        <v/>
      </c>
      <c r="L1958" s="124" t="str">
        <f>IF(I1958&lt;&gt;"",SUMIFS('JPK_KR-1'!AK:AK,'JPK_KR-1'!W:W,J1958),"")</f>
        <v/>
      </c>
    </row>
    <row r="1959" spans="1:12" x14ac:dyDescent="0.35">
      <c r="A1959" t="str">
        <f>IF(KOKPIT!A1959&lt;&gt;"",KOKPIT!A1959,"")</f>
        <v/>
      </c>
      <c r="B1959" t="str">
        <f>IF(KOKPIT!B1959&lt;&gt;"",KOKPIT!B1959,"")</f>
        <v/>
      </c>
      <c r="C1959" s="124" t="str">
        <f>IF(A1959&lt;&gt;"",SUMIFS('JPK_KR-1'!AL:AL,'JPK_KR-1'!W:W,B1959),"")</f>
        <v/>
      </c>
      <c r="D1959" s="124" t="str">
        <f>IF(A1959&lt;&gt;"",SUMIFS('JPK_KR-1'!AM:AM,'JPK_KR-1'!W:W,B1959),"")</f>
        <v/>
      </c>
      <c r="E1959" t="str">
        <f>IF(KOKPIT!E1959&lt;&gt;"",KOKPIT!E1959,"")</f>
        <v/>
      </c>
      <c r="F1959" t="str">
        <f>IF(KOKPIT!F1959&lt;&gt;"",KOKPIT!F1959,"")</f>
        <v/>
      </c>
      <c r="G1959" s="124" t="str">
        <f>IF(E1959&lt;&gt;"",SUMIFS('JPK_KR-1'!AL:AL,'JPK_KR-1'!W:W,F1959),"")</f>
        <v/>
      </c>
      <c r="H1959" s="124" t="str">
        <f>IF(E1959&lt;&gt;"",SUMIFS('JPK_KR-1'!AM:AM,'JPK_KR-1'!W:W,F1959),"")</f>
        <v/>
      </c>
      <c r="I1959" t="str">
        <f>IF(KOKPIT!I1959&lt;&gt;"",KOKPIT!I1959,"")</f>
        <v/>
      </c>
      <c r="J1959" t="str">
        <f>IF(KOKPIT!J1959&lt;&gt;"",KOKPIT!J1959,"")</f>
        <v/>
      </c>
      <c r="K1959" s="124" t="str">
        <f>IF(I1959&lt;&gt;"",SUMIFS('JPK_KR-1'!AJ:AJ,'JPK_KR-1'!W:W,J1959),"")</f>
        <v/>
      </c>
      <c r="L1959" s="124" t="str">
        <f>IF(I1959&lt;&gt;"",SUMIFS('JPK_KR-1'!AK:AK,'JPK_KR-1'!W:W,J1959),"")</f>
        <v/>
      </c>
    </row>
    <row r="1960" spans="1:12" x14ac:dyDescent="0.35">
      <c r="A1960" t="str">
        <f>IF(KOKPIT!A1960&lt;&gt;"",KOKPIT!A1960,"")</f>
        <v/>
      </c>
      <c r="B1960" t="str">
        <f>IF(KOKPIT!B1960&lt;&gt;"",KOKPIT!B1960,"")</f>
        <v/>
      </c>
      <c r="C1960" s="124" t="str">
        <f>IF(A1960&lt;&gt;"",SUMIFS('JPK_KR-1'!AL:AL,'JPK_KR-1'!W:W,B1960),"")</f>
        <v/>
      </c>
      <c r="D1960" s="124" t="str">
        <f>IF(A1960&lt;&gt;"",SUMIFS('JPK_KR-1'!AM:AM,'JPK_KR-1'!W:W,B1960),"")</f>
        <v/>
      </c>
      <c r="E1960" t="str">
        <f>IF(KOKPIT!E1960&lt;&gt;"",KOKPIT!E1960,"")</f>
        <v/>
      </c>
      <c r="F1960" t="str">
        <f>IF(KOKPIT!F1960&lt;&gt;"",KOKPIT!F1960,"")</f>
        <v/>
      </c>
      <c r="G1960" s="124" t="str">
        <f>IF(E1960&lt;&gt;"",SUMIFS('JPK_KR-1'!AL:AL,'JPK_KR-1'!W:W,F1960),"")</f>
        <v/>
      </c>
      <c r="H1960" s="124" t="str">
        <f>IF(E1960&lt;&gt;"",SUMIFS('JPK_KR-1'!AM:AM,'JPK_KR-1'!W:W,F1960),"")</f>
        <v/>
      </c>
      <c r="I1960" t="str">
        <f>IF(KOKPIT!I1960&lt;&gt;"",KOKPIT!I1960,"")</f>
        <v/>
      </c>
      <c r="J1960" t="str">
        <f>IF(KOKPIT!J1960&lt;&gt;"",KOKPIT!J1960,"")</f>
        <v/>
      </c>
      <c r="K1960" s="124" t="str">
        <f>IF(I1960&lt;&gt;"",SUMIFS('JPK_KR-1'!AJ:AJ,'JPK_KR-1'!W:W,J1960),"")</f>
        <v/>
      </c>
      <c r="L1960" s="124" t="str">
        <f>IF(I1960&lt;&gt;"",SUMIFS('JPK_KR-1'!AK:AK,'JPK_KR-1'!W:W,J1960),"")</f>
        <v/>
      </c>
    </row>
    <row r="1961" spans="1:12" x14ac:dyDescent="0.35">
      <c r="A1961" t="str">
        <f>IF(KOKPIT!A1961&lt;&gt;"",KOKPIT!A1961,"")</f>
        <v/>
      </c>
      <c r="B1961" t="str">
        <f>IF(KOKPIT!B1961&lt;&gt;"",KOKPIT!B1961,"")</f>
        <v/>
      </c>
      <c r="C1961" s="124" t="str">
        <f>IF(A1961&lt;&gt;"",SUMIFS('JPK_KR-1'!AL:AL,'JPK_KR-1'!W:W,B1961),"")</f>
        <v/>
      </c>
      <c r="D1961" s="124" t="str">
        <f>IF(A1961&lt;&gt;"",SUMIFS('JPK_KR-1'!AM:AM,'JPK_KR-1'!W:W,B1961),"")</f>
        <v/>
      </c>
      <c r="E1961" t="str">
        <f>IF(KOKPIT!E1961&lt;&gt;"",KOKPIT!E1961,"")</f>
        <v/>
      </c>
      <c r="F1961" t="str">
        <f>IF(KOKPIT!F1961&lt;&gt;"",KOKPIT!F1961,"")</f>
        <v/>
      </c>
      <c r="G1961" s="124" t="str">
        <f>IF(E1961&lt;&gt;"",SUMIFS('JPK_KR-1'!AL:AL,'JPK_KR-1'!W:W,F1961),"")</f>
        <v/>
      </c>
      <c r="H1961" s="124" t="str">
        <f>IF(E1961&lt;&gt;"",SUMIFS('JPK_KR-1'!AM:AM,'JPK_KR-1'!W:W,F1961),"")</f>
        <v/>
      </c>
      <c r="I1961" t="str">
        <f>IF(KOKPIT!I1961&lt;&gt;"",KOKPIT!I1961,"")</f>
        <v/>
      </c>
      <c r="J1961" t="str">
        <f>IF(KOKPIT!J1961&lt;&gt;"",KOKPIT!J1961,"")</f>
        <v/>
      </c>
      <c r="K1961" s="124" t="str">
        <f>IF(I1961&lt;&gt;"",SUMIFS('JPK_KR-1'!AJ:AJ,'JPK_KR-1'!W:W,J1961),"")</f>
        <v/>
      </c>
      <c r="L1961" s="124" t="str">
        <f>IF(I1961&lt;&gt;"",SUMIFS('JPK_KR-1'!AK:AK,'JPK_KR-1'!W:W,J1961),"")</f>
        <v/>
      </c>
    </row>
    <row r="1962" spans="1:12" x14ac:dyDescent="0.35">
      <c r="A1962" t="str">
        <f>IF(KOKPIT!A1962&lt;&gt;"",KOKPIT!A1962,"")</f>
        <v/>
      </c>
      <c r="B1962" t="str">
        <f>IF(KOKPIT!B1962&lt;&gt;"",KOKPIT!B1962,"")</f>
        <v/>
      </c>
      <c r="C1962" s="124" t="str">
        <f>IF(A1962&lt;&gt;"",SUMIFS('JPK_KR-1'!AL:AL,'JPK_KR-1'!W:W,B1962),"")</f>
        <v/>
      </c>
      <c r="D1962" s="124" t="str">
        <f>IF(A1962&lt;&gt;"",SUMIFS('JPK_KR-1'!AM:AM,'JPK_KR-1'!W:W,B1962),"")</f>
        <v/>
      </c>
      <c r="E1962" t="str">
        <f>IF(KOKPIT!E1962&lt;&gt;"",KOKPIT!E1962,"")</f>
        <v/>
      </c>
      <c r="F1962" t="str">
        <f>IF(KOKPIT!F1962&lt;&gt;"",KOKPIT!F1962,"")</f>
        <v/>
      </c>
      <c r="G1962" s="124" t="str">
        <f>IF(E1962&lt;&gt;"",SUMIFS('JPK_KR-1'!AL:AL,'JPK_KR-1'!W:W,F1962),"")</f>
        <v/>
      </c>
      <c r="H1962" s="124" t="str">
        <f>IF(E1962&lt;&gt;"",SUMIFS('JPK_KR-1'!AM:AM,'JPK_KR-1'!W:W,F1962),"")</f>
        <v/>
      </c>
      <c r="I1962" t="str">
        <f>IF(KOKPIT!I1962&lt;&gt;"",KOKPIT!I1962,"")</f>
        <v/>
      </c>
      <c r="J1962" t="str">
        <f>IF(KOKPIT!J1962&lt;&gt;"",KOKPIT!J1962,"")</f>
        <v/>
      </c>
      <c r="K1962" s="124" t="str">
        <f>IF(I1962&lt;&gt;"",SUMIFS('JPK_KR-1'!AJ:AJ,'JPK_KR-1'!W:W,J1962),"")</f>
        <v/>
      </c>
      <c r="L1962" s="124" t="str">
        <f>IF(I1962&lt;&gt;"",SUMIFS('JPK_KR-1'!AK:AK,'JPK_KR-1'!W:W,J1962),"")</f>
        <v/>
      </c>
    </row>
    <row r="1963" spans="1:12" x14ac:dyDescent="0.35">
      <c r="A1963" t="str">
        <f>IF(KOKPIT!A1963&lt;&gt;"",KOKPIT!A1963,"")</f>
        <v/>
      </c>
      <c r="B1963" t="str">
        <f>IF(KOKPIT!B1963&lt;&gt;"",KOKPIT!B1963,"")</f>
        <v/>
      </c>
      <c r="C1963" s="124" t="str">
        <f>IF(A1963&lt;&gt;"",SUMIFS('JPK_KR-1'!AL:AL,'JPK_KR-1'!W:W,B1963),"")</f>
        <v/>
      </c>
      <c r="D1963" s="124" t="str">
        <f>IF(A1963&lt;&gt;"",SUMIFS('JPK_KR-1'!AM:AM,'JPK_KR-1'!W:W,B1963),"")</f>
        <v/>
      </c>
      <c r="E1963" t="str">
        <f>IF(KOKPIT!E1963&lt;&gt;"",KOKPIT!E1963,"")</f>
        <v/>
      </c>
      <c r="F1963" t="str">
        <f>IF(KOKPIT!F1963&lt;&gt;"",KOKPIT!F1963,"")</f>
        <v/>
      </c>
      <c r="G1963" s="124" t="str">
        <f>IF(E1963&lt;&gt;"",SUMIFS('JPK_KR-1'!AL:AL,'JPK_KR-1'!W:W,F1963),"")</f>
        <v/>
      </c>
      <c r="H1963" s="124" t="str">
        <f>IF(E1963&lt;&gt;"",SUMIFS('JPK_KR-1'!AM:AM,'JPK_KR-1'!W:W,F1963),"")</f>
        <v/>
      </c>
      <c r="I1963" t="str">
        <f>IF(KOKPIT!I1963&lt;&gt;"",KOKPIT!I1963,"")</f>
        <v/>
      </c>
      <c r="J1963" t="str">
        <f>IF(KOKPIT!J1963&lt;&gt;"",KOKPIT!J1963,"")</f>
        <v/>
      </c>
      <c r="K1963" s="124" t="str">
        <f>IF(I1963&lt;&gt;"",SUMIFS('JPK_KR-1'!AJ:AJ,'JPK_KR-1'!W:W,J1963),"")</f>
        <v/>
      </c>
      <c r="L1963" s="124" t="str">
        <f>IF(I1963&lt;&gt;"",SUMIFS('JPK_KR-1'!AK:AK,'JPK_KR-1'!W:W,J1963),"")</f>
        <v/>
      </c>
    </row>
    <row r="1964" spans="1:12" x14ac:dyDescent="0.35">
      <c r="A1964" t="str">
        <f>IF(KOKPIT!A1964&lt;&gt;"",KOKPIT!A1964,"")</f>
        <v/>
      </c>
      <c r="B1964" t="str">
        <f>IF(KOKPIT!B1964&lt;&gt;"",KOKPIT!B1964,"")</f>
        <v/>
      </c>
      <c r="C1964" s="124" t="str">
        <f>IF(A1964&lt;&gt;"",SUMIFS('JPK_KR-1'!AL:AL,'JPK_KR-1'!W:W,B1964),"")</f>
        <v/>
      </c>
      <c r="D1964" s="124" t="str">
        <f>IF(A1964&lt;&gt;"",SUMIFS('JPK_KR-1'!AM:AM,'JPK_KR-1'!W:W,B1964),"")</f>
        <v/>
      </c>
      <c r="E1964" t="str">
        <f>IF(KOKPIT!E1964&lt;&gt;"",KOKPIT!E1964,"")</f>
        <v/>
      </c>
      <c r="F1964" t="str">
        <f>IF(KOKPIT!F1964&lt;&gt;"",KOKPIT!F1964,"")</f>
        <v/>
      </c>
      <c r="G1964" s="124" t="str">
        <f>IF(E1964&lt;&gt;"",SUMIFS('JPK_KR-1'!AL:AL,'JPK_KR-1'!W:W,F1964),"")</f>
        <v/>
      </c>
      <c r="H1964" s="124" t="str">
        <f>IF(E1964&lt;&gt;"",SUMIFS('JPK_KR-1'!AM:AM,'JPK_KR-1'!W:W,F1964),"")</f>
        <v/>
      </c>
      <c r="I1964" t="str">
        <f>IF(KOKPIT!I1964&lt;&gt;"",KOKPIT!I1964,"")</f>
        <v/>
      </c>
      <c r="J1964" t="str">
        <f>IF(KOKPIT!J1964&lt;&gt;"",KOKPIT!J1964,"")</f>
        <v/>
      </c>
      <c r="K1964" s="124" t="str">
        <f>IF(I1964&lt;&gt;"",SUMIFS('JPK_KR-1'!AJ:AJ,'JPK_KR-1'!W:W,J1964),"")</f>
        <v/>
      </c>
      <c r="L1964" s="124" t="str">
        <f>IF(I1964&lt;&gt;"",SUMIFS('JPK_KR-1'!AK:AK,'JPK_KR-1'!W:W,J1964),"")</f>
        <v/>
      </c>
    </row>
    <row r="1965" spans="1:12" x14ac:dyDescent="0.35">
      <c r="A1965" t="str">
        <f>IF(KOKPIT!A1965&lt;&gt;"",KOKPIT!A1965,"")</f>
        <v/>
      </c>
      <c r="B1965" t="str">
        <f>IF(KOKPIT!B1965&lt;&gt;"",KOKPIT!B1965,"")</f>
        <v/>
      </c>
      <c r="C1965" s="124" t="str">
        <f>IF(A1965&lt;&gt;"",SUMIFS('JPK_KR-1'!AL:AL,'JPK_KR-1'!W:W,B1965),"")</f>
        <v/>
      </c>
      <c r="D1965" s="124" t="str">
        <f>IF(A1965&lt;&gt;"",SUMIFS('JPK_KR-1'!AM:AM,'JPK_KR-1'!W:W,B1965),"")</f>
        <v/>
      </c>
      <c r="E1965" t="str">
        <f>IF(KOKPIT!E1965&lt;&gt;"",KOKPIT!E1965,"")</f>
        <v/>
      </c>
      <c r="F1965" t="str">
        <f>IF(KOKPIT!F1965&lt;&gt;"",KOKPIT!F1965,"")</f>
        <v/>
      </c>
      <c r="G1965" s="124" t="str">
        <f>IF(E1965&lt;&gt;"",SUMIFS('JPK_KR-1'!AL:AL,'JPK_KR-1'!W:W,F1965),"")</f>
        <v/>
      </c>
      <c r="H1965" s="124" t="str">
        <f>IF(E1965&lt;&gt;"",SUMIFS('JPK_KR-1'!AM:AM,'JPK_KR-1'!W:W,F1965),"")</f>
        <v/>
      </c>
      <c r="I1965" t="str">
        <f>IF(KOKPIT!I1965&lt;&gt;"",KOKPIT!I1965,"")</f>
        <v/>
      </c>
      <c r="J1965" t="str">
        <f>IF(KOKPIT!J1965&lt;&gt;"",KOKPIT!J1965,"")</f>
        <v/>
      </c>
      <c r="K1965" s="124" t="str">
        <f>IF(I1965&lt;&gt;"",SUMIFS('JPK_KR-1'!AJ:AJ,'JPK_KR-1'!W:W,J1965),"")</f>
        <v/>
      </c>
      <c r="L1965" s="124" t="str">
        <f>IF(I1965&lt;&gt;"",SUMIFS('JPK_KR-1'!AK:AK,'JPK_KR-1'!W:W,J1965),"")</f>
        <v/>
      </c>
    </row>
    <row r="1966" spans="1:12" x14ac:dyDescent="0.35">
      <c r="A1966" t="str">
        <f>IF(KOKPIT!A1966&lt;&gt;"",KOKPIT!A1966,"")</f>
        <v/>
      </c>
      <c r="B1966" t="str">
        <f>IF(KOKPIT!B1966&lt;&gt;"",KOKPIT!B1966,"")</f>
        <v/>
      </c>
      <c r="C1966" s="124" t="str">
        <f>IF(A1966&lt;&gt;"",SUMIFS('JPK_KR-1'!AL:AL,'JPK_KR-1'!W:W,B1966),"")</f>
        <v/>
      </c>
      <c r="D1966" s="124" t="str">
        <f>IF(A1966&lt;&gt;"",SUMIFS('JPK_KR-1'!AM:AM,'JPK_KR-1'!W:W,B1966),"")</f>
        <v/>
      </c>
      <c r="E1966" t="str">
        <f>IF(KOKPIT!E1966&lt;&gt;"",KOKPIT!E1966,"")</f>
        <v/>
      </c>
      <c r="F1966" t="str">
        <f>IF(KOKPIT!F1966&lt;&gt;"",KOKPIT!F1966,"")</f>
        <v/>
      </c>
      <c r="G1966" s="124" t="str">
        <f>IF(E1966&lt;&gt;"",SUMIFS('JPK_KR-1'!AL:AL,'JPK_KR-1'!W:W,F1966),"")</f>
        <v/>
      </c>
      <c r="H1966" s="124" t="str">
        <f>IF(E1966&lt;&gt;"",SUMIFS('JPK_KR-1'!AM:AM,'JPK_KR-1'!W:W,F1966),"")</f>
        <v/>
      </c>
      <c r="I1966" t="str">
        <f>IF(KOKPIT!I1966&lt;&gt;"",KOKPIT!I1966,"")</f>
        <v/>
      </c>
      <c r="J1966" t="str">
        <f>IF(KOKPIT!J1966&lt;&gt;"",KOKPIT!J1966,"")</f>
        <v/>
      </c>
      <c r="K1966" s="124" t="str">
        <f>IF(I1966&lt;&gt;"",SUMIFS('JPK_KR-1'!AJ:AJ,'JPK_KR-1'!W:W,J1966),"")</f>
        <v/>
      </c>
      <c r="L1966" s="124" t="str">
        <f>IF(I1966&lt;&gt;"",SUMIFS('JPK_KR-1'!AK:AK,'JPK_KR-1'!W:W,J1966),"")</f>
        <v/>
      </c>
    </row>
    <row r="1967" spans="1:12" x14ac:dyDescent="0.35">
      <c r="A1967" t="str">
        <f>IF(KOKPIT!A1967&lt;&gt;"",KOKPIT!A1967,"")</f>
        <v/>
      </c>
      <c r="B1967" t="str">
        <f>IF(KOKPIT!B1967&lt;&gt;"",KOKPIT!B1967,"")</f>
        <v/>
      </c>
      <c r="C1967" s="124" t="str">
        <f>IF(A1967&lt;&gt;"",SUMIFS('JPK_KR-1'!AL:AL,'JPK_KR-1'!W:W,B1967),"")</f>
        <v/>
      </c>
      <c r="D1967" s="124" t="str">
        <f>IF(A1967&lt;&gt;"",SUMIFS('JPK_KR-1'!AM:AM,'JPK_KR-1'!W:W,B1967),"")</f>
        <v/>
      </c>
      <c r="E1967" t="str">
        <f>IF(KOKPIT!E1967&lt;&gt;"",KOKPIT!E1967,"")</f>
        <v/>
      </c>
      <c r="F1967" t="str">
        <f>IF(KOKPIT!F1967&lt;&gt;"",KOKPIT!F1967,"")</f>
        <v/>
      </c>
      <c r="G1967" s="124" t="str">
        <f>IF(E1967&lt;&gt;"",SUMIFS('JPK_KR-1'!AL:AL,'JPK_KR-1'!W:W,F1967),"")</f>
        <v/>
      </c>
      <c r="H1967" s="124" t="str">
        <f>IF(E1967&lt;&gt;"",SUMIFS('JPK_KR-1'!AM:AM,'JPK_KR-1'!W:W,F1967),"")</f>
        <v/>
      </c>
      <c r="I1967" t="str">
        <f>IF(KOKPIT!I1967&lt;&gt;"",KOKPIT!I1967,"")</f>
        <v/>
      </c>
      <c r="J1967" t="str">
        <f>IF(KOKPIT!J1967&lt;&gt;"",KOKPIT!J1967,"")</f>
        <v/>
      </c>
      <c r="K1967" s="124" t="str">
        <f>IF(I1967&lt;&gt;"",SUMIFS('JPK_KR-1'!AJ:AJ,'JPK_KR-1'!W:W,J1967),"")</f>
        <v/>
      </c>
      <c r="L1967" s="124" t="str">
        <f>IF(I1967&lt;&gt;"",SUMIFS('JPK_KR-1'!AK:AK,'JPK_KR-1'!W:W,J1967),"")</f>
        <v/>
      </c>
    </row>
    <row r="1968" spans="1:12" x14ac:dyDescent="0.35">
      <c r="A1968" t="str">
        <f>IF(KOKPIT!A1968&lt;&gt;"",KOKPIT!A1968,"")</f>
        <v/>
      </c>
      <c r="B1968" t="str">
        <f>IF(KOKPIT!B1968&lt;&gt;"",KOKPIT!B1968,"")</f>
        <v/>
      </c>
      <c r="C1968" s="124" t="str">
        <f>IF(A1968&lt;&gt;"",SUMIFS('JPK_KR-1'!AL:AL,'JPK_KR-1'!W:W,B1968),"")</f>
        <v/>
      </c>
      <c r="D1968" s="124" t="str">
        <f>IF(A1968&lt;&gt;"",SUMIFS('JPK_KR-1'!AM:AM,'JPK_KR-1'!W:W,B1968),"")</f>
        <v/>
      </c>
      <c r="E1968" t="str">
        <f>IF(KOKPIT!E1968&lt;&gt;"",KOKPIT!E1968,"")</f>
        <v/>
      </c>
      <c r="F1968" t="str">
        <f>IF(KOKPIT!F1968&lt;&gt;"",KOKPIT!F1968,"")</f>
        <v/>
      </c>
      <c r="G1968" s="124" t="str">
        <f>IF(E1968&lt;&gt;"",SUMIFS('JPK_KR-1'!AL:AL,'JPK_KR-1'!W:W,F1968),"")</f>
        <v/>
      </c>
      <c r="H1968" s="124" t="str">
        <f>IF(E1968&lt;&gt;"",SUMIFS('JPK_KR-1'!AM:AM,'JPK_KR-1'!W:W,F1968),"")</f>
        <v/>
      </c>
      <c r="I1968" t="str">
        <f>IF(KOKPIT!I1968&lt;&gt;"",KOKPIT!I1968,"")</f>
        <v/>
      </c>
      <c r="J1968" t="str">
        <f>IF(KOKPIT!J1968&lt;&gt;"",KOKPIT!J1968,"")</f>
        <v/>
      </c>
      <c r="K1968" s="124" t="str">
        <f>IF(I1968&lt;&gt;"",SUMIFS('JPK_KR-1'!AJ:AJ,'JPK_KR-1'!W:W,J1968),"")</f>
        <v/>
      </c>
      <c r="L1968" s="124" t="str">
        <f>IF(I1968&lt;&gt;"",SUMIFS('JPK_KR-1'!AK:AK,'JPK_KR-1'!W:W,J1968),"")</f>
        <v/>
      </c>
    </row>
    <row r="1969" spans="1:12" x14ac:dyDescent="0.35">
      <c r="A1969" t="str">
        <f>IF(KOKPIT!A1969&lt;&gt;"",KOKPIT!A1969,"")</f>
        <v/>
      </c>
      <c r="B1969" t="str">
        <f>IF(KOKPIT!B1969&lt;&gt;"",KOKPIT!B1969,"")</f>
        <v/>
      </c>
      <c r="C1969" s="124" t="str">
        <f>IF(A1969&lt;&gt;"",SUMIFS('JPK_KR-1'!AL:AL,'JPK_KR-1'!W:W,B1969),"")</f>
        <v/>
      </c>
      <c r="D1969" s="124" t="str">
        <f>IF(A1969&lt;&gt;"",SUMIFS('JPK_KR-1'!AM:AM,'JPK_KR-1'!W:W,B1969),"")</f>
        <v/>
      </c>
      <c r="E1969" t="str">
        <f>IF(KOKPIT!E1969&lt;&gt;"",KOKPIT!E1969,"")</f>
        <v/>
      </c>
      <c r="F1969" t="str">
        <f>IF(KOKPIT!F1969&lt;&gt;"",KOKPIT!F1969,"")</f>
        <v/>
      </c>
      <c r="G1969" s="124" t="str">
        <f>IF(E1969&lt;&gt;"",SUMIFS('JPK_KR-1'!AL:AL,'JPK_KR-1'!W:W,F1969),"")</f>
        <v/>
      </c>
      <c r="H1969" s="124" t="str">
        <f>IF(E1969&lt;&gt;"",SUMIFS('JPK_KR-1'!AM:AM,'JPK_KR-1'!W:W,F1969),"")</f>
        <v/>
      </c>
      <c r="I1969" t="str">
        <f>IF(KOKPIT!I1969&lt;&gt;"",KOKPIT!I1969,"")</f>
        <v/>
      </c>
      <c r="J1969" t="str">
        <f>IF(KOKPIT!J1969&lt;&gt;"",KOKPIT!J1969,"")</f>
        <v/>
      </c>
      <c r="K1969" s="124" t="str">
        <f>IF(I1969&lt;&gt;"",SUMIFS('JPK_KR-1'!AJ:AJ,'JPK_KR-1'!W:W,J1969),"")</f>
        <v/>
      </c>
      <c r="L1969" s="124" t="str">
        <f>IF(I1969&lt;&gt;"",SUMIFS('JPK_KR-1'!AK:AK,'JPK_KR-1'!W:W,J1969),"")</f>
        <v/>
      </c>
    </row>
    <row r="1970" spans="1:12" x14ac:dyDescent="0.35">
      <c r="A1970" t="str">
        <f>IF(KOKPIT!A1970&lt;&gt;"",KOKPIT!A1970,"")</f>
        <v/>
      </c>
      <c r="B1970" t="str">
        <f>IF(KOKPIT!B1970&lt;&gt;"",KOKPIT!B1970,"")</f>
        <v/>
      </c>
      <c r="C1970" s="124" t="str">
        <f>IF(A1970&lt;&gt;"",SUMIFS('JPK_KR-1'!AL:AL,'JPK_KR-1'!W:W,B1970),"")</f>
        <v/>
      </c>
      <c r="D1970" s="124" t="str">
        <f>IF(A1970&lt;&gt;"",SUMIFS('JPK_KR-1'!AM:AM,'JPK_KR-1'!W:W,B1970),"")</f>
        <v/>
      </c>
      <c r="E1970" t="str">
        <f>IF(KOKPIT!E1970&lt;&gt;"",KOKPIT!E1970,"")</f>
        <v/>
      </c>
      <c r="F1970" t="str">
        <f>IF(KOKPIT!F1970&lt;&gt;"",KOKPIT!F1970,"")</f>
        <v/>
      </c>
      <c r="G1970" s="124" t="str">
        <f>IF(E1970&lt;&gt;"",SUMIFS('JPK_KR-1'!AL:AL,'JPK_KR-1'!W:W,F1970),"")</f>
        <v/>
      </c>
      <c r="H1970" s="124" t="str">
        <f>IF(E1970&lt;&gt;"",SUMIFS('JPK_KR-1'!AM:AM,'JPK_KR-1'!W:W,F1970),"")</f>
        <v/>
      </c>
      <c r="I1970" t="str">
        <f>IF(KOKPIT!I1970&lt;&gt;"",KOKPIT!I1970,"")</f>
        <v/>
      </c>
      <c r="J1970" t="str">
        <f>IF(KOKPIT!J1970&lt;&gt;"",KOKPIT!J1970,"")</f>
        <v/>
      </c>
      <c r="K1970" s="124" t="str">
        <f>IF(I1970&lt;&gt;"",SUMIFS('JPK_KR-1'!AJ:AJ,'JPK_KR-1'!W:W,J1970),"")</f>
        <v/>
      </c>
      <c r="L1970" s="124" t="str">
        <f>IF(I1970&lt;&gt;"",SUMIFS('JPK_KR-1'!AK:AK,'JPK_KR-1'!W:W,J1970),"")</f>
        <v/>
      </c>
    </row>
    <row r="1971" spans="1:12" x14ac:dyDescent="0.35">
      <c r="A1971" t="str">
        <f>IF(KOKPIT!A1971&lt;&gt;"",KOKPIT!A1971,"")</f>
        <v/>
      </c>
      <c r="B1971" t="str">
        <f>IF(KOKPIT!B1971&lt;&gt;"",KOKPIT!B1971,"")</f>
        <v/>
      </c>
      <c r="C1971" s="124" t="str">
        <f>IF(A1971&lt;&gt;"",SUMIFS('JPK_KR-1'!AL:AL,'JPK_KR-1'!W:W,B1971),"")</f>
        <v/>
      </c>
      <c r="D1971" s="124" t="str">
        <f>IF(A1971&lt;&gt;"",SUMIFS('JPK_KR-1'!AM:AM,'JPK_KR-1'!W:W,B1971),"")</f>
        <v/>
      </c>
      <c r="E1971" t="str">
        <f>IF(KOKPIT!E1971&lt;&gt;"",KOKPIT!E1971,"")</f>
        <v/>
      </c>
      <c r="F1971" t="str">
        <f>IF(KOKPIT!F1971&lt;&gt;"",KOKPIT!F1971,"")</f>
        <v/>
      </c>
      <c r="G1971" s="124" t="str">
        <f>IF(E1971&lt;&gt;"",SUMIFS('JPK_KR-1'!AL:AL,'JPK_KR-1'!W:W,F1971),"")</f>
        <v/>
      </c>
      <c r="H1971" s="124" t="str">
        <f>IF(E1971&lt;&gt;"",SUMIFS('JPK_KR-1'!AM:AM,'JPK_KR-1'!W:W,F1971),"")</f>
        <v/>
      </c>
      <c r="I1971" t="str">
        <f>IF(KOKPIT!I1971&lt;&gt;"",KOKPIT!I1971,"")</f>
        <v/>
      </c>
      <c r="J1971" t="str">
        <f>IF(KOKPIT!J1971&lt;&gt;"",KOKPIT!J1971,"")</f>
        <v/>
      </c>
      <c r="K1971" s="124" t="str">
        <f>IF(I1971&lt;&gt;"",SUMIFS('JPK_KR-1'!AJ:AJ,'JPK_KR-1'!W:W,J1971),"")</f>
        <v/>
      </c>
      <c r="L1971" s="124" t="str">
        <f>IF(I1971&lt;&gt;"",SUMIFS('JPK_KR-1'!AK:AK,'JPK_KR-1'!W:W,J1971),"")</f>
        <v/>
      </c>
    </row>
    <row r="1972" spans="1:12" x14ac:dyDescent="0.35">
      <c r="A1972" t="str">
        <f>IF(KOKPIT!A1972&lt;&gt;"",KOKPIT!A1972,"")</f>
        <v/>
      </c>
      <c r="B1972" t="str">
        <f>IF(KOKPIT!B1972&lt;&gt;"",KOKPIT!B1972,"")</f>
        <v/>
      </c>
      <c r="C1972" s="124" t="str">
        <f>IF(A1972&lt;&gt;"",SUMIFS('JPK_KR-1'!AL:AL,'JPK_KR-1'!W:W,B1972),"")</f>
        <v/>
      </c>
      <c r="D1972" s="124" t="str">
        <f>IF(A1972&lt;&gt;"",SUMIFS('JPK_KR-1'!AM:AM,'JPK_KR-1'!W:W,B1972),"")</f>
        <v/>
      </c>
      <c r="E1972" t="str">
        <f>IF(KOKPIT!E1972&lt;&gt;"",KOKPIT!E1972,"")</f>
        <v/>
      </c>
      <c r="F1972" t="str">
        <f>IF(KOKPIT!F1972&lt;&gt;"",KOKPIT!F1972,"")</f>
        <v/>
      </c>
      <c r="G1972" s="124" t="str">
        <f>IF(E1972&lt;&gt;"",SUMIFS('JPK_KR-1'!AL:AL,'JPK_KR-1'!W:W,F1972),"")</f>
        <v/>
      </c>
      <c r="H1972" s="124" t="str">
        <f>IF(E1972&lt;&gt;"",SUMIFS('JPK_KR-1'!AM:AM,'JPK_KR-1'!W:W,F1972),"")</f>
        <v/>
      </c>
      <c r="I1972" t="str">
        <f>IF(KOKPIT!I1972&lt;&gt;"",KOKPIT!I1972,"")</f>
        <v/>
      </c>
      <c r="J1972" t="str">
        <f>IF(KOKPIT!J1972&lt;&gt;"",KOKPIT!J1972,"")</f>
        <v/>
      </c>
      <c r="K1972" s="124" t="str">
        <f>IF(I1972&lt;&gt;"",SUMIFS('JPK_KR-1'!AJ:AJ,'JPK_KR-1'!W:W,J1972),"")</f>
        <v/>
      </c>
      <c r="L1972" s="124" t="str">
        <f>IF(I1972&lt;&gt;"",SUMIFS('JPK_KR-1'!AK:AK,'JPK_KR-1'!W:W,J1972),"")</f>
        <v/>
      </c>
    </row>
    <row r="1973" spans="1:12" x14ac:dyDescent="0.35">
      <c r="A1973" t="str">
        <f>IF(KOKPIT!A1973&lt;&gt;"",KOKPIT!A1973,"")</f>
        <v/>
      </c>
      <c r="B1973" t="str">
        <f>IF(KOKPIT!B1973&lt;&gt;"",KOKPIT!B1973,"")</f>
        <v/>
      </c>
      <c r="C1973" s="124" t="str">
        <f>IF(A1973&lt;&gt;"",SUMIFS('JPK_KR-1'!AL:AL,'JPK_KR-1'!W:W,B1973),"")</f>
        <v/>
      </c>
      <c r="D1973" s="124" t="str">
        <f>IF(A1973&lt;&gt;"",SUMIFS('JPK_KR-1'!AM:AM,'JPK_KR-1'!W:W,B1973),"")</f>
        <v/>
      </c>
      <c r="E1973" t="str">
        <f>IF(KOKPIT!E1973&lt;&gt;"",KOKPIT!E1973,"")</f>
        <v/>
      </c>
      <c r="F1973" t="str">
        <f>IF(KOKPIT!F1973&lt;&gt;"",KOKPIT!F1973,"")</f>
        <v/>
      </c>
      <c r="G1973" s="124" t="str">
        <f>IF(E1973&lt;&gt;"",SUMIFS('JPK_KR-1'!AL:AL,'JPK_KR-1'!W:W,F1973),"")</f>
        <v/>
      </c>
      <c r="H1973" s="124" t="str">
        <f>IF(E1973&lt;&gt;"",SUMIFS('JPK_KR-1'!AM:AM,'JPK_KR-1'!W:W,F1973),"")</f>
        <v/>
      </c>
      <c r="I1973" t="str">
        <f>IF(KOKPIT!I1973&lt;&gt;"",KOKPIT!I1973,"")</f>
        <v/>
      </c>
      <c r="J1973" t="str">
        <f>IF(KOKPIT!J1973&lt;&gt;"",KOKPIT!J1973,"")</f>
        <v/>
      </c>
      <c r="K1973" s="124" t="str">
        <f>IF(I1973&lt;&gt;"",SUMIFS('JPK_KR-1'!AJ:AJ,'JPK_KR-1'!W:W,J1973),"")</f>
        <v/>
      </c>
      <c r="L1973" s="124" t="str">
        <f>IF(I1973&lt;&gt;"",SUMIFS('JPK_KR-1'!AK:AK,'JPK_KR-1'!W:W,J1973),"")</f>
        <v/>
      </c>
    </row>
    <row r="1974" spans="1:12" x14ac:dyDescent="0.35">
      <c r="A1974" t="str">
        <f>IF(KOKPIT!A1974&lt;&gt;"",KOKPIT!A1974,"")</f>
        <v/>
      </c>
      <c r="B1974" t="str">
        <f>IF(KOKPIT!B1974&lt;&gt;"",KOKPIT!B1974,"")</f>
        <v/>
      </c>
      <c r="C1974" s="124" t="str">
        <f>IF(A1974&lt;&gt;"",SUMIFS('JPK_KR-1'!AL:AL,'JPK_KR-1'!W:W,B1974),"")</f>
        <v/>
      </c>
      <c r="D1974" s="124" t="str">
        <f>IF(A1974&lt;&gt;"",SUMIFS('JPK_KR-1'!AM:AM,'JPK_KR-1'!W:W,B1974),"")</f>
        <v/>
      </c>
      <c r="E1974" t="str">
        <f>IF(KOKPIT!E1974&lt;&gt;"",KOKPIT!E1974,"")</f>
        <v/>
      </c>
      <c r="F1974" t="str">
        <f>IF(KOKPIT!F1974&lt;&gt;"",KOKPIT!F1974,"")</f>
        <v/>
      </c>
      <c r="G1974" s="124" t="str">
        <f>IF(E1974&lt;&gt;"",SUMIFS('JPK_KR-1'!AL:AL,'JPK_KR-1'!W:W,F1974),"")</f>
        <v/>
      </c>
      <c r="H1974" s="124" t="str">
        <f>IF(E1974&lt;&gt;"",SUMIFS('JPK_KR-1'!AM:AM,'JPK_KR-1'!W:W,F1974),"")</f>
        <v/>
      </c>
      <c r="I1974" t="str">
        <f>IF(KOKPIT!I1974&lt;&gt;"",KOKPIT!I1974,"")</f>
        <v/>
      </c>
      <c r="J1974" t="str">
        <f>IF(KOKPIT!J1974&lt;&gt;"",KOKPIT!J1974,"")</f>
        <v/>
      </c>
      <c r="K1974" s="124" t="str">
        <f>IF(I1974&lt;&gt;"",SUMIFS('JPK_KR-1'!AJ:AJ,'JPK_KR-1'!W:W,J1974),"")</f>
        <v/>
      </c>
      <c r="L1974" s="124" t="str">
        <f>IF(I1974&lt;&gt;"",SUMIFS('JPK_KR-1'!AK:AK,'JPK_KR-1'!W:W,J1974),"")</f>
        <v/>
      </c>
    </row>
    <row r="1975" spans="1:12" x14ac:dyDescent="0.35">
      <c r="A1975" t="str">
        <f>IF(KOKPIT!A1975&lt;&gt;"",KOKPIT!A1975,"")</f>
        <v/>
      </c>
      <c r="B1975" t="str">
        <f>IF(KOKPIT!B1975&lt;&gt;"",KOKPIT!B1975,"")</f>
        <v/>
      </c>
      <c r="C1975" s="124" t="str">
        <f>IF(A1975&lt;&gt;"",SUMIFS('JPK_KR-1'!AL:AL,'JPK_KR-1'!W:W,B1975),"")</f>
        <v/>
      </c>
      <c r="D1975" s="124" t="str">
        <f>IF(A1975&lt;&gt;"",SUMIFS('JPK_KR-1'!AM:AM,'JPK_KR-1'!W:W,B1975),"")</f>
        <v/>
      </c>
      <c r="E1975" t="str">
        <f>IF(KOKPIT!E1975&lt;&gt;"",KOKPIT!E1975,"")</f>
        <v/>
      </c>
      <c r="F1975" t="str">
        <f>IF(KOKPIT!F1975&lt;&gt;"",KOKPIT!F1975,"")</f>
        <v/>
      </c>
      <c r="G1975" s="124" t="str">
        <f>IF(E1975&lt;&gt;"",SUMIFS('JPK_KR-1'!AL:AL,'JPK_KR-1'!W:W,F1975),"")</f>
        <v/>
      </c>
      <c r="H1975" s="124" t="str">
        <f>IF(E1975&lt;&gt;"",SUMIFS('JPK_KR-1'!AM:AM,'JPK_KR-1'!W:W,F1975),"")</f>
        <v/>
      </c>
      <c r="I1975" t="str">
        <f>IF(KOKPIT!I1975&lt;&gt;"",KOKPIT!I1975,"")</f>
        <v/>
      </c>
      <c r="J1975" t="str">
        <f>IF(KOKPIT!J1975&lt;&gt;"",KOKPIT!J1975,"")</f>
        <v/>
      </c>
      <c r="K1975" s="124" t="str">
        <f>IF(I1975&lt;&gt;"",SUMIFS('JPK_KR-1'!AJ:AJ,'JPK_KR-1'!W:W,J1975),"")</f>
        <v/>
      </c>
      <c r="L1975" s="124" t="str">
        <f>IF(I1975&lt;&gt;"",SUMIFS('JPK_KR-1'!AK:AK,'JPK_KR-1'!W:W,J1975),"")</f>
        <v/>
      </c>
    </row>
    <row r="1976" spans="1:12" x14ac:dyDescent="0.35">
      <c r="A1976" t="str">
        <f>IF(KOKPIT!A1976&lt;&gt;"",KOKPIT!A1976,"")</f>
        <v/>
      </c>
      <c r="B1976" t="str">
        <f>IF(KOKPIT!B1976&lt;&gt;"",KOKPIT!B1976,"")</f>
        <v/>
      </c>
      <c r="C1976" s="124" t="str">
        <f>IF(A1976&lt;&gt;"",SUMIFS('JPK_KR-1'!AL:AL,'JPK_KR-1'!W:W,B1976),"")</f>
        <v/>
      </c>
      <c r="D1976" s="124" t="str">
        <f>IF(A1976&lt;&gt;"",SUMIFS('JPK_KR-1'!AM:AM,'JPK_KR-1'!W:W,B1976),"")</f>
        <v/>
      </c>
      <c r="E1976" t="str">
        <f>IF(KOKPIT!E1976&lt;&gt;"",KOKPIT!E1976,"")</f>
        <v/>
      </c>
      <c r="F1976" t="str">
        <f>IF(KOKPIT!F1976&lt;&gt;"",KOKPIT!F1976,"")</f>
        <v/>
      </c>
      <c r="G1976" s="124" t="str">
        <f>IF(E1976&lt;&gt;"",SUMIFS('JPK_KR-1'!AL:AL,'JPK_KR-1'!W:W,F1976),"")</f>
        <v/>
      </c>
      <c r="H1976" s="124" t="str">
        <f>IF(E1976&lt;&gt;"",SUMIFS('JPK_KR-1'!AM:AM,'JPK_KR-1'!W:W,F1976),"")</f>
        <v/>
      </c>
      <c r="I1976" t="str">
        <f>IF(KOKPIT!I1976&lt;&gt;"",KOKPIT!I1976,"")</f>
        <v/>
      </c>
      <c r="J1976" t="str">
        <f>IF(KOKPIT!J1976&lt;&gt;"",KOKPIT!J1976,"")</f>
        <v/>
      </c>
      <c r="K1976" s="124" t="str">
        <f>IF(I1976&lt;&gt;"",SUMIFS('JPK_KR-1'!AJ:AJ,'JPK_KR-1'!W:W,J1976),"")</f>
        <v/>
      </c>
      <c r="L1976" s="124" t="str">
        <f>IF(I1976&lt;&gt;"",SUMIFS('JPK_KR-1'!AK:AK,'JPK_KR-1'!W:W,J1976),"")</f>
        <v/>
      </c>
    </row>
    <row r="1977" spans="1:12" x14ac:dyDescent="0.35">
      <c r="A1977" t="str">
        <f>IF(KOKPIT!A1977&lt;&gt;"",KOKPIT!A1977,"")</f>
        <v/>
      </c>
      <c r="B1977" t="str">
        <f>IF(KOKPIT!B1977&lt;&gt;"",KOKPIT!B1977,"")</f>
        <v/>
      </c>
      <c r="C1977" s="124" t="str">
        <f>IF(A1977&lt;&gt;"",SUMIFS('JPK_KR-1'!AL:AL,'JPK_KR-1'!W:W,B1977),"")</f>
        <v/>
      </c>
      <c r="D1977" s="124" t="str">
        <f>IF(A1977&lt;&gt;"",SUMIFS('JPK_KR-1'!AM:AM,'JPK_KR-1'!W:W,B1977),"")</f>
        <v/>
      </c>
      <c r="E1977" t="str">
        <f>IF(KOKPIT!E1977&lt;&gt;"",KOKPIT!E1977,"")</f>
        <v/>
      </c>
      <c r="F1977" t="str">
        <f>IF(KOKPIT!F1977&lt;&gt;"",KOKPIT!F1977,"")</f>
        <v/>
      </c>
      <c r="G1977" s="124" t="str">
        <f>IF(E1977&lt;&gt;"",SUMIFS('JPK_KR-1'!AL:AL,'JPK_KR-1'!W:W,F1977),"")</f>
        <v/>
      </c>
      <c r="H1977" s="124" t="str">
        <f>IF(E1977&lt;&gt;"",SUMIFS('JPK_KR-1'!AM:AM,'JPK_KR-1'!W:W,F1977),"")</f>
        <v/>
      </c>
      <c r="I1977" t="str">
        <f>IF(KOKPIT!I1977&lt;&gt;"",KOKPIT!I1977,"")</f>
        <v/>
      </c>
      <c r="J1977" t="str">
        <f>IF(KOKPIT!J1977&lt;&gt;"",KOKPIT!J1977,"")</f>
        <v/>
      </c>
      <c r="K1977" s="124" t="str">
        <f>IF(I1977&lt;&gt;"",SUMIFS('JPK_KR-1'!AJ:AJ,'JPK_KR-1'!W:W,J1977),"")</f>
        <v/>
      </c>
      <c r="L1977" s="124" t="str">
        <f>IF(I1977&lt;&gt;"",SUMIFS('JPK_KR-1'!AK:AK,'JPK_KR-1'!W:W,J1977),"")</f>
        <v/>
      </c>
    </row>
    <row r="1978" spans="1:12" x14ac:dyDescent="0.35">
      <c r="A1978" t="str">
        <f>IF(KOKPIT!A1978&lt;&gt;"",KOKPIT!A1978,"")</f>
        <v/>
      </c>
      <c r="B1978" t="str">
        <f>IF(KOKPIT!B1978&lt;&gt;"",KOKPIT!B1978,"")</f>
        <v/>
      </c>
      <c r="C1978" s="124" t="str">
        <f>IF(A1978&lt;&gt;"",SUMIFS('JPK_KR-1'!AL:AL,'JPK_KR-1'!W:W,B1978),"")</f>
        <v/>
      </c>
      <c r="D1978" s="124" t="str">
        <f>IF(A1978&lt;&gt;"",SUMIFS('JPK_KR-1'!AM:AM,'JPK_KR-1'!W:W,B1978),"")</f>
        <v/>
      </c>
      <c r="E1978" t="str">
        <f>IF(KOKPIT!E1978&lt;&gt;"",KOKPIT!E1978,"")</f>
        <v/>
      </c>
      <c r="F1978" t="str">
        <f>IF(KOKPIT!F1978&lt;&gt;"",KOKPIT!F1978,"")</f>
        <v/>
      </c>
      <c r="G1978" s="124" t="str">
        <f>IF(E1978&lt;&gt;"",SUMIFS('JPK_KR-1'!AL:AL,'JPK_KR-1'!W:W,F1978),"")</f>
        <v/>
      </c>
      <c r="H1978" s="124" t="str">
        <f>IF(E1978&lt;&gt;"",SUMIFS('JPK_KR-1'!AM:AM,'JPK_KR-1'!W:W,F1978),"")</f>
        <v/>
      </c>
      <c r="I1978" t="str">
        <f>IF(KOKPIT!I1978&lt;&gt;"",KOKPIT!I1978,"")</f>
        <v/>
      </c>
      <c r="J1978" t="str">
        <f>IF(KOKPIT!J1978&lt;&gt;"",KOKPIT!J1978,"")</f>
        <v/>
      </c>
      <c r="K1978" s="124" t="str">
        <f>IF(I1978&lt;&gt;"",SUMIFS('JPK_KR-1'!AJ:AJ,'JPK_KR-1'!W:W,J1978),"")</f>
        <v/>
      </c>
      <c r="L1978" s="124" t="str">
        <f>IF(I1978&lt;&gt;"",SUMIFS('JPK_KR-1'!AK:AK,'JPK_KR-1'!W:W,J1978),"")</f>
        <v/>
      </c>
    </row>
    <row r="1979" spans="1:12" x14ac:dyDescent="0.35">
      <c r="A1979" t="str">
        <f>IF(KOKPIT!A1979&lt;&gt;"",KOKPIT!A1979,"")</f>
        <v/>
      </c>
      <c r="B1979" t="str">
        <f>IF(KOKPIT!B1979&lt;&gt;"",KOKPIT!B1979,"")</f>
        <v/>
      </c>
      <c r="C1979" s="124" t="str">
        <f>IF(A1979&lt;&gt;"",SUMIFS('JPK_KR-1'!AL:AL,'JPK_KR-1'!W:W,B1979),"")</f>
        <v/>
      </c>
      <c r="D1979" s="124" t="str">
        <f>IF(A1979&lt;&gt;"",SUMIFS('JPK_KR-1'!AM:AM,'JPK_KR-1'!W:W,B1979),"")</f>
        <v/>
      </c>
      <c r="E1979" t="str">
        <f>IF(KOKPIT!E1979&lt;&gt;"",KOKPIT!E1979,"")</f>
        <v/>
      </c>
      <c r="F1979" t="str">
        <f>IF(KOKPIT!F1979&lt;&gt;"",KOKPIT!F1979,"")</f>
        <v/>
      </c>
      <c r="G1979" s="124" t="str">
        <f>IF(E1979&lt;&gt;"",SUMIFS('JPK_KR-1'!AL:AL,'JPK_KR-1'!W:W,F1979),"")</f>
        <v/>
      </c>
      <c r="H1979" s="124" t="str">
        <f>IF(E1979&lt;&gt;"",SUMIFS('JPK_KR-1'!AM:AM,'JPK_KR-1'!W:W,F1979),"")</f>
        <v/>
      </c>
      <c r="I1979" t="str">
        <f>IF(KOKPIT!I1979&lt;&gt;"",KOKPIT!I1979,"")</f>
        <v/>
      </c>
      <c r="J1979" t="str">
        <f>IF(KOKPIT!J1979&lt;&gt;"",KOKPIT!J1979,"")</f>
        <v/>
      </c>
      <c r="K1979" s="124" t="str">
        <f>IF(I1979&lt;&gt;"",SUMIFS('JPK_KR-1'!AJ:AJ,'JPK_KR-1'!W:W,J1979),"")</f>
        <v/>
      </c>
      <c r="L1979" s="124" t="str">
        <f>IF(I1979&lt;&gt;"",SUMIFS('JPK_KR-1'!AK:AK,'JPK_KR-1'!W:W,J1979),"")</f>
        <v/>
      </c>
    </row>
    <row r="1980" spans="1:12" x14ac:dyDescent="0.35">
      <c r="A1980" t="str">
        <f>IF(KOKPIT!A1980&lt;&gt;"",KOKPIT!A1980,"")</f>
        <v/>
      </c>
      <c r="B1980" t="str">
        <f>IF(KOKPIT!B1980&lt;&gt;"",KOKPIT!B1980,"")</f>
        <v/>
      </c>
      <c r="C1980" s="124" t="str">
        <f>IF(A1980&lt;&gt;"",SUMIFS('JPK_KR-1'!AL:AL,'JPK_KR-1'!W:W,B1980),"")</f>
        <v/>
      </c>
      <c r="D1980" s="124" t="str">
        <f>IF(A1980&lt;&gt;"",SUMIFS('JPK_KR-1'!AM:AM,'JPK_KR-1'!W:W,B1980),"")</f>
        <v/>
      </c>
      <c r="E1980" t="str">
        <f>IF(KOKPIT!E1980&lt;&gt;"",KOKPIT!E1980,"")</f>
        <v/>
      </c>
      <c r="F1980" t="str">
        <f>IF(KOKPIT!F1980&lt;&gt;"",KOKPIT!F1980,"")</f>
        <v/>
      </c>
      <c r="G1980" s="124" t="str">
        <f>IF(E1980&lt;&gt;"",SUMIFS('JPK_KR-1'!AL:AL,'JPK_KR-1'!W:W,F1980),"")</f>
        <v/>
      </c>
      <c r="H1980" s="124" t="str">
        <f>IF(E1980&lt;&gt;"",SUMIFS('JPK_KR-1'!AM:AM,'JPK_KR-1'!W:W,F1980),"")</f>
        <v/>
      </c>
      <c r="I1980" t="str">
        <f>IF(KOKPIT!I1980&lt;&gt;"",KOKPIT!I1980,"")</f>
        <v/>
      </c>
      <c r="J1980" t="str">
        <f>IF(KOKPIT!J1980&lt;&gt;"",KOKPIT!J1980,"")</f>
        <v/>
      </c>
      <c r="K1980" s="124" t="str">
        <f>IF(I1980&lt;&gt;"",SUMIFS('JPK_KR-1'!AJ:AJ,'JPK_KR-1'!W:W,J1980),"")</f>
        <v/>
      </c>
      <c r="L1980" s="124" t="str">
        <f>IF(I1980&lt;&gt;"",SUMIFS('JPK_KR-1'!AK:AK,'JPK_KR-1'!W:W,J1980),"")</f>
        <v/>
      </c>
    </row>
    <row r="1981" spans="1:12" x14ac:dyDescent="0.35">
      <c r="A1981" t="str">
        <f>IF(KOKPIT!A1981&lt;&gt;"",KOKPIT!A1981,"")</f>
        <v/>
      </c>
      <c r="B1981" t="str">
        <f>IF(KOKPIT!B1981&lt;&gt;"",KOKPIT!B1981,"")</f>
        <v/>
      </c>
      <c r="C1981" s="124" t="str">
        <f>IF(A1981&lt;&gt;"",SUMIFS('JPK_KR-1'!AL:AL,'JPK_KR-1'!W:W,B1981),"")</f>
        <v/>
      </c>
      <c r="D1981" s="124" t="str">
        <f>IF(A1981&lt;&gt;"",SUMIFS('JPK_KR-1'!AM:AM,'JPK_KR-1'!W:W,B1981),"")</f>
        <v/>
      </c>
      <c r="E1981" t="str">
        <f>IF(KOKPIT!E1981&lt;&gt;"",KOKPIT!E1981,"")</f>
        <v/>
      </c>
      <c r="F1981" t="str">
        <f>IF(KOKPIT!F1981&lt;&gt;"",KOKPIT!F1981,"")</f>
        <v/>
      </c>
      <c r="G1981" s="124" t="str">
        <f>IF(E1981&lt;&gt;"",SUMIFS('JPK_KR-1'!AL:AL,'JPK_KR-1'!W:W,F1981),"")</f>
        <v/>
      </c>
      <c r="H1981" s="124" t="str">
        <f>IF(E1981&lt;&gt;"",SUMIFS('JPK_KR-1'!AM:AM,'JPK_KR-1'!W:W,F1981),"")</f>
        <v/>
      </c>
      <c r="I1981" t="str">
        <f>IF(KOKPIT!I1981&lt;&gt;"",KOKPIT!I1981,"")</f>
        <v/>
      </c>
      <c r="J1981" t="str">
        <f>IF(KOKPIT!J1981&lt;&gt;"",KOKPIT!J1981,"")</f>
        <v/>
      </c>
      <c r="K1981" s="124" t="str">
        <f>IF(I1981&lt;&gt;"",SUMIFS('JPK_KR-1'!AJ:AJ,'JPK_KR-1'!W:W,J1981),"")</f>
        <v/>
      </c>
      <c r="L1981" s="124" t="str">
        <f>IF(I1981&lt;&gt;"",SUMIFS('JPK_KR-1'!AK:AK,'JPK_KR-1'!W:W,J1981),"")</f>
        <v/>
      </c>
    </row>
    <row r="1982" spans="1:12" x14ac:dyDescent="0.35">
      <c r="A1982" t="str">
        <f>IF(KOKPIT!A1982&lt;&gt;"",KOKPIT!A1982,"")</f>
        <v/>
      </c>
      <c r="B1982" t="str">
        <f>IF(KOKPIT!B1982&lt;&gt;"",KOKPIT!B1982,"")</f>
        <v/>
      </c>
      <c r="C1982" s="124" t="str">
        <f>IF(A1982&lt;&gt;"",SUMIFS('JPK_KR-1'!AL:AL,'JPK_KR-1'!W:W,B1982),"")</f>
        <v/>
      </c>
      <c r="D1982" s="124" t="str">
        <f>IF(A1982&lt;&gt;"",SUMIFS('JPK_KR-1'!AM:AM,'JPK_KR-1'!W:W,B1982),"")</f>
        <v/>
      </c>
      <c r="E1982" t="str">
        <f>IF(KOKPIT!E1982&lt;&gt;"",KOKPIT!E1982,"")</f>
        <v/>
      </c>
      <c r="F1982" t="str">
        <f>IF(KOKPIT!F1982&lt;&gt;"",KOKPIT!F1982,"")</f>
        <v/>
      </c>
      <c r="G1982" s="124" t="str">
        <f>IF(E1982&lt;&gt;"",SUMIFS('JPK_KR-1'!AL:AL,'JPK_KR-1'!W:W,F1982),"")</f>
        <v/>
      </c>
      <c r="H1982" s="124" t="str">
        <f>IF(E1982&lt;&gt;"",SUMIFS('JPK_KR-1'!AM:AM,'JPK_KR-1'!W:W,F1982),"")</f>
        <v/>
      </c>
      <c r="I1982" t="str">
        <f>IF(KOKPIT!I1982&lt;&gt;"",KOKPIT!I1982,"")</f>
        <v/>
      </c>
      <c r="J1982" t="str">
        <f>IF(KOKPIT!J1982&lt;&gt;"",KOKPIT!J1982,"")</f>
        <v/>
      </c>
      <c r="K1982" s="124" t="str">
        <f>IF(I1982&lt;&gt;"",SUMIFS('JPK_KR-1'!AJ:AJ,'JPK_KR-1'!W:W,J1982),"")</f>
        <v/>
      </c>
      <c r="L1982" s="124" t="str">
        <f>IF(I1982&lt;&gt;"",SUMIFS('JPK_KR-1'!AK:AK,'JPK_KR-1'!W:W,J1982),"")</f>
        <v/>
      </c>
    </row>
    <row r="1983" spans="1:12" x14ac:dyDescent="0.35">
      <c r="A1983" t="str">
        <f>IF(KOKPIT!A1983&lt;&gt;"",KOKPIT!A1983,"")</f>
        <v/>
      </c>
      <c r="B1983" t="str">
        <f>IF(KOKPIT!B1983&lt;&gt;"",KOKPIT!B1983,"")</f>
        <v/>
      </c>
      <c r="C1983" s="124" t="str">
        <f>IF(A1983&lt;&gt;"",SUMIFS('JPK_KR-1'!AL:AL,'JPK_KR-1'!W:W,B1983),"")</f>
        <v/>
      </c>
      <c r="D1983" s="124" t="str">
        <f>IF(A1983&lt;&gt;"",SUMIFS('JPK_KR-1'!AM:AM,'JPK_KR-1'!W:W,B1983),"")</f>
        <v/>
      </c>
      <c r="E1983" t="str">
        <f>IF(KOKPIT!E1983&lt;&gt;"",KOKPIT!E1983,"")</f>
        <v/>
      </c>
      <c r="F1983" t="str">
        <f>IF(KOKPIT!F1983&lt;&gt;"",KOKPIT!F1983,"")</f>
        <v/>
      </c>
      <c r="G1983" s="124" t="str">
        <f>IF(E1983&lt;&gt;"",SUMIFS('JPK_KR-1'!AL:AL,'JPK_KR-1'!W:W,F1983),"")</f>
        <v/>
      </c>
      <c r="H1983" s="124" t="str">
        <f>IF(E1983&lt;&gt;"",SUMIFS('JPK_KR-1'!AM:AM,'JPK_KR-1'!W:W,F1983),"")</f>
        <v/>
      </c>
      <c r="I1983" t="str">
        <f>IF(KOKPIT!I1983&lt;&gt;"",KOKPIT!I1983,"")</f>
        <v/>
      </c>
      <c r="J1983" t="str">
        <f>IF(KOKPIT!J1983&lt;&gt;"",KOKPIT!J1983,"")</f>
        <v/>
      </c>
      <c r="K1983" s="124" t="str">
        <f>IF(I1983&lt;&gt;"",SUMIFS('JPK_KR-1'!AJ:AJ,'JPK_KR-1'!W:W,J1983),"")</f>
        <v/>
      </c>
      <c r="L1983" s="124" t="str">
        <f>IF(I1983&lt;&gt;"",SUMIFS('JPK_KR-1'!AK:AK,'JPK_KR-1'!W:W,J1983),"")</f>
        <v/>
      </c>
    </row>
    <row r="1984" spans="1:12" x14ac:dyDescent="0.35">
      <c r="A1984" t="str">
        <f>IF(KOKPIT!A1984&lt;&gt;"",KOKPIT!A1984,"")</f>
        <v/>
      </c>
      <c r="B1984" t="str">
        <f>IF(KOKPIT!B1984&lt;&gt;"",KOKPIT!B1984,"")</f>
        <v/>
      </c>
      <c r="C1984" s="124" t="str">
        <f>IF(A1984&lt;&gt;"",SUMIFS('JPK_KR-1'!AL:AL,'JPK_KR-1'!W:W,B1984),"")</f>
        <v/>
      </c>
      <c r="D1984" s="124" t="str">
        <f>IF(A1984&lt;&gt;"",SUMIFS('JPK_KR-1'!AM:AM,'JPK_KR-1'!W:W,B1984),"")</f>
        <v/>
      </c>
      <c r="E1984" t="str">
        <f>IF(KOKPIT!E1984&lt;&gt;"",KOKPIT!E1984,"")</f>
        <v/>
      </c>
      <c r="F1984" t="str">
        <f>IF(KOKPIT!F1984&lt;&gt;"",KOKPIT!F1984,"")</f>
        <v/>
      </c>
      <c r="G1984" s="124" t="str">
        <f>IF(E1984&lt;&gt;"",SUMIFS('JPK_KR-1'!AL:AL,'JPK_KR-1'!W:W,F1984),"")</f>
        <v/>
      </c>
      <c r="H1984" s="124" t="str">
        <f>IF(E1984&lt;&gt;"",SUMIFS('JPK_KR-1'!AM:AM,'JPK_KR-1'!W:W,F1984),"")</f>
        <v/>
      </c>
      <c r="I1984" t="str">
        <f>IF(KOKPIT!I1984&lt;&gt;"",KOKPIT!I1984,"")</f>
        <v/>
      </c>
      <c r="J1984" t="str">
        <f>IF(KOKPIT!J1984&lt;&gt;"",KOKPIT!J1984,"")</f>
        <v/>
      </c>
      <c r="K1984" s="124" t="str">
        <f>IF(I1984&lt;&gt;"",SUMIFS('JPK_KR-1'!AJ:AJ,'JPK_KR-1'!W:W,J1984),"")</f>
        <v/>
      </c>
      <c r="L1984" s="124" t="str">
        <f>IF(I1984&lt;&gt;"",SUMIFS('JPK_KR-1'!AK:AK,'JPK_KR-1'!W:W,J1984),"")</f>
        <v/>
      </c>
    </row>
    <row r="1985" spans="1:12" x14ac:dyDescent="0.35">
      <c r="A1985" t="str">
        <f>IF(KOKPIT!A1985&lt;&gt;"",KOKPIT!A1985,"")</f>
        <v/>
      </c>
      <c r="B1985" t="str">
        <f>IF(KOKPIT!B1985&lt;&gt;"",KOKPIT!B1985,"")</f>
        <v/>
      </c>
      <c r="C1985" s="124" t="str">
        <f>IF(A1985&lt;&gt;"",SUMIFS('JPK_KR-1'!AL:AL,'JPK_KR-1'!W:W,B1985),"")</f>
        <v/>
      </c>
      <c r="D1985" s="124" t="str">
        <f>IF(A1985&lt;&gt;"",SUMIFS('JPK_KR-1'!AM:AM,'JPK_KR-1'!W:W,B1985),"")</f>
        <v/>
      </c>
      <c r="E1985" t="str">
        <f>IF(KOKPIT!E1985&lt;&gt;"",KOKPIT!E1985,"")</f>
        <v/>
      </c>
      <c r="F1985" t="str">
        <f>IF(KOKPIT!F1985&lt;&gt;"",KOKPIT!F1985,"")</f>
        <v/>
      </c>
      <c r="G1985" s="124" t="str">
        <f>IF(E1985&lt;&gt;"",SUMIFS('JPK_KR-1'!AL:AL,'JPK_KR-1'!W:W,F1985),"")</f>
        <v/>
      </c>
      <c r="H1985" s="124" t="str">
        <f>IF(E1985&lt;&gt;"",SUMIFS('JPK_KR-1'!AM:AM,'JPK_KR-1'!W:W,F1985),"")</f>
        <v/>
      </c>
      <c r="I1985" t="str">
        <f>IF(KOKPIT!I1985&lt;&gt;"",KOKPIT!I1985,"")</f>
        <v/>
      </c>
      <c r="J1985" t="str">
        <f>IF(KOKPIT!J1985&lt;&gt;"",KOKPIT!J1985,"")</f>
        <v/>
      </c>
      <c r="K1985" s="124" t="str">
        <f>IF(I1985&lt;&gt;"",SUMIFS('JPK_KR-1'!AJ:AJ,'JPK_KR-1'!W:W,J1985),"")</f>
        <v/>
      </c>
      <c r="L1985" s="124" t="str">
        <f>IF(I1985&lt;&gt;"",SUMIFS('JPK_KR-1'!AK:AK,'JPK_KR-1'!W:W,J1985),"")</f>
        <v/>
      </c>
    </row>
    <row r="1986" spans="1:12" x14ac:dyDescent="0.35">
      <c r="A1986" t="str">
        <f>IF(KOKPIT!A1986&lt;&gt;"",KOKPIT!A1986,"")</f>
        <v/>
      </c>
      <c r="B1986" t="str">
        <f>IF(KOKPIT!B1986&lt;&gt;"",KOKPIT!B1986,"")</f>
        <v/>
      </c>
      <c r="C1986" s="124" t="str">
        <f>IF(A1986&lt;&gt;"",SUMIFS('JPK_KR-1'!AL:AL,'JPK_KR-1'!W:W,B1986),"")</f>
        <v/>
      </c>
      <c r="D1986" s="124" t="str">
        <f>IF(A1986&lt;&gt;"",SUMIFS('JPK_KR-1'!AM:AM,'JPK_KR-1'!W:W,B1986),"")</f>
        <v/>
      </c>
      <c r="E1986" t="str">
        <f>IF(KOKPIT!E1986&lt;&gt;"",KOKPIT!E1986,"")</f>
        <v/>
      </c>
      <c r="F1986" t="str">
        <f>IF(KOKPIT!F1986&lt;&gt;"",KOKPIT!F1986,"")</f>
        <v/>
      </c>
      <c r="G1986" s="124" t="str">
        <f>IF(E1986&lt;&gt;"",SUMIFS('JPK_KR-1'!AL:AL,'JPK_KR-1'!W:W,F1986),"")</f>
        <v/>
      </c>
      <c r="H1986" s="124" t="str">
        <f>IF(E1986&lt;&gt;"",SUMIFS('JPK_KR-1'!AM:AM,'JPK_KR-1'!W:W,F1986),"")</f>
        <v/>
      </c>
      <c r="I1986" t="str">
        <f>IF(KOKPIT!I1986&lt;&gt;"",KOKPIT!I1986,"")</f>
        <v/>
      </c>
      <c r="J1986" t="str">
        <f>IF(KOKPIT!J1986&lt;&gt;"",KOKPIT!J1986,"")</f>
        <v/>
      </c>
      <c r="K1986" s="124" t="str">
        <f>IF(I1986&lt;&gt;"",SUMIFS('JPK_KR-1'!AJ:AJ,'JPK_KR-1'!W:W,J1986),"")</f>
        <v/>
      </c>
      <c r="L1986" s="124" t="str">
        <f>IF(I1986&lt;&gt;"",SUMIFS('JPK_KR-1'!AK:AK,'JPK_KR-1'!W:W,J1986),"")</f>
        <v/>
      </c>
    </row>
    <row r="1987" spans="1:12" x14ac:dyDescent="0.35">
      <c r="A1987" t="str">
        <f>IF(KOKPIT!A1987&lt;&gt;"",KOKPIT!A1987,"")</f>
        <v/>
      </c>
      <c r="B1987" t="str">
        <f>IF(KOKPIT!B1987&lt;&gt;"",KOKPIT!B1987,"")</f>
        <v/>
      </c>
      <c r="C1987" s="124" t="str">
        <f>IF(A1987&lt;&gt;"",SUMIFS('JPK_KR-1'!AL:AL,'JPK_KR-1'!W:W,B1987),"")</f>
        <v/>
      </c>
      <c r="D1987" s="124" t="str">
        <f>IF(A1987&lt;&gt;"",SUMIFS('JPK_KR-1'!AM:AM,'JPK_KR-1'!W:W,B1987),"")</f>
        <v/>
      </c>
      <c r="E1987" t="str">
        <f>IF(KOKPIT!E1987&lt;&gt;"",KOKPIT!E1987,"")</f>
        <v/>
      </c>
      <c r="F1987" t="str">
        <f>IF(KOKPIT!F1987&lt;&gt;"",KOKPIT!F1987,"")</f>
        <v/>
      </c>
      <c r="G1987" s="124" t="str">
        <f>IF(E1987&lt;&gt;"",SUMIFS('JPK_KR-1'!AL:AL,'JPK_KR-1'!W:W,F1987),"")</f>
        <v/>
      </c>
      <c r="H1987" s="124" t="str">
        <f>IF(E1987&lt;&gt;"",SUMIFS('JPK_KR-1'!AM:AM,'JPK_KR-1'!W:W,F1987),"")</f>
        <v/>
      </c>
      <c r="I1987" t="str">
        <f>IF(KOKPIT!I1987&lt;&gt;"",KOKPIT!I1987,"")</f>
        <v/>
      </c>
      <c r="J1987" t="str">
        <f>IF(KOKPIT!J1987&lt;&gt;"",KOKPIT!J1987,"")</f>
        <v/>
      </c>
      <c r="K1987" s="124" t="str">
        <f>IF(I1987&lt;&gt;"",SUMIFS('JPK_KR-1'!AJ:AJ,'JPK_KR-1'!W:W,J1987),"")</f>
        <v/>
      </c>
      <c r="L1987" s="124" t="str">
        <f>IF(I1987&lt;&gt;"",SUMIFS('JPK_KR-1'!AK:AK,'JPK_KR-1'!W:W,J1987),"")</f>
        <v/>
      </c>
    </row>
    <row r="1988" spans="1:12" x14ac:dyDescent="0.35">
      <c r="A1988" t="str">
        <f>IF(KOKPIT!A1988&lt;&gt;"",KOKPIT!A1988,"")</f>
        <v/>
      </c>
      <c r="B1988" t="str">
        <f>IF(KOKPIT!B1988&lt;&gt;"",KOKPIT!B1988,"")</f>
        <v/>
      </c>
      <c r="C1988" s="124" t="str">
        <f>IF(A1988&lt;&gt;"",SUMIFS('JPK_KR-1'!AL:AL,'JPK_KR-1'!W:W,B1988),"")</f>
        <v/>
      </c>
      <c r="D1988" s="124" t="str">
        <f>IF(A1988&lt;&gt;"",SUMIFS('JPK_KR-1'!AM:AM,'JPK_KR-1'!W:W,B1988),"")</f>
        <v/>
      </c>
      <c r="E1988" t="str">
        <f>IF(KOKPIT!E1988&lt;&gt;"",KOKPIT!E1988,"")</f>
        <v/>
      </c>
      <c r="F1988" t="str">
        <f>IF(KOKPIT!F1988&lt;&gt;"",KOKPIT!F1988,"")</f>
        <v/>
      </c>
      <c r="G1988" s="124" t="str">
        <f>IF(E1988&lt;&gt;"",SUMIFS('JPK_KR-1'!AL:AL,'JPK_KR-1'!W:W,F1988),"")</f>
        <v/>
      </c>
      <c r="H1988" s="124" t="str">
        <f>IF(E1988&lt;&gt;"",SUMIFS('JPK_KR-1'!AM:AM,'JPK_KR-1'!W:W,F1988),"")</f>
        <v/>
      </c>
      <c r="I1988" t="str">
        <f>IF(KOKPIT!I1988&lt;&gt;"",KOKPIT!I1988,"")</f>
        <v/>
      </c>
      <c r="J1988" t="str">
        <f>IF(KOKPIT!J1988&lt;&gt;"",KOKPIT!J1988,"")</f>
        <v/>
      </c>
      <c r="K1988" s="124" t="str">
        <f>IF(I1988&lt;&gt;"",SUMIFS('JPK_KR-1'!AJ:AJ,'JPK_KR-1'!W:W,J1988),"")</f>
        <v/>
      </c>
      <c r="L1988" s="124" t="str">
        <f>IF(I1988&lt;&gt;"",SUMIFS('JPK_KR-1'!AK:AK,'JPK_KR-1'!W:W,J1988),"")</f>
        <v/>
      </c>
    </row>
    <row r="1989" spans="1:12" x14ac:dyDescent="0.35">
      <c r="A1989" t="str">
        <f>IF(KOKPIT!A1989&lt;&gt;"",KOKPIT!A1989,"")</f>
        <v/>
      </c>
      <c r="B1989" t="str">
        <f>IF(KOKPIT!B1989&lt;&gt;"",KOKPIT!B1989,"")</f>
        <v/>
      </c>
      <c r="C1989" s="124" t="str">
        <f>IF(A1989&lt;&gt;"",SUMIFS('JPK_KR-1'!AL:AL,'JPK_KR-1'!W:W,B1989),"")</f>
        <v/>
      </c>
      <c r="D1989" s="124" t="str">
        <f>IF(A1989&lt;&gt;"",SUMIFS('JPK_KR-1'!AM:AM,'JPK_KR-1'!W:W,B1989),"")</f>
        <v/>
      </c>
      <c r="E1989" t="str">
        <f>IF(KOKPIT!E1989&lt;&gt;"",KOKPIT!E1989,"")</f>
        <v/>
      </c>
      <c r="F1989" t="str">
        <f>IF(KOKPIT!F1989&lt;&gt;"",KOKPIT!F1989,"")</f>
        <v/>
      </c>
      <c r="G1989" s="124" t="str">
        <f>IF(E1989&lt;&gt;"",SUMIFS('JPK_KR-1'!AL:AL,'JPK_KR-1'!W:W,F1989),"")</f>
        <v/>
      </c>
      <c r="H1989" s="124" t="str">
        <f>IF(E1989&lt;&gt;"",SUMIFS('JPK_KR-1'!AM:AM,'JPK_KR-1'!W:W,F1989),"")</f>
        <v/>
      </c>
      <c r="I1989" t="str">
        <f>IF(KOKPIT!I1989&lt;&gt;"",KOKPIT!I1989,"")</f>
        <v/>
      </c>
      <c r="J1989" t="str">
        <f>IF(KOKPIT!J1989&lt;&gt;"",KOKPIT!J1989,"")</f>
        <v/>
      </c>
      <c r="K1989" s="124" t="str">
        <f>IF(I1989&lt;&gt;"",SUMIFS('JPK_KR-1'!AJ:AJ,'JPK_KR-1'!W:W,J1989),"")</f>
        <v/>
      </c>
      <c r="L1989" s="124" t="str">
        <f>IF(I1989&lt;&gt;"",SUMIFS('JPK_KR-1'!AK:AK,'JPK_KR-1'!W:W,J1989),"")</f>
        <v/>
      </c>
    </row>
    <row r="1990" spans="1:12" x14ac:dyDescent="0.35">
      <c r="A1990" t="str">
        <f>IF(KOKPIT!A1990&lt;&gt;"",KOKPIT!A1990,"")</f>
        <v/>
      </c>
      <c r="B1990" t="str">
        <f>IF(KOKPIT!B1990&lt;&gt;"",KOKPIT!B1990,"")</f>
        <v/>
      </c>
      <c r="C1990" s="124" t="str">
        <f>IF(A1990&lt;&gt;"",SUMIFS('JPK_KR-1'!AL:AL,'JPK_KR-1'!W:W,B1990),"")</f>
        <v/>
      </c>
      <c r="D1990" s="124" t="str">
        <f>IF(A1990&lt;&gt;"",SUMIFS('JPK_KR-1'!AM:AM,'JPK_KR-1'!W:W,B1990),"")</f>
        <v/>
      </c>
      <c r="E1990" t="str">
        <f>IF(KOKPIT!E1990&lt;&gt;"",KOKPIT!E1990,"")</f>
        <v/>
      </c>
      <c r="F1990" t="str">
        <f>IF(KOKPIT!F1990&lt;&gt;"",KOKPIT!F1990,"")</f>
        <v/>
      </c>
      <c r="G1990" s="124" t="str">
        <f>IF(E1990&lt;&gt;"",SUMIFS('JPK_KR-1'!AL:AL,'JPK_KR-1'!W:W,F1990),"")</f>
        <v/>
      </c>
      <c r="H1990" s="124" t="str">
        <f>IF(E1990&lt;&gt;"",SUMIFS('JPK_KR-1'!AM:AM,'JPK_KR-1'!W:W,F1990),"")</f>
        <v/>
      </c>
      <c r="I1990" t="str">
        <f>IF(KOKPIT!I1990&lt;&gt;"",KOKPIT!I1990,"")</f>
        <v/>
      </c>
      <c r="J1990" t="str">
        <f>IF(KOKPIT!J1990&lt;&gt;"",KOKPIT!J1990,"")</f>
        <v/>
      </c>
      <c r="K1990" s="124" t="str">
        <f>IF(I1990&lt;&gt;"",SUMIFS('JPK_KR-1'!AJ:AJ,'JPK_KR-1'!W:W,J1990),"")</f>
        <v/>
      </c>
      <c r="L1990" s="124" t="str">
        <f>IF(I1990&lt;&gt;"",SUMIFS('JPK_KR-1'!AK:AK,'JPK_KR-1'!W:W,J1990),"")</f>
        <v/>
      </c>
    </row>
    <row r="1991" spans="1:12" x14ac:dyDescent="0.35">
      <c r="A1991" t="str">
        <f>IF(KOKPIT!A1991&lt;&gt;"",KOKPIT!A1991,"")</f>
        <v/>
      </c>
      <c r="B1991" t="str">
        <f>IF(KOKPIT!B1991&lt;&gt;"",KOKPIT!B1991,"")</f>
        <v/>
      </c>
      <c r="C1991" s="124" t="str">
        <f>IF(A1991&lt;&gt;"",SUMIFS('JPK_KR-1'!AL:AL,'JPK_KR-1'!W:W,B1991),"")</f>
        <v/>
      </c>
      <c r="D1991" s="124" t="str">
        <f>IF(A1991&lt;&gt;"",SUMIFS('JPK_KR-1'!AM:AM,'JPK_KR-1'!W:W,B1991),"")</f>
        <v/>
      </c>
      <c r="E1991" t="str">
        <f>IF(KOKPIT!E1991&lt;&gt;"",KOKPIT!E1991,"")</f>
        <v/>
      </c>
      <c r="F1991" t="str">
        <f>IF(KOKPIT!F1991&lt;&gt;"",KOKPIT!F1991,"")</f>
        <v/>
      </c>
      <c r="G1991" s="124" t="str">
        <f>IF(E1991&lt;&gt;"",SUMIFS('JPK_KR-1'!AL:AL,'JPK_KR-1'!W:W,F1991),"")</f>
        <v/>
      </c>
      <c r="H1991" s="124" t="str">
        <f>IF(E1991&lt;&gt;"",SUMIFS('JPK_KR-1'!AM:AM,'JPK_KR-1'!W:W,F1991),"")</f>
        <v/>
      </c>
      <c r="I1991" t="str">
        <f>IF(KOKPIT!I1991&lt;&gt;"",KOKPIT!I1991,"")</f>
        <v/>
      </c>
      <c r="J1991" t="str">
        <f>IF(KOKPIT!J1991&lt;&gt;"",KOKPIT!J1991,"")</f>
        <v/>
      </c>
      <c r="K1991" s="124" t="str">
        <f>IF(I1991&lt;&gt;"",SUMIFS('JPK_KR-1'!AJ:AJ,'JPK_KR-1'!W:W,J1991),"")</f>
        <v/>
      </c>
      <c r="L1991" s="124" t="str">
        <f>IF(I1991&lt;&gt;"",SUMIFS('JPK_KR-1'!AK:AK,'JPK_KR-1'!W:W,J1991),"")</f>
        <v/>
      </c>
    </row>
    <row r="1992" spans="1:12" x14ac:dyDescent="0.35">
      <c r="A1992" t="str">
        <f>IF(KOKPIT!A1992&lt;&gt;"",KOKPIT!A1992,"")</f>
        <v/>
      </c>
      <c r="B1992" t="str">
        <f>IF(KOKPIT!B1992&lt;&gt;"",KOKPIT!B1992,"")</f>
        <v/>
      </c>
      <c r="C1992" s="124" t="str">
        <f>IF(A1992&lt;&gt;"",SUMIFS('JPK_KR-1'!AL:AL,'JPK_KR-1'!W:W,B1992),"")</f>
        <v/>
      </c>
      <c r="D1992" s="124" t="str">
        <f>IF(A1992&lt;&gt;"",SUMIFS('JPK_KR-1'!AM:AM,'JPK_KR-1'!W:W,B1992),"")</f>
        <v/>
      </c>
      <c r="E1992" t="str">
        <f>IF(KOKPIT!E1992&lt;&gt;"",KOKPIT!E1992,"")</f>
        <v/>
      </c>
      <c r="F1992" t="str">
        <f>IF(KOKPIT!F1992&lt;&gt;"",KOKPIT!F1992,"")</f>
        <v/>
      </c>
      <c r="G1992" s="124" t="str">
        <f>IF(E1992&lt;&gt;"",SUMIFS('JPK_KR-1'!AL:AL,'JPK_KR-1'!W:W,F1992),"")</f>
        <v/>
      </c>
      <c r="H1992" s="124" t="str">
        <f>IF(E1992&lt;&gt;"",SUMIFS('JPK_KR-1'!AM:AM,'JPK_KR-1'!W:W,F1992),"")</f>
        <v/>
      </c>
      <c r="I1992" t="str">
        <f>IF(KOKPIT!I1992&lt;&gt;"",KOKPIT!I1992,"")</f>
        <v/>
      </c>
      <c r="J1992" t="str">
        <f>IF(KOKPIT!J1992&lt;&gt;"",KOKPIT!J1992,"")</f>
        <v/>
      </c>
      <c r="K1992" s="124" t="str">
        <f>IF(I1992&lt;&gt;"",SUMIFS('JPK_KR-1'!AJ:AJ,'JPK_KR-1'!W:W,J1992),"")</f>
        <v/>
      </c>
      <c r="L1992" s="124" t="str">
        <f>IF(I1992&lt;&gt;"",SUMIFS('JPK_KR-1'!AK:AK,'JPK_KR-1'!W:W,J1992),"")</f>
        <v/>
      </c>
    </row>
    <row r="1993" spans="1:12" x14ac:dyDescent="0.35">
      <c r="A1993" t="str">
        <f>IF(KOKPIT!A1993&lt;&gt;"",KOKPIT!A1993,"")</f>
        <v/>
      </c>
      <c r="B1993" t="str">
        <f>IF(KOKPIT!B1993&lt;&gt;"",KOKPIT!B1993,"")</f>
        <v/>
      </c>
      <c r="C1993" s="124" t="str">
        <f>IF(A1993&lt;&gt;"",SUMIFS('JPK_KR-1'!AL:AL,'JPK_KR-1'!W:W,B1993),"")</f>
        <v/>
      </c>
      <c r="D1993" s="124" t="str">
        <f>IF(A1993&lt;&gt;"",SUMIFS('JPK_KR-1'!AM:AM,'JPK_KR-1'!W:W,B1993),"")</f>
        <v/>
      </c>
      <c r="E1993" t="str">
        <f>IF(KOKPIT!E1993&lt;&gt;"",KOKPIT!E1993,"")</f>
        <v/>
      </c>
      <c r="F1993" t="str">
        <f>IF(KOKPIT!F1993&lt;&gt;"",KOKPIT!F1993,"")</f>
        <v/>
      </c>
      <c r="G1993" s="124" t="str">
        <f>IF(E1993&lt;&gt;"",SUMIFS('JPK_KR-1'!AL:AL,'JPK_KR-1'!W:W,F1993),"")</f>
        <v/>
      </c>
      <c r="H1993" s="124" t="str">
        <f>IF(E1993&lt;&gt;"",SUMIFS('JPK_KR-1'!AM:AM,'JPK_KR-1'!W:W,F1993),"")</f>
        <v/>
      </c>
      <c r="I1993" t="str">
        <f>IF(KOKPIT!I1993&lt;&gt;"",KOKPIT!I1993,"")</f>
        <v/>
      </c>
      <c r="J1993" t="str">
        <f>IF(KOKPIT!J1993&lt;&gt;"",KOKPIT!J1993,"")</f>
        <v/>
      </c>
      <c r="K1993" s="124" t="str">
        <f>IF(I1993&lt;&gt;"",SUMIFS('JPK_KR-1'!AJ:AJ,'JPK_KR-1'!W:W,J1993),"")</f>
        <v/>
      </c>
      <c r="L1993" s="124" t="str">
        <f>IF(I1993&lt;&gt;"",SUMIFS('JPK_KR-1'!AK:AK,'JPK_KR-1'!W:W,J1993),"")</f>
        <v/>
      </c>
    </row>
    <row r="1994" spans="1:12" x14ac:dyDescent="0.35">
      <c r="A1994" t="str">
        <f>IF(KOKPIT!A1994&lt;&gt;"",KOKPIT!A1994,"")</f>
        <v/>
      </c>
      <c r="B1994" t="str">
        <f>IF(KOKPIT!B1994&lt;&gt;"",KOKPIT!B1994,"")</f>
        <v/>
      </c>
      <c r="C1994" s="124" t="str">
        <f>IF(A1994&lt;&gt;"",SUMIFS('JPK_KR-1'!AL:AL,'JPK_KR-1'!W:W,B1994),"")</f>
        <v/>
      </c>
      <c r="D1994" s="124" t="str">
        <f>IF(A1994&lt;&gt;"",SUMIFS('JPK_KR-1'!AM:AM,'JPK_KR-1'!W:W,B1994),"")</f>
        <v/>
      </c>
      <c r="E1994" t="str">
        <f>IF(KOKPIT!E1994&lt;&gt;"",KOKPIT!E1994,"")</f>
        <v/>
      </c>
      <c r="F1994" t="str">
        <f>IF(KOKPIT!F1994&lt;&gt;"",KOKPIT!F1994,"")</f>
        <v/>
      </c>
      <c r="G1994" s="124" t="str">
        <f>IF(E1994&lt;&gt;"",SUMIFS('JPK_KR-1'!AL:AL,'JPK_KR-1'!W:W,F1994),"")</f>
        <v/>
      </c>
      <c r="H1994" s="124" t="str">
        <f>IF(E1994&lt;&gt;"",SUMIFS('JPK_KR-1'!AM:AM,'JPK_KR-1'!W:W,F1994),"")</f>
        <v/>
      </c>
      <c r="I1994" t="str">
        <f>IF(KOKPIT!I1994&lt;&gt;"",KOKPIT!I1994,"")</f>
        <v/>
      </c>
      <c r="J1994" t="str">
        <f>IF(KOKPIT!J1994&lt;&gt;"",KOKPIT!J1994,"")</f>
        <v/>
      </c>
      <c r="K1994" s="124" t="str">
        <f>IF(I1994&lt;&gt;"",SUMIFS('JPK_KR-1'!AJ:AJ,'JPK_KR-1'!W:W,J1994),"")</f>
        <v/>
      </c>
      <c r="L1994" s="124" t="str">
        <f>IF(I1994&lt;&gt;"",SUMIFS('JPK_KR-1'!AK:AK,'JPK_KR-1'!W:W,J1994),"")</f>
        <v/>
      </c>
    </row>
    <row r="1995" spans="1:12" x14ac:dyDescent="0.35">
      <c r="A1995" t="str">
        <f>IF(KOKPIT!A1995&lt;&gt;"",KOKPIT!A1995,"")</f>
        <v/>
      </c>
      <c r="B1995" t="str">
        <f>IF(KOKPIT!B1995&lt;&gt;"",KOKPIT!B1995,"")</f>
        <v/>
      </c>
      <c r="C1995" s="124" t="str">
        <f>IF(A1995&lt;&gt;"",SUMIFS('JPK_KR-1'!AL:AL,'JPK_KR-1'!W:W,B1995),"")</f>
        <v/>
      </c>
      <c r="D1995" s="124" t="str">
        <f>IF(A1995&lt;&gt;"",SUMIFS('JPK_KR-1'!AM:AM,'JPK_KR-1'!W:W,B1995),"")</f>
        <v/>
      </c>
      <c r="E1995" t="str">
        <f>IF(KOKPIT!E1995&lt;&gt;"",KOKPIT!E1995,"")</f>
        <v/>
      </c>
      <c r="F1995" t="str">
        <f>IF(KOKPIT!F1995&lt;&gt;"",KOKPIT!F1995,"")</f>
        <v/>
      </c>
      <c r="G1995" s="124" t="str">
        <f>IF(E1995&lt;&gt;"",SUMIFS('JPK_KR-1'!AL:AL,'JPK_KR-1'!W:W,F1995),"")</f>
        <v/>
      </c>
      <c r="H1995" s="124" t="str">
        <f>IF(E1995&lt;&gt;"",SUMIFS('JPK_KR-1'!AM:AM,'JPK_KR-1'!W:W,F1995),"")</f>
        <v/>
      </c>
      <c r="I1995" t="str">
        <f>IF(KOKPIT!I1995&lt;&gt;"",KOKPIT!I1995,"")</f>
        <v/>
      </c>
      <c r="J1995" t="str">
        <f>IF(KOKPIT!J1995&lt;&gt;"",KOKPIT!J1995,"")</f>
        <v/>
      </c>
      <c r="K1995" s="124" t="str">
        <f>IF(I1995&lt;&gt;"",SUMIFS('JPK_KR-1'!AJ:AJ,'JPK_KR-1'!W:W,J1995),"")</f>
        <v/>
      </c>
      <c r="L1995" s="124" t="str">
        <f>IF(I1995&lt;&gt;"",SUMIFS('JPK_KR-1'!AK:AK,'JPK_KR-1'!W:W,J1995),"")</f>
        <v/>
      </c>
    </row>
    <row r="1996" spans="1:12" x14ac:dyDescent="0.35">
      <c r="A1996" t="str">
        <f>IF(KOKPIT!A1996&lt;&gt;"",KOKPIT!A1996,"")</f>
        <v/>
      </c>
      <c r="B1996" t="str">
        <f>IF(KOKPIT!B1996&lt;&gt;"",KOKPIT!B1996,"")</f>
        <v/>
      </c>
      <c r="C1996" s="124" t="str">
        <f>IF(A1996&lt;&gt;"",SUMIFS('JPK_KR-1'!AL:AL,'JPK_KR-1'!W:W,B1996),"")</f>
        <v/>
      </c>
      <c r="D1996" s="124" t="str">
        <f>IF(A1996&lt;&gt;"",SUMIFS('JPK_KR-1'!AM:AM,'JPK_KR-1'!W:W,B1996),"")</f>
        <v/>
      </c>
      <c r="E1996" t="str">
        <f>IF(KOKPIT!E1996&lt;&gt;"",KOKPIT!E1996,"")</f>
        <v/>
      </c>
      <c r="F1996" t="str">
        <f>IF(KOKPIT!F1996&lt;&gt;"",KOKPIT!F1996,"")</f>
        <v/>
      </c>
      <c r="G1996" s="124" t="str">
        <f>IF(E1996&lt;&gt;"",SUMIFS('JPK_KR-1'!AL:AL,'JPK_KR-1'!W:W,F1996),"")</f>
        <v/>
      </c>
      <c r="H1996" s="124" t="str">
        <f>IF(E1996&lt;&gt;"",SUMIFS('JPK_KR-1'!AM:AM,'JPK_KR-1'!W:W,F1996),"")</f>
        <v/>
      </c>
      <c r="I1996" t="str">
        <f>IF(KOKPIT!I1996&lt;&gt;"",KOKPIT!I1996,"")</f>
        <v/>
      </c>
      <c r="J1996" t="str">
        <f>IF(KOKPIT!J1996&lt;&gt;"",KOKPIT!J1996,"")</f>
        <v/>
      </c>
      <c r="K1996" s="124" t="str">
        <f>IF(I1996&lt;&gt;"",SUMIFS('JPK_KR-1'!AJ:AJ,'JPK_KR-1'!W:W,J1996),"")</f>
        <v/>
      </c>
      <c r="L1996" s="124" t="str">
        <f>IF(I1996&lt;&gt;"",SUMIFS('JPK_KR-1'!AK:AK,'JPK_KR-1'!W:W,J1996),"")</f>
        <v/>
      </c>
    </row>
    <row r="1997" spans="1:12" x14ac:dyDescent="0.35">
      <c r="A1997" t="str">
        <f>IF(KOKPIT!A1997&lt;&gt;"",KOKPIT!A1997,"")</f>
        <v/>
      </c>
      <c r="B1997" t="str">
        <f>IF(KOKPIT!B1997&lt;&gt;"",KOKPIT!B1997,"")</f>
        <v/>
      </c>
      <c r="C1997" s="124" t="str">
        <f>IF(A1997&lt;&gt;"",SUMIFS('JPK_KR-1'!AL:AL,'JPK_KR-1'!W:W,B1997),"")</f>
        <v/>
      </c>
      <c r="D1997" s="124" t="str">
        <f>IF(A1997&lt;&gt;"",SUMIFS('JPK_KR-1'!AM:AM,'JPK_KR-1'!W:W,B1997),"")</f>
        <v/>
      </c>
      <c r="E1997" t="str">
        <f>IF(KOKPIT!E1997&lt;&gt;"",KOKPIT!E1997,"")</f>
        <v/>
      </c>
      <c r="F1997" t="str">
        <f>IF(KOKPIT!F1997&lt;&gt;"",KOKPIT!F1997,"")</f>
        <v/>
      </c>
      <c r="G1997" s="124" t="str">
        <f>IF(E1997&lt;&gt;"",SUMIFS('JPK_KR-1'!AL:AL,'JPK_KR-1'!W:W,F1997),"")</f>
        <v/>
      </c>
      <c r="H1997" s="124" t="str">
        <f>IF(E1997&lt;&gt;"",SUMIFS('JPK_KR-1'!AM:AM,'JPK_KR-1'!W:W,F1997),"")</f>
        <v/>
      </c>
      <c r="I1997" t="str">
        <f>IF(KOKPIT!I1997&lt;&gt;"",KOKPIT!I1997,"")</f>
        <v/>
      </c>
      <c r="J1997" t="str">
        <f>IF(KOKPIT!J1997&lt;&gt;"",KOKPIT!J1997,"")</f>
        <v/>
      </c>
      <c r="K1997" s="124" t="str">
        <f>IF(I1997&lt;&gt;"",SUMIFS('JPK_KR-1'!AJ:AJ,'JPK_KR-1'!W:W,J1997),"")</f>
        <v/>
      </c>
      <c r="L1997" s="124" t="str">
        <f>IF(I1997&lt;&gt;"",SUMIFS('JPK_KR-1'!AK:AK,'JPK_KR-1'!W:W,J1997),"")</f>
        <v/>
      </c>
    </row>
    <row r="1998" spans="1:12" x14ac:dyDescent="0.35">
      <c r="A1998" t="str">
        <f>IF(KOKPIT!A1998&lt;&gt;"",KOKPIT!A1998,"")</f>
        <v/>
      </c>
      <c r="B1998" t="str">
        <f>IF(KOKPIT!B1998&lt;&gt;"",KOKPIT!B1998,"")</f>
        <v/>
      </c>
      <c r="C1998" s="124" t="str">
        <f>IF(A1998&lt;&gt;"",SUMIFS('JPK_KR-1'!AL:AL,'JPK_KR-1'!W:W,B1998),"")</f>
        <v/>
      </c>
      <c r="D1998" s="124" t="str">
        <f>IF(A1998&lt;&gt;"",SUMIFS('JPK_KR-1'!AM:AM,'JPK_KR-1'!W:W,B1998),"")</f>
        <v/>
      </c>
      <c r="E1998" t="str">
        <f>IF(KOKPIT!E1998&lt;&gt;"",KOKPIT!E1998,"")</f>
        <v/>
      </c>
      <c r="F1998" t="str">
        <f>IF(KOKPIT!F1998&lt;&gt;"",KOKPIT!F1998,"")</f>
        <v/>
      </c>
      <c r="G1998" s="124" t="str">
        <f>IF(E1998&lt;&gt;"",SUMIFS('JPK_KR-1'!AL:AL,'JPK_KR-1'!W:W,F1998),"")</f>
        <v/>
      </c>
      <c r="H1998" s="124" t="str">
        <f>IF(E1998&lt;&gt;"",SUMIFS('JPK_KR-1'!AM:AM,'JPK_KR-1'!W:W,F1998),"")</f>
        <v/>
      </c>
      <c r="I1998" t="str">
        <f>IF(KOKPIT!I1998&lt;&gt;"",KOKPIT!I1998,"")</f>
        <v/>
      </c>
      <c r="J1998" t="str">
        <f>IF(KOKPIT!J1998&lt;&gt;"",KOKPIT!J1998,"")</f>
        <v/>
      </c>
      <c r="K1998" s="124" t="str">
        <f>IF(I1998&lt;&gt;"",SUMIFS('JPK_KR-1'!AJ:AJ,'JPK_KR-1'!W:W,J1998),"")</f>
        <v/>
      </c>
      <c r="L1998" s="124" t="str">
        <f>IF(I1998&lt;&gt;"",SUMIFS('JPK_KR-1'!AK:AK,'JPK_KR-1'!W:W,J1998),"")</f>
        <v/>
      </c>
    </row>
    <row r="1999" spans="1:12" x14ac:dyDescent="0.35">
      <c r="A1999" t="str">
        <f>IF(KOKPIT!A1999&lt;&gt;"",KOKPIT!A1999,"")</f>
        <v/>
      </c>
      <c r="B1999" t="str">
        <f>IF(KOKPIT!B1999&lt;&gt;"",KOKPIT!B1999,"")</f>
        <v/>
      </c>
      <c r="C1999" s="124" t="str">
        <f>IF(A1999&lt;&gt;"",SUMIFS('JPK_KR-1'!AL:AL,'JPK_KR-1'!W:W,B1999),"")</f>
        <v/>
      </c>
      <c r="D1999" s="124" t="str">
        <f>IF(A1999&lt;&gt;"",SUMIFS('JPK_KR-1'!AM:AM,'JPK_KR-1'!W:W,B1999),"")</f>
        <v/>
      </c>
      <c r="E1999" t="str">
        <f>IF(KOKPIT!E1999&lt;&gt;"",KOKPIT!E1999,"")</f>
        <v/>
      </c>
      <c r="F1999" t="str">
        <f>IF(KOKPIT!F1999&lt;&gt;"",KOKPIT!F1999,"")</f>
        <v/>
      </c>
      <c r="G1999" s="124" t="str">
        <f>IF(E1999&lt;&gt;"",SUMIFS('JPK_KR-1'!AL:AL,'JPK_KR-1'!W:W,F1999),"")</f>
        <v/>
      </c>
      <c r="H1999" s="124" t="str">
        <f>IF(E1999&lt;&gt;"",SUMIFS('JPK_KR-1'!AM:AM,'JPK_KR-1'!W:W,F1999),"")</f>
        <v/>
      </c>
      <c r="I1999" t="str">
        <f>IF(KOKPIT!I1999&lt;&gt;"",KOKPIT!I1999,"")</f>
        <v/>
      </c>
      <c r="J1999" t="str">
        <f>IF(KOKPIT!J1999&lt;&gt;"",KOKPIT!J1999,"")</f>
        <v/>
      </c>
      <c r="K1999" s="124" t="str">
        <f>IF(I1999&lt;&gt;"",SUMIFS('JPK_KR-1'!AJ:AJ,'JPK_KR-1'!W:W,J1999),"")</f>
        <v/>
      </c>
      <c r="L1999" s="124" t="str">
        <f>IF(I1999&lt;&gt;"",SUMIFS('JPK_KR-1'!AK:AK,'JPK_KR-1'!W:W,J1999),"")</f>
        <v/>
      </c>
    </row>
    <row r="2000" spans="1:12" x14ac:dyDescent="0.35">
      <c r="A2000" t="str">
        <f>IF(KOKPIT!A2000&lt;&gt;"",KOKPIT!A2000,"")</f>
        <v/>
      </c>
      <c r="B2000" t="str">
        <f>IF(KOKPIT!B2000&lt;&gt;"",KOKPIT!B2000,"")</f>
        <v/>
      </c>
      <c r="C2000" s="124" t="str">
        <f>IF(A2000&lt;&gt;"",SUMIFS('JPK_KR-1'!AL:AL,'JPK_KR-1'!W:W,B2000),"")</f>
        <v/>
      </c>
      <c r="D2000" s="124" t="str">
        <f>IF(A2000&lt;&gt;"",SUMIFS('JPK_KR-1'!AM:AM,'JPK_KR-1'!W:W,B2000),"")</f>
        <v/>
      </c>
      <c r="E2000" t="str">
        <f>IF(KOKPIT!E2000&lt;&gt;"",KOKPIT!E2000,"")</f>
        <v/>
      </c>
      <c r="F2000" t="str">
        <f>IF(KOKPIT!F2000&lt;&gt;"",KOKPIT!F2000,"")</f>
        <v/>
      </c>
      <c r="G2000" s="124" t="str">
        <f>IF(E2000&lt;&gt;"",SUMIFS('JPK_KR-1'!AL:AL,'JPK_KR-1'!W:W,F2000),"")</f>
        <v/>
      </c>
      <c r="H2000" s="124" t="str">
        <f>IF(E2000&lt;&gt;"",SUMIFS('JPK_KR-1'!AM:AM,'JPK_KR-1'!W:W,F2000),"")</f>
        <v/>
      </c>
      <c r="I2000" t="str">
        <f>IF(KOKPIT!I2000&lt;&gt;"",KOKPIT!I2000,"")</f>
        <v/>
      </c>
      <c r="J2000" t="str">
        <f>IF(KOKPIT!J2000&lt;&gt;"",KOKPIT!J2000,"")</f>
        <v/>
      </c>
      <c r="K2000" s="124" t="str">
        <f>IF(I2000&lt;&gt;"",SUMIFS('JPK_KR-1'!AJ:AJ,'JPK_KR-1'!W:W,J2000),"")</f>
        <v/>
      </c>
      <c r="L2000" s="124" t="str">
        <f>IF(I2000&lt;&gt;"",SUMIFS('JPK_KR-1'!AK:AK,'JPK_KR-1'!W:W,J2000),"")</f>
        <v/>
      </c>
    </row>
    <row r="2001" spans="1:12" x14ac:dyDescent="0.35">
      <c r="A2001" t="str">
        <f>IF(KOKPIT!A2001&lt;&gt;"",KOKPIT!A2001,"")</f>
        <v/>
      </c>
      <c r="B2001" t="str">
        <f>IF(KOKPIT!B2001&lt;&gt;"",KOKPIT!B2001,"")</f>
        <v/>
      </c>
      <c r="C2001" s="124" t="str">
        <f>IF(A2001&lt;&gt;"",SUMIFS('JPK_KR-1'!AL:AL,'JPK_KR-1'!W:W,B2001),"")</f>
        <v/>
      </c>
      <c r="D2001" s="124" t="str">
        <f>IF(A2001&lt;&gt;"",SUMIFS('JPK_KR-1'!AM:AM,'JPK_KR-1'!W:W,B2001),"")</f>
        <v/>
      </c>
      <c r="E2001" t="str">
        <f>IF(KOKPIT!E2001&lt;&gt;"",KOKPIT!E2001,"")</f>
        <v/>
      </c>
      <c r="F2001" t="str">
        <f>IF(KOKPIT!F2001&lt;&gt;"",KOKPIT!F2001,"")</f>
        <v/>
      </c>
      <c r="G2001" s="124" t="str">
        <f>IF(E2001&lt;&gt;"",SUMIFS('JPK_KR-1'!AL:AL,'JPK_KR-1'!W:W,F2001),"")</f>
        <v/>
      </c>
      <c r="H2001" s="124" t="str">
        <f>IF(E2001&lt;&gt;"",SUMIFS('JPK_KR-1'!AM:AM,'JPK_KR-1'!W:W,F2001),"")</f>
        <v/>
      </c>
      <c r="I2001" t="str">
        <f>IF(KOKPIT!I2001&lt;&gt;"",KOKPIT!I2001,"")</f>
        <v/>
      </c>
      <c r="J2001" t="str">
        <f>IF(KOKPIT!J2001&lt;&gt;"",KOKPIT!J2001,"")</f>
        <v/>
      </c>
      <c r="K2001" s="124" t="str">
        <f>IF(I2001&lt;&gt;"",SUMIFS('JPK_KR-1'!AJ:AJ,'JPK_KR-1'!W:W,J2001),"")</f>
        <v/>
      </c>
      <c r="L2001" s="124" t="str">
        <f>IF(I2001&lt;&gt;"",SUMIFS('JPK_KR-1'!AK:AK,'JPK_KR-1'!W:W,J2001),"")</f>
        <v/>
      </c>
    </row>
    <row r="2002" spans="1:12" x14ac:dyDescent="0.35">
      <c r="A2002" t="str">
        <f>IF(KOKPIT!A2002&lt;&gt;"",KOKPIT!A2002,"")</f>
        <v/>
      </c>
      <c r="B2002" t="str">
        <f>IF(KOKPIT!B2002&lt;&gt;"",KOKPIT!B2002,"")</f>
        <v/>
      </c>
      <c r="C2002" s="124" t="str">
        <f>IF(A2002&lt;&gt;"",SUMIFS('JPK_KR-1'!AL:AL,'JPK_KR-1'!W:W,B2002),"")</f>
        <v/>
      </c>
      <c r="D2002" s="124" t="str">
        <f>IF(A2002&lt;&gt;"",SUMIFS('JPK_KR-1'!AM:AM,'JPK_KR-1'!W:W,B2002),"")</f>
        <v/>
      </c>
      <c r="E2002" t="str">
        <f>IF(KOKPIT!E2002&lt;&gt;"",KOKPIT!E2002,"")</f>
        <v/>
      </c>
      <c r="F2002" t="str">
        <f>IF(KOKPIT!F2002&lt;&gt;"",KOKPIT!F2002,"")</f>
        <v/>
      </c>
      <c r="G2002" s="124" t="str">
        <f>IF(E2002&lt;&gt;"",SUMIFS('JPK_KR-1'!AL:AL,'JPK_KR-1'!W:W,F2002),"")</f>
        <v/>
      </c>
      <c r="H2002" s="124" t="str">
        <f>IF(E2002&lt;&gt;"",SUMIFS('JPK_KR-1'!AM:AM,'JPK_KR-1'!W:W,F2002),"")</f>
        <v/>
      </c>
      <c r="I2002" t="str">
        <f>IF(KOKPIT!I2002&lt;&gt;"",KOKPIT!I2002,"")</f>
        <v/>
      </c>
      <c r="J2002" t="str">
        <f>IF(KOKPIT!J2002&lt;&gt;"",KOKPIT!J2002,"")</f>
        <v/>
      </c>
      <c r="K2002" s="124" t="str">
        <f>IF(I2002&lt;&gt;"",SUMIFS('JPK_KR-1'!AJ:AJ,'JPK_KR-1'!W:W,J2002),"")</f>
        <v/>
      </c>
      <c r="L2002" s="124" t="str">
        <f>IF(I2002&lt;&gt;"",SUMIFS('JPK_KR-1'!AK:AK,'JPK_KR-1'!W:W,J2002),"")</f>
        <v/>
      </c>
    </row>
    <row r="2003" spans="1:12" x14ac:dyDescent="0.35">
      <c r="A2003" t="str">
        <f>IF(KOKPIT!A2003&lt;&gt;"",KOKPIT!A2003,"")</f>
        <v/>
      </c>
      <c r="B2003" t="str">
        <f>IF(KOKPIT!B2003&lt;&gt;"",KOKPIT!B2003,"")</f>
        <v/>
      </c>
      <c r="C2003" s="124" t="str">
        <f>IF(A2003&lt;&gt;"",SUMIFS('JPK_KR-1'!AL:AL,'JPK_KR-1'!W:W,B2003),"")</f>
        <v/>
      </c>
      <c r="D2003" s="124" t="str">
        <f>IF(A2003&lt;&gt;"",SUMIFS('JPK_KR-1'!AM:AM,'JPK_KR-1'!W:W,B2003),"")</f>
        <v/>
      </c>
      <c r="E2003" t="str">
        <f>IF(KOKPIT!E2003&lt;&gt;"",KOKPIT!E2003,"")</f>
        <v/>
      </c>
      <c r="F2003" t="str">
        <f>IF(KOKPIT!F2003&lt;&gt;"",KOKPIT!F2003,"")</f>
        <v/>
      </c>
      <c r="G2003" s="124" t="str">
        <f>IF(E2003&lt;&gt;"",SUMIFS('JPK_KR-1'!AL:AL,'JPK_KR-1'!W:W,F2003),"")</f>
        <v/>
      </c>
      <c r="H2003" s="124" t="str">
        <f>IF(E2003&lt;&gt;"",SUMIFS('JPK_KR-1'!AM:AM,'JPK_KR-1'!W:W,F2003),"")</f>
        <v/>
      </c>
      <c r="I2003" t="str">
        <f>IF(KOKPIT!I2003&lt;&gt;"",KOKPIT!I2003,"")</f>
        <v/>
      </c>
      <c r="J2003" t="str">
        <f>IF(KOKPIT!J2003&lt;&gt;"",KOKPIT!J2003,"")</f>
        <v/>
      </c>
      <c r="K2003" s="124" t="str">
        <f>IF(I2003&lt;&gt;"",SUMIFS('JPK_KR-1'!AJ:AJ,'JPK_KR-1'!W:W,J2003),"")</f>
        <v/>
      </c>
      <c r="L2003" s="124" t="str">
        <f>IF(I2003&lt;&gt;"",SUMIFS('JPK_KR-1'!AK:AK,'JPK_KR-1'!W:W,J2003),"")</f>
        <v/>
      </c>
    </row>
    <row r="2004" spans="1:12" x14ac:dyDescent="0.35">
      <c r="A2004" t="str">
        <f>IF(KOKPIT!A2004&lt;&gt;"",KOKPIT!A2004,"")</f>
        <v/>
      </c>
      <c r="B2004" t="str">
        <f>IF(KOKPIT!B2004&lt;&gt;"",KOKPIT!B2004,"")</f>
        <v/>
      </c>
      <c r="C2004" s="124" t="str">
        <f>IF(A2004&lt;&gt;"",SUMIFS('JPK_KR-1'!AL:AL,'JPK_KR-1'!W:W,B2004),"")</f>
        <v/>
      </c>
      <c r="D2004" s="124" t="str">
        <f>IF(A2004&lt;&gt;"",SUMIFS('JPK_KR-1'!AM:AM,'JPK_KR-1'!W:W,B2004),"")</f>
        <v/>
      </c>
      <c r="E2004" t="str">
        <f>IF(KOKPIT!E2004&lt;&gt;"",KOKPIT!E2004,"")</f>
        <v/>
      </c>
      <c r="F2004" t="str">
        <f>IF(KOKPIT!F2004&lt;&gt;"",KOKPIT!F2004,"")</f>
        <v/>
      </c>
      <c r="G2004" s="124" t="str">
        <f>IF(E2004&lt;&gt;"",SUMIFS('JPK_KR-1'!AL:AL,'JPK_KR-1'!W:W,F2004),"")</f>
        <v/>
      </c>
      <c r="H2004" s="124" t="str">
        <f>IF(E2004&lt;&gt;"",SUMIFS('JPK_KR-1'!AM:AM,'JPK_KR-1'!W:W,F2004),"")</f>
        <v/>
      </c>
      <c r="I2004" t="str">
        <f>IF(KOKPIT!I2004&lt;&gt;"",KOKPIT!I2004,"")</f>
        <v/>
      </c>
      <c r="J2004" t="str">
        <f>IF(KOKPIT!J2004&lt;&gt;"",KOKPIT!J2004,"")</f>
        <v/>
      </c>
      <c r="K2004" s="124" t="str">
        <f>IF(I2004&lt;&gt;"",SUMIFS('JPK_KR-1'!AJ:AJ,'JPK_KR-1'!W:W,J2004),"")</f>
        <v/>
      </c>
      <c r="L2004" s="124" t="str">
        <f>IF(I2004&lt;&gt;"",SUMIFS('JPK_KR-1'!AK:AK,'JPK_KR-1'!W:W,J2004),"")</f>
        <v/>
      </c>
    </row>
    <row r="2005" spans="1:12" x14ac:dyDescent="0.35">
      <c r="A2005" t="str">
        <f>IF(KOKPIT!A2005&lt;&gt;"",KOKPIT!A2005,"")</f>
        <v/>
      </c>
      <c r="B2005" t="str">
        <f>IF(KOKPIT!B2005&lt;&gt;"",KOKPIT!B2005,"")</f>
        <v/>
      </c>
      <c r="C2005" s="124" t="str">
        <f>IF(A2005&lt;&gt;"",SUMIFS('JPK_KR-1'!AL:AL,'JPK_KR-1'!W:W,B2005),"")</f>
        <v/>
      </c>
      <c r="D2005" s="124" t="str">
        <f>IF(A2005&lt;&gt;"",SUMIFS('JPK_KR-1'!AM:AM,'JPK_KR-1'!W:W,B2005),"")</f>
        <v/>
      </c>
      <c r="E2005" t="str">
        <f>IF(KOKPIT!E2005&lt;&gt;"",KOKPIT!E2005,"")</f>
        <v/>
      </c>
      <c r="F2005" t="str">
        <f>IF(KOKPIT!F2005&lt;&gt;"",KOKPIT!F2005,"")</f>
        <v/>
      </c>
      <c r="G2005" s="124" t="str">
        <f>IF(E2005&lt;&gt;"",SUMIFS('JPK_KR-1'!AL:AL,'JPK_KR-1'!W:W,F2005),"")</f>
        <v/>
      </c>
      <c r="H2005" s="124" t="str">
        <f>IF(E2005&lt;&gt;"",SUMIFS('JPK_KR-1'!AM:AM,'JPK_KR-1'!W:W,F2005),"")</f>
        <v/>
      </c>
      <c r="I2005" t="str">
        <f>IF(KOKPIT!I2005&lt;&gt;"",KOKPIT!I2005,"")</f>
        <v/>
      </c>
      <c r="J2005" t="str">
        <f>IF(KOKPIT!J2005&lt;&gt;"",KOKPIT!J2005,"")</f>
        <v/>
      </c>
      <c r="K2005" s="124" t="str">
        <f>IF(I2005&lt;&gt;"",SUMIFS('JPK_KR-1'!AJ:AJ,'JPK_KR-1'!W:W,J2005),"")</f>
        <v/>
      </c>
      <c r="L2005" s="124" t="str">
        <f>IF(I2005&lt;&gt;"",SUMIFS('JPK_KR-1'!AK:AK,'JPK_KR-1'!W:W,J2005),"")</f>
        <v/>
      </c>
    </row>
    <row r="2006" spans="1:12" x14ac:dyDescent="0.35">
      <c r="A2006" t="str">
        <f>IF(KOKPIT!A2006&lt;&gt;"",KOKPIT!A2006,"")</f>
        <v/>
      </c>
      <c r="B2006" t="str">
        <f>IF(KOKPIT!B2006&lt;&gt;"",KOKPIT!B2006,"")</f>
        <v/>
      </c>
      <c r="C2006" s="124" t="str">
        <f>IF(A2006&lt;&gt;"",SUMIFS('JPK_KR-1'!AL:AL,'JPK_KR-1'!W:W,B2006),"")</f>
        <v/>
      </c>
      <c r="D2006" s="124" t="str">
        <f>IF(A2006&lt;&gt;"",SUMIFS('JPK_KR-1'!AM:AM,'JPK_KR-1'!W:W,B2006),"")</f>
        <v/>
      </c>
      <c r="E2006" t="str">
        <f>IF(KOKPIT!E2006&lt;&gt;"",KOKPIT!E2006,"")</f>
        <v/>
      </c>
      <c r="F2006" t="str">
        <f>IF(KOKPIT!F2006&lt;&gt;"",KOKPIT!F2006,"")</f>
        <v/>
      </c>
      <c r="G2006" s="124" t="str">
        <f>IF(E2006&lt;&gt;"",SUMIFS('JPK_KR-1'!AL:AL,'JPK_KR-1'!W:W,F2006),"")</f>
        <v/>
      </c>
      <c r="H2006" s="124" t="str">
        <f>IF(E2006&lt;&gt;"",SUMIFS('JPK_KR-1'!AM:AM,'JPK_KR-1'!W:W,F2006),"")</f>
        <v/>
      </c>
      <c r="I2006" t="str">
        <f>IF(KOKPIT!I2006&lt;&gt;"",KOKPIT!I2006,"")</f>
        <v/>
      </c>
      <c r="J2006" t="str">
        <f>IF(KOKPIT!J2006&lt;&gt;"",KOKPIT!J2006,"")</f>
        <v/>
      </c>
      <c r="K2006" s="124" t="str">
        <f>IF(I2006&lt;&gt;"",SUMIFS('JPK_KR-1'!AJ:AJ,'JPK_KR-1'!W:W,J2006),"")</f>
        <v/>
      </c>
      <c r="L2006" s="124" t="str">
        <f>IF(I2006&lt;&gt;"",SUMIFS('JPK_KR-1'!AK:AK,'JPK_KR-1'!W:W,J2006),"")</f>
        <v/>
      </c>
    </row>
    <row r="2007" spans="1:12" x14ac:dyDescent="0.35">
      <c r="A2007" t="str">
        <f>IF(KOKPIT!A2007&lt;&gt;"",KOKPIT!A2007,"")</f>
        <v/>
      </c>
      <c r="B2007" t="str">
        <f>IF(KOKPIT!B2007&lt;&gt;"",KOKPIT!B2007,"")</f>
        <v/>
      </c>
      <c r="C2007" s="124" t="str">
        <f>IF(A2007&lt;&gt;"",SUMIFS('JPK_KR-1'!AL:AL,'JPK_KR-1'!W:W,B2007),"")</f>
        <v/>
      </c>
      <c r="D2007" s="124" t="str">
        <f>IF(A2007&lt;&gt;"",SUMIFS('JPK_KR-1'!AM:AM,'JPK_KR-1'!W:W,B2007),"")</f>
        <v/>
      </c>
      <c r="E2007" t="str">
        <f>IF(KOKPIT!E2007&lt;&gt;"",KOKPIT!E2007,"")</f>
        <v/>
      </c>
      <c r="F2007" t="str">
        <f>IF(KOKPIT!F2007&lt;&gt;"",KOKPIT!F2007,"")</f>
        <v/>
      </c>
      <c r="G2007" s="124" t="str">
        <f>IF(E2007&lt;&gt;"",SUMIFS('JPK_KR-1'!AL:AL,'JPK_KR-1'!W:W,F2007),"")</f>
        <v/>
      </c>
      <c r="H2007" s="124" t="str">
        <f>IF(E2007&lt;&gt;"",SUMIFS('JPK_KR-1'!AM:AM,'JPK_KR-1'!W:W,F2007),"")</f>
        <v/>
      </c>
      <c r="I2007" t="str">
        <f>IF(KOKPIT!I2007&lt;&gt;"",KOKPIT!I2007,"")</f>
        <v/>
      </c>
      <c r="J2007" t="str">
        <f>IF(KOKPIT!J2007&lt;&gt;"",KOKPIT!J2007,"")</f>
        <v/>
      </c>
      <c r="K2007" s="124" t="str">
        <f>IF(I2007&lt;&gt;"",SUMIFS('JPK_KR-1'!AJ:AJ,'JPK_KR-1'!W:W,J2007),"")</f>
        <v/>
      </c>
      <c r="L2007" s="124" t="str">
        <f>IF(I2007&lt;&gt;"",SUMIFS('JPK_KR-1'!AK:AK,'JPK_KR-1'!W:W,J2007),"")</f>
        <v/>
      </c>
    </row>
    <row r="2008" spans="1:12" x14ac:dyDescent="0.35">
      <c r="A2008" t="str">
        <f>IF(KOKPIT!A2008&lt;&gt;"",KOKPIT!A2008,"")</f>
        <v/>
      </c>
      <c r="B2008" t="str">
        <f>IF(KOKPIT!B2008&lt;&gt;"",KOKPIT!B2008,"")</f>
        <v/>
      </c>
      <c r="C2008" s="124" t="str">
        <f>IF(A2008&lt;&gt;"",SUMIFS('JPK_KR-1'!AL:AL,'JPK_KR-1'!W:W,B2008),"")</f>
        <v/>
      </c>
      <c r="D2008" s="124" t="str">
        <f>IF(A2008&lt;&gt;"",SUMIFS('JPK_KR-1'!AM:AM,'JPK_KR-1'!W:W,B2008),"")</f>
        <v/>
      </c>
      <c r="E2008" t="str">
        <f>IF(KOKPIT!E2008&lt;&gt;"",KOKPIT!E2008,"")</f>
        <v/>
      </c>
      <c r="F2008" t="str">
        <f>IF(KOKPIT!F2008&lt;&gt;"",KOKPIT!F2008,"")</f>
        <v/>
      </c>
      <c r="G2008" s="124" t="str">
        <f>IF(E2008&lt;&gt;"",SUMIFS('JPK_KR-1'!AL:AL,'JPK_KR-1'!W:W,F2008),"")</f>
        <v/>
      </c>
      <c r="H2008" s="124" t="str">
        <f>IF(E2008&lt;&gt;"",SUMIFS('JPK_KR-1'!AM:AM,'JPK_KR-1'!W:W,F2008),"")</f>
        <v/>
      </c>
      <c r="I2008" t="str">
        <f>IF(KOKPIT!I2008&lt;&gt;"",KOKPIT!I2008,"")</f>
        <v/>
      </c>
      <c r="J2008" t="str">
        <f>IF(KOKPIT!J2008&lt;&gt;"",KOKPIT!J2008,"")</f>
        <v/>
      </c>
      <c r="K2008" s="124" t="str">
        <f>IF(I2008&lt;&gt;"",SUMIFS('JPK_KR-1'!AJ:AJ,'JPK_KR-1'!W:W,J2008),"")</f>
        <v/>
      </c>
      <c r="L2008" s="124" t="str">
        <f>IF(I2008&lt;&gt;"",SUMIFS('JPK_KR-1'!AK:AK,'JPK_KR-1'!W:W,J2008),"")</f>
        <v/>
      </c>
    </row>
    <row r="2009" spans="1:12" x14ac:dyDescent="0.35">
      <c r="A2009" t="str">
        <f>IF(KOKPIT!A2009&lt;&gt;"",KOKPIT!A2009,"")</f>
        <v/>
      </c>
      <c r="B2009" t="str">
        <f>IF(KOKPIT!B2009&lt;&gt;"",KOKPIT!B2009,"")</f>
        <v/>
      </c>
      <c r="C2009" s="124" t="str">
        <f>IF(A2009&lt;&gt;"",SUMIFS('JPK_KR-1'!AL:AL,'JPK_KR-1'!W:W,B2009),"")</f>
        <v/>
      </c>
      <c r="D2009" s="124" t="str">
        <f>IF(A2009&lt;&gt;"",SUMIFS('JPK_KR-1'!AM:AM,'JPK_KR-1'!W:W,B2009),"")</f>
        <v/>
      </c>
      <c r="E2009" t="str">
        <f>IF(KOKPIT!E2009&lt;&gt;"",KOKPIT!E2009,"")</f>
        <v/>
      </c>
      <c r="F2009" t="str">
        <f>IF(KOKPIT!F2009&lt;&gt;"",KOKPIT!F2009,"")</f>
        <v/>
      </c>
      <c r="G2009" s="124" t="str">
        <f>IF(E2009&lt;&gt;"",SUMIFS('JPK_KR-1'!AL:AL,'JPK_KR-1'!W:W,F2009),"")</f>
        <v/>
      </c>
      <c r="H2009" s="124" t="str">
        <f>IF(E2009&lt;&gt;"",SUMIFS('JPK_KR-1'!AM:AM,'JPK_KR-1'!W:W,F2009),"")</f>
        <v/>
      </c>
      <c r="I2009" t="str">
        <f>IF(KOKPIT!I2009&lt;&gt;"",KOKPIT!I2009,"")</f>
        <v/>
      </c>
      <c r="J2009" t="str">
        <f>IF(KOKPIT!J2009&lt;&gt;"",KOKPIT!J2009,"")</f>
        <v/>
      </c>
      <c r="K2009" s="124" t="str">
        <f>IF(I2009&lt;&gt;"",SUMIFS('JPK_KR-1'!AJ:AJ,'JPK_KR-1'!W:W,J2009),"")</f>
        <v/>
      </c>
      <c r="L2009" s="124" t="str">
        <f>IF(I2009&lt;&gt;"",SUMIFS('JPK_KR-1'!AK:AK,'JPK_KR-1'!W:W,J2009),"")</f>
        <v/>
      </c>
    </row>
    <row r="2010" spans="1:12" x14ac:dyDescent="0.35">
      <c r="A2010" t="str">
        <f>IF(KOKPIT!A2010&lt;&gt;"",KOKPIT!A2010,"")</f>
        <v/>
      </c>
      <c r="B2010" t="str">
        <f>IF(KOKPIT!B2010&lt;&gt;"",KOKPIT!B2010,"")</f>
        <v/>
      </c>
      <c r="C2010" s="124" t="str">
        <f>IF(A2010&lt;&gt;"",SUMIFS('JPK_KR-1'!AL:AL,'JPK_KR-1'!W:W,B2010),"")</f>
        <v/>
      </c>
      <c r="D2010" s="124" t="str">
        <f>IF(A2010&lt;&gt;"",SUMIFS('JPK_KR-1'!AM:AM,'JPK_KR-1'!W:W,B2010),"")</f>
        <v/>
      </c>
      <c r="E2010" t="str">
        <f>IF(KOKPIT!E2010&lt;&gt;"",KOKPIT!E2010,"")</f>
        <v/>
      </c>
      <c r="F2010" t="str">
        <f>IF(KOKPIT!F2010&lt;&gt;"",KOKPIT!F2010,"")</f>
        <v/>
      </c>
      <c r="G2010" s="124" t="str">
        <f>IF(E2010&lt;&gt;"",SUMIFS('JPK_KR-1'!AL:AL,'JPK_KR-1'!W:W,F2010),"")</f>
        <v/>
      </c>
      <c r="H2010" s="124" t="str">
        <f>IF(E2010&lt;&gt;"",SUMIFS('JPK_KR-1'!AM:AM,'JPK_KR-1'!W:W,F2010),"")</f>
        <v/>
      </c>
      <c r="I2010" t="str">
        <f>IF(KOKPIT!I2010&lt;&gt;"",KOKPIT!I2010,"")</f>
        <v/>
      </c>
      <c r="J2010" t="str">
        <f>IF(KOKPIT!J2010&lt;&gt;"",KOKPIT!J2010,"")</f>
        <v/>
      </c>
      <c r="K2010" s="124" t="str">
        <f>IF(I2010&lt;&gt;"",SUMIFS('JPK_KR-1'!AJ:AJ,'JPK_KR-1'!W:W,J2010),"")</f>
        <v/>
      </c>
      <c r="L2010" s="124" t="str">
        <f>IF(I2010&lt;&gt;"",SUMIFS('JPK_KR-1'!AK:AK,'JPK_KR-1'!W:W,J2010),"")</f>
        <v/>
      </c>
    </row>
    <row r="2011" spans="1:12" x14ac:dyDescent="0.35">
      <c r="A2011" t="str">
        <f>IF(KOKPIT!A2011&lt;&gt;"",KOKPIT!A2011,"")</f>
        <v/>
      </c>
      <c r="B2011" t="str">
        <f>IF(KOKPIT!B2011&lt;&gt;"",KOKPIT!B2011,"")</f>
        <v/>
      </c>
      <c r="C2011" s="124" t="str">
        <f>IF(A2011&lt;&gt;"",SUMIFS('JPK_KR-1'!AL:AL,'JPK_KR-1'!W:W,B2011),"")</f>
        <v/>
      </c>
      <c r="D2011" s="124" t="str">
        <f>IF(A2011&lt;&gt;"",SUMIFS('JPK_KR-1'!AM:AM,'JPK_KR-1'!W:W,B2011),"")</f>
        <v/>
      </c>
      <c r="E2011" t="str">
        <f>IF(KOKPIT!E2011&lt;&gt;"",KOKPIT!E2011,"")</f>
        <v/>
      </c>
      <c r="F2011" t="str">
        <f>IF(KOKPIT!F2011&lt;&gt;"",KOKPIT!F2011,"")</f>
        <v/>
      </c>
      <c r="G2011" s="124" t="str">
        <f>IF(E2011&lt;&gt;"",SUMIFS('JPK_KR-1'!AL:AL,'JPK_KR-1'!W:W,F2011),"")</f>
        <v/>
      </c>
      <c r="H2011" s="124" t="str">
        <f>IF(E2011&lt;&gt;"",SUMIFS('JPK_KR-1'!AM:AM,'JPK_KR-1'!W:W,F2011),"")</f>
        <v/>
      </c>
      <c r="I2011" t="str">
        <f>IF(KOKPIT!I2011&lt;&gt;"",KOKPIT!I2011,"")</f>
        <v/>
      </c>
      <c r="J2011" t="str">
        <f>IF(KOKPIT!J2011&lt;&gt;"",KOKPIT!J2011,"")</f>
        <v/>
      </c>
      <c r="K2011" s="124" t="str">
        <f>IF(I2011&lt;&gt;"",SUMIFS('JPK_KR-1'!AJ:AJ,'JPK_KR-1'!W:W,J2011),"")</f>
        <v/>
      </c>
      <c r="L2011" s="124" t="str">
        <f>IF(I2011&lt;&gt;"",SUMIFS('JPK_KR-1'!AK:AK,'JPK_KR-1'!W:W,J2011),"")</f>
        <v/>
      </c>
    </row>
    <row r="2012" spans="1:12" x14ac:dyDescent="0.35">
      <c r="A2012" t="str">
        <f>IF(KOKPIT!A2012&lt;&gt;"",KOKPIT!A2012,"")</f>
        <v/>
      </c>
      <c r="B2012" t="str">
        <f>IF(KOKPIT!B2012&lt;&gt;"",KOKPIT!B2012,"")</f>
        <v/>
      </c>
      <c r="C2012" s="124" t="str">
        <f>IF(A2012&lt;&gt;"",SUMIFS('JPK_KR-1'!AL:AL,'JPK_KR-1'!W:W,B2012),"")</f>
        <v/>
      </c>
      <c r="D2012" s="124" t="str">
        <f>IF(A2012&lt;&gt;"",SUMIFS('JPK_KR-1'!AM:AM,'JPK_KR-1'!W:W,B2012),"")</f>
        <v/>
      </c>
      <c r="E2012" t="str">
        <f>IF(KOKPIT!E2012&lt;&gt;"",KOKPIT!E2012,"")</f>
        <v/>
      </c>
      <c r="F2012" t="str">
        <f>IF(KOKPIT!F2012&lt;&gt;"",KOKPIT!F2012,"")</f>
        <v/>
      </c>
      <c r="G2012" s="124" t="str">
        <f>IF(E2012&lt;&gt;"",SUMIFS('JPK_KR-1'!AL:AL,'JPK_KR-1'!W:W,F2012),"")</f>
        <v/>
      </c>
      <c r="H2012" s="124" t="str">
        <f>IF(E2012&lt;&gt;"",SUMIFS('JPK_KR-1'!AM:AM,'JPK_KR-1'!W:W,F2012),"")</f>
        <v/>
      </c>
      <c r="I2012" t="str">
        <f>IF(KOKPIT!I2012&lt;&gt;"",KOKPIT!I2012,"")</f>
        <v/>
      </c>
      <c r="J2012" t="str">
        <f>IF(KOKPIT!J2012&lt;&gt;"",KOKPIT!J2012,"")</f>
        <v/>
      </c>
      <c r="K2012" s="124" t="str">
        <f>IF(I2012&lt;&gt;"",SUMIFS('JPK_KR-1'!AJ:AJ,'JPK_KR-1'!W:W,J2012),"")</f>
        <v/>
      </c>
      <c r="L2012" s="124" t="str">
        <f>IF(I2012&lt;&gt;"",SUMIFS('JPK_KR-1'!AK:AK,'JPK_KR-1'!W:W,J2012),"")</f>
        <v/>
      </c>
    </row>
    <row r="2013" spans="1:12" x14ac:dyDescent="0.35">
      <c r="A2013" t="str">
        <f>IF(KOKPIT!A2013&lt;&gt;"",KOKPIT!A2013,"")</f>
        <v/>
      </c>
      <c r="B2013" t="str">
        <f>IF(KOKPIT!B2013&lt;&gt;"",KOKPIT!B2013,"")</f>
        <v/>
      </c>
      <c r="C2013" s="124" t="str">
        <f>IF(A2013&lt;&gt;"",SUMIFS('JPK_KR-1'!AL:AL,'JPK_KR-1'!W:W,B2013),"")</f>
        <v/>
      </c>
      <c r="D2013" s="124" t="str">
        <f>IF(A2013&lt;&gt;"",SUMIFS('JPK_KR-1'!AM:AM,'JPK_KR-1'!W:W,B2013),"")</f>
        <v/>
      </c>
      <c r="E2013" t="str">
        <f>IF(KOKPIT!E2013&lt;&gt;"",KOKPIT!E2013,"")</f>
        <v/>
      </c>
      <c r="F2013" t="str">
        <f>IF(KOKPIT!F2013&lt;&gt;"",KOKPIT!F2013,"")</f>
        <v/>
      </c>
      <c r="G2013" s="124" t="str">
        <f>IF(E2013&lt;&gt;"",SUMIFS('JPK_KR-1'!AL:AL,'JPK_KR-1'!W:W,F2013),"")</f>
        <v/>
      </c>
      <c r="H2013" s="124" t="str">
        <f>IF(E2013&lt;&gt;"",SUMIFS('JPK_KR-1'!AM:AM,'JPK_KR-1'!W:W,F2013),"")</f>
        <v/>
      </c>
      <c r="I2013" t="str">
        <f>IF(KOKPIT!I2013&lt;&gt;"",KOKPIT!I2013,"")</f>
        <v/>
      </c>
      <c r="J2013" t="str">
        <f>IF(KOKPIT!J2013&lt;&gt;"",KOKPIT!J2013,"")</f>
        <v/>
      </c>
      <c r="K2013" s="124" t="str">
        <f>IF(I2013&lt;&gt;"",SUMIFS('JPK_KR-1'!AJ:AJ,'JPK_KR-1'!W:W,J2013),"")</f>
        <v/>
      </c>
      <c r="L2013" s="124" t="str">
        <f>IF(I2013&lt;&gt;"",SUMIFS('JPK_KR-1'!AK:AK,'JPK_KR-1'!W:W,J2013),"")</f>
        <v/>
      </c>
    </row>
    <row r="2014" spans="1:12" x14ac:dyDescent="0.35">
      <c r="A2014" t="str">
        <f>IF(KOKPIT!A2014&lt;&gt;"",KOKPIT!A2014,"")</f>
        <v/>
      </c>
      <c r="B2014" t="str">
        <f>IF(KOKPIT!B2014&lt;&gt;"",KOKPIT!B2014,"")</f>
        <v/>
      </c>
      <c r="C2014" s="124" t="str">
        <f>IF(A2014&lt;&gt;"",SUMIFS('JPK_KR-1'!AL:AL,'JPK_KR-1'!W:W,B2014),"")</f>
        <v/>
      </c>
      <c r="D2014" s="124" t="str">
        <f>IF(A2014&lt;&gt;"",SUMIFS('JPK_KR-1'!AM:AM,'JPK_KR-1'!W:W,B2014),"")</f>
        <v/>
      </c>
      <c r="E2014" t="str">
        <f>IF(KOKPIT!E2014&lt;&gt;"",KOKPIT!E2014,"")</f>
        <v/>
      </c>
      <c r="F2014" t="str">
        <f>IF(KOKPIT!F2014&lt;&gt;"",KOKPIT!F2014,"")</f>
        <v/>
      </c>
      <c r="G2014" s="124" t="str">
        <f>IF(E2014&lt;&gt;"",SUMIFS('JPK_KR-1'!AL:AL,'JPK_KR-1'!W:W,F2014),"")</f>
        <v/>
      </c>
      <c r="H2014" s="124" t="str">
        <f>IF(E2014&lt;&gt;"",SUMIFS('JPK_KR-1'!AM:AM,'JPK_KR-1'!W:W,F2014),"")</f>
        <v/>
      </c>
      <c r="I2014" t="str">
        <f>IF(KOKPIT!I2014&lt;&gt;"",KOKPIT!I2014,"")</f>
        <v/>
      </c>
      <c r="J2014" t="str">
        <f>IF(KOKPIT!J2014&lt;&gt;"",KOKPIT!J2014,"")</f>
        <v/>
      </c>
      <c r="K2014" s="124" t="str">
        <f>IF(I2014&lt;&gt;"",SUMIFS('JPK_KR-1'!AJ:AJ,'JPK_KR-1'!W:W,J2014),"")</f>
        <v/>
      </c>
      <c r="L2014" s="124" t="str">
        <f>IF(I2014&lt;&gt;"",SUMIFS('JPK_KR-1'!AK:AK,'JPK_KR-1'!W:W,J2014),"")</f>
        <v/>
      </c>
    </row>
    <row r="2015" spans="1:12" x14ac:dyDescent="0.35">
      <c r="A2015" t="str">
        <f>IF(KOKPIT!A2015&lt;&gt;"",KOKPIT!A2015,"")</f>
        <v/>
      </c>
      <c r="B2015" t="str">
        <f>IF(KOKPIT!B2015&lt;&gt;"",KOKPIT!B2015,"")</f>
        <v/>
      </c>
      <c r="C2015" s="124" t="str">
        <f>IF(A2015&lt;&gt;"",SUMIFS('JPK_KR-1'!AL:AL,'JPK_KR-1'!W:W,B2015),"")</f>
        <v/>
      </c>
      <c r="D2015" s="124" t="str">
        <f>IF(A2015&lt;&gt;"",SUMIFS('JPK_KR-1'!AM:AM,'JPK_KR-1'!W:W,B2015),"")</f>
        <v/>
      </c>
      <c r="E2015" t="str">
        <f>IF(KOKPIT!E2015&lt;&gt;"",KOKPIT!E2015,"")</f>
        <v/>
      </c>
      <c r="F2015" t="str">
        <f>IF(KOKPIT!F2015&lt;&gt;"",KOKPIT!F2015,"")</f>
        <v/>
      </c>
      <c r="G2015" s="124" t="str">
        <f>IF(E2015&lt;&gt;"",SUMIFS('JPK_KR-1'!AL:AL,'JPK_KR-1'!W:W,F2015),"")</f>
        <v/>
      </c>
      <c r="H2015" s="124" t="str">
        <f>IF(E2015&lt;&gt;"",SUMIFS('JPK_KR-1'!AM:AM,'JPK_KR-1'!W:W,F2015),"")</f>
        <v/>
      </c>
      <c r="I2015" t="str">
        <f>IF(KOKPIT!I2015&lt;&gt;"",KOKPIT!I2015,"")</f>
        <v/>
      </c>
      <c r="J2015" t="str">
        <f>IF(KOKPIT!J2015&lt;&gt;"",KOKPIT!J2015,"")</f>
        <v/>
      </c>
      <c r="K2015" s="124" t="str">
        <f>IF(I2015&lt;&gt;"",SUMIFS('JPK_KR-1'!AJ:AJ,'JPK_KR-1'!W:W,J2015),"")</f>
        <v/>
      </c>
      <c r="L2015" s="124" t="str">
        <f>IF(I2015&lt;&gt;"",SUMIFS('JPK_KR-1'!AK:AK,'JPK_KR-1'!W:W,J2015),"")</f>
        <v/>
      </c>
    </row>
    <row r="2016" spans="1:12" x14ac:dyDescent="0.35">
      <c r="A2016" t="str">
        <f>IF(KOKPIT!A2016&lt;&gt;"",KOKPIT!A2016,"")</f>
        <v/>
      </c>
      <c r="B2016" t="str">
        <f>IF(KOKPIT!B2016&lt;&gt;"",KOKPIT!B2016,"")</f>
        <v/>
      </c>
      <c r="C2016" s="124" t="str">
        <f>IF(A2016&lt;&gt;"",SUMIFS('JPK_KR-1'!AL:AL,'JPK_KR-1'!W:W,B2016),"")</f>
        <v/>
      </c>
      <c r="D2016" s="124" t="str">
        <f>IF(A2016&lt;&gt;"",SUMIFS('JPK_KR-1'!AM:AM,'JPK_KR-1'!W:W,B2016),"")</f>
        <v/>
      </c>
      <c r="E2016" t="str">
        <f>IF(KOKPIT!E2016&lt;&gt;"",KOKPIT!E2016,"")</f>
        <v/>
      </c>
      <c r="F2016" t="str">
        <f>IF(KOKPIT!F2016&lt;&gt;"",KOKPIT!F2016,"")</f>
        <v/>
      </c>
      <c r="G2016" s="124" t="str">
        <f>IF(E2016&lt;&gt;"",SUMIFS('JPK_KR-1'!AL:AL,'JPK_KR-1'!W:W,F2016),"")</f>
        <v/>
      </c>
      <c r="H2016" s="124" t="str">
        <f>IF(E2016&lt;&gt;"",SUMIFS('JPK_KR-1'!AM:AM,'JPK_KR-1'!W:W,F2016),"")</f>
        <v/>
      </c>
      <c r="I2016" t="str">
        <f>IF(KOKPIT!I2016&lt;&gt;"",KOKPIT!I2016,"")</f>
        <v/>
      </c>
      <c r="J2016" t="str">
        <f>IF(KOKPIT!J2016&lt;&gt;"",KOKPIT!J2016,"")</f>
        <v/>
      </c>
      <c r="K2016" s="124" t="str">
        <f>IF(I2016&lt;&gt;"",SUMIFS('JPK_KR-1'!AJ:AJ,'JPK_KR-1'!W:W,J2016),"")</f>
        <v/>
      </c>
      <c r="L2016" s="124" t="str">
        <f>IF(I2016&lt;&gt;"",SUMIFS('JPK_KR-1'!AK:AK,'JPK_KR-1'!W:W,J2016),"")</f>
        <v/>
      </c>
    </row>
    <row r="2017" spans="1:12" x14ac:dyDescent="0.35">
      <c r="A2017" t="str">
        <f>IF(KOKPIT!A2017&lt;&gt;"",KOKPIT!A2017,"")</f>
        <v/>
      </c>
      <c r="B2017" t="str">
        <f>IF(KOKPIT!B2017&lt;&gt;"",KOKPIT!B2017,"")</f>
        <v/>
      </c>
      <c r="C2017" s="124" t="str">
        <f>IF(A2017&lt;&gt;"",SUMIFS('JPK_KR-1'!AL:AL,'JPK_KR-1'!W:W,B2017),"")</f>
        <v/>
      </c>
      <c r="D2017" s="124" t="str">
        <f>IF(A2017&lt;&gt;"",SUMIFS('JPK_KR-1'!AM:AM,'JPK_KR-1'!W:W,B2017),"")</f>
        <v/>
      </c>
      <c r="E2017" t="str">
        <f>IF(KOKPIT!E2017&lt;&gt;"",KOKPIT!E2017,"")</f>
        <v/>
      </c>
      <c r="F2017" t="str">
        <f>IF(KOKPIT!F2017&lt;&gt;"",KOKPIT!F2017,"")</f>
        <v/>
      </c>
      <c r="G2017" s="124" t="str">
        <f>IF(E2017&lt;&gt;"",SUMIFS('JPK_KR-1'!AL:AL,'JPK_KR-1'!W:W,F2017),"")</f>
        <v/>
      </c>
      <c r="H2017" s="124" t="str">
        <f>IF(E2017&lt;&gt;"",SUMIFS('JPK_KR-1'!AM:AM,'JPK_KR-1'!W:W,F2017),"")</f>
        <v/>
      </c>
      <c r="I2017" t="str">
        <f>IF(KOKPIT!I2017&lt;&gt;"",KOKPIT!I2017,"")</f>
        <v/>
      </c>
      <c r="J2017" t="str">
        <f>IF(KOKPIT!J2017&lt;&gt;"",KOKPIT!J2017,"")</f>
        <v/>
      </c>
      <c r="K2017" s="124" t="str">
        <f>IF(I2017&lt;&gt;"",SUMIFS('JPK_KR-1'!AJ:AJ,'JPK_KR-1'!W:W,J2017),"")</f>
        <v/>
      </c>
      <c r="L2017" s="124" t="str">
        <f>IF(I2017&lt;&gt;"",SUMIFS('JPK_KR-1'!AK:AK,'JPK_KR-1'!W:W,J2017),"")</f>
        <v/>
      </c>
    </row>
    <row r="2018" spans="1:12" x14ac:dyDescent="0.35">
      <c r="A2018" t="str">
        <f>IF(KOKPIT!A2018&lt;&gt;"",KOKPIT!A2018,"")</f>
        <v/>
      </c>
      <c r="B2018" t="str">
        <f>IF(KOKPIT!B2018&lt;&gt;"",KOKPIT!B2018,"")</f>
        <v/>
      </c>
      <c r="C2018" s="124" t="str">
        <f>IF(A2018&lt;&gt;"",SUMIFS('JPK_KR-1'!AL:AL,'JPK_KR-1'!W:W,B2018),"")</f>
        <v/>
      </c>
      <c r="D2018" s="124" t="str">
        <f>IF(A2018&lt;&gt;"",SUMIFS('JPK_KR-1'!AM:AM,'JPK_KR-1'!W:W,B2018),"")</f>
        <v/>
      </c>
      <c r="E2018" t="str">
        <f>IF(KOKPIT!E2018&lt;&gt;"",KOKPIT!E2018,"")</f>
        <v/>
      </c>
      <c r="F2018" t="str">
        <f>IF(KOKPIT!F2018&lt;&gt;"",KOKPIT!F2018,"")</f>
        <v/>
      </c>
      <c r="G2018" s="124" t="str">
        <f>IF(E2018&lt;&gt;"",SUMIFS('JPK_KR-1'!AL:AL,'JPK_KR-1'!W:W,F2018),"")</f>
        <v/>
      </c>
      <c r="H2018" s="124" t="str">
        <f>IF(E2018&lt;&gt;"",SUMIFS('JPK_KR-1'!AM:AM,'JPK_KR-1'!W:W,F2018),"")</f>
        <v/>
      </c>
      <c r="I2018" t="str">
        <f>IF(KOKPIT!I2018&lt;&gt;"",KOKPIT!I2018,"")</f>
        <v/>
      </c>
      <c r="J2018" t="str">
        <f>IF(KOKPIT!J2018&lt;&gt;"",KOKPIT!J2018,"")</f>
        <v/>
      </c>
      <c r="K2018" s="124" t="str">
        <f>IF(I2018&lt;&gt;"",SUMIFS('JPK_KR-1'!AJ:AJ,'JPK_KR-1'!W:W,J2018),"")</f>
        <v/>
      </c>
      <c r="L2018" s="124" t="str">
        <f>IF(I2018&lt;&gt;"",SUMIFS('JPK_KR-1'!AK:AK,'JPK_KR-1'!W:W,J2018),"")</f>
        <v/>
      </c>
    </row>
    <row r="2019" spans="1:12" x14ac:dyDescent="0.35">
      <c r="A2019" t="str">
        <f>IF(KOKPIT!A2019&lt;&gt;"",KOKPIT!A2019,"")</f>
        <v/>
      </c>
      <c r="B2019" t="str">
        <f>IF(KOKPIT!B2019&lt;&gt;"",KOKPIT!B2019,"")</f>
        <v/>
      </c>
      <c r="C2019" s="124" t="str">
        <f>IF(A2019&lt;&gt;"",SUMIFS('JPK_KR-1'!AL:AL,'JPK_KR-1'!W:W,B2019),"")</f>
        <v/>
      </c>
      <c r="D2019" s="124" t="str">
        <f>IF(A2019&lt;&gt;"",SUMIFS('JPK_KR-1'!AM:AM,'JPK_KR-1'!W:W,B2019),"")</f>
        <v/>
      </c>
      <c r="E2019" t="str">
        <f>IF(KOKPIT!E2019&lt;&gt;"",KOKPIT!E2019,"")</f>
        <v/>
      </c>
      <c r="F2019" t="str">
        <f>IF(KOKPIT!F2019&lt;&gt;"",KOKPIT!F2019,"")</f>
        <v/>
      </c>
      <c r="G2019" s="124" t="str">
        <f>IF(E2019&lt;&gt;"",SUMIFS('JPK_KR-1'!AL:AL,'JPK_KR-1'!W:W,F2019),"")</f>
        <v/>
      </c>
      <c r="H2019" s="124" t="str">
        <f>IF(E2019&lt;&gt;"",SUMIFS('JPK_KR-1'!AM:AM,'JPK_KR-1'!W:W,F2019),"")</f>
        <v/>
      </c>
      <c r="I2019" t="str">
        <f>IF(KOKPIT!I2019&lt;&gt;"",KOKPIT!I2019,"")</f>
        <v/>
      </c>
      <c r="J2019" t="str">
        <f>IF(KOKPIT!J2019&lt;&gt;"",KOKPIT!J2019,"")</f>
        <v/>
      </c>
      <c r="K2019" s="124" t="str">
        <f>IF(I2019&lt;&gt;"",SUMIFS('JPK_KR-1'!AJ:AJ,'JPK_KR-1'!W:W,J2019),"")</f>
        <v/>
      </c>
      <c r="L2019" s="124" t="str">
        <f>IF(I2019&lt;&gt;"",SUMIFS('JPK_KR-1'!AK:AK,'JPK_KR-1'!W:W,J2019),"")</f>
        <v/>
      </c>
    </row>
    <row r="2020" spans="1:12" x14ac:dyDescent="0.35">
      <c r="A2020" t="str">
        <f>IF(KOKPIT!A2020&lt;&gt;"",KOKPIT!A2020,"")</f>
        <v/>
      </c>
      <c r="B2020" t="str">
        <f>IF(KOKPIT!B2020&lt;&gt;"",KOKPIT!B2020,"")</f>
        <v/>
      </c>
      <c r="C2020" s="124" t="str">
        <f>IF(A2020&lt;&gt;"",SUMIFS('JPK_KR-1'!AL:AL,'JPK_KR-1'!W:W,B2020),"")</f>
        <v/>
      </c>
      <c r="D2020" s="124" t="str">
        <f>IF(A2020&lt;&gt;"",SUMIFS('JPK_KR-1'!AM:AM,'JPK_KR-1'!W:W,B2020),"")</f>
        <v/>
      </c>
      <c r="E2020" t="str">
        <f>IF(KOKPIT!E2020&lt;&gt;"",KOKPIT!E2020,"")</f>
        <v/>
      </c>
      <c r="F2020" t="str">
        <f>IF(KOKPIT!F2020&lt;&gt;"",KOKPIT!F2020,"")</f>
        <v/>
      </c>
      <c r="G2020" s="124" t="str">
        <f>IF(E2020&lt;&gt;"",SUMIFS('JPK_KR-1'!AL:AL,'JPK_KR-1'!W:W,F2020),"")</f>
        <v/>
      </c>
      <c r="H2020" s="124" t="str">
        <f>IF(E2020&lt;&gt;"",SUMIFS('JPK_KR-1'!AM:AM,'JPK_KR-1'!W:W,F2020),"")</f>
        <v/>
      </c>
      <c r="I2020" t="str">
        <f>IF(KOKPIT!I2020&lt;&gt;"",KOKPIT!I2020,"")</f>
        <v/>
      </c>
      <c r="J2020" t="str">
        <f>IF(KOKPIT!J2020&lt;&gt;"",KOKPIT!J2020,"")</f>
        <v/>
      </c>
      <c r="K2020" s="124" t="str">
        <f>IF(I2020&lt;&gt;"",SUMIFS('JPK_KR-1'!AJ:AJ,'JPK_KR-1'!W:W,J2020),"")</f>
        <v/>
      </c>
      <c r="L2020" s="124" t="str">
        <f>IF(I2020&lt;&gt;"",SUMIFS('JPK_KR-1'!AK:AK,'JPK_KR-1'!W:W,J2020),"")</f>
        <v/>
      </c>
    </row>
    <row r="2021" spans="1:12" x14ac:dyDescent="0.35">
      <c r="A2021" t="str">
        <f>IF(KOKPIT!A2021&lt;&gt;"",KOKPIT!A2021,"")</f>
        <v/>
      </c>
      <c r="B2021" t="str">
        <f>IF(KOKPIT!B2021&lt;&gt;"",KOKPIT!B2021,"")</f>
        <v/>
      </c>
      <c r="C2021" s="124" t="str">
        <f>IF(A2021&lt;&gt;"",SUMIFS('JPK_KR-1'!AL:AL,'JPK_KR-1'!W:W,B2021),"")</f>
        <v/>
      </c>
      <c r="D2021" s="124" t="str">
        <f>IF(A2021&lt;&gt;"",SUMIFS('JPK_KR-1'!AM:AM,'JPK_KR-1'!W:W,B2021),"")</f>
        <v/>
      </c>
      <c r="E2021" t="str">
        <f>IF(KOKPIT!E2021&lt;&gt;"",KOKPIT!E2021,"")</f>
        <v/>
      </c>
      <c r="F2021" t="str">
        <f>IF(KOKPIT!F2021&lt;&gt;"",KOKPIT!F2021,"")</f>
        <v/>
      </c>
      <c r="G2021" s="124" t="str">
        <f>IF(E2021&lt;&gt;"",SUMIFS('JPK_KR-1'!AL:AL,'JPK_KR-1'!W:W,F2021),"")</f>
        <v/>
      </c>
      <c r="H2021" s="124" t="str">
        <f>IF(E2021&lt;&gt;"",SUMIFS('JPK_KR-1'!AM:AM,'JPK_KR-1'!W:W,F2021),"")</f>
        <v/>
      </c>
      <c r="I2021" t="str">
        <f>IF(KOKPIT!I2021&lt;&gt;"",KOKPIT!I2021,"")</f>
        <v/>
      </c>
      <c r="J2021" t="str">
        <f>IF(KOKPIT!J2021&lt;&gt;"",KOKPIT!J2021,"")</f>
        <v/>
      </c>
      <c r="K2021" s="124" t="str">
        <f>IF(I2021&lt;&gt;"",SUMIFS('JPK_KR-1'!AJ:AJ,'JPK_KR-1'!W:W,J2021),"")</f>
        <v/>
      </c>
      <c r="L2021" s="124" t="str">
        <f>IF(I2021&lt;&gt;"",SUMIFS('JPK_KR-1'!AK:AK,'JPK_KR-1'!W:W,J2021),"")</f>
        <v/>
      </c>
    </row>
    <row r="2022" spans="1:12" x14ac:dyDescent="0.35">
      <c r="A2022" t="str">
        <f>IF(KOKPIT!A2022&lt;&gt;"",KOKPIT!A2022,"")</f>
        <v/>
      </c>
      <c r="B2022" t="str">
        <f>IF(KOKPIT!B2022&lt;&gt;"",KOKPIT!B2022,"")</f>
        <v/>
      </c>
      <c r="C2022" s="124" t="str">
        <f>IF(A2022&lt;&gt;"",SUMIFS('JPK_KR-1'!AL:AL,'JPK_KR-1'!W:W,B2022),"")</f>
        <v/>
      </c>
      <c r="D2022" s="124" t="str">
        <f>IF(A2022&lt;&gt;"",SUMIFS('JPK_KR-1'!AM:AM,'JPK_KR-1'!W:W,B2022),"")</f>
        <v/>
      </c>
      <c r="E2022" t="str">
        <f>IF(KOKPIT!E2022&lt;&gt;"",KOKPIT!E2022,"")</f>
        <v/>
      </c>
      <c r="F2022" t="str">
        <f>IF(KOKPIT!F2022&lt;&gt;"",KOKPIT!F2022,"")</f>
        <v/>
      </c>
      <c r="G2022" s="124" t="str">
        <f>IF(E2022&lt;&gt;"",SUMIFS('JPK_KR-1'!AL:AL,'JPK_KR-1'!W:W,F2022),"")</f>
        <v/>
      </c>
      <c r="H2022" s="124" t="str">
        <f>IF(E2022&lt;&gt;"",SUMIFS('JPK_KR-1'!AM:AM,'JPK_KR-1'!W:W,F2022),"")</f>
        <v/>
      </c>
      <c r="I2022" t="str">
        <f>IF(KOKPIT!I2022&lt;&gt;"",KOKPIT!I2022,"")</f>
        <v/>
      </c>
      <c r="J2022" t="str">
        <f>IF(KOKPIT!J2022&lt;&gt;"",KOKPIT!J2022,"")</f>
        <v/>
      </c>
      <c r="K2022" s="124" t="str">
        <f>IF(I2022&lt;&gt;"",SUMIFS('JPK_KR-1'!AJ:AJ,'JPK_KR-1'!W:W,J2022),"")</f>
        <v/>
      </c>
      <c r="L2022" s="124" t="str">
        <f>IF(I2022&lt;&gt;"",SUMIFS('JPK_KR-1'!AK:AK,'JPK_KR-1'!W:W,J2022),"")</f>
        <v/>
      </c>
    </row>
    <row r="2023" spans="1:12" x14ac:dyDescent="0.35">
      <c r="A2023" t="str">
        <f>IF(KOKPIT!A2023&lt;&gt;"",KOKPIT!A2023,"")</f>
        <v/>
      </c>
      <c r="B2023" t="str">
        <f>IF(KOKPIT!B2023&lt;&gt;"",KOKPIT!B2023,"")</f>
        <v/>
      </c>
      <c r="C2023" s="124" t="str">
        <f>IF(A2023&lt;&gt;"",SUMIFS('JPK_KR-1'!AL:AL,'JPK_KR-1'!W:W,B2023),"")</f>
        <v/>
      </c>
      <c r="D2023" s="124" t="str">
        <f>IF(A2023&lt;&gt;"",SUMIFS('JPK_KR-1'!AM:AM,'JPK_KR-1'!W:W,B2023),"")</f>
        <v/>
      </c>
      <c r="E2023" t="str">
        <f>IF(KOKPIT!E2023&lt;&gt;"",KOKPIT!E2023,"")</f>
        <v/>
      </c>
      <c r="F2023" t="str">
        <f>IF(KOKPIT!F2023&lt;&gt;"",KOKPIT!F2023,"")</f>
        <v/>
      </c>
      <c r="G2023" s="124" t="str">
        <f>IF(E2023&lt;&gt;"",SUMIFS('JPK_KR-1'!AL:AL,'JPK_KR-1'!W:W,F2023),"")</f>
        <v/>
      </c>
      <c r="H2023" s="124" t="str">
        <f>IF(E2023&lt;&gt;"",SUMIFS('JPK_KR-1'!AM:AM,'JPK_KR-1'!W:W,F2023),"")</f>
        <v/>
      </c>
      <c r="I2023" t="str">
        <f>IF(KOKPIT!I2023&lt;&gt;"",KOKPIT!I2023,"")</f>
        <v/>
      </c>
      <c r="J2023" t="str">
        <f>IF(KOKPIT!J2023&lt;&gt;"",KOKPIT!J2023,"")</f>
        <v/>
      </c>
      <c r="K2023" s="124" t="str">
        <f>IF(I2023&lt;&gt;"",SUMIFS('JPK_KR-1'!AJ:AJ,'JPK_KR-1'!W:W,J2023),"")</f>
        <v/>
      </c>
      <c r="L2023" s="124" t="str">
        <f>IF(I2023&lt;&gt;"",SUMIFS('JPK_KR-1'!AK:AK,'JPK_KR-1'!W:W,J2023),"")</f>
        <v/>
      </c>
    </row>
    <row r="2024" spans="1:12" x14ac:dyDescent="0.35">
      <c r="A2024" t="str">
        <f>IF(KOKPIT!A2024&lt;&gt;"",KOKPIT!A2024,"")</f>
        <v/>
      </c>
      <c r="B2024" t="str">
        <f>IF(KOKPIT!B2024&lt;&gt;"",KOKPIT!B2024,"")</f>
        <v/>
      </c>
      <c r="C2024" s="124" t="str">
        <f>IF(A2024&lt;&gt;"",SUMIFS('JPK_KR-1'!AL:AL,'JPK_KR-1'!W:W,B2024),"")</f>
        <v/>
      </c>
      <c r="D2024" s="124" t="str">
        <f>IF(A2024&lt;&gt;"",SUMIFS('JPK_KR-1'!AM:AM,'JPK_KR-1'!W:W,B2024),"")</f>
        <v/>
      </c>
      <c r="E2024" t="str">
        <f>IF(KOKPIT!E2024&lt;&gt;"",KOKPIT!E2024,"")</f>
        <v/>
      </c>
      <c r="F2024" t="str">
        <f>IF(KOKPIT!F2024&lt;&gt;"",KOKPIT!F2024,"")</f>
        <v/>
      </c>
      <c r="G2024" s="124" t="str">
        <f>IF(E2024&lt;&gt;"",SUMIFS('JPK_KR-1'!AL:AL,'JPK_KR-1'!W:W,F2024),"")</f>
        <v/>
      </c>
      <c r="H2024" s="124" t="str">
        <f>IF(E2024&lt;&gt;"",SUMIFS('JPK_KR-1'!AM:AM,'JPK_KR-1'!W:W,F2024),"")</f>
        <v/>
      </c>
      <c r="I2024" t="str">
        <f>IF(KOKPIT!I2024&lt;&gt;"",KOKPIT!I2024,"")</f>
        <v/>
      </c>
      <c r="J2024" t="str">
        <f>IF(KOKPIT!J2024&lt;&gt;"",KOKPIT!J2024,"")</f>
        <v/>
      </c>
      <c r="K2024" s="124" t="str">
        <f>IF(I2024&lt;&gt;"",SUMIFS('JPK_KR-1'!AJ:AJ,'JPK_KR-1'!W:W,J2024),"")</f>
        <v/>
      </c>
      <c r="L2024" s="124" t="str">
        <f>IF(I2024&lt;&gt;"",SUMIFS('JPK_KR-1'!AK:AK,'JPK_KR-1'!W:W,J2024),"")</f>
        <v/>
      </c>
    </row>
    <row r="2025" spans="1:12" x14ac:dyDescent="0.35">
      <c r="A2025" t="str">
        <f>IF(KOKPIT!A2025&lt;&gt;"",KOKPIT!A2025,"")</f>
        <v/>
      </c>
      <c r="B2025" t="str">
        <f>IF(KOKPIT!B2025&lt;&gt;"",KOKPIT!B2025,"")</f>
        <v/>
      </c>
      <c r="C2025" s="124" t="str">
        <f>IF(A2025&lt;&gt;"",SUMIFS('JPK_KR-1'!AL:AL,'JPK_KR-1'!W:W,B2025),"")</f>
        <v/>
      </c>
      <c r="D2025" s="124" t="str">
        <f>IF(A2025&lt;&gt;"",SUMIFS('JPK_KR-1'!AM:AM,'JPK_KR-1'!W:W,B2025),"")</f>
        <v/>
      </c>
      <c r="E2025" t="str">
        <f>IF(KOKPIT!E2025&lt;&gt;"",KOKPIT!E2025,"")</f>
        <v/>
      </c>
      <c r="F2025" t="str">
        <f>IF(KOKPIT!F2025&lt;&gt;"",KOKPIT!F2025,"")</f>
        <v/>
      </c>
      <c r="G2025" s="124" t="str">
        <f>IF(E2025&lt;&gt;"",SUMIFS('JPK_KR-1'!AL:AL,'JPK_KR-1'!W:W,F2025),"")</f>
        <v/>
      </c>
      <c r="H2025" s="124" t="str">
        <f>IF(E2025&lt;&gt;"",SUMIFS('JPK_KR-1'!AM:AM,'JPK_KR-1'!W:W,F2025),"")</f>
        <v/>
      </c>
      <c r="I2025" t="str">
        <f>IF(KOKPIT!I2025&lt;&gt;"",KOKPIT!I2025,"")</f>
        <v/>
      </c>
      <c r="J2025" t="str">
        <f>IF(KOKPIT!J2025&lt;&gt;"",KOKPIT!J2025,"")</f>
        <v/>
      </c>
      <c r="K2025" s="124" t="str">
        <f>IF(I2025&lt;&gt;"",SUMIFS('JPK_KR-1'!AJ:AJ,'JPK_KR-1'!W:W,J2025),"")</f>
        <v/>
      </c>
      <c r="L2025" s="124" t="str">
        <f>IF(I2025&lt;&gt;"",SUMIFS('JPK_KR-1'!AK:AK,'JPK_KR-1'!W:W,J2025),"")</f>
        <v/>
      </c>
    </row>
    <row r="2026" spans="1:12" x14ac:dyDescent="0.35">
      <c r="A2026" t="str">
        <f>IF(KOKPIT!A2026&lt;&gt;"",KOKPIT!A2026,"")</f>
        <v/>
      </c>
      <c r="B2026" t="str">
        <f>IF(KOKPIT!B2026&lt;&gt;"",KOKPIT!B2026,"")</f>
        <v/>
      </c>
      <c r="C2026" s="124" t="str">
        <f>IF(A2026&lt;&gt;"",SUMIFS('JPK_KR-1'!AL:AL,'JPK_KR-1'!W:W,B2026),"")</f>
        <v/>
      </c>
      <c r="D2026" s="124" t="str">
        <f>IF(A2026&lt;&gt;"",SUMIFS('JPK_KR-1'!AM:AM,'JPK_KR-1'!W:W,B2026),"")</f>
        <v/>
      </c>
      <c r="E2026" t="str">
        <f>IF(KOKPIT!E2026&lt;&gt;"",KOKPIT!E2026,"")</f>
        <v/>
      </c>
      <c r="F2026" t="str">
        <f>IF(KOKPIT!F2026&lt;&gt;"",KOKPIT!F2026,"")</f>
        <v/>
      </c>
      <c r="G2026" s="124" t="str">
        <f>IF(E2026&lt;&gt;"",SUMIFS('JPK_KR-1'!AL:AL,'JPK_KR-1'!W:W,F2026),"")</f>
        <v/>
      </c>
      <c r="H2026" s="124" t="str">
        <f>IF(E2026&lt;&gt;"",SUMIFS('JPK_KR-1'!AM:AM,'JPK_KR-1'!W:W,F2026),"")</f>
        <v/>
      </c>
      <c r="I2026" t="str">
        <f>IF(KOKPIT!I2026&lt;&gt;"",KOKPIT!I2026,"")</f>
        <v/>
      </c>
      <c r="J2026" t="str">
        <f>IF(KOKPIT!J2026&lt;&gt;"",KOKPIT!J2026,"")</f>
        <v/>
      </c>
      <c r="K2026" s="124" t="str">
        <f>IF(I2026&lt;&gt;"",SUMIFS('JPK_KR-1'!AJ:AJ,'JPK_KR-1'!W:W,J2026),"")</f>
        <v/>
      </c>
      <c r="L2026" s="124" t="str">
        <f>IF(I2026&lt;&gt;"",SUMIFS('JPK_KR-1'!AK:AK,'JPK_KR-1'!W:W,J2026),"")</f>
        <v/>
      </c>
    </row>
    <row r="2027" spans="1:12" x14ac:dyDescent="0.35">
      <c r="A2027" t="str">
        <f>IF(KOKPIT!A2027&lt;&gt;"",KOKPIT!A2027,"")</f>
        <v/>
      </c>
      <c r="B2027" t="str">
        <f>IF(KOKPIT!B2027&lt;&gt;"",KOKPIT!B2027,"")</f>
        <v/>
      </c>
      <c r="C2027" s="124" t="str">
        <f>IF(A2027&lt;&gt;"",SUMIFS('JPK_KR-1'!AL:AL,'JPK_KR-1'!W:W,B2027),"")</f>
        <v/>
      </c>
      <c r="D2027" s="124" t="str">
        <f>IF(A2027&lt;&gt;"",SUMIFS('JPK_KR-1'!AM:AM,'JPK_KR-1'!W:W,B2027),"")</f>
        <v/>
      </c>
      <c r="E2027" t="str">
        <f>IF(KOKPIT!E2027&lt;&gt;"",KOKPIT!E2027,"")</f>
        <v/>
      </c>
      <c r="F2027" t="str">
        <f>IF(KOKPIT!F2027&lt;&gt;"",KOKPIT!F2027,"")</f>
        <v/>
      </c>
      <c r="G2027" s="124" t="str">
        <f>IF(E2027&lt;&gt;"",SUMIFS('JPK_KR-1'!AL:AL,'JPK_KR-1'!W:W,F2027),"")</f>
        <v/>
      </c>
      <c r="H2027" s="124" t="str">
        <f>IF(E2027&lt;&gt;"",SUMIFS('JPK_KR-1'!AM:AM,'JPK_KR-1'!W:W,F2027),"")</f>
        <v/>
      </c>
      <c r="I2027" t="str">
        <f>IF(KOKPIT!I2027&lt;&gt;"",KOKPIT!I2027,"")</f>
        <v/>
      </c>
      <c r="J2027" t="str">
        <f>IF(KOKPIT!J2027&lt;&gt;"",KOKPIT!J2027,"")</f>
        <v/>
      </c>
      <c r="K2027" s="124" t="str">
        <f>IF(I2027&lt;&gt;"",SUMIFS('JPK_KR-1'!AJ:AJ,'JPK_KR-1'!W:W,J2027),"")</f>
        <v/>
      </c>
      <c r="L2027" s="124" t="str">
        <f>IF(I2027&lt;&gt;"",SUMIFS('JPK_KR-1'!AK:AK,'JPK_KR-1'!W:W,J2027),"")</f>
        <v/>
      </c>
    </row>
    <row r="2028" spans="1:12" x14ac:dyDescent="0.35">
      <c r="A2028" t="str">
        <f>IF(KOKPIT!A2028&lt;&gt;"",KOKPIT!A2028,"")</f>
        <v/>
      </c>
      <c r="B2028" t="str">
        <f>IF(KOKPIT!B2028&lt;&gt;"",KOKPIT!B2028,"")</f>
        <v/>
      </c>
      <c r="C2028" s="124" t="str">
        <f>IF(A2028&lt;&gt;"",SUMIFS('JPK_KR-1'!AL:AL,'JPK_KR-1'!W:W,B2028),"")</f>
        <v/>
      </c>
      <c r="D2028" s="124" t="str">
        <f>IF(A2028&lt;&gt;"",SUMIFS('JPK_KR-1'!AM:AM,'JPK_KR-1'!W:W,B2028),"")</f>
        <v/>
      </c>
      <c r="E2028" t="str">
        <f>IF(KOKPIT!E2028&lt;&gt;"",KOKPIT!E2028,"")</f>
        <v/>
      </c>
      <c r="F2028" t="str">
        <f>IF(KOKPIT!F2028&lt;&gt;"",KOKPIT!F2028,"")</f>
        <v/>
      </c>
      <c r="G2028" s="124" t="str">
        <f>IF(E2028&lt;&gt;"",SUMIFS('JPK_KR-1'!AL:AL,'JPK_KR-1'!W:W,F2028),"")</f>
        <v/>
      </c>
      <c r="H2028" s="124" t="str">
        <f>IF(E2028&lt;&gt;"",SUMIFS('JPK_KR-1'!AM:AM,'JPK_KR-1'!W:W,F2028),"")</f>
        <v/>
      </c>
      <c r="I2028" t="str">
        <f>IF(KOKPIT!I2028&lt;&gt;"",KOKPIT!I2028,"")</f>
        <v/>
      </c>
      <c r="J2028" t="str">
        <f>IF(KOKPIT!J2028&lt;&gt;"",KOKPIT!J2028,"")</f>
        <v/>
      </c>
      <c r="K2028" s="124" t="str">
        <f>IF(I2028&lt;&gt;"",SUMIFS('JPK_KR-1'!AJ:AJ,'JPK_KR-1'!W:W,J2028),"")</f>
        <v/>
      </c>
      <c r="L2028" s="124" t="str">
        <f>IF(I2028&lt;&gt;"",SUMIFS('JPK_KR-1'!AK:AK,'JPK_KR-1'!W:W,J2028),"")</f>
        <v/>
      </c>
    </row>
    <row r="2029" spans="1:12" x14ac:dyDescent="0.35">
      <c r="A2029" t="str">
        <f>IF(KOKPIT!A2029&lt;&gt;"",KOKPIT!A2029,"")</f>
        <v/>
      </c>
      <c r="B2029" t="str">
        <f>IF(KOKPIT!B2029&lt;&gt;"",KOKPIT!B2029,"")</f>
        <v/>
      </c>
      <c r="C2029" s="124" t="str">
        <f>IF(A2029&lt;&gt;"",SUMIFS('JPK_KR-1'!AL:AL,'JPK_KR-1'!W:W,B2029),"")</f>
        <v/>
      </c>
      <c r="D2029" s="124" t="str">
        <f>IF(A2029&lt;&gt;"",SUMIFS('JPK_KR-1'!AM:AM,'JPK_KR-1'!W:W,B2029),"")</f>
        <v/>
      </c>
      <c r="E2029" t="str">
        <f>IF(KOKPIT!E2029&lt;&gt;"",KOKPIT!E2029,"")</f>
        <v/>
      </c>
      <c r="F2029" t="str">
        <f>IF(KOKPIT!F2029&lt;&gt;"",KOKPIT!F2029,"")</f>
        <v/>
      </c>
      <c r="G2029" s="124" t="str">
        <f>IF(E2029&lt;&gt;"",SUMIFS('JPK_KR-1'!AL:AL,'JPK_KR-1'!W:W,F2029),"")</f>
        <v/>
      </c>
      <c r="H2029" s="124" t="str">
        <f>IF(E2029&lt;&gt;"",SUMIFS('JPK_KR-1'!AM:AM,'JPK_KR-1'!W:W,F2029),"")</f>
        <v/>
      </c>
      <c r="I2029" t="str">
        <f>IF(KOKPIT!I2029&lt;&gt;"",KOKPIT!I2029,"")</f>
        <v/>
      </c>
      <c r="J2029" t="str">
        <f>IF(KOKPIT!J2029&lt;&gt;"",KOKPIT!J2029,"")</f>
        <v/>
      </c>
      <c r="K2029" s="124" t="str">
        <f>IF(I2029&lt;&gt;"",SUMIFS('JPK_KR-1'!AJ:AJ,'JPK_KR-1'!W:W,J2029),"")</f>
        <v/>
      </c>
      <c r="L2029" s="124" t="str">
        <f>IF(I2029&lt;&gt;"",SUMIFS('JPK_KR-1'!AK:AK,'JPK_KR-1'!W:W,J2029),"")</f>
        <v/>
      </c>
    </row>
    <row r="2030" spans="1:12" x14ac:dyDescent="0.35">
      <c r="A2030" t="str">
        <f>IF(KOKPIT!A2030&lt;&gt;"",KOKPIT!A2030,"")</f>
        <v/>
      </c>
      <c r="B2030" t="str">
        <f>IF(KOKPIT!B2030&lt;&gt;"",KOKPIT!B2030,"")</f>
        <v/>
      </c>
      <c r="C2030" s="124" t="str">
        <f>IF(A2030&lt;&gt;"",SUMIFS('JPK_KR-1'!AL:AL,'JPK_KR-1'!W:W,B2030),"")</f>
        <v/>
      </c>
      <c r="D2030" s="124" t="str">
        <f>IF(A2030&lt;&gt;"",SUMIFS('JPK_KR-1'!AM:AM,'JPK_KR-1'!W:W,B2030),"")</f>
        <v/>
      </c>
      <c r="E2030" t="str">
        <f>IF(KOKPIT!E2030&lt;&gt;"",KOKPIT!E2030,"")</f>
        <v/>
      </c>
      <c r="F2030" t="str">
        <f>IF(KOKPIT!F2030&lt;&gt;"",KOKPIT!F2030,"")</f>
        <v/>
      </c>
      <c r="G2030" s="124" t="str">
        <f>IF(E2030&lt;&gt;"",SUMIFS('JPK_KR-1'!AL:AL,'JPK_KR-1'!W:W,F2030),"")</f>
        <v/>
      </c>
      <c r="H2030" s="124" t="str">
        <f>IF(E2030&lt;&gt;"",SUMIFS('JPK_KR-1'!AM:AM,'JPK_KR-1'!W:W,F2030),"")</f>
        <v/>
      </c>
      <c r="I2030" t="str">
        <f>IF(KOKPIT!I2030&lt;&gt;"",KOKPIT!I2030,"")</f>
        <v/>
      </c>
      <c r="J2030" t="str">
        <f>IF(KOKPIT!J2030&lt;&gt;"",KOKPIT!J2030,"")</f>
        <v/>
      </c>
      <c r="K2030" s="124" t="str">
        <f>IF(I2030&lt;&gt;"",SUMIFS('JPK_KR-1'!AJ:AJ,'JPK_KR-1'!W:W,J2030),"")</f>
        <v/>
      </c>
      <c r="L2030" s="124" t="str">
        <f>IF(I2030&lt;&gt;"",SUMIFS('JPK_KR-1'!AK:AK,'JPK_KR-1'!W:W,J2030),"")</f>
        <v/>
      </c>
    </row>
    <row r="2031" spans="1:12" x14ac:dyDescent="0.35">
      <c r="A2031" t="str">
        <f>IF(KOKPIT!A2031&lt;&gt;"",KOKPIT!A2031,"")</f>
        <v/>
      </c>
      <c r="B2031" t="str">
        <f>IF(KOKPIT!B2031&lt;&gt;"",KOKPIT!B2031,"")</f>
        <v/>
      </c>
      <c r="C2031" s="124" t="str">
        <f>IF(A2031&lt;&gt;"",SUMIFS('JPK_KR-1'!AL:AL,'JPK_KR-1'!W:W,B2031),"")</f>
        <v/>
      </c>
      <c r="D2031" s="124" t="str">
        <f>IF(A2031&lt;&gt;"",SUMIFS('JPK_KR-1'!AM:AM,'JPK_KR-1'!W:W,B2031),"")</f>
        <v/>
      </c>
      <c r="E2031" t="str">
        <f>IF(KOKPIT!E2031&lt;&gt;"",KOKPIT!E2031,"")</f>
        <v/>
      </c>
      <c r="F2031" t="str">
        <f>IF(KOKPIT!F2031&lt;&gt;"",KOKPIT!F2031,"")</f>
        <v/>
      </c>
      <c r="G2031" s="124" t="str">
        <f>IF(E2031&lt;&gt;"",SUMIFS('JPK_KR-1'!AL:AL,'JPK_KR-1'!W:W,F2031),"")</f>
        <v/>
      </c>
      <c r="H2031" s="124" t="str">
        <f>IF(E2031&lt;&gt;"",SUMIFS('JPK_KR-1'!AM:AM,'JPK_KR-1'!W:W,F2031),"")</f>
        <v/>
      </c>
      <c r="I2031" t="str">
        <f>IF(KOKPIT!I2031&lt;&gt;"",KOKPIT!I2031,"")</f>
        <v/>
      </c>
      <c r="J2031" t="str">
        <f>IF(KOKPIT!J2031&lt;&gt;"",KOKPIT!J2031,"")</f>
        <v/>
      </c>
      <c r="K2031" s="124" t="str">
        <f>IF(I2031&lt;&gt;"",SUMIFS('JPK_KR-1'!AJ:AJ,'JPK_KR-1'!W:W,J2031),"")</f>
        <v/>
      </c>
      <c r="L2031" s="124" t="str">
        <f>IF(I2031&lt;&gt;"",SUMIFS('JPK_KR-1'!AK:AK,'JPK_KR-1'!W:W,J2031),"")</f>
        <v/>
      </c>
    </row>
    <row r="2032" spans="1:12" x14ac:dyDescent="0.35">
      <c r="A2032" t="str">
        <f>IF(KOKPIT!A2032&lt;&gt;"",KOKPIT!A2032,"")</f>
        <v/>
      </c>
      <c r="B2032" t="str">
        <f>IF(KOKPIT!B2032&lt;&gt;"",KOKPIT!B2032,"")</f>
        <v/>
      </c>
      <c r="C2032" s="124" t="str">
        <f>IF(A2032&lt;&gt;"",SUMIFS('JPK_KR-1'!AL:AL,'JPK_KR-1'!W:W,B2032),"")</f>
        <v/>
      </c>
      <c r="D2032" s="124" t="str">
        <f>IF(A2032&lt;&gt;"",SUMIFS('JPK_KR-1'!AM:AM,'JPK_KR-1'!W:W,B2032),"")</f>
        <v/>
      </c>
      <c r="E2032" t="str">
        <f>IF(KOKPIT!E2032&lt;&gt;"",KOKPIT!E2032,"")</f>
        <v/>
      </c>
      <c r="F2032" t="str">
        <f>IF(KOKPIT!F2032&lt;&gt;"",KOKPIT!F2032,"")</f>
        <v/>
      </c>
      <c r="G2032" s="124" t="str">
        <f>IF(E2032&lt;&gt;"",SUMIFS('JPK_KR-1'!AL:AL,'JPK_KR-1'!W:W,F2032),"")</f>
        <v/>
      </c>
      <c r="H2032" s="124" t="str">
        <f>IF(E2032&lt;&gt;"",SUMIFS('JPK_KR-1'!AM:AM,'JPK_KR-1'!W:W,F2032),"")</f>
        <v/>
      </c>
      <c r="I2032" t="str">
        <f>IF(KOKPIT!I2032&lt;&gt;"",KOKPIT!I2032,"")</f>
        <v/>
      </c>
      <c r="J2032" t="str">
        <f>IF(KOKPIT!J2032&lt;&gt;"",KOKPIT!J2032,"")</f>
        <v/>
      </c>
      <c r="K2032" s="124" t="str">
        <f>IF(I2032&lt;&gt;"",SUMIFS('JPK_KR-1'!AJ:AJ,'JPK_KR-1'!W:W,J2032),"")</f>
        <v/>
      </c>
      <c r="L2032" s="124" t="str">
        <f>IF(I2032&lt;&gt;"",SUMIFS('JPK_KR-1'!AK:AK,'JPK_KR-1'!W:W,J2032),"")</f>
        <v/>
      </c>
    </row>
    <row r="2033" spans="1:12" x14ac:dyDescent="0.35">
      <c r="A2033" t="str">
        <f>IF(KOKPIT!A2033&lt;&gt;"",KOKPIT!A2033,"")</f>
        <v/>
      </c>
      <c r="B2033" t="str">
        <f>IF(KOKPIT!B2033&lt;&gt;"",KOKPIT!B2033,"")</f>
        <v/>
      </c>
      <c r="C2033" s="124" t="str">
        <f>IF(A2033&lt;&gt;"",SUMIFS('JPK_KR-1'!AL:AL,'JPK_KR-1'!W:W,B2033),"")</f>
        <v/>
      </c>
      <c r="D2033" s="124" t="str">
        <f>IF(A2033&lt;&gt;"",SUMIFS('JPK_KR-1'!AM:AM,'JPK_KR-1'!W:W,B2033),"")</f>
        <v/>
      </c>
      <c r="E2033" t="str">
        <f>IF(KOKPIT!E2033&lt;&gt;"",KOKPIT!E2033,"")</f>
        <v/>
      </c>
      <c r="F2033" t="str">
        <f>IF(KOKPIT!F2033&lt;&gt;"",KOKPIT!F2033,"")</f>
        <v/>
      </c>
      <c r="G2033" s="124" t="str">
        <f>IF(E2033&lt;&gt;"",SUMIFS('JPK_KR-1'!AL:AL,'JPK_KR-1'!W:W,F2033),"")</f>
        <v/>
      </c>
      <c r="H2033" s="124" t="str">
        <f>IF(E2033&lt;&gt;"",SUMIFS('JPK_KR-1'!AM:AM,'JPK_KR-1'!W:W,F2033),"")</f>
        <v/>
      </c>
      <c r="I2033" t="str">
        <f>IF(KOKPIT!I2033&lt;&gt;"",KOKPIT!I2033,"")</f>
        <v/>
      </c>
      <c r="J2033" t="str">
        <f>IF(KOKPIT!J2033&lt;&gt;"",KOKPIT!J2033,"")</f>
        <v/>
      </c>
      <c r="K2033" s="124" t="str">
        <f>IF(I2033&lt;&gt;"",SUMIFS('JPK_KR-1'!AJ:AJ,'JPK_KR-1'!W:W,J2033),"")</f>
        <v/>
      </c>
      <c r="L2033" s="124" t="str">
        <f>IF(I2033&lt;&gt;"",SUMIFS('JPK_KR-1'!AK:AK,'JPK_KR-1'!W:W,J2033),"")</f>
        <v/>
      </c>
    </row>
    <row r="2034" spans="1:12" x14ac:dyDescent="0.35">
      <c r="A2034" t="str">
        <f>IF(KOKPIT!A2034&lt;&gt;"",KOKPIT!A2034,"")</f>
        <v/>
      </c>
      <c r="B2034" t="str">
        <f>IF(KOKPIT!B2034&lt;&gt;"",KOKPIT!B2034,"")</f>
        <v/>
      </c>
      <c r="C2034" s="124" t="str">
        <f>IF(A2034&lt;&gt;"",SUMIFS('JPK_KR-1'!AL:AL,'JPK_KR-1'!W:W,B2034),"")</f>
        <v/>
      </c>
      <c r="D2034" s="124" t="str">
        <f>IF(A2034&lt;&gt;"",SUMIFS('JPK_KR-1'!AM:AM,'JPK_KR-1'!W:W,B2034),"")</f>
        <v/>
      </c>
      <c r="E2034" t="str">
        <f>IF(KOKPIT!E2034&lt;&gt;"",KOKPIT!E2034,"")</f>
        <v/>
      </c>
      <c r="F2034" t="str">
        <f>IF(KOKPIT!F2034&lt;&gt;"",KOKPIT!F2034,"")</f>
        <v/>
      </c>
      <c r="G2034" s="124" t="str">
        <f>IF(E2034&lt;&gt;"",SUMIFS('JPK_KR-1'!AL:AL,'JPK_KR-1'!W:W,F2034),"")</f>
        <v/>
      </c>
      <c r="H2034" s="124" t="str">
        <f>IF(E2034&lt;&gt;"",SUMIFS('JPK_KR-1'!AM:AM,'JPK_KR-1'!W:W,F2034),"")</f>
        <v/>
      </c>
      <c r="I2034" t="str">
        <f>IF(KOKPIT!I2034&lt;&gt;"",KOKPIT!I2034,"")</f>
        <v/>
      </c>
      <c r="J2034" t="str">
        <f>IF(KOKPIT!J2034&lt;&gt;"",KOKPIT!J2034,"")</f>
        <v/>
      </c>
      <c r="K2034" s="124" t="str">
        <f>IF(I2034&lt;&gt;"",SUMIFS('JPK_KR-1'!AJ:AJ,'JPK_KR-1'!W:W,J2034),"")</f>
        <v/>
      </c>
      <c r="L2034" s="124" t="str">
        <f>IF(I2034&lt;&gt;"",SUMIFS('JPK_KR-1'!AK:AK,'JPK_KR-1'!W:W,J2034),"")</f>
        <v/>
      </c>
    </row>
    <row r="2035" spans="1:12" x14ac:dyDescent="0.35">
      <c r="A2035" t="str">
        <f>IF(KOKPIT!A2035&lt;&gt;"",KOKPIT!A2035,"")</f>
        <v/>
      </c>
      <c r="B2035" t="str">
        <f>IF(KOKPIT!B2035&lt;&gt;"",KOKPIT!B2035,"")</f>
        <v/>
      </c>
      <c r="C2035" s="124" t="str">
        <f>IF(A2035&lt;&gt;"",SUMIFS('JPK_KR-1'!AL:AL,'JPK_KR-1'!W:W,B2035),"")</f>
        <v/>
      </c>
      <c r="D2035" s="124" t="str">
        <f>IF(A2035&lt;&gt;"",SUMIFS('JPK_KR-1'!AM:AM,'JPK_KR-1'!W:W,B2035),"")</f>
        <v/>
      </c>
      <c r="E2035" t="str">
        <f>IF(KOKPIT!E2035&lt;&gt;"",KOKPIT!E2035,"")</f>
        <v/>
      </c>
      <c r="F2035" t="str">
        <f>IF(KOKPIT!F2035&lt;&gt;"",KOKPIT!F2035,"")</f>
        <v/>
      </c>
      <c r="G2035" s="124" t="str">
        <f>IF(E2035&lt;&gt;"",SUMIFS('JPK_KR-1'!AL:AL,'JPK_KR-1'!W:W,F2035),"")</f>
        <v/>
      </c>
      <c r="H2035" s="124" t="str">
        <f>IF(E2035&lt;&gt;"",SUMIFS('JPK_KR-1'!AM:AM,'JPK_KR-1'!W:W,F2035),"")</f>
        <v/>
      </c>
      <c r="I2035" t="str">
        <f>IF(KOKPIT!I2035&lt;&gt;"",KOKPIT!I2035,"")</f>
        <v/>
      </c>
      <c r="J2035" t="str">
        <f>IF(KOKPIT!J2035&lt;&gt;"",KOKPIT!J2035,"")</f>
        <v/>
      </c>
      <c r="K2035" s="124" t="str">
        <f>IF(I2035&lt;&gt;"",SUMIFS('JPK_KR-1'!AJ:AJ,'JPK_KR-1'!W:W,J2035),"")</f>
        <v/>
      </c>
      <c r="L2035" s="124" t="str">
        <f>IF(I2035&lt;&gt;"",SUMIFS('JPK_KR-1'!AK:AK,'JPK_KR-1'!W:W,J2035),"")</f>
        <v/>
      </c>
    </row>
    <row r="2036" spans="1:12" x14ac:dyDescent="0.35">
      <c r="A2036" t="str">
        <f>IF(KOKPIT!A2036&lt;&gt;"",KOKPIT!A2036,"")</f>
        <v/>
      </c>
      <c r="B2036" t="str">
        <f>IF(KOKPIT!B2036&lt;&gt;"",KOKPIT!B2036,"")</f>
        <v/>
      </c>
      <c r="C2036" s="124" t="str">
        <f>IF(A2036&lt;&gt;"",SUMIFS('JPK_KR-1'!AL:AL,'JPK_KR-1'!W:W,B2036),"")</f>
        <v/>
      </c>
      <c r="D2036" s="124" t="str">
        <f>IF(A2036&lt;&gt;"",SUMIFS('JPK_KR-1'!AM:AM,'JPK_KR-1'!W:W,B2036),"")</f>
        <v/>
      </c>
      <c r="E2036" t="str">
        <f>IF(KOKPIT!E2036&lt;&gt;"",KOKPIT!E2036,"")</f>
        <v/>
      </c>
      <c r="F2036" t="str">
        <f>IF(KOKPIT!F2036&lt;&gt;"",KOKPIT!F2036,"")</f>
        <v/>
      </c>
      <c r="G2036" s="124" t="str">
        <f>IF(E2036&lt;&gt;"",SUMIFS('JPK_KR-1'!AL:AL,'JPK_KR-1'!W:W,F2036),"")</f>
        <v/>
      </c>
      <c r="H2036" s="124" t="str">
        <f>IF(E2036&lt;&gt;"",SUMIFS('JPK_KR-1'!AM:AM,'JPK_KR-1'!W:W,F2036),"")</f>
        <v/>
      </c>
      <c r="I2036" t="str">
        <f>IF(KOKPIT!I2036&lt;&gt;"",KOKPIT!I2036,"")</f>
        <v/>
      </c>
      <c r="J2036" t="str">
        <f>IF(KOKPIT!J2036&lt;&gt;"",KOKPIT!J2036,"")</f>
        <v/>
      </c>
      <c r="K2036" s="124" t="str">
        <f>IF(I2036&lt;&gt;"",SUMIFS('JPK_KR-1'!AJ:AJ,'JPK_KR-1'!W:W,J2036),"")</f>
        <v/>
      </c>
      <c r="L2036" s="124" t="str">
        <f>IF(I2036&lt;&gt;"",SUMIFS('JPK_KR-1'!AK:AK,'JPK_KR-1'!W:W,J2036),"")</f>
        <v/>
      </c>
    </row>
    <row r="2037" spans="1:12" x14ac:dyDescent="0.35">
      <c r="A2037" t="str">
        <f>IF(KOKPIT!A2037&lt;&gt;"",KOKPIT!A2037,"")</f>
        <v/>
      </c>
      <c r="B2037" t="str">
        <f>IF(KOKPIT!B2037&lt;&gt;"",KOKPIT!B2037,"")</f>
        <v/>
      </c>
      <c r="C2037" s="124" t="str">
        <f>IF(A2037&lt;&gt;"",SUMIFS('JPK_KR-1'!AL:AL,'JPK_KR-1'!W:W,B2037),"")</f>
        <v/>
      </c>
      <c r="D2037" s="124" t="str">
        <f>IF(A2037&lt;&gt;"",SUMIFS('JPK_KR-1'!AM:AM,'JPK_KR-1'!W:W,B2037),"")</f>
        <v/>
      </c>
      <c r="E2037" t="str">
        <f>IF(KOKPIT!E2037&lt;&gt;"",KOKPIT!E2037,"")</f>
        <v/>
      </c>
      <c r="F2037" t="str">
        <f>IF(KOKPIT!F2037&lt;&gt;"",KOKPIT!F2037,"")</f>
        <v/>
      </c>
      <c r="G2037" s="124" t="str">
        <f>IF(E2037&lt;&gt;"",SUMIFS('JPK_KR-1'!AL:AL,'JPK_KR-1'!W:W,F2037),"")</f>
        <v/>
      </c>
      <c r="H2037" s="124" t="str">
        <f>IF(E2037&lt;&gt;"",SUMIFS('JPK_KR-1'!AM:AM,'JPK_KR-1'!W:W,F2037),"")</f>
        <v/>
      </c>
      <c r="I2037" t="str">
        <f>IF(KOKPIT!I2037&lt;&gt;"",KOKPIT!I2037,"")</f>
        <v/>
      </c>
      <c r="J2037" t="str">
        <f>IF(KOKPIT!J2037&lt;&gt;"",KOKPIT!J2037,"")</f>
        <v/>
      </c>
      <c r="K2037" s="124" t="str">
        <f>IF(I2037&lt;&gt;"",SUMIFS('JPK_KR-1'!AJ:AJ,'JPK_KR-1'!W:W,J2037),"")</f>
        <v/>
      </c>
      <c r="L2037" s="124" t="str">
        <f>IF(I2037&lt;&gt;"",SUMIFS('JPK_KR-1'!AK:AK,'JPK_KR-1'!W:W,J2037),"")</f>
        <v/>
      </c>
    </row>
    <row r="2038" spans="1:12" x14ac:dyDescent="0.35">
      <c r="A2038" t="str">
        <f>IF(KOKPIT!A2038&lt;&gt;"",KOKPIT!A2038,"")</f>
        <v/>
      </c>
      <c r="B2038" t="str">
        <f>IF(KOKPIT!B2038&lt;&gt;"",KOKPIT!B2038,"")</f>
        <v/>
      </c>
      <c r="C2038" s="124" t="str">
        <f>IF(A2038&lt;&gt;"",SUMIFS('JPK_KR-1'!AL:AL,'JPK_KR-1'!W:W,B2038),"")</f>
        <v/>
      </c>
      <c r="D2038" s="124" t="str">
        <f>IF(A2038&lt;&gt;"",SUMIFS('JPK_KR-1'!AM:AM,'JPK_KR-1'!W:W,B2038),"")</f>
        <v/>
      </c>
      <c r="E2038" t="str">
        <f>IF(KOKPIT!E2038&lt;&gt;"",KOKPIT!E2038,"")</f>
        <v/>
      </c>
      <c r="F2038" t="str">
        <f>IF(KOKPIT!F2038&lt;&gt;"",KOKPIT!F2038,"")</f>
        <v/>
      </c>
      <c r="G2038" s="124" t="str">
        <f>IF(E2038&lt;&gt;"",SUMIFS('JPK_KR-1'!AL:AL,'JPK_KR-1'!W:W,F2038),"")</f>
        <v/>
      </c>
      <c r="H2038" s="124" t="str">
        <f>IF(E2038&lt;&gt;"",SUMIFS('JPK_KR-1'!AM:AM,'JPK_KR-1'!W:W,F2038),"")</f>
        <v/>
      </c>
      <c r="I2038" t="str">
        <f>IF(KOKPIT!I2038&lt;&gt;"",KOKPIT!I2038,"")</f>
        <v/>
      </c>
      <c r="J2038" t="str">
        <f>IF(KOKPIT!J2038&lt;&gt;"",KOKPIT!J2038,"")</f>
        <v/>
      </c>
      <c r="K2038" s="124" t="str">
        <f>IF(I2038&lt;&gt;"",SUMIFS('JPK_KR-1'!AJ:AJ,'JPK_KR-1'!W:W,J2038),"")</f>
        <v/>
      </c>
      <c r="L2038" s="124" t="str">
        <f>IF(I2038&lt;&gt;"",SUMIFS('JPK_KR-1'!AK:AK,'JPK_KR-1'!W:W,J2038),"")</f>
        <v/>
      </c>
    </row>
    <row r="2039" spans="1:12" x14ac:dyDescent="0.35">
      <c r="A2039" t="str">
        <f>IF(KOKPIT!A2039&lt;&gt;"",KOKPIT!A2039,"")</f>
        <v/>
      </c>
      <c r="B2039" t="str">
        <f>IF(KOKPIT!B2039&lt;&gt;"",KOKPIT!B2039,"")</f>
        <v/>
      </c>
      <c r="C2039" s="124" t="str">
        <f>IF(A2039&lt;&gt;"",SUMIFS('JPK_KR-1'!AL:AL,'JPK_KR-1'!W:W,B2039),"")</f>
        <v/>
      </c>
      <c r="D2039" s="124" t="str">
        <f>IF(A2039&lt;&gt;"",SUMIFS('JPK_KR-1'!AM:AM,'JPK_KR-1'!W:W,B2039),"")</f>
        <v/>
      </c>
      <c r="E2039" t="str">
        <f>IF(KOKPIT!E2039&lt;&gt;"",KOKPIT!E2039,"")</f>
        <v/>
      </c>
      <c r="F2039" t="str">
        <f>IF(KOKPIT!F2039&lt;&gt;"",KOKPIT!F2039,"")</f>
        <v/>
      </c>
      <c r="G2039" s="124" t="str">
        <f>IF(E2039&lt;&gt;"",SUMIFS('JPK_KR-1'!AL:AL,'JPK_KR-1'!W:W,F2039),"")</f>
        <v/>
      </c>
      <c r="H2039" s="124" t="str">
        <f>IF(E2039&lt;&gt;"",SUMIFS('JPK_KR-1'!AM:AM,'JPK_KR-1'!W:W,F2039),"")</f>
        <v/>
      </c>
      <c r="I2039" t="str">
        <f>IF(KOKPIT!I2039&lt;&gt;"",KOKPIT!I2039,"")</f>
        <v/>
      </c>
      <c r="J2039" t="str">
        <f>IF(KOKPIT!J2039&lt;&gt;"",KOKPIT!J2039,"")</f>
        <v/>
      </c>
      <c r="K2039" s="124" t="str">
        <f>IF(I2039&lt;&gt;"",SUMIFS('JPK_KR-1'!AJ:AJ,'JPK_KR-1'!W:W,J2039),"")</f>
        <v/>
      </c>
      <c r="L2039" s="124" t="str">
        <f>IF(I2039&lt;&gt;"",SUMIFS('JPK_KR-1'!AK:AK,'JPK_KR-1'!W:W,J2039),"")</f>
        <v/>
      </c>
    </row>
    <row r="2040" spans="1:12" x14ac:dyDescent="0.35">
      <c r="A2040" t="str">
        <f>IF(KOKPIT!A2040&lt;&gt;"",KOKPIT!A2040,"")</f>
        <v/>
      </c>
      <c r="B2040" t="str">
        <f>IF(KOKPIT!B2040&lt;&gt;"",KOKPIT!B2040,"")</f>
        <v/>
      </c>
      <c r="C2040" s="124" t="str">
        <f>IF(A2040&lt;&gt;"",SUMIFS('JPK_KR-1'!AL:AL,'JPK_KR-1'!W:W,B2040),"")</f>
        <v/>
      </c>
      <c r="D2040" s="124" t="str">
        <f>IF(A2040&lt;&gt;"",SUMIFS('JPK_KR-1'!AM:AM,'JPK_KR-1'!W:W,B2040),"")</f>
        <v/>
      </c>
      <c r="E2040" t="str">
        <f>IF(KOKPIT!E2040&lt;&gt;"",KOKPIT!E2040,"")</f>
        <v/>
      </c>
      <c r="F2040" t="str">
        <f>IF(KOKPIT!F2040&lt;&gt;"",KOKPIT!F2040,"")</f>
        <v/>
      </c>
      <c r="G2040" s="124" t="str">
        <f>IF(E2040&lt;&gt;"",SUMIFS('JPK_KR-1'!AL:AL,'JPK_KR-1'!W:W,F2040),"")</f>
        <v/>
      </c>
      <c r="H2040" s="124" t="str">
        <f>IF(E2040&lt;&gt;"",SUMIFS('JPK_KR-1'!AM:AM,'JPK_KR-1'!W:W,F2040),"")</f>
        <v/>
      </c>
      <c r="I2040" t="str">
        <f>IF(KOKPIT!I2040&lt;&gt;"",KOKPIT!I2040,"")</f>
        <v/>
      </c>
      <c r="J2040" t="str">
        <f>IF(KOKPIT!J2040&lt;&gt;"",KOKPIT!J2040,"")</f>
        <v/>
      </c>
      <c r="K2040" s="124" t="str">
        <f>IF(I2040&lt;&gt;"",SUMIFS('JPK_KR-1'!AJ:AJ,'JPK_KR-1'!W:W,J2040),"")</f>
        <v/>
      </c>
      <c r="L2040" s="124" t="str">
        <f>IF(I2040&lt;&gt;"",SUMIFS('JPK_KR-1'!AK:AK,'JPK_KR-1'!W:W,J2040),"")</f>
        <v/>
      </c>
    </row>
    <row r="2041" spans="1:12" x14ac:dyDescent="0.35">
      <c r="A2041" t="str">
        <f>IF(KOKPIT!A2041&lt;&gt;"",KOKPIT!A2041,"")</f>
        <v/>
      </c>
      <c r="B2041" t="str">
        <f>IF(KOKPIT!B2041&lt;&gt;"",KOKPIT!B2041,"")</f>
        <v/>
      </c>
      <c r="C2041" s="124" t="str">
        <f>IF(A2041&lt;&gt;"",SUMIFS('JPK_KR-1'!AL:AL,'JPK_KR-1'!W:W,B2041),"")</f>
        <v/>
      </c>
      <c r="D2041" s="124" t="str">
        <f>IF(A2041&lt;&gt;"",SUMIFS('JPK_KR-1'!AM:AM,'JPK_KR-1'!W:W,B2041),"")</f>
        <v/>
      </c>
      <c r="E2041" t="str">
        <f>IF(KOKPIT!E2041&lt;&gt;"",KOKPIT!E2041,"")</f>
        <v/>
      </c>
      <c r="F2041" t="str">
        <f>IF(KOKPIT!F2041&lt;&gt;"",KOKPIT!F2041,"")</f>
        <v/>
      </c>
      <c r="G2041" s="124" t="str">
        <f>IF(E2041&lt;&gt;"",SUMIFS('JPK_KR-1'!AL:AL,'JPK_KR-1'!W:W,F2041),"")</f>
        <v/>
      </c>
      <c r="H2041" s="124" t="str">
        <f>IF(E2041&lt;&gt;"",SUMIFS('JPK_KR-1'!AM:AM,'JPK_KR-1'!W:W,F2041),"")</f>
        <v/>
      </c>
      <c r="I2041" t="str">
        <f>IF(KOKPIT!I2041&lt;&gt;"",KOKPIT!I2041,"")</f>
        <v/>
      </c>
      <c r="J2041" t="str">
        <f>IF(KOKPIT!J2041&lt;&gt;"",KOKPIT!J2041,"")</f>
        <v/>
      </c>
      <c r="K2041" s="124" t="str">
        <f>IF(I2041&lt;&gt;"",SUMIFS('JPK_KR-1'!AJ:AJ,'JPK_KR-1'!W:W,J2041),"")</f>
        <v/>
      </c>
      <c r="L2041" s="124" t="str">
        <f>IF(I2041&lt;&gt;"",SUMIFS('JPK_KR-1'!AK:AK,'JPK_KR-1'!W:W,J2041),"")</f>
        <v/>
      </c>
    </row>
    <row r="2042" spans="1:12" x14ac:dyDescent="0.35">
      <c r="A2042" t="str">
        <f>IF(KOKPIT!A2042&lt;&gt;"",KOKPIT!A2042,"")</f>
        <v/>
      </c>
      <c r="B2042" t="str">
        <f>IF(KOKPIT!B2042&lt;&gt;"",KOKPIT!B2042,"")</f>
        <v/>
      </c>
      <c r="C2042" s="124" t="str">
        <f>IF(A2042&lt;&gt;"",SUMIFS('JPK_KR-1'!AL:AL,'JPK_KR-1'!W:W,B2042),"")</f>
        <v/>
      </c>
      <c r="D2042" s="124" t="str">
        <f>IF(A2042&lt;&gt;"",SUMIFS('JPK_KR-1'!AM:AM,'JPK_KR-1'!W:W,B2042),"")</f>
        <v/>
      </c>
      <c r="E2042" t="str">
        <f>IF(KOKPIT!E2042&lt;&gt;"",KOKPIT!E2042,"")</f>
        <v/>
      </c>
      <c r="F2042" t="str">
        <f>IF(KOKPIT!F2042&lt;&gt;"",KOKPIT!F2042,"")</f>
        <v/>
      </c>
      <c r="G2042" s="124" t="str">
        <f>IF(E2042&lt;&gt;"",SUMIFS('JPK_KR-1'!AL:AL,'JPK_KR-1'!W:W,F2042),"")</f>
        <v/>
      </c>
      <c r="H2042" s="124" t="str">
        <f>IF(E2042&lt;&gt;"",SUMIFS('JPK_KR-1'!AM:AM,'JPK_KR-1'!W:W,F2042),"")</f>
        <v/>
      </c>
      <c r="I2042" t="str">
        <f>IF(KOKPIT!I2042&lt;&gt;"",KOKPIT!I2042,"")</f>
        <v/>
      </c>
      <c r="J2042" t="str">
        <f>IF(KOKPIT!J2042&lt;&gt;"",KOKPIT!J2042,"")</f>
        <v/>
      </c>
      <c r="K2042" s="124" t="str">
        <f>IF(I2042&lt;&gt;"",SUMIFS('JPK_KR-1'!AJ:AJ,'JPK_KR-1'!W:W,J2042),"")</f>
        <v/>
      </c>
      <c r="L2042" s="124" t="str">
        <f>IF(I2042&lt;&gt;"",SUMIFS('JPK_KR-1'!AK:AK,'JPK_KR-1'!W:W,J2042),"")</f>
        <v/>
      </c>
    </row>
    <row r="2043" spans="1:12" x14ac:dyDescent="0.35">
      <c r="A2043" t="str">
        <f>IF(KOKPIT!A2043&lt;&gt;"",KOKPIT!A2043,"")</f>
        <v/>
      </c>
      <c r="B2043" t="str">
        <f>IF(KOKPIT!B2043&lt;&gt;"",KOKPIT!B2043,"")</f>
        <v/>
      </c>
      <c r="C2043" s="124" t="str">
        <f>IF(A2043&lt;&gt;"",SUMIFS('JPK_KR-1'!AL:AL,'JPK_KR-1'!W:W,B2043),"")</f>
        <v/>
      </c>
      <c r="D2043" s="124" t="str">
        <f>IF(A2043&lt;&gt;"",SUMIFS('JPK_KR-1'!AM:AM,'JPK_KR-1'!W:W,B2043),"")</f>
        <v/>
      </c>
      <c r="E2043" t="str">
        <f>IF(KOKPIT!E2043&lt;&gt;"",KOKPIT!E2043,"")</f>
        <v/>
      </c>
      <c r="F2043" t="str">
        <f>IF(KOKPIT!F2043&lt;&gt;"",KOKPIT!F2043,"")</f>
        <v/>
      </c>
      <c r="G2043" s="124" t="str">
        <f>IF(E2043&lt;&gt;"",SUMIFS('JPK_KR-1'!AL:AL,'JPK_KR-1'!W:W,F2043),"")</f>
        <v/>
      </c>
      <c r="H2043" s="124" t="str">
        <f>IF(E2043&lt;&gt;"",SUMIFS('JPK_KR-1'!AM:AM,'JPK_KR-1'!W:W,F2043),"")</f>
        <v/>
      </c>
      <c r="I2043" t="str">
        <f>IF(KOKPIT!I2043&lt;&gt;"",KOKPIT!I2043,"")</f>
        <v/>
      </c>
      <c r="J2043" t="str">
        <f>IF(KOKPIT!J2043&lt;&gt;"",KOKPIT!J2043,"")</f>
        <v/>
      </c>
      <c r="K2043" s="124" t="str">
        <f>IF(I2043&lt;&gt;"",SUMIFS('JPK_KR-1'!AJ:AJ,'JPK_KR-1'!W:W,J2043),"")</f>
        <v/>
      </c>
      <c r="L2043" s="124" t="str">
        <f>IF(I2043&lt;&gt;"",SUMIFS('JPK_KR-1'!AK:AK,'JPK_KR-1'!W:W,J2043),"")</f>
        <v/>
      </c>
    </row>
    <row r="2044" spans="1:12" x14ac:dyDescent="0.35">
      <c r="A2044" t="str">
        <f>IF(KOKPIT!A2044&lt;&gt;"",KOKPIT!A2044,"")</f>
        <v/>
      </c>
      <c r="B2044" t="str">
        <f>IF(KOKPIT!B2044&lt;&gt;"",KOKPIT!B2044,"")</f>
        <v/>
      </c>
      <c r="C2044" s="124" t="str">
        <f>IF(A2044&lt;&gt;"",SUMIFS('JPK_KR-1'!AL:AL,'JPK_KR-1'!W:W,B2044),"")</f>
        <v/>
      </c>
      <c r="D2044" s="124" t="str">
        <f>IF(A2044&lt;&gt;"",SUMIFS('JPK_KR-1'!AM:AM,'JPK_KR-1'!W:W,B2044),"")</f>
        <v/>
      </c>
      <c r="E2044" t="str">
        <f>IF(KOKPIT!E2044&lt;&gt;"",KOKPIT!E2044,"")</f>
        <v/>
      </c>
      <c r="F2044" t="str">
        <f>IF(KOKPIT!F2044&lt;&gt;"",KOKPIT!F2044,"")</f>
        <v/>
      </c>
      <c r="G2044" s="124" t="str">
        <f>IF(E2044&lt;&gt;"",SUMIFS('JPK_KR-1'!AL:AL,'JPK_KR-1'!W:W,F2044),"")</f>
        <v/>
      </c>
      <c r="H2044" s="124" t="str">
        <f>IF(E2044&lt;&gt;"",SUMIFS('JPK_KR-1'!AM:AM,'JPK_KR-1'!W:W,F2044),"")</f>
        <v/>
      </c>
      <c r="I2044" t="str">
        <f>IF(KOKPIT!I2044&lt;&gt;"",KOKPIT!I2044,"")</f>
        <v/>
      </c>
      <c r="J2044" t="str">
        <f>IF(KOKPIT!J2044&lt;&gt;"",KOKPIT!J2044,"")</f>
        <v/>
      </c>
      <c r="K2044" s="124" t="str">
        <f>IF(I2044&lt;&gt;"",SUMIFS('JPK_KR-1'!AJ:AJ,'JPK_KR-1'!W:W,J2044),"")</f>
        <v/>
      </c>
      <c r="L2044" s="124" t="str">
        <f>IF(I2044&lt;&gt;"",SUMIFS('JPK_KR-1'!AK:AK,'JPK_KR-1'!W:W,J2044),"")</f>
        <v/>
      </c>
    </row>
    <row r="2045" spans="1:12" x14ac:dyDescent="0.35">
      <c r="A2045" t="str">
        <f>IF(KOKPIT!A2045&lt;&gt;"",KOKPIT!A2045,"")</f>
        <v/>
      </c>
      <c r="B2045" t="str">
        <f>IF(KOKPIT!B2045&lt;&gt;"",KOKPIT!B2045,"")</f>
        <v/>
      </c>
      <c r="C2045" s="124" t="str">
        <f>IF(A2045&lt;&gt;"",SUMIFS('JPK_KR-1'!AL:AL,'JPK_KR-1'!W:W,B2045),"")</f>
        <v/>
      </c>
      <c r="D2045" s="124" t="str">
        <f>IF(A2045&lt;&gt;"",SUMIFS('JPK_KR-1'!AM:AM,'JPK_KR-1'!W:W,B2045),"")</f>
        <v/>
      </c>
      <c r="E2045" t="str">
        <f>IF(KOKPIT!E2045&lt;&gt;"",KOKPIT!E2045,"")</f>
        <v/>
      </c>
      <c r="F2045" t="str">
        <f>IF(KOKPIT!F2045&lt;&gt;"",KOKPIT!F2045,"")</f>
        <v/>
      </c>
      <c r="G2045" s="124" t="str">
        <f>IF(E2045&lt;&gt;"",SUMIFS('JPK_KR-1'!AL:AL,'JPK_KR-1'!W:W,F2045),"")</f>
        <v/>
      </c>
      <c r="H2045" s="124" t="str">
        <f>IF(E2045&lt;&gt;"",SUMIFS('JPK_KR-1'!AM:AM,'JPK_KR-1'!W:W,F2045),"")</f>
        <v/>
      </c>
      <c r="I2045" t="str">
        <f>IF(KOKPIT!I2045&lt;&gt;"",KOKPIT!I2045,"")</f>
        <v/>
      </c>
      <c r="J2045" t="str">
        <f>IF(KOKPIT!J2045&lt;&gt;"",KOKPIT!J2045,"")</f>
        <v/>
      </c>
      <c r="K2045" s="124" t="str">
        <f>IF(I2045&lt;&gt;"",SUMIFS('JPK_KR-1'!AJ:AJ,'JPK_KR-1'!W:W,J2045),"")</f>
        <v/>
      </c>
      <c r="L2045" s="124" t="str">
        <f>IF(I2045&lt;&gt;"",SUMIFS('JPK_KR-1'!AK:AK,'JPK_KR-1'!W:W,J2045),"")</f>
        <v/>
      </c>
    </row>
    <row r="2046" spans="1:12" x14ac:dyDescent="0.35">
      <c r="A2046" t="str">
        <f>IF(KOKPIT!A2046&lt;&gt;"",KOKPIT!A2046,"")</f>
        <v/>
      </c>
      <c r="B2046" t="str">
        <f>IF(KOKPIT!B2046&lt;&gt;"",KOKPIT!B2046,"")</f>
        <v/>
      </c>
      <c r="C2046" s="124" t="str">
        <f>IF(A2046&lt;&gt;"",SUMIFS('JPK_KR-1'!AL:AL,'JPK_KR-1'!W:W,B2046),"")</f>
        <v/>
      </c>
      <c r="D2046" s="124" t="str">
        <f>IF(A2046&lt;&gt;"",SUMIFS('JPK_KR-1'!AM:AM,'JPK_KR-1'!W:W,B2046),"")</f>
        <v/>
      </c>
      <c r="E2046" t="str">
        <f>IF(KOKPIT!E2046&lt;&gt;"",KOKPIT!E2046,"")</f>
        <v/>
      </c>
      <c r="F2046" t="str">
        <f>IF(KOKPIT!F2046&lt;&gt;"",KOKPIT!F2046,"")</f>
        <v/>
      </c>
      <c r="G2046" s="124" t="str">
        <f>IF(E2046&lt;&gt;"",SUMIFS('JPK_KR-1'!AL:AL,'JPK_KR-1'!W:W,F2046),"")</f>
        <v/>
      </c>
      <c r="H2046" s="124" t="str">
        <f>IF(E2046&lt;&gt;"",SUMIFS('JPK_KR-1'!AM:AM,'JPK_KR-1'!W:W,F2046),"")</f>
        <v/>
      </c>
      <c r="I2046" t="str">
        <f>IF(KOKPIT!I2046&lt;&gt;"",KOKPIT!I2046,"")</f>
        <v/>
      </c>
      <c r="J2046" t="str">
        <f>IF(KOKPIT!J2046&lt;&gt;"",KOKPIT!J2046,"")</f>
        <v/>
      </c>
      <c r="K2046" s="124" t="str">
        <f>IF(I2046&lt;&gt;"",SUMIFS('JPK_KR-1'!AJ:AJ,'JPK_KR-1'!W:W,J2046),"")</f>
        <v/>
      </c>
      <c r="L2046" s="124" t="str">
        <f>IF(I2046&lt;&gt;"",SUMIFS('JPK_KR-1'!AK:AK,'JPK_KR-1'!W:W,J2046),"")</f>
        <v/>
      </c>
    </row>
    <row r="2047" spans="1:12" x14ac:dyDescent="0.35">
      <c r="A2047" t="str">
        <f>IF(KOKPIT!A2047&lt;&gt;"",KOKPIT!A2047,"")</f>
        <v/>
      </c>
      <c r="B2047" t="str">
        <f>IF(KOKPIT!B2047&lt;&gt;"",KOKPIT!B2047,"")</f>
        <v/>
      </c>
      <c r="C2047" s="124" t="str">
        <f>IF(A2047&lt;&gt;"",SUMIFS('JPK_KR-1'!AL:AL,'JPK_KR-1'!W:W,B2047),"")</f>
        <v/>
      </c>
      <c r="D2047" s="124" t="str">
        <f>IF(A2047&lt;&gt;"",SUMIFS('JPK_KR-1'!AM:AM,'JPK_KR-1'!W:W,B2047),"")</f>
        <v/>
      </c>
      <c r="E2047" t="str">
        <f>IF(KOKPIT!E2047&lt;&gt;"",KOKPIT!E2047,"")</f>
        <v/>
      </c>
      <c r="F2047" t="str">
        <f>IF(KOKPIT!F2047&lt;&gt;"",KOKPIT!F2047,"")</f>
        <v/>
      </c>
      <c r="G2047" s="124" t="str">
        <f>IF(E2047&lt;&gt;"",SUMIFS('JPK_KR-1'!AL:AL,'JPK_KR-1'!W:W,F2047),"")</f>
        <v/>
      </c>
      <c r="H2047" s="124" t="str">
        <f>IF(E2047&lt;&gt;"",SUMIFS('JPK_KR-1'!AM:AM,'JPK_KR-1'!W:W,F2047),"")</f>
        <v/>
      </c>
      <c r="I2047" t="str">
        <f>IF(KOKPIT!I2047&lt;&gt;"",KOKPIT!I2047,"")</f>
        <v/>
      </c>
      <c r="J2047" t="str">
        <f>IF(KOKPIT!J2047&lt;&gt;"",KOKPIT!J2047,"")</f>
        <v/>
      </c>
      <c r="K2047" s="124" t="str">
        <f>IF(I2047&lt;&gt;"",SUMIFS('JPK_KR-1'!AJ:AJ,'JPK_KR-1'!W:W,J2047),"")</f>
        <v/>
      </c>
      <c r="L2047" s="124" t="str">
        <f>IF(I2047&lt;&gt;"",SUMIFS('JPK_KR-1'!AK:AK,'JPK_KR-1'!W:W,J2047),"")</f>
        <v/>
      </c>
    </row>
    <row r="2048" spans="1:12" x14ac:dyDescent="0.35">
      <c r="A2048" t="str">
        <f>IF(KOKPIT!A2048&lt;&gt;"",KOKPIT!A2048,"")</f>
        <v/>
      </c>
      <c r="B2048" t="str">
        <f>IF(KOKPIT!B2048&lt;&gt;"",KOKPIT!B2048,"")</f>
        <v/>
      </c>
      <c r="C2048" s="124" t="str">
        <f>IF(A2048&lt;&gt;"",SUMIFS('JPK_KR-1'!AL:AL,'JPK_KR-1'!W:W,B2048),"")</f>
        <v/>
      </c>
      <c r="D2048" s="124" t="str">
        <f>IF(A2048&lt;&gt;"",SUMIFS('JPK_KR-1'!AM:AM,'JPK_KR-1'!W:W,B2048),"")</f>
        <v/>
      </c>
      <c r="E2048" t="str">
        <f>IF(KOKPIT!E2048&lt;&gt;"",KOKPIT!E2048,"")</f>
        <v/>
      </c>
      <c r="F2048" t="str">
        <f>IF(KOKPIT!F2048&lt;&gt;"",KOKPIT!F2048,"")</f>
        <v/>
      </c>
      <c r="G2048" s="124" t="str">
        <f>IF(E2048&lt;&gt;"",SUMIFS('JPK_KR-1'!AL:AL,'JPK_KR-1'!W:W,F2048),"")</f>
        <v/>
      </c>
      <c r="H2048" s="124" t="str">
        <f>IF(E2048&lt;&gt;"",SUMIFS('JPK_KR-1'!AM:AM,'JPK_KR-1'!W:W,F2048),"")</f>
        <v/>
      </c>
      <c r="I2048" t="str">
        <f>IF(KOKPIT!I2048&lt;&gt;"",KOKPIT!I2048,"")</f>
        <v/>
      </c>
      <c r="J2048" t="str">
        <f>IF(KOKPIT!J2048&lt;&gt;"",KOKPIT!J2048,"")</f>
        <v/>
      </c>
      <c r="K2048" s="124" t="str">
        <f>IF(I2048&lt;&gt;"",SUMIFS('JPK_KR-1'!AJ:AJ,'JPK_KR-1'!W:W,J2048),"")</f>
        <v/>
      </c>
      <c r="L2048" s="124" t="str">
        <f>IF(I2048&lt;&gt;"",SUMIFS('JPK_KR-1'!AK:AK,'JPK_KR-1'!W:W,J2048),"")</f>
        <v/>
      </c>
    </row>
    <row r="2049" spans="1:12" x14ac:dyDescent="0.35">
      <c r="A2049" t="str">
        <f>IF(KOKPIT!A2049&lt;&gt;"",KOKPIT!A2049,"")</f>
        <v/>
      </c>
      <c r="B2049" t="str">
        <f>IF(KOKPIT!B2049&lt;&gt;"",KOKPIT!B2049,"")</f>
        <v/>
      </c>
      <c r="C2049" s="124" t="str">
        <f>IF(A2049&lt;&gt;"",SUMIFS('JPK_KR-1'!AL:AL,'JPK_KR-1'!W:W,B2049),"")</f>
        <v/>
      </c>
      <c r="D2049" s="124" t="str">
        <f>IF(A2049&lt;&gt;"",SUMIFS('JPK_KR-1'!AM:AM,'JPK_KR-1'!W:W,B2049),"")</f>
        <v/>
      </c>
      <c r="E2049" t="str">
        <f>IF(KOKPIT!E2049&lt;&gt;"",KOKPIT!E2049,"")</f>
        <v/>
      </c>
      <c r="F2049" t="str">
        <f>IF(KOKPIT!F2049&lt;&gt;"",KOKPIT!F2049,"")</f>
        <v/>
      </c>
      <c r="G2049" s="124" t="str">
        <f>IF(E2049&lt;&gt;"",SUMIFS('JPK_KR-1'!AL:AL,'JPK_KR-1'!W:W,F2049),"")</f>
        <v/>
      </c>
      <c r="H2049" s="124" t="str">
        <f>IF(E2049&lt;&gt;"",SUMIFS('JPK_KR-1'!AM:AM,'JPK_KR-1'!W:W,F2049),"")</f>
        <v/>
      </c>
      <c r="I2049" t="str">
        <f>IF(KOKPIT!I2049&lt;&gt;"",KOKPIT!I2049,"")</f>
        <v/>
      </c>
      <c r="J2049" t="str">
        <f>IF(KOKPIT!J2049&lt;&gt;"",KOKPIT!J2049,"")</f>
        <v/>
      </c>
      <c r="K2049" s="124" t="str">
        <f>IF(I2049&lt;&gt;"",SUMIFS('JPK_KR-1'!AJ:AJ,'JPK_KR-1'!W:W,J2049),"")</f>
        <v/>
      </c>
      <c r="L2049" s="124" t="str">
        <f>IF(I2049&lt;&gt;"",SUMIFS('JPK_KR-1'!AK:AK,'JPK_KR-1'!W:W,J2049),"")</f>
        <v/>
      </c>
    </row>
    <row r="2050" spans="1:12" x14ac:dyDescent="0.35">
      <c r="A2050" t="str">
        <f>IF(KOKPIT!A2050&lt;&gt;"",KOKPIT!A2050,"")</f>
        <v/>
      </c>
      <c r="B2050" t="str">
        <f>IF(KOKPIT!B2050&lt;&gt;"",KOKPIT!B2050,"")</f>
        <v/>
      </c>
      <c r="C2050" s="124" t="str">
        <f>IF(A2050&lt;&gt;"",SUMIFS('JPK_KR-1'!AL:AL,'JPK_KR-1'!W:W,B2050),"")</f>
        <v/>
      </c>
      <c r="D2050" s="124" t="str">
        <f>IF(A2050&lt;&gt;"",SUMIFS('JPK_KR-1'!AM:AM,'JPK_KR-1'!W:W,B2050),"")</f>
        <v/>
      </c>
      <c r="E2050" t="str">
        <f>IF(KOKPIT!E2050&lt;&gt;"",KOKPIT!E2050,"")</f>
        <v/>
      </c>
      <c r="F2050" t="str">
        <f>IF(KOKPIT!F2050&lt;&gt;"",KOKPIT!F2050,"")</f>
        <v/>
      </c>
      <c r="G2050" s="124" t="str">
        <f>IF(E2050&lt;&gt;"",SUMIFS('JPK_KR-1'!AL:AL,'JPK_KR-1'!W:W,F2050),"")</f>
        <v/>
      </c>
      <c r="H2050" s="124" t="str">
        <f>IF(E2050&lt;&gt;"",SUMIFS('JPK_KR-1'!AM:AM,'JPK_KR-1'!W:W,F2050),"")</f>
        <v/>
      </c>
      <c r="I2050" t="str">
        <f>IF(KOKPIT!I2050&lt;&gt;"",KOKPIT!I2050,"")</f>
        <v/>
      </c>
      <c r="J2050" t="str">
        <f>IF(KOKPIT!J2050&lt;&gt;"",KOKPIT!J2050,"")</f>
        <v/>
      </c>
      <c r="K2050" s="124" t="str">
        <f>IF(I2050&lt;&gt;"",SUMIFS('JPK_KR-1'!AJ:AJ,'JPK_KR-1'!W:W,J2050),"")</f>
        <v/>
      </c>
      <c r="L2050" s="124" t="str">
        <f>IF(I2050&lt;&gt;"",SUMIFS('JPK_KR-1'!AK:AK,'JPK_KR-1'!W:W,J2050),"")</f>
        <v/>
      </c>
    </row>
    <row r="2051" spans="1:12" x14ac:dyDescent="0.35">
      <c r="A2051" t="str">
        <f>IF(KOKPIT!A2051&lt;&gt;"",KOKPIT!A2051,"")</f>
        <v/>
      </c>
      <c r="B2051" t="str">
        <f>IF(KOKPIT!B2051&lt;&gt;"",KOKPIT!B2051,"")</f>
        <v/>
      </c>
      <c r="C2051" s="124" t="str">
        <f>IF(A2051&lt;&gt;"",SUMIFS('JPK_KR-1'!AL:AL,'JPK_KR-1'!W:W,B2051),"")</f>
        <v/>
      </c>
      <c r="D2051" s="124" t="str">
        <f>IF(A2051&lt;&gt;"",SUMIFS('JPK_KR-1'!AM:AM,'JPK_KR-1'!W:W,B2051),"")</f>
        <v/>
      </c>
      <c r="E2051" t="str">
        <f>IF(KOKPIT!E2051&lt;&gt;"",KOKPIT!E2051,"")</f>
        <v/>
      </c>
      <c r="F2051" t="str">
        <f>IF(KOKPIT!F2051&lt;&gt;"",KOKPIT!F2051,"")</f>
        <v/>
      </c>
      <c r="G2051" s="124" t="str">
        <f>IF(E2051&lt;&gt;"",SUMIFS('JPK_KR-1'!AL:AL,'JPK_KR-1'!W:W,F2051),"")</f>
        <v/>
      </c>
      <c r="H2051" s="124" t="str">
        <f>IF(E2051&lt;&gt;"",SUMIFS('JPK_KR-1'!AM:AM,'JPK_KR-1'!W:W,F2051),"")</f>
        <v/>
      </c>
      <c r="I2051" t="str">
        <f>IF(KOKPIT!I2051&lt;&gt;"",KOKPIT!I2051,"")</f>
        <v/>
      </c>
      <c r="J2051" t="str">
        <f>IF(KOKPIT!J2051&lt;&gt;"",KOKPIT!J2051,"")</f>
        <v/>
      </c>
      <c r="K2051" s="124" t="str">
        <f>IF(I2051&lt;&gt;"",SUMIFS('JPK_KR-1'!AJ:AJ,'JPK_KR-1'!W:W,J2051),"")</f>
        <v/>
      </c>
      <c r="L2051" s="124" t="str">
        <f>IF(I2051&lt;&gt;"",SUMIFS('JPK_KR-1'!AK:AK,'JPK_KR-1'!W:W,J2051),"")</f>
        <v/>
      </c>
    </row>
    <row r="2052" spans="1:12" x14ac:dyDescent="0.35">
      <c r="A2052" t="str">
        <f>IF(KOKPIT!A2052&lt;&gt;"",KOKPIT!A2052,"")</f>
        <v/>
      </c>
      <c r="B2052" t="str">
        <f>IF(KOKPIT!B2052&lt;&gt;"",KOKPIT!B2052,"")</f>
        <v/>
      </c>
      <c r="C2052" s="124" t="str">
        <f>IF(A2052&lt;&gt;"",SUMIFS('JPK_KR-1'!AL:AL,'JPK_KR-1'!W:W,B2052),"")</f>
        <v/>
      </c>
      <c r="D2052" s="124" t="str">
        <f>IF(A2052&lt;&gt;"",SUMIFS('JPK_KR-1'!AM:AM,'JPK_KR-1'!W:W,B2052),"")</f>
        <v/>
      </c>
      <c r="E2052" t="str">
        <f>IF(KOKPIT!E2052&lt;&gt;"",KOKPIT!E2052,"")</f>
        <v/>
      </c>
      <c r="F2052" t="str">
        <f>IF(KOKPIT!F2052&lt;&gt;"",KOKPIT!F2052,"")</f>
        <v/>
      </c>
      <c r="G2052" s="124" t="str">
        <f>IF(E2052&lt;&gt;"",SUMIFS('JPK_KR-1'!AL:AL,'JPK_KR-1'!W:W,F2052),"")</f>
        <v/>
      </c>
      <c r="H2052" s="124" t="str">
        <f>IF(E2052&lt;&gt;"",SUMIFS('JPK_KR-1'!AM:AM,'JPK_KR-1'!W:W,F2052),"")</f>
        <v/>
      </c>
      <c r="I2052" t="str">
        <f>IF(KOKPIT!I2052&lt;&gt;"",KOKPIT!I2052,"")</f>
        <v/>
      </c>
      <c r="J2052" t="str">
        <f>IF(KOKPIT!J2052&lt;&gt;"",KOKPIT!J2052,"")</f>
        <v/>
      </c>
      <c r="K2052" s="124" t="str">
        <f>IF(I2052&lt;&gt;"",SUMIFS('JPK_KR-1'!AJ:AJ,'JPK_KR-1'!W:W,J2052),"")</f>
        <v/>
      </c>
      <c r="L2052" s="124" t="str">
        <f>IF(I2052&lt;&gt;"",SUMIFS('JPK_KR-1'!AK:AK,'JPK_KR-1'!W:W,J2052),"")</f>
        <v/>
      </c>
    </row>
    <row r="2053" spans="1:12" x14ac:dyDescent="0.35">
      <c r="A2053" t="str">
        <f>IF(KOKPIT!A2053&lt;&gt;"",KOKPIT!A2053,"")</f>
        <v/>
      </c>
      <c r="B2053" t="str">
        <f>IF(KOKPIT!B2053&lt;&gt;"",KOKPIT!B2053,"")</f>
        <v/>
      </c>
      <c r="C2053" s="124" t="str">
        <f>IF(A2053&lt;&gt;"",SUMIFS('JPK_KR-1'!AL:AL,'JPK_KR-1'!W:W,B2053),"")</f>
        <v/>
      </c>
      <c r="D2053" s="124" t="str">
        <f>IF(A2053&lt;&gt;"",SUMIFS('JPK_KR-1'!AM:AM,'JPK_KR-1'!W:W,B2053),"")</f>
        <v/>
      </c>
      <c r="E2053" t="str">
        <f>IF(KOKPIT!E2053&lt;&gt;"",KOKPIT!E2053,"")</f>
        <v/>
      </c>
      <c r="F2053" t="str">
        <f>IF(KOKPIT!F2053&lt;&gt;"",KOKPIT!F2053,"")</f>
        <v/>
      </c>
      <c r="G2053" s="124" t="str">
        <f>IF(E2053&lt;&gt;"",SUMIFS('JPK_KR-1'!AL:AL,'JPK_KR-1'!W:W,F2053),"")</f>
        <v/>
      </c>
      <c r="H2053" s="124" t="str">
        <f>IF(E2053&lt;&gt;"",SUMIFS('JPK_KR-1'!AM:AM,'JPK_KR-1'!W:W,F2053),"")</f>
        <v/>
      </c>
      <c r="I2053" t="str">
        <f>IF(KOKPIT!I2053&lt;&gt;"",KOKPIT!I2053,"")</f>
        <v/>
      </c>
      <c r="J2053" t="str">
        <f>IF(KOKPIT!J2053&lt;&gt;"",KOKPIT!J2053,"")</f>
        <v/>
      </c>
      <c r="K2053" s="124" t="str">
        <f>IF(I2053&lt;&gt;"",SUMIFS('JPK_KR-1'!AJ:AJ,'JPK_KR-1'!W:W,J2053),"")</f>
        <v/>
      </c>
      <c r="L2053" s="124" t="str">
        <f>IF(I2053&lt;&gt;"",SUMIFS('JPK_KR-1'!AK:AK,'JPK_KR-1'!W:W,J2053),"")</f>
        <v/>
      </c>
    </row>
    <row r="2054" spans="1:12" x14ac:dyDescent="0.35">
      <c r="A2054" t="str">
        <f>IF(KOKPIT!A2054&lt;&gt;"",KOKPIT!A2054,"")</f>
        <v/>
      </c>
      <c r="B2054" t="str">
        <f>IF(KOKPIT!B2054&lt;&gt;"",KOKPIT!B2054,"")</f>
        <v/>
      </c>
      <c r="C2054" s="124" t="str">
        <f>IF(A2054&lt;&gt;"",SUMIFS('JPK_KR-1'!AL:AL,'JPK_KR-1'!W:W,B2054),"")</f>
        <v/>
      </c>
      <c r="D2054" s="124" t="str">
        <f>IF(A2054&lt;&gt;"",SUMIFS('JPK_KR-1'!AM:AM,'JPK_KR-1'!W:W,B2054),"")</f>
        <v/>
      </c>
      <c r="E2054" t="str">
        <f>IF(KOKPIT!E2054&lt;&gt;"",KOKPIT!E2054,"")</f>
        <v/>
      </c>
      <c r="F2054" t="str">
        <f>IF(KOKPIT!F2054&lt;&gt;"",KOKPIT!F2054,"")</f>
        <v/>
      </c>
      <c r="G2054" s="124" t="str">
        <f>IF(E2054&lt;&gt;"",SUMIFS('JPK_KR-1'!AL:AL,'JPK_KR-1'!W:W,F2054),"")</f>
        <v/>
      </c>
      <c r="H2054" s="124" t="str">
        <f>IF(E2054&lt;&gt;"",SUMIFS('JPK_KR-1'!AM:AM,'JPK_KR-1'!W:W,F2054),"")</f>
        <v/>
      </c>
      <c r="I2054" t="str">
        <f>IF(KOKPIT!I2054&lt;&gt;"",KOKPIT!I2054,"")</f>
        <v/>
      </c>
      <c r="J2054" t="str">
        <f>IF(KOKPIT!J2054&lt;&gt;"",KOKPIT!J2054,"")</f>
        <v/>
      </c>
      <c r="K2054" s="124" t="str">
        <f>IF(I2054&lt;&gt;"",SUMIFS('JPK_KR-1'!AJ:AJ,'JPK_KR-1'!W:W,J2054),"")</f>
        <v/>
      </c>
      <c r="L2054" s="124" t="str">
        <f>IF(I2054&lt;&gt;"",SUMIFS('JPK_KR-1'!AK:AK,'JPK_KR-1'!W:W,J2054),"")</f>
        <v/>
      </c>
    </row>
    <row r="2055" spans="1:12" x14ac:dyDescent="0.35">
      <c r="A2055" t="str">
        <f>IF(KOKPIT!A2055&lt;&gt;"",KOKPIT!A2055,"")</f>
        <v/>
      </c>
      <c r="B2055" t="str">
        <f>IF(KOKPIT!B2055&lt;&gt;"",KOKPIT!B2055,"")</f>
        <v/>
      </c>
      <c r="C2055" s="124" t="str">
        <f>IF(A2055&lt;&gt;"",SUMIFS('JPK_KR-1'!AL:AL,'JPK_KR-1'!W:W,B2055),"")</f>
        <v/>
      </c>
      <c r="D2055" s="124" t="str">
        <f>IF(A2055&lt;&gt;"",SUMIFS('JPK_KR-1'!AM:AM,'JPK_KR-1'!W:W,B2055),"")</f>
        <v/>
      </c>
      <c r="E2055" t="str">
        <f>IF(KOKPIT!E2055&lt;&gt;"",KOKPIT!E2055,"")</f>
        <v/>
      </c>
      <c r="F2055" t="str">
        <f>IF(KOKPIT!F2055&lt;&gt;"",KOKPIT!F2055,"")</f>
        <v/>
      </c>
      <c r="G2055" s="124" t="str">
        <f>IF(E2055&lt;&gt;"",SUMIFS('JPK_KR-1'!AL:AL,'JPK_KR-1'!W:W,F2055),"")</f>
        <v/>
      </c>
      <c r="H2055" s="124" t="str">
        <f>IF(E2055&lt;&gt;"",SUMIFS('JPK_KR-1'!AM:AM,'JPK_KR-1'!W:W,F2055),"")</f>
        <v/>
      </c>
      <c r="I2055" t="str">
        <f>IF(KOKPIT!I2055&lt;&gt;"",KOKPIT!I2055,"")</f>
        <v/>
      </c>
      <c r="J2055" t="str">
        <f>IF(KOKPIT!J2055&lt;&gt;"",KOKPIT!J2055,"")</f>
        <v/>
      </c>
      <c r="K2055" s="124" t="str">
        <f>IF(I2055&lt;&gt;"",SUMIFS('JPK_KR-1'!AJ:AJ,'JPK_KR-1'!W:W,J2055),"")</f>
        <v/>
      </c>
      <c r="L2055" s="124" t="str">
        <f>IF(I2055&lt;&gt;"",SUMIFS('JPK_KR-1'!AK:AK,'JPK_KR-1'!W:W,J2055),"")</f>
        <v/>
      </c>
    </row>
    <row r="2056" spans="1:12" x14ac:dyDescent="0.35">
      <c r="A2056" t="str">
        <f>IF(KOKPIT!A2056&lt;&gt;"",KOKPIT!A2056,"")</f>
        <v/>
      </c>
      <c r="B2056" t="str">
        <f>IF(KOKPIT!B2056&lt;&gt;"",KOKPIT!B2056,"")</f>
        <v/>
      </c>
      <c r="C2056" s="124" t="str">
        <f>IF(A2056&lt;&gt;"",SUMIFS('JPK_KR-1'!AL:AL,'JPK_KR-1'!W:W,B2056),"")</f>
        <v/>
      </c>
      <c r="D2056" s="124" t="str">
        <f>IF(A2056&lt;&gt;"",SUMIFS('JPK_KR-1'!AM:AM,'JPK_KR-1'!W:W,B2056),"")</f>
        <v/>
      </c>
      <c r="E2056" t="str">
        <f>IF(KOKPIT!E2056&lt;&gt;"",KOKPIT!E2056,"")</f>
        <v/>
      </c>
      <c r="F2056" t="str">
        <f>IF(KOKPIT!F2056&lt;&gt;"",KOKPIT!F2056,"")</f>
        <v/>
      </c>
      <c r="G2056" s="124" t="str">
        <f>IF(E2056&lt;&gt;"",SUMIFS('JPK_KR-1'!AL:AL,'JPK_KR-1'!W:W,F2056),"")</f>
        <v/>
      </c>
      <c r="H2056" s="124" t="str">
        <f>IF(E2056&lt;&gt;"",SUMIFS('JPK_KR-1'!AM:AM,'JPK_KR-1'!W:W,F2056),"")</f>
        <v/>
      </c>
      <c r="I2056" t="str">
        <f>IF(KOKPIT!I2056&lt;&gt;"",KOKPIT!I2056,"")</f>
        <v/>
      </c>
      <c r="J2056" t="str">
        <f>IF(KOKPIT!J2056&lt;&gt;"",KOKPIT!J2056,"")</f>
        <v/>
      </c>
      <c r="K2056" s="124" t="str">
        <f>IF(I2056&lt;&gt;"",SUMIFS('JPK_KR-1'!AJ:AJ,'JPK_KR-1'!W:W,J2056),"")</f>
        <v/>
      </c>
      <c r="L2056" s="124" t="str">
        <f>IF(I2056&lt;&gt;"",SUMIFS('JPK_KR-1'!AK:AK,'JPK_KR-1'!W:W,J2056),"")</f>
        <v/>
      </c>
    </row>
    <row r="2057" spans="1:12" x14ac:dyDescent="0.35">
      <c r="A2057" t="str">
        <f>IF(KOKPIT!A2057&lt;&gt;"",KOKPIT!A2057,"")</f>
        <v/>
      </c>
      <c r="B2057" t="str">
        <f>IF(KOKPIT!B2057&lt;&gt;"",KOKPIT!B2057,"")</f>
        <v/>
      </c>
      <c r="C2057" s="124" t="str">
        <f>IF(A2057&lt;&gt;"",SUMIFS('JPK_KR-1'!AL:AL,'JPK_KR-1'!W:W,B2057),"")</f>
        <v/>
      </c>
      <c r="D2057" s="124" t="str">
        <f>IF(A2057&lt;&gt;"",SUMIFS('JPK_KR-1'!AM:AM,'JPK_KR-1'!W:W,B2057),"")</f>
        <v/>
      </c>
      <c r="E2057" t="str">
        <f>IF(KOKPIT!E2057&lt;&gt;"",KOKPIT!E2057,"")</f>
        <v/>
      </c>
      <c r="F2057" t="str">
        <f>IF(KOKPIT!F2057&lt;&gt;"",KOKPIT!F2057,"")</f>
        <v/>
      </c>
      <c r="G2057" s="124" t="str">
        <f>IF(E2057&lt;&gt;"",SUMIFS('JPK_KR-1'!AL:AL,'JPK_KR-1'!W:W,F2057),"")</f>
        <v/>
      </c>
      <c r="H2057" s="124" t="str">
        <f>IF(E2057&lt;&gt;"",SUMIFS('JPK_KR-1'!AM:AM,'JPK_KR-1'!W:W,F2057),"")</f>
        <v/>
      </c>
      <c r="I2057" t="str">
        <f>IF(KOKPIT!I2057&lt;&gt;"",KOKPIT!I2057,"")</f>
        <v/>
      </c>
      <c r="J2057" t="str">
        <f>IF(KOKPIT!J2057&lt;&gt;"",KOKPIT!J2057,"")</f>
        <v/>
      </c>
      <c r="K2057" s="124" t="str">
        <f>IF(I2057&lt;&gt;"",SUMIFS('JPK_KR-1'!AJ:AJ,'JPK_KR-1'!W:W,J2057),"")</f>
        <v/>
      </c>
      <c r="L2057" s="124" t="str">
        <f>IF(I2057&lt;&gt;"",SUMIFS('JPK_KR-1'!AK:AK,'JPK_KR-1'!W:W,J2057),"")</f>
        <v/>
      </c>
    </row>
    <row r="2058" spans="1:12" x14ac:dyDescent="0.35">
      <c r="A2058" t="str">
        <f>IF(KOKPIT!A2058&lt;&gt;"",KOKPIT!A2058,"")</f>
        <v/>
      </c>
      <c r="B2058" t="str">
        <f>IF(KOKPIT!B2058&lt;&gt;"",KOKPIT!B2058,"")</f>
        <v/>
      </c>
      <c r="C2058" s="124" t="str">
        <f>IF(A2058&lt;&gt;"",SUMIFS('JPK_KR-1'!AL:AL,'JPK_KR-1'!W:W,B2058),"")</f>
        <v/>
      </c>
      <c r="D2058" s="124" t="str">
        <f>IF(A2058&lt;&gt;"",SUMIFS('JPK_KR-1'!AM:AM,'JPK_KR-1'!W:W,B2058),"")</f>
        <v/>
      </c>
      <c r="E2058" t="str">
        <f>IF(KOKPIT!E2058&lt;&gt;"",KOKPIT!E2058,"")</f>
        <v/>
      </c>
      <c r="F2058" t="str">
        <f>IF(KOKPIT!F2058&lt;&gt;"",KOKPIT!F2058,"")</f>
        <v/>
      </c>
      <c r="G2058" s="124" t="str">
        <f>IF(E2058&lt;&gt;"",SUMIFS('JPK_KR-1'!AL:AL,'JPK_KR-1'!W:W,F2058),"")</f>
        <v/>
      </c>
      <c r="H2058" s="124" t="str">
        <f>IF(E2058&lt;&gt;"",SUMIFS('JPK_KR-1'!AM:AM,'JPK_KR-1'!W:W,F2058),"")</f>
        <v/>
      </c>
      <c r="I2058" t="str">
        <f>IF(KOKPIT!I2058&lt;&gt;"",KOKPIT!I2058,"")</f>
        <v/>
      </c>
      <c r="J2058" t="str">
        <f>IF(KOKPIT!J2058&lt;&gt;"",KOKPIT!J2058,"")</f>
        <v/>
      </c>
      <c r="K2058" s="124" t="str">
        <f>IF(I2058&lt;&gt;"",SUMIFS('JPK_KR-1'!AJ:AJ,'JPK_KR-1'!W:W,J2058),"")</f>
        <v/>
      </c>
      <c r="L2058" s="124" t="str">
        <f>IF(I2058&lt;&gt;"",SUMIFS('JPK_KR-1'!AK:AK,'JPK_KR-1'!W:W,J2058),"")</f>
        <v/>
      </c>
    </row>
    <row r="2059" spans="1:12" x14ac:dyDescent="0.35">
      <c r="A2059" t="str">
        <f>IF(KOKPIT!A2059&lt;&gt;"",KOKPIT!A2059,"")</f>
        <v/>
      </c>
      <c r="B2059" t="str">
        <f>IF(KOKPIT!B2059&lt;&gt;"",KOKPIT!B2059,"")</f>
        <v/>
      </c>
      <c r="C2059" s="124" t="str">
        <f>IF(A2059&lt;&gt;"",SUMIFS('JPK_KR-1'!AL:AL,'JPK_KR-1'!W:W,B2059),"")</f>
        <v/>
      </c>
      <c r="D2059" s="124" t="str">
        <f>IF(A2059&lt;&gt;"",SUMIFS('JPK_KR-1'!AM:AM,'JPK_KR-1'!W:W,B2059),"")</f>
        <v/>
      </c>
      <c r="E2059" t="str">
        <f>IF(KOKPIT!E2059&lt;&gt;"",KOKPIT!E2059,"")</f>
        <v/>
      </c>
      <c r="F2059" t="str">
        <f>IF(KOKPIT!F2059&lt;&gt;"",KOKPIT!F2059,"")</f>
        <v/>
      </c>
      <c r="G2059" s="124" t="str">
        <f>IF(E2059&lt;&gt;"",SUMIFS('JPK_KR-1'!AL:AL,'JPK_KR-1'!W:W,F2059),"")</f>
        <v/>
      </c>
      <c r="H2059" s="124" t="str">
        <f>IF(E2059&lt;&gt;"",SUMIFS('JPK_KR-1'!AM:AM,'JPK_KR-1'!W:W,F2059),"")</f>
        <v/>
      </c>
      <c r="I2059" t="str">
        <f>IF(KOKPIT!I2059&lt;&gt;"",KOKPIT!I2059,"")</f>
        <v/>
      </c>
      <c r="J2059" t="str">
        <f>IF(KOKPIT!J2059&lt;&gt;"",KOKPIT!J2059,"")</f>
        <v/>
      </c>
      <c r="K2059" s="124" t="str">
        <f>IF(I2059&lt;&gt;"",SUMIFS('JPK_KR-1'!AJ:AJ,'JPK_KR-1'!W:W,J2059),"")</f>
        <v/>
      </c>
      <c r="L2059" s="124" t="str">
        <f>IF(I2059&lt;&gt;"",SUMIFS('JPK_KR-1'!AK:AK,'JPK_KR-1'!W:W,J2059),"")</f>
        <v/>
      </c>
    </row>
    <row r="2060" spans="1:12" x14ac:dyDescent="0.35">
      <c r="A2060" t="str">
        <f>IF(KOKPIT!A2060&lt;&gt;"",KOKPIT!A2060,"")</f>
        <v/>
      </c>
      <c r="B2060" t="str">
        <f>IF(KOKPIT!B2060&lt;&gt;"",KOKPIT!B2060,"")</f>
        <v/>
      </c>
      <c r="C2060" s="124" t="str">
        <f>IF(A2060&lt;&gt;"",SUMIFS('JPK_KR-1'!AL:AL,'JPK_KR-1'!W:W,B2060),"")</f>
        <v/>
      </c>
      <c r="D2060" s="124" t="str">
        <f>IF(A2060&lt;&gt;"",SUMIFS('JPK_KR-1'!AM:AM,'JPK_KR-1'!W:W,B2060),"")</f>
        <v/>
      </c>
      <c r="E2060" t="str">
        <f>IF(KOKPIT!E2060&lt;&gt;"",KOKPIT!E2060,"")</f>
        <v/>
      </c>
      <c r="F2060" t="str">
        <f>IF(KOKPIT!F2060&lt;&gt;"",KOKPIT!F2060,"")</f>
        <v/>
      </c>
      <c r="G2060" s="124" t="str">
        <f>IF(E2060&lt;&gt;"",SUMIFS('JPK_KR-1'!AL:AL,'JPK_KR-1'!W:W,F2060),"")</f>
        <v/>
      </c>
      <c r="H2060" s="124" t="str">
        <f>IF(E2060&lt;&gt;"",SUMIFS('JPK_KR-1'!AM:AM,'JPK_KR-1'!W:W,F2060),"")</f>
        <v/>
      </c>
      <c r="I2060" t="str">
        <f>IF(KOKPIT!I2060&lt;&gt;"",KOKPIT!I2060,"")</f>
        <v/>
      </c>
      <c r="J2060" t="str">
        <f>IF(KOKPIT!J2060&lt;&gt;"",KOKPIT!J2060,"")</f>
        <v/>
      </c>
      <c r="K2060" s="124" t="str">
        <f>IF(I2060&lt;&gt;"",SUMIFS('JPK_KR-1'!AJ:AJ,'JPK_KR-1'!W:W,J2060),"")</f>
        <v/>
      </c>
      <c r="L2060" s="124" t="str">
        <f>IF(I2060&lt;&gt;"",SUMIFS('JPK_KR-1'!AK:AK,'JPK_KR-1'!W:W,J2060),"")</f>
        <v/>
      </c>
    </row>
    <row r="2061" spans="1:12" x14ac:dyDescent="0.35">
      <c r="A2061" t="str">
        <f>IF(KOKPIT!A2061&lt;&gt;"",KOKPIT!A2061,"")</f>
        <v/>
      </c>
      <c r="B2061" t="str">
        <f>IF(KOKPIT!B2061&lt;&gt;"",KOKPIT!B2061,"")</f>
        <v/>
      </c>
      <c r="C2061" s="124" t="str">
        <f>IF(A2061&lt;&gt;"",SUMIFS('JPK_KR-1'!AL:AL,'JPK_KR-1'!W:W,B2061),"")</f>
        <v/>
      </c>
      <c r="D2061" s="124" t="str">
        <f>IF(A2061&lt;&gt;"",SUMIFS('JPK_KR-1'!AM:AM,'JPK_KR-1'!W:W,B2061),"")</f>
        <v/>
      </c>
      <c r="E2061" t="str">
        <f>IF(KOKPIT!E2061&lt;&gt;"",KOKPIT!E2061,"")</f>
        <v/>
      </c>
      <c r="F2061" t="str">
        <f>IF(KOKPIT!F2061&lt;&gt;"",KOKPIT!F2061,"")</f>
        <v/>
      </c>
      <c r="G2061" s="124" t="str">
        <f>IF(E2061&lt;&gt;"",SUMIFS('JPK_KR-1'!AL:AL,'JPK_KR-1'!W:W,F2061),"")</f>
        <v/>
      </c>
      <c r="H2061" s="124" t="str">
        <f>IF(E2061&lt;&gt;"",SUMIFS('JPK_KR-1'!AM:AM,'JPK_KR-1'!W:W,F2061),"")</f>
        <v/>
      </c>
      <c r="I2061" t="str">
        <f>IF(KOKPIT!I2061&lt;&gt;"",KOKPIT!I2061,"")</f>
        <v/>
      </c>
      <c r="J2061" t="str">
        <f>IF(KOKPIT!J2061&lt;&gt;"",KOKPIT!J2061,"")</f>
        <v/>
      </c>
      <c r="K2061" s="124" t="str">
        <f>IF(I2061&lt;&gt;"",SUMIFS('JPK_KR-1'!AJ:AJ,'JPK_KR-1'!W:W,J2061),"")</f>
        <v/>
      </c>
      <c r="L2061" s="124" t="str">
        <f>IF(I2061&lt;&gt;"",SUMIFS('JPK_KR-1'!AK:AK,'JPK_KR-1'!W:W,J2061),"")</f>
        <v/>
      </c>
    </row>
    <row r="2062" spans="1:12" x14ac:dyDescent="0.35">
      <c r="A2062" t="str">
        <f>IF(KOKPIT!A2062&lt;&gt;"",KOKPIT!A2062,"")</f>
        <v/>
      </c>
      <c r="B2062" t="str">
        <f>IF(KOKPIT!B2062&lt;&gt;"",KOKPIT!B2062,"")</f>
        <v/>
      </c>
      <c r="C2062" s="124" t="str">
        <f>IF(A2062&lt;&gt;"",SUMIFS('JPK_KR-1'!AL:AL,'JPK_KR-1'!W:W,B2062),"")</f>
        <v/>
      </c>
      <c r="D2062" s="124" t="str">
        <f>IF(A2062&lt;&gt;"",SUMIFS('JPK_KR-1'!AM:AM,'JPK_KR-1'!W:W,B2062),"")</f>
        <v/>
      </c>
      <c r="E2062" t="str">
        <f>IF(KOKPIT!E2062&lt;&gt;"",KOKPIT!E2062,"")</f>
        <v/>
      </c>
      <c r="F2062" t="str">
        <f>IF(KOKPIT!F2062&lt;&gt;"",KOKPIT!F2062,"")</f>
        <v/>
      </c>
      <c r="G2062" s="124" t="str">
        <f>IF(E2062&lt;&gt;"",SUMIFS('JPK_KR-1'!AL:AL,'JPK_KR-1'!W:W,F2062),"")</f>
        <v/>
      </c>
      <c r="H2062" s="124" t="str">
        <f>IF(E2062&lt;&gt;"",SUMIFS('JPK_KR-1'!AM:AM,'JPK_KR-1'!W:W,F2062),"")</f>
        <v/>
      </c>
      <c r="I2062" t="str">
        <f>IF(KOKPIT!I2062&lt;&gt;"",KOKPIT!I2062,"")</f>
        <v/>
      </c>
      <c r="J2062" t="str">
        <f>IF(KOKPIT!J2062&lt;&gt;"",KOKPIT!J2062,"")</f>
        <v/>
      </c>
      <c r="K2062" s="124" t="str">
        <f>IF(I2062&lt;&gt;"",SUMIFS('JPK_KR-1'!AJ:AJ,'JPK_KR-1'!W:W,J2062),"")</f>
        <v/>
      </c>
      <c r="L2062" s="124" t="str">
        <f>IF(I2062&lt;&gt;"",SUMIFS('JPK_KR-1'!AK:AK,'JPK_KR-1'!W:W,J2062),"")</f>
        <v/>
      </c>
    </row>
    <row r="2063" spans="1:12" x14ac:dyDescent="0.35">
      <c r="A2063" t="str">
        <f>IF(KOKPIT!A2063&lt;&gt;"",KOKPIT!A2063,"")</f>
        <v/>
      </c>
      <c r="B2063" t="str">
        <f>IF(KOKPIT!B2063&lt;&gt;"",KOKPIT!B2063,"")</f>
        <v/>
      </c>
      <c r="C2063" s="124" t="str">
        <f>IF(A2063&lt;&gt;"",SUMIFS('JPK_KR-1'!AL:AL,'JPK_KR-1'!W:W,B2063),"")</f>
        <v/>
      </c>
      <c r="D2063" s="124" t="str">
        <f>IF(A2063&lt;&gt;"",SUMIFS('JPK_KR-1'!AM:AM,'JPK_KR-1'!W:W,B2063),"")</f>
        <v/>
      </c>
      <c r="E2063" t="str">
        <f>IF(KOKPIT!E2063&lt;&gt;"",KOKPIT!E2063,"")</f>
        <v/>
      </c>
      <c r="F2063" t="str">
        <f>IF(KOKPIT!F2063&lt;&gt;"",KOKPIT!F2063,"")</f>
        <v/>
      </c>
      <c r="G2063" s="124" t="str">
        <f>IF(E2063&lt;&gt;"",SUMIFS('JPK_KR-1'!AL:AL,'JPK_KR-1'!W:W,F2063),"")</f>
        <v/>
      </c>
      <c r="H2063" s="124" t="str">
        <f>IF(E2063&lt;&gt;"",SUMIFS('JPK_KR-1'!AM:AM,'JPK_KR-1'!W:W,F2063),"")</f>
        <v/>
      </c>
      <c r="I2063" t="str">
        <f>IF(KOKPIT!I2063&lt;&gt;"",KOKPIT!I2063,"")</f>
        <v/>
      </c>
      <c r="J2063" t="str">
        <f>IF(KOKPIT!J2063&lt;&gt;"",KOKPIT!J2063,"")</f>
        <v/>
      </c>
      <c r="K2063" s="124" t="str">
        <f>IF(I2063&lt;&gt;"",SUMIFS('JPK_KR-1'!AJ:AJ,'JPK_KR-1'!W:W,J2063),"")</f>
        <v/>
      </c>
      <c r="L2063" s="124" t="str">
        <f>IF(I2063&lt;&gt;"",SUMIFS('JPK_KR-1'!AK:AK,'JPK_KR-1'!W:W,J2063),"")</f>
        <v/>
      </c>
    </row>
    <row r="2064" spans="1:12" x14ac:dyDescent="0.35">
      <c r="A2064" t="str">
        <f>IF(KOKPIT!A2064&lt;&gt;"",KOKPIT!A2064,"")</f>
        <v/>
      </c>
      <c r="B2064" t="str">
        <f>IF(KOKPIT!B2064&lt;&gt;"",KOKPIT!B2064,"")</f>
        <v/>
      </c>
      <c r="C2064" s="124" t="str">
        <f>IF(A2064&lt;&gt;"",SUMIFS('JPK_KR-1'!AL:AL,'JPK_KR-1'!W:W,B2064),"")</f>
        <v/>
      </c>
      <c r="D2064" s="124" t="str">
        <f>IF(A2064&lt;&gt;"",SUMIFS('JPK_KR-1'!AM:AM,'JPK_KR-1'!W:W,B2064),"")</f>
        <v/>
      </c>
      <c r="E2064" t="str">
        <f>IF(KOKPIT!E2064&lt;&gt;"",KOKPIT!E2064,"")</f>
        <v/>
      </c>
      <c r="F2064" t="str">
        <f>IF(KOKPIT!F2064&lt;&gt;"",KOKPIT!F2064,"")</f>
        <v/>
      </c>
      <c r="G2064" s="124" t="str">
        <f>IF(E2064&lt;&gt;"",SUMIFS('JPK_KR-1'!AL:AL,'JPK_KR-1'!W:W,F2064),"")</f>
        <v/>
      </c>
      <c r="H2064" s="124" t="str">
        <f>IF(E2064&lt;&gt;"",SUMIFS('JPK_KR-1'!AM:AM,'JPK_KR-1'!W:W,F2064),"")</f>
        <v/>
      </c>
      <c r="I2064" t="str">
        <f>IF(KOKPIT!I2064&lt;&gt;"",KOKPIT!I2064,"")</f>
        <v/>
      </c>
      <c r="J2064" t="str">
        <f>IF(KOKPIT!J2064&lt;&gt;"",KOKPIT!J2064,"")</f>
        <v/>
      </c>
      <c r="K2064" s="124" t="str">
        <f>IF(I2064&lt;&gt;"",SUMIFS('JPK_KR-1'!AJ:AJ,'JPK_KR-1'!W:W,J2064),"")</f>
        <v/>
      </c>
      <c r="L2064" s="124" t="str">
        <f>IF(I2064&lt;&gt;"",SUMIFS('JPK_KR-1'!AK:AK,'JPK_KR-1'!W:W,J2064),"")</f>
        <v/>
      </c>
    </row>
    <row r="2065" spans="1:12" x14ac:dyDescent="0.35">
      <c r="A2065" t="str">
        <f>IF(KOKPIT!A2065&lt;&gt;"",KOKPIT!A2065,"")</f>
        <v/>
      </c>
      <c r="B2065" t="str">
        <f>IF(KOKPIT!B2065&lt;&gt;"",KOKPIT!B2065,"")</f>
        <v/>
      </c>
      <c r="C2065" s="124" t="str">
        <f>IF(A2065&lt;&gt;"",SUMIFS('JPK_KR-1'!AL:AL,'JPK_KR-1'!W:W,B2065),"")</f>
        <v/>
      </c>
      <c r="D2065" s="124" t="str">
        <f>IF(A2065&lt;&gt;"",SUMIFS('JPK_KR-1'!AM:AM,'JPK_KR-1'!W:W,B2065),"")</f>
        <v/>
      </c>
      <c r="E2065" t="str">
        <f>IF(KOKPIT!E2065&lt;&gt;"",KOKPIT!E2065,"")</f>
        <v/>
      </c>
      <c r="F2065" t="str">
        <f>IF(KOKPIT!F2065&lt;&gt;"",KOKPIT!F2065,"")</f>
        <v/>
      </c>
      <c r="G2065" s="124" t="str">
        <f>IF(E2065&lt;&gt;"",SUMIFS('JPK_KR-1'!AL:AL,'JPK_KR-1'!W:W,F2065),"")</f>
        <v/>
      </c>
      <c r="H2065" s="124" t="str">
        <f>IF(E2065&lt;&gt;"",SUMIFS('JPK_KR-1'!AM:AM,'JPK_KR-1'!W:W,F2065),"")</f>
        <v/>
      </c>
      <c r="I2065" t="str">
        <f>IF(KOKPIT!I2065&lt;&gt;"",KOKPIT!I2065,"")</f>
        <v/>
      </c>
      <c r="J2065" t="str">
        <f>IF(KOKPIT!J2065&lt;&gt;"",KOKPIT!J2065,"")</f>
        <v/>
      </c>
      <c r="K2065" s="124" t="str">
        <f>IF(I2065&lt;&gt;"",SUMIFS('JPK_KR-1'!AJ:AJ,'JPK_KR-1'!W:W,J2065),"")</f>
        <v/>
      </c>
      <c r="L2065" s="124" t="str">
        <f>IF(I2065&lt;&gt;"",SUMIFS('JPK_KR-1'!AK:AK,'JPK_KR-1'!W:W,J2065),"")</f>
        <v/>
      </c>
    </row>
    <row r="2066" spans="1:12" x14ac:dyDescent="0.35">
      <c r="A2066" t="str">
        <f>IF(KOKPIT!A2066&lt;&gt;"",KOKPIT!A2066,"")</f>
        <v/>
      </c>
      <c r="B2066" t="str">
        <f>IF(KOKPIT!B2066&lt;&gt;"",KOKPIT!B2066,"")</f>
        <v/>
      </c>
      <c r="C2066" s="124" t="str">
        <f>IF(A2066&lt;&gt;"",SUMIFS('JPK_KR-1'!AL:AL,'JPK_KR-1'!W:W,B2066),"")</f>
        <v/>
      </c>
      <c r="D2066" s="124" t="str">
        <f>IF(A2066&lt;&gt;"",SUMIFS('JPK_KR-1'!AM:AM,'JPK_KR-1'!W:W,B2066),"")</f>
        <v/>
      </c>
      <c r="E2066" t="str">
        <f>IF(KOKPIT!E2066&lt;&gt;"",KOKPIT!E2066,"")</f>
        <v/>
      </c>
      <c r="F2066" t="str">
        <f>IF(KOKPIT!F2066&lt;&gt;"",KOKPIT!F2066,"")</f>
        <v/>
      </c>
      <c r="G2066" s="124" t="str">
        <f>IF(E2066&lt;&gt;"",SUMIFS('JPK_KR-1'!AL:AL,'JPK_KR-1'!W:W,F2066),"")</f>
        <v/>
      </c>
      <c r="H2066" s="124" t="str">
        <f>IF(E2066&lt;&gt;"",SUMIFS('JPK_KR-1'!AM:AM,'JPK_KR-1'!W:W,F2066),"")</f>
        <v/>
      </c>
      <c r="I2066" t="str">
        <f>IF(KOKPIT!I2066&lt;&gt;"",KOKPIT!I2066,"")</f>
        <v/>
      </c>
      <c r="J2066" t="str">
        <f>IF(KOKPIT!J2066&lt;&gt;"",KOKPIT!J2066,"")</f>
        <v/>
      </c>
      <c r="K2066" s="124" t="str">
        <f>IF(I2066&lt;&gt;"",SUMIFS('JPK_KR-1'!AJ:AJ,'JPK_KR-1'!W:W,J2066),"")</f>
        <v/>
      </c>
      <c r="L2066" s="124" t="str">
        <f>IF(I2066&lt;&gt;"",SUMIFS('JPK_KR-1'!AK:AK,'JPK_KR-1'!W:W,J2066),"")</f>
        <v/>
      </c>
    </row>
    <row r="2067" spans="1:12" x14ac:dyDescent="0.35">
      <c r="A2067" t="str">
        <f>IF(KOKPIT!A2067&lt;&gt;"",KOKPIT!A2067,"")</f>
        <v/>
      </c>
      <c r="B2067" t="str">
        <f>IF(KOKPIT!B2067&lt;&gt;"",KOKPIT!B2067,"")</f>
        <v/>
      </c>
      <c r="C2067" s="124" t="str">
        <f>IF(A2067&lt;&gt;"",SUMIFS('JPK_KR-1'!AL:AL,'JPK_KR-1'!W:W,B2067),"")</f>
        <v/>
      </c>
      <c r="D2067" s="124" t="str">
        <f>IF(A2067&lt;&gt;"",SUMIFS('JPK_KR-1'!AM:AM,'JPK_KR-1'!W:W,B2067),"")</f>
        <v/>
      </c>
      <c r="E2067" t="str">
        <f>IF(KOKPIT!E2067&lt;&gt;"",KOKPIT!E2067,"")</f>
        <v/>
      </c>
      <c r="F2067" t="str">
        <f>IF(KOKPIT!F2067&lt;&gt;"",KOKPIT!F2067,"")</f>
        <v/>
      </c>
      <c r="G2067" s="124" t="str">
        <f>IF(E2067&lt;&gt;"",SUMIFS('JPK_KR-1'!AL:AL,'JPK_KR-1'!W:W,F2067),"")</f>
        <v/>
      </c>
      <c r="H2067" s="124" t="str">
        <f>IF(E2067&lt;&gt;"",SUMIFS('JPK_KR-1'!AM:AM,'JPK_KR-1'!W:W,F2067),"")</f>
        <v/>
      </c>
      <c r="I2067" t="str">
        <f>IF(KOKPIT!I2067&lt;&gt;"",KOKPIT!I2067,"")</f>
        <v/>
      </c>
      <c r="J2067" t="str">
        <f>IF(KOKPIT!J2067&lt;&gt;"",KOKPIT!J2067,"")</f>
        <v/>
      </c>
      <c r="K2067" s="124" t="str">
        <f>IF(I2067&lt;&gt;"",SUMIFS('JPK_KR-1'!AJ:AJ,'JPK_KR-1'!W:W,J2067),"")</f>
        <v/>
      </c>
      <c r="L2067" s="124" t="str">
        <f>IF(I2067&lt;&gt;"",SUMIFS('JPK_KR-1'!AK:AK,'JPK_KR-1'!W:W,J2067),"")</f>
        <v/>
      </c>
    </row>
    <row r="2068" spans="1:12" x14ac:dyDescent="0.35">
      <c r="A2068" t="str">
        <f>IF(KOKPIT!A2068&lt;&gt;"",KOKPIT!A2068,"")</f>
        <v/>
      </c>
      <c r="B2068" t="str">
        <f>IF(KOKPIT!B2068&lt;&gt;"",KOKPIT!B2068,"")</f>
        <v/>
      </c>
      <c r="C2068" s="124" t="str">
        <f>IF(A2068&lt;&gt;"",SUMIFS('JPK_KR-1'!AL:AL,'JPK_KR-1'!W:W,B2068),"")</f>
        <v/>
      </c>
      <c r="D2068" s="124" t="str">
        <f>IF(A2068&lt;&gt;"",SUMIFS('JPK_KR-1'!AM:AM,'JPK_KR-1'!W:W,B2068),"")</f>
        <v/>
      </c>
      <c r="E2068" t="str">
        <f>IF(KOKPIT!E2068&lt;&gt;"",KOKPIT!E2068,"")</f>
        <v/>
      </c>
      <c r="F2068" t="str">
        <f>IF(KOKPIT!F2068&lt;&gt;"",KOKPIT!F2068,"")</f>
        <v/>
      </c>
      <c r="G2068" s="124" t="str">
        <f>IF(E2068&lt;&gt;"",SUMIFS('JPK_KR-1'!AL:AL,'JPK_KR-1'!W:W,F2068),"")</f>
        <v/>
      </c>
      <c r="H2068" s="124" t="str">
        <f>IF(E2068&lt;&gt;"",SUMIFS('JPK_KR-1'!AM:AM,'JPK_KR-1'!W:W,F2068),"")</f>
        <v/>
      </c>
      <c r="I2068" t="str">
        <f>IF(KOKPIT!I2068&lt;&gt;"",KOKPIT!I2068,"")</f>
        <v/>
      </c>
      <c r="J2068" t="str">
        <f>IF(KOKPIT!J2068&lt;&gt;"",KOKPIT!J2068,"")</f>
        <v/>
      </c>
      <c r="K2068" s="124" t="str">
        <f>IF(I2068&lt;&gt;"",SUMIFS('JPK_KR-1'!AJ:AJ,'JPK_KR-1'!W:W,J2068),"")</f>
        <v/>
      </c>
      <c r="L2068" s="124" t="str">
        <f>IF(I2068&lt;&gt;"",SUMIFS('JPK_KR-1'!AK:AK,'JPK_KR-1'!W:W,J2068),"")</f>
        <v/>
      </c>
    </row>
    <row r="2069" spans="1:12" x14ac:dyDescent="0.35">
      <c r="A2069" t="str">
        <f>IF(KOKPIT!A2069&lt;&gt;"",KOKPIT!A2069,"")</f>
        <v/>
      </c>
      <c r="B2069" t="str">
        <f>IF(KOKPIT!B2069&lt;&gt;"",KOKPIT!B2069,"")</f>
        <v/>
      </c>
      <c r="C2069" s="124" t="str">
        <f>IF(A2069&lt;&gt;"",SUMIFS('JPK_KR-1'!AL:AL,'JPK_KR-1'!W:W,B2069),"")</f>
        <v/>
      </c>
      <c r="D2069" s="124" t="str">
        <f>IF(A2069&lt;&gt;"",SUMIFS('JPK_KR-1'!AM:AM,'JPK_KR-1'!W:W,B2069),"")</f>
        <v/>
      </c>
      <c r="E2069" t="str">
        <f>IF(KOKPIT!E2069&lt;&gt;"",KOKPIT!E2069,"")</f>
        <v/>
      </c>
      <c r="F2069" t="str">
        <f>IF(KOKPIT!F2069&lt;&gt;"",KOKPIT!F2069,"")</f>
        <v/>
      </c>
      <c r="G2069" s="124" t="str">
        <f>IF(E2069&lt;&gt;"",SUMIFS('JPK_KR-1'!AL:AL,'JPK_KR-1'!W:W,F2069),"")</f>
        <v/>
      </c>
      <c r="H2069" s="124" t="str">
        <f>IF(E2069&lt;&gt;"",SUMIFS('JPK_KR-1'!AM:AM,'JPK_KR-1'!W:W,F2069),"")</f>
        <v/>
      </c>
      <c r="I2069" t="str">
        <f>IF(KOKPIT!I2069&lt;&gt;"",KOKPIT!I2069,"")</f>
        <v/>
      </c>
      <c r="J2069" t="str">
        <f>IF(KOKPIT!J2069&lt;&gt;"",KOKPIT!J2069,"")</f>
        <v/>
      </c>
      <c r="K2069" s="124" t="str">
        <f>IF(I2069&lt;&gt;"",SUMIFS('JPK_KR-1'!AJ:AJ,'JPK_KR-1'!W:W,J2069),"")</f>
        <v/>
      </c>
      <c r="L2069" s="124" t="str">
        <f>IF(I2069&lt;&gt;"",SUMIFS('JPK_KR-1'!AK:AK,'JPK_KR-1'!W:W,J2069),"")</f>
        <v/>
      </c>
    </row>
    <row r="2070" spans="1:12" x14ac:dyDescent="0.35">
      <c r="A2070" t="str">
        <f>IF(KOKPIT!A2070&lt;&gt;"",KOKPIT!A2070,"")</f>
        <v/>
      </c>
      <c r="B2070" t="str">
        <f>IF(KOKPIT!B2070&lt;&gt;"",KOKPIT!B2070,"")</f>
        <v/>
      </c>
      <c r="C2070" s="124" t="str">
        <f>IF(A2070&lt;&gt;"",SUMIFS('JPK_KR-1'!AL:AL,'JPK_KR-1'!W:W,B2070),"")</f>
        <v/>
      </c>
      <c r="D2070" s="124" t="str">
        <f>IF(A2070&lt;&gt;"",SUMIFS('JPK_KR-1'!AM:AM,'JPK_KR-1'!W:W,B2070),"")</f>
        <v/>
      </c>
      <c r="E2070" t="str">
        <f>IF(KOKPIT!E2070&lt;&gt;"",KOKPIT!E2070,"")</f>
        <v/>
      </c>
      <c r="F2070" t="str">
        <f>IF(KOKPIT!F2070&lt;&gt;"",KOKPIT!F2070,"")</f>
        <v/>
      </c>
      <c r="G2070" s="124" t="str">
        <f>IF(E2070&lt;&gt;"",SUMIFS('JPK_KR-1'!AL:AL,'JPK_KR-1'!W:W,F2070),"")</f>
        <v/>
      </c>
      <c r="H2070" s="124" t="str">
        <f>IF(E2070&lt;&gt;"",SUMIFS('JPK_KR-1'!AM:AM,'JPK_KR-1'!W:W,F2070),"")</f>
        <v/>
      </c>
      <c r="I2070" t="str">
        <f>IF(KOKPIT!I2070&lt;&gt;"",KOKPIT!I2070,"")</f>
        <v/>
      </c>
      <c r="J2070" t="str">
        <f>IF(KOKPIT!J2070&lt;&gt;"",KOKPIT!J2070,"")</f>
        <v/>
      </c>
      <c r="K2070" s="124" t="str">
        <f>IF(I2070&lt;&gt;"",SUMIFS('JPK_KR-1'!AJ:AJ,'JPK_KR-1'!W:W,J2070),"")</f>
        <v/>
      </c>
      <c r="L2070" s="124" t="str">
        <f>IF(I2070&lt;&gt;"",SUMIFS('JPK_KR-1'!AK:AK,'JPK_KR-1'!W:W,J2070),"")</f>
        <v/>
      </c>
    </row>
    <row r="2071" spans="1:12" x14ac:dyDescent="0.35">
      <c r="A2071" t="str">
        <f>IF(KOKPIT!A2071&lt;&gt;"",KOKPIT!A2071,"")</f>
        <v/>
      </c>
      <c r="B2071" t="str">
        <f>IF(KOKPIT!B2071&lt;&gt;"",KOKPIT!B2071,"")</f>
        <v/>
      </c>
      <c r="C2071" s="124" t="str">
        <f>IF(A2071&lt;&gt;"",SUMIFS('JPK_KR-1'!AL:AL,'JPK_KR-1'!W:W,B2071),"")</f>
        <v/>
      </c>
      <c r="D2071" s="124" t="str">
        <f>IF(A2071&lt;&gt;"",SUMIFS('JPK_KR-1'!AM:AM,'JPK_KR-1'!W:W,B2071),"")</f>
        <v/>
      </c>
      <c r="E2071" t="str">
        <f>IF(KOKPIT!E2071&lt;&gt;"",KOKPIT!E2071,"")</f>
        <v/>
      </c>
      <c r="F2071" t="str">
        <f>IF(KOKPIT!F2071&lt;&gt;"",KOKPIT!F2071,"")</f>
        <v/>
      </c>
      <c r="G2071" s="124" t="str">
        <f>IF(E2071&lt;&gt;"",SUMIFS('JPK_KR-1'!AL:AL,'JPK_KR-1'!W:W,F2071),"")</f>
        <v/>
      </c>
      <c r="H2071" s="124" t="str">
        <f>IF(E2071&lt;&gt;"",SUMIFS('JPK_KR-1'!AM:AM,'JPK_KR-1'!W:W,F2071),"")</f>
        <v/>
      </c>
      <c r="I2071" t="str">
        <f>IF(KOKPIT!I2071&lt;&gt;"",KOKPIT!I2071,"")</f>
        <v/>
      </c>
      <c r="J2071" t="str">
        <f>IF(KOKPIT!J2071&lt;&gt;"",KOKPIT!J2071,"")</f>
        <v/>
      </c>
      <c r="K2071" s="124" t="str">
        <f>IF(I2071&lt;&gt;"",SUMIFS('JPK_KR-1'!AJ:AJ,'JPK_KR-1'!W:W,J2071),"")</f>
        <v/>
      </c>
      <c r="L2071" s="124" t="str">
        <f>IF(I2071&lt;&gt;"",SUMIFS('JPK_KR-1'!AK:AK,'JPK_KR-1'!W:W,J2071),"")</f>
        <v/>
      </c>
    </row>
    <row r="2072" spans="1:12" x14ac:dyDescent="0.35">
      <c r="A2072" t="str">
        <f>IF(KOKPIT!A2072&lt;&gt;"",KOKPIT!A2072,"")</f>
        <v/>
      </c>
      <c r="B2072" t="str">
        <f>IF(KOKPIT!B2072&lt;&gt;"",KOKPIT!B2072,"")</f>
        <v/>
      </c>
      <c r="C2072" s="124" t="str">
        <f>IF(A2072&lt;&gt;"",SUMIFS('JPK_KR-1'!AL:AL,'JPK_KR-1'!W:W,B2072),"")</f>
        <v/>
      </c>
      <c r="D2072" s="124" t="str">
        <f>IF(A2072&lt;&gt;"",SUMIFS('JPK_KR-1'!AM:AM,'JPK_KR-1'!W:W,B2072),"")</f>
        <v/>
      </c>
      <c r="E2072" t="str">
        <f>IF(KOKPIT!E2072&lt;&gt;"",KOKPIT!E2072,"")</f>
        <v/>
      </c>
      <c r="F2072" t="str">
        <f>IF(KOKPIT!F2072&lt;&gt;"",KOKPIT!F2072,"")</f>
        <v/>
      </c>
      <c r="G2072" s="124" t="str">
        <f>IF(E2072&lt;&gt;"",SUMIFS('JPK_KR-1'!AL:AL,'JPK_KR-1'!W:W,F2072),"")</f>
        <v/>
      </c>
      <c r="H2072" s="124" t="str">
        <f>IF(E2072&lt;&gt;"",SUMIFS('JPK_KR-1'!AM:AM,'JPK_KR-1'!W:W,F2072),"")</f>
        <v/>
      </c>
      <c r="I2072" t="str">
        <f>IF(KOKPIT!I2072&lt;&gt;"",KOKPIT!I2072,"")</f>
        <v/>
      </c>
      <c r="J2072" t="str">
        <f>IF(KOKPIT!J2072&lt;&gt;"",KOKPIT!J2072,"")</f>
        <v/>
      </c>
      <c r="K2072" s="124" t="str">
        <f>IF(I2072&lt;&gt;"",SUMIFS('JPK_KR-1'!AJ:AJ,'JPK_KR-1'!W:W,J2072),"")</f>
        <v/>
      </c>
      <c r="L2072" s="124" t="str">
        <f>IF(I2072&lt;&gt;"",SUMIFS('JPK_KR-1'!AK:AK,'JPK_KR-1'!W:W,J2072),"")</f>
        <v/>
      </c>
    </row>
    <row r="2073" spans="1:12" x14ac:dyDescent="0.35">
      <c r="A2073" t="str">
        <f>IF(KOKPIT!A2073&lt;&gt;"",KOKPIT!A2073,"")</f>
        <v/>
      </c>
      <c r="B2073" t="str">
        <f>IF(KOKPIT!B2073&lt;&gt;"",KOKPIT!B2073,"")</f>
        <v/>
      </c>
      <c r="C2073" s="124" t="str">
        <f>IF(A2073&lt;&gt;"",SUMIFS('JPK_KR-1'!AL:AL,'JPK_KR-1'!W:W,B2073),"")</f>
        <v/>
      </c>
      <c r="D2073" s="124" t="str">
        <f>IF(A2073&lt;&gt;"",SUMIFS('JPK_KR-1'!AM:AM,'JPK_KR-1'!W:W,B2073),"")</f>
        <v/>
      </c>
      <c r="E2073" t="str">
        <f>IF(KOKPIT!E2073&lt;&gt;"",KOKPIT!E2073,"")</f>
        <v/>
      </c>
      <c r="F2073" t="str">
        <f>IF(KOKPIT!F2073&lt;&gt;"",KOKPIT!F2073,"")</f>
        <v/>
      </c>
      <c r="G2073" s="124" t="str">
        <f>IF(E2073&lt;&gt;"",SUMIFS('JPK_KR-1'!AL:AL,'JPK_KR-1'!W:W,F2073),"")</f>
        <v/>
      </c>
      <c r="H2073" s="124" t="str">
        <f>IF(E2073&lt;&gt;"",SUMIFS('JPK_KR-1'!AM:AM,'JPK_KR-1'!W:W,F2073),"")</f>
        <v/>
      </c>
      <c r="I2073" t="str">
        <f>IF(KOKPIT!I2073&lt;&gt;"",KOKPIT!I2073,"")</f>
        <v/>
      </c>
      <c r="J2073" t="str">
        <f>IF(KOKPIT!J2073&lt;&gt;"",KOKPIT!J2073,"")</f>
        <v/>
      </c>
      <c r="K2073" s="124" t="str">
        <f>IF(I2073&lt;&gt;"",SUMIFS('JPK_KR-1'!AJ:AJ,'JPK_KR-1'!W:W,J2073),"")</f>
        <v/>
      </c>
      <c r="L2073" s="124" t="str">
        <f>IF(I2073&lt;&gt;"",SUMIFS('JPK_KR-1'!AK:AK,'JPK_KR-1'!W:W,J2073),"")</f>
        <v/>
      </c>
    </row>
    <row r="2074" spans="1:12" x14ac:dyDescent="0.35">
      <c r="A2074" t="str">
        <f>IF(KOKPIT!A2074&lt;&gt;"",KOKPIT!A2074,"")</f>
        <v/>
      </c>
      <c r="B2074" t="str">
        <f>IF(KOKPIT!B2074&lt;&gt;"",KOKPIT!B2074,"")</f>
        <v/>
      </c>
      <c r="C2074" s="124" t="str">
        <f>IF(A2074&lt;&gt;"",SUMIFS('JPK_KR-1'!AL:AL,'JPK_KR-1'!W:W,B2074),"")</f>
        <v/>
      </c>
      <c r="D2074" s="124" t="str">
        <f>IF(A2074&lt;&gt;"",SUMIFS('JPK_KR-1'!AM:AM,'JPK_KR-1'!W:W,B2074),"")</f>
        <v/>
      </c>
      <c r="E2074" t="str">
        <f>IF(KOKPIT!E2074&lt;&gt;"",KOKPIT!E2074,"")</f>
        <v/>
      </c>
      <c r="F2074" t="str">
        <f>IF(KOKPIT!F2074&lt;&gt;"",KOKPIT!F2074,"")</f>
        <v/>
      </c>
      <c r="G2074" s="124" t="str">
        <f>IF(E2074&lt;&gt;"",SUMIFS('JPK_KR-1'!AL:AL,'JPK_KR-1'!W:W,F2074),"")</f>
        <v/>
      </c>
      <c r="H2074" s="124" t="str">
        <f>IF(E2074&lt;&gt;"",SUMIFS('JPK_KR-1'!AM:AM,'JPK_KR-1'!W:W,F2074),"")</f>
        <v/>
      </c>
      <c r="I2074" t="str">
        <f>IF(KOKPIT!I2074&lt;&gt;"",KOKPIT!I2074,"")</f>
        <v/>
      </c>
      <c r="J2074" t="str">
        <f>IF(KOKPIT!J2074&lt;&gt;"",KOKPIT!J2074,"")</f>
        <v/>
      </c>
      <c r="K2074" s="124" t="str">
        <f>IF(I2074&lt;&gt;"",SUMIFS('JPK_KR-1'!AJ:AJ,'JPK_KR-1'!W:W,J2074),"")</f>
        <v/>
      </c>
      <c r="L2074" s="124" t="str">
        <f>IF(I2074&lt;&gt;"",SUMIFS('JPK_KR-1'!AK:AK,'JPK_KR-1'!W:W,J2074),"")</f>
        <v/>
      </c>
    </row>
    <row r="2075" spans="1:12" x14ac:dyDescent="0.35">
      <c r="A2075" t="str">
        <f>IF(KOKPIT!A2075&lt;&gt;"",KOKPIT!A2075,"")</f>
        <v/>
      </c>
      <c r="B2075" t="str">
        <f>IF(KOKPIT!B2075&lt;&gt;"",KOKPIT!B2075,"")</f>
        <v/>
      </c>
      <c r="C2075" s="124" t="str">
        <f>IF(A2075&lt;&gt;"",SUMIFS('JPK_KR-1'!AL:AL,'JPK_KR-1'!W:W,B2075),"")</f>
        <v/>
      </c>
      <c r="D2075" s="124" t="str">
        <f>IF(A2075&lt;&gt;"",SUMIFS('JPK_KR-1'!AM:AM,'JPK_KR-1'!W:W,B2075),"")</f>
        <v/>
      </c>
      <c r="E2075" t="str">
        <f>IF(KOKPIT!E2075&lt;&gt;"",KOKPIT!E2075,"")</f>
        <v/>
      </c>
      <c r="F2075" t="str">
        <f>IF(KOKPIT!F2075&lt;&gt;"",KOKPIT!F2075,"")</f>
        <v/>
      </c>
      <c r="G2075" s="124" t="str">
        <f>IF(E2075&lt;&gt;"",SUMIFS('JPK_KR-1'!AL:AL,'JPK_KR-1'!W:W,F2075),"")</f>
        <v/>
      </c>
      <c r="H2075" s="124" t="str">
        <f>IF(E2075&lt;&gt;"",SUMIFS('JPK_KR-1'!AM:AM,'JPK_KR-1'!W:W,F2075),"")</f>
        <v/>
      </c>
      <c r="I2075" t="str">
        <f>IF(KOKPIT!I2075&lt;&gt;"",KOKPIT!I2075,"")</f>
        <v/>
      </c>
      <c r="J2075" t="str">
        <f>IF(KOKPIT!J2075&lt;&gt;"",KOKPIT!J2075,"")</f>
        <v/>
      </c>
      <c r="K2075" s="124" t="str">
        <f>IF(I2075&lt;&gt;"",SUMIFS('JPK_KR-1'!AJ:AJ,'JPK_KR-1'!W:W,J2075),"")</f>
        <v/>
      </c>
      <c r="L2075" s="124" t="str">
        <f>IF(I2075&lt;&gt;"",SUMIFS('JPK_KR-1'!AK:AK,'JPK_KR-1'!W:W,J2075),"")</f>
        <v/>
      </c>
    </row>
    <row r="2076" spans="1:12" x14ac:dyDescent="0.35">
      <c r="A2076" t="str">
        <f>IF(KOKPIT!A2076&lt;&gt;"",KOKPIT!A2076,"")</f>
        <v/>
      </c>
      <c r="B2076" t="str">
        <f>IF(KOKPIT!B2076&lt;&gt;"",KOKPIT!B2076,"")</f>
        <v/>
      </c>
      <c r="C2076" s="124" t="str">
        <f>IF(A2076&lt;&gt;"",SUMIFS('JPK_KR-1'!AL:AL,'JPK_KR-1'!W:W,B2076),"")</f>
        <v/>
      </c>
      <c r="D2076" s="124" t="str">
        <f>IF(A2076&lt;&gt;"",SUMIFS('JPK_KR-1'!AM:AM,'JPK_KR-1'!W:W,B2076),"")</f>
        <v/>
      </c>
      <c r="E2076" t="str">
        <f>IF(KOKPIT!E2076&lt;&gt;"",KOKPIT!E2076,"")</f>
        <v/>
      </c>
      <c r="F2076" t="str">
        <f>IF(KOKPIT!F2076&lt;&gt;"",KOKPIT!F2076,"")</f>
        <v/>
      </c>
      <c r="G2076" s="124" t="str">
        <f>IF(E2076&lt;&gt;"",SUMIFS('JPK_KR-1'!AL:AL,'JPK_KR-1'!W:W,F2076),"")</f>
        <v/>
      </c>
      <c r="H2076" s="124" t="str">
        <f>IF(E2076&lt;&gt;"",SUMIFS('JPK_KR-1'!AM:AM,'JPK_KR-1'!W:W,F2076),"")</f>
        <v/>
      </c>
      <c r="I2076" t="str">
        <f>IF(KOKPIT!I2076&lt;&gt;"",KOKPIT!I2076,"")</f>
        <v/>
      </c>
      <c r="J2076" t="str">
        <f>IF(KOKPIT!J2076&lt;&gt;"",KOKPIT!J2076,"")</f>
        <v/>
      </c>
      <c r="K2076" s="124" t="str">
        <f>IF(I2076&lt;&gt;"",SUMIFS('JPK_KR-1'!AJ:AJ,'JPK_KR-1'!W:W,J2076),"")</f>
        <v/>
      </c>
      <c r="L2076" s="124" t="str">
        <f>IF(I2076&lt;&gt;"",SUMIFS('JPK_KR-1'!AK:AK,'JPK_KR-1'!W:W,J2076),"")</f>
        <v/>
      </c>
    </row>
    <row r="2077" spans="1:12" x14ac:dyDescent="0.35">
      <c r="A2077" t="str">
        <f>IF(KOKPIT!A2077&lt;&gt;"",KOKPIT!A2077,"")</f>
        <v/>
      </c>
      <c r="B2077" t="str">
        <f>IF(KOKPIT!B2077&lt;&gt;"",KOKPIT!B2077,"")</f>
        <v/>
      </c>
      <c r="C2077" s="124" t="str">
        <f>IF(A2077&lt;&gt;"",SUMIFS('JPK_KR-1'!AL:AL,'JPK_KR-1'!W:W,B2077),"")</f>
        <v/>
      </c>
      <c r="D2077" s="124" t="str">
        <f>IF(A2077&lt;&gt;"",SUMIFS('JPK_KR-1'!AM:AM,'JPK_KR-1'!W:W,B2077),"")</f>
        <v/>
      </c>
      <c r="E2077" t="str">
        <f>IF(KOKPIT!E2077&lt;&gt;"",KOKPIT!E2077,"")</f>
        <v/>
      </c>
      <c r="F2077" t="str">
        <f>IF(KOKPIT!F2077&lt;&gt;"",KOKPIT!F2077,"")</f>
        <v/>
      </c>
      <c r="G2077" s="124" t="str">
        <f>IF(E2077&lt;&gt;"",SUMIFS('JPK_KR-1'!AL:AL,'JPK_KR-1'!W:W,F2077),"")</f>
        <v/>
      </c>
      <c r="H2077" s="124" t="str">
        <f>IF(E2077&lt;&gt;"",SUMIFS('JPK_KR-1'!AM:AM,'JPK_KR-1'!W:W,F2077),"")</f>
        <v/>
      </c>
      <c r="I2077" t="str">
        <f>IF(KOKPIT!I2077&lt;&gt;"",KOKPIT!I2077,"")</f>
        <v/>
      </c>
      <c r="J2077" t="str">
        <f>IF(KOKPIT!J2077&lt;&gt;"",KOKPIT!J2077,"")</f>
        <v/>
      </c>
      <c r="K2077" s="124" t="str">
        <f>IF(I2077&lt;&gt;"",SUMIFS('JPK_KR-1'!AJ:AJ,'JPK_KR-1'!W:W,J2077),"")</f>
        <v/>
      </c>
      <c r="L2077" s="124" t="str">
        <f>IF(I2077&lt;&gt;"",SUMIFS('JPK_KR-1'!AK:AK,'JPK_KR-1'!W:W,J2077),"")</f>
        <v/>
      </c>
    </row>
    <row r="2078" spans="1:12" x14ac:dyDescent="0.35">
      <c r="A2078" t="str">
        <f>IF(KOKPIT!A2078&lt;&gt;"",KOKPIT!A2078,"")</f>
        <v/>
      </c>
      <c r="B2078" t="str">
        <f>IF(KOKPIT!B2078&lt;&gt;"",KOKPIT!B2078,"")</f>
        <v/>
      </c>
      <c r="C2078" s="124" t="str">
        <f>IF(A2078&lt;&gt;"",SUMIFS('JPK_KR-1'!AL:AL,'JPK_KR-1'!W:W,B2078),"")</f>
        <v/>
      </c>
      <c r="D2078" s="124" t="str">
        <f>IF(A2078&lt;&gt;"",SUMIFS('JPK_KR-1'!AM:AM,'JPK_KR-1'!W:W,B2078),"")</f>
        <v/>
      </c>
      <c r="E2078" t="str">
        <f>IF(KOKPIT!E2078&lt;&gt;"",KOKPIT!E2078,"")</f>
        <v/>
      </c>
      <c r="F2078" t="str">
        <f>IF(KOKPIT!F2078&lt;&gt;"",KOKPIT!F2078,"")</f>
        <v/>
      </c>
      <c r="G2078" s="124" t="str">
        <f>IF(E2078&lt;&gt;"",SUMIFS('JPK_KR-1'!AL:AL,'JPK_KR-1'!W:W,F2078),"")</f>
        <v/>
      </c>
      <c r="H2078" s="124" t="str">
        <f>IF(E2078&lt;&gt;"",SUMIFS('JPK_KR-1'!AM:AM,'JPK_KR-1'!W:W,F2078),"")</f>
        <v/>
      </c>
      <c r="I2078" t="str">
        <f>IF(KOKPIT!I2078&lt;&gt;"",KOKPIT!I2078,"")</f>
        <v/>
      </c>
      <c r="J2078" t="str">
        <f>IF(KOKPIT!J2078&lt;&gt;"",KOKPIT!J2078,"")</f>
        <v/>
      </c>
      <c r="K2078" s="124" t="str">
        <f>IF(I2078&lt;&gt;"",SUMIFS('JPK_KR-1'!AJ:AJ,'JPK_KR-1'!W:W,J2078),"")</f>
        <v/>
      </c>
      <c r="L2078" s="124" t="str">
        <f>IF(I2078&lt;&gt;"",SUMIFS('JPK_KR-1'!AK:AK,'JPK_KR-1'!W:W,J2078),"")</f>
        <v/>
      </c>
    </row>
    <row r="2079" spans="1:12" x14ac:dyDescent="0.35">
      <c r="A2079" t="str">
        <f>IF(KOKPIT!A2079&lt;&gt;"",KOKPIT!A2079,"")</f>
        <v/>
      </c>
      <c r="B2079" t="str">
        <f>IF(KOKPIT!B2079&lt;&gt;"",KOKPIT!B2079,"")</f>
        <v/>
      </c>
      <c r="C2079" s="124" t="str">
        <f>IF(A2079&lt;&gt;"",SUMIFS('JPK_KR-1'!AL:AL,'JPK_KR-1'!W:W,B2079),"")</f>
        <v/>
      </c>
      <c r="D2079" s="124" t="str">
        <f>IF(A2079&lt;&gt;"",SUMIFS('JPK_KR-1'!AM:AM,'JPK_KR-1'!W:W,B2079),"")</f>
        <v/>
      </c>
      <c r="E2079" t="str">
        <f>IF(KOKPIT!E2079&lt;&gt;"",KOKPIT!E2079,"")</f>
        <v/>
      </c>
      <c r="F2079" t="str">
        <f>IF(KOKPIT!F2079&lt;&gt;"",KOKPIT!F2079,"")</f>
        <v/>
      </c>
      <c r="G2079" s="124" t="str">
        <f>IF(E2079&lt;&gt;"",SUMIFS('JPK_KR-1'!AL:AL,'JPK_KR-1'!W:W,F2079),"")</f>
        <v/>
      </c>
      <c r="H2079" s="124" t="str">
        <f>IF(E2079&lt;&gt;"",SUMIFS('JPK_KR-1'!AM:AM,'JPK_KR-1'!W:W,F2079),"")</f>
        <v/>
      </c>
      <c r="I2079" t="str">
        <f>IF(KOKPIT!I2079&lt;&gt;"",KOKPIT!I2079,"")</f>
        <v/>
      </c>
      <c r="J2079" t="str">
        <f>IF(KOKPIT!J2079&lt;&gt;"",KOKPIT!J2079,"")</f>
        <v/>
      </c>
      <c r="K2079" s="124" t="str">
        <f>IF(I2079&lt;&gt;"",SUMIFS('JPK_KR-1'!AJ:AJ,'JPK_KR-1'!W:W,J2079),"")</f>
        <v/>
      </c>
      <c r="L2079" s="124" t="str">
        <f>IF(I2079&lt;&gt;"",SUMIFS('JPK_KR-1'!AK:AK,'JPK_KR-1'!W:W,J2079),"")</f>
        <v/>
      </c>
    </row>
    <row r="2080" spans="1:12" x14ac:dyDescent="0.35">
      <c r="A2080" t="str">
        <f>IF(KOKPIT!A2080&lt;&gt;"",KOKPIT!A2080,"")</f>
        <v/>
      </c>
      <c r="B2080" t="str">
        <f>IF(KOKPIT!B2080&lt;&gt;"",KOKPIT!B2080,"")</f>
        <v/>
      </c>
      <c r="C2080" s="124" t="str">
        <f>IF(A2080&lt;&gt;"",SUMIFS('JPK_KR-1'!AL:AL,'JPK_KR-1'!W:W,B2080),"")</f>
        <v/>
      </c>
      <c r="D2080" s="124" t="str">
        <f>IF(A2080&lt;&gt;"",SUMIFS('JPK_KR-1'!AM:AM,'JPK_KR-1'!W:W,B2080),"")</f>
        <v/>
      </c>
      <c r="E2080" t="str">
        <f>IF(KOKPIT!E2080&lt;&gt;"",KOKPIT!E2080,"")</f>
        <v/>
      </c>
      <c r="F2080" t="str">
        <f>IF(KOKPIT!F2080&lt;&gt;"",KOKPIT!F2080,"")</f>
        <v/>
      </c>
      <c r="G2080" s="124" t="str">
        <f>IF(E2080&lt;&gt;"",SUMIFS('JPK_KR-1'!AL:AL,'JPK_KR-1'!W:W,F2080),"")</f>
        <v/>
      </c>
      <c r="H2080" s="124" t="str">
        <f>IF(E2080&lt;&gt;"",SUMIFS('JPK_KR-1'!AM:AM,'JPK_KR-1'!W:W,F2080),"")</f>
        <v/>
      </c>
      <c r="I2080" t="str">
        <f>IF(KOKPIT!I2080&lt;&gt;"",KOKPIT!I2080,"")</f>
        <v/>
      </c>
      <c r="J2080" t="str">
        <f>IF(KOKPIT!J2080&lt;&gt;"",KOKPIT!J2080,"")</f>
        <v/>
      </c>
      <c r="K2080" s="124" t="str">
        <f>IF(I2080&lt;&gt;"",SUMIFS('JPK_KR-1'!AJ:AJ,'JPK_KR-1'!W:W,J2080),"")</f>
        <v/>
      </c>
      <c r="L2080" s="124" t="str">
        <f>IF(I2080&lt;&gt;"",SUMIFS('JPK_KR-1'!AK:AK,'JPK_KR-1'!W:W,J2080),"")</f>
        <v/>
      </c>
    </row>
    <row r="2081" spans="1:12" x14ac:dyDescent="0.35">
      <c r="A2081" t="str">
        <f>IF(KOKPIT!A2081&lt;&gt;"",KOKPIT!A2081,"")</f>
        <v/>
      </c>
      <c r="B2081" t="str">
        <f>IF(KOKPIT!B2081&lt;&gt;"",KOKPIT!B2081,"")</f>
        <v/>
      </c>
      <c r="C2081" s="124" t="str">
        <f>IF(A2081&lt;&gt;"",SUMIFS('JPK_KR-1'!AL:AL,'JPK_KR-1'!W:W,B2081),"")</f>
        <v/>
      </c>
      <c r="D2081" s="124" t="str">
        <f>IF(A2081&lt;&gt;"",SUMIFS('JPK_KR-1'!AM:AM,'JPK_KR-1'!W:W,B2081),"")</f>
        <v/>
      </c>
      <c r="E2081" t="str">
        <f>IF(KOKPIT!E2081&lt;&gt;"",KOKPIT!E2081,"")</f>
        <v/>
      </c>
      <c r="F2081" t="str">
        <f>IF(KOKPIT!F2081&lt;&gt;"",KOKPIT!F2081,"")</f>
        <v/>
      </c>
      <c r="G2081" s="124" t="str">
        <f>IF(E2081&lt;&gt;"",SUMIFS('JPK_KR-1'!AL:AL,'JPK_KR-1'!W:W,F2081),"")</f>
        <v/>
      </c>
      <c r="H2081" s="124" t="str">
        <f>IF(E2081&lt;&gt;"",SUMIFS('JPK_KR-1'!AM:AM,'JPK_KR-1'!W:W,F2081),"")</f>
        <v/>
      </c>
      <c r="I2081" t="str">
        <f>IF(KOKPIT!I2081&lt;&gt;"",KOKPIT!I2081,"")</f>
        <v/>
      </c>
      <c r="J2081" t="str">
        <f>IF(KOKPIT!J2081&lt;&gt;"",KOKPIT!J2081,"")</f>
        <v/>
      </c>
      <c r="K2081" s="124" t="str">
        <f>IF(I2081&lt;&gt;"",SUMIFS('JPK_KR-1'!AJ:AJ,'JPK_KR-1'!W:W,J2081),"")</f>
        <v/>
      </c>
      <c r="L2081" s="124" t="str">
        <f>IF(I2081&lt;&gt;"",SUMIFS('JPK_KR-1'!AK:AK,'JPK_KR-1'!W:W,J2081),"")</f>
        <v/>
      </c>
    </row>
    <row r="2082" spans="1:12" x14ac:dyDescent="0.35">
      <c r="A2082" t="str">
        <f>IF(KOKPIT!A2082&lt;&gt;"",KOKPIT!A2082,"")</f>
        <v/>
      </c>
      <c r="B2082" t="str">
        <f>IF(KOKPIT!B2082&lt;&gt;"",KOKPIT!B2082,"")</f>
        <v/>
      </c>
      <c r="C2082" s="124" t="str">
        <f>IF(A2082&lt;&gt;"",SUMIFS('JPK_KR-1'!AL:AL,'JPK_KR-1'!W:W,B2082),"")</f>
        <v/>
      </c>
      <c r="D2082" s="124" t="str">
        <f>IF(A2082&lt;&gt;"",SUMIFS('JPK_KR-1'!AM:AM,'JPK_KR-1'!W:W,B2082),"")</f>
        <v/>
      </c>
      <c r="E2082" t="str">
        <f>IF(KOKPIT!E2082&lt;&gt;"",KOKPIT!E2082,"")</f>
        <v/>
      </c>
      <c r="F2082" t="str">
        <f>IF(KOKPIT!F2082&lt;&gt;"",KOKPIT!F2082,"")</f>
        <v/>
      </c>
      <c r="G2082" s="124" t="str">
        <f>IF(E2082&lt;&gt;"",SUMIFS('JPK_KR-1'!AL:AL,'JPK_KR-1'!W:W,F2082),"")</f>
        <v/>
      </c>
      <c r="H2082" s="124" t="str">
        <f>IF(E2082&lt;&gt;"",SUMIFS('JPK_KR-1'!AM:AM,'JPK_KR-1'!W:W,F2082),"")</f>
        <v/>
      </c>
      <c r="I2082" t="str">
        <f>IF(KOKPIT!I2082&lt;&gt;"",KOKPIT!I2082,"")</f>
        <v/>
      </c>
      <c r="J2082" t="str">
        <f>IF(KOKPIT!J2082&lt;&gt;"",KOKPIT!J2082,"")</f>
        <v/>
      </c>
      <c r="K2082" s="124" t="str">
        <f>IF(I2082&lt;&gt;"",SUMIFS('JPK_KR-1'!AJ:AJ,'JPK_KR-1'!W:W,J2082),"")</f>
        <v/>
      </c>
      <c r="L2082" s="124" t="str">
        <f>IF(I2082&lt;&gt;"",SUMIFS('JPK_KR-1'!AK:AK,'JPK_KR-1'!W:W,J2082),"")</f>
        <v/>
      </c>
    </row>
    <row r="2083" spans="1:12" x14ac:dyDescent="0.35">
      <c r="A2083" t="str">
        <f>IF(KOKPIT!A2083&lt;&gt;"",KOKPIT!A2083,"")</f>
        <v/>
      </c>
      <c r="B2083" t="str">
        <f>IF(KOKPIT!B2083&lt;&gt;"",KOKPIT!B2083,"")</f>
        <v/>
      </c>
      <c r="C2083" s="124" t="str">
        <f>IF(A2083&lt;&gt;"",SUMIFS('JPK_KR-1'!AL:AL,'JPK_KR-1'!W:W,B2083),"")</f>
        <v/>
      </c>
      <c r="D2083" s="124" t="str">
        <f>IF(A2083&lt;&gt;"",SUMIFS('JPK_KR-1'!AM:AM,'JPK_KR-1'!W:W,B2083),"")</f>
        <v/>
      </c>
      <c r="E2083" t="str">
        <f>IF(KOKPIT!E2083&lt;&gt;"",KOKPIT!E2083,"")</f>
        <v/>
      </c>
      <c r="F2083" t="str">
        <f>IF(KOKPIT!F2083&lt;&gt;"",KOKPIT!F2083,"")</f>
        <v/>
      </c>
      <c r="G2083" s="124" t="str">
        <f>IF(E2083&lt;&gt;"",SUMIFS('JPK_KR-1'!AL:AL,'JPK_KR-1'!W:W,F2083),"")</f>
        <v/>
      </c>
      <c r="H2083" s="124" t="str">
        <f>IF(E2083&lt;&gt;"",SUMIFS('JPK_KR-1'!AM:AM,'JPK_KR-1'!W:W,F2083),"")</f>
        <v/>
      </c>
      <c r="I2083" t="str">
        <f>IF(KOKPIT!I2083&lt;&gt;"",KOKPIT!I2083,"")</f>
        <v/>
      </c>
      <c r="J2083" t="str">
        <f>IF(KOKPIT!J2083&lt;&gt;"",KOKPIT!J2083,"")</f>
        <v/>
      </c>
      <c r="K2083" s="124" t="str">
        <f>IF(I2083&lt;&gt;"",SUMIFS('JPK_KR-1'!AJ:AJ,'JPK_KR-1'!W:W,J2083),"")</f>
        <v/>
      </c>
      <c r="L2083" s="124" t="str">
        <f>IF(I2083&lt;&gt;"",SUMIFS('JPK_KR-1'!AK:AK,'JPK_KR-1'!W:W,J2083),"")</f>
        <v/>
      </c>
    </row>
    <row r="2084" spans="1:12" x14ac:dyDescent="0.35">
      <c r="A2084" t="str">
        <f>IF(KOKPIT!A2084&lt;&gt;"",KOKPIT!A2084,"")</f>
        <v/>
      </c>
      <c r="B2084" t="str">
        <f>IF(KOKPIT!B2084&lt;&gt;"",KOKPIT!B2084,"")</f>
        <v/>
      </c>
      <c r="C2084" s="124" t="str">
        <f>IF(A2084&lt;&gt;"",SUMIFS('JPK_KR-1'!AL:AL,'JPK_KR-1'!W:W,B2084),"")</f>
        <v/>
      </c>
      <c r="D2084" s="124" t="str">
        <f>IF(A2084&lt;&gt;"",SUMIFS('JPK_KR-1'!AM:AM,'JPK_KR-1'!W:W,B2084),"")</f>
        <v/>
      </c>
      <c r="E2084" t="str">
        <f>IF(KOKPIT!E2084&lt;&gt;"",KOKPIT!E2084,"")</f>
        <v/>
      </c>
      <c r="F2084" t="str">
        <f>IF(KOKPIT!F2084&lt;&gt;"",KOKPIT!F2084,"")</f>
        <v/>
      </c>
      <c r="G2084" s="124" t="str">
        <f>IF(E2084&lt;&gt;"",SUMIFS('JPK_KR-1'!AL:AL,'JPK_KR-1'!W:W,F2084),"")</f>
        <v/>
      </c>
      <c r="H2084" s="124" t="str">
        <f>IF(E2084&lt;&gt;"",SUMIFS('JPK_KR-1'!AM:AM,'JPK_KR-1'!W:W,F2084),"")</f>
        <v/>
      </c>
      <c r="I2084" t="str">
        <f>IF(KOKPIT!I2084&lt;&gt;"",KOKPIT!I2084,"")</f>
        <v/>
      </c>
      <c r="J2084" t="str">
        <f>IF(KOKPIT!J2084&lt;&gt;"",KOKPIT!J2084,"")</f>
        <v/>
      </c>
      <c r="K2084" s="124" t="str">
        <f>IF(I2084&lt;&gt;"",SUMIFS('JPK_KR-1'!AJ:AJ,'JPK_KR-1'!W:W,J2084),"")</f>
        <v/>
      </c>
      <c r="L2084" s="124" t="str">
        <f>IF(I2084&lt;&gt;"",SUMIFS('JPK_KR-1'!AK:AK,'JPK_KR-1'!W:W,J2084),"")</f>
        <v/>
      </c>
    </row>
    <row r="2085" spans="1:12" x14ac:dyDescent="0.35">
      <c r="A2085" t="str">
        <f>IF(KOKPIT!A2085&lt;&gt;"",KOKPIT!A2085,"")</f>
        <v/>
      </c>
      <c r="B2085" t="str">
        <f>IF(KOKPIT!B2085&lt;&gt;"",KOKPIT!B2085,"")</f>
        <v/>
      </c>
      <c r="C2085" s="124" t="str">
        <f>IF(A2085&lt;&gt;"",SUMIFS('JPK_KR-1'!AL:AL,'JPK_KR-1'!W:W,B2085),"")</f>
        <v/>
      </c>
      <c r="D2085" s="124" t="str">
        <f>IF(A2085&lt;&gt;"",SUMIFS('JPK_KR-1'!AM:AM,'JPK_KR-1'!W:W,B2085),"")</f>
        <v/>
      </c>
      <c r="E2085" t="str">
        <f>IF(KOKPIT!E2085&lt;&gt;"",KOKPIT!E2085,"")</f>
        <v/>
      </c>
      <c r="F2085" t="str">
        <f>IF(KOKPIT!F2085&lt;&gt;"",KOKPIT!F2085,"")</f>
        <v/>
      </c>
      <c r="G2085" s="124" t="str">
        <f>IF(E2085&lt;&gt;"",SUMIFS('JPK_KR-1'!AL:AL,'JPK_KR-1'!W:W,F2085),"")</f>
        <v/>
      </c>
      <c r="H2085" s="124" t="str">
        <f>IF(E2085&lt;&gt;"",SUMIFS('JPK_KR-1'!AM:AM,'JPK_KR-1'!W:W,F2085),"")</f>
        <v/>
      </c>
      <c r="I2085" t="str">
        <f>IF(KOKPIT!I2085&lt;&gt;"",KOKPIT!I2085,"")</f>
        <v/>
      </c>
      <c r="J2085" t="str">
        <f>IF(KOKPIT!J2085&lt;&gt;"",KOKPIT!J2085,"")</f>
        <v/>
      </c>
      <c r="K2085" s="124" t="str">
        <f>IF(I2085&lt;&gt;"",SUMIFS('JPK_KR-1'!AJ:AJ,'JPK_KR-1'!W:W,J2085),"")</f>
        <v/>
      </c>
      <c r="L2085" s="124" t="str">
        <f>IF(I2085&lt;&gt;"",SUMIFS('JPK_KR-1'!AK:AK,'JPK_KR-1'!W:W,J2085),"")</f>
        <v/>
      </c>
    </row>
    <row r="2086" spans="1:12" x14ac:dyDescent="0.35">
      <c r="A2086" t="str">
        <f>IF(KOKPIT!A2086&lt;&gt;"",KOKPIT!A2086,"")</f>
        <v/>
      </c>
      <c r="B2086" t="str">
        <f>IF(KOKPIT!B2086&lt;&gt;"",KOKPIT!B2086,"")</f>
        <v/>
      </c>
      <c r="C2086" s="124" t="str">
        <f>IF(A2086&lt;&gt;"",SUMIFS('JPK_KR-1'!AL:AL,'JPK_KR-1'!W:W,B2086),"")</f>
        <v/>
      </c>
      <c r="D2086" s="124" t="str">
        <f>IF(A2086&lt;&gt;"",SUMIFS('JPK_KR-1'!AM:AM,'JPK_KR-1'!W:W,B2086),"")</f>
        <v/>
      </c>
      <c r="E2086" t="str">
        <f>IF(KOKPIT!E2086&lt;&gt;"",KOKPIT!E2086,"")</f>
        <v/>
      </c>
      <c r="F2086" t="str">
        <f>IF(KOKPIT!F2086&lt;&gt;"",KOKPIT!F2086,"")</f>
        <v/>
      </c>
      <c r="G2086" s="124" t="str">
        <f>IF(E2086&lt;&gt;"",SUMIFS('JPK_KR-1'!AL:AL,'JPK_KR-1'!W:W,F2086),"")</f>
        <v/>
      </c>
      <c r="H2086" s="124" t="str">
        <f>IF(E2086&lt;&gt;"",SUMIFS('JPK_KR-1'!AM:AM,'JPK_KR-1'!W:W,F2086),"")</f>
        <v/>
      </c>
      <c r="I2086" t="str">
        <f>IF(KOKPIT!I2086&lt;&gt;"",KOKPIT!I2086,"")</f>
        <v/>
      </c>
      <c r="J2086" t="str">
        <f>IF(KOKPIT!J2086&lt;&gt;"",KOKPIT!J2086,"")</f>
        <v/>
      </c>
      <c r="K2086" s="124" t="str">
        <f>IF(I2086&lt;&gt;"",SUMIFS('JPK_KR-1'!AJ:AJ,'JPK_KR-1'!W:W,J2086),"")</f>
        <v/>
      </c>
      <c r="L2086" s="124" t="str">
        <f>IF(I2086&lt;&gt;"",SUMIFS('JPK_KR-1'!AK:AK,'JPK_KR-1'!W:W,J2086),"")</f>
        <v/>
      </c>
    </row>
    <row r="2087" spans="1:12" x14ac:dyDescent="0.35">
      <c r="A2087" t="str">
        <f>IF(KOKPIT!A2087&lt;&gt;"",KOKPIT!A2087,"")</f>
        <v/>
      </c>
      <c r="B2087" t="str">
        <f>IF(KOKPIT!B2087&lt;&gt;"",KOKPIT!B2087,"")</f>
        <v/>
      </c>
      <c r="C2087" s="124" t="str">
        <f>IF(A2087&lt;&gt;"",SUMIFS('JPK_KR-1'!AL:AL,'JPK_KR-1'!W:W,B2087),"")</f>
        <v/>
      </c>
      <c r="D2087" s="124" t="str">
        <f>IF(A2087&lt;&gt;"",SUMIFS('JPK_KR-1'!AM:AM,'JPK_KR-1'!W:W,B2087),"")</f>
        <v/>
      </c>
      <c r="E2087" t="str">
        <f>IF(KOKPIT!E2087&lt;&gt;"",KOKPIT!E2087,"")</f>
        <v/>
      </c>
      <c r="F2087" t="str">
        <f>IF(KOKPIT!F2087&lt;&gt;"",KOKPIT!F2087,"")</f>
        <v/>
      </c>
      <c r="G2087" s="124" t="str">
        <f>IF(E2087&lt;&gt;"",SUMIFS('JPK_KR-1'!AL:AL,'JPK_KR-1'!W:W,F2087),"")</f>
        <v/>
      </c>
      <c r="H2087" s="124" t="str">
        <f>IF(E2087&lt;&gt;"",SUMIFS('JPK_KR-1'!AM:AM,'JPK_KR-1'!W:W,F2087),"")</f>
        <v/>
      </c>
      <c r="I2087" t="str">
        <f>IF(KOKPIT!I2087&lt;&gt;"",KOKPIT!I2087,"")</f>
        <v/>
      </c>
      <c r="J2087" t="str">
        <f>IF(KOKPIT!J2087&lt;&gt;"",KOKPIT!J2087,"")</f>
        <v/>
      </c>
      <c r="K2087" s="124" t="str">
        <f>IF(I2087&lt;&gt;"",SUMIFS('JPK_KR-1'!AJ:AJ,'JPK_KR-1'!W:W,J2087),"")</f>
        <v/>
      </c>
      <c r="L2087" s="124" t="str">
        <f>IF(I2087&lt;&gt;"",SUMIFS('JPK_KR-1'!AK:AK,'JPK_KR-1'!W:W,J2087),"")</f>
        <v/>
      </c>
    </row>
    <row r="2088" spans="1:12" x14ac:dyDescent="0.35">
      <c r="A2088" t="str">
        <f>IF(KOKPIT!A2088&lt;&gt;"",KOKPIT!A2088,"")</f>
        <v/>
      </c>
      <c r="B2088" t="str">
        <f>IF(KOKPIT!B2088&lt;&gt;"",KOKPIT!B2088,"")</f>
        <v/>
      </c>
      <c r="C2088" s="124" t="str">
        <f>IF(A2088&lt;&gt;"",SUMIFS('JPK_KR-1'!AL:AL,'JPK_KR-1'!W:W,B2088),"")</f>
        <v/>
      </c>
      <c r="D2088" s="124" t="str">
        <f>IF(A2088&lt;&gt;"",SUMIFS('JPK_KR-1'!AM:AM,'JPK_KR-1'!W:W,B2088),"")</f>
        <v/>
      </c>
      <c r="E2088" t="str">
        <f>IF(KOKPIT!E2088&lt;&gt;"",KOKPIT!E2088,"")</f>
        <v/>
      </c>
      <c r="F2088" t="str">
        <f>IF(KOKPIT!F2088&lt;&gt;"",KOKPIT!F2088,"")</f>
        <v/>
      </c>
      <c r="G2088" s="124" t="str">
        <f>IF(E2088&lt;&gt;"",SUMIFS('JPK_KR-1'!AL:AL,'JPK_KR-1'!W:W,F2088),"")</f>
        <v/>
      </c>
      <c r="H2088" s="124" t="str">
        <f>IF(E2088&lt;&gt;"",SUMIFS('JPK_KR-1'!AM:AM,'JPK_KR-1'!W:W,F2088),"")</f>
        <v/>
      </c>
      <c r="I2088" t="str">
        <f>IF(KOKPIT!I2088&lt;&gt;"",KOKPIT!I2088,"")</f>
        <v/>
      </c>
      <c r="J2088" t="str">
        <f>IF(KOKPIT!J2088&lt;&gt;"",KOKPIT!J2088,"")</f>
        <v/>
      </c>
      <c r="K2088" s="124" t="str">
        <f>IF(I2088&lt;&gt;"",SUMIFS('JPK_KR-1'!AJ:AJ,'JPK_KR-1'!W:W,J2088),"")</f>
        <v/>
      </c>
      <c r="L2088" s="124" t="str">
        <f>IF(I2088&lt;&gt;"",SUMIFS('JPK_KR-1'!AK:AK,'JPK_KR-1'!W:W,J2088),"")</f>
        <v/>
      </c>
    </row>
    <row r="2089" spans="1:12" x14ac:dyDescent="0.35">
      <c r="A2089" t="str">
        <f>IF(KOKPIT!A2089&lt;&gt;"",KOKPIT!A2089,"")</f>
        <v/>
      </c>
      <c r="B2089" t="str">
        <f>IF(KOKPIT!B2089&lt;&gt;"",KOKPIT!B2089,"")</f>
        <v/>
      </c>
      <c r="C2089" s="124" t="str">
        <f>IF(A2089&lt;&gt;"",SUMIFS('JPK_KR-1'!AL:AL,'JPK_KR-1'!W:W,B2089),"")</f>
        <v/>
      </c>
      <c r="D2089" s="124" t="str">
        <f>IF(A2089&lt;&gt;"",SUMIFS('JPK_KR-1'!AM:AM,'JPK_KR-1'!W:W,B2089),"")</f>
        <v/>
      </c>
      <c r="E2089" t="str">
        <f>IF(KOKPIT!E2089&lt;&gt;"",KOKPIT!E2089,"")</f>
        <v/>
      </c>
      <c r="F2089" t="str">
        <f>IF(KOKPIT!F2089&lt;&gt;"",KOKPIT!F2089,"")</f>
        <v/>
      </c>
      <c r="G2089" s="124" t="str">
        <f>IF(E2089&lt;&gt;"",SUMIFS('JPK_KR-1'!AL:AL,'JPK_KR-1'!W:W,F2089),"")</f>
        <v/>
      </c>
      <c r="H2089" s="124" t="str">
        <f>IF(E2089&lt;&gt;"",SUMIFS('JPK_KR-1'!AM:AM,'JPK_KR-1'!W:W,F2089),"")</f>
        <v/>
      </c>
      <c r="I2089" t="str">
        <f>IF(KOKPIT!I2089&lt;&gt;"",KOKPIT!I2089,"")</f>
        <v/>
      </c>
      <c r="J2089" t="str">
        <f>IF(KOKPIT!J2089&lt;&gt;"",KOKPIT!J2089,"")</f>
        <v/>
      </c>
      <c r="K2089" s="124" t="str">
        <f>IF(I2089&lt;&gt;"",SUMIFS('JPK_KR-1'!AJ:AJ,'JPK_KR-1'!W:W,J2089),"")</f>
        <v/>
      </c>
      <c r="L2089" s="124" t="str">
        <f>IF(I2089&lt;&gt;"",SUMIFS('JPK_KR-1'!AK:AK,'JPK_KR-1'!W:W,J2089),"")</f>
        <v/>
      </c>
    </row>
    <row r="2090" spans="1:12" x14ac:dyDescent="0.35">
      <c r="A2090" t="str">
        <f>IF(KOKPIT!A2090&lt;&gt;"",KOKPIT!A2090,"")</f>
        <v/>
      </c>
      <c r="B2090" t="str">
        <f>IF(KOKPIT!B2090&lt;&gt;"",KOKPIT!B2090,"")</f>
        <v/>
      </c>
      <c r="C2090" s="124" t="str">
        <f>IF(A2090&lt;&gt;"",SUMIFS('JPK_KR-1'!AL:AL,'JPK_KR-1'!W:W,B2090),"")</f>
        <v/>
      </c>
      <c r="D2090" s="124" t="str">
        <f>IF(A2090&lt;&gt;"",SUMIFS('JPK_KR-1'!AM:AM,'JPK_KR-1'!W:W,B2090),"")</f>
        <v/>
      </c>
      <c r="E2090" t="str">
        <f>IF(KOKPIT!E2090&lt;&gt;"",KOKPIT!E2090,"")</f>
        <v/>
      </c>
      <c r="F2090" t="str">
        <f>IF(KOKPIT!F2090&lt;&gt;"",KOKPIT!F2090,"")</f>
        <v/>
      </c>
      <c r="G2090" s="124" t="str">
        <f>IF(E2090&lt;&gt;"",SUMIFS('JPK_KR-1'!AL:AL,'JPK_KR-1'!W:W,F2090),"")</f>
        <v/>
      </c>
      <c r="H2090" s="124" t="str">
        <f>IF(E2090&lt;&gt;"",SUMIFS('JPK_KR-1'!AM:AM,'JPK_KR-1'!W:W,F2090),"")</f>
        <v/>
      </c>
      <c r="I2090" t="str">
        <f>IF(KOKPIT!I2090&lt;&gt;"",KOKPIT!I2090,"")</f>
        <v/>
      </c>
      <c r="J2090" t="str">
        <f>IF(KOKPIT!J2090&lt;&gt;"",KOKPIT!J2090,"")</f>
        <v/>
      </c>
      <c r="K2090" s="124" t="str">
        <f>IF(I2090&lt;&gt;"",SUMIFS('JPK_KR-1'!AJ:AJ,'JPK_KR-1'!W:W,J2090),"")</f>
        <v/>
      </c>
      <c r="L2090" s="124" t="str">
        <f>IF(I2090&lt;&gt;"",SUMIFS('JPK_KR-1'!AK:AK,'JPK_KR-1'!W:W,J2090),"")</f>
        <v/>
      </c>
    </row>
    <row r="2091" spans="1:12" x14ac:dyDescent="0.35">
      <c r="A2091" t="str">
        <f>IF(KOKPIT!A2091&lt;&gt;"",KOKPIT!A2091,"")</f>
        <v/>
      </c>
      <c r="B2091" t="str">
        <f>IF(KOKPIT!B2091&lt;&gt;"",KOKPIT!B2091,"")</f>
        <v/>
      </c>
      <c r="C2091" s="124" t="str">
        <f>IF(A2091&lt;&gt;"",SUMIFS('JPK_KR-1'!AL:AL,'JPK_KR-1'!W:W,B2091),"")</f>
        <v/>
      </c>
      <c r="D2091" s="124" t="str">
        <f>IF(A2091&lt;&gt;"",SUMIFS('JPK_KR-1'!AM:AM,'JPK_KR-1'!W:W,B2091),"")</f>
        <v/>
      </c>
      <c r="E2091" t="str">
        <f>IF(KOKPIT!E2091&lt;&gt;"",KOKPIT!E2091,"")</f>
        <v/>
      </c>
      <c r="F2091" t="str">
        <f>IF(KOKPIT!F2091&lt;&gt;"",KOKPIT!F2091,"")</f>
        <v/>
      </c>
      <c r="G2091" s="124" t="str">
        <f>IF(E2091&lt;&gt;"",SUMIFS('JPK_KR-1'!AL:AL,'JPK_KR-1'!W:W,F2091),"")</f>
        <v/>
      </c>
      <c r="H2091" s="124" t="str">
        <f>IF(E2091&lt;&gt;"",SUMIFS('JPK_KR-1'!AM:AM,'JPK_KR-1'!W:W,F2091),"")</f>
        <v/>
      </c>
      <c r="I2091" t="str">
        <f>IF(KOKPIT!I2091&lt;&gt;"",KOKPIT!I2091,"")</f>
        <v/>
      </c>
      <c r="J2091" t="str">
        <f>IF(KOKPIT!J2091&lt;&gt;"",KOKPIT!J2091,"")</f>
        <v/>
      </c>
      <c r="K2091" s="124" t="str">
        <f>IF(I2091&lt;&gt;"",SUMIFS('JPK_KR-1'!AJ:AJ,'JPK_KR-1'!W:W,J2091),"")</f>
        <v/>
      </c>
      <c r="L2091" s="124" t="str">
        <f>IF(I2091&lt;&gt;"",SUMIFS('JPK_KR-1'!AK:AK,'JPK_KR-1'!W:W,J2091),"")</f>
        <v/>
      </c>
    </row>
    <row r="2092" spans="1:12" x14ac:dyDescent="0.35">
      <c r="A2092" t="str">
        <f>IF(KOKPIT!A2092&lt;&gt;"",KOKPIT!A2092,"")</f>
        <v/>
      </c>
      <c r="B2092" t="str">
        <f>IF(KOKPIT!B2092&lt;&gt;"",KOKPIT!B2092,"")</f>
        <v/>
      </c>
      <c r="C2092" s="124" t="str">
        <f>IF(A2092&lt;&gt;"",SUMIFS('JPK_KR-1'!AL:AL,'JPK_KR-1'!W:W,B2092),"")</f>
        <v/>
      </c>
      <c r="D2092" s="124" t="str">
        <f>IF(A2092&lt;&gt;"",SUMIFS('JPK_KR-1'!AM:AM,'JPK_KR-1'!W:W,B2092),"")</f>
        <v/>
      </c>
      <c r="E2092" t="str">
        <f>IF(KOKPIT!E2092&lt;&gt;"",KOKPIT!E2092,"")</f>
        <v/>
      </c>
      <c r="F2092" t="str">
        <f>IF(KOKPIT!F2092&lt;&gt;"",KOKPIT!F2092,"")</f>
        <v/>
      </c>
      <c r="G2092" s="124" t="str">
        <f>IF(E2092&lt;&gt;"",SUMIFS('JPK_KR-1'!AL:AL,'JPK_KR-1'!W:W,F2092),"")</f>
        <v/>
      </c>
      <c r="H2092" s="124" t="str">
        <f>IF(E2092&lt;&gt;"",SUMIFS('JPK_KR-1'!AM:AM,'JPK_KR-1'!W:W,F2092),"")</f>
        <v/>
      </c>
      <c r="I2092" t="str">
        <f>IF(KOKPIT!I2092&lt;&gt;"",KOKPIT!I2092,"")</f>
        <v/>
      </c>
      <c r="J2092" t="str">
        <f>IF(KOKPIT!J2092&lt;&gt;"",KOKPIT!J2092,"")</f>
        <v/>
      </c>
      <c r="K2092" s="124" t="str">
        <f>IF(I2092&lt;&gt;"",SUMIFS('JPK_KR-1'!AJ:AJ,'JPK_KR-1'!W:W,J2092),"")</f>
        <v/>
      </c>
      <c r="L2092" s="124" t="str">
        <f>IF(I2092&lt;&gt;"",SUMIFS('JPK_KR-1'!AK:AK,'JPK_KR-1'!W:W,J2092),"")</f>
        <v/>
      </c>
    </row>
    <row r="2093" spans="1:12" x14ac:dyDescent="0.35">
      <c r="A2093" t="str">
        <f>IF(KOKPIT!A2093&lt;&gt;"",KOKPIT!A2093,"")</f>
        <v/>
      </c>
      <c r="B2093" t="str">
        <f>IF(KOKPIT!B2093&lt;&gt;"",KOKPIT!B2093,"")</f>
        <v/>
      </c>
      <c r="C2093" s="124" t="str">
        <f>IF(A2093&lt;&gt;"",SUMIFS('JPK_KR-1'!AL:AL,'JPK_KR-1'!W:W,B2093),"")</f>
        <v/>
      </c>
      <c r="D2093" s="124" t="str">
        <f>IF(A2093&lt;&gt;"",SUMIFS('JPK_KR-1'!AM:AM,'JPK_KR-1'!W:W,B2093),"")</f>
        <v/>
      </c>
      <c r="E2093" t="str">
        <f>IF(KOKPIT!E2093&lt;&gt;"",KOKPIT!E2093,"")</f>
        <v/>
      </c>
      <c r="F2093" t="str">
        <f>IF(KOKPIT!F2093&lt;&gt;"",KOKPIT!F2093,"")</f>
        <v/>
      </c>
      <c r="G2093" s="124" t="str">
        <f>IF(E2093&lt;&gt;"",SUMIFS('JPK_KR-1'!AL:AL,'JPK_KR-1'!W:W,F2093),"")</f>
        <v/>
      </c>
      <c r="H2093" s="124" t="str">
        <f>IF(E2093&lt;&gt;"",SUMIFS('JPK_KR-1'!AM:AM,'JPK_KR-1'!W:W,F2093),"")</f>
        <v/>
      </c>
      <c r="I2093" t="str">
        <f>IF(KOKPIT!I2093&lt;&gt;"",KOKPIT!I2093,"")</f>
        <v/>
      </c>
      <c r="J2093" t="str">
        <f>IF(KOKPIT!J2093&lt;&gt;"",KOKPIT!J2093,"")</f>
        <v/>
      </c>
      <c r="K2093" s="124" t="str">
        <f>IF(I2093&lt;&gt;"",SUMIFS('JPK_KR-1'!AJ:AJ,'JPK_KR-1'!W:W,J2093),"")</f>
        <v/>
      </c>
      <c r="L2093" s="124" t="str">
        <f>IF(I2093&lt;&gt;"",SUMIFS('JPK_KR-1'!AK:AK,'JPK_KR-1'!W:W,J2093),"")</f>
        <v/>
      </c>
    </row>
    <row r="2094" spans="1:12" x14ac:dyDescent="0.35">
      <c r="A2094" t="str">
        <f>IF(KOKPIT!A2094&lt;&gt;"",KOKPIT!A2094,"")</f>
        <v/>
      </c>
      <c r="B2094" t="str">
        <f>IF(KOKPIT!B2094&lt;&gt;"",KOKPIT!B2094,"")</f>
        <v/>
      </c>
      <c r="C2094" s="124" t="str">
        <f>IF(A2094&lt;&gt;"",SUMIFS('JPK_KR-1'!AL:AL,'JPK_KR-1'!W:W,B2094),"")</f>
        <v/>
      </c>
      <c r="D2094" s="124" t="str">
        <f>IF(A2094&lt;&gt;"",SUMIFS('JPK_KR-1'!AM:AM,'JPK_KR-1'!W:W,B2094),"")</f>
        <v/>
      </c>
      <c r="E2094" t="str">
        <f>IF(KOKPIT!E2094&lt;&gt;"",KOKPIT!E2094,"")</f>
        <v/>
      </c>
      <c r="F2094" t="str">
        <f>IF(KOKPIT!F2094&lt;&gt;"",KOKPIT!F2094,"")</f>
        <v/>
      </c>
      <c r="G2094" s="124" t="str">
        <f>IF(E2094&lt;&gt;"",SUMIFS('JPK_KR-1'!AL:AL,'JPK_KR-1'!W:W,F2094),"")</f>
        <v/>
      </c>
      <c r="H2094" s="124" t="str">
        <f>IF(E2094&lt;&gt;"",SUMIFS('JPK_KR-1'!AM:AM,'JPK_KR-1'!W:W,F2094),"")</f>
        <v/>
      </c>
      <c r="I2094" t="str">
        <f>IF(KOKPIT!I2094&lt;&gt;"",KOKPIT!I2094,"")</f>
        <v/>
      </c>
      <c r="J2094" t="str">
        <f>IF(KOKPIT!J2094&lt;&gt;"",KOKPIT!J2094,"")</f>
        <v/>
      </c>
      <c r="K2094" s="124" t="str">
        <f>IF(I2094&lt;&gt;"",SUMIFS('JPK_KR-1'!AJ:AJ,'JPK_KR-1'!W:W,J2094),"")</f>
        <v/>
      </c>
      <c r="L2094" s="124" t="str">
        <f>IF(I2094&lt;&gt;"",SUMIFS('JPK_KR-1'!AK:AK,'JPK_KR-1'!W:W,J2094),"")</f>
        <v/>
      </c>
    </row>
    <row r="2095" spans="1:12" x14ac:dyDescent="0.35">
      <c r="A2095" t="str">
        <f>IF(KOKPIT!A2095&lt;&gt;"",KOKPIT!A2095,"")</f>
        <v/>
      </c>
      <c r="B2095" t="str">
        <f>IF(KOKPIT!B2095&lt;&gt;"",KOKPIT!B2095,"")</f>
        <v/>
      </c>
      <c r="C2095" s="124" t="str">
        <f>IF(A2095&lt;&gt;"",SUMIFS('JPK_KR-1'!AL:AL,'JPK_KR-1'!W:W,B2095),"")</f>
        <v/>
      </c>
      <c r="D2095" s="124" t="str">
        <f>IF(A2095&lt;&gt;"",SUMIFS('JPK_KR-1'!AM:AM,'JPK_KR-1'!W:W,B2095),"")</f>
        <v/>
      </c>
      <c r="E2095" t="str">
        <f>IF(KOKPIT!E2095&lt;&gt;"",KOKPIT!E2095,"")</f>
        <v/>
      </c>
      <c r="F2095" t="str">
        <f>IF(KOKPIT!F2095&lt;&gt;"",KOKPIT!F2095,"")</f>
        <v/>
      </c>
      <c r="G2095" s="124" t="str">
        <f>IF(E2095&lt;&gt;"",SUMIFS('JPK_KR-1'!AL:AL,'JPK_KR-1'!W:W,F2095),"")</f>
        <v/>
      </c>
      <c r="H2095" s="124" t="str">
        <f>IF(E2095&lt;&gt;"",SUMIFS('JPK_KR-1'!AM:AM,'JPK_KR-1'!W:W,F2095),"")</f>
        <v/>
      </c>
      <c r="I2095" t="str">
        <f>IF(KOKPIT!I2095&lt;&gt;"",KOKPIT!I2095,"")</f>
        <v/>
      </c>
      <c r="J2095" t="str">
        <f>IF(KOKPIT!J2095&lt;&gt;"",KOKPIT!J2095,"")</f>
        <v/>
      </c>
      <c r="K2095" s="124" t="str">
        <f>IF(I2095&lt;&gt;"",SUMIFS('JPK_KR-1'!AJ:AJ,'JPK_KR-1'!W:W,J2095),"")</f>
        <v/>
      </c>
      <c r="L2095" s="124" t="str">
        <f>IF(I2095&lt;&gt;"",SUMIFS('JPK_KR-1'!AK:AK,'JPK_KR-1'!W:W,J2095),"")</f>
        <v/>
      </c>
    </row>
    <row r="2096" spans="1:12" x14ac:dyDescent="0.35">
      <c r="A2096" t="str">
        <f>IF(KOKPIT!A2096&lt;&gt;"",KOKPIT!A2096,"")</f>
        <v/>
      </c>
      <c r="B2096" t="str">
        <f>IF(KOKPIT!B2096&lt;&gt;"",KOKPIT!B2096,"")</f>
        <v/>
      </c>
      <c r="C2096" s="124" t="str">
        <f>IF(A2096&lt;&gt;"",SUMIFS('JPK_KR-1'!AL:AL,'JPK_KR-1'!W:W,B2096),"")</f>
        <v/>
      </c>
      <c r="D2096" s="124" t="str">
        <f>IF(A2096&lt;&gt;"",SUMIFS('JPK_KR-1'!AM:AM,'JPK_KR-1'!W:W,B2096),"")</f>
        <v/>
      </c>
      <c r="E2096" t="str">
        <f>IF(KOKPIT!E2096&lt;&gt;"",KOKPIT!E2096,"")</f>
        <v/>
      </c>
      <c r="F2096" t="str">
        <f>IF(KOKPIT!F2096&lt;&gt;"",KOKPIT!F2096,"")</f>
        <v/>
      </c>
      <c r="G2096" s="124" t="str">
        <f>IF(E2096&lt;&gt;"",SUMIFS('JPK_KR-1'!AL:AL,'JPK_KR-1'!W:W,F2096),"")</f>
        <v/>
      </c>
      <c r="H2096" s="124" t="str">
        <f>IF(E2096&lt;&gt;"",SUMIFS('JPK_KR-1'!AM:AM,'JPK_KR-1'!W:W,F2096),"")</f>
        <v/>
      </c>
      <c r="I2096" t="str">
        <f>IF(KOKPIT!I2096&lt;&gt;"",KOKPIT!I2096,"")</f>
        <v/>
      </c>
      <c r="J2096" t="str">
        <f>IF(KOKPIT!J2096&lt;&gt;"",KOKPIT!J2096,"")</f>
        <v/>
      </c>
      <c r="K2096" s="124" t="str">
        <f>IF(I2096&lt;&gt;"",SUMIFS('JPK_KR-1'!AJ:AJ,'JPK_KR-1'!W:W,J2096),"")</f>
        <v/>
      </c>
      <c r="L2096" s="124" t="str">
        <f>IF(I2096&lt;&gt;"",SUMIFS('JPK_KR-1'!AK:AK,'JPK_KR-1'!W:W,J2096),"")</f>
        <v/>
      </c>
    </row>
    <row r="2097" spans="1:12" x14ac:dyDescent="0.35">
      <c r="A2097" t="str">
        <f>IF(KOKPIT!A2097&lt;&gt;"",KOKPIT!A2097,"")</f>
        <v/>
      </c>
      <c r="B2097" t="str">
        <f>IF(KOKPIT!B2097&lt;&gt;"",KOKPIT!B2097,"")</f>
        <v/>
      </c>
      <c r="C2097" s="124" t="str">
        <f>IF(A2097&lt;&gt;"",SUMIFS('JPK_KR-1'!AL:AL,'JPK_KR-1'!W:W,B2097),"")</f>
        <v/>
      </c>
      <c r="D2097" s="124" t="str">
        <f>IF(A2097&lt;&gt;"",SUMIFS('JPK_KR-1'!AM:AM,'JPK_KR-1'!W:W,B2097),"")</f>
        <v/>
      </c>
      <c r="E2097" t="str">
        <f>IF(KOKPIT!E2097&lt;&gt;"",KOKPIT!E2097,"")</f>
        <v/>
      </c>
      <c r="F2097" t="str">
        <f>IF(KOKPIT!F2097&lt;&gt;"",KOKPIT!F2097,"")</f>
        <v/>
      </c>
      <c r="G2097" s="124" t="str">
        <f>IF(E2097&lt;&gt;"",SUMIFS('JPK_KR-1'!AL:AL,'JPK_KR-1'!W:W,F2097),"")</f>
        <v/>
      </c>
      <c r="H2097" s="124" t="str">
        <f>IF(E2097&lt;&gt;"",SUMIFS('JPK_KR-1'!AM:AM,'JPK_KR-1'!W:W,F2097),"")</f>
        <v/>
      </c>
      <c r="I2097" t="str">
        <f>IF(KOKPIT!I2097&lt;&gt;"",KOKPIT!I2097,"")</f>
        <v/>
      </c>
      <c r="J2097" t="str">
        <f>IF(KOKPIT!J2097&lt;&gt;"",KOKPIT!J2097,"")</f>
        <v/>
      </c>
      <c r="K2097" s="124" t="str">
        <f>IF(I2097&lt;&gt;"",SUMIFS('JPK_KR-1'!AJ:AJ,'JPK_KR-1'!W:W,J2097),"")</f>
        <v/>
      </c>
      <c r="L2097" s="124" t="str">
        <f>IF(I2097&lt;&gt;"",SUMIFS('JPK_KR-1'!AK:AK,'JPK_KR-1'!W:W,J2097),"")</f>
        <v/>
      </c>
    </row>
    <row r="2098" spans="1:12" x14ac:dyDescent="0.35">
      <c r="A2098" t="str">
        <f>IF(KOKPIT!A2098&lt;&gt;"",KOKPIT!A2098,"")</f>
        <v/>
      </c>
      <c r="B2098" t="str">
        <f>IF(KOKPIT!B2098&lt;&gt;"",KOKPIT!B2098,"")</f>
        <v/>
      </c>
      <c r="C2098" s="124" t="str">
        <f>IF(A2098&lt;&gt;"",SUMIFS('JPK_KR-1'!AL:AL,'JPK_KR-1'!W:W,B2098),"")</f>
        <v/>
      </c>
      <c r="D2098" s="124" t="str">
        <f>IF(A2098&lt;&gt;"",SUMIFS('JPK_KR-1'!AM:AM,'JPK_KR-1'!W:W,B2098),"")</f>
        <v/>
      </c>
      <c r="E2098" t="str">
        <f>IF(KOKPIT!E2098&lt;&gt;"",KOKPIT!E2098,"")</f>
        <v/>
      </c>
      <c r="F2098" t="str">
        <f>IF(KOKPIT!F2098&lt;&gt;"",KOKPIT!F2098,"")</f>
        <v/>
      </c>
      <c r="G2098" s="124" t="str">
        <f>IF(E2098&lt;&gt;"",SUMIFS('JPK_KR-1'!AL:AL,'JPK_KR-1'!W:W,F2098),"")</f>
        <v/>
      </c>
      <c r="H2098" s="124" t="str">
        <f>IF(E2098&lt;&gt;"",SUMIFS('JPK_KR-1'!AM:AM,'JPK_KR-1'!W:W,F2098),"")</f>
        <v/>
      </c>
      <c r="I2098" t="str">
        <f>IF(KOKPIT!I2098&lt;&gt;"",KOKPIT!I2098,"")</f>
        <v/>
      </c>
      <c r="J2098" t="str">
        <f>IF(KOKPIT!J2098&lt;&gt;"",KOKPIT!J2098,"")</f>
        <v/>
      </c>
      <c r="K2098" s="124" t="str">
        <f>IF(I2098&lt;&gt;"",SUMIFS('JPK_KR-1'!AJ:AJ,'JPK_KR-1'!W:W,J2098),"")</f>
        <v/>
      </c>
      <c r="L2098" s="124" t="str">
        <f>IF(I2098&lt;&gt;"",SUMIFS('JPK_KR-1'!AK:AK,'JPK_KR-1'!W:W,J2098),"")</f>
        <v/>
      </c>
    </row>
    <row r="2099" spans="1:12" x14ac:dyDescent="0.35">
      <c r="A2099" t="str">
        <f>IF(KOKPIT!A2099&lt;&gt;"",KOKPIT!A2099,"")</f>
        <v/>
      </c>
      <c r="B2099" t="str">
        <f>IF(KOKPIT!B2099&lt;&gt;"",KOKPIT!B2099,"")</f>
        <v/>
      </c>
      <c r="C2099" s="124" t="str">
        <f>IF(A2099&lt;&gt;"",SUMIFS('JPK_KR-1'!AL:AL,'JPK_KR-1'!W:W,B2099),"")</f>
        <v/>
      </c>
      <c r="D2099" s="124" t="str">
        <f>IF(A2099&lt;&gt;"",SUMIFS('JPK_KR-1'!AM:AM,'JPK_KR-1'!W:W,B2099),"")</f>
        <v/>
      </c>
      <c r="E2099" t="str">
        <f>IF(KOKPIT!E2099&lt;&gt;"",KOKPIT!E2099,"")</f>
        <v/>
      </c>
      <c r="F2099" t="str">
        <f>IF(KOKPIT!F2099&lt;&gt;"",KOKPIT!F2099,"")</f>
        <v/>
      </c>
      <c r="G2099" s="124" t="str">
        <f>IF(E2099&lt;&gt;"",SUMIFS('JPK_KR-1'!AL:AL,'JPK_KR-1'!W:W,F2099),"")</f>
        <v/>
      </c>
      <c r="H2099" s="124" t="str">
        <f>IF(E2099&lt;&gt;"",SUMIFS('JPK_KR-1'!AM:AM,'JPK_KR-1'!W:W,F2099),"")</f>
        <v/>
      </c>
      <c r="I2099" t="str">
        <f>IF(KOKPIT!I2099&lt;&gt;"",KOKPIT!I2099,"")</f>
        <v/>
      </c>
      <c r="J2099" t="str">
        <f>IF(KOKPIT!J2099&lt;&gt;"",KOKPIT!J2099,"")</f>
        <v/>
      </c>
      <c r="K2099" s="124" t="str">
        <f>IF(I2099&lt;&gt;"",SUMIFS('JPK_KR-1'!AJ:AJ,'JPK_KR-1'!W:W,J2099),"")</f>
        <v/>
      </c>
      <c r="L2099" s="124" t="str">
        <f>IF(I2099&lt;&gt;"",SUMIFS('JPK_KR-1'!AK:AK,'JPK_KR-1'!W:W,J2099),"")</f>
        <v/>
      </c>
    </row>
    <row r="2100" spans="1:12" x14ac:dyDescent="0.35">
      <c r="A2100" t="str">
        <f>IF(KOKPIT!A2100&lt;&gt;"",KOKPIT!A2100,"")</f>
        <v/>
      </c>
      <c r="B2100" t="str">
        <f>IF(KOKPIT!B2100&lt;&gt;"",KOKPIT!B2100,"")</f>
        <v/>
      </c>
      <c r="C2100" s="124" t="str">
        <f>IF(A2100&lt;&gt;"",SUMIFS('JPK_KR-1'!AL:AL,'JPK_KR-1'!W:W,B2100),"")</f>
        <v/>
      </c>
      <c r="D2100" s="124" t="str">
        <f>IF(A2100&lt;&gt;"",SUMIFS('JPK_KR-1'!AM:AM,'JPK_KR-1'!W:W,B2100),"")</f>
        <v/>
      </c>
      <c r="E2100" t="str">
        <f>IF(KOKPIT!E2100&lt;&gt;"",KOKPIT!E2100,"")</f>
        <v/>
      </c>
      <c r="F2100" t="str">
        <f>IF(KOKPIT!F2100&lt;&gt;"",KOKPIT!F2100,"")</f>
        <v/>
      </c>
      <c r="G2100" s="124" t="str">
        <f>IF(E2100&lt;&gt;"",SUMIFS('JPK_KR-1'!AL:AL,'JPK_KR-1'!W:W,F2100),"")</f>
        <v/>
      </c>
      <c r="H2100" s="124" t="str">
        <f>IF(E2100&lt;&gt;"",SUMIFS('JPK_KR-1'!AM:AM,'JPK_KR-1'!W:W,F2100),"")</f>
        <v/>
      </c>
      <c r="I2100" t="str">
        <f>IF(KOKPIT!I2100&lt;&gt;"",KOKPIT!I2100,"")</f>
        <v/>
      </c>
      <c r="J2100" t="str">
        <f>IF(KOKPIT!J2100&lt;&gt;"",KOKPIT!J2100,"")</f>
        <v/>
      </c>
      <c r="K2100" s="124" t="str">
        <f>IF(I2100&lt;&gt;"",SUMIFS('JPK_KR-1'!AJ:AJ,'JPK_KR-1'!W:W,J2100),"")</f>
        <v/>
      </c>
      <c r="L2100" s="124" t="str">
        <f>IF(I2100&lt;&gt;"",SUMIFS('JPK_KR-1'!AK:AK,'JPK_KR-1'!W:W,J2100),"")</f>
        <v/>
      </c>
    </row>
    <row r="2101" spans="1:12" x14ac:dyDescent="0.35">
      <c r="A2101" t="str">
        <f>IF(KOKPIT!A2101&lt;&gt;"",KOKPIT!A2101,"")</f>
        <v/>
      </c>
      <c r="B2101" t="str">
        <f>IF(KOKPIT!B2101&lt;&gt;"",KOKPIT!B2101,"")</f>
        <v/>
      </c>
      <c r="C2101" s="124" t="str">
        <f>IF(A2101&lt;&gt;"",SUMIFS('JPK_KR-1'!AL:AL,'JPK_KR-1'!W:W,B2101),"")</f>
        <v/>
      </c>
      <c r="D2101" s="124" t="str">
        <f>IF(A2101&lt;&gt;"",SUMIFS('JPK_KR-1'!AM:AM,'JPK_KR-1'!W:W,B2101),"")</f>
        <v/>
      </c>
      <c r="E2101" t="str">
        <f>IF(KOKPIT!E2101&lt;&gt;"",KOKPIT!E2101,"")</f>
        <v/>
      </c>
      <c r="F2101" t="str">
        <f>IF(KOKPIT!F2101&lt;&gt;"",KOKPIT!F2101,"")</f>
        <v/>
      </c>
      <c r="G2101" s="124" t="str">
        <f>IF(E2101&lt;&gt;"",SUMIFS('JPK_KR-1'!AL:AL,'JPK_KR-1'!W:W,F2101),"")</f>
        <v/>
      </c>
      <c r="H2101" s="124" t="str">
        <f>IF(E2101&lt;&gt;"",SUMIFS('JPK_KR-1'!AM:AM,'JPK_KR-1'!W:W,F2101),"")</f>
        <v/>
      </c>
      <c r="I2101" t="str">
        <f>IF(KOKPIT!I2101&lt;&gt;"",KOKPIT!I2101,"")</f>
        <v/>
      </c>
      <c r="J2101" t="str">
        <f>IF(KOKPIT!J2101&lt;&gt;"",KOKPIT!J2101,"")</f>
        <v/>
      </c>
      <c r="K2101" s="124" t="str">
        <f>IF(I2101&lt;&gt;"",SUMIFS('JPK_KR-1'!AJ:AJ,'JPK_KR-1'!W:W,J2101),"")</f>
        <v/>
      </c>
      <c r="L2101" s="124" t="str">
        <f>IF(I2101&lt;&gt;"",SUMIFS('JPK_KR-1'!AK:AK,'JPK_KR-1'!W:W,J2101),"")</f>
        <v/>
      </c>
    </row>
    <row r="2102" spans="1:12" x14ac:dyDescent="0.35">
      <c r="A2102" t="str">
        <f>IF(KOKPIT!A2102&lt;&gt;"",KOKPIT!A2102,"")</f>
        <v/>
      </c>
      <c r="B2102" t="str">
        <f>IF(KOKPIT!B2102&lt;&gt;"",KOKPIT!B2102,"")</f>
        <v/>
      </c>
      <c r="C2102" s="124" t="str">
        <f>IF(A2102&lt;&gt;"",SUMIFS('JPK_KR-1'!AL:AL,'JPK_KR-1'!W:W,B2102),"")</f>
        <v/>
      </c>
      <c r="D2102" s="124" t="str">
        <f>IF(A2102&lt;&gt;"",SUMIFS('JPK_KR-1'!AM:AM,'JPK_KR-1'!W:W,B2102),"")</f>
        <v/>
      </c>
      <c r="E2102" t="str">
        <f>IF(KOKPIT!E2102&lt;&gt;"",KOKPIT!E2102,"")</f>
        <v/>
      </c>
      <c r="F2102" t="str">
        <f>IF(KOKPIT!F2102&lt;&gt;"",KOKPIT!F2102,"")</f>
        <v/>
      </c>
      <c r="G2102" s="124" t="str">
        <f>IF(E2102&lt;&gt;"",SUMIFS('JPK_KR-1'!AL:AL,'JPK_KR-1'!W:W,F2102),"")</f>
        <v/>
      </c>
      <c r="H2102" s="124" t="str">
        <f>IF(E2102&lt;&gt;"",SUMIFS('JPK_KR-1'!AM:AM,'JPK_KR-1'!W:W,F2102),"")</f>
        <v/>
      </c>
      <c r="I2102" t="str">
        <f>IF(KOKPIT!I2102&lt;&gt;"",KOKPIT!I2102,"")</f>
        <v/>
      </c>
      <c r="J2102" t="str">
        <f>IF(KOKPIT!J2102&lt;&gt;"",KOKPIT!J2102,"")</f>
        <v/>
      </c>
      <c r="K2102" s="124" t="str">
        <f>IF(I2102&lt;&gt;"",SUMIFS('JPK_KR-1'!AJ:AJ,'JPK_KR-1'!W:W,J2102),"")</f>
        <v/>
      </c>
      <c r="L2102" s="124" t="str">
        <f>IF(I2102&lt;&gt;"",SUMIFS('JPK_KR-1'!AK:AK,'JPK_KR-1'!W:W,J2102),"")</f>
        <v/>
      </c>
    </row>
    <row r="2103" spans="1:12" x14ac:dyDescent="0.35">
      <c r="A2103" t="str">
        <f>IF(KOKPIT!A2103&lt;&gt;"",KOKPIT!A2103,"")</f>
        <v/>
      </c>
      <c r="B2103" t="str">
        <f>IF(KOKPIT!B2103&lt;&gt;"",KOKPIT!B2103,"")</f>
        <v/>
      </c>
      <c r="C2103" s="124" t="str">
        <f>IF(A2103&lt;&gt;"",SUMIFS('JPK_KR-1'!AL:AL,'JPK_KR-1'!W:W,B2103),"")</f>
        <v/>
      </c>
      <c r="D2103" s="124" t="str">
        <f>IF(A2103&lt;&gt;"",SUMIFS('JPK_KR-1'!AM:AM,'JPK_KR-1'!W:W,B2103),"")</f>
        <v/>
      </c>
      <c r="E2103" t="str">
        <f>IF(KOKPIT!E2103&lt;&gt;"",KOKPIT!E2103,"")</f>
        <v/>
      </c>
      <c r="F2103" t="str">
        <f>IF(KOKPIT!F2103&lt;&gt;"",KOKPIT!F2103,"")</f>
        <v/>
      </c>
      <c r="G2103" s="124" t="str">
        <f>IF(E2103&lt;&gt;"",SUMIFS('JPK_KR-1'!AL:AL,'JPK_KR-1'!W:W,F2103),"")</f>
        <v/>
      </c>
      <c r="H2103" s="124" t="str">
        <f>IF(E2103&lt;&gt;"",SUMIFS('JPK_KR-1'!AM:AM,'JPK_KR-1'!W:W,F2103),"")</f>
        <v/>
      </c>
      <c r="I2103" t="str">
        <f>IF(KOKPIT!I2103&lt;&gt;"",KOKPIT!I2103,"")</f>
        <v/>
      </c>
      <c r="J2103" t="str">
        <f>IF(KOKPIT!J2103&lt;&gt;"",KOKPIT!J2103,"")</f>
        <v/>
      </c>
      <c r="K2103" s="124" t="str">
        <f>IF(I2103&lt;&gt;"",SUMIFS('JPK_KR-1'!AJ:AJ,'JPK_KR-1'!W:W,J2103),"")</f>
        <v/>
      </c>
      <c r="L2103" s="124" t="str">
        <f>IF(I2103&lt;&gt;"",SUMIFS('JPK_KR-1'!AK:AK,'JPK_KR-1'!W:W,J2103),"")</f>
        <v/>
      </c>
    </row>
    <row r="2104" spans="1:12" x14ac:dyDescent="0.35">
      <c r="A2104" t="str">
        <f>IF(KOKPIT!A2104&lt;&gt;"",KOKPIT!A2104,"")</f>
        <v/>
      </c>
      <c r="B2104" t="str">
        <f>IF(KOKPIT!B2104&lt;&gt;"",KOKPIT!B2104,"")</f>
        <v/>
      </c>
      <c r="C2104" s="124" t="str">
        <f>IF(A2104&lt;&gt;"",SUMIFS('JPK_KR-1'!AL:AL,'JPK_KR-1'!W:W,B2104),"")</f>
        <v/>
      </c>
      <c r="D2104" s="124" t="str">
        <f>IF(A2104&lt;&gt;"",SUMIFS('JPK_KR-1'!AM:AM,'JPK_KR-1'!W:W,B2104),"")</f>
        <v/>
      </c>
      <c r="E2104" t="str">
        <f>IF(KOKPIT!E2104&lt;&gt;"",KOKPIT!E2104,"")</f>
        <v/>
      </c>
      <c r="F2104" t="str">
        <f>IF(KOKPIT!F2104&lt;&gt;"",KOKPIT!F2104,"")</f>
        <v/>
      </c>
      <c r="G2104" s="124" t="str">
        <f>IF(E2104&lt;&gt;"",SUMIFS('JPK_KR-1'!AL:AL,'JPK_KR-1'!W:W,F2104),"")</f>
        <v/>
      </c>
      <c r="H2104" s="124" t="str">
        <f>IF(E2104&lt;&gt;"",SUMIFS('JPK_KR-1'!AM:AM,'JPK_KR-1'!W:W,F2104),"")</f>
        <v/>
      </c>
      <c r="I2104" t="str">
        <f>IF(KOKPIT!I2104&lt;&gt;"",KOKPIT!I2104,"")</f>
        <v/>
      </c>
      <c r="J2104" t="str">
        <f>IF(KOKPIT!J2104&lt;&gt;"",KOKPIT!J2104,"")</f>
        <v/>
      </c>
      <c r="K2104" s="124" t="str">
        <f>IF(I2104&lt;&gt;"",SUMIFS('JPK_KR-1'!AJ:AJ,'JPK_KR-1'!W:W,J2104),"")</f>
        <v/>
      </c>
      <c r="L2104" s="124" t="str">
        <f>IF(I2104&lt;&gt;"",SUMIFS('JPK_KR-1'!AK:AK,'JPK_KR-1'!W:W,J2104),"")</f>
        <v/>
      </c>
    </row>
    <row r="2105" spans="1:12" x14ac:dyDescent="0.35">
      <c r="A2105" t="str">
        <f>IF(KOKPIT!A2105&lt;&gt;"",KOKPIT!A2105,"")</f>
        <v/>
      </c>
      <c r="B2105" t="str">
        <f>IF(KOKPIT!B2105&lt;&gt;"",KOKPIT!B2105,"")</f>
        <v/>
      </c>
      <c r="C2105" s="124" t="str">
        <f>IF(A2105&lt;&gt;"",SUMIFS('JPK_KR-1'!AL:AL,'JPK_KR-1'!W:W,B2105),"")</f>
        <v/>
      </c>
      <c r="D2105" s="124" t="str">
        <f>IF(A2105&lt;&gt;"",SUMIFS('JPK_KR-1'!AM:AM,'JPK_KR-1'!W:W,B2105),"")</f>
        <v/>
      </c>
      <c r="E2105" t="str">
        <f>IF(KOKPIT!E2105&lt;&gt;"",KOKPIT!E2105,"")</f>
        <v/>
      </c>
      <c r="F2105" t="str">
        <f>IF(KOKPIT!F2105&lt;&gt;"",KOKPIT!F2105,"")</f>
        <v/>
      </c>
      <c r="G2105" s="124" t="str">
        <f>IF(E2105&lt;&gt;"",SUMIFS('JPK_KR-1'!AL:AL,'JPK_KR-1'!W:W,F2105),"")</f>
        <v/>
      </c>
      <c r="H2105" s="124" t="str">
        <f>IF(E2105&lt;&gt;"",SUMIFS('JPK_KR-1'!AM:AM,'JPK_KR-1'!W:W,F2105),"")</f>
        <v/>
      </c>
      <c r="I2105" t="str">
        <f>IF(KOKPIT!I2105&lt;&gt;"",KOKPIT!I2105,"")</f>
        <v/>
      </c>
      <c r="J2105" t="str">
        <f>IF(KOKPIT!J2105&lt;&gt;"",KOKPIT!J2105,"")</f>
        <v/>
      </c>
      <c r="K2105" s="124" t="str">
        <f>IF(I2105&lt;&gt;"",SUMIFS('JPK_KR-1'!AJ:AJ,'JPK_KR-1'!W:W,J2105),"")</f>
        <v/>
      </c>
      <c r="L2105" s="124" t="str">
        <f>IF(I2105&lt;&gt;"",SUMIFS('JPK_KR-1'!AK:AK,'JPK_KR-1'!W:W,J2105),"")</f>
        <v/>
      </c>
    </row>
    <row r="2106" spans="1:12" x14ac:dyDescent="0.35">
      <c r="A2106" t="str">
        <f>IF(KOKPIT!A2106&lt;&gt;"",KOKPIT!A2106,"")</f>
        <v/>
      </c>
      <c r="B2106" t="str">
        <f>IF(KOKPIT!B2106&lt;&gt;"",KOKPIT!B2106,"")</f>
        <v/>
      </c>
      <c r="C2106" s="124" t="str">
        <f>IF(A2106&lt;&gt;"",SUMIFS('JPK_KR-1'!AL:AL,'JPK_KR-1'!W:W,B2106),"")</f>
        <v/>
      </c>
      <c r="D2106" s="124" t="str">
        <f>IF(A2106&lt;&gt;"",SUMIFS('JPK_KR-1'!AM:AM,'JPK_KR-1'!W:W,B2106),"")</f>
        <v/>
      </c>
      <c r="E2106" t="str">
        <f>IF(KOKPIT!E2106&lt;&gt;"",KOKPIT!E2106,"")</f>
        <v/>
      </c>
      <c r="F2106" t="str">
        <f>IF(KOKPIT!F2106&lt;&gt;"",KOKPIT!F2106,"")</f>
        <v/>
      </c>
      <c r="G2106" s="124" t="str">
        <f>IF(E2106&lt;&gt;"",SUMIFS('JPK_KR-1'!AL:AL,'JPK_KR-1'!W:W,F2106),"")</f>
        <v/>
      </c>
      <c r="H2106" s="124" t="str">
        <f>IF(E2106&lt;&gt;"",SUMIFS('JPK_KR-1'!AM:AM,'JPK_KR-1'!W:W,F2106),"")</f>
        <v/>
      </c>
      <c r="I2106" t="str">
        <f>IF(KOKPIT!I2106&lt;&gt;"",KOKPIT!I2106,"")</f>
        <v/>
      </c>
      <c r="J2106" t="str">
        <f>IF(KOKPIT!J2106&lt;&gt;"",KOKPIT!J2106,"")</f>
        <v/>
      </c>
      <c r="K2106" s="124" t="str">
        <f>IF(I2106&lt;&gt;"",SUMIFS('JPK_KR-1'!AJ:AJ,'JPK_KR-1'!W:W,J2106),"")</f>
        <v/>
      </c>
      <c r="L2106" s="124" t="str">
        <f>IF(I2106&lt;&gt;"",SUMIFS('JPK_KR-1'!AK:AK,'JPK_KR-1'!W:W,J2106),"")</f>
        <v/>
      </c>
    </row>
    <row r="2107" spans="1:12" x14ac:dyDescent="0.35">
      <c r="A2107" t="str">
        <f>IF(KOKPIT!A2107&lt;&gt;"",KOKPIT!A2107,"")</f>
        <v/>
      </c>
      <c r="B2107" t="str">
        <f>IF(KOKPIT!B2107&lt;&gt;"",KOKPIT!B2107,"")</f>
        <v/>
      </c>
      <c r="C2107" s="124" t="str">
        <f>IF(A2107&lt;&gt;"",SUMIFS('JPK_KR-1'!AL:AL,'JPK_KR-1'!W:W,B2107),"")</f>
        <v/>
      </c>
      <c r="D2107" s="124" t="str">
        <f>IF(A2107&lt;&gt;"",SUMIFS('JPK_KR-1'!AM:AM,'JPK_KR-1'!W:W,B2107),"")</f>
        <v/>
      </c>
      <c r="E2107" t="str">
        <f>IF(KOKPIT!E2107&lt;&gt;"",KOKPIT!E2107,"")</f>
        <v/>
      </c>
      <c r="F2107" t="str">
        <f>IF(KOKPIT!F2107&lt;&gt;"",KOKPIT!F2107,"")</f>
        <v/>
      </c>
      <c r="G2107" s="124" t="str">
        <f>IF(E2107&lt;&gt;"",SUMIFS('JPK_KR-1'!AL:AL,'JPK_KR-1'!W:W,F2107),"")</f>
        <v/>
      </c>
      <c r="H2107" s="124" t="str">
        <f>IF(E2107&lt;&gt;"",SUMIFS('JPK_KR-1'!AM:AM,'JPK_KR-1'!W:W,F2107),"")</f>
        <v/>
      </c>
      <c r="I2107" t="str">
        <f>IF(KOKPIT!I2107&lt;&gt;"",KOKPIT!I2107,"")</f>
        <v/>
      </c>
      <c r="J2107" t="str">
        <f>IF(KOKPIT!J2107&lt;&gt;"",KOKPIT!J2107,"")</f>
        <v/>
      </c>
      <c r="K2107" s="124" t="str">
        <f>IF(I2107&lt;&gt;"",SUMIFS('JPK_KR-1'!AJ:AJ,'JPK_KR-1'!W:W,J2107),"")</f>
        <v/>
      </c>
      <c r="L2107" s="124" t="str">
        <f>IF(I2107&lt;&gt;"",SUMIFS('JPK_KR-1'!AK:AK,'JPK_KR-1'!W:W,J2107),"")</f>
        <v/>
      </c>
    </row>
    <row r="2108" spans="1:12" x14ac:dyDescent="0.35">
      <c r="A2108" t="str">
        <f>IF(KOKPIT!A2108&lt;&gt;"",KOKPIT!A2108,"")</f>
        <v/>
      </c>
      <c r="B2108" t="str">
        <f>IF(KOKPIT!B2108&lt;&gt;"",KOKPIT!B2108,"")</f>
        <v/>
      </c>
      <c r="C2108" s="124" t="str">
        <f>IF(A2108&lt;&gt;"",SUMIFS('JPK_KR-1'!AL:AL,'JPK_KR-1'!W:W,B2108),"")</f>
        <v/>
      </c>
      <c r="D2108" s="124" t="str">
        <f>IF(A2108&lt;&gt;"",SUMIFS('JPK_KR-1'!AM:AM,'JPK_KR-1'!W:W,B2108),"")</f>
        <v/>
      </c>
      <c r="E2108" t="str">
        <f>IF(KOKPIT!E2108&lt;&gt;"",KOKPIT!E2108,"")</f>
        <v/>
      </c>
      <c r="F2108" t="str">
        <f>IF(KOKPIT!F2108&lt;&gt;"",KOKPIT!F2108,"")</f>
        <v/>
      </c>
      <c r="G2108" s="124" t="str">
        <f>IF(E2108&lt;&gt;"",SUMIFS('JPK_KR-1'!AL:AL,'JPK_KR-1'!W:W,F2108),"")</f>
        <v/>
      </c>
      <c r="H2108" s="124" t="str">
        <f>IF(E2108&lt;&gt;"",SUMIFS('JPK_KR-1'!AM:AM,'JPK_KR-1'!W:W,F2108),"")</f>
        <v/>
      </c>
      <c r="I2108" t="str">
        <f>IF(KOKPIT!I2108&lt;&gt;"",KOKPIT!I2108,"")</f>
        <v/>
      </c>
      <c r="J2108" t="str">
        <f>IF(KOKPIT!J2108&lt;&gt;"",KOKPIT!J2108,"")</f>
        <v/>
      </c>
      <c r="K2108" s="124" t="str">
        <f>IF(I2108&lt;&gt;"",SUMIFS('JPK_KR-1'!AJ:AJ,'JPK_KR-1'!W:W,J2108),"")</f>
        <v/>
      </c>
      <c r="L2108" s="124" t="str">
        <f>IF(I2108&lt;&gt;"",SUMIFS('JPK_KR-1'!AK:AK,'JPK_KR-1'!W:W,J2108),"")</f>
        <v/>
      </c>
    </row>
    <row r="2109" spans="1:12" x14ac:dyDescent="0.35">
      <c r="A2109" t="str">
        <f>IF(KOKPIT!A2109&lt;&gt;"",KOKPIT!A2109,"")</f>
        <v/>
      </c>
      <c r="B2109" t="str">
        <f>IF(KOKPIT!B2109&lt;&gt;"",KOKPIT!B2109,"")</f>
        <v/>
      </c>
      <c r="C2109" s="124" t="str">
        <f>IF(A2109&lt;&gt;"",SUMIFS('JPK_KR-1'!AL:AL,'JPK_KR-1'!W:W,B2109),"")</f>
        <v/>
      </c>
      <c r="D2109" s="124" t="str">
        <f>IF(A2109&lt;&gt;"",SUMIFS('JPK_KR-1'!AM:AM,'JPK_KR-1'!W:W,B2109),"")</f>
        <v/>
      </c>
      <c r="E2109" t="str">
        <f>IF(KOKPIT!E2109&lt;&gt;"",KOKPIT!E2109,"")</f>
        <v/>
      </c>
      <c r="F2109" t="str">
        <f>IF(KOKPIT!F2109&lt;&gt;"",KOKPIT!F2109,"")</f>
        <v/>
      </c>
      <c r="G2109" s="124" t="str">
        <f>IF(E2109&lt;&gt;"",SUMIFS('JPK_KR-1'!AL:AL,'JPK_KR-1'!W:W,F2109),"")</f>
        <v/>
      </c>
      <c r="H2109" s="124" t="str">
        <f>IF(E2109&lt;&gt;"",SUMIFS('JPK_KR-1'!AM:AM,'JPK_KR-1'!W:W,F2109),"")</f>
        <v/>
      </c>
      <c r="I2109" t="str">
        <f>IF(KOKPIT!I2109&lt;&gt;"",KOKPIT!I2109,"")</f>
        <v/>
      </c>
      <c r="J2109" t="str">
        <f>IF(KOKPIT!J2109&lt;&gt;"",KOKPIT!J2109,"")</f>
        <v/>
      </c>
      <c r="K2109" s="124" t="str">
        <f>IF(I2109&lt;&gt;"",SUMIFS('JPK_KR-1'!AJ:AJ,'JPK_KR-1'!W:W,J2109),"")</f>
        <v/>
      </c>
      <c r="L2109" s="124" t="str">
        <f>IF(I2109&lt;&gt;"",SUMIFS('JPK_KR-1'!AK:AK,'JPK_KR-1'!W:W,J2109),"")</f>
        <v/>
      </c>
    </row>
    <row r="2110" spans="1:12" x14ac:dyDescent="0.35">
      <c r="A2110" t="str">
        <f>IF(KOKPIT!A2110&lt;&gt;"",KOKPIT!A2110,"")</f>
        <v/>
      </c>
      <c r="B2110" t="str">
        <f>IF(KOKPIT!B2110&lt;&gt;"",KOKPIT!B2110,"")</f>
        <v/>
      </c>
      <c r="C2110" s="124" t="str">
        <f>IF(A2110&lt;&gt;"",SUMIFS('JPK_KR-1'!AL:AL,'JPK_KR-1'!W:W,B2110),"")</f>
        <v/>
      </c>
      <c r="D2110" s="124" t="str">
        <f>IF(A2110&lt;&gt;"",SUMIFS('JPK_KR-1'!AM:AM,'JPK_KR-1'!W:W,B2110),"")</f>
        <v/>
      </c>
      <c r="E2110" t="str">
        <f>IF(KOKPIT!E2110&lt;&gt;"",KOKPIT!E2110,"")</f>
        <v/>
      </c>
      <c r="F2110" t="str">
        <f>IF(KOKPIT!F2110&lt;&gt;"",KOKPIT!F2110,"")</f>
        <v/>
      </c>
      <c r="G2110" s="124" t="str">
        <f>IF(E2110&lt;&gt;"",SUMIFS('JPK_KR-1'!AL:AL,'JPK_KR-1'!W:W,F2110),"")</f>
        <v/>
      </c>
      <c r="H2110" s="124" t="str">
        <f>IF(E2110&lt;&gt;"",SUMIFS('JPK_KR-1'!AM:AM,'JPK_KR-1'!W:W,F2110),"")</f>
        <v/>
      </c>
      <c r="I2110" t="str">
        <f>IF(KOKPIT!I2110&lt;&gt;"",KOKPIT!I2110,"")</f>
        <v/>
      </c>
      <c r="J2110" t="str">
        <f>IF(KOKPIT!J2110&lt;&gt;"",KOKPIT!J2110,"")</f>
        <v/>
      </c>
      <c r="K2110" s="124" t="str">
        <f>IF(I2110&lt;&gt;"",SUMIFS('JPK_KR-1'!AJ:AJ,'JPK_KR-1'!W:W,J2110),"")</f>
        <v/>
      </c>
      <c r="L2110" s="124" t="str">
        <f>IF(I2110&lt;&gt;"",SUMIFS('JPK_KR-1'!AK:AK,'JPK_KR-1'!W:W,J2110),"")</f>
        <v/>
      </c>
    </row>
    <row r="2111" spans="1:12" x14ac:dyDescent="0.35">
      <c r="A2111" t="str">
        <f>IF(KOKPIT!A2111&lt;&gt;"",KOKPIT!A2111,"")</f>
        <v/>
      </c>
      <c r="B2111" t="str">
        <f>IF(KOKPIT!B2111&lt;&gt;"",KOKPIT!B2111,"")</f>
        <v/>
      </c>
      <c r="C2111" s="124" t="str">
        <f>IF(A2111&lt;&gt;"",SUMIFS('JPK_KR-1'!AL:AL,'JPK_KR-1'!W:W,B2111),"")</f>
        <v/>
      </c>
      <c r="D2111" s="124" t="str">
        <f>IF(A2111&lt;&gt;"",SUMIFS('JPK_KR-1'!AM:AM,'JPK_KR-1'!W:W,B2111),"")</f>
        <v/>
      </c>
      <c r="E2111" t="str">
        <f>IF(KOKPIT!E2111&lt;&gt;"",KOKPIT!E2111,"")</f>
        <v/>
      </c>
      <c r="F2111" t="str">
        <f>IF(KOKPIT!F2111&lt;&gt;"",KOKPIT!F2111,"")</f>
        <v/>
      </c>
      <c r="G2111" s="124" t="str">
        <f>IF(E2111&lt;&gt;"",SUMIFS('JPK_KR-1'!AL:AL,'JPK_KR-1'!W:W,F2111),"")</f>
        <v/>
      </c>
      <c r="H2111" s="124" t="str">
        <f>IF(E2111&lt;&gt;"",SUMIFS('JPK_KR-1'!AM:AM,'JPK_KR-1'!W:W,F2111),"")</f>
        <v/>
      </c>
      <c r="I2111" t="str">
        <f>IF(KOKPIT!I2111&lt;&gt;"",KOKPIT!I2111,"")</f>
        <v/>
      </c>
      <c r="J2111" t="str">
        <f>IF(KOKPIT!J2111&lt;&gt;"",KOKPIT!J2111,"")</f>
        <v/>
      </c>
      <c r="K2111" s="124" t="str">
        <f>IF(I2111&lt;&gt;"",SUMIFS('JPK_KR-1'!AJ:AJ,'JPK_KR-1'!W:W,J2111),"")</f>
        <v/>
      </c>
      <c r="L2111" s="124" t="str">
        <f>IF(I2111&lt;&gt;"",SUMIFS('JPK_KR-1'!AK:AK,'JPK_KR-1'!W:W,J2111),"")</f>
        <v/>
      </c>
    </row>
    <row r="2112" spans="1:12" x14ac:dyDescent="0.35">
      <c r="A2112" t="str">
        <f>IF(KOKPIT!A2112&lt;&gt;"",KOKPIT!A2112,"")</f>
        <v/>
      </c>
      <c r="B2112" t="str">
        <f>IF(KOKPIT!B2112&lt;&gt;"",KOKPIT!B2112,"")</f>
        <v/>
      </c>
      <c r="C2112" s="124" t="str">
        <f>IF(A2112&lt;&gt;"",SUMIFS('JPK_KR-1'!AL:AL,'JPK_KR-1'!W:W,B2112),"")</f>
        <v/>
      </c>
      <c r="D2112" s="124" t="str">
        <f>IF(A2112&lt;&gt;"",SUMIFS('JPK_KR-1'!AM:AM,'JPK_KR-1'!W:W,B2112),"")</f>
        <v/>
      </c>
      <c r="E2112" t="str">
        <f>IF(KOKPIT!E2112&lt;&gt;"",KOKPIT!E2112,"")</f>
        <v/>
      </c>
      <c r="F2112" t="str">
        <f>IF(KOKPIT!F2112&lt;&gt;"",KOKPIT!F2112,"")</f>
        <v/>
      </c>
      <c r="G2112" s="124" t="str">
        <f>IF(E2112&lt;&gt;"",SUMIFS('JPK_KR-1'!AL:AL,'JPK_KR-1'!W:W,F2112),"")</f>
        <v/>
      </c>
      <c r="H2112" s="124" t="str">
        <f>IF(E2112&lt;&gt;"",SUMIFS('JPK_KR-1'!AM:AM,'JPK_KR-1'!W:W,F2112),"")</f>
        <v/>
      </c>
      <c r="I2112" t="str">
        <f>IF(KOKPIT!I2112&lt;&gt;"",KOKPIT!I2112,"")</f>
        <v/>
      </c>
      <c r="J2112" t="str">
        <f>IF(KOKPIT!J2112&lt;&gt;"",KOKPIT!J2112,"")</f>
        <v/>
      </c>
      <c r="K2112" s="124" t="str">
        <f>IF(I2112&lt;&gt;"",SUMIFS('JPK_KR-1'!AJ:AJ,'JPK_KR-1'!W:W,J2112),"")</f>
        <v/>
      </c>
      <c r="L2112" s="124" t="str">
        <f>IF(I2112&lt;&gt;"",SUMIFS('JPK_KR-1'!AK:AK,'JPK_KR-1'!W:W,J2112),"")</f>
        <v/>
      </c>
    </row>
    <row r="2113" spans="1:12" x14ac:dyDescent="0.35">
      <c r="A2113" t="str">
        <f>IF(KOKPIT!A2113&lt;&gt;"",KOKPIT!A2113,"")</f>
        <v/>
      </c>
      <c r="B2113" t="str">
        <f>IF(KOKPIT!B2113&lt;&gt;"",KOKPIT!B2113,"")</f>
        <v/>
      </c>
      <c r="C2113" s="124" t="str">
        <f>IF(A2113&lt;&gt;"",SUMIFS('JPK_KR-1'!AL:AL,'JPK_KR-1'!W:W,B2113),"")</f>
        <v/>
      </c>
      <c r="D2113" s="124" t="str">
        <f>IF(A2113&lt;&gt;"",SUMIFS('JPK_KR-1'!AM:AM,'JPK_KR-1'!W:W,B2113),"")</f>
        <v/>
      </c>
      <c r="E2113" t="str">
        <f>IF(KOKPIT!E2113&lt;&gt;"",KOKPIT!E2113,"")</f>
        <v/>
      </c>
      <c r="F2113" t="str">
        <f>IF(KOKPIT!F2113&lt;&gt;"",KOKPIT!F2113,"")</f>
        <v/>
      </c>
      <c r="G2113" s="124" t="str">
        <f>IF(E2113&lt;&gt;"",SUMIFS('JPK_KR-1'!AL:AL,'JPK_KR-1'!W:W,F2113),"")</f>
        <v/>
      </c>
      <c r="H2113" s="124" t="str">
        <f>IF(E2113&lt;&gt;"",SUMIFS('JPK_KR-1'!AM:AM,'JPK_KR-1'!W:W,F2113),"")</f>
        <v/>
      </c>
      <c r="I2113" t="str">
        <f>IF(KOKPIT!I2113&lt;&gt;"",KOKPIT!I2113,"")</f>
        <v/>
      </c>
      <c r="J2113" t="str">
        <f>IF(KOKPIT!J2113&lt;&gt;"",KOKPIT!J2113,"")</f>
        <v/>
      </c>
      <c r="K2113" s="124" t="str">
        <f>IF(I2113&lt;&gt;"",SUMIFS('JPK_KR-1'!AJ:AJ,'JPK_KR-1'!W:W,J2113),"")</f>
        <v/>
      </c>
      <c r="L2113" s="124" t="str">
        <f>IF(I2113&lt;&gt;"",SUMIFS('JPK_KR-1'!AK:AK,'JPK_KR-1'!W:W,J2113),"")</f>
        <v/>
      </c>
    </row>
    <row r="2114" spans="1:12" x14ac:dyDescent="0.35">
      <c r="A2114" t="str">
        <f>IF(KOKPIT!A2114&lt;&gt;"",KOKPIT!A2114,"")</f>
        <v/>
      </c>
      <c r="B2114" t="str">
        <f>IF(KOKPIT!B2114&lt;&gt;"",KOKPIT!B2114,"")</f>
        <v/>
      </c>
      <c r="C2114" s="124" t="str">
        <f>IF(A2114&lt;&gt;"",SUMIFS('JPK_KR-1'!AL:AL,'JPK_KR-1'!W:W,B2114),"")</f>
        <v/>
      </c>
      <c r="D2114" s="124" t="str">
        <f>IF(A2114&lt;&gt;"",SUMIFS('JPK_KR-1'!AM:AM,'JPK_KR-1'!W:W,B2114),"")</f>
        <v/>
      </c>
      <c r="E2114" t="str">
        <f>IF(KOKPIT!E2114&lt;&gt;"",KOKPIT!E2114,"")</f>
        <v/>
      </c>
      <c r="F2114" t="str">
        <f>IF(KOKPIT!F2114&lt;&gt;"",KOKPIT!F2114,"")</f>
        <v/>
      </c>
      <c r="G2114" s="124" t="str">
        <f>IF(E2114&lt;&gt;"",SUMIFS('JPK_KR-1'!AL:AL,'JPK_KR-1'!W:W,F2114),"")</f>
        <v/>
      </c>
      <c r="H2114" s="124" t="str">
        <f>IF(E2114&lt;&gt;"",SUMIFS('JPK_KR-1'!AM:AM,'JPK_KR-1'!W:W,F2114),"")</f>
        <v/>
      </c>
      <c r="I2114" t="str">
        <f>IF(KOKPIT!I2114&lt;&gt;"",KOKPIT!I2114,"")</f>
        <v/>
      </c>
      <c r="J2114" t="str">
        <f>IF(KOKPIT!J2114&lt;&gt;"",KOKPIT!J2114,"")</f>
        <v/>
      </c>
      <c r="K2114" s="124" t="str">
        <f>IF(I2114&lt;&gt;"",SUMIFS('JPK_KR-1'!AJ:AJ,'JPK_KR-1'!W:W,J2114),"")</f>
        <v/>
      </c>
      <c r="L2114" s="124" t="str">
        <f>IF(I2114&lt;&gt;"",SUMIFS('JPK_KR-1'!AK:AK,'JPK_KR-1'!W:W,J2114),"")</f>
        <v/>
      </c>
    </row>
    <row r="2115" spans="1:12" x14ac:dyDescent="0.35">
      <c r="A2115" t="str">
        <f>IF(KOKPIT!A2115&lt;&gt;"",KOKPIT!A2115,"")</f>
        <v/>
      </c>
      <c r="B2115" t="str">
        <f>IF(KOKPIT!B2115&lt;&gt;"",KOKPIT!B2115,"")</f>
        <v/>
      </c>
      <c r="C2115" s="124" t="str">
        <f>IF(A2115&lt;&gt;"",SUMIFS('JPK_KR-1'!AL:AL,'JPK_KR-1'!W:W,B2115),"")</f>
        <v/>
      </c>
      <c r="D2115" s="124" t="str">
        <f>IF(A2115&lt;&gt;"",SUMIFS('JPK_KR-1'!AM:AM,'JPK_KR-1'!W:W,B2115),"")</f>
        <v/>
      </c>
      <c r="E2115" t="str">
        <f>IF(KOKPIT!E2115&lt;&gt;"",KOKPIT!E2115,"")</f>
        <v/>
      </c>
      <c r="F2115" t="str">
        <f>IF(KOKPIT!F2115&lt;&gt;"",KOKPIT!F2115,"")</f>
        <v/>
      </c>
      <c r="G2115" s="124" t="str">
        <f>IF(E2115&lt;&gt;"",SUMIFS('JPK_KR-1'!AL:AL,'JPK_KR-1'!W:W,F2115),"")</f>
        <v/>
      </c>
      <c r="H2115" s="124" t="str">
        <f>IF(E2115&lt;&gt;"",SUMIFS('JPK_KR-1'!AM:AM,'JPK_KR-1'!W:W,F2115),"")</f>
        <v/>
      </c>
      <c r="I2115" t="str">
        <f>IF(KOKPIT!I2115&lt;&gt;"",KOKPIT!I2115,"")</f>
        <v/>
      </c>
      <c r="J2115" t="str">
        <f>IF(KOKPIT!J2115&lt;&gt;"",KOKPIT!J2115,"")</f>
        <v/>
      </c>
      <c r="K2115" s="124" t="str">
        <f>IF(I2115&lt;&gt;"",SUMIFS('JPK_KR-1'!AJ:AJ,'JPK_KR-1'!W:W,J2115),"")</f>
        <v/>
      </c>
      <c r="L2115" s="124" t="str">
        <f>IF(I2115&lt;&gt;"",SUMIFS('JPK_KR-1'!AK:AK,'JPK_KR-1'!W:W,J2115),"")</f>
        <v/>
      </c>
    </row>
    <row r="2116" spans="1:12" x14ac:dyDescent="0.35">
      <c r="A2116" t="str">
        <f>IF(KOKPIT!A2116&lt;&gt;"",KOKPIT!A2116,"")</f>
        <v/>
      </c>
      <c r="B2116" t="str">
        <f>IF(KOKPIT!B2116&lt;&gt;"",KOKPIT!B2116,"")</f>
        <v/>
      </c>
      <c r="C2116" s="124" t="str">
        <f>IF(A2116&lt;&gt;"",SUMIFS('JPK_KR-1'!AL:AL,'JPK_KR-1'!W:W,B2116),"")</f>
        <v/>
      </c>
      <c r="D2116" s="124" t="str">
        <f>IF(A2116&lt;&gt;"",SUMIFS('JPK_KR-1'!AM:AM,'JPK_KR-1'!W:W,B2116),"")</f>
        <v/>
      </c>
      <c r="E2116" t="str">
        <f>IF(KOKPIT!E2116&lt;&gt;"",KOKPIT!E2116,"")</f>
        <v/>
      </c>
      <c r="F2116" t="str">
        <f>IF(KOKPIT!F2116&lt;&gt;"",KOKPIT!F2116,"")</f>
        <v/>
      </c>
      <c r="G2116" s="124" t="str">
        <f>IF(E2116&lt;&gt;"",SUMIFS('JPK_KR-1'!AL:AL,'JPK_KR-1'!W:W,F2116),"")</f>
        <v/>
      </c>
      <c r="H2116" s="124" t="str">
        <f>IF(E2116&lt;&gt;"",SUMIFS('JPK_KR-1'!AM:AM,'JPK_KR-1'!W:W,F2116),"")</f>
        <v/>
      </c>
      <c r="I2116" t="str">
        <f>IF(KOKPIT!I2116&lt;&gt;"",KOKPIT!I2116,"")</f>
        <v/>
      </c>
      <c r="J2116" t="str">
        <f>IF(KOKPIT!J2116&lt;&gt;"",KOKPIT!J2116,"")</f>
        <v/>
      </c>
      <c r="K2116" s="124" t="str">
        <f>IF(I2116&lt;&gt;"",SUMIFS('JPK_KR-1'!AJ:AJ,'JPK_KR-1'!W:W,J2116),"")</f>
        <v/>
      </c>
      <c r="L2116" s="124" t="str">
        <f>IF(I2116&lt;&gt;"",SUMIFS('JPK_KR-1'!AK:AK,'JPK_KR-1'!W:W,J2116),"")</f>
        <v/>
      </c>
    </row>
    <row r="2117" spans="1:12" x14ac:dyDescent="0.35">
      <c r="A2117" t="str">
        <f>IF(KOKPIT!A2117&lt;&gt;"",KOKPIT!A2117,"")</f>
        <v/>
      </c>
      <c r="B2117" t="str">
        <f>IF(KOKPIT!B2117&lt;&gt;"",KOKPIT!B2117,"")</f>
        <v/>
      </c>
      <c r="C2117" s="124" t="str">
        <f>IF(A2117&lt;&gt;"",SUMIFS('JPK_KR-1'!AL:AL,'JPK_KR-1'!W:W,B2117),"")</f>
        <v/>
      </c>
      <c r="D2117" s="124" t="str">
        <f>IF(A2117&lt;&gt;"",SUMIFS('JPK_KR-1'!AM:AM,'JPK_KR-1'!W:W,B2117),"")</f>
        <v/>
      </c>
      <c r="E2117" t="str">
        <f>IF(KOKPIT!E2117&lt;&gt;"",KOKPIT!E2117,"")</f>
        <v/>
      </c>
      <c r="F2117" t="str">
        <f>IF(KOKPIT!F2117&lt;&gt;"",KOKPIT!F2117,"")</f>
        <v/>
      </c>
      <c r="G2117" s="124" t="str">
        <f>IF(E2117&lt;&gt;"",SUMIFS('JPK_KR-1'!AL:AL,'JPK_KR-1'!W:W,F2117),"")</f>
        <v/>
      </c>
      <c r="H2117" s="124" t="str">
        <f>IF(E2117&lt;&gt;"",SUMIFS('JPK_KR-1'!AM:AM,'JPK_KR-1'!W:W,F2117),"")</f>
        <v/>
      </c>
      <c r="I2117" t="str">
        <f>IF(KOKPIT!I2117&lt;&gt;"",KOKPIT!I2117,"")</f>
        <v/>
      </c>
      <c r="J2117" t="str">
        <f>IF(KOKPIT!J2117&lt;&gt;"",KOKPIT!J2117,"")</f>
        <v/>
      </c>
      <c r="K2117" s="124" t="str">
        <f>IF(I2117&lt;&gt;"",SUMIFS('JPK_KR-1'!AJ:AJ,'JPK_KR-1'!W:W,J2117),"")</f>
        <v/>
      </c>
      <c r="L2117" s="124" t="str">
        <f>IF(I2117&lt;&gt;"",SUMIFS('JPK_KR-1'!AK:AK,'JPK_KR-1'!W:W,J2117),"")</f>
        <v/>
      </c>
    </row>
    <row r="2118" spans="1:12" x14ac:dyDescent="0.35">
      <c r="A2118" t="str">
        <f>IF(KOKPIT!A2118&lt;&gt;"",KOKPIT!A2118,"")</f>
        <v/>
      </c>
      <c r="B2118" t="str">
        <f>IF(KOKPIT!B2118&lt;&gt;"",KOKPIT!B2118,"")</f>
        <v/>
      </c>
      <c r="C2118" s="124" t="str">
        <f>IF(A2118&lt;&gt;"",SUMIFS('JPK_KR-1'!AL:AL,'JPK_KR-1'!W:W,B2118),"")</f>
        <v/>
      </c>
      <c r="D2118" s="124" t="str">
        <f>IF(A2118&lt;&gt;"",SUMIFS('JPK_KR-1'!AM:AM,'JPK_KR-1'!W:W,B2118),"")</f>
        <v/>
      </c>
      <c r="E2118" t="str">
        <f>IF(KOKPIT!E2118&lt;&gt;"",KOKPIT!E2118,"")</f>
        <v/>
      </c>
      <c r="F2118" t="str">
        <f>IF(KOKPIT!F2118&lt;&gt;"",KOKPIT!F2118,"")</f>
        <v/>
      </c>
      <c r="G2118" s="124" t="str">
        <f>IF(E2118&lt;&gt;"",SUMIFS('JPK_KR-1'!AL:AL,'JPK_KR-1'!W:W,F2118),"")</f>
        <v/>
      </c>
      <c r="H2118" s="124" t="str">
        <f>IF(E2118&lt;&gt;"",SUMIFS('JPK_KR-1'!AM:AM,'JPK_KR-1'!W:W,F2118),"")</f>
        <v/>
      </c>
      <c r="I2118" t="str">
        <f>IF(KOKPIT!I2118&lt;&gt;"",KOKPIT!I2118,"")</f>
        <v/>
      </c>
      <c r="J2118" t="str">
        <f>IF(KOKPIT!J2118&lt;&gt;"",KOKPIT!J2118,"")</f>
        <v/>
      </c>
      <c r="K2118" s="124" t="str">
        <f>IF(I2118&lt;&gt;"",SUMIFS('JPK_KR-1'!AJ:AJ,'JPK_KR-1'!W:W,J2118),"")</f>
        <v/>
      </c>
      <c r="L2118" s="124" t="str">
        <f>IF(I2118&lt;&gt;"",SUMIFS('JPK_KR-1'!AK:AK,'JPK_KR-1'!W:W,J2118),"")</f>
        <v/>
      </c>
    </row>
    <row r="2119" spans="1:12" x14ac:dyDescent="0.35">
      <c r="A2119" t="str">
        <f>IF(KOKPIT!A2119&lt;&gt;"",KOKPIT!A2119,"")</f>
        <v/>
      </c>
      <c r="B2119" t="str">
        <f>IF(KOKPIT!B2119&lt;&gt;"",KOKPIT!B2119,"")</f>
        <v/>
      </c>
      <c r="C2119" s="124" t="str">
        <f>IF(A2119&lt;&gt;"",SUMIFS('JPK_KR-1'!AL:AL,'JPK_KR-1'!W:W,B2119),"")</f>
        <v/>
      </c>
      <c r="D2119" s="124" t="str">
        <f>IF(A2119&lt;&gt;"",SUMIFS('JPK_KR-1'!AM:AM,'JPK_KR-1'!W:W,B2119),"")</f>
        <v/>
      </c>
      <c r="E2119" t="str">
        <f>IF(KOKPIT!E2119&lt;&gt;"",KOKPIT!E2119,"")</f>
        <v/>
      </c>
      <c r="F2119" t="str">
        <f>IF(KOKPIT!F2119&lt;&gt;"",KOKPIT!F2119,"")</f>
        <v/>
      </c>
      <c r="G2119" s="124" t="str">
        <f>IF(E2119&lt;&gt;"",SUMIFS('JPK_KR-1'!AL:AL,'JPK_KR-1'!W:W,F2119),"")</f>
        <v/>
      </c>
      <c r="H2119" s="124" t="str">
        <f>IF(E2119&lt;&gt;"",SUMIFS('JPK_KR-1'!AM:AM,'JPK_KR-1'!W:W,F2119),"")</f>
        <v/>
      </c>
      <c r="I2119" t="str">
        <f>IF(KOKPIT!I2119&lt;&gt;"",KOKPIT!I2119,"")</f>
        <v/>
      </c>
      <c r="J2119" t="str">
        <f>IF(KOKPIT!J2119&lt;&gt;"",KOKPIT!J2119,"")</f>
        <v/>
      </c>
      <c r="K2119" s="124" t="str">
        <f>IF(I2119&lt;&gt;"",SUMIFS('JPK_KR-1'!AJ:AJ,'JPK_KR-1'!W:W,J2119),"")</f>
        <v/>
      </c>
      <c r="L2119" s="124" t="str">
        <f>IF(I2119&lt;&gt;"",SUMIFS('JPK_KR-1'!AK:AK,'JPK_KR-1'!W:W,J2119),"")</f>
        <v/>
      </c>
    </row>
    <row r="2120" spans="1:12" x14ac:dyDescent="0.35">
      <c r="A2120" t="str">
        <f>IF(KOKPIT!A2120&lt;&gt;"",KOKPIT!A2120,"")</f>
        <v/>
      </c>
      <c r="B2120" t="str">
        <f>IF(KOKPIT!B2120&lt;&gt;"",KOKPIT!B2120,"")</f>
        <v/>
      </c>
      <c r="C2120" s="124" t="str">
        <f>IF(A2120&lt;&gt;"",SUMIFS('JPK_KR-1'!AL:AL,'JPK_KR-1'!W:W,B2120),"")</f>
        <v/>
      </c>
      <c r="D2120" s="124" t="str">
        <f>IF(A2120&lt;&gt;"",SUMIFS('JPK_KR-1'!AM:AM,'JPK_KR-1'!W:W,B2120),"")</f>
        <v/>
      </c>
      <c r="E2120" t="str">
        <f>IF(KOKPIT!E2120&lt;&gt;"",KOKPIT!E2120,"")</f>
        <v/>
      </c>
      <c r="F2120" t="str">
        <f>IF(KOKPIT!F2120&lt;&gt;"",KOKPIT!F2120,"")</f>
        <v/>
      </c>
      <c r="G2120" s="124" t="str">
        <f>IF(E2120&lt;&gt;"",SUMIFS('JPK_KR-1'!AL:AL,'JPK_KR-1'!W:W,F2120),"")</f>
        <v/>
      </c>
      <c r="H2120" s="124" t="str">
        <f>IF(E2120&lt;&gt;"",SUMIFS('JPK_KR-1'!AM:AM,'JPK_KR-1'!W:W,F2120),"")</f>
        <v/>
      </c>
      <c r="I2120" t="str">
        <f>IF(KOKPIT!I2120&lt;&gt;"",KOKPIT!I2120,"")</f>
        <v/>
      </c>
      <c r="J2120" t="str">
        <f>IF(KOKPIT!J2120&lt;&gt;"",KOKPIT!J2120,"")</f>
        <v/>
      </c>
      <c r="K2120" s="124" t="str">
        <f>IF(I2120&lt;&gt;"",SUMIFS('JPK_KR-1'!AJ:AJ,'JPK_KR-1'!W:W,J2120),"")</f>
        <v/>
      </c>
      <c r="L2120" s="124" t="str">
        <f>IF(I2120&lt;&gt;"",SUMIFS('JPK_KR-1'!AK:AK,'JPK_KR-1'!W:W,J2120),"")</f>
        <v/>
      </c>
    </row>
    <row r="2121" spans="1:12" x14ac:dyDescent="0.35">
      <c r="A2121" t="str">
        <f>IF(KOKPIT!A2121&lt;&gt;"",KOKPIT!A2121,"")</f>
        <v/>
      </c>
      <c r="B2121" t="str">
        <f>IF(KOKPIT!B2121&lt;&gt;"",KOKPIT!B2121,"")</f>
        <v/>
      </c>
      <c r="C2121" s="124" t="str">
        <f>IF(A2121&lt;&gt;"",SUMIFS('JPK_KR-1'!AL:AL,'JPK_KR-1'!W:W,B2121),"")</f>
        <v/>
      </c>
      <c r="D2121" s="124" t="str">
        <f>IF(A2121&lt;&gt;"",SUMIFS('JPK_KR-1'!AM:AM,'JPK_KR-1'!W:W,B2121),"")</f>
        <v/>
      </c>
      <c r="E2121" t="str">
        <f>IF(KOKPIT!E2121&lt;&gt;"",KOKPIT!E2121,"")</f>
        <v/>
      </c>
      <c r="F2121" t="str">
        <f>IF(KOKPIT!F2121&lt;&gt;"",KOKPIT!F2121,"")</f>
        <v/>
      </c>
      <c r="G2121" s="124" t="str">
        <f>IF(E2121&lt;&gt;"",SUMIFS('JPK_KR-1'!AL:AL,'JPK_KR-1'!W:W,F2121),"")</f>
        <v/>
      </c>
      <c r="H2121" s="124" t="str">
        <f>IF(E2121&lt;&gt;"",SUMIFS('JPK_KR-1'!AM:AM,'JPK_KR-1'!W:W,F2121),"")</f>
        <v/>
      </c>
      <c r="I2121" t="str">
        <f>IF(KOKPIT!I2121&lt;&gt;"",KOKPIT!I2121,"")</f>
        <v/>
      </c>
      <c r="J2121" t="str">
        <f>IF(KOKPIT!J2121&lt;&gt;"",KOKPIT!J2121,"")</f>
        <v/>
      </c>
      <c r="K2121" s="124" t="str">
        <f>IF(I2121&lt;&gt;"",SUMIFS('JPK_KR-1'!AJ:AJ,'JPK_KR-1'!W:W,J2121),"")</f>
        <v/>
      </c>
      <c r="L2121" s="124" t="str">
        <f>IF(I2121&lt;&gt;"",SUMIFS('JPK_KR-1'!AK:AK,'JPK_KR-1'!W:W,J2121),"")</f>
        <v/>
      </c>
    </row>
    <row r="2122" spans="1:12" x14ac:dyDescent="0.35">
      <c r="A2122" t="str">
        <f>IF(KOKPIT!A2122&lt;&gt;"",KOKPIT!A2122,"")</f>
        <v/>
      </c>
      <c r="B2122" t="str">
        <f>IF(KOKPIT!B2122&lt;&gt;"",KOKPIT!B2122,"")</f>
        <v/>
      </c>
      <c r="C2122" s="124" t="str">
        <f>IF(A2122&lt;&gt;"",SUMIFS('JPK_KR-1'!AL:AL,'JPK_KR-1'!W:W,B2122),"")</f>
        <v/>
      </c>
      <c r="D2122" s="124" t="str">
        <f>IF(A2122&lt;&gt;"",SUMIFS('JPK_KR-1'!AM:AM,'JPK_KR-1'!W:W,B2122),"")</f>
        <v/>
      </c>
      <c r="E2122" t="str">
        <f>IF(KOKPIT!E2122&lt;&gt;"",KOKPIT!E2122,"")</f>
        <v/>
      </c>
      <c r="F2122" t="str">
        <f>IF(KOKPIT!F2122&lt;&gt;"",KOKPIT!F2122,"")</f>
        <v/>
      </c>
      <c r="G2122" s="124" t="str">
        <f>IF(E2122&lt;&gt;"",SUMIFS('JPK_KR-1'!AL:AL,'JPK_KR-1'!W:W,F2122),"")</f>
        <v/>
      </c>
      <c r="H2122" s="124" t="str">
        <f>IF(E2122&lt;&gt;"",SUMIFS('JPK_KR-1'!AM:AM,'JPK_KR-1'!W:W,F2122),"")</f>
        <v/>
      </c>
      <c r="I2122" t="str">
        <f>IF(KOKPIT!I2122&lt;&gt;"",KOKPIT!I2122,"")</f>
        <v/>
      </c>
      <c r="J2122" t="str">
        <f>IF(KOKPIT!J2122&lt;&gt;"",KOKPIT!J2122,"")</f>
        <v/>
      </c>
      <c r="K2122" s="124" t="str">
        <f>IF(I2122&lt;&gt;"",SUMIFS('JPK_KR-1'!AJ:AJ,'JPK_KR-1'!W:W,J2122),"")</f>
        <v/>
      </c>
      <c r="L2122" s="124" t="str">
        <f>IF(I2122&lt;&gt;"",SUMIFS('JPK_KR-1'!AK:AK,'JPK_KR-1'!W:W,J2122),"")</f>
        <v/>
      </c>
    </row>
    <row r="2123" spans="1:12" x14ac:dyDescent="0.35">
      <c r="A2123" t="str">
        <f>IF(KOKPIT!A2123&lt;&gt;"",KOKPIT!A2123,"")</f>
        <v/>
      </c>
      <c r="B2123" t="str">
        <f>IF(KOKPIT!B2123&lt;&gt;"",KOKPIT!B2123,"")</f>
        <v/>
      </c>
      <c r="C2123" s="124" t="str">
        <f>IF(A2123&lt;&gt;"",SUMIFS('JPK_KR-1'!AL:AL,'JPK_KR-1'!W:W,B2123),"")</f>
        <v/>
      </c>
      <c r="D2123" s="124" t="str">
        <f>IF(A2123&lt;&gt;"",SUMIFS('JPK_KR-1'!AM:AM,'JPK_KR-1'!W:W,B2123),"")</f>
        <v/>
      </c>
      <c r="E2123" t="str">
        <f>IF(KOKPIT!E2123&lt;&gt;"",KOKPIT!E2123,"")</f>
        <v/>
      </c>
      <c r="F2123" t="str">
        <f>IF(KOKPIT!F2123&lt;&gt;"",KOKPIT!F2123,"")</f>
        <v/>
      </c>
      <c r="G2123" s="124" t="str">
        <f>IF(E2123&lt;&gt;"",SUMIFS('JPK_KR-1'!AL:AL,'JPK_KR-1'!W:W,F2123),"")</f>
        <v/>
      </c>
      <c r="H2123" s="124" t="str">
        <f>IF(E2123&lt;&gt;"",SUMIFS('JPK_KR-1'!AM:AM,'JPK_KR-1'!W:W,F2123),"")</f>
        <v/>
      </c>
      <c r="I2123" t="str">
        <f>IF(KOKPIT!I2123&lt;&gt;"",KOKPIT!I2123,"")</f>
        <v/>
      </c>
      <c r="J2123" t="str">
        <f>IF(KOKPIT!J2123&lt;&gt;"",KOKPIT!J2123,"")</f>
        <v/>
      </c>
      <c r="K2123" s="124" t="str">
        <f>IF(I2123&lt;&gt;"",SUMIFS('JPK_KR-1'!AJ:AJ,'JPK_KR-1'!W:W,J2123),"")</f>
        <v/>
      </c>
      <c r="L2123" s="124" t="str">
        <f>IF(I2123&lt;&gt;"",SUMIFS('JPK_KR-1'!AK:AK,'JPK_KR-1'!W:W,J2123),"")</f>
        <v/>
      </c>
    </row>
    <row r="2124" spans="1:12" x14ac:dyDescent="0.35">
      <c r="A2124" t="str">
        <f>IF(KOKPIT!A2124&lt;&gt;"",KOKPIT!A2124,"")</f>
        <v/>
      </c>
      <c r="B2124" t="str">
        <f>IF(KOKPIT!B2124&lt;&gt;"",KOKPIT!B2124,"")</f>
        <v/>
      </c>
      <c r="C2124" s="124" t="str">
        <f>IF(A2124&lt;&gt;"",SUMIFS('JPK_KR-1'!AL:AL,'JPK_KR-1'!W:W,B2124),"")</f>
        <v/>
      </c>
      <c r="D2124" s="124" t="str">
        <f>IF(A2124&lt;&gt;"",SUMIFS('JPK_KR-1'!AM:AM,'JPK_KR-1'!W:W,B2124),"")</f>
        <v/>
      </c>
      <c r="E2124" t="str">
        <f>IF(KOKPIT!E2124&lt;&gt;"",KOKPIT!E2124,"")</f>
        <v/>
      </c>
      <c r="F2124" t="str">
        <f>IF(KOKPIT!F2124&lt;&gt;"",KOKPIT!F2124,"")</f>
        <v/>
      </c>
      <c r="G2124" s="124" t="str">
        <f>IF(E2124&lt;&gt;"",SUMIFS('JPK_KR-1'!AL:AL,'JPK_KR-1'!W:W,F2124),"")</f>
        <v/>
      </c>
      <c r="H2124" s="124" t="str">
        <f>IF(E2124&lt;&gt;"",SUMIFS('JPK_KR-1'!AM:AM,'JPK_KR-1'!W:W,F2124),"")</f>
        <v/>
      </c>
      <c r="I2124" t="str">
        <f>IF(KOKPIT!I2124&lt;&gt;"",KOKPIT!I2124,"")</f>
        <v/>
      </c>
      <c r="J2124" t="str">
        <f>IF(KOKPIT!J2124&lt;&gt;"",KOKPIT!J2124,"")</f>
        <v/>
      </c>
      <c r="K2124" s="124" t="str">
        <f>IF(I2124&lt;&gt;"",SUMIFS('JPK_KR-1'!AJ:AJ,'JPK_KR-1'!W:W,J2124),"")</f>
        <v/>
      </c>
      <c r="L2124" s="124" t="str">
        <f>IF(I2124&lt;&gt;"",SUMIFS('JPK_KR-1'!AK:AK,'JPK_KR-1'!W:W,J2124),"")</f>
        <v/>
      </c>
    </row>
    <row r="2125" spans="1:12" x14ac:dyDescent="0.35">
      <c r="A2125" t="str">
        <f>IF(KOKPIT!A2125&lt;&gt;"",KOKPIT!A2125,"")</f>
        <v/>
      </c>
      <c r="B2125" t="str">
        <f>IF(KOKPIT!B2125&lt;&gt;"",KOKPIT!B2125,"")</f>
        <v/>
      </c>
      <c r="C2125" s="124" t="str">
        <f>IF(A2125&lt;&gt;"",SUMIFS('JPK_KR-1'!AL:AL,'JPK_KR-1'!W:W,B2125),"")</f>
        <v/>
      </c>
      <c r="D2125" s="124" t="str">
        <f>IF(A2125&lt;&gt;"",SUMIFS('JPK_KR-1'!AM:AM,'JPK_KR-1'!W:W,B2125),"")</f>
        <v/>
      </c>
      <c r="E2125" t="str">
        <f>IF(KOKPIT!E2125&lt;&gt;"",KOKPIT!E2125,"")</f>
        <v/>
      </c>
      <c r="F2125" t="str">
        <f>IF(KOKPIT!F2125&lt;&gt;"",KOKPIT!F2125,"")</f>
        <v/>
      </c>
      <c r="G2125" s="124" t="str">
        <f>IF(E2125&lt;&gt;"",SUMIFS('JPK_KR-1'!AL:AL,'JPK_KR-1'!W:W,F2125),"")</f>
        <v/>
      </c>
      <c r="H2125" s="124" t="str">
        <f>IF(E2125&lt;&gt;"",SUMIFS('JPK_KR-1'!AM:AM,'JPK_KR-1'!W:W,F2125),"")</f>
        <v/>
      </c>
      <c r="I2125" t="str">
        <f>IF(KOKPIT!I2125&lt;&gt;"",KOKPIT!I2125,"")</f>
        <v/>
      </c>
      <c r="J2125" t="str">
        <f>IF(KOKPIT!J2125&lt;&gt;"",KOKPIT!J2125,"")</f>
        <v/>
      </c>
      <c r="K2125" s="124" t="str">
        <f>IF(I2125&lt;&gt;"",SUMIFS('JPK_KR-1'!AJ:AJ,'JPK_KR-1'!W:W,J2125),"")</f>
        <v/>
      </c>
      <c r="L2125" s="124" t="str">
        <f>IF(I2125&lt;&gt;"",SUMIFS('JPK_KR-1'!AK:AK,'JPK_KR-1'!W:W,J2125),"")</f>
        <v/>
      </c>
    </row>
    <row r="2126" spans="1:12" x14ac:dyDescent="0.35">
      <c r="A2126" t="str">
        <f>IF(KOKPIT!A2126&lt;&gt;"",KOKPIT!A2126,"")</f>
        <v/>
      </c>
      <c r="B2126" t="str">
        <f>IF(KOKPIT!B2126&lt;&gt;"",KOKPIT!B2126,"")</f>
        <v/>
      </c>
      <c r="C2126" s="124" t="str">
        <f>IF(A2126&lt;&gt;"",SUMIFS('JPK_KR-1'!AL:AL,'JPK_KR-1'!W:W,B2126),"")</f>
        <v/>
      </c>
      <c r="D2126" s="124" t="str">
        <f>IF(A2126&lt;&gt;"",SUMIFS('JPK_KR-1'!AM:AM,'JPK_KR-1'!W:W,B2126),"")</f>
        <v/>
      </c>
      <c r="E2126" t="str">
        <f>IF(KOKPIT!E2126&lt;&gt;"",KOKPIT!E2126,"")</f>
        <v/>
      </c>
      <c r="F2126" t="str">
        <f>IF(KOKPIT!F2126&lt;&gt;"",KOKPIT!F2126,"")</f>
        <v/>
      </c>
      <c r="G2126" s="124" t="str">
        <f>IF(E2126&lt;&gt;"",SUMIFS('JPK_KR-1'!AL:AL,'JPK_KR-1'!W:W,F2126),"")</f>
        <v/>
      </c>
      <c r="H2126" s="124" t="str">
        <f>IF(E2126&lt;&gt;"",SUMIFS('JPK_KR-1'!AM:AM,'JPK_KR-1'!W:W,F2126),"")</f>
        <v/>
      </c>
      <c r="I2126" t="str">
        <f>IF(KOKPIT!I2126&lt;&gt;"",KOKPIT!I2126,"")</f>
        <v/>
      </c>
      <c r="J2126" t="str">
        <f>IF(KOKPIT!J2126&lt;&gt;"",KOKPIT!J2126,"")</f>
        <v/>
      </c>
      <c r="K2126" s="124" t="str">
        <f>IF(I2126&lt;&gt;"",SUMIFS('JPK_KR-1'!AJ:AJ,'JPK_KR-1'!W:W,J2126),"")</f>
        <v/>
      </c>
      <c r="L2126" s="124" t="str">
        <f>IF(I2126&lt;&gt;"",SUMIFS('JPK_KR-1'!AK:AK,'JPK_KR-1'!W:W,J2126),"")</f>
        <v/>
      </c>
    </row>
    <row r="2127" spans="1:12" x14ac:dyDescent="0.35">
      <c r="A2127" t="str">
        <f>IF(KOKPIT!A2127&lt;&gt;"",KOKPIT!A2127,"")</f>
        <v/>
      </c>
      <c r="B2127" t="str">
        <f>IF(KOKPIT!B2127&lt;&gt;"",KOKPIT!B2127,"")</f>
        <v/>
      </c>
      <c r="C2127" s="124" t="str">
        <f>IF(A2127&lt;&gt;"",SUMIFS('JPK_KR-1'!AL:AL,'JPK_KR-1'!W:W,B2127),"")</f>
        <v/>
      </c>
      <c r="D2127" s="124" t="str">
        <f>IF(A2127&lt;&gt;"",SUMIFS('JPK_KR-1'!AM:AM,'JPK_KR-1'!W:W,B2127),"")</f>
        <v/>
      </c>
      <c r="E2127" t="str">
        <f>IF(KOKPIT!E2127&lt;&gt;"",KOKPIT!E2127,"")</f>
        <v/>
      </c>
      <c r="F2127" t="str">
        <f>IF(KOKPIT!F2127&lt;&gt;"",KOKPIT!F2127,"")</f>
        <v/>
      </c>
      <c r="G2127" s="124" t="str">
        <f>IF(E2127&lt;&gt;"",SUMIFS('JPK_KR-1'!AL:AL,'JPK_KR-1'!W:W,F2127),"")</f>
        <v/>
      </c>
      <c r="H2127" s="124" t="str">
        <f>IF(E2127&lt;&gt;"",SUMIFS('JPK_KR-1'!AM:AM,'JPK_KR-1'!W:W,F2127),"")</f>
        <v/>
      </c>
      <c r="I2127" t="str">
        <f>IF(KOKPIT!I2127&lt;&gt;"",KOKPIT!I2127,"")</f>
        <v/>
      </c>
      <c r="J2127" t="str">
        <f>IF(KOKPIT!J2127&lt;&gt;"",KOKPIT!J2127,"")</f>
        <v/>
      </c>
      <c r="K2127" s="124" t="str">
        <f>IF(I2127&lt;&gt;"",SUMIFS('JPK_KR-1'!AJ:AJ,'JPK_KR-1'!W:W,J2127),"")</f>
        <v/>
      </c>
      <c r="L2127" s="124" t="str">
        <f>IF(I2127&lt;&gt;"",SUMIFS('JPK_KR-1'!AK:AK,'JPK_KR-1'!W:W,J2127),"")</f>
        <v/>
      </c>
    </row>
    <row r="2128" spans="1:12" x14ac:dyDescent="0.35">
      <c r="A2128" t="str">
        <f>IF(KOKPIT!A2128&lt;&gt;"",KOKPIT!A2128,"")</f>
        <v/>
      </c>
      <c r="B2128" t="str">
        <f>IF(KOKPIT!B2128&lt;&gt;"",KOKPIT!B2128,"")</f>
        <v/>
      </c>
      <c r="C2128" s="124" t="str">
        <f>IF(A2128&lt;&gt;"",SUMIFS('JPK_KR-1'!AL:AL,'JPK_KR-1'!W:W,B2128),"")</f>
        <v/>
      </c>
      <c r="D2128" s="124" t="str">
        <f>IF(A2128&lt;&gt;"",SUMIFS('JPK_KR-1'!AM:AM,'JPK_KR-1'!W:W,B2128),"")</f>
        <v/>
      </c>
      <c r="E2128" t="str">
        <f>IF(KOKPIT!E2128&lt;&gt;"",KOKPIT!E2128,"")</f>
        <v/>
      </c>
      <c r="F2128" t="str">
        <f>IF(KOKPIT!F2128&lt;&gt;"",KOKPIT!F2128,"")</f>
        <v/>
      </c>
      <c r="G2128" s="124" t="str">
        <f>IF(E2128&lt;&gt;"",SUMIFS('JPK_KR-1'!AL:AL,'JPK_KR-1'!W:W,F2128),"")</f>
        <v/>
      </c>
      <c r="H2128" s="124" t="str">
        <f>IF(E2128&lt;&gt;"",SUMIFS('JPK_KR-1'!AM:AM,'JPK_KR-1'!W:W,F2128),"")</f>
        <v/>
      </c>
      <c r="I2128" t="str">
        <f>IF(KOKPIT!I2128&lt;&gt;"",KOKPIT!I2128,"")</f>
        <v/>
      </c>
      <c r="J2128" t="str">
        <f>IF(KOKPIT!J2128&lt;&gt;"",KOKPIT!J2128,"")</f>
        <v/>
      </c>
      <c r="K2128" s="124" t="str">
        <f>IF(I2128&lt;&gt;"",SUMIFS('JPK_KR-1'!AJ:AJ,'JPK_KR-1'!W:W,J2128),"")</f>
        <v/>
      </c>
      <c r="L2128" s="124" t="str">
        <f>IF(I2128&lt;&gt;"",SUMIFS('JPK_KR-1'!AK:AK,'JPK_KR-1'!W:W,J2128),"")</f>
        <v/>
      </c>
    </row>
    <row r="2129" spans="1:12" x14ac:dyDescent="0.35">
      <c r="A2129" t="str">
        <f>IF(KOKPIT!A2129&lt;&gt;"",KOKPIT!A2129,"")</f>
        <v/>
      </c>
      <c r="B2129" t="str">
        <f>IF(KOKPIT!B2129&lt;&gt;"",KOKPIT!B2129,"")</f>
        <v/>
      </c>
      <c r="C2129" s="124" t="str">
        <f>IF(A2129&lt;&gt;"",SUMIFS('JPK_KR-1'!AL:AL,'JPK_KR-1'!W:W,B2129),"")</f>
        <v/>
      </c>
      <c r="D2129" s="124" t="str">
        <f>IF(A2129&lt;&gt;"",SUMIFS('JPK_KR-1'!AM:AM,'JPK_KR-1'!W:W,B2129),"")</f>
        <v/>
      </c>
      <c r="E2129" t="str">
        <f>IF(KOKPIT!E2129&lt;&gt;"",KOKPIT!E2129,"")</f>
        <v/>
      </c>
      <c r="F2129" t="str">
        <f>IF(KOKPIT!F2129&lt;&gt;"",KOKPIT!F2129,"")</f>
        <v/>
      </c>
      <c r="G2129" s="124" t="str">
        <f>IF(E2129&lt;&gt;"",SUMIFS('JPK_KR-1'!AL:AL,'JPK_KR-1'!W:W,F2129),"")</f>
        <v/>
      </c>
      <c r="H2129" s="124" t="str">
        <f>IF(E2129&lt;&gt;"",SUMIFS('JPK_KR-1'!AM:AM,'JPK_KR-1'!W:W,F2129),"")</f>
        <v/>
      </c>
      <c r="I2129" t="str">
        <f>IF(KOKPIT!I2129&lt;&gt;"",KOKPIT!I2129,"")</f>
        <v/>
      </c>
      <c r="J2129" t="str">
        <f>IF(KOKPIT!J2129&lt;&gt;"",KOKPIT!J2129,"")</f>
        <v/>
      </c>
      <c r="K2129" s="124" t="str">
        <f>IF(I2129&lt;&gt;"",SUMIFS('JPK_KR-1'!AJ:AJ,'JPK_KR-1'!W:W,J2129),"")</f>
        <v/>
      </c>
      <c r="L2129" s="124" t="str">
        <f>IF(I2129&lt;&gt;"",SUMIFS('JPK_KR-1'!AK:AK,'JPK_KR-1'!W:W,J2129),"")</f>
        <v/>
      </c>
    </row>
    <row r="2130" spans="1:12" x14ac:dyDescent="0.35">
      <c r="A2130" t="str">
        <f>IF(KOKPIT!A2130&lt;&gt;"",KOKPIT!A2130,"")</f>
        <v/>
      </c>
      <c r="B2130" t="str">
        <f>IF(KOKPIT!B2130&lt;&gt;"",KOKPIT!B2130,"")</f>
        <v/>
      </c>
      <c r="C2130" s="124" t="str">
        <f>IF(A2130&lt;&gt;"",SUMIFS('JPK_KR-1'!AL:AL,'JPK_KR-1'!W:W,B2130),"")</f>
        <v/>
      </c>
      <c r="D2130" s="124" t="str">
        <f>IF(A2130&lt;&gt;"",SUMIFS('JPK_KR-1'!AM:AM,'JPK_KR-1'!W:W,B2130),"")</f>
        <v/>
      </c>
      <c r="E2130" t="str">
        <f>IF(KOKPIT!E2130&lt;&gt;"",KOKPIT!E2130,"")</f>
        <v/>
      </c>
      <c r="F2130" t="str">
        <f>IF(KOKPIT!F2130&lt;&gt;"",KOKPIT!F2130,"")</f>
        <v/>
      </c>
      <c r="G2130" s="124" t="str">
        <f>IF(E2130&lt;&gt;"",SUMIFS('JPK_KR-1'!AL:AL,'JPK_KR-1'!W:W,F2130),"")</f>
        <v/>
      </c>
      <c r="H2130" s="124" t="str">
        <f>IF(E2130&lt;&gt;"",SUMIFS('JPK_KR-1'!AM:AM,'JPK_KR-1'!W:W,F2130),"")</f>
        <v/>
      </c>
      <c r="I2130" t="str">
        <f>IF(KOKPIT!I2130&lt;&gt;"",KOKPIT!I2130,"")</f>
        <v/>
      </c>
      <c r="J2130" t="str">
        <f>IF(KOKPIT!J2130&lt;&gt;"",KOKPIT!J2130,"")</f>
        <v/>
      </c>
      <c r="K2130" s="124" t="str">
        <f>IF(I2130&lt;&gt;"",SUMIFS('JPK_KR-1'!AJ:AJ,'JPK_KR-1'!W:W,J2130),"")</f>
        <v/>
      </c>
      <c r="L2130" s="124" t="str">
        <f>IF(I2130&lt;&gt;"",SUMIFS('JPK_KR-1'!AK:AK,'JPK_KR-1'!W:W,J2130),"")</f>
        <v/>
      </c>
    </row>
    <row r="2131" spans="1:12" x14ac:dyDescent="0.35">
      <c r="A2131" t="str">
        <f>IF(KOKPIT!A2131&lt;&gt;"",KOKPIT!A2131,"")</f>
        <v/>
      </c>
      <c r="B2131" t="str">
        <f>IF(KOKPIT!B2131&lt;&gt;"",KOKPIT!B2131,"")</f>
        <v/>
      </c>
      <c r="C2131" s="124" t="str">
        <f>IF(A2131&lt;&gt;"",SUMIFS('JPK_KR-1'!AL:AL,'JPK_KR-1'!W:W,B2131),"")</f>
        <v/>
      </c>
      <c r="D2131" s="124" t="str">
        <f>IF(A2131&lt;&gt;"",SUMIFS('JPK_KR-1'!AM:AM,'JPK_KR-1'!W:W,B2131),"")</f>
        <v/>
      </c>
      <c r="E2131" t="str">
        <f>IF(KOKPIT!E2131&lt;&gt;"",KOKPIT!E2131,"")</f>
        <v/>
      </c>
      <c r="F2131" t="str">
        <f>IF(KOKPIT!F2131&lt;&gt;"",KOKPIT!F2131,"")</f>
        <v/>
      </c>
      <c r="G2131" s="124" t="str">
        <f>IF(E2131&lt;&gt;"",SUMIFS('JPK_KR-1'!AL:AL,'JPK_KR-1'!W:W,F2131),"")</f>
        <v/>
      </c>
      <c r="H2131" s="124" t="str">
        <f>IF(E2131&lt;&gt;"",SUMIFS('JPK_KR-1'!AM:AM,'JPK_KR-1'!W:W,F2131),"")</f>
        <v/>
      </c>
      <c r="I2131" t="str">
        <f>IF(KOKPIT!I2131&lt;&gt;"",KOKPIT!I2131,"")</f>
        <v/>
      </c>
      <c r="J2131" t="str">
        <f>IF(KOKPIT!J2131&lt;&gt;"",KOKPIT!J2131,"")</f>
        <v/>
      </c>
      <c r="K2131" s="124" t="str">
        <f>IF(I2131&lt;&gt;"",SUMIFS('JPK_KR-1'!AJ:AJ,'JPK_KR-1'!W:W,J2131),"")</f>
        <v/>
      </c>
      <c r="L2131" s="124" t="str">
        <f>IF(I2131&lt;&gt;"",SUMIFS('JPK_KR-1'!AK:AK,'JPK_KR-1'!W:W,J2131),"")</f>
        <v/>
      </c>
    </row>
    <row r="2132" spans="1:12" x14ac:dyDescent="0.35">
      <c r="A2132" t="str">
        <f>IF(KOKPIT!A2132&lt;&gt;"",KOKPIT!A2132,"")</f>
        <v/>
      </c>
      <c r="B2132" t="str">
        <f>IF(KOKPIT!B2132&lt;&gt;"",KOKPIT!B2132,"")</f>
        <v/>
      </c>
      <c r="C2132" s="124" t="str">
        <f>IF(A2132&lt;&gt;"",SUMIFS('JPK_KR-1'!AL:AL,'JPK_KR-1'!W:W,B2132),"")</f>
        <v/>
      </c>
      <c r="D2132" s="124" t="str">
        <f>IF(A2132&lt;&gt;"",SUMIFS('JPK_KR-1'!AM:AM,'JPK_KR-1'!W:W,B2132),"")</f>
        <v/>
      </c>
      <c r="E2132" t="str">
        <f>IF(KOKPIT!E2132&lt;&gt;"",KOKPIT!E2132,"")</f>
        <v/>
      </c>
      <c r="F2132" t="str">
        <f>IF(KOKPIT!F2132&lt;&gt;"",KOKPIT!F2132,"")</f>
        <v/>
      </c>
      <c r="G2132" s="124" t="str">
        <f>IF(E2132&lt;&gt;"",SUMIFS('JPK_KR-1'!AL:AL,'JPK_KR-1'!W:W,F2132),"")</f>
        <v/>
      </c>
      <c r="H2132" s="124" t="str">
        <f>IF(E2132&lt;&gt;"",SUMIFS('JPK_KR-1'!AM:AM,'JPK_KR-1'!W:W,F2132),"")</f>
        <v/>
      </c>
      <c r="I2132" t="str">
        <f>IF(KOKPIT!I2132&lt;&gt;"",KOKPIT!I2132,"")</f>
        <v/>
      </c>
      <c r="J2132" t="str">
        <f>IF(KOKPIT!J2132&lt;&gt;"",KOKPIT!J2132,"")</f>
        <v/>
      </c>
      <c r="K2132" s="124" t="str">
        <f>IF(I2132&lt;&gt;"",SUMIFS('JPK_KR-1'!AJ:AJ,'JPK_KR-1'!W:W,J2132),"")</f>
        <v/>
      </c>
      <c r="L2132" s="124" t="str">
        <f>IF(I2132&lt;&gt;"",SUMIFS('JPK_KR-1'!AK:AK,'JPK_KR-1'!W:W,J2132),"")</f>
        <v/>
      </c>
    </row>
    <row r="2133" spans="1:12" x14ac:dyDescent="0.35">
      <c r="A2133" t="str">
        <f>IF(KOKPIT!A2133&lt;&gt;"",KOKPIT!A2133,"")</f>
        <v/>
      </c>
      <c r="B2133" t="str">
        <f>IF(KOKPIT!B2133&lt;&gt;"",KOKPIT!B2133,"")</f>
        <v/>
      </c>
      <c r="C2133" s="124" t="str">
        <f>IF(A2133&lt;&gt;"",SUMIFS('JPK_KR-1'!AL:AL,'JPK_KR-1'!W:W,B2133),"")</f>
        <v/>
      </c>
      <c r="D2133" s="124" t="str">
        <f>IF(A2133&lt;&gt;"",SUMIFS('JPK_KR-1'!AM:AM,'JPK_KR-1'!W:W,B2133),"")</f>
        <v/>
      </c>
      <c r="E2133" t="str">
        <f>IF(KOKPIT!E2133&lt;&gt;"",KOKPIT!E2133,"")</f>
        <v/>
      </c>
      <c r="F2133" t="str">
        <f>IF(KOKPIT!F2133&lt;&gt;"",KOKPIT!F2133,"")</f>
        <v/>
      </c>
      <c r="G2133" s="124" t="str">
        <f>IF(E2133&lt;&gt;"",SUMIFS('JPK_KR-1'!AL:AL,'JPK_KR-1'!W:W,F2133),"")</f>
        <v/>
      </c>
      <c r="H2133" s="124" t="str">
        <f>IF(E2133&lt;&gt;"",SUMIFS('JPK_KR-1'!AM:AM,'JPK_KR-1'!W:W,F2133),"")</f>
        <v/>
      </c>
      <c r="I2133" t="str">
        <f>IF(KOKPIT!I2133&lt;&gt;"",KOKPIT!I2133,"")</f>
        <v/>
      </c>
      <c r="J2133" t="str">
        <f>IF(KOKPIT!J2133&lt;&gt;"",KOKPIT!J2133,"")</f>
        <v/>
      </c>
      <c r="K2133" s="124" t="str">
        <f>IF(I2133&lt;&gt;"",SUMIFS('JPK_KR-1'!AJ:AJ,'JPK_KR-1'!W:W,J2133),"")</f>
        <v/>
      </c>
      <c r="L2133" s="124" t="str">
        <f>IF(I2133&lt;&gt;"",SUMIFS('JPK_KR-1'!AK:AK,'JPK_KR-1'!W:W,J2133),"")</f>
        <v/>
      </c>
    </row>
    <row r="2134" spans="1:12" x14ac:dyDescent="0.35">
      <c r="A2134" t="str">
        <f>IF(KOKPIT!A2134&lt;&gt;"",KOKPIT!A2134,"")</f>
        <v/>
      </c>
      <c r="B2134" t="str">
        <f>IF(KOKPIT!B2134&lt;&gt;"",KOKPIT!B2134,"")</f>
        <v/>
      </c>
      <c r="C2134" s="124" t="str">
        <f>IF(A2134&lt;&gt;"",SUMIFS('JPK_KR-1'!AL:AL,'JPK_KR-1'!W:W,B2134),"")</f>
        <v/>
      </c>
      <c r="D2134" s="124" t="str">
        <f>IF(A2134&lt;&gt;"",SUMIFS('JPK_KR-1'!AM:AM,'JPK_KR-1'!W:W,B2134),"")</f>
        <v/>
      </c>
      <c r="E2134" t="str">
        <f>IF(KOKPIT!E2134&lt;&gt;"",KOKPIT!E2134,"")</f>
        <v/>
      </c>
      <c r="F2134" t="str">
        <f>IF(KOKPIT!F2134&lt;&gt;"",KOKPIT!F2134,"")</f>
        <v/>
      </c>
      <c r="G2134" s="124" t="str">
        <f>IF(E2134&lt;&gt;"",SUMIFS('JPK_KR-1'!AL:AL,'JPK_KR-1'!W:W,F2134),"")</f>
        <v/>
      </c>
      <c r="H2134" s="124" t="str">
        <f>IF(E2134&lt;&gt;"",SUMIFS('JPK_KR-1'!AM:AM,'JPK_KR-1'!W:W,F2134),"")</f>
        <v/>
      </c>
      <c r="I2134" t="str">
        <f>IF(KOKPIT!I2134&lt;&gt;"",KOKPIT!I2134,"")</f>
        <v/>
      </c>
      <c r="J2134" t="str">
        <f>IF(KOKPIT!J2134&lt;&gt;"",KOKPIT!J2134,"")</f>
        <v/>
      </c>
      <c r="K2134" s="124" t="str">
        <f>IF(I2134&lt;&gt;"",SUMIFS('JPK_KR-1'!AJ:AJ,'JPK_KR-1'!W:W,J2134),"")</f>
        <v/>
      </c>
      <c r="L2134" s="124" t="str">
        <f>IF(I2134&lt;&gt;"",SUMIFS('JPK_KR-1'!AK:AK,'JPK_KR-1'!W:W,J2134),"")</f>
        <v/>
      </c>
    </row>
    <row r="2135" spans="1:12" x14ac:dyDescent="0.35">
      <c r="A2135" t="str">
        <f>IF(KOKPIT!A2135&lt;&gt;"",KOKPIT!A2135,"")</f>
        <v/>
      </c>
      <c r="B2135" t="str">
        <f>IF(KOKPIT!B2135&lt;&gt;"",KOKPIT!B2135,"")</f>
        <v/>
      </c>
      <c r="C2135" s="124" t="str">
        <f>IF(A2135&lt;&gt;"",SUMIFS('JPK_KR-1'!AL:AL,'JPK_KR-1'!W:W,B2135),"")</f>
        <v/>
      </c>
      <c r="D2135" s="124" t="str">
        <f>IF(A2135&lt;&gt;"",SUMIFS('JPK_KR-1'!AM:AM,'JPK_KR-1'!W:W,B2135),"")</f>
        <v/>
      </c>
      <c r="E2135" t="str">
        <f>IF(KOKPIT!E2135&lt;&gt;"",KOKPIT!E2135,"")</f>
        <v/>
      </c>
      <c r="F2135" t="str">
        <f>IF(KOKPIT!F2135&lt;&gt;"",KOKPIT!F2135,"")</f>
        <v/>
      </c>
      <c r="G2135" s="124" t="str">
        <f>IF(E2135&lt;&gt;"",SUMIFS('JPK_KR-1'!AL:AL,'JPK_KR-1'!W:W,F2135),"")</f>
        <v/>
      </c>
      <c r="H2135" s="124" t="str">
        <f>IF(E2135&lt;&gt;"",SUMIFS('JPK_KR-1'!AM:AM,'JPK_KR-1'!W:W,F2135),"")</f>
        <v/>
      </c>
      <c r="I2135" t="str">
        <f>IF(KOKPIT!I2135&lt;&gt;"",KOKPIT!I2135,"")</f>
        <v/>
      </c>
      <c r="J2135" t="str">
        <f>IF(KOKPIT!J2135&lt;&gt;"",KOKPIT!J2135,"")</f>
        <v/>
      </c>
      <c r="K2135" s="124" t="str">
        <f>IF(I2135&lt;&gt;"",SUMIFS('JPK_KR-1'!AJ:AJ,'JPK_KR-1'!W:W,J2135),"")</f>
        <v/>
      </c>
      <c r="L2135" s="124" t="str">
        <f>IF(I2135&lt;&gt;"",SUMIFS('JPK_KR-1'!AK:AK,'JPK_KR-1'!W:W,J2135),"")</f>
        <v/>
      </c>
    </row>
    <row r="2136" spans="1:12" x14ac:dyDescent="0.35">
      <c r="A2136" t="str">
        <f>IF(KOKPIT!A2136&lt;&gt;"",KOKPIT!A2136,"")</f>
        <v/>
      </c>
      <c r="B2136" t="str">
        <f>IF(KOKPIT!B2136&lt;&gt;"",KOKPIT!B2136,"")</f>
        <v/>
      </c>
      <c r="C2136" s="124" t="str">
        <f>IF(A2136&lt;&gt;"",SUMIFS('JPK_KR-1'!AL:AL,'JPK_KR-1'!W:W,B2136),"")</f>
        <v/>
      </c>
      <c r="D2136" s="124" t="str">
        <f>IF(A2136&lt;&gt;"",SUMIFS('JPK_KR-1'!AM:AM,'JPK_KR-1'!W:W,B2136),"")</f>
        <v/>
      </c>
      <c r="E2136" t="str">
        <f>IF(KOKPIT!E2136&lt;&gt;"",KOKPIT!E2136,"")</f>
        <v/>
      </c>
      <c r="F2136" t="str">
        <f>IF(KOKPIT!F2136&lt;&gt;"",KOKPIT!F2136,"")</f>
        <v/>
      </c>
      <c r="G2136" s="124" t="str">
        <f>IF(E2136&lt;&gt;"",SUMIFS('JPK_KR-1'!AL:AL,'JPK_KR-1'!W:W,F2136),"")</f>
        <v/>
      </c>
      <c r="H2136" s="124" t="str">
        <f>IF(E2136&lt;&gt;"",SUMIFS('JPK_KR-1'!AM:AM,'JPK_KR-1'!W:W,F2136),"")</f>
        <v/>
      </c>
      <c r="I2136" t="str">
        <f>IF(KOKPIT!I2136&lt;&gt;"",KOKPIT!I2136,"")</f>
        <v/>
      </c>
      <c r="J2136" t="str">
        <f>IF(KOKPIT!J2136&lt;&gt;"",KOKPIT!J2136,"")</f>
        <v/>
      </c>
      <c r="K2136" s="124" t="str">
        <f>IF(I2136&lt;&gt;"",SUMIFS('JPK_KR-1'!AJ:AJ,'JPK_KR-1'!W:W,J2136),"")</f>
        <v/>
      </c>
      <c r="L2136" s="124" t="str">
        <f>IF(I2136&lt;&gt;"",SUMIFS('JPK_KR-1'!AK:AK,'JPK_KR-1'!W:W,J2136),"")</f>
        <v/>
      </c>
    </row>
    <row r="2137" spans="1:12" x14ac:dyDescent="0.35">
      <c r="A2137" t="str">
        <f>IF(KOKPIT!A2137&lt;&gt;"",KOKPIT!A2137,"")</f>
        <v/>
      </c>
      <c r="B2137" t="str">
        <f>IF(KOKPIT!B2137&lt;&gt;"",KOKPIT!B2137,"")</f>
        <v/>
      </c>
      <c r="C2137" s="124" t="str">
        <f>IF(A2137&lt;&gt;"",SUMIFS('JPK_KR-1'!AL:AL,'JPK_KR-1'!W:W,B2137),"")</f>
        <v/>
      </c>
      <c r="D2137" s="124" t="str">
        <f>IF(A2137&lt;&gt;"",SUMIFS('JPK_KR-1'!AM:AM,'JPK_KR-1'!W:W,B2137),"")</f>
        <v/>
      </c>
      <c r="E2137" t="str">
        <f>IF(KOKPIT!E2137&lt;&gt;"",KOKPIT!E2137,"")</f>
        <v/>
      </c>
      <c r="F2137" t="str">
        <f>IF(KOKPIT!F2137&lt;&gt;"",KOKPIT!F2137,"")</f>
        <v/>
      </c>
      <c r="G2137" s="124" t="str">
        <f>IF(E2137&lt;&gt;"",SUMIFS('JPK_KR-1'!AL:AL,'JPK_KR-1'!W:W,F2137),"")</f>
        <v/>
      </c>
      <c r="H2137" s="124" t="str">
        <f>IF(E2137&lt;&gt;"",SUMIFS('JPK_KR-1'!AM:AM,'JPK_KR-1'!W:W,F2137),"")</f>
        <v/>
      </c>
      <c r="I2137" t="str">
        <f>IF(KOKPIT!I2137&lt;&gt;"",KOKPIT!I2137,"")</f>
        <v/>
      </c>
      <c r="J2137" t="str">
        <f>IF(KOKPIT!J2137&lt;&gt;"",KOKPIT!J2137,"")</f>
        <v/>
      </c>
      <c r="K2137" s="124" t="str">
        <f>IF(I2137&lt;&gt;"",SUMIFS('JPK_KR-1'!AJ:AJ,'JPK_KR-1'!W:W,J2137),"")</f>
        <v/>
      </c>
      <c r="L2137" s="124" t="str">
        <f>IF(I2137&lt;&gt;"",SUMIFS('JPK_KR-1'!AK:AK,'JPK_KR-1'!W:W,J2137),"")</f>
        <v/>
      </c>
    </row>
    <row r="2138" spans="1:12" x14ac:dyDescent="0.35">
      <c r="A2138" t="str">
        <f>IF(KOKPIT!A2138&lt;&gt;"",KOKPIT!A2138,"")</f>
        <v/>
      </c>
      <c r="B2138" t="str">
        <f>IF(KOKPIT!B2138&lt;&gt;"",KOKPIT!B2138,"")</f>
        <v/>
      </c>
      <c r="C2138" s="124" t="str">
        <f>IF(A2138&lt;&gt;"",SUMIFS('JPK_KR-1'!AL:AL,'JPK_KR-1'!W:W,B2138),"")</f>
        <v/>
      </c>
      <c r="D2138" s="124" t="str">
        <f>IF(A2138&lt;&gt;"",SUMIFS('JPK_KR-1'!AM:AM,'JPK_KR-1'!W:W,B2138),"")</f>
        <v/>
      </c>
      <c r="E2138" t="str">
        <f>IF(KOKPIT!E2138&lt;&gt;"",KOKPIT!E2138,"")</f>
        <v/>
      </c>
      <c r="F2138" t="str">
        <f>IF(KOKPIT!F2138&lt;&gt;"",KOKPIT!F2138,"")</f>
        <v/>
      </c>
      <c r="G2138" s="124" t="str">
        <f>IF(E2138&lt;&gt;"",SUMIFS('JPK_KR-1'!AL:AL,'JPK_KR-1'!W:W,F2138),"")</f>
        <v/>
      </c>
      <c r="H2138" s="124" t="str">
        <f>IF(E2138&lt;&gt;"",SUMIFS('JPK_KR-1'!AM:AM,'JPK_KR-1'!W:W,F2138),"")</f>
        <v/>
      </c>
      <c r="I2138" t="str">
        <f>IF(KOKPIT!I2138&lt;&gt;"",KOKPIT!I2138,"")</f>
        <v/>
      </c>
      <c r="J2138" t="str">
        <f>IF(KOKPIT!J2138&lt;&gt;"",KOKPIT!J2138,"")</f>
        <v/>
      </c>
      <c r="K2138" s="124" t="str">
        <f>IF(I2138&lt;&gt;"",SUMIFS('JPK_KR-1'!AJ:AJ,'JPK_KR-1'!W:W,J2138),"")</f>
        <v/>
      </c>
      <c r="L2138" s="124" t="str">
        <f>IF(I2138&lt;&gt;"",SUMIFS('JPK_KR-1'!AK:AK,'JPK_KR-1'!W:W,J2138),"")</f>
        <v/>
      </c>
    </row>
    <row r="2139" spans="1:12" x14ac:dyDescent="0.35">
      <c r="A2139" t="str">
        <f>IF(KOKPIT!A2139&lt;&gt;"",KOKPIT!A2139,"")</f>
        <v/>
      </c>
      <c r="B2139" t="str">
        <f>IF(KOKPIT!B2139&lt;&gt;"",KOKPIT!B2139,"")</f>
        <v/>
      </c>
      <c r="C2139" s="124" t="str">
        <f>IF(A2139&lt;&gt;"",SUMIFS('JPK_KR-1'!AL:AL,'JPK_KR-1'!W:W,B2139),"")</f>
        <v/>
      </c>
      <c r="D2139" s="124" t="str">
        <f>IF(A2139&lt;&gt;"",SUMIFS('JPK_KR-1'!AM:AM,'JPK_KR-1'!W:W,B2139),"")</f>
        <v/>
      </c>
      <c r="E2139" t="str">
        <f>IF(KOKPIT!E2139&lt;&gt;"",KOKPIT!E2139,"")</f>
        <v/>
      </c>
      <c r="F2139" t="str">
        <f>IF(KOKPIT!F2139&lt;&gt;"",KOKPIT!F2139,"")</f>
        <v/>
      </c>
      <c r="G2139" s="124" t="str">
        <f>IF(E2139&lt;&gt;"",SUMIFS('JPK_KR-1'!AL:AL,'JPK_KR-1'!W:W,F2139),"")</f>
        <v/>
      </c>
      <c r="H2139" s="124" t="str">
        <f>IF(E2139&lt;&gt;"",SUMIFS('JPK_KR-1'!AM:AM,'JPK_KR-1'!W:W,F2139),"")</f>
        <v/>
      </c>
      <c r="I2139" t="str">
        <f>IF(KOKPIT!I2139&lt;&gt;"",KOKPIT!I2139,"")</f>
        <v/>
      </c>
      <c r="J2139" t="str">
        <f>IF(KOKPIT!J2139&lt;&gt;"",KOKPIT!J2139,"")</f>
        <v/>
      </c>
      <c r="K2139" s="124" t="str">
        <f>IF(I2139&lt;&gt;"",SUMIFS('JPK_KR-1'!AJ:AJ,'JPK_KR-1'!W:W,J2139),"")</f>
        <v/>
      </c>
      <c r="L2139" s="124" t="str">
        <f>IF(I2139&lt;&gt;"",SUMIFS('JPK_KR-1'!AK:AK,'JPK_KR-1'!W:W,J2139),"")</f>
        <v/>
      </c>
    </row>
    <row r="2140" spans="1:12" x14ac:dyDescent="0.35">
      <c r="A2140" t="str">
        <f>IF(KOKPIT!A2140&lt;&gt;"",KOKPIT!A2140,"")</f>
        <v/>
      </c>
      <c r="B2140" t="str">
        <f>IF(KOKPIT!B2140&lt;&gt;"",KOKPIT!B2140,"")</f>
        <v/>
      </c>
      <c r="C2140" s="124" t="str">
        <f>IF(A2140&lt;&gt;"",SUMIFS('JPK_KR-1'!AL:AL,'JPK_KR-1'!W:W,B2140),"")</f>
        <v/>
      </c>
      <c r="D2140" s="124" t="str">
        <f>IF(A2140&lt;&gt;"",SUMIFS('JPK_KR-1'!AM:AM,'JPK_KR-1'!W:W,B2140),"")</f>
        <v/>
      </c>
      <c r="E2140" t="str">
        <f>IF(KOKPIT!E2140&lt;&gt;"",KOKPIT!E2140,"")</f>
        <v/>
      </c>
      <c r="F2140" t="str">
        <f>IF(KOKPIT!F2140&lt;&gt;"",KOKPIT!F2140,"")</f>
        <v/>
      </c>
      <c r="G2140" s="124" t="str">
        <f>IF(E2140&lt;&gt;"",SUMIFS('JPK_KR-1'!AL:AL,'JPK_KR-1'!W:W,F2140),"")</f>
        <v/>
      </c>
      <c r="H2140" s="124" t="str">
        <f>IF(E2140&lt;&gt;"",SUMIFS('JPK_KR-1'!AM:AM,'JPK_KR-1'!W:W,F2140),"")</f>
        <v/>
      </c>
      <c r="I2140" t="str">
        <f>IF(KOKPIT!I2140&lt;&gt;"",KOKPIT!I2140,"")</f>
        <v/>
      </c>
      <c r="J2140" t="str">
        <f>IF(KOKPIT!J2140&lt;&gt;"",KOKPIT!J2140,"")</f>
        <v/>
      </c>
      <c r="K2140" s="124" t="str">
        <f>IF(I2140&lt;&gt;"",SUMIFS('JPK_KR-1'!AJ:AJ,'JPK_KR-1'!W:W,J2140),"")</f>
        <v/>
      </c>
      <c r="L2140" s="124" t="str">
        <f>IF(I2140&lt;&gt;"",SUMIFS('JPK_KR-1'!AK:AK,'JPK_KR-1'!W:W,J2140),"")</f>
        <v/>
      </c>
    </row>
    <row r="2141" spans="1:12" x14ac:dyDescent="0.35">
      <c r="A2141" t="str">
        <f>IF(KOKPIT!A2141&lt;&gt;"",KOKPIT!A2141,"")</f>
        <v/>
      </c>
      <c r="B2141" t="str">
        <f>IF(KOKPIT!B2141&lt;&gt;"",KOKPIT!B2141,"")</f>
        <v/>
      </c>
      <c r="C2141" s="124" t="str">
        <f>IF(A2141&lt;&gt;"",SUMIFS('JPK_KR-1'!AL:AL,'JPK_KR-1'!W:W,B2141),"")</f>
        <v/>
      </c>
      <c r="D2141" s="124" t="str">
        <f>IF(A2141&lt;&gt;"",SUMIFS('JPK_KR-1'!AM:AM,'JPK_KR-1'!W:W,B2141),"")</f>
        <v/>
      </c>
      <c r="E2141" t="str">
        <f>IF(KOKPIT!E2141&lt;&gt;"",KOKPIT!E2141,"")</f>
        <v/>
      </c>
      <c r="F2141" t="str">
        <f>IF(KOKPIT!F2141&lt;&gt;"",KOKPIT!F2141,"")</f>
        <v/>
      </c>
      <c r="G2141" s="124" t="str">
        <f>IF(E2141&lt;&gt;"",SUMIFS('JPK_KR-1'!AL:AL,'JPK_KR-1'!W:W,F2141),"")</f>
        <v/>
      </c>
      <c r="H2141" s="124" t="str">
        <f>IF(E2141&lt;&gt;"",SUMIFS('JPK_KR-1'!AM:AM,'JPK_KR-1'!W:W,F2141),"")</f>
        <v/>
      </c>
      <c r="I2141" t="str">
        <f>IF(KOKPIT!I2141&lt;&gt;"",KOKPIT!I2141,"")</f>
        <v/>
      </c>
      <c r="J2141" t="str">
        <f>IF(KOKPIT!J2141&lt;&gt;"",KOKPIT!J2141,"")</f>
        <v/>
      </c>
      <c r="K2141" s="124" t="str">
        <f>IF(I2141&lt;&gt;"",SUMIFS('JPK_KR-1'!AJ:AJ,'JPK_KR-1'!W:W,J2141),"")</f>
        <v/>
      </c>
      <c r="L2141" s="124" t="str">
        <f>IF(I2141&lt;&gt;"",SUMIFS('JPK_KR-1'!AK:AK,'JPK_KR-1'!W:W,J2141),"")</f>
        <v/>
      </c>
    </row>
    <row r="2142" spans="1:12" x14ac:dyDescent="0.35">
      <c r="A2142" t="str">
        <f>IF(KOKPIT!A2142&lt;&gt;"",KOKPIT!A2142,"")</f>
        <v/>
      </c>
      <c r="B2142" t="str">
        <f>IF(KOKPIT!B2142&lt;&gt;"",KOKPIT!B2142,"")</f>
        <v/>
      </c>
      <c r="C2142" s="124" t="str">
        <f>IF(A2142&lt;&gt;"",SUMIFS('JPK_KR-1'!AL:AL,'JPK_KR-1'!W:W,B2142),"")</f>
        <v/>
      </c>
      <c r="D2142" s="124" t="str">
        <f>IF(A2142&lt;&gt;"",SUMIFS('JPK_KR-1'!AM:AM,'JPK_KR-1'!W:W,B2142),"")</f>
        <v/>
      </c>
      <c r="E2142" t="str">
        <f>IF(KOKPIT!E2142&lt;&gt;"",KOKPIT!E2142,"")</f>
        <v/>
      </c>
      <c r="F2142" t="str">
        <f>IF(KOKPIT!F2142&lt;&gt;"",KOKPIT!F2142,"")</f>
        <v/>
      </c>
      <c r="G2142" s="124" t="str">
        <f>IF(E2142&lt;&gt;"",SUMIFS('JPK_KR-1'!AL:AL,'JPK_KR-1'!W:W,F2142),"")</f>
        <v/>
      </c>
      <c r="H2142" s="124" t="str">
        <f>IF(E2142&lt;&gt;"",SUMIFS('JPK_KR-1'!AM:AM,'JPK_KR-1'!W:W,F2142),"")</f>
        <v/>
      </c>
      <c r="I2142" t="str">
        <f>IF(KOKPIT!I2142&lt;&gt;"",KOKPIT!I2142,"")</f>
        <v/>
      </c>
      <c r="J2142" t="str">
        <f>IF(KOKPIT!J2142&lt;&gt;"",KOKPIT!J2142,"")</f>
        <v/>
      </c>
      <c r="K2142" s="124" t="str">
        <f>IF(I2142&lt;&gt;"",SUMIFS('JPK_KR-1'!AJ:AJ,'JPK_KR-1'!W:W,J2142),"")</f>
        <v/>
      </c>
      <c r="L2142" s="124" t="str">
        <f>IF(I2142&lt;&gt;"",SUMIFS('JPK_KR-1'!AK:AK,'JPK_KR-1'!W:W,J2142),"")</f>
        <v/>
      </c>
    </row>
    <row r="2143" spans="1:12" x14ac:dyDescent="0.35">
      <c r="A2143" t="str">
        <f>IF(KOKPIT!A2143&lt;&gt;"",KOKPIT!A2143,"")</f>
        <v/>
      </c>
      <c r="B2143" t="str">
        <f>IF(KOKPIT!B2143&lt;&gt;"",KOKPIT!B2143,"")</f>
        <v/>
      </c>
      <c r="C2143" s="124" t="str">
        <f>IF(A2143&lt;&gt;"",SUMIFS('JPK_KR-1'!AL:AL,'JPK_KR-1'!W:W,B2143),"")</f>
        <v/>
      </c>
      <c r="D2143" s="124" t="str">
        <f>IF(A2143&lt;&gt;"",SUMIFS('JPK_KR-1'!AM:AM,'JPK_KR-1'!W:W,B2143),"")</f>
        <v/>
      </c>
      <c r="E2143" t="str">
        <f>IF(KOKPIT!E2143&lt;&gt;"",KOKPIT!E2143,"")</f>
        <v/>
      </c>
      <c r="F2143" t="str">
        <f>IF(KOKPIT!F2143&lt;&gt;"",KOKPIT!F2143,"")</f>
        <v/>
      </c>
      <c r="G2143" s="124" t="str">
        <f>IF(E2143&lt;&gt;"",SUMIFS('JPK_KR-1'!AL:AL,'JPK_KR-1'!W:W,F2143),"")</f>
        <v/>
      </c>
      <c r="H2143" s="124" t="str">
        <f>IF(E2143&lt;&gt;"",SUMIFS('JPK_KR-1'!AM:AM,'JPK_KR-1'!W:W,F2143),"")</f>
        <v/>
      </c>
      <c r="I2143" t="str">
        <f>IF(KOKPIT!I2143&lt;&gt;"",KOKPIT!I2143,"")</f>
        <v/>
      </c>
      <c r="J2143" t="str">
        <f>IF(KOKPIT!J2143&lt;&gt;"",KOKPIT!J2143,"")</f>
        <v/>
      </c>
      <c r="K2143" s="124" t="str">
        <f>IF(I2143&lt;&gt;"",SUMIFS('JPK_KR-1'!AJ:AJ,'JPK_KR-1'!W:W,J2143),"")</f>
        <v/>
      </c>
      <c r="L2143" s="124" t="str">
        <f>IF(I2143&lt;&gt;"",SUMIFS('JPK_KR-1'!AK:AK,'JPK_KR-1'!W:W,J2143),"")</f>
        <v/>
      </c>
    </row>
    <row r="2144" spans="1:12" x14ac:dyDescent="0.35">
      <c r="A2144" t="str">
        <f>IF(KOKPIT!A2144&lt;&gt;"",KOKPIT!A2144,"")</f>
        <v/>
      </c>
      <c r="B2144" t="str">
        <f>IF(KOKPIT!B2144&lt;&gt;"",KOKPIT!B2144,"")</f>
        <v/>
      </c>
      <c r="C2144" s="124" t="str">
        <f>IF(A2144&lt;&gt;"",SUMIFS('JPK_KR-1'!AL:AL,'JPK_KR-1'!W:W,B2144),"")</f>
        <v/>
      </c>
      <c r="D2144" s="124" t="str">
        <f>IF(A2144&lt;&gt;"",SUMIFS('JPK_KR-1'!AM:AM,'JPK_KR-1'!W:W,B2144),"")</f>
        <v/>
      </c>
      <c r="E2144" t="str">
        <f>IF(KOKPIT!E2144&lt;&gt;"",KOKPIT!E2144,"")</f>
        <v/>
      </c>
      <c r="F2144" t="str">
        <f>IF(KOKPIT!F2144&lt;&gt;"",KOKPIT!F2144,"")</f>
        <v/>
      </c>
      <c r="G2144" s="124" t="str">
        <f>IF(E2144&lt;&gt;"",SUMIFS('JPK_KR-1'!AL:AL,'JPK_KR-1'!W:W,F2144),"")</f>
        <v/>
      </c>
      <c r="H2144" s="124" t="str">
        <f>IF(E2144&lt;&gt;"",SUMIFS('JPK_KR-1'!AM:AM,'JPK_KR-1'!W:W,F2144),"")</f>
        <v/>
      </c>
      <c r="I2144" t="str">
        <f>IF(KOKPIT!I2144&lt;&gt;"",KOKPIT!I2144,"")</f>
        <v/>
      </c>
      <c r="J2144" t="str">
        <f>IF(KOKPIT!J2144&lt;&gt;"",KOKPIT!J2144,"")</f>
        <v/>
      </c>
      <c r="K2144" s="124" t="str">
        <f>IF(I2144&lt;&gt;"",SUMIFS('JPK_KR-1'!AJ:AJ,'JPK_KR-1'!W:W,J2144),"")</f>
        <v/>
      </c>
      <c r="L2144" s="124" t="str">
        <f>IF(I2144&lt;&gt;"",SUMIFS('JPK_KR-1'!AK:AK,'JPK_KR-1'!W:W,J2144),"")</f>
        <v/>
      </c>
    </row>
    <row r="2145" spans="1:12" x14ac:dyDescent="0.35">
      <c r="A2145" t="str">
        <f>IF(KOKPIT!A2145&lt;&gt;"",KOKPIT!A2145,"")</f>
        <v/>
      </c>
      <c r="B2145" t="str">
        <f>IF(KOKPIT!B2145&lt;&gt;"",KOKPIT!B2145,"")</f>
        <v/>
      </c>
      <c r="C2145" s="124" t="str">
        <f>IF(A2145&lt;&gt;"",SUMIFS('JPK_KR-1'!AL:AL,'JPK_KR-1'!W:W,B2145),"")</f>
        <v/>
      </c>
      <c r="D2145" s="124" t="str">
        <f>IF(A2145&lt;&gt;"",SUMIFS('JPK_KR-1'!AM:AM,'JPK_KR-1'!W:W,B2145),"")</f>
        <v/>
      </c>
      <c r="E2145" t="str">
        <f>IF(KOKPIT!E2145&lt;&gt;"",KOKPIT!E2145,"")</f>
        <v/>
      </c>
      <c r="F2145" t="str">
        <f>IF(KOKPIT!F2145&lt;&gt;"",KOKPIT!F2145,"")</f>
        <v/>
      </c>
      <c r="G2145" s="124" t="str">
        <f>IF(E2145&lt;&gt;"",SUMIFS('JPK_KR-1'!AL:AL,'JPK_KR-1'!W:W,F2145),"")</f>
        <v/>
      </c>
      <c r="H2145" s="124" t="str">
        <f>IF(E2145&lt;&gt;"",SUMIFS('JPK_KR-1'!AM:AM,'JPK_KR-1'!W:W,F2145),"")</f>
        <v/>
      </c>
      <c r="I2145" t="str">
        <f>IF(KOKPIT!I2145&lt;&gt;"",KOKPIT!I2145,"")</f>
        <v/>
      </c>
      <c r="J2145" t="str">
        <f>IF(KOKPIT!J2145&lt;&gt;"",KOKPIT!J2145,"")</f>
        <v/>
      </c>
      <c r="K2145" s="124" t="str">
        <f>IF(I2145&lt;&gt;"",SUMIFS('JPK_KR-1'!AJ:AJ,'JPK_KR-1'!W:W,J2145),"")</f>
        <v/>
      </c>
      <c r="L2145" s="124" t="str">
        <f>IF(I2145&lt;&gt;"",SUMIFS('JPK_KR-1'!AK:AK,'JPK_KR-1'!W:W,J2145),"")</f>
        <v/>
      </c>
    </row>
    <row r="2146" spans="1:12" x14ac:dyDescent="0.35">
      <c r="A2146" t="str">
        <f>IF(KOKPIT!A2146&lt;&gt;"",KOKPIT!A2146,"")</f>
        <v/>
      </c>
      <c r="B2146" t="str">
        <f>IF(KOKPIT!B2146&lt;&gt;"",KOKPIT!B2146,"")</f>
        <v/>
      </c>
      <c r="C2146" s="124" t="str">
        <f>IF(A2146&lt;&gt;"",SUMIFS('JPK_KR-1'!AL:AL,'JPK_KR-1'!W:W,B2146),"")</f>
        <v/>
      </c>
      <c r="D2146" s="124" t="str">
        <f>IF(A2146&lt;&gt;"",SUMIFS('JPK_KR-1'!AM:AM,'JPK_KR-1'!W:W,B2146),"")</f>
        <v/>
      </c>
      <c r="E2146" t="str">
        <f>IF(KOKPIT!E2146&lt;&gt;"",KOKPIT!E2146,"")</f>
        <v/>
      </c>
      <c r="F2146" t="str">
        <f>IF(KOKPIT!F2146&lt;&gt;"",KOKPIT!F2146,"")</f>
        <v/>
      </c>
      <c r="G2146" s="124" t="str">
        <f>IF(E2146&lt;&gt;"",SUMIFS('JPK_KR-1'!AL:AL,'JPK_KR-1'!W:W,F2146),"")</f>
        <v/>
      </c>
      <c r="H2146" s="124" t="str">
        <f>IF(E2146&lt;&gt;"",SUMIFS('JPK_KR-1'!AM:AM,'JPK_KR-1'!W:W,F2146),"")</f>
        <v/>
      </c>
      <c r="I2146" t="str">
        <f>IF(KOKPIT!I2146&lt;&gt;"",KOKPIT!I2146,"")</f>
        <v/>
      </c>
      <c r="J2146" t="str">
        <f>IF(KOKPIT!J2146&lt;&gt;"",KOKPIT!J2146,"")</f>
        <v/>
      </c>
      <c r="K2146" s="124" t="str">
        <f>IF(I2146&lt;&gt;"",SUMIFS('JPK_KR-1'!AJ:AJ,'JPK_KR-1'!W:W,J2146),"")</f>
        <v/>
      </c>
      <c r="L2146" s="124" t="str">
        <f>IF(I2146&lt;&gt;"",SUMIFS('JPK_KR-1'!AK:AK,'JPK_KR-1'!W:W,J2146),"")</f>
        <v/>
      </c>
    </row>
    <row r="2147" spans="1:12" x14ac:dyDescent="0.35">
      <c r="A2147" t="str">
        <f>IF(KOKPIT!A2147&lt;&gt;"",KOKPIT!A2147,"")</f>
        <v/>
      </c>
      <c r="B2147" t="str">
        <f>IF(KOKPIT!B2147&lt;&gt;"",KOKPIT!B2147,"")</f>
        <v/>
      </c>
      <c r="C2147" s="124" t="str">
        <f>IF(A2147&lt;&gt;"",SUMIFS('JPK_KR-1'!AL:AL,'JPK_KR-1'!W:W,B2147),"")</f>
        <v/>
      </c>
      <c r="D2147" s="124" t="str">
        <f>IF(A2147&lt;&gt;"",SUMIFS('JPK_KR-1'!AM:AM,'JPK_KR-1'!W:W,B2147),"")</f>
        <v/>
      </c>
      <c r="E2147" t="str">
        <f>IF(KOKPIT!E2147&lt;&gt;"",KOKPIT!E2147,"")</f>
        <v/>
      </c>
      <c r="F2147" t="str">
        <f>IF(KOKPIT!F2147&lt;&gt;"",KOKPIT!F2147,"")</f>
        <v/>
      </c>
      <c r="G2147" s="124" t="str">
        <f>IF(E2147&lt;&gt;"",SUMIFS('JPK_KR-1'!AL:AL,'JPK_KR-1'!W:W,F2147),"")</f>
        <v/>
      </c>
      <c r="H2147" s="124" t="str">
        <f>IF(E2147&lt;&gt;"",SUMIFS('JPK_KR-1'!AM:AM,'JPK_KR-1'!W:W,F2147),"")</f>
        <v/>
      </c>
      <c r="I2147" t="str">
        <f>IF(KOKPIT!I2147&lt;&gt;"",KOKPIT!I2147,"")</f>
        <v/>
      </c>
      <c r="J2147" t="str">
        <f>IF(KOKPIT!J2147&lt;&gt;"",KOKPIT!J2147,"")</f>
        <v/>
      </c>
      <c r="K2147" s="124" t="str">
        <f>IF(I2147&lt;&gt;"",SUMIFS('JPK_KR-1'!AJ:AJ,'JPK_KR-1'!W:W,J2147),"")</f>
        <v/>
      </c>
      <c r="L2147" s="124" t="str">
        <f>IF(I2147&lt;&gt;"",SUMIFS('JPK_KR-1'!AK:AK,'JPK_KR-1'!W:W,J2147),"")</f>
        <v/>
      </c>
    </row>
    <row r="2148" spans="1:12" x14ac:dyDescent="0.35">
      <c r="A2148" t="str">
        <f>IF(KOKPIT!A2148&lt;&gt;"",KOKPIT!A2148,"")</f>
        <v/>
      </c>
      <c r="B2148" t="str">
        <f>IF(KOKPIT!B2148&lt;&gt;"",KOKPIT!B2148,"")</f>
        <v/>
      </c>
      <c r="C2148" s="124" t="str">
        <f>IF(A2148&lt;&gt;"",SUMIFS('JPK_KR-1'!AL:AL,'JPK_KR-1'!W:W,B2148),"")</f>
        <v/>
      </c>
      <c r="D2148" s="124" t="str">
        <f>IF(A2148&lt;&gt;"",SUMIFS('JPK_KR-1'!AM:AM,'JPK_KR-1'!W:W,B2148),"")</f>
        <v/>
      </c>
      <c r="E2148" t="str">
        <f>IF(KOKPIT!E2148&lt;&gt;"",KOKPIT!E2148,"")</f>
        <v/>
      </c>
      <c r="F2148" t="str">
        <f>IF(KOKPIT!F2148&lt;&gt;"",KOKPIT!F2148,"")</f>
        <v/>
      </c>
      <c r="G2148" s="124" t="str">
        <f>IF(E2148&lt;&gt;"",SUMIFS('JPK_KR-1'!AL:AL,'JPK_KR-1'!W:W,F2148),"")</f>
        <v/>
      </c>
      <c r="H2148" s="124" t="str">
        <f>IF(E2148&lt;&gt;"",SUMIFS('JPK_KR-1'!AM:AM,'JPK_KR-1'!W:W,F2148),"")</f>
        <v/>
      </c>
      <c r="I2148" t="str">
        <f>IF(KOKPIT!I2148&lt;&gt;"",KOKPIT!I2148,"")</f>
        <v/>
      </c>
      <c r="J2148" t="str">
        <f>IF(KOKPIT!J2148&lt;&gt;"",KOKPIT!J2148,"")</f>
        <v/>
      </c>
      <c r="K2148" s="124" t="str">
        <f>IF(I2148&lt;&gt;"",SUMIFS('JPK_KR-1'!AJ:AJ,'JPK_KR-1'!W:W,J2148),"")</f>
        <v/>
      </c>
      <c r="L2148" s="124" t="str">
        <f>IF(I2148&lt;&gt;"",SUMIFS('JPK_KR-1'!AK:AK,'JPK_KR-1'!W:W,J2148),"")</f>
        <v/>
      </c>
    </row>
    <row r="2149" spans="1:12" x14ac:dyDescent="0.35">
      <c r="A2149" t="str">
        <f>IF(KOKPIT!A2149&lt;&gt;"",KOKPIT!A2149,"")</f>
        <v/>
      </c>
      <c r="B2149" t="str">
        <f>IF(KOKPIT!B2149&lt;&gt;"",KOKPIT!B2149,"")</f>
        <v/>
      </c>
      <c r="C2149" s="124" t="str">
        <f>IF(A2149&lt;&gt;"",SUMIFS('JPK_KR-1'!AL:AL,'JPK_KR-1'!W:W,B2149),"")</f>
        <v/>
      </c>
      <c r="D2149" s="124" t="str">
        <f>IF(A2149&lt;&gt;"",SUMIFS('JPK_KR-1'!AM:AM,'JPK_KR-1'!W:W,B2149),"")</f>
        <v/>
      </c>
      <c r="E2149" t="str">
        <f>IF(KOKPIT!E2149&lt;&gt;"",KOKPIT!E2149,"")</f>
        <v/>
      </c>
      <c r="F2149" t="str">
        <f>IF(KOKPIT!F2149&lt;&gt;"",KOKPIT!F2149,"")</f>
        <v/>
      </c>
      <c r="G2149" s="124" t="str">
        <f>IF(E2149&lt;&gt;"",SUMIFS('JPK_KR-1'!AL:AL,'JPK_KR-1'!W:W,F2149),"")</f>
        <v/>
      </c>
      <c r="H2149" s="124" t="str">
        <f>IF(E2149&lt;&gt;"",SUMIFS('JPK_KR-1'!AM:AM,'JPK_KR-1'!W:W,F2149),"")</f>
        <v/>
      </c>
      <c r="I2149" t="str">
        <f>IF(KOKPIT!I2149&lt;&gt;"",KOKPIT!I2149,"")</f>
        <v/>
      </c>
      <c r="J2149" t="str">
        <f>IF(KOKPIT!J2149&lt;&gt;"",KOKPIT!J2149,"")</f>
        <v/>
      </c>
      <c r="K2149" s="124" t="str">
        <f>IF(I2149&lt;&gt;"",SUMIFS('JPK_KR-1'!AJ:AJ,'JPK_KR-1'!W:W,J2149),"")</f>
        <v/>
      </c>
      <c r="L2149" s="124" t="str">
        <f>IF(I2149&lt;&gt;"",SUMIFS('JPK_KR-1'!AK:AK,'JPK_KR-1'!W:W,J2149),"")</f>
        <v/>
      </c>
    </row>
    <row r="2150" spans="1:12" x14ac:dyDescent="0.35">
      <c r="A2150" t="str">
        <f>IF(KOKPIT!A2150&lt;&gt;"",KOKPIT!A2150,"")</f>
        <v/>
      </c>
      <c r="B2150" t="str">
        <f>IF(KOKPIT!B2150&lt;&gt;"",KOKPIT!B2150,"")</f>
        <v/>
      </c>
      <c r="C2150" s="124" t="str">
        <f>IF(A2150&lt;&gt;"",SUMIFS('JPK_KR-1'!AL:AL,'JPK_KR-1'!W:W,B2150),"")</f>
        <v/>
      </c>
      <c r="D2150" s="124" t="str">
        <f>IF(A2150&lt;&gt;"",SUMIFS('JPK_KR-1'!AM:AM,'JPK_KR-1'!W:W,B2150),"")</f>
        <v/>
      </c>
      <c r="E2150" t="str">
        <f>IF(KOKPIT!E2150&lt;&gt;"",KOKPIT!E2150,"")</f>
        <v/>
      </c>
      <c r="F2150" t="str">
        <f>IF(KOKPIT!F2150&lt;&gt;"",KOKPIT!F2150,"")</f>
        <v/>
      </c>
      <c r="G2150" s="124" t="str">
        <f>IF(E2150&lt;&gt;"",SUMIFS('JPK_KR-1'!AL:AL,'JPK_KR-1'!W:W,F2150),"")</f>
        <v/>
      </c>
      <c r="H2150" s="124" t="str">
        <f>IF(E2150&lt;&gt;"",SUMIFS('JPK_KR-1'!AM:AM,'JPK_KR-1'!W:W,F2150),"")</f>
        <v/>
      </c>
      <c r="I2150" t="str">
        <f>IF(KOKPIT!I2150&lt;&gt;"",KOKPIT!I2150,"")</f>
        <v/>
      </c>
      <c r="J2150" t="str">
        <f>IF(KOKPIT!J2150&lt;&gt;"",KOKPIT!J2150,"")</f>
        <v/>
      </c>
      <c r="K2150" s="124" t="str">
        <f>IF(I2150&lt;&gt;"",SUMIFS('JPK_KR-1'!AJ:AJ,'JPK_KR-1'!W:W,J2150),"")</f>
        <v/>
      </c>
      <c r="L2150" s="124" t="str">
        <f>IF(I2150&lt;&gt;"",SUMIFS('JPK_KR-1'!AK:AK,'JPK_KR-1'!W:W,J2150),"")</f>
        <v/>
      </c>
    </row>
    <row r="2151" spans="1:12" x14ac:dyDescent="0.35">
      <c r="A2151" t="str">
        <f>IF(KOKPIT!A2151&lt;&gt;"",KOKPIT!A2151,"")</f>
        <v/>
      </c>
      <c r="B2151" t="str">
        <f>IF(KOKPIT!B2151&lt;&gt;"",KOKPIT!B2151,"")</f>
        <v/>
      </c>
      <c r="C2151" s="124" t="str">
        <f>IF(A2151&lt;&gt;"",SUMIFS('JPK_KR-1'!AL:AL,'JPK_KR-1'!W:W,B2151),"")</f>
        <v/>
      </c>
      <c r="D2151" s="124" t="str">
        <f>IF(A2151&lt;&gt;"",SUMIFS('JPK_KR-1'!AM:AM,'JPK_KR-1'!W:W,B2151),"")</f>
        <v/>
      </c>
      <c r="E2151" t="str">
        <f>IF(KOKPIT!E2151&lt;&gt;"",KOKPIT!E2151,"")</f>
        <v/>
      </c>
      <c r="F2151" t="str">
        <f>IF(KOKPIT!F2151&lt;&gt;"",KOKPIT!F2151,"")</f>
        <v/>
      </c>
      <c r="G2151" s="124" t="str">
        <f>IF(E2151&lt;&gt;"",SUMIFS('JPK_KR-1'!AL:AL,'JPK_KR-1'!W:W,F2151),"")</f>
        <v/>
      </c>
      <c r="H2151" s="124" t="str">
        <f>IF(E2151&lt;&gt;"",SUMIFS('JPK_KR-1'!AM:AM,'JPK_KR-1'!W:W,F2151),"")</f>
        <v/>
      </c>
      <c r="I2151" t="str">
        <f>IF(KOKPIT!I2151&lt;&gt;"",KOKPIT!I2151,"")</f>
        <v/>
      </c>
      <c r="J2151" t="str">
        <f>IF(KOKPIT!J2151&lt;&gt;"",KOKPIT!J2151,"")</f>
        <v/>
      </c>
      <c r="K2151" s="124" t="str">
        <f>IF(I2151&lt;&gt;"",SUMIFS('JPK_KR-1'!AJ:AJ,'JPK_KR-1'!W:W,J2151),"")</f>
        <v/>
      </c>
      <c r="L2151" s="124" t="str">
        <f>IF(I2151&lt;&gt;"",SUMIFS('JPK_KR-1'!AK:AK,'JPK_KR-1'!W:W,J2151),"")</f>
        <v/>
      </c>
    </row>
    <row r="2152" spans="1:12" x14ac:dyDescent="0.35">
      <c r="A2152" t="str">
        <f>IF(KOKPIT!A2152&lt;&gt;"",KOKPIT!A2152,"")</f>
        <v/>
      </c>
      <c r="B2152" t="str">
        <f>IF(KOKPIT!B2152&lt;&gt;"",KOKPIT!B2152,"")</f>
        <v/>
      </c>
      <c r="C2152" s="124" t="str">
        <f>IF(A2152&lt;&gt;"",SUMIFS('JPK_KR-1'!AL:AL,'JPK_KR-1'!W:W,B2152),"")</f>
        <v/>
      </c>
      <c r="D2152" s="124" t="str">
        <f>IF(A2152&lt;&gt;"",SUMIFS('JPK_KR-1'!AM:AM,'JPK_KR-1'!W:W,B2152),"")</f>
        <v/>
      </c>
      <c r="E2152" t="str">
        <f>IF(KOKPIT!E2152&lt;&gt;"",KOKPIT!E2152,"")</f>
        <v/>
      </c>
      <c r="F2152" t="str">
        <f>IF(KOKPIT!F2152&lt;&gt;"",KOKPIT!F2152,"")</f>
        <v/>
      </c>
      <c r="G2152" s="124" t="str">
        <f>IF(E2152&lt;&gt;"",SUMIFS('JPK_KR-1'!AL:AL,'JPK_KR-1'!W:W,F2152),"")</f>
        <v/>
      </c>
      <c r="H2152" s="124" t="str">
        <f>IF(E2152&lt;&gt;"",SUMIFS('JPK_KR-1'!AM:AM,'JPK_KR-1'!W:W,F2152),"")</f>
        <v/>
      </c>
      <c r="I2152" t="str">
        <f>IF(KOKPIT!I2152&lt;&gt;"",KOKPIT!I2152,"")</f>
        <v/>
      </c>
      <c r="J2152" t="str">
        <f>IF(KOKPIT!J2152&lt;&gt;"",KOKPIT!J2152,"")</f>
        <v/>
      </c>
      <c r="K2152" s="124" t="str">
        <f>IF(I2152&lt;&gt;"",SUMIFS('JPK_KR-1'!AJ:AJ,'JPK_KR-1'!W:W,J2152),"")</f>
        <v/>
      </c>
      <c r="L2152" s="124" t="str">
        <f>IF(I2152&lt;&gt;"",SUMIFS('JPK_KR-1'!AK:AK,'JPK_KR-1'!W:W,J2152),"")</f>
        <v/>
      </c>
    </row>
    <row r="2153" spans="1:12" x14ac:dyDescent="0.35">
      <c r="A2153" t="str">
        <f>IF(KOKPIT!A2153&lt;&gt;"",KOKPIT!A2153,"")</f>
        <v/>
      </c>
      <c r="B2153" t="str">
        <f>IF(KOKPIT!B2153&lt;&gt;"",KOKPIT!B2153,"")</f>
        <v/>
      </c>
      <c r="C2153" s="124" t="str">
        <f>IF(A2153&lt;&gt;"",SUMIFS('JPK_KR-1'!AL:AL,'JPK_KR-1'!W:W,B2153),"")</f>
        <v/>
      </c>
      <c r="D2153" s="124" t="str">
        <f>IF(A2153&lt;&gt;"",SUMIFS('JPK_KR-1'!AM:AM,'JPK_KR-1'!W:W,B2153),"")</f>
        <v/>
      </c>
      <c r="E2153" t="str">
        <f>IF(KOKPIT!E2153&lt;&gt;"",KOKPIT!E2153,"")</f>
        <v/>
      </c>
      <c r="F2153" t="str">
        <f>IF(KOKPIT!F2153&lt;&gt;"",KOKPIT!F2153,"")</f>
        <v/>
      </c>
      <c r="G2153" s="124" t="str">
        <f>IF(E2153&lt;&gt;"",SUMIFS('JPK_KR-1'!AL:AL,'JPK_KR-1'!W:W,F2153),"")</f>
        <v/>
      </c>
      <c r="H2153" s="124" t="str">
        <f>IF(E2153&lt;&gt;"",SUMIFS('JPK_KR-1'!AM:AM,'JPK_KR-1'!W:W,F2153),"")</f>
        <v/>
      </c>
      <c r="I2153" t="str">
        <f>IF(KOKPIT!I2153&lt;&gt;"",KOKPIT!I2153,"")</f>
        <v/>
      </c>
      <c r="J2153" t="str">
        <f>IF(KOKPIT!J2153&lt;&gt;"",KOKPIT!J2153,"")</f>
        <v/>
      </c>
      <c r="K2153" s="124" t="str">
        <f>IF(I2153&lt;&gt;"",SUMIFS('JPK_KR-1'!AJ:AJ,'JPK_KR-1'!W:W,J2153),"")</f>
        <v/>
      </c>
      <c r="L2153" s="124" t="str">
        <f>IF(I2153&lt;&gt;"",SUMIFS('JPK_KR-1'!AK:AK,'JPK_KR-1'!W:W,J2153),"")</f>
        <v/>
      </c>
    </row>
    <row r="2154" spans="1:12" x14ac:dyDescent="0.35">
      <c r="A2154" t="str">
        <f>IF(KOKPIT!A2154&lt;&gt;"",KOKPIT!A2154,"")</f>
        <v/>
      </c>
      <c r="B2154" t="str">
        <f>IF(KOKPIT!B2154&lt;&gt;"",KOKPIT!B2154,"")</f>
        <v/>
      </c>
      <c r="C2154" s="124" t="str">
        <f>IF(A2154&lt;&gt;"",SUMIFS('JPK_KR-1'!AL:AL,'JPK_KR-1'!W:W,B2154),"")</f>
        <v/>
      </c>
      <c r="D2154" s="124" t="str">
        <f>IF(A2154&lt;&gt;"",SUMIFS('JPK_KR-1'!AM:AM,'JPK_KR-1'!W:W,B2154),"")</f>
        <v/>
      </c>
      <c r="E2154" t="str">
        <f>IF(KOKPIT!E2154&lt;&gt;"",KOKPIT!E2154,"")</f>
        <v/>
      </c>
      <c r="F2154" t="str">
        <f>IF(KOKPIT!F2154&lt;&gt;"",KOKPIT!F2154,"")</f>
        <v/>
      </c>
      <c r="G2154" s="124" t="str">
        <f>IF(E2154&lt;&gt;"",SUMIFS('JPK_KR-1'!AL:AL,'JPK_KR-1'!W:W,F2154),"")</f>
        <v/>
      </c>
      <c r="H2154" s="124" t="str">
        <f>IF(E2154&lt;&gt;"",SUMIFS('JPK_KR-1'!AM:AM,'JPK_KR-1'!W:W,F2154),"")</f>
        <v/>
      </c>
      <c r="I2154" t="str">
        <f>IF(KOKPIT!I2154&lt;&gt;"",KOKPIT!I2154,"")</f>
        <v/>
      </c>
      <c r="J2154" t="str">
        <f>IF(KOKPIT!J2154&lt;&gt;"",KOKPIT!J2154,"")</f>
        <v/>
      </c>
      <c r="K2154" s="124" t="str">
        <f>IF(I2154&lt;&gt;"",SUMIFS('JPK_KR-1'!AJ:AJ,'JPK_KR-1'!W:W,J2154),"")</f>
        <v/>
      </c>
      <c r="L2154" s="124" t="str">
        <f>IF(I2154&lt;&gt;"",SUMIFS('JPK_KR-1'!AK:AK,'JPK_KR-1'!W:W,J2154),"")</f>
        <v/>
      </c>
    </row>
    <row r="2155" spans="1:12" x14ac:dyDescent="0.35">
      <c r="A2155" t="str">
        <f>IF(KOKPIT!A2155&lt;&gt;"",KOKPIT!A2155,"")</f>
        <v/>
      </c>
      <c r="B2155" t="str">
        <f>IF(KOKPIT!B2155&lt;&gt;"",KOKPIT!B2155,"")</f>
        <v/>
      </c>
      <c r="C2155" s="124" t="str">
        <f>IF(A2155&lt;&gt;"",SUMIFS('JPK_KR-1'!AL:AL,'JPK_KR-1'!W:W,B2155),"")</f>
        <v/>
      </c>
      <c r="D2155" s="124" t="str">
        <f>IF(A2155&lt;&gt;"",SUMIFS('JPK_KR-1'!AM:AM,'JPK_KR-1'!W:W,B2155),"")</f>
        <v/>
      </c>
      <c r="E2155" t="str">
        <f>IF(KOKPIT!E2155&lt;&gt;"",KOKPIT!E2155,"")</f>
        <v/>
      </c>
      <c r="F2155" t="str">
        <f>IF(KOKPIT!F2155&lt;&gt;"",KOKPIT!F2155,"")</f>
        <v/>
      </c>
      <c r="G2155" s="124" t="str">
        <f>IF(E2155&lt;&gt;"",SUMIFS('JPK_KR-1'!AL:AL,'JPK_KR-1'!W:W,F2155),"")</f>
        <v/>
      </c>
      <c r="H2155" s="124" t="str">
        <f>IF(E2155&lt;&gt;"",SUMIFS('JPK_KR-1'!AM:AM,'JPK_KR-1'!W:W,F2155),"")</f>
        <v/>
      </c>
      <c r="I2155" t="str">
        <f>IF(KOKPIT!I2155&lt;&gt;"",KOKPIT!I2155,"")</f>
        <v/>
      </c>
      <c r="J2155" t="str">
        <f>IF(KOKPIT!J2155&lt;&gt;"",KOKPIT!J2155,"")</f>
        <v/>
      </c>
      <c r="K2155" s="124" t="str">
        <f>IF(I2155&lt;&gt;"",SUMIFS('JPK_KR-1'!AJ:AJ,'JPK_KR-1'!W:W,J2155),"")</f>
        <v/>
      </c>
      <c r="L2155" s="124" t="str">
        <f>IF(I2155&lt;&gt;"",SUMIFS('JPK_KR-1'!AK:AK,'JPK_KR-1'!W:W,J2155),"")</f>
        <v/>
      </c>
    </row>
    <row r="2156" spans="1:12" x14ac:dyDescent="0.35">
      <c r="A2156" t="str">
        <f>IF(KOKPIT!A2156&lt;&gt;"",KOKPIT!A2156,"")</f>
        <v/>
      </c>
      <c r="B2156" t="str">
        <f>IF(KOKPIT!B2156&lt;&gt;"",KOKPIT!B2156,"")</f>
        <v/>
      </c>
      <c r="C2156" s="124" t="str">
        <f>IF(A2156&lt;&gt;"",SUMIFS('JPK_KR-1'!AL:AL,'JPK_KR-1'!W:W,B2156),"")</f>
        <v/>
      </c>
      <c r="D2156" s="124" t="str">
        <f>IF(A2156&lt;&gt;"",SUMIFS('JPK_KR-1'!AM:AM,'JPK_KR-1'!W:W,B2156),"")</f>
        <v/>
      </c>
      <c r="E2156" t="str">
        <f>IF(KOKPIT!E2156&lt;&gt;"",KOKPIT!E2156,"")</f>
        <v/>
      </c>
      <c r="F2156" t="str">
        <f>IF(KOKPIT!F2156&lt;&gt;"",KOKPIT!F2156,"")</f>
        <v/>
      </c>
      <c r="G2156" s="124" t="str">
        <f>IF(E2156&lt;&gt;"",SUMIFS('JPK_KR-1'!AL:AL,'JPK_KR-1'!W:W,F2156),"")</f>
        <v/>
      </c>
      <c r="H2156" s="124" t="str">
        <f>IF(E2156&lt;&gt;"",SUMIFS('JPK_KR-1'!AM:AM,'JPK_KR-1'!W:W,F2156),"")</f>
        <v/>
      </c>
      <c r="I2156" t="str">
        <f>IF(KOKPIT!I2156&lt;&gt;"",KOKPIT!I2156,"")</f>
        <v/>
      </c>
      <c r="J2156" t="str">
        <f>IF(KOKPIT!J2156&lt;&gt;"",KOKPIT!J2156,"")</f>
        <v/>
      </c>
      <c r="K2156" s="124" t="str">
        <f>IF(I2156&lt;&gt;"",SUMIFS('JPK_KR-1'!AJ:AJ,'JPK_KR-1'!W:W,J2156),"")</f>
        <v/>
      </c>
      <c r="L2156" s="124" t="str">
        <f>IF(I2156&lt;&gt;"",SUMIFS('JPK_KR-1'!AK:AK,'JPK_KR-1'!W:W,J2156),"")</f>
        <v/>
      </c>
    </row>
    <row r="2157" spans="1:12" x14ac:dyDescent="0.35">
      <c r="A2157" t="str">
        <f>IF(KOKPIT!A2157&lt;&gt;"",KOKPIT!A2157,"")</f>
        <v/>
      </c>
      <c r="B2157" t="str">
        <f>IF(KOKPIT!B2157&lt;&gt;"",KOKPIT!B2157,"")</f>
        <v/>
      </c>
      <c r="C2157" s="124" t="str">
        <f>IF(A2157&lt;&gt;"",SUMIFS('JPK_KR-1'!AL:AL,'JPK_KR-1'!W:W,B2157),"")</f>
        <v/>
      </c>
      <c r="D2157" s="124" t="str">
        <f>IF(A2157&lt;&gt;"",SUMIFS('JPK_KR-1'!AM:AM,'JPK_KR-1'!W:W,B2157),"")</f>
        <v/>
      </c>
      <c r="E2157" t="str">
        <f>IF(KOKPIT!E2157&lt;&gt;"",KOKPIT!E2157,"")</f>
        <v/>
      </c>
      <c r="F2157" t="str">
        <f>IF(KOKPIT!F2157&lt;&gt;"",KOKPIT!F2157,"")</f>
        <v/>
      </c>
      <c r="G2157" s="124" t="str">
        <f>IF(E2157&lt;&gt;"",SUMIFS('JPK_KR-1'!AL:AL,'JPK_KR-1'!W:W,F2157),"")</f>
        <v/>
      </c>
      <c r="H2157" s="124" t="str">
        <f>IF(E2157&lt;&gt;"",SUMIFS('JPK_KR-1'!AM:AM,'JPK_KR-1'!W:W,F2157),"")</f>
        <v/>
      </c>
      <c r="I2157" t="str">
        <f>IF(KOKPIT!I2157&lt;&gt;"",KOKPIT!I2157,"")</f>
        <v/>
      </c>
      <c r="J2157" t="str">
        <f>IF(KOKPIT!J2157&lt;&gt;"",KOKPIT!J2157,"")</f>
        <v/>
      </c>
      <c r="K2157" s="124" t="str">
        <f>IF(I2157&lt;&gt;"",SUMIFS('JPK_KR-1'!AJ:AJ,'JPK_KR-1'!W:W,J2157),"")</f>
        <v/>
      </c>
      <c r="L2157" s="124" t="str">
        <f>IF(I2157&lt;&gt;"",SUMIFS('JPK_KR-1'!AK:AK,'JPK_KR-1'!W:W,J2157),"")</f>
        <v/>
      </c>
    </row>
    <row r="2158" spans="1:12" x14ac:dyDescent="0.35">
      <c r="A2158" t="str">
        <f>IF(KOKPIT!A2158&lt;&gt;"",KOKPIT!A2158,"")</f>
        <v/>
      </c>
      <c r="B2158" t="str">
        <f>IF(KOKPIT!B2158&lt;&gt;"",KOKPIT!B2158,"")</f>
        <v/>
      </c>
      <c r="C2158" s="124" t="str">
        <f>IF(A2158&lt;&gt;"",SUMIFS('JPK_KR-1'!AL:AL,'JPK_KR-1'!W:W,B2158),"")</f>
        <v/>
      </c>
      <c r="D2158" s="124" t="str">
        <f>IF(A2158&lt;&gt;"",SUMIFS('JPK_KR-1'!AM:AM,'JPK_KR-1'!W:W,B2158),"")</f>
        <v/>
      </c>
      <c r="E2158" t="str">
        <f>IF(KOKPIT!E2158&lt;&gt;"",KOKPIT!E2158,"")</f>
        <v/>
      </c>
      <c r="F2158" t="str">
        <f>IF(KOKPIT!F2158&lt;&gt;"",KOKPIT!F2158,"")</f>
        <v/>
      </c>
      <c r="G2158" s="124" t="str">
        <f>IF(E2158&lt;&gt;"",SUMIFS('JPK_KR-1'!AL:AL,'JPK_KR-1'!W:W,F2158),"")</f>
        <v/>
      </c>
      <c r="H2158" s="124" t="str">
        <f>IF(E2158&lt;&gt;"",SUMIFS('JPK_KR-1'!AM:AM,'JPK_KR-1'!W:W,F2158),"")</f>
        <v/>
      </c>
      <c r="I2158" t="str">
        <f>IF(KOKPIT!I2158&lt;&gt;"",KOKPIT!I2158,"")</f>
        <v/>
      </c>
      <c r="J2158" t="str">
        <f>IF(KOKPIT!J2158&lt;&gt;"",KOKPIT!J2158,"")</f>
        <v/>
      </c>
      <c r="K2158" s="124" t="str">
        <f>IF(I2158&lt;&gt;"",SUMIFS('JPK_KR-1'!AJ:AJ,'JPK_KR-1'!W:W,J2158),"")</f>
        <v/>
      </c>
      <c r="L2158" s="124" t="str">
        <f>IF(I2158&lt;&gt;"",SUMIFS('JPK_KR-1'!AK:AK,'JPK_KR-1'!W:W,J2158),"")</f>
        <v/>
      </c>
    </row>
    <row r="2159" spans="1:12" x14ac:dyDescent="0.35">
      <c r="A2159" t="str">
        <f>IF(KOKPIT!A2159&lt;&gt;"",KOKPIT!A2159,"")</f>
        <v/>
      </c>
      <c r="B2159" t="str">
        <f>IF(KOKPIT!B2159&lt;&gt;"",KOKPIT!B2159,"")</f>
        <v/>
      </c>
      <c r="C2159" s="124" t="str">
        <f>IF(A2159&lt;&gt;"",SUMIFS('JPK_KR-1'!AL:AL,'JPK_KR-1'!W:W,B2159),"")</f>
        <v/>
      </c>
      <c r="D2159" s="124" t="str">
        <f>IF(A2159&lt;&gt;"",SUMIFS('JPK_KR-1'!AM:AM,'JPK_KR-1'!W:W,B2159),"")</f>
        <v/>
      </c>
      <c r="E2159" t="str">
        <f>IF(KOKPIT!E2159&lt;&gt;"",KOKPIT!E2159,"")</f>
        <v/>
      </c>
      <c r="F2159" t="str">
        <f>IF(KOKPIT!F2159&lt;&gt;"",KOKPIT!F2159,"")</f>
        <v/>
      </c>
      <c r="G2159" s="124" t="str">
        <f>IF(E2159&lt;&gt;"",SUMIFS('JPK_KR-1'!AL:AL,'JPK_KR-1'!W:W,F2159),"")</f>
        <v/>
      </c>
      <c r="H2159" s="124" t="str">
        <f>IF(E2159&lt;&gt;"",SUMIFS('JPK_KR-1'!AM:AM,'JPK_KR-1'!W:W,F2159),"")</f>
        <v/>
      </c>
      <c r="I2159" t="str">
        <f>IF(KOKPIT!I2159&lt;&gt;"",KOKPIT!I2159,"")</f>
        <v/>
      </c>
      <c r="J2159" t="str">
        <f>IF(KOKPIT!J2159&lt;&gt;"",KOKPIT!J2159,"")</f>
        <v/>
      </c>
      <c r="K2159" s="124" t="str">
        <f>IF(I2159&lt;&gt;"",SUMIFS('JPK_KR-1'!AJ:AJ,'JPK_KR-1'!W:W,J2159),"")</f>
        <v/>
      </c>
      <c r="L2159" s="124" t="str">
        <f>IF(I2159&lt;&gt;"",SUMIFS('JPK_KR-1'!AK:AK,'JPK_KR-1'!W:W,J2159),"")</f>
        <v/>
      </c>
    </row>
    <row r="2160" spans="1:12" x14ac:dyDescent="0.35">
      <c r="A2160" t="str">
        <f>IF(KOKPIT!A2160&lt;&gt;"",KOKPIT!A2160,"")</f>
        <v/>
      </c>
      <c r="B2160" t="str">
        <f>IF(KOKPIT!B2160&lt;&gt;"",KOKPIT!B2160,"")</f>
        <v/>
      </c>
      <c r="C2160" s="124" t="str">
        <f>IF(A2160&lt;&gt;"",SUMIFS('JPK_KR-1'!AL:AL,'JPK_KR-1'!W:W,B2160),"")</f>
        <v/>
      </c>
      <c r="D2160" s="124" t="str">
        <f>IF(A2160&lt;&gt;"",SUMIFS('JPK_KR-1'!AM:AM,'JPK_KR-1'!W:W,B2160),"")</f>
        <v/>
      </c>
      <c r="E2160" t="str">
        <f>IF(KOKPIT!E2160&lt;&gt;"",KOKPIT!E2160,"")</f>
        <v/>
      </c>
      <c r="F2160" t="str">
        <f>IF(KOKPIT!F2160&lt;&gt;"",KOKPIT!F2160,"")</f>
        <v/>
      </c>
      <c r="G2160" s="124" t="str">
        <f>IF(E2160&lt;&gt;"",SUMIFS('JPK_KR-1'!AL:AL,'JPK_KR-1'!W:W,F2160),"")</f>
        <v/>
      </c>
      <c r="H2160" s="124" t="str">
        <f>IF(E2160&lt;&gt;"",SUMIFS('JPK_KR-1'!AM:AM,'JPK_KR-1'!W:W,F2160),"")</f>
        <v/>
      </c>
      <c r="I2160" t="str">
        <f>IF(KOKPIT!I2160&lt;&gt;"",KOKPIT!I2160,"")</f>
        <v/>
      </c>
      <c r="J2160" t="str">
        <f>IF(KOKPIT!J2160&lt;&gt;"",KOKPIT!J2160,"")</f>
        <v/>
      </c>
      <c r="K2160" s="124" t="str">
        <f>IF(I2160&lt;&gt;"",SUMIFS('JPK_KR-1'!AJ:AJ,'JPK_KR-1'!W:W,J2160),"")</f>
        <v/>
      </c>
      <c r="L2160" s="124" t="str">
        <f>IF(I2160&lt;&gt;"",SUMIFS('JPK_KR-1'!AK:AK,'JPK_KR-1'!W:W,J2160),"")</f>
        <v/>
      </c>
    </row>
    <row r="2161" spans="1:12" x14ac:dyDescent="0.35">
      <c r="A2161" t="str">
        <f>IF(KOKPIT!A2161&lt;&gt;"",KOKPIT!A2161,"")</f>
        <v/>
      </c>
      <c r="B2161" t="str">
        <f>IF(KOKPIT!B2161&lt;&gt;"",KOKPIT!B2161,"")</f>
        <v/>
      </c>
      <c r="C2161" s="124" t="str">
        <f>IF(A2161&lt;&gt;"",SUMIFS('JPK_KR-1'!AL:AL,'JPK_KR-1'!W:W,B2161),"")</f>
        <v/>
      </c>
      <c r="D2161" s="124" t="str">
        <f>IF(A2161&lt;&gt;"",SUMIFS('JPK_KR-1'!AM:AM,'JPK_KR-1'!W:W,B2161),"")</f>
        <v/>
      </c>
      <c r="E2161" t="str">
        <f>IF(KOKPIT!E2161&lt;&gt;"",KOKPIT!E2161,"")</f>
        <v/>
      </c>
      <c r="F2161" t="str">
        <f>IF(KOKPIT!F2161&lt;&gt;"",KOKPIT!F2161,"")</f>
        <v/>
      </c>
      <c r="G2161" s="124" t="str">
        <f>IF(E2161&lt;&gt;"",SUMIFS('JPK_KR-1'!AL:AL,'JPK_KR-1'!W:W,F2161),"")</f>
        <v/>
      </c>
      <c r="H2161" s="124" t="str">
        <f>IF(E2161&lt;&gt;"",SUMIFS('JPK_KR-1'!AM:AM,'JPK_KR-1'!W:W,F2161),"")</f>
        <v/>
      </c>
      <c r="I2161" t="str">
        <f>IF(KOKPIT!I2161&lt;&gt;"",KOKPIT!I2161,"")</f>
        <v/>
      </c>
      <c r="J2161" t="str">
        <f>IF(KOKPIT!J2161&lt;&gt;"",KOKPIT!J2161,"")</f>
        <v/>
      </c>
      <c r="K2161" s="124" t="str">
        <f>IF(I2161&lt;&gt;"",SUMIFS('JPK_KR-1'!AJ:AJ,'JPK_KR-1'!W:W,J2161),"")</f>
        <v/>
      </c>
      <c r="L2161" s="124" t="str">
        <f>IF(I2161&lt;&gt;"",SUMIFS('JPK_KR-1'!AK:AK,'JPK_KR-1'!W:W,J2161),"")</f>
        <v/>
      </c>
    </row>
    <row r="2162" spans="1:12" x14ac:dyDescent="0.35">
      <c r="A2162" t="str">
        <f>IF(KOKPIT!A2162&lt;&gt;"",KOKPIT!A2162,"")</f>
        <v/>
      </c>
      <c r="B2162" t="str">
        <f>IF(KOKPIT!B2162&lt;&gt;"",KOKPIT!B2162,"")</f>
        <v/>
      </c>
      <c r="C2162" s="124" t="str">
        <f>IF(A2162&lt;&gt;"",SUMIFS('JPK_KR-1'!AL:AL,'JPK_KR-1'!W:W,B2162),"")</f>
        <v/>
      </c>
      <c r="D2162" s="124" t="str">
        <f>IF(A2162&lt;&gt;"",SUMIFS('JPK_KR-1'!AM:AM,'JPK_KR-1'!W:W,B2162),"")</f>
        <v/>
      </c>
      <c r="E2162" t="str">
        <f>IF(KOKPIT!E2162&lt;&gt;"",KOKPIT!E2162,"")</f>
        <v/>
      </c>
      <c r="F2162" t="str">
        <f>IF(KOKPIT!F2162&lt;&gt;"",KOKPIT!F2162,"")</f>
        <v/>
      </c>
      <c r="G2162" s="124" t="str">
        <f>IF(E2162&lt;&gt;"",SUMIFS('JPK_KR-1'!AL:AL,'JPK_KR-1'!W:W,F2162),"")</f>
        <v/>
      </c>
      <c r="H2162" s="124" t="str">
        <f>IF(E2162&lt;&gt;"",SUMIFS('JPK_KR-1'!AM:AM,'JPK_KR-1'!W:W,F2162),"")</f>
        <v/>
      </c>
      <c r="I2162" t="str">
        <f>IF(KOKPIT!I2162&lt;&gt;"",KOKPIT!I2162,"")</f>
        <v/>
      </c>
      <c r="J2162" t="str">
        <f>IF(KOKPIT!J2162&lt;&gt;"",KOKPIT!J2162,"")</f>
        <v/>
      </c>
      <c r="K2162" s="124" t="str">
        <f>IF(I2162&lt;&gt;"",SUMIFS('JPK_KR-1'!AJ:AJ,'JPK_KR-1'!W:W,J2162),"")</f>
        <v/>
      </c>
      <c r="L2162" s="124" t="str">
        <f>IF(I2162&lt;&gt;"",SUMIFS('JPK_KR-1'!AK:AK,'JPK_KR-1'!W:W,J2162),"")</f>
        <v/>
      </c>
    </row>
    <row r="2163" spans="1:12" x14ac:dyDescent="0.35">
      <c r="A2163" t="str">
        <f>IF(KOKPIT!A2163&lt;&gt;"",KOKPIT!A2163,"")</f>
        <v/>
      </c>
      <c r="B2163" t="str">
        <f>IF(KOKPIT!B2163&lt;&gt;"",KOKPIT!B2163,"")</f>
        <v/>
      </c>
      <c r="C2163" s="124" t="str">
        <f>IF(A2163&lt;&gt;"",SUMIFS('JPK_KR-1'!AL:AL,'JPK_KR-1'!W:W,B2163),"")</f>
        <v/>
      </c>
      <c r="D2163" s="124" t="str">
        <f>IF(A2163&lt;&gt;"",SUMIFS('JPK_KR-1'!AM:AM,'JPK_KR-1'!W:W,B2163),"")</f>
        <v/>
      </c>
      <c r="E2163" t="str">
        <f>IF(KOKPIT!E2163&lt;&gt;"",KOKPIT!E2163,"")</f>
        <v/>
      </c>
      <c r="F2163" t="str">
        <f>IF(KOKPIT!F2163&lt;&gt;"",KOKPIT!F2163,"")</f>
        <v/>
      </c>
      <c r="G2163" s="124" t="str">
        <f>IF(E2163&lt;&gt;"",SUMIFS('JPK_KR-1'!AL:AL,'JPK_KR-1'!W:W,F2163),"")</f>
        <v/>
      </c>
      <c r="H2163" s="124" t="str">
        <f>IF(E2163&lt;&gt;"",SUMIFS('JPK_KR-1'!AM:AM,'JPK_KR-1'!W:W,F2163),"")</f>
        <v/>
      </c>
      <c r="I2163" t="str">
        <f>IF(KOKPIT!I2163&lt;&gt;"",KOKPIT!I2163,"")</f>
        <v/>
      </c>
      <c r="J2163" t="str">
        <f>IF(KOKPIT!J2163&lt;&gt;"",KOKPIT!J2163,"")</f>
        <v/>
      </c>
      <c r="K2163" s="124" t="str">
        <f>IF(I2163&lt;&gt;"",SUMIFS('JPK_KR-1'!AJ:AJ,'JPK_KR-1'!W:W,J2163),"")</f>
        <v/>
      </c>
      <c r="L2163" s="124" t="str">
        <f>IF(I2163&lt;&gt;"",SUMIFS('JPK_KR-1'!AK:AK,'JPK_KR-1'!W:W,J2163),"")</f>
        <v/>
      </c>
    </row>
    <row r="2164" spans="1:12" x14ac:dyDescent="0.35">
      <c r="A2164" t="str">
        <f>IF(KOKPIT!A2164&lt;&gt;"",KOKPIT!A2164,"")</f>
        <v/>
      </c>
      <c r="B2164" t="str">
        <f>IF(KOKPIT!B2164&lt;&gt;"",KOKPIT!B2164,"")</f>
        <v/>
      </c>
      <c r="C2164" s="124" t="str">
        <f>IF(A2164&lt;&gt;"",SUMIFS('JPK_KR-1'!AL:AL,'JPK_KR-1'!W:W,B2164),"")</f>
        <v/>
      </c>
      <c r="D2164" s="124" t="str">
        <f>IF(A2164&lt;&gt;"",SUMIFS('JPK_KR-1'!AM:AM,'JPK_KR-1'!W:W,B2164),"")</f>
        <v/>
      </c>
      <c r="E2164" t="str">
        <f>IF(KOKPIT!E2164&lt;&gt;"",KOKPIT!E2164,"")</f>
        <v/>
      </c>
      <c r="F2164" t="str">
        <f>IF(KOKPIT!F2164&lt;&gt;"",KOKPIT!F2164,"")</f>
        <v/>
      </c>
      <c r="G2164" s="124" t="str">
        <f>IF(E2164&lt;&gt;"",SUMIFS('JPK_KR-1'!AL:AL,'JPK_KR-1'!W:W,F2164),"")</f>
        <v/>
      </c>
      <c r="H2164" s="124" t="str">
        <f>IF(E2164&lt;&gt;"",SUMIFS('JPK_KR-1'!AM:AM,'JPK_KR-1'!W:W,F2164),"")</f>
        <v/>
      </c>
      <c r="I2164" t="str">
        <f>IF(KOKPIT!I2164&lt;&gt;"",KOKPIT!I2164,"")</f>
        <v/>
      </c>
      <c r="J2164" t="str">
        <f>IF(KOKPIT!J2164&lt;&gt;"",KOKPIT!J2164,"")</f>
        <v/>
      </c>
      <c r="K2164" s="124" t="str">
        <f>IF(I2164&lt;&gt;"",SUMIFS('JPK_KR-1'!AJ:AJ,'JPK_KR-1'!W:W,J2164),"")</f>
        <v/>
      </c>
      <c r="L2164" s="124" t="str">
        <f>IF(I2164&lt;&gt;"",SUMIFS('JPK_KR-1'!AK:AK,'JPK_KR-1'!W:W,J2164),"")</f>
        <v/>
      </c>
    </row>
    <row r="2165" spans="1:12" x14ac:dyDescent="0.35">
      <c r="A2165" t="str">
        <f>IF(KOKPIT!A2165&lt;&gt;"",KOKPIT!A2165,"")</f>
        <v/>
      </c>
      <c r="B2165" t="str">
        <f>IF(KOKPIT!B2165&lt;&gt;"",KOKPIT!B2165,"")</f>
        <v/>
      </c>
      <c r="C2165" s="124" t="str">
        <f>IF(A2165&lt;&gt;"",SUMIFS('JPK_KR-1'!AL:AL,'JPK_KR-1'!W:W,B2165),"")</f>
        <v/>
      </c>
      <c r="D2165" s="124" t="str">
        <f>IF(A2165&lt;&gt;"",SUMIFS('JPK_KR-1'!AM:AM,'JPK_KR-1'!W:W,B2165),"")</f>
        <v/>
      </c>
      <c r="E2165" t="str">
        <f>IF(KOKPIT!E2165&lt;&gt;"",KOKPIT!E2165,"")</f>
        <v/>
      </c>
      <c r="F2165" t="str">
        <f>IF(KOKPIT!F2165&lt;&gt;"",KOKPIT!F2165,"")</f>
        <v/>
      </c>
      <c r="G2165" s="124" t="str">
        <f>IF(E2165&lt;&gt;"",SUMIFS('JPK_KR-1'!AL:AL,'JPK_KR-1'!W:W,F2165),"")</f>
        <v/>
      </c>
      <c r="H2165" s="124" t="str">
        <f>IF(E2165&lt;&gt;"",SUMIFS('JPK_KR-1'!AM:AM,'JPK_KR-1'!W:W,F2165),"")</f>
        <v/>
      </c>
      <c r="I2165" t="str">
        <f>IF(KOKPIT!I2165&lt;&gt;"",KOKPIT!I2165,"")</f>
        <v/>
      </c>
      <c r="J2165" t="str">
        <f>IF(KOKPIT!J2165&lt;&gt;"",KOKPIT!J2165,"")</f>
        <v/>
      </c>
      <c r="K2165" s="124" t="str">
        <f>IF(I2165&lt;&gt;"",SUMIFS('JPK_KR-1'!AJ:AJ,'JPK_KR-1'!W:W,J2165),"")</f>
        <v/>
      </c>
      <c r="L2165" s="124" t="str">
        <f>IF(I2165&lt;&gt;"",SUMIFS('JPK_KR-1'!AK:AK,'JPK_KR-1'!W:W,J2165),"")</f>
        <v/>
      </c>
    </row>
    <row r="2166" spans="1:12" x14ac:dyDescent="0.35">
      <c r="A2166" t="str">
        <f>IF(KOKPIT!A2166&lt;&gt;"",KOKPIT!A2166,"")</f>
        <v/>
      </c>
      <c r="B2166" t="str">
        <f>IF(KOKPIT!B2166&lt;&gt;"",KOKPIT!B2166,"")</f>
        <v/>
      </c>
      <c r="C2166" s="124" t="str">
        <f>IF(A2166&lt;&gt;"",SUMIFS('JPK_KR-1'!AL:AL,'JPK_KR-1'!W:W,B2166),"")</f>
        <v/>
      </c>
      <c r="D2166" s="124" t="str">
        <f>IF(A2166&lt;&gt;"",SUMIFS('JPK_KR-1'!AM:AM,'JPK_KR-1'!W:W,B2166),"")</f>
        <v/>
      </c>
      <c r="E2166" t="str">
        <f>IF(KOKPIT!E2166&lt;&gt;"",KOKPIT!E2166,"")</f>
        <v/>
      </c>
      <c r="F2166" t="str">
        <f>IF(KOKPIT!F2166&lt;&gt;"",KOKPIT!F2166,"")</f>
        <v/>
      </c>
      <c r="G2166" s="124" t="str">
        <f>IF(E2166&lt;&gt;"",SUMIFS('JPK_KR-1'!AL:AL,'JPK_KR-1'!W:W,F2166),"")</f>
        <v/>
      </c>
      <c r="H2166" s="124" t="str">
        <f>IF(E2166&lt;&gt;"",SUMIFS('JPK_KR-1'!AM:AM,'JPK_KR-1'!W:W,F2166),"")</f>
        <v/>
      </c>
      <c r="I2166" t="str">
        <f>IF(KOKPIT!I2166&lt;&gt;"",KOKPIT!I2166,"")</f>
        <v/>
      </c>
      <c r="J2166" t="str">
        <f>IF(KOKPIT!J2166&lt;&gt;"",KOKPIT!J2166,"")</f>
        <v/>
      </c>
      <c r="K2166" s="124" t="str">
        <f>IF(I2166&lt;&gt;"",SUMIFS('JPK_KR-1'!AJ:AJ,'JPK_KR-1'!W:W,J2166),"")</f>
        <v/>
      </c>
      <c r="L2166" s="124" t="str">
        <f>IF(I2166&lt;&gt;"",SUMIFS('JPK_KR-1'!AK:AK,'JPK_KR-1'!W:W,J2166),"")</f>
        <v/>
      </c>
    </row>
    <row r="2167" spans="1:12" x14ac:dyDescent="0.35">
      <c r="A2167" t="str">
        <f>IF(KOKPIT!A2167&lt;&gt;"",KOKPIT!A2167,"")</f>
        <v/>
      </c>
      <c r="B2167" t="str">
        <f>IF(KOKPIT!B2167&lt;&gt;"",KOKPIT!B2167,"")</f>
        <v/>
      </c>
      <c r="C2167" s="124" t="str">
        <f>IF(A2167&lt;&gt;"",SUMIFS('JPK_KR-1'!AL:AL,'JPK_KR-1'!W:W,B2167),"")</f>
        <v/>
      </c>
      <c r="D2167" s="124" t="str">
        <f>IF(A2167&lt;&gt;"",SUMIFS('JPK_KR-1'!AM:AM,'JPK_KR-1'!W:W,B2167),"")</f>
        <v/>
      </c>
      <c r="E2167" t="str">
        <f>IF(KOKPIT!E2167&lt;&gt;"",KOKPIT!E2167,"")</f>
        <v/>
      </c>
      <c r="F2167" t="str">
        <f>IF(KOKPIT!F2167&lt;&gt;"",KOKPIT!F2167,"")</f>
        <v/>
      </c>
      <c r="G2167" s="124" t="str">
        <f>IF(E2167&lt;&gt;"",SUMIFS('JPK_KR-1'!AL:AL,'JPK_KR-1'!W:W,F2167),"")</f>
        <v/>
      </c>
      <c r="H2167" s="124" t="str">
        <f>IF(E2167&lt;&gt;"",SUMIFS('JPK_KR-1'!AM:AM,'JPK_KR-1'!W:W,F2167),"")</f>
        <v/>
      </c>
      <c r="I2167" t="str">
        <f>IF(KOKPIT!I2167&lt;&gt;"",KOKPIT!I2167,"")</f>
        <v/>
      </c>
      <c r="J2167" t="str">
        <f>IF(KOKPIT!J2167&lt;&gt;"",KOKPIT!J2167,"")</f>
        <v/>
      </c>
      <c r="K2167" s="124" t="str">
        <f>IF(I2167&lt;&gt;"",SUMIFS('JPK_KR-1'!AJ:AJ,'JPK_KR-1'!W:W,J2167),"")</f>
        <v/>
      </c>
      <c r="L2167" s="124" t="str">
        <f>IF(I2167&lt;&gt;"",SUMIFS('JPK_KR-1'!AK:AK,'JPK_KR-1'!W:W,J2167),"")</f>
        <v/>
      </c>
    </row>
    <row r="2168" spans="1:12" x14ac:dyDescent="0.35">
      <c r="A2168" t="str">
        <f>IF(KOKPIT!A2168&lt;&gt;"",KOKPIT!A2168,"")</f>
        <v/>
      </c>
      <c r="B2168" t="str">
        <f>IF(KOKPIT!B2168&lt;&gt;"",KOKPIT!B2168,"")</f>
        <v/>
      </c>
      <c r="C2168" s="124" t="str">
        <f>IF(A2168&lt;&gt;"",SUMIFS('JPK_KR-1'!AL:AL,'JPK_KR-1'!W:W,B2168),"")</f>
        <v/>
      </c>
      <c r="D2168" s="124" t="str">
        <f>IF(A2168&lt;&gt;"",SUMIFS('JPK_KR-1'!AM:AM,'JPK_KR-1'!W:W,B2168),"")</f>
        <v/>
      </c>
      <c r="E2168" t="str">
        <f>IF(KOKPIT!E2168&lt;&gt;"",KOKPIT!E2168,"")</f>
        <v/>
      </c>
      <c r="F2168" t="str">
        <f>IF(KOKPIT!F2168&lt;&gt;"",KOKPIT!F2168,"")</f>
        <v/>
      </c>
      <c r="G2168" s="124" t="str">
        <f>IF(E2168&lt;&gt;"",SUMIFS('JPK_KR-1'!AL:AL,'JPK_KR-1'!W:W,F2168),"")</f>
        <v/>
      </c>
      <c r="H2168" s="124" t="str">
        <f>IF(E2168&lt;&gt;"",SUMIFS('JPK_KR-1'!AM:AM,'JPK_KR-1'!W:W,F2168),"")</f>
        <v/>
      </c>
      <c r="I2168" t="str">
        <f>IF(KOKPIT!I2168&lt;&gt;"",KOKPIT!I2168,"")</f>
        <v/>
      </c>
      <c r="J2168" t="str">
        <f>IF(KOKPIT!J2168&lt;&gt;"",KOKPIT!J2168,"")</f>
        <v/>
      </c>
      <c r="K2168" s="124" t="str">
        <f>IF(I2168&lt;&gt;"",SUMIFS('JPK_KR-1'!AJ:AJ,'JPK_KR-1'!W:W,J2168),"")</f>
        <v/>
      </c>
      <c r="L2168" s="124" t="str">
        <f>IF(I2168&lt;&gt;"",SUMIFS('JPK_KR-1'!AK:AK,'JPK_KR-1'!W:W,J2168),"")</f>
        <v/>
      </c>
    </row>
    <row r="2169" spans="1:12" x14ac:dyDescent="0.35">
      <c r="A2169" t="str">
        <f>IF(KOKPIT!A2169&lt;&gt;"",KOKPIT!A2169,"")</f>
        <v/>
      </c>
      <c r="B2169" t="str">
        <f>IF(KOKPIT!B2169&lt;&gt;"",KOKPIT!B2169,"")</f>
        <v/>
      </c>
      <c r="C2169" s="124" t="str">
        <f>IF(A2169&lt;&gt;"",SUMIFS('JPK_KR-1'!AL:AL,'JPK_KR-1'!W:W,B2169),"")</f>
        <v/>
      </c>
      <c r="D2169" s="124" t="str">
        <f>IF(A2169&lt;&gt;"",SUMIFS('JPK_KR-1'!AM:AM,'JPK_KR-1'!W:W,B2169),"")</f>
        <v/>
      </c>
      <c r="E2169" t="str">
        <f>IF(KOKPIT!E2169&lt;&gt;"",KOKPIT!E2169,"")</f>
        <v/>
      </c>
      <c r="F2169" t="str">
        <f>IF(KOKPIT!F2169&lt;&gt;"",KOKPIT!F2169,"")</f>
        <v/>
      </c>
      <c r="G2169" s="124" t="str">
        <f>IF(E2169&lt;&gt;"",SUMIFS('JPK_KR-1'!AL:AL,'JPK_KR-1'!W:W,F2169),"")</f>
        <v/>
      </c>
      <c r="H2169" s="124" t="str">
        <f>IF(E2169&lt;&gt;"",SUMIFS('JPK_KR-1'!AM:AM,'JPK_KR-1'!W:W,F2169),"")</f>
        <v/>
      </c>
      <c r="I2169" t="str">
        <f>IF(KOKPIT!I2169&lt;&gt;"",KOKPIT!I2169,"")</f>
        <v/>
      </c>
      <c r="J2169" t="str">
        <f>IF(KOKPIT!J2169&lt;&gt;"",KOKPIT!J2169,"")</f>
        <v/>
      </c>
      <c r="K2169" s="124" t="str">
        <f>IF(I2169&lt;&gt;"",SUMIFS('JPK_KR-1'!AJ:AJ,'JPK_KR-1'!W:W,J2169),"")</f>
        <v/>
      </c>
      <c r="L2169" s="124" t="str">
        <f>IF(I2169&lt;&gt;"",SUMIFS('JPK_KR-1'!AK:AK,'JPK_KR-1'!W:W,J2169),"")</f>
        <v/>
      </c>
    </row>
    <row r="2170" spans="1:12" x14ac:dyDescent="0.35">
      <c r="A2170" t="str">
        <f>IF(KOKPIT!A2170&lt;&gt;"",KOKPIT!A2170,"")</f>
        <v/>
      </c>
      <c r="B2170" t="str">
        <f>IF(KOKPIT!B2170&lt;&gt;"",KOKPIT!B2170,"")</f>
        <v/>
      </c>
      <c r="C2170" s="124" t="str">
        <f>IF(A2170&lt;&gt;"",SUMIFS('JPK_KR-1'!AL:AL,'JPK_KR-1'!W:W,B2170),"")</f>
        <v/>
      </c>
      <c r="D2170" s="124" t="str">
        <f>IF(A2170&lt;&gt;"",SUMIFS('JPK_KR-1'!AM:AM,'JPK_KR-1'!W:W,B2170),"")</f>
        <v/>
      </c>
      <c r="E2170" t="str">
        <f>IF(KOKPIT!E2170&lt;&gt;"",KOKPIT!E2170,"")</f>
        <v/>
      </c>
      <c r="F2170" t="str">
        <f>IF(KOKPIT!F2170&lt;&gt;"",KOKPIT!F2170,"")</f>
        <v/>
      </c>
      <c r="G2170" s="124" t="str">
        <f>IF(E2170&lt;&gt;"",SUMIFS('JPK_KR-1'!AL:AL,'JPK_KR-1'!W:W,F2170),"")</f>
        <v/>
      </c>
      <c r="H2170" s="124" t="str">
        <f>IF(E2170&lt;&gt;"",SUMIFS('JPK_KR-1'!AM:AM,'JPK_KR-1'!W:W,F2170),"")</f>
        <v/>
      </c>
      <c r="I2170" t="str">
        <f>IF(KOKPIT!I2170&lt;&gt;"",KOKPIT!I2170,"")</f>
        <v/>
      </c>
      <c r="J2170" t="str">
        <f>IF(KOKPIT!J2170&lt;&gt;"",KOKPIT!J2170,"")</f>
        <v/>
      </c>
      <c r="K2170" s="124" t="str">
        <f>IF(I2170&lt;&gt;"",SUMIFS('JPK_KR-1'!AJ:AJ,'JPK_KR-1'!W:W,J2170),"")</f>
        <v/>
      </c>
      <c r="L2170" s="124" t="str">
        <f>IF(I2170&lt;&gt;"",SUMIFS('JPK_KR-1'!AK:AK,'JPK_KR-1'!W:W,J2170),"")</f>
        <v/>
      </c>
    </row>
    <row r="2171" spans="1:12" x14ac:dyDescent="0.35">
      <c r="A2171" t="str">
        <f>IF(KOKPIT!A2171&lt;&gt;"",KOKPIT!A2171,"")</f>
        <v/>
      </c>
      <c r="B2171" t="str">
        <f>IF(KOKPIT!B2171&lt;&gt;"",KOKPIT!B2171,"")</f>
        <v/>
      </c>
      <c r="C2171" s="124" t="str">
        <f>IF(A2171&lt;&gt;"",SUMIFS('JPK_KR-1'!AL:AL,'JPK_KR-1'!W:W,B2171),"")</f>
        <v/>
      </c>
      <c r="D2171" s="124" t="str">
        <f>IF(A2171&lt;&gt;"",SUMIFS('JPK_KR-1'!AM:AM,'JPK_KR-1'!W:W,B2171),"")</f>
        <v/>
      </c>
      <c r="E2171" t="str">
        <f>IF(KOKPIT!E2171&lt;&gt;"",KOKPIT!E2171,"")</f>
        <v/>
      </c>
      <c r="F2171" t="str">
        <f>IF(KOKPIT!F2171&lt;&gt;"",KOKPIT!F2171,"")</f>
        <v/>
      </c>
      <c r="G2171" s="124" t="str">
        <f>IF(E2171&lt;&gt;"",SUMIFS('JPK_KR-1'!AL:AL,'JPK_KR-1'!W:W,F2171),"")</f>
        <v/>
      </c>
      <c r="H2171" s="124" t="str">
        <f>IF(E2171&lt;&gt;"",SUMIFS('JPK_KR-1'!AM:AM,'JPK_KR-1'!W:W,F2171),"")</f>
        <v/>
      </c>
      <c r="I2171" t="str">
        <f>IF(KOKPIT!I2171&lt;&gt;"",KOKPIT!I2171,"")</f>
        <v/>
      </c>
      <c r="J2171" t="str">
        <f>IF(KOKPIT!J2171&lt;&gt;"",KOKPIT!J2171,"")</f>
        <v/>
      </c>
      <c r="K2171" s="124" t="str">
        <f>IF(I2171&lt;&gt;"",SUMIFS('JPK_KR-1'!AJ:AJ,'JPK_KR-1'!W:W,J2171),"")</f>
        <v/>
      </c>
      <c r="L2171" s="124" t="str">
        <f>IF(I2171&lt;&gt;"",SUMIFS('JPK_KR-1'!AK:AK,'JPK_KR-1'!W:W,J2171),"")</f>
        <v/>
      </c>
    </row>
    <row r="2172" spans="1:12" x14ac:dyDescent="0.35">
      <c r="A2172" t="str">
        <f>IF(KOKPIT!A2172&lt;&gt;"",KOKPIT!A2172,"")</f>
        <v/>
      </c>
      <c r="B2172" t="str">
        <f>IF(KOKPIT!B2172&lt;&gt;"",KOKPIT!B2172,"")</f>
        <v/>
      </c>
      <c r="C2172" s="124" t="str">
        <f>IF(A2172&lt;&gt;"",SUMIFS('JPK_KR-1'!AL:AL,'JPK_KR-1'!W:W,B2172),"")</f>
        <v/>
      </c>
      <c r="D2172" s="124" t="str">
        <f>IF(A2172&lt;&gt;"",SUMIFS('JPK_KR-1'!AM:AM,'JPK_KR-1'!W:W,B2172),"")</f>
        <v/>
      </c>
      <c r="E2172" t="str">
        <f>IF(KOKPIT!E2172&lt;&gt;"",KOKPIT!E2172,"")</f>
        <v/>
      </c>
      <c r="F2172" t="str">
        <f>IF(KOKPIT!F2172&lt;&gt;"",KOKPIT!F2172,"")</f>
        <v/>
      </c>
      <c r="G2172" s="124" t="str">
        <f>IF(E2172&lt;&gt;"",SUMIFS('JPK_KR-1'!AL:AL,'JPK_KR-1'!W:W,F2172),"")</f>
        <v/>
      </c>
      <c r="H2172" s="124" t="str">
        <f>IF(E2172&lt;&gt;"",SUMIFS('JPK_KR-1'!AM:AM,'JPK_KR-1'!W:W,F2172),"")</f>
        <v/>
      </c>
      <c r="I2172" t="str">
        <f>IF(KOKPIT!I2172&lt;&gt;"",KOKPIT!I2172,"")</f>
        <v/>
      </c>
      <c r="J2172" t="str">
        <f>IF(KOKPIT!J2172&lt;&gt;"",KOKPIT!J2172,"")</f>
        <v/>
      </c>
      <c r="K2172" s="124" t="str">
        <f>IF(I2172&lt;&gt;"",SUMIFS('JPK_KR-1'!AJ:AJ,'JPK_KR-1'!W:W,J2172),"")</f>
        <v/>
      </c>
      <c r="L2172" s="124" t="str">
        <f>IF(I2172&lt;&gt;"",SUMIFS('JPK_KR-1'!AK:AK,'JPK_KR-1'!W:W,J2172),"")</f>
        <v/>
      </c>
    </row>
    <row r="2173" spans="1:12" x14ac:dyDescent="0.35">
      <c r="A2173" t="str">
        <f>IF(KOKPIT!A2173&lt;&gt;"",KOKPIT!A2173,"")</f>
        <v/>
      </c>
      <c r="B2173" t="str">
        <f>IF(KOKPIT!B2173&lt;&gt;"",KOKPIT!B2173,"")</f>
        <v/>
      </c>
      <c r="C2173" s="124" t="str">
        <f>IF(A2173&lt;&gt;"",SUMIFS('JPK_KR-1'!AL:AL,'JPK_KR-1'!W:W,B2173),"")</f>
        <v/>
      </c>
      <c r="D2173" s="124" t="str">
        <f>IF(A2173&lt;&gt;"",SUMIFS('JPK_KR-1'!AM:AM,'JPK_KR-1'!W:W,B2173),"")</f>
        <v/>
      </c>
      <c r="E2173" t="str">
        <f>IF(KOKPIT!E2173&lt;&gt;"",KOKPIT!E2173,"")</f>
        <v/>
      </c>
      <c r="F2173" t="str">
        <f>IF(KOKPIT!F2173&lt;&gt;"",KOKPIT!F2173,"")</f>
        <v/>
      </c>
      <c r="G2173" s="124" t="str">
        <f>IF(E2173&lt;&gt;"",SUMIFS('JPK_KR-1'!AL:AL,'JPK_KR-1'!W:W,F2173),"")</f>
        <v/>
      </c>
      <c r="H2173" s="124" t="str">
        <f>IF(E2173&lt;&gt;"",SUMIFS('JPK_KR-1'!AM:AM,'JPK_KR-1'!W:W,F2173),"")</f>
        <v/>
      </c>
      <c r="I2173" t="str">
        <f>IF(KOKPIT!I2173&lt;&gt;"",KOKPIT!I2173,"")</f>
        <v/>
      </c>
      <c r="J2173" t="str">
        <f>IF(KOKPIT!J2173&lt;&gt;"",KOKPIT!J2173,"")</f>
        <v/>
      </c>
      <c r="K2173" s="124" t="str">
        <f>IF(I2173&lt;&gt;"",SUMIFS('JPK_KR-1'!AJ:AJ,'JPK_KR-1'!W:W,J2173),"")</f>
        <v/>
      </c>
      <c r="L2173" s="124" t="str">
        <f>IF(I2173&lt;&gt;"",SUMIFS('JPK_KR-1'!AK:AK,'JPK_KR-1'!W:W,J2173),"")</f>
        <v/>
      </c>
    </row>
    <row r="2174" spans="1:12" x14ac:dyDescent="0.35">
      <c r="A2174" t="str">
        <f>IF(KOKPIT!A2174&lt;&gt;"",KOKPIT!A2174,"")</f>
        <v/>
      </c>
      <c r="B2174" t="str">
        <f>IF(KOKPIT!B2174&lt;&gt;"",KOKPIT!B2174,"")</f>
        <v/>
      </c>
      <c r="C2174" s="124" t="str">
        <f>IF(A2174&lt;&gt;"",SUMIFS('JPK_KR-1'!AL:AL,'JPK_KR-1'!W:W,B2174),"")</f>
        <v/>
      </c>
      <c r="D2174" s="124" t="str">
        <f>IF(A2174&lt;&gt;"",SUMIFS('JPK_KR-1'!AM:AM,'JPK_KR-1'!W:W,B2174),"")</f>
        <v/>
      </c>
      <c r="E2174" t="str">
        <f>IF(KOKPIT!E2174&lt;&gt;"",KOKPIT!E2174,"")</f>
        <v/>
      </c>
      <c r="F2174" t="str">
        <f>IF(KOKPIT!F2174&lt;&gt;"",KOKPIT!F2174,"")</f>
        <v/>
      </c>
      <c r="G2174" s="124" t="str">
        <f>IF(E2174&lt;&gt;"",SUMIFS('JPK_KR-1'!AL:AL,'JPK_KR-1'!W:W,F2174),"")</f>
        <v/>
      </c>
      <c r="H2174" s="124" t="str">
        <f>IF(E2174&lt;&gt;"",SUMIFS('JPK_KR-1'!AM:AM,'JPK_KR-1'!W:W,F2174),"")</f>
        <v/>
      </c>
      <c r="I2174" t="str">
        <f>IF(KOKPIT!I2174&lt;&gt;"",KOKPIT!I2174,"")</f>
        <v/>
      </c>
      <c r="J2174" t="str">
        <f>IF(KOKPIT!J2174&lt;&gt;"",KOKPIT!J2174,"")</f>
        <v/>
      </c>
      <c r="K2174" s="124" t="str">
        <f>IF(I2174&lt;&gt;"",SUMIFS('JPK_KR-1'!AJ:AJ,'JPK_KR-1'!W:W,J2174),"")</f>
        <v/>
      </c>
      <c r="L2174" s="124" t="str">
        <f>IF(I2174&lt;&gt;"",SUMIFS('JPK_KR-1'!AK:AK,'JPK_KR-1'!W:W,J2174),"")</f>
        <v/>
      </c>
    </row>
    <row r="2175" spans="1:12" x14ac:dyDescent="0.35">
      <c r="A2175" t="str">
        <f>IF(KOKPIT!A2175&lt;&gt;"",KOKPIT!A2175,"")</f>
        <v/>
      </c>
      <c r="B2175" t="str">
        <f>IF(KOKPIT!B2175&lt;&gt;"",KOKPIT!B2175,"")</f>
        <v/>
      </c>
      <c r="C2175" s="124" t="str">
        <f>IF(A2175&lt;&gt;"",SUMIFS('JPK_KR-1'!AL:AL,'JPK_KR-1'!W:W,B2175),"")</f>
        <v/>
      </c>
      <c r="D2175" s="124" t="str">
        <f>IF(A2175&lt;&gt;"",SUMIFS('JPK_KR-1'!AM:AM,'JPK_KR-1'!W:W,B2175),"")</f>
        <v/>
      </c>
      <c r="E2175" t="str">
        <f>IF(KOKPIT!E2175&lt;&gt;"",KOKPIT!E2175,"")</f>
        <v/>
      </c>
      <c r="F2175" t="str">
        <f>IF(KOKPIT!F2175&lt;&gt;"",KOKPIT!F2175,"")</f>
        <v/>
      </c>
      <c r="G2175" s="124" t="str">
        <f>IF(E2175&lt;&gt;"",SUMIFS('JPK_KR-1'!AL:AL,'JPK_KR-1'!W:W,F2175),"")</f>
        <v/>
      </c>
      <c r="H2175" s="124" t="str">
        <f>IF(E2175&lt;&gt;"",SUMIFS('JPK_KR-1'!AM:AM,'JPK_KR-1'!W:W,F2175),"")</f>
        <v/>
      </c>
      <c r="I2175" t="str">
        <f>IF(KOKPIT!I2175&lt;&gt;"",KOKPIT!I2175,"")</f>
        <v/>
      </c>
      <c r="J2175" t="str">
        <f>IF(KOKPIT!J2175&lt;&gt;"",KOKPIT!J2175,"")</f>
        <v/>
      </c>
      <c r="K2175" s="124" t="str">
        <f>IF(I2175&lt;&gt;"",SUMIFS('JPK_KR-1'!AJ:AJ,'JPK_KR-1'!W:W,J2175),"")</f>
        <v/>
      </c>
      <c r="L2175" s="124" t="str">
        <f>IF(I2175&lt;&gt;"",SUMIFS('JPK_KR-1'!AK:AK,'JPK_KR-1'!W:W,J2175),"")</f>
        <v/>
      </c>
    </row>
    <row r="2176" spans="1:12" x14ac:dyDescent="0.35">
      <c r="A2176" t="str">
        <f>IF(KOKPIT!A2176&lt;&gt;"",KOKPIT!A2176,"")</f>
        <v/>
      </c>
      <c r="B2176" t="str">
        <f>IF(KOKPIT!B2176&lt;&gt;"",KOKPIT!B2176,"")</f>
        <v/>
      </c>
      <c r="C2176" s="124" t="str">
        <f>IF(A2176&lt;&gt;"",SUMIFS('JPK_KR-1'!AL:AL,'JPK_KR-1'!W:W,B2176),"")</f>
        <v/>
      </c>
      <c r="D2176" s="124" t="str">
        <f>IF(A2176&lt;&gt;"",SUMIFS('JPK_KR-1'!AM:AM,'JPK_KR-1'!W:W,B2176),"")</f>
        <v/>
      </c>
      <c r="E2176" t="str">
        <f>IF(KOKPIT!E2176&lt;&gt;"",KOKPIT!E2176,"")</f>
        <v/>
      </c>
      <c r="F2176" t="str">
        <f>IF(KOKPIT!F2176&lt;&gt;"",KOKPIT!F2176,"")</f>
        <v/>
      </c>
      <c r="G2176" s="124" t="str">
        <f>IF(E2176&lt;&gt;"",SUMIFS('JPK_KR-1'!AL:AL,'JPK_KR-1'!W:W,F2176),"")</f>
        <v/>
      </c>
      <c r="H2176" s="124" t="str">
        <f>IF(E2176&lt;&gt;"",SUMIFS('JPK_KR-1'!AM:AM,'JPK_KR-1'!W:W,F2176),"")</f>
        <v/>
      </c>
      <c r="I2176" t="str">
        <f>IF(KOKPIT!I2176&lt;&gt;"",KOKPIT!I2176,"")</f>
        <v/>
      </c>
      <c r="J2176" t="str">
        <f>IF(KOKPIT!J2176&lt;&gt;"",KOKPIT!J2176,"")</f>
        <v/>
      </c>
      <c r="K2176" s="124" t="str">
        <f>IF(I2176&lt;&gt;"",SUMIFS('JPK_KR-1'!AJ:AJ,'JPK_KR-1'!W:W,J2176),"")</f>
        <v/>
      </c>
      <c r="L2176" s="124" t="str">
        <f>IF(I2176&lt;&gt;"",SUMIFS('JPK_KR-1'!AK:AK,'JPK_KR-1'!W:W,J2176),"")</f>
        <v/>
      </c>
    </row>
    <row r="2177" spans="1:12" x14ac:dyDescent="0.35">
      <c r="A2177" t="str">
        <f>IF(KOKPIT!A2177&lt;&gt;"",KOKPIT!A2177,"")</f>
        <v/>
      </c>
      <c r="B2177" t="str">
        <f>IF(KOKPIT!B2177&lt;&gt;"",KOKPIT!B2177,"")</f>
        <v/>
      </c>
      <c r="C2177" s="124" t="str">
        <f>IF(A2177&lt;&gt;"",SUMIFS('JPK_KR-1'!AL:AL,'JPK_KR-1'!W:W,B2177),"")</f>
        <v/>
      </c>
      <c r="D2177" s="124" t="str">
        <f>IF(A2177&lt;&gt;"",SUMIFS('JPK_KR-1'!AM:AM,'JPK_KR-1'!W:W,B2177),"")</f>
        <v/>
      </c>
      <c r="E2177" t="str">
        <f>IF(KOKPIT!E2177&lt;&gt;"",KOKPIT!E2177,"")</f>
        <v/>
      </c>
      <c r="F2177" t="str">
        <f>IF(KOKPIT!F2177&lt;&gt;"",KOKPIT!F2177,"")</f>
        <v/>
      </c>
      <c r="G2177" s="124" t="str">
        <f>IF(E2177&lt;&gt;"",SUMIFS('JPK_KR-1'!AL:AL,'JPK_KR-1'!W:W,F2177),"")</f>
        <v/>
      </c>
      <c r="H2177" s="124" t="str">
        <f>IF(E2177&lt;&gt;"",SUMIFS('JPK_KR-1'!AM:AM,'JPK_KR-1'!W:W,F2177),"")</f>
        <v/>
      </c>
      <c r="I2177" t="str">
        <f>IF(KOKPIT!I2177&lt;&gt;"",KOKPIT!I2177,"")</f>
        <v/>
      </c>
      <c r="J2177" t="str">
        <f>IF(KOKPIT!J2177&lt;&gt;"",KOKPIT!J2177,"")</f>
        <v/>
      </c>
      <c r="K2177" s="124" t="str">
        <f>IF(I2177&lt;&gt;"",SUMIFS('JPK_KR-1'!AJ:AJ,'JPK_KR-1'!W:W,J2177),"")</f>
        <v/>
      </c>
      <c r="L2177" s="124" t="str">
        <f>IF(I2177&lt;&gt;"",SUMIFS('JPK_KR-1'!AK:AK,'JPK_KR-1'!W:W,J2177),"")</f>
        <v/>
      </c>
    </row>
    <row r="2178" spans="1:12" x14ac:dyDescent="0.35">
      <c r="A2178" t="str">
        <f>IF(KOKPIT!A2178&lt;&gt;"",KOKPIT!A2178,"")</f>
        <v/>
      </c>
      <c r="B2178" t="str">
        <f>IF(KOKPIT!B2178&lt;&gt;"",KOKPIT!B2178,"")</f>
        <v/>
      </c>
      <c r="C2178" s="124" t="str">
        <f>IF(A2178&lt;&gt;"",SUMIFS('JPK_KR-1'!AL:AL,'JPK_KR-1'!W:W,B2178),"")</f>
        <v/>
      </c>
      <c r="D2178" s="124" t="str">
        <f>IF(A2178&lt;&gt;"",SUMIFS('JPK_KR-1'!AM:AM,'JPK_KR-1'!W:W,B2178),"")</f>
        <v/>
      </c>
      <c r="E2178" t="str">
        <f>IF(KOKPIT!E2178&lt;&gt;"",KOKPIT!E2178,"")</f>
        <v/>
      </c>
      <c r="F2178" t="str">
        <f>IF(KOKPIT!F2178&lt;&gt;"",KOKPIT!F2178,"")</f>
        <v/>
      </c>
      <c r="G2178" s="124" t="str">
        <f>IF(E2178&lt;&gt;"",SUMIFS('JPK_KR-1'!AL:AL,'JPK_KR-1'!W:W,F2178),"")</f>
        <v/>
      </c>
      <c r="H2178" s="124" t="str">
        <f>IF(E2178&lt;&gt;"",SUMIFS('JPK_KR-1'!AM:AM,'JPK_KR-1'!W:W,F2178),"")</f>
        <v/>
      </c>
      <c r="I2178" t="str">
        <f>IF(KOKPIT!I2178&lt;&gt;"",KOKPIT!I2178,"")</f>
        <v/>
      </c>
      <c r="J2178" t="str">
        <f>IF(KOKPIT!J2178&lt;&gt;"",KOKPIT!J2178,"")</f>
        <v/>
      </c>
      <c r="K2178" s="124" t="str">
        <f>IF(I2178&lt;&gt;"",SUMIFS('JPK_KR-1'!AJ:AJ,'JPK_KR-1'!W:W,J2178),"")</f>
        <v/>
      </c>
      <c r="L2178" s="124" t="str">
        <f>IF(I2178&lt;&gt;"",SUMIFS('JPK_KR-1'!AK:AK,'JPK_KR-1'!W:W,J2178),"")</f>
        <v/>
      </c>
    </row>
    <row r="2179" spans="1:12" x14ac:dyDescent="0.35">
      <c r="A2179" t="str">
        <f>IF(KOKPIT!A2179&lt;&gt;"",KOKPIT!A2179,"")</f>
        <v/>
      </c>
      <c r="B2179" t="str">
        <f>IF(KOKPIT!B2179&lt;&gt;"",KOKPIT!B2179,"")</f>
        <v/>
      </c>
      <c r="C2179" s="124" t="str">
        <f>IF(A2179&lt;&gt;"",SUMIFS('JPK_KR-1'!AL:AL,'JPK_KR-1'!W:W,B2179),"")</f>
        <v/>
      </c>
      <c r="D2179" s="124" t="str">
        <f>IF(A2179&lt;&gt;"",SUMIFS('JPK_KR-1'!AM:AM,'JPK_KR-1'!W:W,B2179),"")</f>
        <v/>
      </c>
      <c r="E2179" t="str">
        <f>IF(KOKPIT!E2179&lt;&gt;"",KOKPIT!E2179,"")</f>
        <v/>
      </c>
      <c r="F2179" t="str">
        <f>IF(KOKPIT!F2179&lt;&gt;"",KOKPIT!F2179,"")</f>
        <v/>
      </c>
      <c r="G2179" s="124" t="str">
        <f>IF(E2179&lt;&gt;"",SUMIFS('JPK_KR-1'!AL:AL,'JPK_KR-1'!W:W,F2179),"")</f>
        <v/>
      </c>
      <c r="H2179" s="124" t="str">
        <f>IF(E2179&lt;&gt;"",SUMIFS('JPK_KR-1'!AM:AM,'JPK_KR-1'!W:W,F2179),"")</f>
        <v/>
      </c>
      <c r="I2179" t="str">
        <f>IF(KOKPIT!I2179&lt;&gt;"",KOKPIT!I2179,"")</f>
        <v/>
      </c>
      <c r="J2179" t="str">
        <f>IF(KOKPIT!J2179&lt;&gt;"",KOKPIT!J2179,"")</f>
        <v/>
      </c>
      <c r="K2179" s="124" t="str">
        <f>IF(I2179&lt;&gt;"",SUMIFS('JPK_KR-1'!AJ:AJ,'JPK_KR-1'!W:W,J2179),"")</f>
        <v/>
      </c>
      <c r="L2179" s="124" t="str">
        <f>IF(I2179&lt;&gt;"",SUMIFS('JPK_KR-1'!AK:AK,'JPK_KR-1'!W:W,J2179),"")</f>
        <v/>
      </c>
    </row>
    <row r="2180" spans="1:12" x14ac:dyDescent="0.35">
      <c r="A2180" t="str">
        <f>IF(KOKPIT!A2180&lt;&gt;"",KOKPIT!A2180,"")</f>
        <v/>
      </c>
      <c r="B2180" t="str">
        <f>IF(KOKPIT!B2180&lt;&gt;"",KOKPIT!B2180,"")</f>
        <v/>
      </c>
      <c r="C2180" s="124" t="str">
        <f>IF(A2180&lt;&gt;"",SUMIFS('JPK_KR-1'!AL:AL,'JPK_KR-1'!W:W,B2180),"")</f>
        <v/>
      </c>
      <c r="D2180" s="124" t="str">
        <f>IF(A2180&lt;&gt;"",SUMIFS('JPK_KR-1'!AM:AM,'JPK_KR-1'!W:W,B2180),"")</f>
        <v/>
      </c>
      <c r="E2180" t="str">
        <f>IF(KOKPIT!E2180&lt;&gt;"",KOKPIT!E2180,"")</f>
        <v/>
      </c>
      <c r="F2180" t="str">
        <f>IF(KOKPIT!F2180&lt;&gt;"",KOKPIT!F2180,"")</f>
        <v/>
      </c>
      <c r="G2180" s="124" t="str">
        <f>IF(E2180&lt;&gt;"",SUMIFS('JPK_KR-1'!AL:AL,'JPK_KR-1'!W:W,F2180),"")</f>
        <v/>
      </c>
      <c r="H2180" s="124" t="str">
        <f>IF(E2180&lt;&gt;"",SUMIFS('JPK_KR-1'!AM:AM,'JPK_KR-1'!W:W,F2180),"")</f>
        <v/>
      </c>
      <c r="I2180" t="str">
        <f>IF(KOKPIT!I2180&lt;&gt;"",KOKPIT!I2180,"")</f>
        <v/>
      </c>
      <c r="J2180" t="str">
        <f>IF(KOKPIT!J2180&lt;&gt;"",KOKPIT!J2180,"")</f>
        <v/>
      </c>
      <c r="K2180" s="124" t="str">
        <f>IF(I2180&lt;&gt;"",SUMIFS('JPK_KR-1'!AJ:AJ,'JPK_KR-1'!W:W,J2180),"")</f>
        <v/>
      </c>
      <c r="L2180" s="124" t="str">
        <f>IF(I2180&lt;&gt;"",SUMIFS('JPK_KR-1'!AK:AK,'JPK_KR-1'!W:W,J2180),"")</f>
        <v/>
      </c>
    </row>
    <row r="2181" spans="1:12" x14ac:dyDescent="0.35">
      <c r="A2181" t="str">
        <f>IF(KOKPIT!A2181&lt;&gt;"",KOKPIT!A2181,"")</f>
        <v/>
      </c>
      <c r="B2181" t="str">
        <f>IF(KOKPIT!B2181&lt;&gt;"",KOKPIT!B2181,"")</f>
        <v/>
      </c>
      <c r="C2181" s="124" t="str">
        <f>IF(A2181&lt;&gt;"",SUMIFS('JPK_KR-1'!AL:AL,'JPK_KR-1'!W:W,B2181),"")</f>
        <v/>
      </c>
      <c r="D2181" s="124" t="str">
        <f>IF(A2181&lt;&gt;"",SUMIFS('JPK_KR-1'!AM:AM,'JPK_KR-1'!W:W,B2181),"")</f>
        <v/>
      </c>
      <c r="E2181" t="str">
        <f>IF(KOKPIT!E2181&lt;&gt;"",KOKPIT!E2181,"")</f>
        <v/>
      </c>
      <c r="F2181" t="str">
        <f>IF(KOKPIT!F2181&lt;&gt;"",KOKPIT!F2181,"")</f>
        <v/>
      </c>
      <c r="G2181" s="124" t="str">
        <f>IF(E2181&lt;&gt;"",SUMIFS('JPK_KR-1'!AL:AL,'JPK_KR-1'!W:W,F2181),"")</f>
        <v/>
      </c>
      <c r="H2181" s="124" t="str">
        <f>IF(E2181&lt;&gt;"",SUMIFS('JPK_KR-1'!AM:AM,'JPK_KR-1'!W:W,F2181),"")</f>
        <v/>
      </c>
      <c r="I2181" t="str">
        <f>IF(KOKPIT!I2181&lt;&gt;"",KOKPIT!I2181,"")</f>
        <v/>
      </c>
      <c r="J2181" t="str">
        <f>IF(KOKPIT!J2181&lt;&gt;"",KOKPIT!J2181,"")</f>
        <v/>
      </c>
      <c r="K2181" s="124" t="str">
        <f>IF(I2181&lt;&gt;"",SUMIFS('JPK_KR-1'!AJ:AJ,'JPK_KR-1'!W:W,J2181),"")</f>
        <v/>
      </c>
      <c r="L2181" s="124" t="str">
        <f>IF(I2181&lt;&gt;"",SUMIFS('JPK_KR-1'!AK:AK,'JPK_KR-1'!W:W,J2181),"")</f>
        <v/>
      </c>
    </row>
    <row r="2182" spans="1:12" x14ac:dyDescent="0.35">
      <c r="A2182" t="str">
        <f>IF(KOKPIT!A2182&lt;&gt;"",KOKPIT!A2182,"")</f>
        <v/>
      </c>
      <c r="B2182" t="str">
        <f>IF(KOKPIT!B2182&lt;&gt;"",KOKPIT!B2182,"")</f>
        <v/>
      </c>
      <c r="C2182" s="124" t="str">
        <f>IF(A2182&lt;&gt;"",SUMIFS('JPK_KR-1'!AL:AL,'JPK_KR-1'!W:W,B2182),"")</f>
        <v/>
      </c>
      <c r="D2182" s="124" t="str">
        <f>IF(A2182&lt;&gt;"",SUMIFS('JPK_KR-1'!AM:AM,'JPK_KR-1'!W:W,B2182),"")</f>
        <v/>
      </c>
      <c r="E2182" t="str">
        <f>IF(KOKPIT!E2182&lt;&gt;"",KOKPIT!E2182,"")</f>
        <v/>
      </c>
      <c r="F2182" t="str">
        <f>IF(KOKPIT!F2182&lt;&gt;"",KOKPIT!F2182,"")</f>
        <v/>
      </c>
      <c r="G2182" s="124" t="str">
        <f>IF(E2182&lt;&gt;"",SUMIFS('JPK_KR-1'!AL:AL,'JPK_KR-1'!W:W,F2182),"")</f>
        <v/>
      </c>
      <c r="H2182" s="124" t="str">
        <f>IF(E2182&lt;&gt;"",SUMIFS('JPK_KR-1'!AM:AM,'JPK_KR-1'!W:W,F2182),"")</f>
        <v/>
      </c>
      <c r="I2182" t="str">
        <f>IF(KOKPIT!I2182&lt;&gt;"",KOKPIT!I2182,"")</f>
        <v/>
      </c>
      <c r="J2182" t="str">
        <f>IF(KOKPIT!J2182&lt;&gt;"",KOKPIT!J2182,"")</f>
        <v/>
      </c>
      <c r="K2182" s="124" t="str">
        <f>IF(I2182&lt;&gt;"",SUMIFS('JPK_KR-1'!AJ:AJ,'JPK_KR-1'!W:W,J2182),"")</f>
        <v/>
      </c>
      <c r="L2182" s="124" t="str">
        <f>IF(I2182&lt;&gt;"",SUMIFS('JPK_KR-1'!AK:AK,'JPK_KR-1'!W:W,J2182),"")</f>
        <v/>
      </c>
    </row>
    <row r="2183" spans="1:12" x14ac:dyDescent="0.35">
      <c r="A2183" t="str">
        <f>IF(KOKPIT!A2183&lt;&gt;"",KOKPIT!A2183,"")</f>
        <v/>
      </c>
      <c r="B2183" t="str">
        <f>IF(KOKPIT!B2183&lt;&gt;"",KOKPIT!B2183,"")</f>
        <v/>
      </c>
      <c r="C2183" s="124" t="str">
        <f>IF(A2183&lt;&gt;"",SUMIFS('JPK_KR-1'!AL:AL,'JPK_KR-1'!W:W,B2183),"")</f>
        <v/>
      </c>
      <c r="D2183" s="124" t="str">
        <f>IF(A2183&lt;&gt;"",SUMIFS('JPK_KR-1'!AM:AM,'JPK_KR-1'!W:W,B2183),"")</f>
        <v/>
      </c>
      <c r="E2183" t="str">
        <f>IF(KOKPIT!E2183&lt;&gt;"",KOKPIT!E2183,"")</f>
        <v/>
      </c>
      <c r="F2183" t="str">
        <f>IF(KOKPIT!F2183&lt;&gt;"",KOKPIT!F2183,"")</f>
        <v/>
      </c>
      <c r="G2183" s="124" t="str">
        <f>IF(E2183&lt;&gt;"",SUMIFS('JPK_KR-1'!AL:AL,'JPK_KR-1'!W:W,F2183),"")</f>
        <v/>
      </c>
      <c r="H2183" s="124" t="str">
        <f>IF(E2183&lt;&gt;"",SUMIFS('JPK_KR-1'!AM:AM,'JPK_KR-1'!W:W,F2183),"")</f>
        <v/>
      </c>
      <c r="I2183" t="str">
        <f>IF(KOKPIT!I2183&lt;&gt;"",KOKPIT!I2183,"")</f>
        <v/>
      </c>
      <c r="J2183" t="str">
        <f>IF(KOKPIT!J2183&lt;&gt;"",KOKPIT!J2183,"")</f>
        <v/>
      </c>
      <c r="K2183" s="124" t="str">
        <f>IF(I2183&lt;&gt;"",SUMIFS('JPK_KR-1'!AJ:AJ,'JPK_KR-1'!W:W,J2183),"")</f>
        <v/>
      </c>
      <c r="L2183" s="124" t="str">
        <f>IF(I2183&lt;&gt;"",SUMIFS('JPK_KR-1'!AK:AK,'JPK_KR-1'!W:W,J2183),"")</f>
        <v/>
      </c>
    </row>
    <row r="2184" spans="1:12" x14ac:dyDescent="0.35">
      <c r="A2184" t="str">
        <f>IF(KOKPIT!A2184&lt;&gt;"",KOKPIT!A2184,"")</f>
        <v/>
      </c>
      <c r="B2184" t="str">
        <f>IF(KOKPIT!B2184&lt;&gt;"",KOKPIT!B2184,"")</f>
        <v/>
      </c>
      <c r="C2184" s="124" t="str">
        <f>IF(A2184&lt;&gt;"",SUMIFS('JPK_KR-1'!AL:AL,'JPK_KR-1'!W:W,B2184),"")</f>
        <v/>
      </c>
      <c r="D2184" s="124" t="str">
        <f>IF(A2184&lt;&gt;"",SUMIFS('JPK_KR-1'!AM:AM,'JPK_KR-1'!W:W,B2184),"")</f>
        <v/>
      </c>
      <c r="E2184" t="str">
        <f>IF(KOKPIT!E2184&lt;&gt;"",KOKPIT!E2184,"")</f>
        <v/>
      </c>
      <c r="F2184" t="str">
        <f>IF(KOKPIT!F2184&lt;&gt;"",KOKPIT!F2184,"")</f>
        <v/>
      </c>
      <c r="G2184" s="124" t="str">
        <f>IF(E2184&lt;&gt;"",SUMIFS('JPK_KR-1'!AL:AL,'JPK_KR-1'!W:W,F2184),"")</f>
        <v/>
      </c>
      <c r="H2184" s="124" t="str">
        <f>IF(E2184&lt;&gt;"",SUMIFS('JPK_KR-1'!AM:AM,'JPK_KR-1'!W:W,F2184),"")</f>
        <v/>
      </c>
      <c r="I2184" t="str">
        <f>IF(KOKPIT!I2184&lt;&gt;"",KOKPIT!I2184,"")</f>
        <v/>
      </c>
      <c r="J2184" t="str">
        <f>IF(KOKPIT!J2184&lt;&gt;"",KOKPIT!J2184,"")</f>
        <v/>
      </c>
      <c r="K2184" s="124" t="str">
        <f>IF(I2184&lt;&gt;"",SUMIFS('JPK_KR-1'!AJ:AJ,'JPK_KR-1'!W:W,J2184),"")</f>
        <v/>
      </c>
      <c r="L2184" s="124" t="str">
        <f>IF(I2184&lt;&gt;"",SUMIFS('JPK_KR-1'!AK:AK,'JPK_KR-1'!W:W,J2184),"")</f>
        <v/>
      </c>
    </row>
    <row r="2185" spans="1:12" x14ac:dyDescent="0.35">
      <c r="A2185" t="str">
        <f>IF(KOKPIT!A2185&lt;&gt;"",KOKPIT!A2185,"")</f>
        <v/>
      </c>
      <c r="B2185" t="str">
        <f>IF(KOKPIT!B2185&lt;&gt;"",KOKPIT!B2185,"")</f>
        <v/>
      </c>
      <c r="C2185" s="124" t="str">
        <f>IF(A2185&lt;&gt;"",SUMIFS('JPK_KR-1'!AL:AL,'JPK_KR-1'!W:W,B2185),"")</f>
        <v/>
      </c>
      <c r="D2185" s="124" t="str">
        <f>IF(A2185&lt;&gt;"",SUMIFS('JPK_KR-1'!AM:AM,'JPK_KR-1'!W:W,B2185),"")</f>
        <v/>
      </c>
      <c r="E2185" t="str">
        <f>IF(KOKPIT!E2185&lt;&gt;"",KOKPIT!E2185,"")</f>
        <v/>
      </c>
      <c r="F2185" t="str">
        <f>IF(KOKPIT!F2185&lt;&gt;"",KOKPIT!F2185,"")</f>
        <v/>
      </c>
      <c r="G2185" s="124" t="str">
        <f>IF(E2185&lt;&gt;"",SUMIFS('JPK_KR-1'!AL:AL,'JPK_KR-1'!W:W,F2185),"")</f>
        <v/>
      </c>
      <c r="H2185" s="124" t="str">
        <f>IF(E2185&lt;&gt;"",SUMIFS('JPK_KR-1'!AM:AM,'JPK_KR-1'!W:W,F2185),"")</f>
        <v/>
      </c>
      <c r="I2185" t="str">
        <f>IF(KOKPIT!I2185&lt;&gt;"",KOKPIT!I2185,"")</f>
        <v/>
      </c>
      <c r="J2185" t="str">
        <f>IF(KOKPIT!J2185&lt;&gt;"",KOKPIT!J2185,"")</f>
        <v/>
      </c>
      <c r="K2185" s="124" t="str">
        <f>IF(I2185&lt;&gt;"",SUMIFS('JPK_KR-1'!AJ:AJ,'JPK_KR-1'!W:W,J2185),"")</f>
        <v/>
      </c>
      <c r="L2185" s="124" t="str">
        <f>IF(I2185&lt;&gt;"",SUMIFS('JPK_KR-1'!AK:AK,'JPK_KR-1'!W:W,J2185),"")</f>
        <v/>
      </c>
    </row>
    <row r="2186" spans="1:12" x14ac:dyDescent="0.35">
      <c r="A2186" t="str">
        <f>IF(KOKPIT!A2186&lt;&gt;"",KOKPIT!A2186,"")</f>
        <v/>
      </c>
      <c r="B2186" t="str">
        <f>IF(KOKPIT!B2186&lt;&gt;"",KOKPIT!B2186,"")</f>
        <v/>
      </c>
      <c r="C2186" s="124" t="str">
        <f>IF(A2186&lt;&gt;"",SUMIFS('JPK_KR-1'!AL:AL,'JPK_KR-1'!W:W,B2186),"")</f>
        <v/>
      </c>
      <c r="D2186" s="124" t="str">
        <f>IF(A2186&lt;&gt;"",SUMIFS('JPK_KR-1'!AM:AM,'JPK_KR-1'!W:W,B2186),"")</f>
        <v/>
      </c>
      <c r="E2186" t="str">
        <f>IF(KOKPIT!E2186&lt;&gt;"",KOKPIT!E2186,"")</f>
        <v/>
      </c>
      <c r="F2186" t="str">
        <f>IF(KOKPIT!F2186&lt;&gt;"",KOKPIT!F2186,"")</f>
        <v/>
      </c>
      <c r="G2186" s="124" t="str">
        <f>IF(E2186&lt;&gt;"",SUMIFS('JPK_KR-1'!AL:AL,'JPK_KR-1'!W:W,F2186),"")</f>
        <v/>
      </c>
      <c r="H2186" s="124" t="str">
        <f>IF(E2186&lt;&gt;"",SUMIFS('JPK_KR-1'!AM:AM,'JPK_KR-1'!W:W,F2186),"")</f>
        <v/>
      </c>
      <c r="I2186" t="str">
        <f>IF(KOKPIT!I2186&lt;&gt;"",KOKPIT!I2186,"")</f>
        <v/>
      </c>
      <c r="J2186" t="str">
        <f>IF(KOKPIT!J2186&lt;&gt;"",KOKPIT!J2186,"")</f>
        <v/>
      </c>
      <c r="K2186" s="124" t="str">
        <f>IF(I2186&lt;&gt;"",SUMIFS('JPK_KR-1'!AJ:AJ,'JPK_KR-1'!W:W,J2186),"")</f>
        <v/>
      </c>
      <c r="L2186" s="124" t="str">
        <f>IF(I2186&lt;&gt;"",SUMIFS('JPK_KR-1'!AK:AK,'JPK_KR-1'!W:W,J2186),"")</f>
        <v/>
      </c>
    </row>
    <row r="2187" spans="1:12" x14ac:dyDescent="0.35">
      <c r="A2187" t="str">
        <f>IF(KOKPIT!A2187&lt;&gt;"",KOKPIT!A2187,"")</f>
        <v/>
      </c>
      <c r="B2187" t="str">
        <f>IF(KOKPIT!B2187&lt;&gt;"",KOKPIT!B2187,"")</f>
        <v/>
      </c>
      <c r="C2187" s="124" t="str">
        <f>IF(A2187&lt;&gt;"",SUMIFS('JPK_KR-1'!AL:AL,'JPK_KR-1'!W:W,B2187),"")</f>
        <v/>
      </c>
      <c r="D2187" s="124" t="str">
        <f>IF(A2187&lt;&gt;"",SUMIFS('JPK_KR-1'!AM:AM,'JPK_KR-1'!W:W,B2187),"")</f>
        <v/>
      </c>
      <c r="E2187" t="str">
        <f>IF(KOKPIT!E2187&lt;&gt;"",KOKPIT!E2187,"")</f>
        <v/>
      </c>
      <c r="F2187" t="str">
        <f>IF(KOKPIT!F2187&lt;&gt;"",KOKPIT!F2187,"")</f>
        <v/>
      </c>
      <c r="G2187" s="124" t="str">
        <f>IF(E2187&lt;&gt;"",SUMIFS('JPK_KR-1'!AL:AL,'JPK_KR-1'!W:W,F2187),"")</f>
        <v/>
      </c>
      <c r="H2187" s="124" t="str">
        <f>IF(E2187&lt;&gt;"",SUMIFS('JPK_KR-1'!AM:AM,'JPK_KR-1'!W:W,F2187),"")</f>
        <v/>
      </c>
      <c r="I2187" t="str">
        <f>IF(KOKPIT!I2187&lt;&gt;"",KOKPIT!I2187,"")</f>
        <v/>
      </c>
      <c r="J2187" t="str">
        <f>IF(KOKPIT!J2187&lt;&gt;"",KOKPIT!J2187,"")</f>
        <v/>
      </c>
      <c r="K2187" s="124" t="str">
        <f>IF(I2187&lt;&gt;"",SUMIFS('JPK_KR-1'!AJ:AJ,'JPK_KR-1'!W:W,J2187),"")</f>
        <v/>
      </c>
      <c r="L2187" s="124" t="str">
        <f>IF(I2187&lt;&gt;"",SUMIFS('JPK_KR-1'!AK:AK,'JPK_KR-1'!W:W,J2187),"")</f>
        <v/>
      </c>
    </row>
    <row r="2188" spans="1:12" x14ac:dyDescent="0.35">
      <c r="A2188" t="str">
        <f>IF(KOKPIT!A2188&lt;&gt;"",KOKPIT!A2188,"")</f>
        <v/>
      </c>
      <c r="B2188" t="str">
        <f>IF(KOKPIT!B2188&lt;&gt;"",KOKPIT!B2188,"")</f>
        <v/>
      </c>
      <c r="C2188" s="124" t="str">
        <f>IF(A2188&lt;&gt;"",SUMIFS('JPK_KR-1'!AL:AL,'JPK_KR-1'!W:W,B2188),"")</f>
        <v/>
      </c>
      <c r="D2188" s="124" t="str">
        <f>IF(A2188&lt;&gt;"",SUMIFS('JPK_KR-1'!AM:AM,'JPK_KR-1'!W:W,B2188),"")</f>
        <v/>
      </c>
      <c r="E2188" t="str">
        <f>IF(KOKPIT!E2188&lt;&gt;"",KOKPIT!E2188,"")</f>
        <v/>
      </c>
      <c r="F2188" t="str">
        <f>IF(KOKPIT!F2188&lt;&gt;"",KOKPIT!F2188,"")</f>
        <v/>
      </c>
      <c r="G2188" s="124" t="str">
        <f>IF(E2188&lt;&gt;"",SUMIFS('JPK_KR-1'!AL:AL,'JPK_KR-1'!W:W,F2188),"")</f>
        <v/>
      </c>
      <c r="H2188" s="124" t="str">
        <f>IF(E2188&lt;&gt;"",SUMIFS('JPK_KR-1'!AM:AM,'JPK_KR-1'!W:W,F2188),"")</f>
        <v/>
      </c>
      <c r="I2188" t="str">
        <f>IF(KOKPIT!I2188&lt;&gt;"",KOKPIT!I2188,"")</f>
        <v/>
      </c>
      <c r="J2188" t="str">
        <f>IF(KOKPIT!J2188&lt;&gt;"",KOKPIT!J2188,"")</f>
        <v/>
      </c>
      <c r="K2188" s="124" t="str">
        <f>IF(I2188&lt;&gt;"",SUMIFS('JPK_KR-1'!AJ:AJ,'JPK_KR-1'!W:W,J2188),"")</f>
        <v/>
      </c>
      <c r="L2188" s="124" t="str">
        <f>IF(I2188&lt;&gt;"",SUMIFS('JPK_KR-1'!AK:AK,'JPK_KR-1'!W:W,J2188),"")</f>
        <v/>
      </c>
    </row>
    <row r="2189" spans="1:12" x14ac:dyDescent="0.35">
      <c r="A2189" t="str">
        <f>IF(KOKPIT!A2189&lt;&gt;"",KOKPIT!A2189,"")</f>
        <v/>
      </c>
      <c r="B2189" t="str">
        <f>IF(KOKPIT!B2189&lt;&gt;"",KOKPIT!B2189,"")</f>
        <v/>
      </c>
      <c r="C2189" s="124" t="str">
        <f>IF(A2189&lt;&gt;"",SUMIFS('JPK_KR-1'!AL:AL,'JPK_KR-1'!W:W,B2189),"")</f>
        <v/>
      </c>
      <c r="D2189" s="124" t="str">
        <f>IF(A2189&lt;&gt;"",SUMIFS('JPK_KR-1'!AM:AM,'JPK_KR-1'!W:W,B2189),"")</f>
        <v/>
      </c>
      <c r="E2189" t="str">
        <f>IF(KOKPIT!E2189&lt;&gt;"",KOKPIT!E2189,"")</f>
        <v/>
      </c>
      <c r="F2189" t="str">
        <f>IF(KOKPIT!F2189&lt;&gt;"",KOKPIT!F2189,"")</f>
        <v/>
      </c>
      <c r="G2189" s="124" t="str">
        <f>IF(E2189&lt;&gt;"",SUMIFS('JPK_KR-1'!AL:AL,'JPK_KR-1'!W:W,F2189),"")</f>
        <v/>
      </c>
      <c r="H2189" s="124" t="str">
        <f>IF(E2189&lt;&gt;"",SUMIFS('JPK_KR-1'!AM:AM,'JPK_KR-1'!W:W,F2189),"")</f>
        <v/>
      </c>
      <c r="I2189" t="str">
        <f>IF(KOKPIT!I2189&lt;&gt;"",KOKPIT!I2189,"")</f>
        <v/>
      </c>
      <c r="J2189" t="str">
        <f>IF(KOKPIT!J2189&lt;&gt;"",KOKPIT!J2189,"")</f>
        <v/>
      </c>
      <c r="K2189" s="124" t="str">
        <f>IF(I2189&lt;&gt;"",SUMIFS('JPK_KR-1'!AJ:AJ,'JPK_KR-1'!W:W,J2189),"")</f>
        <v/>
      </c>
      <c r="L2189" s="124" t="str">
        <f>IF(I2189&lt;&gt;"",SUMIFS('JPK_KR-1'!AK:AK,'JPK_KR-1'!W:W,J2189),"")</f>
        <v/>
      </c>
    </row>
    <row r="2190" spans="1:12" x14ac:dyDescent="0.35">
      <c r="A2190" t="str">
        <f>IF(KOKPIT!A2190&lt;&gt;"",KOKPIT!A2190,"")</f>
        <v/>
      </c>
      <c r="B2190" t="str">
        <f>IF(KOKPIT!B2190&lt;&gt;"",KOKPIT!B2190,"")</f>
        <v/>
      </c>
      <c r="C2190" s="124" t="str">
        <f>IF(A2190&lt;&gt;"",SUMIFS('JPK_KR-1'!AL:AL,'JPK_KR-1'!W:W,B2190),"")</f>
        <v/>
      </c>
      <c r="D2190" s="124" t="str">
        <f>IF(A2190&lt;&gt;"",SUMIFS('JPK_KR-1'!AM:AM,'JPK_KR-1'!W:W,B2190),"")</f>
        <v/>
      </c>
      <c r="E2190" t="str">
        <f>IF(KOKPIT!E2190&lt;&gt;"",KOKPIT!E2190,"")</f>
        <v/>
      </c>
      <c r="F2190" t="str">
        <f>IF(KOKPIT!F2190&lt;&gt;"",KOKPIT!F2190,"")</f>
        <v/>
      </c>
      <c r="G2190" s="124" t="str">
        <f>IF(E2190&lt;&gt;"",SUMIFS('JPK_KR-1'!AL:AL,'JPK_KR-1'!W:W,F2190),"")</f>
        <v/>
      </c>
      <c r="H2190" s="124" t="str">
        <f>IF(E2190&lt;&gt;"",SUMIFS('JPK_KR-1'!AM:AM,'JPK_KR-1'!W:W,F2190),"")</f>
        <v/>
      </c>
      <c r="I2190" t="str">
        <f>IF(KOKPIT!I2190&lt;&gt;"",KOKPIT!I2190,"")</f>
        <v/>
      </c>
      <c r="J2190" t="str">
        <f>IF(KOKPIT!J2190&lt;&gt;"",KOKPIT!J2190,"")</f>
        <v/>
      </c>
      <c r="K2190" s="124" t="str">
        <f>IF(I2190&lt;&gt;"",SUMIFS('JPK_KR-1'!AJ:AJ,'JPK_KR-1'!W:W,J2190),"")</f>
        <v/>
      </c>
      <c r="L2190" s="124" t="str">
        <f>IF(I2190&lt;&gt;"",SUMIFS('JPK_KR-1'!AK:AK,'JPK_KR-1'!W:W,J2190),"")</f>
        <v/>
      </c>
    </row>
    <row r="2191" spans="1:12" x14ac:dyDescent="0.35">
      <c r="A2191" t="str">
        <f>IF(KOKPIT!A2191&lt;&gt;"",KOKPIT!A2191,"")</f>
        <v/>
      </c>
      <c r="B2191" t="str">
        <f>IF(KOKPIT!B2191&lt;&gt;"",KOKPIT!B2191,"")</f>
        <v/>
      </c>
      <c r="C2191" s="124" t="str">
        <f>IF(A2191&lt;&gt;"",SUMIFS('JPK_KR-1'!AL:AL,'JPK_KR-1'!W:W,B2191),"")</f>
        <v/>
      </c>
      <c r="D2191" s="124" t="str">
        <f>IF(A2191&lt;&gt;"",SUMIFS('JPK_KR-1'!AM:AM,'JPK_KR-1'!W:W,B2191),"")</f>
        <v/>
      </c>
      <c r="E2191" t="str">
        <f>IF(KOKPIT!E2191&lt;&gt;"",KOKPIT!E2191,"")</f>
        <v/>
      </c>
      <c r="F2191" t="str">
        <f>IF(KOKPIT!F2191&lt;&gt;"",KOKPIT!F2191,"")</f>
        <v/>
      </c>
      <c r="G2191" s="124" t="str">
        <f>IF(E2191&lt;&gt;"",SUMIFS('JPK_KR-1'!AL:AL,'JPK_KR-1'!W:W,F2191),"")</f>
        <v/>
      </c>
      <c r="H2191" s="124" t="str">
        <f>IF(E2191&lt;&gt;"",SUMIFS('JPK_KR-1'!AM:AM,'JPK_KR-1'!W:W,F2191),"")</f>
        <v/>
      </c>
      <c r="I2191" t="str">
        <f>IF(KOKPIT!I2191&lt;&gt;"",KOKPIT!I2191,"")</f>
        <v/>
      </c>
      <c r="J2191" t="str">
        <f>IF(KOKPIT!J2191&lt;&gt;"",KOKPIT!J2191,"")</f>
        <v/>
      </c>
      <c r="K2191" s="124" t="str">
        <f>IF(I2191&lt;&gt;"",SUMIFS('JPK_KR-1'!AJ:AJ,'JPK_KR-1'!W:W,J2191),"")</f>
        <v/>
      </c>
      <c r="L2191" s="124" t="str">
        <f>IF(I2191&lt;&gt;"",SUMIFS('JPK_KR-1'!AK:AK,'JPK_KR-1'!W:W,J2191),"")</f>
        <v/>
      </c>
    </row>
    <row r="2192" spans="1:12" x14ac:dyDescent="0.35">
      <c r="A2192" t="str">
        <f>IF(KOKPIT!A2192&lt;&gt;"",KOKPIT!A2192,"")</f>
        <v/>
      </c>
      <c r="B2192" t="str">
        <f>IF(KOKPIT!B2192&lt;&gt;"",KOKPIT!B2192,"")</f>
        <v/>
      </c>
      <c r="C2192" s="124" t="str">
        <f>IF(A2192&lt;&gt;"",SUMIFS('JPK_KR-1'!AL:AL,'JPK_KR-1'!W:W,B2192),"")</f>
        <v/>
      </c>
      <c r="D2192" s="124" t="str">
        <f>IF(A2192&lt;&gt;"",SUMIFS('JPK_KR-1'!AM:AM,'JPK_KR-1'!W:W,B2192),"")</f>
        <v/>
      </c>
      <c r="E2192" t="str">
        <f>IF(KOKPIT!E2192&lt;&gt;"",KOKPIT!E2192,"")</f>
        <v/>
      </c>
      <c r="F2192" t="str">
        <f>IF(KOKPIT!F2192&lt;&gt;"",KOKPIT!F2192,"")</f>
        <v/>
      </c>
      <c r="G2192" s="124" t="str">
        <f>IF(E2192&lt;&gt;"",SUMIFS('JPK_KR-1'!AL:AL,'JPK_KR-1'!W:W,F2192),"")</f>
        <v/>
      </c>
      <c r="H2192" s="124" t="str">
        <f>IF(E2192&lt;&gt;"",SUMIFS('JPK_KR-1'!AM:AM,'JPK_KR-1'!W:W,F2192),"")</f>
        <v/>
      </c>
      <c r="I2192" t="str">
        <f>IF(KOKPIT!I2192&lt;&gt;"",KOKPIT!I2192,"")</f>
        <v/>
      </c>
      <c r="J2192" t="str">
        <f>IF(KOKPIT!J2192&lt;&gt;"",KOKPIT!J2192,"")</f>
        <v/>
      </c>
      <c r="K2192" s="124" t="str">
        <f>IF(I2192&lt;&gt;"",SUMIFS('JPK_KR-1'!AJ:AJ,'JPK_KR-1'!W:W,J2192),"")</f>
        <v/>
      </c>
      <c r="L2192" s="124" t="str">
        <f>IF(I2192&lt;&gt;"",SUMIFS('JPK_KR-1'!AK:AK,'JPK_KR-1'!W:W,J2192),"")</f>
        <v/>
      </c>
    </row>
    <row r="2193" spans="1:12" x14ac:dyDescent="0.35">
      <c r="A2193" t="str">
        <f>IF(KOKPIT!A2193&lt;&gt;"",KOKPIT!A2193,"")</f>
        <v/>
      </c>
      <c r="B2193" t="str">
        <f>IF(KOKPIT!B2193&lt;&gt;"",KOKPIT!B2193,"")</f>
        <v/>
      </c>
      <c r="C2193" s="124" t="str">
        <f>IF(A2193&lt;&gt;"",SUMIFS('JPK_KR-1'!AL:AL,'JPK_KR-1'!W:W,B2193),"")</f>
        <v/>
      </c>
      <c r="D2193" s="124" t="str">
        <f>IF(A2193&lt;&gt;"",SUMIFS('JPK_KR-1'!AM:AM,'JPK_KR-1'!W:W,B2193),"")</f>
        <v/>
      </c>
      <c r="E2193" t="str">
        <f>IF(KOKPIT!E2193&lt;&gt;"",KOKPIT!E2193,"")</f>
        <v/>
      </c>
      <c r="F2193" t="str">
        <f>IF(KOKPIT!F2193&lt;&gt;"",KOKPIT!F2193,"")</f>
        <v/>
      </c>
      <c r="G2193" s="124" t="str">
        <f>IF(E2193&lt;&gt;"",SUMIFS('JPK_KR-1'!AL:AL,'JPK_KR-1'!W:W,F2193),"")</f>
        <v/>
      </c>
      <c r="H2193" s="124" t="str">
        <f>IF(E2193&lt;&gt;"",SUMIFS('JPK_KR-1'!AM:AM,'JPK_KR-1'!W:W,F2193),"")</f>
        <v/>
      </c>
      <c r="I2193" t="str">
        <f>IF(KOKPIT!I2193&lt;&gt;"",KOKPIT!I2193,"")</f>
        <v/>
      </c>
      <c r="J2193" t="str">
        <f>IF(KOKPIT!J2193&lt;&gt;"",KOKPIT!J2193,"")</f>
        <v/>
      </c>
      <c r="K2193" s="124" t="str">
        <f>IF(I2193&lt;&gt;"",SUMIFS('JPK_KR-1'!AJ:AJ,'JPK_KR-1'!W:W,J2193),"")</f>
        <v/>
      </c>
      <c r="L2193" s="124" t="str">
        <f>IF(I2193&lt;&gt;"",SUMIFS('JPK_KR-1'!AK:AK,'JPK_KR-1'!W:W,J2193),"")</f>
        <v/>
      </c>
    </row>
    <row r="2194" spans="1:12" x14ac:dyDescent="0.35">
      <c r="A2194" t="str">
        <f>IF(KOKPIT!A2194&lt;&gt;"",KOKPIT!A2194,"")</f>
        <v/>
      </c>
      <c r="B2194" t="str">
        <f>IF(KOKPIT!B2194&lt;&gt;"",KOKPIT!B2194,"")</f>
        <v/>
      </c>
      <c r="C2194" s="124" t="str">
        <f>IF(A2194&lt;&gt;"",SUMIFS('JPK_KR-1'!AL:AL,'JPK_KR-1'!W:W,B2194),"")</f>
        <v/>
      </c>
      <c r="D2194" s="124" t="str">
        <f>IF(A2194&lt;&gt;"",SUMIFS('JPK_KR-1'!AM:AM,'JPK_KR-1'!W:W,B2194),"")</f>
        <v/>
      </c>
      <c r="E2194" t="str">
        <f>IF(KOKPIT!E2194&lt;&gt;"",KOKPIT!E2194,"")</f>
        <v/>
      </c>
      <c r="F2194" t="str">
        <f>IF(KOKPIT!F2194&lt;&gt;"",KOKPIT!F2194,"")</f>
        <v/>
      </c>
      <c r="G2194" s="124" t="str">
        <f>IF(E2194&lt;&gt;"",SUMIFS('JPK_KR-1'!AL:AL,'JPK_KR-1'!W:W,F2194),"")</f>
        <v/>
      </c>
      <c r="H2194" s="124" t="str">
        <f>IF(E2194&lt;&gt;"",SUMIFS('JPK_KR-1'!AM:AM,'JPK_KR-1'!W:W,F2194),"")</f>
        <v/>
      </c>
      <c r="I2194" t="str">
        <f>IF(KOKPIT!I2194&lt;&gt;"",KOKPIT!I2194,"")</f>
        <v/>
      </c>
      <c r="J2194" t="str">
        <f>IF(KOKPIT!J2194&lt;&gt;"",KOKPIT!J2194,"")</f>
        <v/>
      </c>
      <c r="K2194" s="124" t="str">
        <f>IF(I2194&lt;&gt;"",SUMIFS('JPK_KR-1'!AJ:AJ,'JPK_KR-1'!W:W,J2194),"")</f>
        <v/>
      </c>
      <c r="L2194" s="124" t="str">
        <f>IF(I2194&lt;&gt;"",SUMIFS('JPK_KR-1'!AK:AK,'JPK_KR-1'!W:W,J2194),"")</f>
        <v/>
      </c>
    </row>
    <row r="2195" spans="1:12" x14ac:dyDescent="0.35">
      <c r="A2195" t="str">
        <f>IF(KOKPIT!A2195&lt;&gt;"",KOKPIT!A2195,"")</f>
        <v/>
      </c>
      <c r="B2195" t="str">
        <f>IF(KOKPIT!B2195&lt;&gt;"",KOKPIT!B2195,"")</f>
        <v/>
      </c>
      <c r="C2195" s="124" t="str">
        <f>IF(A2195&lt;&gt;"",SUMIFS('JPK_KR-1'!AL:AL,'JPK_KR-1'!W:W,B2195),"")</f>
        <v/>
      </c>
      <c r="D2195" s="124" t="str">
        <f>IF(A2195&lt;&gt;"",SUMIFS('JPK_KR-1'!AM:AM,'JPK_KR-1'!W:W,B2195),"")</f>
        <v/>
      </c>
      <c r="E2195" t="str">
        <f>IF(KOKPIT!E2195&lt;&gt;"",KOKPIT!E2195,"")</f>
        <v/>
      </c>
      <c r="F2195" t="str">
        <f>IF(KOKPIT!F2195&lt;&gt;"",KOKPIT!F2195,"")</f>
        <v/>
      </c>
      <c r="G2195" s="124" t="str">
        <f>IF(E2195&lt;&gt;"",SUMIFS('JPK_KR-1'!AL:AL,'JPK_KR-1'!W:W,F2195),"")</f>
        <v/>
      </c>
      <c r="H2195" s="124" t="str">
        <f>IF(E2195&lt;&gt;"",SUMIFS('JPK_KR-1'!AM:AM,'JPK_KR-1'!W:W,F2195),"")</f>
        <v/>
      </c>
      <c r="I2195" t="str">
        <f>IF(KOKPIT!I2195&lt;&gt;"",KOKPIT!I2195,"")</f>
        <v/>
      </c>
      <c r="J2195" t="str">
        <f>IF(KOKPIT!J2195&lt;&gt;"",KOKPIT!J2195,"")</f>
        <v/>
      </c>
      <c r="K2195" s="124" t="str">
        <f>IF(I2195&lt;&gt;"",SUMIFS('JPK_KR-1'!AJ:AJ,'JPK_KR-1'!W:W,J2195),"")</f>
        <v/>
      </c>
      <c r="L2195" s="124" t="str">
        <f>IF(I2195&lt;&gt;"",SUMIFS('JPK_KR-1'!AK:AK,'JPK_KR-1'!W:W,J2195),"")</f>
        <v/>
      </c>
    </row>
    <row r="2196" spans="1:12" x14ac:dyDescent="0.35">
      <c r="A2196" t="str">
        <f>IF(KOKPIT!A2196&lt;&gt;"",KOKPIT!A2196,"")</f>
        <v/>
      </c>
      <c r="B2196" t="str">
        <f>IF(KOKPIT!B2196&lt;&gt;"",KOKPIT!B2196,"")</f>
        <v/>
      </c>
      <c r="C2196" s="124" t="str">
        <f>IF(A2196&lt;&gt;"",SUMIFS('JPK_KR-1'!AL:AL,'JPK_KR-1'!W:W,B2196),"")</f>
        <v/>
      </c>
      <c r="D2196" s="124" t="str">
        <f>IF(A2196&lt;&gt;"",SUMIFS('JPK_KR-1'!AM:AM,'JPK_KR-1'!W:W,B2196),"")</f>
        <v/>
      </c>
      <c r="E2196" t="str">
        <f>IF(KOKPIT!E2196&lt;&gt;"",KOKPIT!E2196,"")</f>
        <v/>
      </c>
      <c r="F2196" t="str">
        <f>IF(KOKPIT!F2196&lt;&gt;"",KOKPIT!F2196,"")</f>
        <v/>
      </c>
      <c r="G2196" s="124" t="str">
        <f>IF(E2196&lt;&gt;"",SUMIFS('JPK_KR-1'!AL:AL,'JPK_KR-1'!W:W,F2196),"")</f>
        <v/>
      </c>
      <c r="H2196" s="124" t="str">
        <f>IF(E2196&lt;&gt;"",SUMIFS('JPK_KR-1'!AM:AM,'JPK_KR-1'!W:W,F2196),"")</f>
        <v/>
      </c>
      <c r="I2196" t="str">
        <f>IF(KOKPIT!I2196&lt;&gt;"",KOKPIT!I2196,"")</f>
        <v/>
      </c>
      <c r="J2196" t="str">
        <f>IF(KOKPIT!J2196&lt;&gt;"",KOKPIT!J2196,"")</f>
        <v/>
      </c>
      <c r="K2196" s="124" t="str">
        <f>IF(I2196&lt;&gt;"",SUMIFS('JPK_KR-1'!AJ:AJ,'JPK_KR-1'!W:W,J2196),"")</f>
        <v/>
      </c>
      <c r="L2196" s="124" t="str">
        <f>IF(I2196&lt;&gt;"",SUMIFS('JPK_KR-1'!AK:AK,'JPK_KR-1'!W:W,J2196),"")</f>
        <v/>
      </c>
    </row>
    <row r="2197" spans="1:12" x14ac:dyDescent="0.35">
      <c r="A2197" t="str">
        <f>IF(KOKPIT!A2197&lt;&gt;"",KOKPIT!A2197,"")</f>
        <v/>
      </c>
      <c r="B2197" t="str">
        <f>IF(KOKPIT!B2197&lt;&gt;"",KOKPIT!B2197,"")</f>
        <v/>
      </c>
      <c r="C2197" s="124" t="str">
        <f>IF(A2197&lt;&gt;"",SUMIFS('JPK_KR-1'!AL:AL,'JPK_KR-1'!W:W,B2197),"")</f>
        <v/>
      </c>
      <c r="D2197" s="124" t="str">
        <f>IF(A2197&lt;&gt;"",SUMIFS('JPK_KR-1'!AM:AM,'JPK_KR-1'!W:W,B2197),"")</f>
        <v/>
      </c>
      <c r="E2197" t="str">
        <f>IF(KOKPIT!E2197&lt;&gt;"",KOKPIT!E2197,"")</f>
        <v/>
      </c>
      <c r="F2197" t="str">
        <f>IF(KOKPIT!F2197&lt;&gt;"",KOKPIT!F2197,"")</f>
        <v/>
      </c>
      <c r="G2197" s="124" t="str">
        <f>IF(E2197&lt;&gt;"",SUMIFS('JPK_KR-1'!AL:AL,'JPK_KR-1'!W:W,F2197),"")</f>
        <v/>
      </c>
      <c r="H2197" s="124" t="str">
        <f>IF(E2197&lt;&gt;"",SUMIFS('JPK_KR-1'!AM:AM,'JPK_KR-1'!W:W,F2197),"")</f>
        <v/>
      </c>
      <c r="I2197" t="str">
        <f>IF(KOKPIT!I2197&lt;&gt;"",KOKPIT!I2197,"")</f>
        <v/>
      </c>
      <c r="J2197" t="str">
        <f>IF(KOKPIT!J2197&lt;&gt;"",KOKPIT!J2197,"")</f>
        <v/>
      </c>
      <c r="K2197" s="124" t="str">
        <f>IF(I2197&lt;&gt;"",SUMIFS('JPK_KR-1'!AJ:AJ,'JPK_KR-1'!W:W,J2197),"")</f>
        <v/>
      </c>
      <c r="L2197" s="124" t="str">
        <f>IF(I2197&lt;&gt;"",SUMIFS('JPK_KR-1'!AK:AK,'JPK_KR-1'!W:W,J2197),"")</f>
        <v/>
      </c>
    </row>
    <row r="2198" spans="1:12" x14ac:dyDescent="0.35">
      <c r="A2198" t="str">
        <f>IF(KOKPIT!A2198&lt;&gt;"",KOKPIT!A2198,"")</f>
        <v/>
      </c>
      <c r="B2198" t="str">
        <f>IF(KOKPIT!B2198&lt;&gt;"",KOKPIT!B2198,"")</f>
        <v/>
      </c>
      <c r="C2198" s="124" t="str">
        <f>IF(A2198&lt;&gt;"",SUMIFS('JPK_KR-1'!AL:AL,'JPK_KR-1'!W:W,B2198),"")</f>
        <v/>
      </c>
      <c r="D2198" s="124" t="str">
        <f>IF(A2198&lt;&gt;"",SUMIFS('JPK_KR-1'!AM:AM,'JPK_KR-1'!W:W,B2198),"")</f>
        <v/>
      </c>
      <c r="E2198" t="str">
        <f>IF(KOKPIT!E2198&lt;&gt;"",KOKPIT!E2198,"")</f>
        <v/>
      </c>
      <c r="F2198" t="str">
        <f>IF(KOKPIT!F2198&lt;&gt;"",KOKPIT!F2198,"")</f>
        <v/>
      </c>
      <c r="G2198" s="124" t="str">
        <f>IF(E2198&lt;&gt;"",SUMIFS('JPK_KR-1'!AL:AL,'JPK_KR-1'!W:W,F2198),"")</f>
        <v/>
      </c>
      <c r="H2198" s="124" t="str">
        <f>IF(E2198&lt;&gt;"",SUMIFS('JPK_KR-1'!AM:AM,'JPK_KR-1'!W:W,F2198),"")</f>
        <v/>
      </c>
      <c r="I2198" t="str">
        <f>IF(KOKPIT!I2198&lt;&gt;"",KOKPIT!I2198,"")</f>
        <v/>
      </c>
      <c r="J2198" t="str">
        <f>IF(KOKPIT!J2198&lt;&gt;"",KOKPIT!J2198,"")</f>
        <v/>
      </c>
      <c r="K2198" s="124" t="str">
        <f>IF(I2198&lt;&gt;"",SUMIFS('JPK_KR-1'!AJ:AJ,'JPK_KR-1'!W:W,J2198),"")</f>
        <v/>
      </c>
      <c r="L2198" s="124" t="str">
        <f>IF(I2198&lt;&gt;"",SUMIFS('JPK_KR-1'!AK:AK,'JPK_KR-1'!W:W,J2198),"")</f>
        <v/>
      </c>
    </row>
    <row r="2199" spans="1:12" x14ac:dyDescent="0.35">
      <c r="A2199" t="str">
        <f>IF(KOKPIT!A2199&lt;&gt;"",KOKPIT!A2199,"")</f>
        <v/>
      </c>
      <c r="B2199" t="str">
        <f>IF(KOKPIT!B2199&lt;&gt;"",KOKPIT!B2199,"")</f>
        <v/>
      </c>
      <c r="C2199" s="124" t="str">
        <f>IF(A2199&lt;&gt;"",SUMIFS('JPK_KR-1'!AL:AL,'JPK_KR-1'!W:W,B2199),"")</f>
        <v/>
      </c>
      <c r="D2199" s="124" t="str">
        <f>IF(A2199&lt;&gt;"",SUMIFS('JPK_KR-1'!AM:AM,'JPK_KR-1'!W:W,B2199),"")</f>
        <v/>
      </c>
      <c r="E2199" t="str">
        <f>IF(KOKPIT!E2199&lt;&gt;"",KOKPIT!E2199,"")</f>
        <v/>
      </c>
      <c r="F2199" t="str">
        <f>IF(KOKPIT!F2199&lt;&gt;"",KOKPIT!F2199,"")</f>
        <v/>
      </c>
      <c r="G2199" s="124" t="str">
        <f>IF(E2199&lt;&gt;"",SUMIFS('JPK_KR-1'!AL:AL,'JPK_KR-1'!W:W,F2199),"")</f>
        <v/>
      </c>
      <c r="H2199" s="124" t="str">
        <f>IF(E2199&lt;&gt;"",SUMIFS('JPK_KR-1'!AM:AM,'JPK_KR-1'!W:W,F2199),"")</f>
        <v/>
      </c>
      <c r="I2199" t="str">
        <f>IF(KOKPIT!I2199&lt;&gt;"",KOKPIT!I2199,"")</f>
        <v/>
      </c>
      <c r="J2199" t="str">
        <f>IF(KOKPIT!J2199&lt;&gt;"",KOKPIT!J2199,"")</f>
        <v/>
      </c>
      <c r="K2199" s="124" t="str">
        <f>IF(I2199&lt;&gt;"",SUMIFS('JPK_KR-1'!AJ:AJ,'JPK_KR-1'!W:W,J2199),"")</f>
        <v/>
      </c>
      <c r="L2199" s="124" t="str">
        <f>IF(I2199&lt;&gt;"",SUMIFS('JPK_KR-1'!AK:AK,'JPK_KR-1'!W:W,J2199),"")</f>
        <v/>
      </c>
    </row>
    <row r="2200" spans="1:12" x14ac:dyDescent="0.35">
      <c r="A2200" t="str">
        <f>IF(KOKPIT!A2200&lt;&gt;"",KOKPIT!A2200,"")</f>
        <v/>
      </c>
      <c r="B2200" t="str">
        <f>IF(KOKPIT!B2200&lt;&gt;"",KOKPIT!B2200,"")</f>
        <v/>
      </c>
      <c r="C2200" s="124" t="str">
        <f>IF(A2200&lt;&gt;"",SUMIFS('JPK_KR-1'!AL:AL,'JPK_KR-1'!W:W,B2200),"")</f>
        <v/>
      </c>
      <c r="D2200" s="124" t="str">
        <f>IF(A2200&lt;&gt;"",SUMIFS('JPK_KR-1'!AM:AM,'JPK_KR-1'!W:W,B2200),"")</f>
        <v/>
      </c>
      <c r="E2200" t="str">
        <f>IF(KOKPIT!E2200&lt;&gt;"",KOKPIT!E2200,"")</f>
        <v/>
      </c>
      <c r="F2200" t="str">
        <f>IF(KOKPIT!F2200&lt;&gt;"",KOKPIT!F2200,"")</f>
        <v/>
      </c>
      <c r="G2200" s="124" t="str">
        <f>IF(E2200&lt;&gt;"",SUMIFS('JPK_KR-1'!AL:AL,'JPK_KR-1'!W:W,F2200),"")</f>
        <v/>
      </c>
      <c r="H2200" s="124" t="str">
        <f>IF(E2200&lt;&gt;"",SUMIFS('JPK_KR-1'!AM:AM,'JPK_KR-1'!W:W,F2200),"")</f>
        <v/>
      </c>
      <c r="I2200" t="str">
        <f>IF(KOKPIT!I2200&lt;&gt;"",KOKPIT!I2200,"")</f>
        <v/>
      </c>
      <c r="J2200" t="str">
        <f>IF(KOKPIT!J2200&lt;&gt;"",KOKPIT!J2200,"")</f>
        <v/>
      </c>
      <c r="K2200" s="124" t="str">
        <f>IF(I2200&lt;&gt;"",SUMIFS('JPK_KR-1'!AJ:AJ,'JPK_KR-1'!W:W,J2200),"")</f>
        <v/>
      </c>
      <c r="L2200" s="124" t="str">
        <f>IF(I2200&lt;&gt;"",SUMIFS('JPK_KR-1'!AK:AK,'JPK_KR-1'!W:W,J2200),"")</f>
        <v/>
      </c>
    </row>
    <row r="2201" spans="1:12" x14ac:dyDescent="0.35">
      <c r="A2201" t="str">
        <f>IF(KOKPIT!A2201&lt;&gt;"",KOKPIT!A2201,"")</f>
        <v/>
      </c>
      <c r="B2201" t="str">
        <f>IF(KOKPIT!B2201&lt;&gt;"",KOKPIT!B2201,"")</f>
        <v/>
      </c>
      <c r="C2201" s="124" t="str">
        <f>IF(A2201&lt;&gt;"",SUMIFS('JPK_KR-1'!AL:AL,'JPK_KR-1'!W:W,B2201),"")</f>
        <v/>
      </c>
      <c r="D2201" s="124" t="str">
        <f>IF(A2201&lt;&gt;"",SUMIFS('JPK_KR-1'!AM:AM,'JPK_KR-1'!W:W,B2201),"")</f>
        <v/>
      </c>
      <c r="E2201" t="str">
        <f>IF(KOKPIT!E2201&lt;&gt;"",KOKPIT!E2201,"")</f>
        <v/>
      </c>
      <c r="F2201" t="str">
        <f>IF(KOKPIT!F2201&lt;&gt;"",KOKPIT!F2201,"")</f>
        <v/>
      </c>
      <c r="G2201" s="124" t="str">
        <f>IF(E2201&lt;&gt;"",SUMIFS('JPK_KR-1'!AL:AL,'JPK_KR-1'!W:W,F2201),"")</f>
        <v/>
      </c>
      <c r="H2201" s="124" t="str">
        <f>IF(E2201&lt;&gt;"",SUMIFS('JPK_KR-1'!AM:AM,'JPK_KR-1'!W:W,F2201),"")</f>
        <v/>
      </c>
      <c r="I2201" t="str">
        <f>IF(KOKPIT!I2201&lt;&gt;"",KOKPIT!I2201,"")</f>
        <v/>
      </c>
      <c r="J2201" t="str">
        <f>IF(KOKPIT!J2201&lt;&gt;"",KOKPIT!J2201,"")</f>
        <v/>
      </c>
      <c r="K2201" s="124" t="str">
        <f>IF(I2201&lt;&gt;"",SUMIFS('JPK_KR-1'!AJ:AJ,'JPK_KR-1'!W:W,J2201),"")</f>
        <v/>
      </c>
      <c r="L2201" s="124" t="str">
        <f>IF(I2201&lt;&gt;"",SUMIFS('JPK_KR-1'!AK:AK,'JPK_KR-1'!W:W,J2201),"")</f>
        <v/>
      </c>
    </row>
    <row r="2202" spans="1:12" x14ac:dyDescent="0.35">
      <c r="A2202" t="str">
        <f>IF(KOKPIT!A2202&lt;&gt;"",KOKPIT!A2202,"")</f>
        <v/>
      </c>
      <c r="B2202" t="str">
        <f>IF(KOKPIT!B2202&lt;&gt;"",KOKPIT!B2202,"")</f>
        <v/>
      </c>
      <c r="C2202" s="124" t="str">
        <f>IF(A2202&lt;&gt;"",SUMIFS('JPK_KR-1'!AL:AL,'JPK_KR-1'!W:W,B2202),"")</f>
        <v/>
      </c>
      <c r="D2202" s="124" t="str">
        <f>IF(A2202&lt;&gt;"",SUMIFS('JPK_KR-1'!AM:AM,'JPK_KR-1'!W:W,B2202),"")</f>
        <v/>
      </c>
      <c r="E2202" t="str">
        <f>IF(KOKPIT!E2202&lt;&gt;"",KOKPIT!E2202,"")</f>
        <v/>
      </c>
      <c r="F2202" t="str">
        <f>IF(KOKPIT!F2202&lt;&gt;"",KOKPIT!F2202,"")</f>
        <v/>
      </c>
      <c r="G2202" s="124" t="str">
        <f>IF(E2202&lt;&gt;"",SUMIFS('JPK_KR-1'!AL:AL,'JPK_KR-1'!W:W,F2202),"")</f>
        <v/>
      </c>
      <c r="H2202" s="124" t="str">
        <f>IF(E2202&lt;&gt;"",SUMIFS('JPK_KR-1'!AM:AM,'JPK_KR-1'!W:W,F2202),"")</f>
        <v/>
      </c>
      <c r="I2202" t="str">
        <f>IF(KOKPIT!I2202&lt;&gt;"",KOKPIT!I2202,"")</f>
        <v/>
      </c>
      <c r="J2202" t="str">
        <f>IF(KOKPIT!J2202&lt;&gt;"",KOKPIT!J2202,"")</f>
        <v/>
      </c>
      <c r="K2202" s="124" t="str">
        <f>IF(I2202&lt;&gt;"",SUMIFS('JPK_KR-1'!AJ:AJ,'JPK_KR-1'!W:W,J2202),"")</f>
        <v/>
      </c>
      <c r="L2202" s="124" t="str">
        <f>IF(I2202&lt;&gt;"",SUMIFS('JPK_KR-1'!AK:AK,'JPK_KR-1'!W:W,J2202),"")</f>
        <v/>
      </c>
    </row>
    <row r="2203" spans="1:12" x14ac:dyDescent="0.35">
      <c r="A2203" t="str">
        <f>IF(KOKPIT!A2203&lt;&gt;"",KOKPIT!A2203,"")</f>
        <v/>
      </c>
      <c r="B2203" t="str">
        <f>IF(KOKPIT!B2203&lt;&gt;"",KOKPIT!B2203,"")</f>
        <v/>
      </c>
      <c r="C2203" s="124" t="str">
        <f>IF(A2203&lt;&gt;"",SUMIFS('JPK_KR-1'!AL:AL,'JPK_KR-1'!W:W,B2203),"")</f>
        <v/>
      </c>
      <c r="D2203" s="124" t="str">
        <f>IF(A2203&lt;&gt;"",SUMIFS('JPK_KR-1'!AM:AM,'JPK_KR-1'!W:W,B2203),"")</f>
        <v/>
      </c>
      <c r="E2203" t="str">
        <f>IF(KOKPIT!E2203&lt;&gt;"",KOKPIT!E2203,"")</f>
        <v/>
      </c>
      <c r="F2203" t="str">
        <f>IF(KOKPIT!F2203&lt;&gt;"",KOKPIT!F2203,"")</f>
        <v/>
      </c>
      <c r="G2203" s="124" t="str">
        <f>IF(E2203&lt;&gt;"",SUMIFS('JPK_KR-1'!AL:AL,'JPK_KR-1'!W:W,F2203),"")</f>
        <v/>
      </c>
      <c r="H2203" s="124" t="str">
        <f>IF(E2203&lt;&gt;"",SUMIFS('JPK_KR-1'!AM:AM,'JPK_KR-1'!W:W,F2203),"")</f>
        <v/>
      </c>
      <c r="I2203" t="str">
        <f>IF(KOKPIT!I2203&lt;&gt;"",KOKPIT!I2203,"")</f>
        <v/>
      </c>
      <c r="J2203" t="str">
        <f>IF(KOKPIT!J2203&lt;&gt;"",KOKPIT!J2203,"")</f>
        <v/>
      </c>
      <c r="K2203" s="124" t="str">
        <f>IF(I2203&lt;&gt;"",SUMIFS('JPK_KR-1'!AJ:AJ,'JPK_KR-1'!W:W,J2203),"")</f>
        <v/>
      </c>
      <c r="L2203" s="124" t="str">
        <f>IF(I2203&lt;&gt;"",SUMIFS('JPK_KR-1'!AK:AK,'JPK_KR-1'!W:W,J2203),"")</f>
        <v/>
      </c>
    </row>
    <row r="2204" spans="1:12" x14ac:dyDescent="0.35">
      <c r="A2204" t="str">
        <f>IF(KOKPIT!A2204&lt;&gt;"",KOKPIT!A2204,"")</f>
        <v/>
      </c>
      <c r="B2204" t="str">
        <f>IF(KOKPIT!B2204&lt;&gt;"",KOKPIT!B2204,"")</f>
        <v/>
      </c>
      <c r="C2204" s="124" t="str">
        <f>IF(A2204&lt;&gt;"",SUMIFS('JPK_KR-1'!AL:AL,'JPK_KR-1'!W:W,B2204),"")</f>
        <v/>
      </c>
      <c r="D2204" s="124" t="str">
        <f>IF(A2204&lt;&gt;"",SUMIFS('JPK_KR-1'!AM:AM,'JPK_KR-1'!W:W,B2204),"")</f>
        <v/>
      </c>
      <c r="E2204" t="str">
        <f>IF(KOKPIT!E2204&lt;&gt;"",KOKPIT!E2204,"")</f>
        <v/>
      </c>
      <c r="F2204" t="str">
        <f>IF(KOKPIT!F2204&lt;&gt;"",KOKPIT!F2204,"")</f>
        <v/>
      </c>
      <c r="G2204" s="124" t="str">
        <f>IF(E2204&lt;&gt;"",SUMIFS('JPK_KR-1'!AL:AL,'JPK_KR-1'!W:W,F2204),"")</f>
        <v/>
      </c>
      <c r="H2204" s="124" t="str">
        <f>IF(E2204&lt;&gt;"",SUMIFS('JPK_KR-1'!AM:AM,'JPK_KR-1'!W:W,F2204),"")</f>
        <v/>
      </c>
      <c r="I2204" t="str">
        <f>IF(KOKPIT!I2204&lt;&gt;"",KOKPIT!I2204,"")</f>
        <v/>
      </c>
      <c r="J2204" t="str">
        <f>IF(KOKPIT!J2204&lt;&gt;"",KOKPIT!J2204,"")</f>
        <v/>
      </c>
      <c r="K2204" s="124" t="str">
        <f>IF(I2204&lt;&gt;"",SUMIFS('JPK_KR-1'!AJ:AJ,'JPK_KR-1'!W:W,J2204),"")</f>
        <v/>
      </c>
      <c r="L2204" s="124" t="str">
        <f>IF(I2204&lt;&gt;"",SUMIFS('JPK_KR-1'!AK:AK,'JPK_KR-1'!W:W,J2204),"")</f>
        <v/>
      </c>
    </row>
    <row r="2205" spans="1:12" x14ac:dyDescent="0.35">
      <c r="A2205" t="str">
        <f>IF(KOKPIT!A2205&lt;&gt;"",KOKPIT!A2205,"")</f>
        <v/>
      </c>
      <c r="B2205" t="str">
        <f>IF(KOKPIT!B2205&lt;&gt;"",KOKPIT!B2205,"")</f>
        <v/>
      </c>
      <c r="C2205" s="124" t="str">
        <f>IF(A2205&lt;&gt;"",SUMIFS('JPK_KR-1'!AL:AL,'JPK_KR-1'!W:W,B2205),"")</f>
        <v/>
      </c>
      <c r="D2205" s="124" t="str">
        <f>IF(A2205&lt;&gt;"",SUMIFS('JPK_KR-1'!AM:AM,'JPK_KR-1'!W:W,B2205),"")</f>
        <v/>
      </c>
      <c r="E2205" t="str">
        <f>IF(KOKPIT!E2205&lt;&gt;"",KOKPIT!E2205,"")</f>
        <v/>
      </c>
      <c r="F2205" t="str">
        <f>IF(KOKPIT!F2205&lt;&gt;"",KOKPIT!F2205,"")</f>
        <v/>
      </c>
      <c r="G2205" s="124" t="str">
        <f>IF(E2205&lt;&gt;"",SUMIFS('JPK_KR-1'!AL:AL,'JPK_KR-1'!W:W,F2205),"")</f>
        <v/>
      </c>
      <c r="H2205" s="124" t="str">
        <f>IF(E2205&lt;&gt;"",SUMIFS('JPK_KR-1'!AM:AM,'JPK_KR-1'!W:W,F2205),"")</f>
        <v/>
      </c>
      <c r="I2205" t="str">
        <f>IF(KOKPIT!I2205&lt;&gt;"",KOKPIT!I2205,"")</f>
        <v/>
      </c>
      <c r="J2205" t="str">
        <f>IF(KOKPIT!J2205&lt;&gt;"",KOKPIT!J2205,"")</f>
        <v/>
      </c>
      <c r="K2205" s="124" t="str">
        <f>IF(I2205&lt;&gt;"",SUMIFS('JPK_KR-1'!AJ:AJ,'JPK_KR-1'!W:W,J2205),"")</f>
        <v/>
      </c>
      <c r="L2205" s="124" t="str">
        <f>IF(I2205&lt;&gt;"",SUMIFS('JPK_KR-1'!AK:AK,'JPK_KR-1'!W:W,J2205),"")</f>
        <v/>
      </c>
    </row>
    <row r="2206" spans="1:12" x14ac:dyDescent="0.35">
      <c r="A2206" t="str">
        <f>IF(KOKPIT!A2206&lt;&gt;"",KOKPIT!A2206,"")</f>
        <v/>
      </c>
      <c r="B2206" t="str">
        <f>IF(KOKPIT!B2206&lt;&gt;"",KOKPIT!B2206,"")</f>
        <v/>
      </c>
      <c r="C2206" s="124" t="str">
        <f>IF(A2206&lt;&gt;"",SUMIFS('JPK_KR-1'!AL:AL,'JPK_KR-1'!W:W,B2206),"")</f>
        <v/>
      </c>
      <c r="D2206" s="124" t="str">
        <f>IF(A2206&lt;&gt;"",SUMIFS('JPK_KR-1'!AM:AM,'JPK_KR-1'!W:W,B2206),"")</f>
        <v/>
      </c>
      <c r="E2206" t="str">
        <f>IF(KOKPIT!E2206&lt;&gt;"",KOKPIT!E2206,"")</f>
        <v/>
      </c>
      <c r="F2206" t="str">
        <f>IF(KOKPIT!F2206&lt;&gt;"",KOKPIT!F2206,"")</f>
        <v/>
      </c>
      <c r="G2206" s="124" t="str">
        <f>IF(E2206&lt;&gt;"",SUMIFS('JPK_KR-1'!AL:AL,'JPK_KR-1'!W:W,F2206),"")</f>
        <v/>
      </c>
      <c r="H2206" s="124" t="str">
        <f>IF(E2206&lt;&gt;"",SUMIFS('JPK_KR-1'!AM:AM,'JPK_KR-1'!W:W,F2206),"")</f>
        <v/>
      </c>
      <c r="I2206" t="str">
        <f>IF(KOKPIT!I2206&lt;&gt;"",KOKPIT!I2206,"")</f>
        <v/>
      </c>
      <c r="J2206" t="str">
        <f>IF(KOKPIT!J2206&lt;&gt;"",KOKPIT!J2206,"")</f>
        <v/>
      </c>
      <c r="K2206" s="124" t="str">
        <f>IF(I2206&lt;&gt;"",SUMIFS('JPK_KR-1'!AJ:AJ,'JPK_KR-1'!W:W,J2206),"")</f>
        <v/>
      </c>
      <c r="L2206" s="124" t="str">
        <f>IF(I2206&lt;&gt;"",SUMIFS('JPK_KR-1'!AK:AK,'JPK_KR-1'!W:W,J2206),"")</f>
        <v/>
      </c>
    </row>
    <row r="2207" spans="1:12" x14ac:dyDescent="0.35">
      <c r="A2207" t="str">
        <f>IF(KOKPIT!A2207&lt;&gt;"",KOKPIT!A2207,"")</f>
        <v/>
      </c>
      <c r="B2207" t="str">
        <f>IF(KOKPIT!B2207&lt;&gt;"",KOKPIT!B2207,"")</f>
        <v/>
      </c>
      <c r="C2207" s="124" t="str">
        <f>IF(A2207&lt;&gt;"",SUMIFS('JPK_KR-1'!AL:AL,'JPK_KR-1'!W:W,B2207),"")</f>
        <v/>
      </c>
      <c r="D2207" s="124" t="str">
        <f>IF(A2207&lt;&gt;"",SUMIFS('JPK_KR-1'!AM:AM,'JPK_KR-1'!W:W,B2207),"")</f>
        <v/>
      </c>
      <c r="E2207" t="str">
        <f>IF(KOKPIT!E2207&lt;&gt;"",KOKPIT!E2207,"")</f>
        <v/>
      </c>
      <c r="F2207" t="str">
        <f>IF(KOKPIT!F2207&lt;&gt;"",KOKPIT!F2207,"")</f>
        <v/>
      </c>
      <c r="G2207" s="124" t="str">
        <f>IF(E2207&lt;&gt;"",SUMIFS('JPK_KR-1'!AL:AL,'JPK_KR-1'!W:W,F2207),"")</f>
        <v/>
      </c>
      <c r="H2207" s="124" t="str">
        <f>IF(E2207&lt;&gt;"",SUMIFS('JPK_KR-1'!AM:AM,'JPK_KR-1'!W:W,F2207),"")</f>
        <v/>
      </c>
      <c r="I2207" t="str">
        <f>IF(KOKPIT!I2207&lt;&gt;"",KOKPIT!I2207,"")</f>
        <v/>
      </c>
      <c r="J2207" t="str">
        <f>IF(KOKPIT!J2207&lt;&gt;"",KOKPIT!J2207,"")</f>
        <v/>
      </c>
      <c r="K2207" s="124" t="str">
        <f>IF(I2207&lt;&gt;"",SUMIFS('JPK_KR-1'!AJ:AJ,'JPK_KR-1'!W:W,J2207),"")</f>
        <v/>
      </c>
      <c r="L2207" s="124" t="str">
        <f>IF(I2207&lt;&gt;"",SUMIFS('JPK_KR-1'!AK:AK,'JPK_KR-1'!W:W,J2207),"")</f>
        <v/>
      </c>
    </row>
    <row r="2208" spans="1:12" x14ac:dyDescent="0.35">
      <c r="A2208" t="str">
        <f>IF(KOKPIT!A2208&lt;&gt;"",KOKPIT!A2208,"")</f>
        <v/>
      </c>
      <c r="B2208" t="str">
        <f>IF(KOKPIT!B2208&lt;&gt;"",KOKPIT!B2208,"")</f>
        <v/>
      </c>
      <c r="C2208" s="124" t="str">
        <f>IF(A2208&lt;&gt;"",SUMIFS('JPK_KR-1'!AL:AL,'JPK_KR-1'!W:W,B2208),"")</f>
        <v/>
      </c>
      <c r="D2208" s="124" t="str">
        <f>IF(A2208&lt;&gt;"",SUMIFS('JPK_KR-1'!AM:AM,'JPK_KR-1'!W:W,B2208),"")</f>
        <v/>
      </c>
      <c r="E2208" t="str">
        <f>IF(KOKPIT!E2208&lt;&gt;"",KOKPIT!E2208,"")</f>
        <v/>
      </c>
      <c r="F2208" t="str">
        <f>IF(KOKPIT!F2208&lt;&gt;"",KOKPIT!F2208,"")</f>
        <v/>
      </c>
      <c r="G2208" s="124" t="str">
        <f>IF(E2208&lt;&gt;"",SUMIFS('JPK_KR-1'!AL:AL,'JPK_KR-1'!W:W,F2208),"")</f>
        <v/>
      </c>
      <c r="H2208" s="124" t="str">
        <f>IF(E2208&lt;&gt;"",SUMIFS('JPK_KR-1'!AM:AM,'JPK_KR-1'!W:W,F2208),"")</f>
        <v/>
      </c>
      <c r="I2208" t="str">
        <f>IF(KOKPIT!I2208&lt;&gt;"",KOKPIT!I2208,"")</f>
        <v/>
      </c>
      <c r="J2208" t="str">
        <f>IF(KOKPIT!J2208&lt;&gt;"",KOKPIT!J2208,"")</f>
        <v/>
      </c>
      <c r="K2208" s="124" t="str">
        <f>IF(I2208&lt;&gt;"",SUMIFS('JPK_KR-1'!AJ:AJ,'JPK_KR-1'!W:W,J2208),"")</f>
        <v/>
      </c>
      <c r="L2208" s="124" t="str">
        <f>IF(I2208&lt;&gt;"",SUMIFS('JPK_KR-1'!AK:AK,'JPK_KR-1'!W:W,J2208),"")</f>
        <v/>
      </c>
    </row>
    <row r="2209" spans="1:12" x14ac:dyDescent="0.35">
      <c r="A2209" t="str">
        <f>IF(KOKPIT!A2209&lt;&gt;"",KOKPIT!A2209,"")</f>
        <v/>
      </c>
      <c r="B2209" t="str">
        <f>IF(KOKPIT!B2209&lt;&gt;"",KOKPIT!B2209,"")</f>
        <v/>
      </c>
      <c r="C2209" s="124" t="str">
        <f>IF(A2209&lt;&gt;"",SUMIFS('JPK_KR-1'!AL:AL,'JPK_KR-1'!W:W,B2209),"")</f>
        <v/>
      </c>
      <c r="D2209" s="124" t="str">
        <f>IF(A2209&lt;&gt;"",SUMIFS('JPK_KR-1'!AM:AM,'JPK_KR-1'!W:W,B2209),"")</f>
        <v/>
      </c>
      <c r="E2209" t="str">
        <f>IF(KOKPIT!E2209&lt;&gt;"",KOKPIT!E2209,"")</f>
        <v/>
      </c>
      <c r="F2209" t="str">
        <f>IF(KOKPIT!F2209&lt;&gt;"",KOKPIT!F2209,"")</f>
        <v/>
      </c>
      <c r="G2209" s="124" t="str">
        <f>IF(E2209&lt;&gt;"",SUMIFS('JPK_KR-1'!AL:AL,'JPK_KR-1'!W:W,F2209),"")</f>
        <v/>
      </c>
      <c r="H2209" s="124" t="str">
        <f>IF(E2209&lt;&gt;"",SUMIFS('JPK_KR-1'!AM:AM,'JPK_KR-1'!W:W,F2209),"")</f>
        <v/>
      </c>
      <c r="I2209" t="str">
        <f>IF(KOKPIT!I2209&lt;&gt;"",KOKPIT!I2209,"")</f>
        <v/>
      </c>
      <c r="J2209" t="str">
        <f>IF(KOKPIT!J2209&lt;&gt;"",KOKPIT!J2209,"")</f>
        <v/>
      </c>
      <c r="K2209" s="124" t="str">
        <f>IF(I2209&lt;&gt;"",SUMIFS('JPK_KR-1'!AJ:AJ,'JPK_KR-1'!W:W,J2209),"")</f>
        <v/>
      </c>
      <c r="L2209" s="124" t="str">
        <f>IF(I2209&lt;&gt;"",SUMIFS('JPK_KR-1'!AK:AK,'JPK_KR-1'!W:W,J2209),"")</f>
        <v/>
      </c>
    </row>
    <row r="2210" spans="1:12" x14ac:dyDescent="0.35">
      <c r="A2210" t="str">
        <f>IF(KOKPIT!A2210&lt;&gt;"",KOKPIT!A2210,"")</f>
        <v/>
      </c>
      <c r="B2210" t="str">
        <f>IF(KOKPIT!B2210&lt;&gt;"",KOKPIT!B2210,"")</f>
        <v/>
      </c>
      <c r="C2210" s="124" t="str">
        <f>IF(A2210&lt;&gt;"",SUMIFS('JPK_KR-1'!AL:AL,'JPK_KR-1'!W:W,B2210),"")</f>
        <v/>
      </c>
      <c r="D2210" s="124" t="str">
        <f>IF(A2210&lt;&gt;"",SUMIFS('JPK_KR-1'!AM:AM,'JPK_KR-1'!W:W,B2210),"")</f>
        <v/>
      </c>
      <c r="E2210" t="str">
        <f>IF(KOKPIT!E2210&lt;&gt;"",KOKPIT!E2210,"")</f>
        <v/>
      </c>
      <c r="F2210" t="str">
        <f>IF(KOKPIT!F2210&lt;&gt;"",KOKPIT!F2210,"")</f>
        <v/>
      </c>
      <c r="G2210" s="124" t="str">
        <f>IF(E2210&lt;&gt;"",SUMIFS('JPK_KR-1'!AL:AL,'JPK_KR-1'!W:W,F2210),"")</f>
        <v/>
      </c>
      <c r="H2210" s="124" t="str">
        <f>IF(E2210&lt;&gt;"",SUMIFS('JPK_KR-1'!AM:AM,'JPK_KR-1'!W:W,F2210),"")</f>
        <v/>
      </c>
      <c r="I2210" t="str">
        <f>IF(KOKPIT!I2210&lt;&gt;"",KOKPIT!I2210,"")</f>
        <v/>
      </c>
      <c r="J2210" t="str">
        <f>IF(KOKPIT!J2210&lt;&gt;"",KOKPIT!J2210,"")</f>
        <v/>
      </c>
      <c r="K2210" s="124" t="str">
        <f>IF(I2210&lt;&gt;"",SUMIFS('JPK_KR-1'!AJ:AJ,'JPK_KR-1'!W:W,J2210),"")</f>
        <v/>
      </c>
      <c r="L2210" s="124" t="str">
        <f>IF(I2210&lt;&gt;"",SUMIFS('JPK_KR-1'!AK:AK,'JPK_KR-1'!W:W,J2210),"")</f>
        <v/>
      </c>
    </row>
    <row r="2211" spans="1:12" x14ac:dyDescent="0.35">
      <c r="A2211" t="str">
        <f>IF(KOKPIT!A2211&lt;&gt;"",KOKPIT!A2211,"")</f>
        <v/>
      </c>
      <c r="B2211" t="str">
        <f>IF(KOKPIT!B2211&lt;&gt;"",KOKPIT!B2211,"")</f>
        <v/>
      </c>
      <c r="C2211" s="124" t="str">
        <f>IF(A2211&lt;&gt;"",SUMIFS('JPK_KR-1'!AL:AL,'JPK_KR-1'!W:W,B2211),"")</f>
        <v/>
      </c>
      <c r="D2211" s="124" t="str">
        <f>IF(A2211&lt;&gt;"",SUMIFS('JPK_KR-1'!AM:AM,'JPK_KR-1'!W:W,B2211),"")</f>
        <v/>
      </c>
      <c r="E2211" t="str">
        <f>IF(KOKPIT!E2211&lt;&gt;"",KOKPIT!E2211,"")</f>
        <v/>
      </c>
      <c r="F2211" t="str">
        <f>IF(KOKPIT!F2211&lt;&gt;"",KOKPIT!F2211,"")</f>
        <v/>
      </c>
      <c r="G2211" s="124" t="str">
        <f>IF(E2211&lt;&gt;"",SUMIFS('JPK_KR-1'!AL:AL,'JPK_KR-1'!W:W,F2211),"")</f>
        <v/>
      </c>
      <c r="H2211" s="124" t="str">
        <f>IF(E2211&lt;&gt;"",SUMIFS('JPK_KR-1'!AM:AM,'JPK_KR-1'!W:W,F2211),"")</f>
        <v/>
      </c>
      <c r="I2211" t="str">
        <f>IF(KOKPIT!I2211&lt;&gt;"",KOKPIT!I2211,"")</f>
        <v/>
      </c>
      <c r="J2211" t="str">
        <f>IF(KOKPIT!J2211&lt;&gt;"",KOKPIT!J2211,"")</f>
        <v/>
      </c>
      <c r="K2211" s="124" t="str">
        <f>IF(I2211&lt;&gt;"",SUMIFS('JPK_KR-1'!AJ:AJ,'JPK_KR-1'!W:W,J2211),"")</f>
        <v/>
      </c>
      <c r="L2211" s="124" t="str">
        <f>IF(I2211&lt;&gt;"",SUMIFS('JPK_KR-1'!AK:AK,'JPK_KR-1'!W:W,J2211),"")</f>
        <v/>
      </c>
    </row>
    <row r="2212" spans="1:12" x14ac:dyDescent="0.35">
      <c r="A2212" t="str">
        <f>IF(KOKPIT!A2212&lt;&gt;"",KOKPIT!A2212,"")</f>
        <v/>
      </c>
      <c r="B2212" t="str">
        <f>IF(KOKPIT!B2212&lt;&gt;"",KOKPIT!B2212,"")</f>
        <v/>
      </c>
      <c r="C2212" s="124" t="str">
        <f>IF(A2212&lt;&gt;"",SUMIFS('JPK_KR-1'!AL:AL,'JPK_KR-1'!W:W,B2212),"")</f>
        <v/>
      </c>
      <c r="D2212" s="124" t="str">
        <f>IF(A2212&lt;&gt;"",SUMIFS('JPK_KR-1'!AM:AM,'JPK_KR-1'!W:W,B2212),"")</f>
        <v/>
      </c>
      <c r="E2212" t="str">
        <f>IF(KOKPIT!E2212&lt;&gt;"",KOKPIT!E2212,"")</f>
        <v/>
      </c>
      <c r="F2212" t="str">
        <f>IF(KOKPIT!F2212&lt;&gt;"",KOKPIT!F2212,"")</f>
        <v/>
      </c>
      <c r="G2212" s="124" t="str">
        <f>IF(E2212&lt;&gt;"",SUMIFS('JPK_KR-1'!AL:AL,'JPK_KR-1'!W:W,F2212),"")</f>
        <v/>
      </c>
      <c r="H2212" s="124" t="str">
        <f>IF(E2212&lt;&gt;"",SUMIFS('JPK_KR-1'!AM:AM,'JPK_KR-1'!W:W,F2212),"")</f>
        <v/>
      </c>
      <c r="I2212" t="str">
        <f>IF(KOKPIT!I2212&lt;&gt;"",KOKPIT!I2212,"")</f>
        <v/>
      </c>
      <c r="J2212" t="str">
        <f>IF(KOKPIT!J2212&lt;&gt;"",KOKPIT!J2212,"")</f>
        <v/>
      </c>
      <c r="K2212" s="124" t="str">
        <f>IF(I2212&lt;&gt;"",SUMIFS('JPK_KR-1'!AJ:AJ,'JPK_KR-1'!W:W,J2212),"")</f>
        <v/>
      </c>
      <c r="L2212" s="124" t="str">
        <f>IF(I2212&lt;&gt;"",SUMIFS('JPK_KR-1'!AK:AK,'JPK_KR-1'!W:W,J2212),"")</f>
        <v/>
      </c>
    </row>
    <row r="2213" spans="1:12" x14ac:dyDescent="0.35">
      <c r="A2213" t="str">
        <f>IF(KOKPIT!A2213&lt;&gt;"",KOKPIT!A2213,"")</f>
        <v/>
      </c>
      <c r="B2213" t="str">
        <f>IF(KOKPIT!B2213&lt;&gt;"",KOKPIT!B2213,"")</f>
        <v/>
      </c>
      <c r="C2213" s="124" t="str">
        <f>IF(A2213&lt;&gt;"",SUMIFS('JPK_KR-1'!AL:AL,'JPK_KR-1'!W:W,B2213),"")</f>
        <v/>
      </c>
      <c r="D2213" s="124" t="str">
        <f>IF(A2213&lt;&gt;"",SUMIFS('JPK_KR-1'!AM:AM,'JPK_KR-1'!W:W,B2213),"")</f>
        <v/>
      </c>
      <c r="E2213" t="str">
        <f>IF(KOKPIT!E2213&lt;&gt;"",KOKPIT!E2213,"")</f>
        <v/>
      </c>
      <c r="F2213" t="str">
        <f>IF(KOKPIT!F2213&lt;&gt;"",KOKPIT!F2213,"")</f>
        <v/>
      </c>
      <c r="G2213" s="124" t="str">
        <f>IF(E2213&lt;&gt;"",SUMIFS('JPK_KR-1'!AL:AL,'JPK_KR-1'!W:W,F2213),"")</f>
        <v/>
      </c>
      <c r="H2213" s="124" t="str">
        <f>IF(E2213&lt;&gt;"",SUMIFS('JPK_KR-1'!AM:AM,'JPK_KR-1'!W:W,F2213),"")</f>
        <v/>
      </c>
      <c r="I2213" t="str">
        <f>IF(KOKPIT!I2213&lt;&gt;"",KOKPIT!I2213,"")</f>
        <v/>
      </c>
      <c r="J2213" t="str">
        <f>IF(KOKPIT!J2213&lt;&gt;"",KOKPIT!J2213,"")</f>
        <v/>
      </c>
      <c r="K2213" s="124" t="str">
        <f>IF(I2213&lt;&gt;"",SUMIFS('JPK_KR-1'!AJ:AJ,'JPK_KR-1'!W:W,J2213),"")</f>
        <v/>
      </c>
      <c r="L2213" s="124" t="str">
        <f>IF(I2213&lt;&gt;"",SUMIFS('JPK_KR-1'!AK:AK,'JPK_KR-1'!W:W,J2213),"")</f>
        <v/>
      </c>
    </row>
    <row r="2214" spans="1:12" x14ac:dyDescent="0.35">
      <c r="A2214" t="str">
        <f>IF(KOKPIT!A2214&lt;&gt;"",KOKPIT!A2214,"")</f>
        <v/>
      </c>
      <c r="B2214" t="str">
        <f>IF(KOKPIT!B2214&lt;&gt;"",KOKPIT!B2214,"")</f>
        <v/>
      </c>
      <c r="C2214" s="124" t="str">
        <f>IF(A2214&lt;&gt;"",SUMIFS('JPK_KR-1'!AL:AL,'JPK_KR-1'!W:W,B2214),"")</f>
        <v/>
      </c>
      <c r="D2214" s="124" t="str">
        <f>IF(A2214&lt;&gt;"",SUMIFS('JPK_KR-1'!AM:AM,'JPK_KR-1'!W:W,B2214),"")</f>
        <v/>
      </c>
      <c r="E2214" t="str">
        <f>IF(KOKPIT!E2214&lt;&gt;"",KOKPIT!E2214,"")</f>
        <v/>
      </c>
      <c r="F2214" t="str">
        <f>IF(KOKPIT!F2214&lt;&gt;"",KOKPIT!F2214,"")</f>
        <v/>
      </c>
      <c r="G2214" s="124" t="str">
        <f>IF(E2214&lt;&gt;"",SUMIFS('JPK_KR-1'!AL:AL,'JPK_KR-1'!W:W,F2214),"")</f>
        <v/>
      </c>
      <c r="H2214" s="124" t="str">
        <f>IF(E2214&lt;&gt;"",SUMIFS('JPK_KR-1'!AM:AM,'JPK_KR-1'!W:W,F2214),"")</f>
        <v/>
      </c>
      <c r="I2214" t="str">
        <f>IF(KOKPIT!I2214&lt;&gt;"",KOKPIT!I2214,"")</f>
        <v/>
      </c>
      <c r="J2214" t="str">
        <f>IF(KOKPIT!J2214&lt;&gt;"",KOKPIT!J2214,"")</f>
        <v/>
      </c>
      <c r="K2214" s="124" t="str">
        <f>IF(I2214&lt;&gt;"",SUMIFS('JPK_KR-1'!AJ:AJ,'JPK_KR-1'!W:W,J2214),"")</f>
        <v/>
      </c>
      <c r="L2214" s="124" t="str">
        <f>IF(I2214&lt;&gt;"",SUMIFS('JPK_KR-1'!AK:AK,'JPK_KR-1'!W:W,J2214),"")</f>
        <v/>
      </c>
    </row>
    <row r="2215" spans="1:12" x14ac:dyDescent="0.35">
      <c r="A2215" t="str">
        <f>IF(KOKPIT!A2215&lt;&gt;"",KOKPIT!A2215,"")</f>
        <v/>
      </c>
      <c r="B2215" t="str">
        <f>IF(KOKPIT!B2215&lt;&gt;"",KOKPIT!B2215,"")</f>
        <v/>
      </c>
      <c r="C2215" s="124" t="str">
        <f>IF(A2215&lt;&gt;"",SUMIFS('JPK_KR-1'!AL:AL,'JPK_KR-1'!W:W,B2215),"")</f>
        <v/>
      </c>
      <c r="D2215" s="124" t="str">
        <f>IF(A2215&lt;&gt;"",SUMIFS('JPK_KR-1'!AM:AM,'JPK_KR-1'!W:W,B2215),"")</f>
        <v/>
      </c>
      <c r="E2215" t="str">
        <f>IF(KOKPIT!E2215&lt;&gt;"",KOKPIT!E2215,"")</f>
        <v/>
      </c>
      <c r="F2215" t="str">
        <f>IF(KOKPIT!F2215&lt;&gt;"",KOKPIT!F2215,"")</f>
        <v/>
      </c>
      <c r="G2215" s="124" t="str">
        <f>IF(E2215&lt;&gt;"",SUMIFS('JPK_KR-1'!AL:AL,'JPK_KR-1'!W:W,F2215),"")</f>
        <v/>
      </c>
      <c r="H2215" s="124" t="str">
        <f>IF(E2215&lt;&gt;"",SUMIFS('JPK_KR-1'!AM:AM,'JPK_KR-1'!W:W,F2215),"")</f>
        <v/>
      </c>
      <c r="I2215" t="str">
        <f>IF(KOKPIT!I2215&lt;&gt;"",KOKPIT!I2215,"")</f>
        <v/>
      </c>
      <c r="J2215" t="str">
        <f>IF(KOKPIT!J2215&lt;&gt;"",KOKPIT!J2215,"")</f>
        <v/>
      </c>
      <c r="K2215" s="124" t="str">
        <f>IF(I2215&lt;&gt;"",SUMIFS('JPK_KR-1'!AJ:AJ,'JPK_KR-1'!W:W,J2215),"")</f>
        <v/>
      </c>
      <c r="L2215" s="124" t="str">
        <f>IF(I2215&lt;&gt;"",SUMIFS('JPK_KR-1'!AK:AK,'JPK_KR-1'!W:W,J2215),"")</f>
        <v/>
      </c>
    </row>
    <row r="2216" spans="1:12" x14ac:dyDescent="0.35">
      <c r="A2216" t="str">
        <f>IF(KOKPIT!A2216&lt;&gt;"",KOKPIT!A2216,"")</f>
        <v/>
      </c>
      <c r="B2216" t="str">
        <f>IF(KOKPIT!B2216&lt;&gt;"",KOKPIT!B2216,"")</f>
        <v/>
      </c>
      <c r="C2216" s="124" t="str">
        <f>IF(A2216&lt;&gt;"",SUMIFS('JPK_KR-1'!AL:AL,'JPK_KR-1'!W:W,B2216),"")</f>
        <v/>
      </c>
      <c r="D2216" s="124" t="str">
        <f>IF(A2216&lt;&gt;"",SUMIFS('JPK_KR-1'!AM:AM,'JPK_KR-1'!W:W,B2216),"")</f>
        <v/>
      </c>
      <c r="E2216" t="str">
        <f>IF(KOKPIT!E2216&lt;&gt;"",KOKPIT!E2216,"")</f>
        <v/>
      </c>
      <c r="F2216" t="str">
        <f>IF(KOKPIT!F2216&lt;&gt;"",KOKPIT!F2216,"")</f>
        <v/>
      </c>
      <c r="G2216" s="124" t="str">
        <f>IF(E2216&lt;&gt;"",SUMIFS('JPK_KR-1'!AL:AL,'JPK_KR-1'!W:W,F2216),"")</f>
        <v/>
      </c>
      <c r="H2216" s="124" t="str">
        <f>IF(E2216&lt;&gt;"",SUMIFS('JPK_KR-1'!AM:AM,'JPK_KR-1'!W:W,F2216),"")</f>
        <v/>
      </c>
      <c r="I2216" t="str">
        <f>IF(KOKPIT!I2216&lt;&gt;"",KOKPIT!I2216,"")</f>
        <v/>
      </c>
      <c r="J2216" t="str">
        <f>IF(KOKPIT!J2216&lt;&gt;"",KOKPIT!J2216,"")</f>
        <v/>
      </c>
      <c r="K2216" s="124" t="str">
        <f>IF(I2216&lt;&gt;"",SUMIFS('JPK_KR-1'!AJ:AJ,'JPK_KR-1'!W:W,J2216),"")</f>
        <v/>
      </c>
      <c r="L2216" s="124" t="str">
        <f>IF(I2216&lt;&gt;"",SUMIFS('JPK_KR-1'!AK:AK,'JPK_KR-1'!W:W,J2216),"")</f>
        <v/>
      </c>
    </row>
    <row r="2217" spans="1:12" x14ac:dyDescent="0.35">
      <c r="A2217" t="str">
        <f>IF(KOKPIT!A2217&lt;&gt;"",KOKPIT!A2217,"")</f>
        <v/>
      </c>
      <c r="B2217" t="str">
        <f>IF(KOKPIT!B2217&lt;&gt;"",KOKPIT!B2217,"")</f>
        <v/>
      </c>
      <c r="C2217" s="124" t="str">
        <f>IF(A2217&lt;&gt;"",SUMIFS('JPK_KR-1'!AL:AL,'JPK_KR-1'!W:W,B2217),"")</f>
        <v/>
      </c>
      <c r="D2217" s="124" t="str">
        <f>IF(A2217&lt;&gt;"",SUMIFS('JPK_KR-1'!AM:AM,'JPK_KR-1'!W:W,B2217),"")</f>
        <v/>
      </c>
      <c r="E2217" t="str">
        <f>IF(KOKPIT!E2217&lt;&gt;"",KOKPIT!E2217,"")</f>
        <v/>
      </c>
      <c r="F2217" t="str">
        <f>IF(KOKPIT!F2217&lt;&gt;"",KOKPIT!F2217,"")</f>
        <v/>
      </c>
      <c r="G2217" s="124" t="str">
        <f>IF(E2217&lt;&gt;"",SUMIFS('JPK_KR-1'!AL:AL,'JPK_KR-1'!W:W,F2217),"")</f>
        <v/>
      </c>
      <c r="H2217" s="124" t="str">
        <f>IF(E2217&lt;&gt;"",SUMIFS('JPK_KR-1'!AM:AM,'JPK_KR-1'!W:W,F2217),"")</f>
        <v/>
      </c>
      <c r="I2217" t="str">
        <f>IF(KOKPIT!I2217&lt;&gt;"",KOKPIT!I2217,"")</f>
        <v/>
      </c>
      <c r="J2217" t="str">
        <f>IF(KOKPIT!J2217&lt;&gt;"",KOKPIT!J2217,"")</f>
        <v/>
      </c>
      <c r="K2217" s="124" t="str">
        <f>IF(I2217&lt;&gt;"",SUMIFS('JPK_KR-1'!AJ:AJ,'JPK_KR-1'!W:W,J2217),"")</f>
        <v/>
      </c>
      <c r="L2217" s="124" t="str">
        <f>IF(I2217&lt;&gt;"",SUMIFS('JPK_KR-1'!AK:AK,'JPK_KR-1'!W:W,J2217),"")</f>
        <v/>
      </c>
    </row>
    <row r="2218" spans="1:12" x14ac:dyDescent="0.35">
      <c r="A2218" t="str">
        <f>IF(KOKPIT!A2218&lt;&gt;"",KOKPIT!A2218,"")</f>
        <v/>
      </c>
      <c r="B2218" t="str">
        <f>IF(KOKPIT!B2218&lt;&gt;"",KOKPIT!B2218,"")</f>
        <v/>
      </c>
      <c r="C2218" s="124" t="str">
        <f>IF(A2218&lt;&gt;"",SUMIFS('JPK_KR-1'!AL:AL,'JPK_KR-1'!W:W,B2218),"")</f>
        <v/>
      </c>
      <c r="D2218" s="124" t="str">
        <f>IF(A2218&lt;&gt;"",SUMIFS('JPK_KR-1'!AM:AM,'JPK_KR-1'!W:W,B2218),"")</f>
        <v/>
      </c>
      <c r="E2218" t="str">
        <f>IF(KOKPIT!E2218&lt;&gt;"",KOKPIT!E2218,"")</f>
        <v/>
      </c>
      <c r="F2218" t="str">
        <f>IF(KOKPIT!F2218&lt;&gt;"",KOKPIT!F2218,"")</f>
        <v/>
      </c>
      <c r="G2218" s="124" t="str">
        <f>IF(E2218&lt;&gt;"",SUMIFS('JPK_KR-1'!AL:AL,'JPK_KR-1'!W:W,F2218),"")</f>
        <v/>
      </c>
      <c r="H2218" s="124" t="str">
        <f>IF(E2218&lt;&gt;"",SUMIFS('JPK_KR-1'!AM:AM,'JPK_KR-1'!W:W,F2218),"")</f>
        <v/>
      </c>
      <c r="I2218" t="str">
        <f>IF(KOKPIT!I2218&lt;&gt;"",KOKPIT!I2218,"")</f>
        <v/>
      </c>
      <c r="J2218" t="str">
        <f>IF(KOKPIT!J2218&lt;&gt;"",KOKPIT!J2218,"")</f>
        <v/>
      </c>
      <c r="K2218" s="124" t="str">
        <f>IF(I2218&lt;&gt;"",SUMIFS('JPK_KR-1'!AJ:AJ,'JPK_KR-1'!W:W,J2218),"")</f>
        <v/>
      </c>
      <c r="L2218" s="124" t="str">
        <f>IF(I2218&lt;&gt;"",SUMIFS('JPK_KR-1'!AK:AK,'JPK_KR-1'!W:W,J2218),"")</f>
        <v/>
      </c>
    </row>
    <row r="2219" spans="1:12" x14ac:dyDescent="0.35">
      <c r="A2219" t="str">
        <f>IF(KOKPIT!A2219&lt;&gt;"",KOKPIT!A2219,"")</f>
        <v/>
      </c>
      <c r="B2219" t="str">
        <f>IF(KOKPIT!B2219&lt;&gt;"",KOKPIT!B2219,"")</f>
        <v/>
      </c>
      <c r="C2219" s="124" t="str">
        <f>IF(A2219&lt;&gt;"",SUMIFS('JPK_KR-1'!AL:AL,'JPK_KR-1'!W:W,B2219),"")</f>
        <v/>
      </c>
      <c r="D2219" s="124" t="str">
        <f>IF(A2219&lt;&gt;"",SUMIFS('JPK_KR-1'!AM:AM,'JPK_KR-1'!W:W,B2219),"")</f>
        <v/>
      </c>
      <c r="E2219" t="str">
        <f>IF(KOKPIT!E2219&lt;&gt;"",KOKPIT!E2219,"")</f>
        <v/>
      </c>
      <c r="F2219" t="str">
        <f>IF(KOKPIT!F2219&lt;&gt;"",KOKPIT!F2219,"")</f>
        <v/>
      </c>
      <c r="G2219" s="124" t="str">
        <f>IF(E2219&lt;&gt;"",SUMIFS('JPK_KR-1'!AL:AL,'JPK_KR-1'!W:W,F2219),"")</f>
        <v/>
      </c>
      <c r="H2219" s="124" t="str">
        <f>IF(E2219&lt;&gt;"",SUMIFS('JPK_KR-1'!AM:AM,'JPK_KR-1'!W:W,F2219),"")</f>
        <v/>
      </c>
      <c r="I2219" t="str">
        <f>IF(KOKPIT!I2219&lt;&gt;"",KOKPIT!I2219,"")</f>
        <v/>
      </c>
      <c r="J2219" t="str">
        <f>IF(KOKPIT!J2219&lt;&gt;"",KOKPIT!J2219,"")</f>
        <v/>
      </c>
      <c r="K2219" s="124" t="str">
        <f>IF(I2219&lt;&gt;"",SUMIFS('JPK_KR-1'!AJ:AJ,'JPK_KR-1'!W:W,J2219),"")</f>
        <v/>
      </c>
      <c r="L2219" s="124" t="str">
        <f>IF(I2219&lt;&gt;"",SUMIFS('JPK_KR-1'!AK:AK,'JPK_KR-1'!W:W,J2219),"")</f>
        <v/>
      </c>
    </row>
    <row r="2220" spans="1:12" x14ac:dyDescent="0.35">
      <c r="A2220" t="str">
        <f>IF(KOKPIT!A2220&lt;&gt;"",KOKPIT!A2220,"")</f>
        <v/>
      </c>
      <c r="B2220" t="str">
        <f>IF(KOKPIT!B2220&lt;&gt;"",KOKPIT!B2220,"")</f>
        <v/>
      </c>
      <c r="C2220" s="124" t="str">
        <f>IF(A2220&lt;&gt;"",SUMIFS('JPK_KR-1'!AL:AL,'JPK_KR-1'!W:W,B2220),"")</f>
        <v/>
      </c>
      <c r="D2220" s="124" t="str">
        <f>IF(A2220&lt;&gt;"",SUMIFS('JPK_KR-1'!AM:AM,'JPK_KR-1'!W:W,B2220),"")</f>
        <v/>
      </c>
      <c r="E2220" t="str">
        <f>IF(KOKPIT!E2220&lt;&gt;"",KOKPIT!E2220,"")</f>
        <v/>
      </c>
      <c r="F2220" t="str">
        <f>IF(KOKPIT!F2220&lt;&gt;"",KOKPIT!F2220,"")</f>
        <v/>
      </c>
      <c r="G2220" s="124" t="str">
        <f>IF(E2220&lt;&gt;"",SUMIFS('JPK_KR-1'!AL:AL,'JPK_KR-1'!W:W,F2220),"")</f>
        <v/>
      </c>
      <c r="H2220" s="124" t="str">
        <f>IF(E2220&lt;&gt;"",SUMIFS('JPK_KR-1'!AM:AM,'JPK_KR-1'!W:W,F2220),"")</f>
        <v/>
      </c>
      <c r="I2220" t="str">
        <f>IF(KOKPIT!I2220&lt;&gt;"",KOKPIT!I2220,"")</f>
        <v/>
      </c>
      <c r="J2220" t="str">
        <f>IF(KOKPIT!J2220&lt;&gt;"",KOKPIT!J2220,"")</f>
        <v/>
      </c>
      <c r="K2220" s="124" t="str">
        <f>IF(I2220&lt;&gt;"",SUMIFS('JPK_KR-1'!AJ:AJ,'JPK_KR-1'!W:W,J2220),"")</f>
        <v/>
      </c>
      <c r="L2220" s="124" t="str">
        <f>IF(I2220&lt;&gt;"",SUMIFS('JPK_KR-1'!AK:AK,'JPK_KR-1'!W:W,J2220),"")</f>
        <v/>
      </c>
    </row>
    <row r="2221" spans="1:12" x14ac:dyDescent="0.35">
      <c r="A2221" t="str">
        <f>IF(KOKPIT!A2221&lt;&gt;"",KOKPIT!A2221,"")</f>
        <v/>
      </c>
      <c r="B2221" t="str">
        <f>IF(KOKPIT!B2221&lt;&gt;"",KOKPIT!B2221,"")</f>
        <v/>
      </c>
      <c r="C2221" s="124" t="str">
        <f>IF(A2221&lt;&gt;"",SUMIFS('JPK_KR-1'!AL:AL,'JPK_KR-1'!W:W,B2221),"")</f>
        <v/>
      </c>
      <c r="D2221" s="124" t="str">
        <f>IF(A2221&lt;&gt;"",SUMIFS('JPK_KR-1'!AM:AM,'JPK_KR-1'!W:W,B2221),"")</f>
        <v/>
      </c>
      <c r="E2221" t="str">
        <f>IF(KOKPIT!E2221&lt;&gt;"",KOKPIT!E2221,"")</f>
        <v/>
      </c>
      <c r="F2221" t="str">
        <f>IF(KOKPIT!F2221&lt;&gt;"",KOKPIT!F2221,"")</f>
        <v/>
      </c>
      <c r="G2221" s="124" t="str">
        <f>IF(E2221&lt;&gt;"",SUMIFS('JPK_KR-1'!AL:AL,'JPK_KR-1'!W:W,F2221),"")</f>
        <v/>
      </c>
      <c r="H2221" s="124" t="str">
        <f>IF(E2221&lt;&gt;"",SUMIFS('JPK_KR-1'!AM:AM,'JPK_KR-1'!W:W,F2221),"")</f>
        <v/>
      </c>
      <c r="I2221" t="str">
        <f>IF(KOKPIT!I2221&lt;&gt;"",KOKPIT!I2221,"")</f>
        <v/>
      </c>
      <c r="J2221" t="str">
        <f>IF(KOKPIT!J2221&lt;&gt;"",KOKPIT!J2221,"")</f>
        <v/>
      </c>
      <c r="K2221" s="124" t="str">
        <f>IF(I2221&lt;&gt;"",SUMIFS('JPK_KR-1'!AJ:AJ,'JPK_KR-1'!W:W,J2221),"")</f>
        <v/>
      </c>
      <c r="L2221" s="124" t="str">
        <f>IF(I2221&lt;&gt;"",SUMIFS('JPK_KR-1'!AK:AK,'JPK_KR-1'!W:W,J2221),"")</f>
        <v/>
      </c>
    </row>
    <row r="2222" spans="1:12" x14ac:dyDescent="0.35">
      <c r="A2222" t="str">
        <f>IF(KOKPIT!A2222&lt;&gt;"",KOKPIT!A2222,"")</f>
        <v/>
      </c>
      <c r="B2222" t="str">
        <f>IF(KOKPIT!B2222&lt;&gt;"",KOKPIT!B2222,"")</f>
        <v/>
      </c>
      <c r="C2222" s="124" t="str">
        <f>IF(A2222&lt;&gt;"",SUMIFS('JPK_KR-1'!AL:AL,'JPK_KR-1'!W:W,B2222),"")</f>
        <v/>
      </c>
      <c r="D2222" s="124" t="str">
        <f>IF(A2222&lt;&gt;"",SUMIFS('JPK_KR-1'!AM:AM,'JPK_KR-1'!W:W,B2222),"")</f>
        <v/>
      </c>
      <c r="E2222" t="str">
        <f>IF(KOKPIT!E2222&lt;&gt;"",KOKPIT!E2222,"")</f>
        <v/>
      </c>
      <c r="F2222" t="str">
        <f>IF(KOKPIT!F2222&lt;&gt;"",KOKPIT!F2222,"")</f>
        <v/>
      </c>
      <c r="G2222" s="124" t="str">
        <f>IF(E2222&lt;&gt;"",SUMIFS('JPK_KR-1'!AL:AL,'JPK_KR-1'!W:W,F2222),"")</f>
        <v/>
      </c>
      <c r="H2222" s="124" t="str">
        <f>IF(E2222&lt;&gt;"",SUMIFS('JPK_KR-1'!AM:AM,'JPK_KR-1'!W:W,F2222),"")</f>
        <v/>
      </c>
      <c r="I2222" t="str">
        <f>IF(KOKPIT!I2222&lt;&gt;"",KOKPIT!I2222,"")</f>
        <v/>
      </c>
      <c r="J2222" t="str">
        <f>IF(KOKPIT!J2222&lt;&gt;"",KOKPIT!J2222,"")</f>
        <v/>
      </c>
      <c r="K2222" s="124" t="str">
        <f>IF(I2222&lt;&gt;"",SUMIFS('JPK_KR-1'!AJ:AJ,'JPK_KR-1'!W:W,J2222),"")</f>
        <v/>
      </c>
      <c r="L2222" s="124" t="str">
        <f>IF(I2222&lt;&gt;"",SUMIFS('JPK_KR-1'!AK:AK,'JPK_KR-1'!W:W,J2222),"")</f>
        <v/>
      </c>
    </row>
    <row r="2223" spans="1:12" x14ac:dyDescent="0.35">
      <c r="A2223" t="str">
        <f>IF(KOKPIT!A2223&lt;&gt;"",KOKPIT!A2223,"")</f>
        <v/>
      </c>
      <c r="B2223" t="str">
        <f>IF(KOKPIT!B2223&lt;&gt;"",KOKPIT!B2223,"")</f>
        <v/>
      </c>
      <c r="C2223" s="124" t="str">
        <f>IF(A2223&lt;&gt;"",SUMIFS('JPK_KR-1'!AL:AL,'JPK_KR-1'!W:W,B2223),"")</f>
        <v/>
      </c>
      <c r="D2223" s="124" t="str">
        <f>IF(A2223&lt;&gt;"",SUMIFS('JPK_KR-1'!AM:AM,'JPK_KR-1'!W:W,B2223),"")</f>
        <v/>
      </c>
      <c r="E2223" t="str">
        <f>IF(KOKPIT!E2223&lt;&gt;"",KOKPIT!E2223,"")</f>
        <v/>
      </c>
      <c r="F2223" t="str">
        <f>IF(KOKPIT!F2223&lt;&gt;"",KOKPIT!F2223,"")</f>
        <v/>
      </c>
      <c r="G2223" s="124" t="str">
        <f>IF(E2223&lt;&gt;"",SUMIFS('JPK_KR-1'!AL:AL,'JPK_KR-1'!W:W,F2223),"")</f>
        <v/>
      </c>
      <c r="H2223" s="124" t="str">
        <f>IF(E2223&lt;&gt;"",SUMIFS('JPK_KR-1'!AM:AM,'JPK_KR-1'!W:W,F2223),"")</f>
        <v/>
      </c>
      <c r="I2223" t="str">
        <f>IF(KOKPIT!I2223&lt;&gt;"",KOKPIT!I2223,"")</f>
        <v/>
      </c>
      <c r="J2223" t="str">
        <f>IF(KOKPIT!J2223&lt;&gt;"",KOKPIT!J2223,"")</f>
        <v/>
      </c>
      <c r="K2223" s="124" t="str">
        <f>IF(I2223&lt;&gt;"",SUMIFS('JPK_KR-1'!AJ:AJ,'JPK_KR-1'!W:W,J2223),"")</f>
        <v/>
      </c>
      <c r="L2223" s="124" t="str">
        <f>IF(I2223&lt;&gt;"",SUMIFS('JPK_KR-1'!AK:AK,'JPK_KR-1'!W:W,J2223),"")</f>
        <v/>
      </c>
    </row>
    <row r="2224" spans="1:12" x14ac:dyDescent="0.35">
      <c r="A2224" t="str">
        <f>IF(KOKPIT!A2224&lt;&gt;"",KOKPIT!A2224,"")</f>
        <v/>
      </c>
      <c r="B2224" t="str">
        <f>IF(KOKPIT!B2224&lt;&gt;"",KOKPIT!B2224,"")</f>
        <v/>
      </c>
      <c r="C2224" s="124" t="str">
        <f>IF(A2224&lt;&gt;"",SUMIFS('JPK_KR-1'!AL:AL,'JPK_KR-1'!W:W,B2224),"")</f>
        <v/>
      </c>
      <c r="D2224" s="124" t="str">
        <f>IF(A2224&lt;&gt;"",SUMIFS('JPK_KR-1'!AM:AM,'JPK_KR-1'!W:W,B2224),"")</f>
        <v/>
      </c>
      <c r="E2224" t="str">
        <f>IF(KOKPIT!E2224&lt;&gt;"",KOKPIT!E2224,"")</f>
        <v/>
      </c>
      <c r="F2224" t="str">
        <f>IF(KOKPIT!F2224&lt;&gt;"",KOKPIT!F2224,"")</f>
        <v/>
      </c>
      <c r="G2224" s="124" t="str">
        <f>IF(E2224&lt;&gt;"",SUMIFS('JPK_KR-1'!AL:AL,'JPK_KR-1'!W:W,F2224),"")</f>
        <v/>
      </c>
      <c r="H2224" s="124" t="str">
        <f>IF(E2224&lt;&gt;"",SUMIFS('JPK_KR-1'!AM:AM,'JPK_KR-1'!W:W,F2224),"")</f>
        <v/>
      </c>
      <c r="I2224" t="str">
        <f>IF(KOKPIT!I2224&lt;&gt;"",KOKPIT!I2224,"")</f>
        <v/>
      </c>
      <c r="J2224" t="str">
        <f>IF(KOKPIT!J2224&lt;&gt;"",KOKPIT!J2224,"")</f>
        <v/>
      </c>
      <c r="K2224" s="124" t="str">
        <f>IF(I2224&lt;&gt;"",SUMIFS('JPK_KR-1'!AJ:AJ,'JPK_KR-1'!W:W,J2224),"")</f>
        <v/>
      </c>
      <c r="L2224" s="124" t="str">
        <f>IF(I2224&lt;&gt;"",SUMIFS('JPK_KR-1'!AK:AK,'JPK_KR-1'!W:W,J2224),"")</f>
        <v/>
      </c>
    </row>
    <row r="2225" spans="1:12" x14ac:dyDescent="0.35">
      <c r="A2225" t="str">
        <f>IF(KOKPIT!A2225&lt;&gt;"",KOKPIT!A2225,"")</f>
        <v/>
      </c>
      <c r="B2225" t="str">
        <f>IF(KOKPIT!B2225&lt;&gt;"",KOKPIT!B2225,"")</f>
        <v/>
      </c>
      <c r="C2225" s="124" t="str">
        <f>IF(A2225&lt;&gt;"",SUMIFS('JPK_KR-1'!AL:AL,'JPK_KR-1'!W:W,B2225),"")</f>
        <v/>
      </c>
      <c r="D2225" s="124" t="str">
        <f>IF(A2225&lt;&gt;"",SUMIFS('JPK_KR-1'!AM:AM,'JPK_KR-1'!W:W,B2225),"")</f>
        <v/>
      </c>
      <c r="E2225" t="str">
        <f>IF(KOKPIT!E2225&lt;&gt;"",KOKPIT!E2225,"")</f>
        <v/>
      </c>
      <c r="F2225" t="str">
        <f>IF(KOKPIT!F2225&lt;&gt;"",KOKPIT!F2225,"")</f>
        <v/>
      </c>
      <c r="G2225" s="124" t="str">
        <f>IF(E2225&lt;&gt;"",SUMIFS('JPK_KR-1'!AL:AL,'JPK_KR-1'!W:W,F2225),"")</f>
        <v/>
      </c>
      <c r="H2225" s="124" t="str">
        <f>IF(E2225&lt;&gt;"",SUMIFS('JPK_KR-1'!AM:AM,'JPK_KR-1'!W:W,F2225),"")</f>
        <v/>
      </c>
      <c r="I2225" t="str">
        <f>IF(KOKPIT!I2225&lt;&gt;"",KOKPIT!I2225,"")</f>
        <v/>
      </c>
      <c r="J2225" t="str">
        <f>IF(KOKPIT!J2225&lt;&gt;"",KOKPIT!J2225,"")</f>
        <v/>
      </c>
      <c r="K2225" s="124" t="str">
        <f>IF(I2225&lt;&gt;"",SUMIFS('JPK_KR-1'!AJ:AJ,'JPK_KR-1'!W:W,J2225),"")</f>
        <v/>
      </c>
      <c r="L2225" s="124" t="str">
        <f>IF(I2225&lt;&gt;"",SUMIFS('JPK_KR-1'!AK:AK,'JPK_KR-1'!W:W,J2225),"")</f>
        <v/>
      </c>
    </row>
    <row r="2226" spans="1:12" x14ac:dyDescent="0.35">
      <c r="A2226" t="str">
        <f>IF(KOKPIT!A2226&lt;&gt;"",KOKPIT!A2226,"")</f>
        <v/>
      </c>
      <c r="B2226" t="str">
        <f>IF(KOKPIT!B2226&lt;&gt;"",KOKPIT!B2226,"")</f>
        <v/>
      </c>
      <c r="C2226" s="124" t="str">
        <f>IF(A2226&lt;&gt;"",SUMIFS('JPK_KR-1'!AL:AL,'JPK_KR-1'!W:W,B2226),"")</f>
        <v/>
      </c>
      <c r="D2226" s="124" t="str">
        <f>IF(A2226&lt;&gt;"",SUMIFS('JPK_KR-1'!AM:AM,'JPK_KR-1'!W:W,B2226),"")</f>
        <v/>
      </c>
      <c r="E2226" t="str">
        <f>IF(KOKPIT!E2226&lt;&gt;"",KOKPIT!E2226,"")</f>
        <v/>
      </c>
      <c r="F2226" t="str">
        <f>IF(KOKPIT!F2226&lt;&gt;"",KOKPIT!F2226,"")</f>
        <v/>
      </c>
      <c r="G2226" s="124" t="str">
        <f>IF(E2226&lt;&gt;"",SUMIFS('JPK_KR-1'!AL:AL,'JPK_KR-1'!W:W,F2226),"")</f>
        <v/>
      </c>
      <c r="H2226" s="124" t="str">
        <f>IF(E2226&lt;&gt;"",SUMIFS('JPK_KR-1'!AM:AM,'JPK_KR-1'!W:W,F2226),"")</f>
        <v/>
      </c>
      <c r="I2226" t="str">
        <f>IF(KOKPIT!I2226&lt;&gt;"",KOKPIT!I2226,"")</f>
        <v/>
      </c>
      <c r="J2226" t="str">
        <f>IF(KOKPIT!J2226&lt;&gt;"",KOKPIT!J2226,"")</f>
        <v/>
      </c>
      <c r="K2226" s="124" t="str">
        <f>IF(I2226&lt;&gt;"",SUMIFS('JPK_KR-1'!AJ:AJ,'JPK_KR-1'!W:W,J2226),"")</f>
        <v/>
      </c>
      <c r="L2226" s="124" t="str">
        <f>IF(I2226&lt;&gt;"",SUMIFS('JPK_KR-1'!AK:AK,'JPK_KR-1'!W:W,J2226),"")</f>
        <v/>
      </c>
    </row>
    <row r="2227" spans="1:12" x14ac:dyDescent="0.35">
      <c r="A2227" t="str">
        <f>IF(KOKPIT!A2227&lt;&gt;"",KOKPIT!A2227,"")</f>
        <v/>
      </c>
      <c r="B2227" t="str">
        <f>IF(KOKPIT!B2227&lt;&gt;"",KOKPIT!B2227,"")</f>
        <v/>
      </c>
      <c r="C2227" s="124" t="str">
        <f>IF(A2227&lt;&gt;"",SUMIFS('JPK_KR-1'!AL:AL,'JPK_KR-1'!W:W,B2227),"")</f>
        <v/>
      </c>
      <c r="D2227" s="124" t="str">
        <f>IF(A2227&lt;&gt;"",SUMIFS('JPK_KR-1'!AM:AM,'JPK_KR-1'!W:W,B2227),"")</f>
        <v/>
      </c>
      <c r="E2227" t="str">
        <f>IF(KOKPIT!E2227&lt;&gt;"",KOKPIT!E2227,"")</f>
        <v/>
      </c>
      <c r="F2227" t="str">
        <f>IF(KOKPIT!F2227&lt;&gt;"",KOKPIT!F2227,"")</f>
        <v/>
      </c>
      <c r="G2227" s="124" t="str">
        <f>IF(E2227&lt;&gt;"",SUMIFS('JPK_KR-1'!AL:AL,'JPK_KR-1'!W:W,F2227),"")</f>
        <v/>
      </c>
      <c r="H2227" s="124" t="str">
        <f>IF(E2227&lt;&gt;"",SUMIFS('JPK_KR-1'!AM:AM,'JPK_KR-1'!W:W,F2227),"")</f>
        <v/>
      </c>
      <c r="I2227" t="str">
        <f>IF(KOKPIT!I2227&lt;&gt;"",KOKPIT!I2227,"")</f>
        <v/>
      </c>
      <c r="J2227" t="str">
        <f>IF(KOKPIT!J2227&lt;&gt;"",KOKPIT!J2227,"")</f>
        <v/>
      </c>
      <c r="K2227" s="124" t="str">
        <f>IF(I2227&lt;&gt;"",SUMIFS('JPK_KR-1'!AJ:AJ,'JPK_KR-1'!W:W,J2227),"")</f>
        <v/>
      </c>
      <c r="L2227" s="124" t="str">
        <f>IF(I2227&lt;&gt;"",SUMIFS('JPK_KR-1'!AK:AK,'JPK_KR-1'!W:W,J2227),"")</f>
        <v/>
      </c>
    </row>
    <row r="2228" spans="1:12" x14ac:dyDescent="0.35">
      <c r="A2228" t="str">
        <f>IF(KOKPIT!A2228&lt;&gt;"",KOKPIT!A2228,"")</f>
        <v/>
      </c>
      <c r="B2228" t="str">
        <f>IF(KOKPIT!B2228&lt;&gt;"",KOKPIT!B2228,"")</f>
        <v/>
      </c>
      <c r="C2228" s="124" t="str">
        <f>IF(A2228&lt;&gt;"",SUMIFS('JPK_KR-1'!AL:AL,'JPK_KR-1'!W:W,B2228),"")</f>
        <v/>
      </c>
      <c r="D2228" s="124" t="str">
        <f>IF(A2228&lt;&gt;"",SUMIFS('JPK_KR-1'!AM:AM,'JPK_KR-1'!W:W,B2228),"")</f>
        <v/>
      </c>
      <c r="E2228" t="str">
        <f>IF(KOKPIT!E2228&lt;&gt;"",KOKPIT!E2228,"")</f>
        <v/>
      </c>
      <c r="F2228" t="str">
        <f>IF(KOKPIT!F2228&lt;&gt;"",KOKPIT!F2228,"")</f>
        <v/>
      </c>
      <c r="G2228" s="124" t="str">
        <f>IF(E2228&lt;&gt;"",SUMIFS('JPK_KR-1'!AL:AL,'JPK_KR-1'!W:W,F2228),"")</f>
        <v/>
      </c>
      <c r="H2228" s="124" t="str">
        <f>IF(E2228&lt;&gt;"",SUMIFS('JPK_KR-1'!AM:AM,'JPK_KR-1'!W:W,F2228),"")</f>
        <v/>
      </c>
      <c r="I2228" t="str">
        <f>IF(KOKPIT!I2228&lt;&gt;"",KOKPIT!I2228,"")</f>
        <v/>
      </c>
      <c r="J2228" t="str">
        <f>IF(KOKPIT!J2228&lt;&gt;"",KOKPIT!J2228,"")</f>
        <v/>
      </c>
      <c r="K2228" s="124" t="str">
        <f>IF(I2228&lt;&gt;"",SUMIFS('JPK_KR-1'!AJ:AJ,'JPK_KR-1'!W:W,J2228),"")</f>
        <v/>
      </c>
      <c r="L2228" s="124" t="str">
        <f>IF(I2228&lt;&gt;"",SUMIFS('JPK_KR-1'!AK:AK,'JPK_KR-1'!W:W,J2228),"")</f>
        <v/>
      </c>
    </row>
    <row r="2229" spans="1:12" x14ac:dyDescent="0.35">
      <c r="A2229" t="str">
        <f>IF(KOKPIT!A2229&lt;&gt;"",KOKPIT!A2229,"")</f>
        <v/>
      </c>
      <c r="B2229" t="str">
        <f>IF(KOKPIT!B2229&lt;&gt;"",KOKPIT!B2229,"")</f>
        <v/>
      </c>
      <c r="C2229" s="124" t="str">
        <f>IF(A2229&lt;&gt;"",SUMIFS('JPK_KR-1'!AL:AL,'JPK_KR-1'!W:W,B2229),"")</f>
        <v/>
      </c>
      <c r="D2229" s="124" t="str">
        <f>IF(A2229&lt;&gt;"",SUMIFS('JPK_KR-1'!AM:AM,'JPK_KR-1'!W:W,B2229),"")</f>
        <v/>
      </c>
      <c r="E2229" t="str">
        <f>IF(KOKPIT!E2229&lt;&gt;"",KOKPIT!E2229,"")</f>
        <v/>
      </c>
      <c r="F2229" t="str">
        <f>IF(KOKPIT!F2229&lt;&gt;"",KOKPIT!F2229,"")</f>
        <v/>
      </c>
      <c r="G2229" s="124" t="str">
        <f>IF(E2229&lt;&gt;"",SUMIFS('JPK_KR-1'!AL:AL,'JPK_KR-1'!W:W,F2229),"")</f>
        <v/>
      </c>
      <c r="H2229" s="124" t="str">
        <f>IF(E2229&lt;&gt;"",SUMIFS('JPK_KR-1'!AM:AM,'JPK_KR-1'!W:W,F2229),"")</f>
        <v/>
      </c>
      <c r="I2229" t="str">
        <f>IF(KOKPIT!I2229&lt;&gt;"",KOKPIT!I2229,"")</f>
        <v/>
      </c>
      <c r="J2229" t="str">
        <f>IF(KOKPIT!J2229&lt;&gt;"",KOKPIT!J2229,"")</f>
        <v/>
      </c>
      <c r="K2229" s="124" t="str">
        <f>IF(I2229&lt;&gt;"",SUMIFS('JPK_KR-1'!AJ:AJ,'JPK_KR-1'!W:W,J2229),"")</f>
        <v/>
      </c>
      <c r="L2229" s="124" t="str">
        <f>IF(I2229&lt;&gt;"",SUMIFS('JPK_KR-1'!AK:AK,'JPK_KR-1'!W:W,J2229),"")</f>
        <v/>
      </c>
    </row>
    <row r="2230" spans="1:12" x14ac:dyDescent="0.35">
      <c r="A2230" t="str">
        <f>IF(KOKPIT!A2230&lt;&gt;"",KOKPIT!A2230,"")</f>
        <v/>
      </c>
      <c r="B2230" t="str">
        <f>IF(KOKPIT!B2230&lt;&gt;"",KOKPIT!B2230,"")</f>
        <v/>
      </c>
      <c r="C2230" s="124" t="str">
        <f>IF(A2230&lt;&gt;"",SUMIFS('JPK_KR-1'!AL:AL,'JPK_KR-1'!W:W,B2230),"")</f>
        <v/>
      </c>
      <c r="D2230" s="124" t="str">
        <f>IF(A2230&lt;&gt;"",SUMIFS('JPK_KR-1'!AM:AM,'JPK_KR-1'!W:W,B2230),"")</f>
        <v/>
      </c>
      <c r="E2230" t="str">
        <f>IF(KOKPIT!E2230&lt;&gt;"",KOKPIT!E2230,"")</f>
        <v/>
      </c>
      <c r="F2230" t="str">
        <f>IF(KOKPIT!F2230&lt;&gt;"",KOKPIT!F2230,"")</f>
        <v/>
      </c>
      <c r="G2230" s="124" t="str">
        <f>IF(E2230&lt;&gt;"",SUMIFS('JPK_KR-1'!AL:AL,'JPK_KR-1'!W:W,F2230),"")</f>
        <v/>
      </c>
      <c r="H2230" s="124" t="str">
        <f>IF(E2230&lt;&gt;"",SUMIFS('JPK_KR-1'!AM:AM,'JPK_KR-1'!W:W,F2230),"")</f>
        <v/>
      </c>
      <c r="I2230" t="str">
        <f>IF(KOKPIT!I2230&lt;&gt;"",KOKPIT!I2230,"")</f>
        <v/>
      </c>
      <c r="J2230" t="str">
        <f>IF(KOKPIT!J2230&lt;&gt;"",KOKPIT!J2230,"")</f>
        <v/>
      </c>
      <c r="K2230" s="124" t="str">
        <f>IF(I2230&lt;&gt;"",SUMIFS('JPK_KR-1'!AJ:AJ,'JPK_KR-1'!W:W,J2230),"")</f>
        <v/>
      </c>
      <c r="L2230" s="124" t="str">
        <f>IF(I2230&lt;&gt;"",SUMIFS('JPK_KR-1'!AK:AK,'JPK_KR-1'!W:W,J2230),"")</f>
        <v/>
      </c>
    </row>
    <row r="2231" spans="1:12" x14ac:dyDescent="0.35">
      <c r="A2231" t="str">
        <f>IF(KOKPIT!A2231&lt;&gt;"",KOKPIT!A2231,"")</f>
        <v/>
      </c>
      <c r="B2231" t="str">
        <f>IF(KOKPIT!B2231&lt;&gt;"",KOKPIT!B2231,"")</f>
        <v/>
      </c>
      <c r="C2231" s="124" t="str">
        <f>IF(A2231&lt;&gt;"",SUMIFS('JPK_KR-1'!AL:AL,'JPK_KR-1'!W:W,B2231),"")</f>
        <v/>
      </c>
      <c r="D2231" s="124" t="str">
        <f>IF(A2231&lt;&gt;"",SUMIFS('JPK_KR-1'!AM:AM,'JPK_KR-1'!W:W,B2231),"")</f>
        <v/>
      </c>
      <c r="E2231" t="str">
        <f>IF(KOKPIT!E2231&lt;&gt;"",KOKPIT!E2231,"")</f>
        <v/>
      </c>
      <c r="F2231" t="str">
        <f>IF(KOKPIT!F2231&lt;&gt;"",KOKPIT!F2231,"")</f>
        <v/>
      </c>
      <c r="G2231" s="124" t="str">
        <f>IF(E2231&lt;&gt;"",SUMIFS('JPK_KR-1'!AL:AL,'JPK_KR-1'!W:W,F2231),"")</f>
        <v/>
      </c>
      <c r="H2231" s="124" t="str">
        <f>IF(E2231&lt;&gt;"",SUMIFS('JPK_KR-1'!AM:AM,'JPK_KR-1'!W:W,F2231),"")</f>
        <v/>
      </c>
      <c r="I2231" t="str">
        <f>IF(KOKPIT!I2231&lt;&gt;"",KOKPIT!I2231,"")</f>
        <v/>
      </c>
      <c r="J2231" t="str">
        <f>IF(KOKPIT!J2231&lt;&gt;"",KOKPIT!J2231,"")</f>
        <v/>
      </c>
      <c r="K2231" s="124" t="str">
        <f>IF(I2231&lt;&gt;"",SUMIFS('JPK_KR-1'!AJ:AJ,'JPK_KR-1'!W:W,J2231),"")</f>
        <v/>
      </c>
      <c r="L2231" s="124" t="str">
        <f>IF(I2231&lt;&gt;"",SUMIFS('JPK_KR-1'!AK:AK,'JPK_KR-1'!W:W,J2231),"")</f>
        <v/>
      </c>
    </row>
    <row r="2232" spans="1:12" x14ac:dyDescent="0.35">
      <c r="A2232" t="str">
        <f>IF(KOKPIT!A2232&lt;&gt;"",KOKPIT!A2232,"")</f>
        <v/>
      </c>
      <c r="B2232" t="str">
        <f>IF(KOKPIT!B2232&lt;&gt;"",KOKPIT!B2232,"")</f>
        <v/>
      </c>
      <c r="C2232" s="124" t="str">
        <f>IF(A2232&lt;&gt;"",SUMIFS('JPK_KR-1'!AL:AL,'JPK_KR-1'!W:W,B2232),"")</f>
        <v/>
      </c>
      <c r="D2232" s="124" t="str">
        <f>IF(A2232&lt;&gt;"",SUMIFS('JPK_KR-1'!AM:AM,'JPK_KR-1'!W:W,B2232),"")</f>
        <v/>
      </c>
      <c r="E2232" t="str">
        <f>IF(KOKPIT!E2232&lt;&gt;"",KOKPIT!E2232,"")</f>
        <v/>
      </c>
      <c r="F2232" t="str">
        <f>IF(KOKPIT!F2232&lt;&gt;"",KOKPIT!F2232,"")</f>
        <v/>
      </c>
      <c r="G2232" s="124" t="str">
        <f>IF(E2232&lt;&gt;"",SUMIFS('JPK_KR-1'!AL:AL,'JPK_KR-1'!W:W,F2232),"")</f>
        <v/>
      </c>
      <c r="H2232" s="124" t="str">
        <f>IF(E2232&lt;&gt;"",SUMIFS('JPK_KR-1'!AM:AM,'JPK_KR-1'!W:W,F2232),"")</f>
        <v/>
      </c>
      <c r="I2232" t="str">
        <f>IF(KOKPIT!I2232&lt;&gt;"",KOKPIT!I2232,"")</f>
        <v/>
      </c>
      <c r="J2232" t="str">
        <f>IF(KOKPIT!J2232&lt;&gt;"",KOKPIT!J2232,"")</f>
        <v/>
      </c>
      <c r="K2232" s="124" t="str">
        <f>IF(I2232&lt;&gt;"",SUMIFS('JPK_KR-1'!AJ:AJ,'JPK_KR-1'!W:W,J2232),"")</f>
        <v/>
      </c>
      <c r="L2232" s="124" t="str">
        <f>IF(I2232&lt;&gt;"",SUMIFS('JPK_KR-1'!AK:AK,'JPK_KR-1'!W:W,J2232),"")</f>
        <v/>
      </c>
    </row>
    <row r="2233" spans="1:12" x14ac:dyDescent="0.35">
      <c r="A2233" t="str">
        <f>IF(KOKPIT!A2233&lt;&gt;"",KOKPIT!A2233,"")</f>
        <v/>
      </c>
      <c r="B2233" t="str">
        <f>IF(KOKPIT!B2233&lt;&gt;"",KOKPIT!B2233,"")</f>
        <v/>
      </c>
      <c r="C2233" s="124" t="str">
        <f>IF(A2233&lt;&gt;"",SUMIFS('JPK_KR-1'!AL:AL,'JPK_KR-1'!W:W,B2233),"")</f>
        <v/>
      </c>
      <c r="D2233" s="124" t="str">
        <f>IF(A2233&lt;&gt;"",SUMIFS('JPK_KR-1'!AM:AM,'JPK_KR-1'!W:W,B2233),"")</f>
        <v/>
      </c>
      <c r="E2233" t="str">
        <f>IF(KOKPIT!E2233&lt;&gt;"",KOKPIT!E2233,"")</f>
        <v/>
      </c>
      <c r="F2233" t="str">
        <f>IF(KOKPIT!F2233&lt;&gt;"",KOKPIT!F2233,"")</f>
        <v/>
      </c>
      <c r="G2233" s="124" t="str">
        <f>IF(E2233&lt;&gt;"",SUMIFS('JPK_KR-1'!AL:AL,'JPK_KR-1'!W:W,F2233),"")</f>
        <v/>
      </c>
      <c r="H2233" s="124" t="str">
        <f>IF(E2233&lt;&gt;"",SUMIFS('JPK_KR-1'!AM:AM,'JPK_KR-1'!W:W,F2233),"")</f>
        <v/>
      </c>
      <c r="I2233" t="str">
        <f>IF(KOKPIT!I2233&lt;&gt;"",KOKPIT!I2233,"")</f>
        <v/>
      </c>
      <c r="J2233" t="str">
        <f>IF(KOKPIT!J2233&lt;&gt;"",KOKPIT!J2233,"")</f>
        <v/>
      </c>
      <c r="K2233" s="124" t="str">
        <f>IF(I2233&lt;&gt;"",SUMIFS('JPK_KR-1'!AJ:AJ,'JPK_KR-1'!W:W,J2233),"")</f>
        <v/>
      </c>
      <c r="L2233" s="124" t="str">
        <f>IF(I2233&lt;&gt;"",SUMIFS('JPK_KR-1'!AK:AK,'JPK_KR-1'!W:W,J2233),"")</f>
        <v/>
      </c>
    </row>
    <row r="2234" spans="1:12" x14ac:dyDescent="0.35">
      <c r="A2234" t="str">
        <f>IF(KOKPIT!A2234&lt;&gt;"",KOKPIT!A2234,"")</f>
        <v/>
      </c>
      <c r="B2234" t="str">
        <f>IF(KOKPIT!B2234&lt;&gt;"",KOKPIT!B2234,"")</f>
        <v/>
      </c>
      <c r="C2234" s="124" t="str">
        <f>IF(A2234&lt;&gt;"",SUMIFS('JPK_KR-1'!AL:AL,'JPK_KR-1'!W:W,B2234),"")</f>
        <v/>
      </c>
      <c r="D2234" s="124" t="str">
        <f>IF(A2234&lt;&gt;"",SUMIFS('JPK_KR-1'!AM:AM,'JPK_KR-1'!W:W,B2234),"")</f>
        <v/>
      </c>
      <c r="E2234" t="str">
        <f>IF(KOKPIT!E2234&lt;&gt;"",KOKPIT!E2234,"")</f>
        <v/>
      </c>
      <c r="F2234" t="str">
        <f>IF(KOKPIT!F2234&lt;&gt;"",KOKPIT!F2234,"")</f>
        <v/>
      </c>
      <c r="G2234" s="124" t="str">
        <f>IF(E2234&lt;&gt;"",SUMIFS('JPK_KR-1'!AL:AL,'JPK_KR-1'!W:W,F2234),"")</f>
        <v/>
      </c>
      <c r="H2234" s="124" t="str">
        <f>IF(E2234&lt;&gt;"",SUMIFS('JPK_KR-1'!AM:AM,'JPK_KR-1'!W:W,F2234),"")</f>
        <v/>
      </c>
      <c r="I2234" t="str">
        <f>IF(KOKPIT!I2234&lt;&gt;"",KOKPIT!I2234,"")</f>
        <v/>
      </c>
      <c r="J2234" t="str">
        <f>IF(KOKPIT!J2234&lt;&gt;"",KOKPIT!J2234,"")</f>
        <v/>
      </c>
      <c r="K2234" s="124" t="str">
        <f>IF(I2234&lt;&gt;"",SUMIFS('JPK_KR-1'!AJ:AJ,'JPK_KR-1'!W:W,J2234),"")</f>
        <v/>
      </c>
      <c r="L2234" s="124" t="str">
        <f>IF(I2234&lt;&gt;"",SUMIFS('JPK_KR-1'!AK:AK,'JPK_KR-1'!W:W,J2234),"")</f>
        <v/>
      </c>
    </row>
    <row r="2235" spans="1:12" x14ac:dyDescent="0.35">
      <c r="A2235" t="str">
        <f>IF(KOKPIT!A2235&lt;&gt;"",KOKPIT!A2235,"")</f>
        <v/>
      </c>
      <c r="B2235" t="str">
        <f>IF(KOKPIT!B2235&lt;&gt;"",KOKPIT!B2235,"")</f>
        <v/>
      </c>
      <c r="C2235" s="124" t="str">
        <f>IF(A2235&lt;&gt;"",SUMIFS('JPK_KR-1'!AL:AL,'JPK_KR-1'!W:W,B2235),"")</f>
        <v/>
      </c>
      <c r="D2235" s="124" t="str">
        <f>IF(A2235&lt;&gt;"",SUMIFS('JPK_KR-1'!AM:AM,'JPK_KR-1'!W:W,B2235),"")</f>
        <v/>
      </c>
      <c r="E2235" t="str">
        <f>IF(KOKPIT!E2235&lt;&gt;"",KOKPIT!E2235,"")</f>
        <v/>
      </c>
      <c r="F2235" t="str">
        <f>IF(KOKPIT!F2235&lt;&gt;"",KOKPIT!F2235,"")</f>
        <v/>
      </c>
      <c r="G2235" s="124" t="str">
        <f>IF(E2235&lt;&gt;"",SUMIFS('JPK_KR-1'!AL:AL,'JPK_KR-1'!W:W,F2235),"")</f>
        <v/>
      </c>
      <c r="H2235" s="124" t="str">
        <f>IF(E2235&lt;&gt;"",SUMIFS('JPK_KR-1'!AM:AM,'JPK_KR-1'!W:W,F2235),"")</f>
        <v/>
      </c>
      <c r="I2235" t="str">
        <f>IF(KOKPIT!I2235&lt;&gt;"",KOKPIT!I2235,"")</f>
        <v/>
      </c>
      <c r="J2235" t="str">
        <f>IF(KOKPIT!J2235&lt;&gt;"",KOKPIT!J2235,"")</f>
        <v/>
      </c>
      <c r="K2235" s="124" t="str">
        <f>IF(I2235&lt;&gt;"",SUMIFS('JPK_KR-1'!AJ:AJ,'JPK_KR-1'!W:W,J2235),"")</f>
        <v/>
      </c>
      <c r="L2235" s="124" t="str">
        <f>IF(I2235&lt;&gt;"",SUMIFS('JPK_KR-1'!AK:AK,'JPK_KR-1'!W:W,J2235),"")</f>
        <v/>
      </c>
    </row>
    <row r="2236" spans="1:12" x14ac:dyDescent="0.35">
      <c r="A2236" t="str">
        <f>IF(KOKPIT!A2236&lt;&gt;"",KOKPIT!A2236,"")</f>
        <v/>
      </c>
      <c r="B2236" t="str">
        <f>IF(KOKPIT!B2236&lt;&gt;"",KOKPIT!B2236,"")</f>
        <v/>
      </c>
      <c r="C2236" s="124" t="str">
        <f>IF(A2236&lt;&gt;"",SUMIFS('JPK_KR-1'!AL:AL,'JPK_KR-1'!W:W,B2236),"")</f>
        <v/>
      </c>
      <c r="D2236" s="124" t="str">
        <f>IF(A2236&lt;&gt;"",SUMIFS('JPK_KR-1'!AM:AM,'JPK_KR-1'!W:W,B2236),"")</f>
        <v/>
      </c>
      <c r="E2236" t="str">
        <f>IF(KOKPIT!E2236&lt;&gt;"",KOKPIT!E2236,"")</f>
        <v/>
      </c>
      <c r="F2236" t="str">
        <f>IF(KOKPIT!F2236&lt;&gt;"",KOKPIT!F2236,"")</f>
        <v/>
      </c>
      <c r="G2236" s="124" t="str">
        <f>IF(E2236&lt;&gt;"",SUMIFS('JPK_KR-1'!AL:AL,'JPK_KR-1'!W:W,F2236),"")</f>
        <v/>
      </c>
      <c r="H2236" s="124" t="str">
        <f>IF(E2236&lt;&gt;"",SUMIFS('JPK_KR-1'!AM:AM,'JPK_KR-1'!W:W,F2236),"")</f>
        <v/>
      </c>
      <c r="I2236" t="str">
        <f>IF(KOKPIT!I2236&lt;&gt;"",KOKPIT!I2236,"")</f>
        <v/>
      </c>
      <c r="J2236" t="str">
        <f>IF(KOKPIT!J2236&lt;&gt;"",KOKPIT!J2236,"")</f>
        <v/>
      </c>
      <c r="K2236" s="124" t="str">
        <f>IF(I2236&lt;&gt;"",SUMIFS('JPK_KR-1'!AJ:AJ,'JPK_KR-1'!W:W,J2236),"")</f>
        <v/>
      </c>
      <c r="L2236" s="124" t="str">
        <f>IF(I2236&lt;&gt;"",SUMIFS('JPK_KR-1'!AK:AK,'JPK_KR-1'!W:W,J2236),"")</f>
        <v/>
      </c>
    </row>
    <row r="2237" spans="1:12" x14ac:dyDescent="0.35">
      <c r="A2237" t="str">
        <f>IF(KOKPIT!A2237&lt;&gt;"",KOKPIT!A2237,"")</f>
        <v/>
      </c>
      <c r="B2237" t="str">
        <f>IF(KOKPIT!B2237&lt;&gt;"",KOKPIT!B2237,"")</f>
        <v/>
      </c>
      <c r="C2237" s="124" t="str">
        <f>IF(A2237&lt;&gt;"",SUMIFS('JPK_KR-1'!AL:AL,'JPK_KR-1'!W:W,B2237),"")</f>
        <v/>
      </c>
      <c r="D2237" s="124" t="str">
        <f>IF(A2237&lt;&gt;"",SUMIFS('JPK_KR-1'!AM:AM,'JPK_KR-1'!W:W,B2237),"")</f>
        <v/>
      </c>
      <c r="E2237" t="str">
        <f>IF(KOKPIT!E2237&lt;&gt;"",KOKPIT!E2237,"")</f>
        <v/>
      </c>
      <c r="F2237" t="str">
        <f>IF(KOKPIT!F2237&lt;&gt;"",KOKPIT!F2237,"")</f>
        <v/>
      </c>
      <c r="G2237" s="124" t="str">
        <f>IF(E2237&lt;&gt;"",SUMIFS('JPK_KR-1'!AL:AL,'JPK_KR-1'!W:W,F2237),"")</f>
        <v/>
      </c>
      <c r="H2237" s="124" t="str">
        <f>IF(E2237&lt;&gt;"",SUMIFS('JPK_KR-1'!AM:AM,'JPK_KR-1'!W:W,F2237),"")</f>
        <v/>
      </c>
      <c r="I2237" t="str">
        <f>IF(KOKPIT!I2237&lt;&gt;"",KOKPIT!I2237,"")</f>
        <v/>
      </c>
      <c r="J2237" t="str">
        <f>IF(KOKPIT!J2237&lt;&gt;"",KOKPIT!J2237,"")</f>
        <v/>
      </c>
      <c r="K2237" s="124" t="str">
        <f>IF(I2237&lt;&gt;"",SUMIFS('JPK_KR-1'!AJ:AJ,'JPK_KR-1'!W:W,J2237),"")</f>
        <v/>
      </c>
      <c r="L2237" s="124" t="str">
        <f>IF(I2237&lt;&gt;"",SUMIFS('JPK_KR-1'!AK:AK,'JPK_KR-1'!W:W,J2237),"")</f>
        <v/>
      </c>
    </row>
    <row r="2238" spans="1:12" x14ac:dyDescent="0.35">
      <c r="A2238" t="str">
        <f>IF(KOKPIT!A2238&lt;&gt;"",KOKPIT!A2238,"")</f>
        <v/>
      </c>
      <c r="B2238" t="str">
        <f>IF(KOKPIT!B2238&lt;&gt;"",KOKPIT!B2238,"")</f>
        <v/>
      </c>
      <c r="C2238" s="124" t="str">
        <f>IF(A2238&lt;&gt;"",SUMIFS('JPK_KR-1'!AL:AL,'JPK_KR-1'!W:W,B2238),"")</f>
        <v/>
      </c>
      <c r="D2238" s="124" t="str">
        <f>IF(A2238&lt;&gt;"",SUMIFS('JPK_KR-1'!AM:AM,'JPK_KR-1'!W:W,B2238),"")</f>
        <v/>
      </c>
      <c r="E2238" t="str">
        <f>IF(KOKPIT!E2238&lt;&gt;"",KOKPIT!E2238,"")</f>
        <v/>
      </c>
      <c r="F2238" t="str">
        <f>IF(KOKPIT!F2238&lt;&gt;"",KOKPIT!F2238,"")</f>
        <v/>
      </c>
      <c r="G2238" s="124" t="str">
        <f>IF(E2238&lt;&gt;"",SUMIFS('JPK_KR-1'!AL:AL,'JPK_KR-1'!W:W,F2238),"")</f>
        <v/>
      </c>
      <c r="H2238" s="124" t="str">
        <f>IF(E2238&lt;&gt;"",SUMIFS('JPK_KR-1'!AM:AM,'JPK_KR-1'!W:W,F2238),"")</f>
        <v/>
      </c>
      <c r="I2238" t="str">
        <f>IF(KOKPIT!I2238&lt;&gt;"",KOKPIT!I2238,"")</f>
        <v/>
      </c>
      <c r="J2238" t="str">
        <f>IF(KOKPIT!J2238&lt;&gt;"",KOKPIT!J2238,"")</f>
        <v/>
      </c>
      <c r="K2238" s="124" t="str">
        <f>IF(I2238&lt;&gt;"",SUMIFS('JPK_KR-1'!AJ:AJ,'JPK_KR-1'!W:W,J2238),"")</f>
        <v/>
      </c>
      <c r="L2238" s="124" t="str">
        <f>IF(I2238&lt;&gt;"",SUMIFS('JPK_KR-1'!AK:AK,'JPK_KR-1'!W:W,J2238),"")</f>
        <v/>
      </c>
    </row>
    <row r="2239" spans="1:12" x14ac:dyDescent="0.35">
      <c r="A2239" t="str">
        <f>IF(KOKPIT!A2239&lt;&gt;"",KOKPIT!A2239,"")</f>
        <v/>
      </c>
      <c r="B2239" t="str">
        <f>IF(KOKPIT!B2239&lt;&gt;"",KOKPIT!B2239,"")</f>
        <v/>
      </c>
      <c r="C2239" s="124" t="str">
        <f>IF(A2239&lt;&gt;"",SUMIFS('JPK_KR-1'!AL:AL,'JPK_KR-1'!W:W,B2239),"")</f>
        <v/>
      </c>
      <c r="D2239" s="124" t="str">
        <f>IF(A2239&lt;&gt;"",SUMIFS('JPK_KR-1'!AM:AM,'JPK_KR-1'!W:W,B2239),"")</f>
        <v/>
      </c>
      <c r="E2239" t="str">
        <f>IF(KOKPIT!E2239&lt;&gt;"",KOKPIT!E2239,"")</f>
        <v/>
      </c>
      <c r="F2239" t="str">
        <f>IF(KOKPIT!F2239&lt;&gt;"",KOKPIT!F2239,"")</f>
        <v/>
      </c>
      <c r="G2239" s="124" t="str">
        <f>IF(E2239&lt;&gt;"",SUMIFS('JPK_KR-1'!AL:AL,'JPK_KR-1'!W:W,F2239),"")</f>
        <v/>
      </c>
      <c r="H2239" s="124" t="str">
        <f>IF(E2239&lt;&gt;"",SUMIFS('JPK_KR-1'!AM:AM,'JPK_KR-1'!W:W,F2239),"")</f>
        <v/>
      </c>
      <c r="I2239" t="str">
        <f>IF(KOKPIT!I2239&lt;&gt;"",KOKPIT!I2239,"")</f>
        <v/>
      </c>
      <c r="J2239" t="str">
        <f>IF(KOKPIT!J2239&lt;&gt;"",KOKPIT!J2239,"")</f>
        <v/>
      </c>
      <c r="K2239" s="124" t="str">
        <f>IF(I2239&lt;&gt;"",SUMIFS('JPK_KR-1'!AJ:AJ,'JPK_KR-1'!W:W,J2239),"")</f>
        <v/>
      </c>
      <c r="L2239" s="124" t="str">
        <f>IF(I2239&lt;&gt;"",SUMIFS('JPK_KR-1'!AK:AK,'JPK_KR-1'!W:W,J2239),"")</f>
        <v/>
      </c>
    </row>
    <row r="2240" spans="1:12" x14ac:dyDescent="0.35">
      <c r="A2240" t="str">
        <f>IF(KOKPIT!A2240&lt;&gt;"",KOKPIT!A2240,"")</f>
        <v/>
      </c>
      <c r="B2240" t="str">
        <f>IF(KOKPIT!B2240&lt;&gt;"",KOKPIT!B2240,"")</f>
        <v/>
      </c>
      <c r="C2240" s="124" t="str">
        <f>IF(A2240&lt;&gt;"",SUMIFS('JPK_KR-1'!AL:AL,'JPK_KR-1'!W:W,B2240),"")</f>
        <v/>
      </c>
      <c r="D2240" s="124" t="str">
        <f>IF(A2240&lt;&gt;"",SUMIFS('JPK_KR-1'!AM:AM,'JPK_KR-1'!W:W,B2240),"")</f>
        <v/>
      </c>
      <c r="E2240" t="str">
        <f>IF(KOKPIT!E2240&lt;&gt;"",KOKPIT!E2240,"")</f>
        <v/>
      </c>
      <c r="F2240" t="str">
        <f>IF(KOKPIT!F2240&lt;&gt;"",KOKPIT!F2240,"")</f>
        <v/>
      </c>
      <c r="G2240" s="124" t="str">
        <f>IF(E2240&lt;&gt;"",SUMIFS('JPK_KR-1'!AL:AL,'JPK_KR-1'!W:W,F2240),"")</f>
        <v/>
      </c>
      <c r="H2240" s="124" t="str">
        <f>IF(E2240&lt;&gt;"",SUMIFS('JPK_KR-1'!AM:AM,'JPK_KR-1'!W:W,F2240),"")</f>
        <v/>
      </c>
      <c r="I2240" t="str">
        <f>IF(KOKPIT!I2240&lt;&gt;"",KOKPIT!I2240,"")</f>
        <v/>
      </c>
      <c r="J2240" t="str">
        <f>IF(KOKPIT!J2240&lt;&gt;"",KOKPIT!J2240,"")</f>
        <v/>
      </c>
      <c r="K2240" s="124" t="str">
        <f>IF(I2240&lt;&gt;"",SUMIFS('JPK_KR-1'!AJ:AJ,'JPK_KR-1'!W:W,J2240),"")</f>
        <v/>
      </c>
      <c r="L2240" s="124" t="str">
        <f>IF(I2240&lt;&gt;"",SUMIFS('JPK_KR-1'!AK:AK,'JPK_KR-1'!W:W,J2240),"")</f>
        <v/>
      </c>
    </row>
    <row r="2241" spans="1:12" x14ac:dyDescent="0.35">
      <c r="A2241" t="str">
        <f>IF(KOKPIT!A2241&lt;&gt;"",KOKPIT!A2241,"")</f>
        <v/>
      </c>
      <c r="B2241" t="str">
        <f>IF(KOKPIT!B2241&lt;&gt;"",KOKPIT!B2241,"")</f>
        <v/>
      </c>
      <c r="C2241" s="124" t="str">
        <f>IF(A2241&lt;&gt;"",SUMIFS('JPK_KR-1'!AL:AL,'JPK_KR-1'!W:W,B2241),"")</f>
        <v/>
      </c>
      <c r="D2241" s="124" t="str">
        <f>IF(A2241&lt;&gt;"",SUMIFS('JPK_KR-1'!AM:AM,'JPK_KR-1'!W:W,B2241),"")</f>
        <v/>
      </c>
      <c r="E2241" t="str">
        <f>IF(KOKPIT!E2241&lt;&gt;"",KOKPIT!E2241,"")</f>
        <v/>
      </c>
      <c r="F2241" t="str">
        <f>IF(KOKPIT!F2241&lt;&gt;"",KOKPIT!F2241,"")</f>
        <v/>
      </c>
      <c r="G2241" s="124" t="str">
        <f>IF(E2241&lt;&gt;"",SUMIFS('JPK_KR-1'!AL:AL,'JPK_KR-1'!W:W,F2241),"")</f>
        <v/>
      </c>
      <c r="H2241" s="124" t="str">
        <f>IF(E2241&lt;&gt;"",SUMIFS('JPK_KR-1'!AM:AM,'JPK_KR-1'!W:W,F2241),"")</f>
        <v/>
      </c>
      <c r="I2241" t="str">
        <f>IF(KOKPIT!I2241&lt;&gt;"",KOKPIT!I2241,"")</f>
        <v/>
      </c>
      <c r="J2241" t="str">
        <f>IF(KOKPIT!J2241&lt;&gt;"",KOKPIT!J2241,"")</f>
        <v/>
      </c>
      <c r="K2241" s="124" t="str">
        <f>IF(I2241&lt;&gt;"",SUMIFS('JPK_KR-1'!AJ:AJ,'JPK_KR-1'!W:W,J2241),"")</f>
        <v/>
      </c>
      <c r="L2241" s="124" t="str">
        <f>IF(I2241&lt;&gt;"",SUMIFS('JPK_KR-1'!AK:AK,'JPK_KR-1'!W:W,J2241),"")</f>
        <v/>
      </c>
    </row>
    <row r="2242" spans="1:12" x14ac:dyDescent="0.35">
      <c r="A2242" t="str">
        <f>IF(KOKPIT!A2242&lt;&gt;"",KOKPIT!A2242,"")</f>
        <v/>
      </c>
      <c r="B2242" t="str">
        <f>IF(KOKPIT!B2242&lt;&gt;"",KOKPIT!B2242,"")</f>
        <v/>
      </c>
      <c r="C2242" s="124" t="str">
        <f>IF(A2242&lt;&gt;"",SUMIFS('JPK_KR-1'!AL:AL,'JPK_KR-1'!W:W,B2242),"")</f>
        <v/>
      </c>
      <c r="D2242" s="124" t="str">
        <f>IF(A2242&lt;&gt;"",SUMIFS('JPK_KR-1'!AM:AM,'JPK_KR-1'!W:W,B2242),"")</f>
        <v/>
      </c>
      <c r="E2242" t="str">
        <f>IF(KOKPIT!E2242&lt;&gt;"",KOKPIT!E2242,"")</f>
        <v/>
      </c>
      <c r="F2242" t="str">
        <f>IF(KOKPIT!F2242&lt;&gt;"",KOKPIT!F2242,"")</f>
        <v/>
      </c>
      <c r="G2242" s="124" t="str">
        <f>IF(E2242&lt;&gt;"",SUMIFS('JPK_KR-1'!AL:AL,'JPK_KR-1'!W:W,F2242),"")</f>
        <v/>
      </c>
      <c r="H2242" s="124" t="str">
        <f>IF(E2242&lt;&gt;"",SUMIFS('JPK_KR-1'!AM:AM,'JPK_KR-1'!W:W,F2242),"")</f>
        <v/>
      </c>
      <c r="I2242" t="str">
        <f>IF(KOKPIT!I2242&lt;&gt;"",KOKPIT!I2242,"")</f>
        <v/>
      </c>
      <c r="J2242" t="str">
        <f>IF(KOKPIT!J2242&lt;&gt;"",KOKPIT!J2242,"")</f>
        <v/>
      </c>
      <c r="K2242" s="124" t="str">
        <f>IF(I2242&lt;&gt;"",SUMIFS('JPK_KR-1'!AJ:AJ,'JPK_KR-1'!W:W,J2242),"")</f>
        <v/>
      </c>
      <c r="L2242" s="124" t="str">
        <f>IF(I2242&lt;&gt;"",SUMIFS('JPK_KR-1'!AK:AK,'JPK_KR-1'!W:W,J2242),"")</f>
        <v/>
      </c>
    </row>
    <row r="2243" spans="1:12" x14ac:dyDescent="0.35">
      <c r="A2243" t="str">
        <f>IF(KOKPIT!A2243&lt;&gt;"",KOKPIT!A2243,"")</f>
        <v/>
      </c>
      <c r="B2243" t="str">
        <f>IF(KOKPIT!B2243&lt;&gt;"",KOKPIT!B2243,"")</f>
        <v/>
      </c>
      <c r="C2243" s="124" t="str">
        <f>IF(A2243&lt;&gt;"",SUMIFS('JPK_KR-1'!AL:AL,'JPK_KR-1'!W:W,B2243),"")</f>
        <v/>
      </c>
      <c r="D2243" s="124" t="str">
        <f>IF(A2243&lt;&gt;"",SUMIFS('JPK_KR-1'!AM:AM,'JPK_KR-1'!W:W,B2243),"")</f>
        <v/>
      </c>
      <c r="E2243" t="str">
        <f>IF(KOKPIT!E2243&lt;&gt;"",KOKPIT!E2243,"")</f>
        <v/>
      </c>
      <c r="F2243" t="str">
        <f>IF(KOKPIT!F2243&lt;&gt;"",KOKPIT!F2243,"")</f>
        <v/>
      </c>
      <c r="G2243" s="124" t="str">
        <f>IF(E2243&lt;&gt;"",SUMIFS('JPK_KR-1'!AL:AL,'JPK_KR-1'!W:W,F2243),"")</f>
        <v/>
      </c>
      <c r="H2243" s="124" t="str">
        <f>IF(E2243&lt;&gt;"",SUMIFS('JPK_KR-1'!AM:AM,'JPK_KR-1'!W:W,F2243),"")</f>
        <v/>
      </c>
      <c r="I2243" t="str">
        <f>IF(KOKPIT!I2243&lt;&gt;"",KOKPIT!I2243,"")</f>
        <v/>
      </c>
      <c r="J2243" t="str">
        <f>IF(KOKPIT!J2243&lt;&gt;"",KOKPIT!J2243,"")</f>
        <v/>
      </c>
      <c r="K2243" s="124" t="str">
        <f>IF(I2243&lt;&gt;"",SUMIFS('JPK_KR-1'!AJ:AJ,'JPK_KR-1'!W:W,J2243),"")</f>
        <v/>
      </c>
      <c r="L2243" s="124" t="str">
        <f>IF(I2243&lt;&gt;"",SUMIFS('JPK_KR-1'!AK:AK,'JPK_KR-1'!W:W,J2243),"")</f>
        <v/>
      </c>
    </row>
    <row r="2244" spans="1:12" x14ac:dyDescent="0.35">
      <c r="A2244" t="str">
        <f>IF(KOKPIT!A2244&lt;&gt;"",KOKPIT!A2244,"")</f>
        <v/>
      </c>
      <c r="B2244" t="str">
        <f>IF(KOKPIT!B2244&lt;&gt;"",KOKPIT!B2244,"")</f>
        <v/>
      </c>
      <c r="C2244" s="124" t="str">
        <f>IF(A2244&lt;&gt;"",SUMIFS('JPK_KR-1'!AL:AL,'JPK_KR-1'!W:W,B2244),"")</f>
        <v/>
      </c>
      <c r="D2244" s="124" t="str">
        <f>IF(A2244&lt;&gt;"",SUMIFS('JPK_KR-1'!AM:AM,'JPK_KR-1'!W:W,B2244),"")</f>
        <v/>
      </c>
      <c r="E2244" t="str">
        <f>IF(KOKPIT!E2244&lt;&gt;"",KOKPIT!E2244,"")</f>
        <v/>
      </c>
      <c r="F2244" t="str">
        <f>IF(KOKPIT!F2244&lt;&gt;"",KOKPIT!F2244,"")</f>
        <v/>
      </c>
      <c r="G2244" s="124" t="str">
        <f>IF(E2244&lt;&gt;"",SUMIFS('JPK_KR-1'!AL:AL,'JPK_KR-1'!W:W,F2244),"")</f>
        <v/>
      </c>
      <c r="H2244" s="124" t="str">
        <f>IF(E2244&lt;&gt;"",SUMIFS('JPK_KR-1'!AM:AM,'JPK_KR-1'!W:W,F2244),"")</f>
        <v/>
      </c>
      <c r="I2244" t="str">
        <f>IF(KOKPIT!I2244&lt;&gt;"",KOKPIT!I2244,"")</f>
        <v/>
      </c>
      <c r="J2244" t="str">
        <f>IF(KOKPIT!J2244&lt;&gt;"",KOKPIT!J2244,"")</f>
        <v/>
      </c>
      <c r="K2244" s="124" t="str">
        <f>IF(I2244&lt;&gt;"",SUMIFS('JPK_KR-1'!AJ:AJ,'JPK_KR-1'!W:W,J2244),"")</f>
        <v/>
      </c>
      <c r="L2244" s="124" t="str">
        <f>IF(I2244&lt;&gt;"",SUMIFS('JPK_KR-1'!AK:AK,'JPK_KR-1'!W:W,J2244),"")</f>
        <v/>
      </c>
    </row>
    <row r="2245" spans="1:12" x14ac:dyDescent="0.35">
      <c r="A2245" t="str">
        <f>IF(KOKPIT!A2245&lt;&gt;"",KOKPIT!A2245,"")</f>
        <v/>
      </c>
      <c r="B2245" t="str">
        <f>IF(KOKPIT!B2245&lt;&gt;"",KOKPIT!B2245,"")</f>
        <v/>
      </c>
      <c r="C2245" s="124" t="str">
        <f>IF(A2245&lt;&gt;"",SUMIFS('JPK_KR-1'!AL:AL,'JPK_KR-1'!W:W,B2245),"")</f>
        <v/>
      </c>
      <c r="D2245" s="124" t="str">
        <f>IF(A2245&lt;&gt;"",SUMIFS('JPK_KR-1'!AM:AM,'JPK_KR-1'!W:W,B2245),"")</f>
        <v/>
      </c>
      <c r="E2245" t="str">
        <f>IF(KOKPIT!E2245&lt;&gt;"",KOKPIT!E2245,"")</f>
        <v/>
      </c>
      <c r="F2245" t="str">
        <f>IF(KOKPIT!F2245&lt;&gt;"",KOKPIT!F2245,"")</f>
        <v/>
      </c>
      <c r="G2245" s="124" t="str">
        <f>IF(E2245&lt;&gt;"",SUMIFS('JPK_KR-1'!AL:AL,'JPK_KR-1'!W:W,F2245),"")</f>
        <v/>
      </c>
      <c r="H2245" s="124" t="str">
        <f>IF(E2245&lt;&gt;"",SUMIFS('JPK_KR-1'!AM:AM,'JPK_KR-1'!W:W,F2245),"")</f>
        <v/>
      </c>
      <c r="I2245" t="str">
        <f>IF(KOKPIT!I2245&lt;&gt;"",KOKPIT!I2245,"")</f>
        <v/>
      </c>
      <c r="J2245" t="str">
        <f>IF(KOKPIT!J2245&lt;&gt;"",KOKPIT!J2245,"")</f>
        <v/>
      </c>
      <c r="K2245" s="124" t="str">
        <f>IF(I2245&lt;&gt;"",SUMIFS('JPK_KR-1'!AJ:AJ,'JPK_KR-1'!W:W,J2245),"")</f>
        <v/>
      </c>
      <c r="L2245" s="124" t="str">
        <f>IF(I2245&lt;&gt;"",SUMIFS('JPK_KR-1'!AK:AK,'JPK_KR-1'!W:W,J2245),"")</f>
        <v/>
      </c>
    </row>
    <row r="2246" spans="1:12" x14ac:dyDescent="0.35">
      <c r="A2246" t="str">
        <f>IF(KOKPIT!A2246&lt;&gt;"",KOKPIT!A2246,"")</f>
        <v/>
      </c>
      <c r="B2246" t="str">
        <f>IF(KOKPIT!B2246&lt;&gt;"",KOKPIT!B2246,"")</f>
        <v/>
      </c>
      <c r="C2246" s="124" t="str">
        <f>IF(A2246&lt;&gt;"",SUMIFS('JPK_KR-1'!AL:AL,'JPK_KR-1'!W:W,B2246),"")</f>
        <v/>
      </c>
      <c r="D2246" s="124" t="str">
        <f>IF(A2246&lt;&gt;"",SUMIFS('JPK_KR-1'!AM:AM,'JPK_KR-1'!W:W,B2246),"")</f>
        <v/>
      </c>
      <c r="E2246" t="str">
        <f>IF(KOKPIT!E2246&lt;&gt;"",KOKPIT!E2246,"")</f>
        <v/>
      </c>
      <c r="F2246" t="str">
        <f>IF(KOKPIT!F2246&lt;&gt;"",KOKPIT!F2246,"")</f>
        <v/>
      </c>
      <c r="G2246" s="124" t="str">
        <f>IF(E2246&lt;&gt;"",SUMIFS('JPK_KR-1'!AL:AL,'JPK_KR-1'!W:W,F2246),"")</f>
        <v/>
      </c>
      <c r="H2246" s="124" t="str">
        <f>IF(E2246&lt;&gt;"",SUMIFS('JPK_KR-1'!AM:AM,'JPK_KR-1'!W:W,F2246),"")</f>
        <v/>
      </c>
      <c r="I2246" t="str">
        <f>IF(KOKPIT!I2246&lt;&gt;"",KOKPIT!I2246,"")</f>
        <v/>
      </c>
      <c r="J2246" t="str">
        <f>IF(KOKPIT!J2246&lt;&gt;"",KOKPIT!J2246,"")</f>
        <v/>
      </c>
      <c r="K2246" s="124" t="str">
        <f>IF(I2246&lt;&gt;"",SUMIFS('JPK_KR-1'!AJ:AJ,'JPK_KR-1'!W:W,J2246),"")</f>
        <v/>
      </c>
      <c r="L2246" s="124" t="str">
        <f>IF(I2246&lt;&gt;"",SUMIFS('JPK_KR-1'!AK:AK,'JPK_KR-1'!W:W,J2246),"")</f>
        <v/>
      </c>
    </row>
    <row r="2247" spans="1:12" x14ac:dyDescent="0.35">
      <c r="A2247" t="str">
        <f>IF(KOKPIT!A2247&lt;&gt;"",KOKPIT!A2247,"")</f>
        <v/>
      </c>
      <c r="B2247" t="str">
        <f>IF(KOKPIT!B2247&lt;&gt;"",KOKPIT!B2247,"")</f>
        <v/>
      </c>
      <c r="C2247" s="124" t="str">
        <f>IF(A2247&lt;&gt;"",SUMIFS('JPK_KR-1'!AL:AL,'JPK_KR-1'!W:W,B2247),"")</f>
        <v/>
      </c>
      <c r="D2247" s="124" t="str">
        <f>IF(A2247&lt;&gt;"",SUMIFS('JPK_KR-1'!AM:AM,'JPK_KR-1'!W:W,B2247),"")</f>
        <v/>
      </c>
      <c r="E2247" t="str">
        <f>IF(KOKPIT!E2247&lt;&gt;"",KOKPIT!E2247,"")</f>
        <v/>
      </c>
      <c r="F2247" t="str">
        <f>IF(KOKPIT!F2247&lt;&gt;"",KOKPIT!F2247,"")</f>
        <v/>
      </c>
      <c r="G2247" s="124" t="str">
        <f>IF(E2247&lt;&gt;"",SUMIFS('JPK_KR-1'!AL:AL,'JPK_KR-1'!W:W,F2247),"")</f>
        <v/>
      </c>
      <c r="H2247" s="124" t="str">
        <f>IF(E2247&lt;&gt;"",SUMIFS('JPK_KR-1'!AM:AM,'JPK_KR-1'!W:W,F2247),"")</f>
        <v/>
      </c>
      <c r="I2247" t="str">
        <f>IF(KOKPIT!I2247&lt;&gt;"",KOKPIT!I2247,"")</f>
        <v/>
      </c>
      <c r="J2247" t="str">
        <f>IF(KOKPIT!J2247&lt;&gt;"",KOKPIT!J2247,"")</f>
        <v/>
      </c>
      <c r="K2247" s="124" t="str">
        <f>IF(I2247&lt;&gt;"",SUMIFS('JPK_KR-1'!AJ:AJ,'JPK_KR-1'!W:W,J2247),"")</f>
        <v/>
      </c>
      <c r="L2247" s="124" t="str">
        <f>IF(I2247&lt;&gt;"",SUMIFS('JPK_KR-1'!AK:AK,'JPK_KR-1'!W:W,J2247),"")</f>
        <v/>
      </c>
    </row>
    <row r="2248" spans="1:12" x14ac:dyDescent="0.35">
      <c r="A2248" t="str">
        <f>IF(KOKPIT!A2248&lt;&gt;"",KOKPIT!A2248,"")</f>
        <v/>
      </c>
      <c r="B2248" t="str">
        <f>IF(KOKPIT!B2248&lt;&gt;"",KOKPIT!B2248,"")</f>
        <v/>
      </c>
      <c r="C2248" s="124" t="str">
        <f>IF(A2248&lt;&gt;"",SUMIFS('JPK_KR-1'!AL:AL,'JPK_KR-1'!W:W,B2248),"")</f>
        <v/>
      </c>
      <c r="D2248" s="124" t="str">
        <f>IF(A2248&lt;&gt;"",SUMIFS('JPK_KR-1'!AM:AM,'JPK_KR-1'!W:W,B2248),"")</f>
        <v/>
      </c>
      <c r="E2248" t="str">
        <f>IF(KOKPIT!E2248&lt;&gt;"",KOKPIT!E2248,"")</f>
        <v/>
      </c>
      <c r="F2248" t="str">
        <f>IF(KOKPIT!F2248&lt;&gt;"",KOKPIT!F2248,"")</f>
        <v/>
      </c>
      <c r="G2248" s="124" t="str">
        <f>IF(E2248&lt;&gt;"",SUMIFS('JPK_KR-1'!AL:AL,'JPK_KR-1'!W:W,F2248),"")</f>
        <v/>
      </c>
      <c r="H2248" s="124" t="str">
        <f>IF(E2248&lt;&gt;"",SUMIFS('JPK_KR-1'!AM:AM,'JPK_KR-1'!W:W,F2248),"")</f>
        <v/>
      </c>
      <c r="I2248" t="str">
        <f>IF(KOKPIT!I2248&lt;&gt;"",KOKPIT!I2248,"")</f>
        <v/>
      </c>
      <c r="J2248" t="str">
        <f>IF(KOKPIT!J2248&lt;&gt;"",KOKPIT!J2248,"")</f>
        <v/>
      </c>
      <c r="K2248" s="124" t="str">
        <f>IF(I2248&lt;&gt;"",SUMIFS('JPK_KR-1'!AJ:AJ,'JPK_KR-1'!W:W,J2248),"")</f>
        <v/>
      </c>
      <c r="L2248" s="124" t="str">
        <f>IF(I2248&lt;&gt;"",SUMIFS('JPK_KR-1'!AK:AK,'JPK_KR-1'!W:W,J2248),"")</f>
        <v/>
      </c>
    </row>
    <row r="2249" spans="1:12" x14ac:dyDescent="0.35">
      <c r="A2249" t="str">
        <f>IF(KOKPIT!A2249&lt;&gt;"",KOKPIT!A2249,"")</f>
        <v/>
      </c>
      <c r="B2249" t="str">
        <f>IF(KOKPIT!B2249&lt;&gt;"",KOKPIT!B2249,"")</f>
        <v/>
      </c>
      <c r="C2249" s="124" t="str">
        <f>IF(A2249&lt;&gt;"",SUMIFS('JPK_KR-1'!AL:AL,'JPK_KR-1'!W:W,B2249),"")</f>
        <v/>
      </c>
      <c r="D2249" s="124" t="str">
        <f>IF(A2249&lt;&gt;"",SUMIFS('JPK_KR-1'!AM:AM,'JPK_KR-1'!W:W,B2249),"")</f>
        <v/>
      </c>
      <c r="E2249" t="str">
        <f>IF(KOKPIT!E2249&lt;&gt;"",KOKPIT!E2249,"")</f>
        <v/>
      </c>
      <c r="F2249" t="str">
        <f>IF(KOKPIT!F2249&lt;&gt;"",KOKPIT!F2249,"")</f>
        <v/>
      </c>
      <c r="G2249" s="124" t="str">
        <f>IF(E2249&lt;&gt;"",SUMIFS('JPK_KR-1'!AL:AL,'JPK_KR-1'!W:W,F2249),"")</f>
        <v/>
      </c>
      <c r="H2249" s="124" t="str">
        <f>IF(E2249&lt;&gt;"",SUMIFS('JPK_KR-1'!AM:AM,'JPK_KR-1'!W:W,F2249),"")</f>
        <v/>
      </c>
      <c r="I2249" t="str">
        <f>IF(KOKPIT!I2249&lt;&gt;"",KOKPIT!I2249,"")</f>
        <v/>
      </c>
      <c r="J2249" t="str">
        <f>IF(KOKPIT!J2249&lt;&gt;"",KOKPIT!J2249,"")</f>
        <v/>
      </c>
      <c r="K2249" s="124" t="str">
        <f>IF(I2249&lt;&gt;"",SUMIFS('JPK_KR-1'!AJ:AJ,'JPK_KR-1'!W:W,J2249),"")</f>
        <v/>
      </c>
      <c r="L2249" s="124" t="str">
        <f>IF(I2249&lt;&gt;"",SUMIFS('JPK_KR-1'!AK:AK,'JPK_KR-1'!W:W,J2249),"")</f>
        <v/>
      </c>
    </row>
    <row r="2250" spans="1:12" x14ac:dyDescent="0.35">
      <c r="A2250" t="str">
        <f>IF(KOKPIT!A2250&lt;&gt;"",KOKPIT!A2250,"")</f>
        <v/>
      </c>
      <c r="B2250" t="str">
        <f>IF(KOKPIT!B2250&lt;&gt;"",KOKPIT!B2250,"")</f>
        <v/>
      </c>
      <c r="C2250" s="124" t="str">
        <f>IF(A2250&lt;&gt;"",SUMIFS('JPK_KR-1'!AL:AL,'JPK_KR-1'!W:W,B2250),"")</f>
        <v/>
      </c>
      <c r="D2250" s="124" t="str">
        <f>IF(A2250&lt;&gt;"",SUMIFS('JPK_KR-1'!AM:AM,'JPK_KR-1'!W:W,B2250),"")</f>
        <v/>
      </c>
      <c r="E2250" t="str">
        <f>IF(KOKPIT!E2250&lt;&gt;"",KOKPIT!E2250,"")</f>
        <v/>
      </c>
      <c r="F2250" t="str">
        <f>IF(KOKPIT!F2250&lt;&gt;"",KOKPIT!F2250,"")</f>
        <v/>
      </c>
      <c r="G2250" s="124" t="str">
        <f>IF(E2250&lt;&gt;"",SUMIFS('JPK_KR-1'!AL:AL,'JPK_KR-1'!W:W,F2250),"")</f>
        <v/>
      </c>
      <c r="H2250" s="124" t="str">
        <f>IF(E2250&lt;&gt;"",SUMIFS('JPK_KR-1'!AM:AM,'JPK_KR-1'!W:W,F2250),"")</f>
        <v/>
      </c>
      <c r="I2250" t="str">
        <f>IF(KOKPIT!I2250&lt;&gt;"",KOKPIT!I2250,"")</f>
        <v/>
      </c>
      <c r="J2250" t="str">
        <f>IF(KOKPIT!J2250&lt;&gt;"",KOKPIT!J2250,"")</f>
        <v/>
      </c>
      <c r="K2250" s="124" t="str">
        <f>IF(I2250&lt;&gt;"",SUMIFS('JPK_KR-1'!AJ:AJ,'JPK_KR-1'!W:W,J2250),"")</f>
        <v/>
      </c>
      <c r="L2250" s="124" t="str">
        <f>IF(I2250&lt;&gt;"",SUMIFS('JPK_KR-1'!AK:AK,'JPK_KR-1'!W:W,J2250),"")</f>
        <v/>
      </c>
    </row>
    <row r="2251" spans="1:12" x14ac:dyDescent="0.35">
      <c r="A2251" t="str">
        <f>IF(KOKPIT!A2251&lt;&gt;"",KOKPIT!A2251,"")</f>
        <v/>
      </c>
      <c r="B2251" t="str">
        <f>IF(KOKPIT!B2251&lt;&gt;"",KOKPIT!B2251,"")</f>
        <v/>
      </c>
      <c r="C2251" s="124" t="str">
        <f>IF(A2251&lt;&gt;"",SUMIFS('JPK_KR-1'!AL:AL,'JPK_KR-1'!W:W,B2251),"")</f>
        <v/>
      </c>
      <c r="D2251" s="124" t="str">
        <f>IF(A2251&lt;&gt;"",SUMIFS('JPK_KR-1'!AM:AM,'JPK_KR-1'!W:W,B2251),"")</f>
        <v/>
      </c>
      <c r="E2251" t="str">
        <f>IF(KOKPIT!E2251&lt;&gt;"",KOKPIT!E2251,"")</f>
        <v/>
      </c>
      <c r="F2251" t="str">
        <f>IF(KOKPIT!F2251&lt;&gt;"",KOKPIT!F2251,"")</f>
        <v/>
      </c>
      <c r="G2251" s="124" t="str">
        <f>IF(E2251&lt;&gt;"",SUMIFS('JPK_KR-1'!AL:AL,'JPK_KR-1'!W:W,F2251),"")</f>
        <v/>
      </c>
      <c r="H2251" s="124" t="str">
        <f>IF(E2251&lt;&gt;"",SUMIFS('JPK_KR-1'!AM:AM,'JPK_KR-1'!W:W,F2251),"")</f>
        <v/>
      </c>
      <c r="I2251" t="str">
        <f>IF(KOKPIT!I2251&lt;&gt;"",KOKPIT!I2251,"")</f>
        <v/>
      </c>
      <c r="J2251" t="str">
        <f>IF(KOKPIT!J2251&lt;&gt;"",KOKPIT!J2251,"")</f>
        <v/>
      </c>
      <c r="K2251" s="124" t="str">
        <f>IF(I2251&lt;&gt;"",SUMIFS('JPK_KR-1'!AJ:AJ,'JPK_KR-1'!W:W,J2251),"")</f>
        <v/>
      </c>
      <c r="L2251" s="124" t="str">
        <f>IF(I2251&lt;&gt;"",SUMIFS('JPK_KR-1'!AK:AK,'JPK_KR-1'!W:W,J2251),"")</f>
        <v/>
      </c>
    </row>
    <row r="2252" spans="1:12" x14ac:dyDescent="0.35">
      <c r="A2252" t="str">
        <f>IF(KOKPIT!A2252&lt;&gt;"",KOKPIT!A2252,"")</f>
        <v/>
      </c>
      <c r="B2252" t="str">
        <f>IF(KOKPIT!B2252&lt;&gt;"",KOKPIT!B2252,"")</f>
        <v/>
      </c>
      <c r="C2252" s="124" t="str">
        <f>IF(A2252&lt;&gt;"",SUMIFS('JPK_KR-1'!AL:AL,'JPK_KR-1'!W:W,B2252),"")</f>
        <v/>
      </c>
      <c r="D2252" s="124" t="str">
        <f>IF(A2252&lt;&gt;"",SUMIFS('JPK_KR-1'!AM:AM,'JPK_KR-1'!W:W,B2252),"")</f>
        <v/>
      </c>
      <c r="E2252" t="str">
        <f>IF(KOKPIT!E2252&lt;&gt;"",KOKPIT!E2252,"")</f>
        <v/>
      </c>
      <c r="F2252" t="str">
        <f>IF(KOKPIT!F2252&lt;&gt;"",KOKPIT!F2252,"")</f>
        <v/>
      </c>
      <c r="G2252" s="124" t="str">
        <f>IF(E2252&lt;&gt;"",SUMIFS('JPK_KR-1'!AL:AL,'JPK_KR-1'!W:W,F2252),"")</f>
        <v/>
      </c>
      <c r="H2252" s="124" t="str">
        <f>IF(E2252&lt;&gt;"",SUMIFS('JPK_KR-1'!AM:AM,'JPK_KR-1'!W:W,F2252),"")</f>
        <v/>
      </c>
      <c r="I2252" t="str">
        <f>IF(KOKPIT!I2252&lt;&gt;"",KOKPIT!I2252,"")</f>
        <v/>
      </c>
      <c r="J2252" t="str">
        <f>IF(KOKPIT!J2252&lt;&gt;"",KOKPIT!J2252,"")</f>
        <v/>
      </c>
      <c r="K2252" s="124" t="str">
        <f>IF(I2252&lt;&gt;"",SUMIFS('JPK_KR-1'!AJ:AJ,'JPK_KR-1'!W:W,J2252),"")</f>
        <v/>
      </c>
      <c r="L2252" s="124" t="str">
        <f>IF(I2252&lt;&gt;"",SUMIFS('JPK_KR-1'!AK:AK,'JPK_KR-1'!W:W,J2252),"")</f>
        <v/>
      </c>
    </row>
    <row r="2253" spans="1:12" x14ac:dyDescent="0.35">
      <c r="A2253" t="str">
        <f>IF(KOKPIT!A2253&lt;&gt;"",KOKPIT!A2253,"")</f>
        <v/>
      </c>
      <c r="B2253" t="str">
        <f>IF(KOKPIT!B2253&lt;&gt;"",KOKPIT!B2253,"")</f>
        <v/>
      </c>
      <c r="C2253" s="124" t="str">
        <f>IF(A2253&lt;&gt;"",SUMIFS('JPK_KR-1'!AL:AL,'JPK_KR-1'!W:W,B2253),"")</f>
        <v/>
      </c>
      <c r="D2253" s="124" t="str">
        <f>IF(A2253&lt;&gt;"",SUMIFS('JPK_KR-1'!AM:AM,'JPK_KR-1'!W:W,B2253),"")</f>
        <v/>
      </c>
      <c r="E2253" t="str">
        <f>IF(KOKPIT!E2253&lt;&gt;"",KOKPIT!E2253,"")</f>
        <v/>
      </c>
      <c r="F2253" t="str">
        <f>IF(KOKPIT!F2253&lt;&gt;"",KOKPIT!F2253,"")</f>
        <v/>
      </c>
      <c r="G2253" s="124" t="str">
        <f>IF(E2253&lt;&gt;"",SUMIFS('JPK_KR-1'!AL:AL,'JPK_KR-1'!W:W,F2253),"")</f>
        <v/>
      </c>
      <c r="H2253" s="124" t="str">
        <f>IF(E2253&lt;&gt;"",SUMIFS('JPK_KR-1'!AM:AM,'JPK_KR-1'!W:W,F2253),"")</f>
        <v/>
      </c>
      <c r="I2253" t="str">
        <f>IF(KOKPIT!I2253&lt;&gt;"",KOKPIT!I2253,"")</f>
        <v/>
      </c>
      <c r="J2253" t="str">
        <f>IF(KOKPIT!J2253&lt;&gt;"",KOKPIT!J2253,"")</f>
        <v/>
      </c>
      <c r="K2253" s="124" t="str">
        <f>IF(I2253&lt;&gt;"",SUMIFS('JPK_KR-1'!AJ:AJ,'JPK_KR-1'!W:W,J2253),"")</f>
        <v/>
      </c>
      <c r="L2253" s="124" t="str">
        <f>IF(I2253&lt;&gt;"",SUMIFS('JPK_KR-1'!AK:AK,'JPK_KR-1'!W:W,J2253),"")</f>
        <v/>
      </c>
    </row>
    <row r="2254" spans="1:12" x14ac:dyDescent="0.35">
      <c r="A2254" t="str">
        <f>IF(KOKPIT!A2254&lt;&gt;"",KOKPIT!A2254,"")</f>
        <v/>
      </c>
      <c r="B2254" t="str">
        <f>IF(KOKPIT!B2254&lt;&gt;"",KOKPIT!B2254,"")</f>
        <v/>
      </c>
      <c r="C2254" s="124" t="str">
        <f>IF(A2254&lt;&gt;"",SUMIFS('JPK_KR-1'!AL:AL,'JPK_KR-1'!W:W,B2254),"")</f>
        <v/>
      </c>
      <c r="D2254" s="124" t="str">
        <f>IF(A2254&lt;&gt;"",SUMIFS('JPK_KR-1'!AM:AM,'JPK_KR-1'!W:W,B2254),"")</f>
        <v/>
      </c>
      <c r="E2254" t="str">
        <f>IF(KOKPIT!E2254&lt;&gt;"",KOKPIT!E2254,"")</f>
        <v/>
      </c>
      <c r="F2254" t="str">
        <f>IF(KOKPIT!F2254&lt;&gt;"",KOKPIT!F2254,"")</f>
        <v/>
      </c>
      <c r="G2254" s="124" t="str">
        <f>IF(E2254&lt;&gt;"",SUMIFS('JPK_KR-1'!AL:AL,'JPK_KR-1'!W:W,F2254),"")</f>
        <v/>
      </c>
      <c r="H2254" s="124" t="str">
        <f>IF(E2254&lt;&gt;"",SUMIFS('JPK_KR-1'!AM:AM,'JPK_KR-1'!W:W,F2254),"")</f>
        <v/>
      </c>
      <c r="I2254" t="str">
        <f>IF(KOKPIT!I2254&lt;&gt;"",KOKPIT!I2254,"")</f>
        <v/>
      </c>
      <c r="J2254" t="str">
        <f>IF(KOKPIT!J2254&lt;&gt;"",KOKPIT!J2254,"")</f>
        <v/>
      </c>
      <c r="K2254" s="124" t="str">
        <f>IF(I2254&lt;&gt;"",SUMIFS('JPK_KR-1'!AJ:AJ,'JPK_KR-1'!W:W,J2254),"")</f>
        <v/>
      </c>
      <c r="L2254" s="124" t="str">
        <f>IF(I2254&lt;&gt;"",SUMIFS('JPK_KR-1'!AK:AK,'JPK_KR-1'!W:W,J2254),"")</f>
        <v/>
      </c>
    </row>
    <row r="2255" spans="1:12" x14ac:dyDescent="0.35">
      <c r="A2255" t="str">
        <f>IF(KOKPIT!A2255&lt;&gt;"",KOKPIT!A2255,"")</f>
        <v/>
      </c>
      <c r="B2255" t="str">
        <f>IF(KOKPIT!B2255&lt;&gt;"",KOKPIT!B2255,"")</f>
        <v/>
      </c>
      <c r="C2255" s="124" t="str">
        <f>IF(A2255&lt;&gt;"",SUMIFS('JPK_KR-1'!AL:AL,'JPK_KR-1'!W:W,B2255),"")</f>
        <v/>
      </c>
      <c r="D2255" s="124" t="str">
        <f>IF(A2255&lt;&gt;"",SUMIFS('JPK_KR-1'!AM:AM,'JPK_KR-1'!W:W,B2255),"")</f>
        <v/>
      </c>
      <c r="E2255" t="str">
        <f>IF(KOKPIT!E2255&lt;&gt;"",KOKPIT!E2255,"")</f>
        <v/>
      </c>
      <c r="F2255" t="str">
        <f>IF(KOKPIT!F2255&lt;&gt;"",KOKPIT!F2255,"")</f>
        <v/>
      </c>
      <c r="G2255" s="124" t="str">
        <f>IF(E2255&lt;&gt;"",SUMIFS('JPK_KR-1'!AL:AL,'JPK_KR-1'!W:W,F2255),"")</f>
        <v/>
      </c>
      <c r="H2255" s="124" t="str">
        <f>IF(E2255&lt;&gt;"",SUMIFS('JPK_KR-1'!AM:AM,'JPK_KR-1'!W:W,F2255),"")</f>
        <v/>
      </c>
      <c r="I2255" t="str">
        <f>IF(KOKPIT!I2255&lt;&gt;"",KOKPIT!I2255,"")</f>
        <v/>
      </c>
      <c r="J2255" t="str">
        <f>IF(KOKPIT!J2255&lt;&gt;"",KOKPIT!J2255,"")</f>
        <v/>
      </c>
      <c r="K2255" s="124" t="str">
        <f>IF(I2255&lt;&gt;"",SUMIFS('JPK_KR-1'!AJ:AJ,'JPK_KR-1'!W:W,J2255),"")</f>
        <v/>
      </c>
      <c r="L2255" s="124" t="str">
        <f>IF(I2255&lt;&gt;"",SUMIFS('JPK_KR-1'!AK:AK,'JPK_KR-1'!W:W,J2255),"")</f>
        <v/>
      </c>
    </row>
    <row r="2256" spans="1:12" x14ac:dyDescent="0.35">
      <c r="A2256" t="str">
        <f>IF(KOKPIT!A2256&lt;&gt;"",KOKPIT!A2256,"")</f>
        <v/>
      </c>
      <c r="B2256" t="str">
        <f>IF(KOKPIT!B2256&lt;&gt;"",KOKPIT!B2256,"")</f>
        <v/>
      </c>
      <c r="C2256" s="124" t="str">
        <f>IF(A2256&lt;&gt;"",SUMIFS('JPK_KR-1'!AL:AL,'JPK_KR-1'!W:W,B2256),"")</f>
        <v/>
      </c>
      <c r="D2256" s="124" t="str">
        <f>IF(A2256&lt;&gt;"",SUMIFS('JPK_KR-1'!AM:AM,'JPK_KR-1'!W:W,B2256),"")</f>
        <v/>
      </c>
      <c r="E2256" t="str">
        <f>IF(KOKPIT!E2256&lt;&gt;"",KOKPIT!E2256,"")</f>
        <v/>
      </c>
      <c r="F2256" t="str">
        <f>IF(KOKPIT!F2256&lt;&gt;"",KOKPIT!F2256,"")</f>
        <v/>
      </c>
      <c r="G2256" s="124" t="str">
        <f>IF(E2256&lt;&gt;"",SUMIFS('JPK_KR-1'!AL:AL,'JPK_KR-1'!W:W,F2256),"")</f>
        <v/>
      </c>
      <c r="H2256" s="124" t="str">
        <f>IF(E2256&lt;&gt;"",SUMIFS('JPK_KR-1'!AM:AM,'JPK_KR-1'!W:W,F2256),"")</f>
        <v/>
      </c>
      <c r="I2256" t="str">
        <f>IF(KOKPIT!I2256&lt;&gt;"",KOKPIT!I2256,"")</f>
        <v/>
      </c>
      <c r="J2256" t="str">
        <f>IF(KOKPIT!J2256&lt;&gt;"",KOKPIT!J2256,"")</f>
        <v/>
      </c>
      <c r="K2256" s="124" t="str">
        <f>IF(I2256&lt;&gt;"",SUMIFS('JPK_KR-1'!AJ:AJ,'JPK_KR-1'!W:W,J2256),"")</f>
        <v/>
      </c>
      <c r="L2256" s="124" t="str">
        <f>IF(I2256&lt;&gt;"",SUMIFS('JPK_KR-1'!AK:AK,'JPK_KR-1'!W:W,J2256),"")</f>
        <v/>
      </c>
    </row>
    <row r="2257" spans="1:12" x14ac:dyDescent="0.35">
      <c r="A2257" t="str">
        <f>IF(KOKPIT!A2257&lt;&gt;"",KOKPIT!A2257,"")</f>
        <v/>
      </c>
      <c r="B2257" t="str">
        <f>IF(KOKPIT!B2257&lt;&gt;"",KOKPIT!B2257,"")</f>
        <v/>
      </c>
      <c r="C2257" s="124" t="str">
        <f>IF(A2257&lt;&gt;"",SUMIFS('JPK_KR-1'!AL:AL,'JPK_KR-1'!W:W,B2257),"")</f>
        <v/>
      </c>
      <c r="D2257" s="124" t="str">
        <f>IF(A2257&lt;&gt;"",SUMIFS('JPK_KR-1'!AM:AM,'JPK_KR-1'!W:W,B2257),"")</f>
        <v/>
      </c>
      <c r="E2257" t="str">
        <f>IF(KOKPIT!E2257&lt;&gt;"",KOKPIT!E2257,"")</f>
        <v/>
      </c>
      <c r="F2257" t="str">
        <f>IF(KOKPIT!F2257&lt;&gt;"",KOKPIT!F2257,"")</f>
        <v/>
      </c>
      <c r="G2257" s="124" t="str">
        <f>IF(E2257&lt;&gt;"",SUMIFS('JPK_KR-1'!AL:AL,'JPK_KR-1'!W:W,F2257),"")</f>
        <v/>
      </c>
      <c r="H2257" s="124" t="str">
        <f>IF(E2257&lt;&gt;"",SUMIFS('JPK_KR-1'!AM:AM,'JPK_KR-1'!W:W,F2257),"")</f>
        <v/>
      </c>
      <c r="I2257" t="str">
        <f>IF(KOKPIT!I2257&lt;&gt;"",KOKPIT!I2257,"")</f>
        <v/>
      </c>
      <c r="J2257" t="str">
        <f>IF(KOKPIT!J2257&lt;&gt;"",KOKPIT!J2257,"")</f>
        <v/>
      </c>
      <c r="K2257" s="124" t="str">
        <f>IF(I2257&lt;&gt;"",SUMIFS('JPK_KR-1'!AJ:AJ,'JPK_KR-1'!W:W,J2257),"")</f>
        <v/>
      </c>
      <c r="L2257" s="124" t="str">
        <f>IF(I2257&lt;&gt;"",SUMIFS('JPK_KR-1'!AK:AK,'JPK_KR-1'!W:W,J2257),"")</f>
        <v/>
      </c>
    </row>
    <row r="2258" spans="1:12" x14ac:dyDescent="0.35">
      <c r="A2258" t="str">
        <f>IF(KOKPIT!A2258&lt;&gt;"",KOKPIT!A2258,"")</f>
        <v/>
      </c>
      <c r="B2258" t="str">
        <f>IF(KOKPIT!B2258&lt;&gt;"",KOKPIT!B2258,"")</f>
        <v/>
      </c>
      <c r="C2258" s="124" t="str">
        <f>IF(A2258&lt;&gt;"",SUMIFS('JPK_KR-1'!AL:AL,'JPK_KR-1'!W:W,B2258),"")</f>
        <v/>
      </c>
      <c r="D2258" s="124" t="str">
        <f>IF(A2258&lt;&gt;"",SUMIFS('JPK_KR-1'!AM:AM,'JPK_KR-1'!W:W,B2258),"")</f>
        <v/>
      </c>
      <c r="E2258" t="str">
        <f>IF(KOKPIT!E2258&lt;&gt;"",KOKPIT!E2258,"")</f>
        <v/>
      </c>
      <c r="F2258" t="str">
        <f>IF(KOKPIT!F2258&lt;&gt;"",KOKPIT!F2258,"")</f>
        <v/>
      </c>
      <c r="G2258" s="124" t="str">
        <f>IF(E2258&lt;&gt;"",SUMIFS('JPK_KR-1'!AL:AL,'JPK_KR-1'!W:W,F2258),"")</f>
        <v/>
      </c>
      <c r="H2258" s="124" t="str">
        <f>IF(E2258&lt;&gt;"",SUMIFS('JPK_KR-1'!AM:AM,'JPK_KR-1'!W:W,F2258),"")</f>
        <v/>
      </c>
      <c r="I2258" t="str">
        <f>IF(KOKPIT!I2258&lt;&gt;"",KOKPIT!I2258,"")</f>
        <v/>
      </c>
      <c r="J2258" t="str">
        <f>IF(KOKPIT!J2258&lt;&gt;"",KOKPIT!J2258,"")</f>
        <v/>
      </c>
      <c r="K2258" s="124" t="str">
        <f>IF(I2258&lt;&gt;"",SUMIFS('JPK_KR-1'!AJ:AJ,'JPK_KR-1'!W:W,J2258),"")</f>
        <v/>
      </c>
      <c r="L2258" s="124" t="str">
        <f>IF(I2258&lt;&gt;"",SUMIFS('JPK_KR-1'!AK:AK,'JPK_KR-1'!W:W,J2258),"")</f>
        <v/>
      </c>
    </row>
    <row r="2259" spans="1:12" x14ac:dyDescent="0.35">
      <c r="A2259" t="str">
        <f>IF(KOKPIT!A2259&lt;&gt;"",KOKPIT!A2259,"")</f>
        <v/>
      </c>
      <c r="B2259" t="str">
        <f>IF(KOKPIT!B2259&lt;&gt;"",KOKPIT!B2259,"")</f>
        <v/>
      </c>
      <c r="C2259" s="124" t="str">
        <f>IF(A2259&lt;&gt;"",SUMIFS('JPK_KR-1'!AL:AL,'JPK_KR-1'!W:W,B2259),"")</f>
        <v/>
      </c>
      <c r="D2259" s="124" t="str">
        <f>IF(A2259&lt;&gt;"",SUMIFS('JPK_KR-1'!AM:AM,'JPK_KR-1'!W:W,B2259),"")</f>
        <v/>
      </c>
      <c r="E2259" t="str">
        <f>IF(KOKPIT!E2259&lt;&gt;"",KOKPIT!E2259,"")</f>
        <v/>
      </c>
      <c r="F2259" t="str">
        <f>IF(KOKPIT!F2259&lt;&gt;"",KOKPIT!F2259,"")</f>
        <v/>
      </c>
      <c r="G2259" s="124" t="str">
        <f>IF(E2259&lt;&gt;"",SUMIFS('JPK_KR-1'!AL:AL,'JPK_KR-1'!W:W,F2259),"")</f>
        <v/>
      </c>
      <c r="H2259" s="124" t="str">
        <f>IF(E2259&lt;&gt;"",SUMIFS('JPK_KR-1'!AM:AM,'JPK_KR-1'!W:W,F2259),"")</f>
        <v/>
      </c>
      <c r="I2259" t="str">
        <f>IF(KOKPIT!I2259&lt;&gt;"",KOKPIT!I2259,"")</f>
        <v/>
      </c>
      <c r="J2259" t="str">
        <f>IF(KOKPIT!J2259&lt;&gt;"",KOKPIT!J2259,"")</f>
        <v/>
      </c>
      <c r="K2259" s="124" t="str">
        <f>IF(I2259&lt;&gt;"",SUMIFS('JPK_KR-1'!AJ:AJ,'JPK_KR-1'!W:W,J2259),"")</f>
        <v/>
      </c>
      <c r="L2259" s="124" t="str">
        <f>IF(I2259&lt;&gt;"",SUMIFS('JPK_KR-1'!AK:AK,'JPK_KR-1'!W:W,J2259),"")</f>
        <v/>
      </c>
    </row>
    <row r="2260" spans="1:12" x14ac:dyDescent="0.35">
      <c r="A2260" t="str">
        <f>IF(KOKPIT!A2260&lt;&gt;"",KOKPIT!A2260,"")</f>
        <v/>
      </c>
      <c r="B2260" t="str">
        <f>IF(KOKPIT!B2260&lt;&gt;"",KOKPIT!B2260,"")</f>
        <v/>
      </c>
      <c r="C2260" s="124" t="str">
        <f>IF(A2260&lt;&gt;"",SUMIFS('JPK_KR-1'!AL:AL,'JPK_KR-1'!W:W,B2260),"")</f>
        <v/>
      </c>
      <c r="D2260" s="124" t="str">
        <f>IF(A2260&lt;&gt;"",SUMIFS('JPK_KR-1'!AM:AM,'JPK_KR-1'!W:W,B2260),"")</f>
        <v/>
      </c>
      <c r="E2260" t="str">
        <f>IF(KOKPIT!E2260&lt;&gt;"",KOKPIT!E2260,"")</f>
        <v/>
      </c>
      <c r="F2260" t="str">
        <f>IF(KOKPIT!F2260&lt;&gt;"",KOKPIT!F2260,"")</f>
        <v/>
      </c>
      <c r="G2260" s="124" t="str">
        <f>IF(E2260&lt;&gt;"",SUMIFS('JPK_KR-1'!AL:AL,'JPK_KR-1'!W:W,F2260),"")</f>
        <v/>
      </c>
      <c r="H2260" s="124" t="str">
        <f>IF(E2260&lt;&gt;"",SUMIFS('JPK_KR-1'!AM:AM,'JPK_KR-1'!W:W,F2260),"")</f>
        <v/>
      </c>
      <c r="I2260" t="str">
        <f>IF(KOKPIT!I2260&lt;&gt;"",KOKPIT!I2260,"")</f>
        <v/>
      </c>
      <c r="J2260" t="str">
        <f>IF(KOKPIT!J2260&lt;&gt;"",KOKPIT!J2260,"")</f>
        <v/>
      </c>
      <c r="K2260" s="124" t="str">
        <f>IF(I2260&lt;&gt;"",SUMIFS('JPK_KR-1'!AJ:AJ,'JPK_KR-1'!W:W,J2260),"")</f>
        <v/>
      </c>
      <c r="L2260" s="124" t="str">
        <f>IF(I2260&lt;&gt;"",SUMIFS('JPK_KR-1'!AK:AK,'JPK_KR-1'!W:W,J2260),"")</f>
        <v/>
      </c>
    </row>
    <row r="2261" spans="1:12" x14ac:dyDescent="0.35">
      <c r="A2261" t="str">
        <f>IF(KOKPIT!A2261&lt;&gt;"",KOKPIT!A2261,"")</f>
        <v/>
      </c>
      <c r="B2261" t="str">
        <f>IF(KOKPIT!B2261&lt;&gt;"",KOKPIT!B2261,"")</f>
        <v/>
      </c>
      <c r="C2261" s="124" t="str">
        <f>IF(A2261&lt;&gt;"",SUMIFS('JPK_KR-1'!AL:AL,'JPK_KR-1'!W:W,B2261),"")</f>
        <v/>
      </c>
      <c r="D2261" s="124" t="str">
        <f>IF(A2261&lt;&gt;"",SUMIFS('JPK_KR-1'!AM:AM,'JPK_KR-1'!W:W,B2261),"")</f>
        <v/>
      </c>
      <c r="E2261" t="str">
        <f>IF(KOKPIT!E2261&lt;&gt;"",KOKPIT!E2261,"")</f>
        <v/>
      </c>
      <c r="F2261" t="str">
        <f>IF(KOKPIT!F2261&lt;&gt;"",KOKPIT!F2261,"")</f>
        <v/>
      </c>
      <c r="G2261" s="124" t="str">
        <f>IF(E2261&lt;&gt;"",SUMIFS('JPK_KR-1'!AL:AL,'JPK_KR-1'!W:W,F2261),"")</f>
        <v/>
      </c>
      <c r="H2261" s="124" t="str">
        <f>IF(E2261&lt;&gt;"",SUMIFS('JPK_KR-1'!AM:AM,'JPK_KR-1'!W:W,F2261),"")</f>
        <v/>
      </c>
      <c r="I2261" t="str">
        <f>IF(KOKPIT!I2261&lt;&gt;"",KOKPIT!I2261,"")</f>
        <v/>
      </c>
      <c r="J2261" t="str">
        <f>IF(KOKPIT!J2261&lt;&gt;"",KOKPIT!J2261,"")</f>
        <v/>
      </c>
      <c r="K2261" s="124" t="str">
        <f>IF(I2261&lt;&gt;"",SUMIFS('JPK_KR-1'!AJ:AJ,'JPK_KR-1'!W:W,J2261),"")</f>
        <v/>
      </c>
      <c r="L2261" s="124" t="str">
        <f>IF(I2261&lt;&gt;"",SUMIFS('JPK_KR-1'!AK:AK,'JPK_KR-1'!W:W,J2261),"")</f>
        <v/>
      </c>
    </row>
    <row r="2262" spans="1:12" x14ac:dyDescent="0.35">
      <c r="A2262" t="str">
        <f>IF(KOKPIT!A2262&lt;&gt;"",KOKPIT!A2262,"")</f>
        <v/>
      </c>
      <c r="B2262" t="str">
        <f>IF(KOKPIT!B2262&lt;&gt;"",KOKPIT!B2262,"")</f>
        <v/>
      </c>
      <c r="C2262" s="124" t="str">
        <f>IF(A2262&lt;&gt;"",SUMIFS('JPK_KR-1'!AL:AL,'JPK_KR-1'!W:W,B2262),"")</f>
        <v/>
      </c>
      <c r="D2262" s="124" t="str">
        <f>IF(A2262&lt;&gt;"",SUMIFS('JPK_KR-1'!AM:AM,'JPK_KR-1'!W:W,B2262),"")</f>
        <v/>
      </c>
      <c r="E2262" t="str">
        <f>IF(KOKPIT!E2262&lt;&gt;"",KOKPIT!E2262,"")</f>
        <v/>
      </c>
      <c r="F2262" t="str">
        <f>IF(KOKPIT!F2262&lt;&gt;"",KOKPIT!F2262,"")</f>
        <v/>
      </c>
      <c r="G2262" s="124" t="str">
        <f>IF(E2262&lt;&gt;"",SUMIFS('JPK_KR-1'!AL:AL,'JPK_KR-1'!W:W,F2262),"")</f>
        <v/>
      </c>
      <c r="H2262" s="124" t="str">
        <f>IF(E2262&lt;&gt;"",SUMIFS('JPK_KR-1'!AM:AM,'JPK_KR-1'!W:W,F2262),"")</f>
        <v/>
      </c>
      <c r="I2262" t="str">
        <f>IF(KOKPIT!I2262&lt;&gt;"",KOKPIT!I2262,"")</f>
        <v/>
      </c>
      <c r="J2262" t="str">
        <f>IF(KOKPIT!J2262&lt;&gt;"",KOKPIT!J2262,"")</f>
        <v/>
      </c>
      <c r="K2262" s="124" t="str">
        <f>IF(I2262&lt;&gt;"",SUMIFS('JPK_KR-1'!AJ:AJ,'JPK_KR-1'!W:W,J2262),"")</f>
        <v/>
      </c>
      <c r="L2262" s="124" t="str">
        <f>IF(I2262&lt;&gt;"",SUMIFS('JPK_KR-1'!AK:AK,'JPK_KR-1'!W:W,J2262),"")</f>
        <v/>
      </c>
    </row>
    <row r="2263" spans="1:12" x14ac:dyDescent="0.35">
      <c r="A2263" t="str">
        <f>IF(KOKPIT!A2263&lt;&gt;"",KOKPIT!A2263,"")</f>
        <v/>
      </c>
      <c r="B2263" t="str">
        <f>IF(KOKPIT!B2263&lt;&gt;"",KOKPIT!B2263,"")</f>
        <v/>
      </c>
      <c r="C2263" s="124" t="str">
        <f>IF(A2263&lt;&gt;"",SUMIFS('JPK_KR-1'!AL:AL,'JPK_KR-1'!W:W,B2263),"")</f>
        <v/>
      </c>
      <c r="D2263" s="124" t="str">
        <f>IF(A2263&lt;&gt;"",SUMIFS('JPK_KR-1'!AM:AM,'JPK_KR-1'!W:W,B2263),"")</f>
        <v/>
      </c>
      <c r="E2263" t="str">
        <f>IF(KOKPIT!E2263&lt;&gt;"",KOKPIT!E2263,"")</f>
        <v/>
      </c>
      <c r="F2263" t="str">
        <f>IF(KOKPIT!F2263&lt;&gt;"",KOKPIT!F2263,"")</f>
        <v/>
      </c>
      <c r="G2263" s="124" t="str">
        <f>IF(E2263&lt;&gt;"",SUMIFS('JPK_KR-1'!AL:AL,'JPK_KR-1'!W:W,F2263),"")</f>
        <v/>
      </c>
      <c r="H2263" s="124" t="str">
        <f>IF(E2263&lt;&gt;"",SUMIFS('JPK_KR-1'!AM:AM,'JPK_KR-1'!W:W,F2263),"")</f>
        <v/>
      </c>
      <c r="I2263" t="str">
        <f>IF(KOKPIT!I2263&lt;&gt;"",KOKPIT!I2263,"")</f>
        <v/>
      </c>
      <c r="J2263" t="str">
        <f>IF(KOKPIT!J2263&lt;&gt;"",KOKPIT!J2263,"")</f>
        <v/>
      </c>
      <c r="K2263" s="124" t="str">
        <f>IF(I2263&lt;&gt;"",SUMIFS('JPK_KR-1'!AJ:AJ,'JPK_KR-1'!W:W,J2263),"")</f>
        <v/>
      </c>
      <c r="L2263" s="124" t="str">
        <f>IF(I2263&lt;&gt;"",SUMIFS('JPK_KR-1'!AK:AK,'JPK_KR-1'!W:W,J2263),"")</f>
        <v/>
      </c>
    </row>
    <row r="2264" spans="1:12" x14ac:dyDescent="0.35">
      <c r="A2264" t="str">
        <f>IF(KOKPIT!A2264&lt;&gt;"",KOKPIT!A2264,"")</f>
        <v/>
      </c>
      <c r="B2264" t="str">
        <f>IF(KOKPIT!B2264&lt;&gt;"",KOKPIT!B2264,"")</f>
        <v/>
      </c>
      <c r="C2264" s="124" t="str">
        <f>IF(A2264&lt;&gt;"",SUMIFS('JPK_KR-1'!AL:AL,'JPK_KR-1'!W:W,B2264),"")</f>
        <v/>
      </c>
      <c r="D2264" s="124" t="str">
        <f>IF(A2264&lt;&gt;"",SUMIFS('JPK_KR-1'!AM:AM,'JPK_KR-1'!W:W,B2264),"")</f>
        <v/>
      </c>
      <c r="E2264" t="str">
        <f>IF(KOKPIT!E2264&lt;&gt;"",KOKPIT!E2264,"")</f>
        <v/>
      </c>
      <c r="F2264" t="str">
        <f>IF(KOKPIT!F2264&lt;&gt;"",KOKPIT!F2264,"")</f>
        <v/>
      </c>
      <c r="G2264" s="124" t="str">
        <f>IF(E2264&lt;&gt;"",SUMIFS('JPK_KR-1'!AL:AL,'JPK_KR-1'!W:W,F2264),"")</f>
        <v/>
      </c>
      <c r="H2264" s="124" t="str">
        <f>IF(E2264&lt;&gt;"",SUMIFS('JPK_KR-1'!AM:AM,'JPK_KR-1'!W:W,F2264),"")</f>
        <v/>
      </c>
      <c r="I2264" t="str">
        <f>IF(KOKPIT!I2264&lt;&gt;"",KOKPIT!I2264,"")</f>
        <v/>
      </c>
      <c r="J2264" t="str">
        <f>IF(KOKPIT!J2264&lt;&gt;"",KOKPIT!J2264,"")</f>
        <v/>
      </c>
      <c r="K2264" s="124" t="str">
        <f>IF(I2264&lt;&gt;"",SUMIFS('JPK_KR-1'!AJ:AJ,'JPK_KR-1'!W:W,J2264),"")</f>
        <v/>
      </c>
      <c r="L2264" s="124" t="str">
        <f>IF(I2264&lt;&gt;"",SUMIFS('JPK_KR-1'!AK:AK,'JPK_KR-1'!W:W,J2264),"")</f>
        <v/>
      </c>
    </row>
    <row r="2265" spans="1:12" x14ac:dyDescent="0.35">
      <c r="A2265" t="str">
        <f>IF(KOKPIT!A2265&lt;&gt;"",KOKPIT!A2265,"")</f>
        <v/>
      </c>
      <c r="B2265" t="str">
        <f>IF(KOKPIT!B2265&lt;&gt;"",KOKPIT!B2265,"")</f>
        <v/>
      </c>
      <c r="C2265" s="124" t="str">
        <f>IF(A2265&lt;&gt;"",SUMIFS('JPK_KR-1'!AL:AL,'JPK_KR-1'!W:W,B2265),"")</f>
        <v/>
      </c>
      <c r="D2265" s="124" t="str">
        <f>IF(A2265&lt;&gt;"",SUMIFS('JPK_KR-1'!AM:AM,'JPK_KR-1'!W:W,B2265),"")</f>
        <v/>
      </c>
      <c r="E2265" t="str">
        <f>IF(KOKPIT!E2265&lt;&gt;"",KOKPIT!E2265,"")</f>
        <v/>
      </c>
      <c r="F2265" t="str">
        <f>IF(KOKPIT!F2265&lt;&gt;"",KOKPIT!F2265,"")</f>
        <v/>
      </c>
      <c r="G2265" s="124" t="str">
        <f>IF(E2265&lt;&gt;"",SUMIFS('JPK_KR-1'!AL:AL,'JPK_KR-1'!W:W,F2265),"")</f>
        <v/>
      </c>
      <c r="H2265" s="124" t="str">
        <f>IF(E2265&lt;&gt;"",SUMIFS('JPK_KR-1'!AM:AM,'JPK_KR-1'!W:W,F2265),"")</f>
        <v/>
      </c>
      <c r="I2265" t="str">
        <f>IF(KOKPIT!I2265&lt;&gt;"",KOKPIT!I2265,"")</f>
        <v/>
      </c>
      <c r="J2265" t="str">
        <f>IF(KOKPIT!J2265&lt;&gt;"",KOKPIT!J2265,"")</f>
        <v/>
      </c>
      <c r="K2265" s="124" t="str">
        <f>IF(I2265&lt;&gt;"",SUMIFS('JPK_KR-1'!AJ:AJ,'JPK_KR-1'!W:W,J2265),"")</f>
        <v/>
      </c>
      <c r="L2265" s="124" t="str">
        <f>IF(I2265&lt;&gt;"",SUMIFS('JPK_KR-1'!AK:AK,'JPK_KR-1'!W:W,J2265),"")</f>
        <v/>
      </c>
    </row>
    <row r="2266" spans="1:12" x14ac:dyDescent="0.35">
      <c r="A2266" t="str">
        <f>IF(KOKPIT!A2266&lt;&gt;"",KOKPIT!A2266,"")</f>
        <v/>
      </c>
      <c r="B2266" t="str">
        <f>IF(KOKPIT!B2266&lt;&gt;"",KOKPIT!B2266,"")</f>
        <v/>
      </c>
      <c r="C2266" s="124" t="str">
        <f>IF(A2266&lt;&gt;"",SUMIFS('JPK_KR-1'!AL:AL,'JPK_KR-1'!W:W,B2266),"")</f>
        <v/>
      </c>
      <c r="D2266" s="124" t="str">
        <f>IF(A2266&lt;&gt;"",SUMIFS('JPK_KR-1'!AM:AM,'JPK_KR-1'!W:W,B2266),"")</f>
        <v/>
      </c>
      <c r="E2266" t="str">
        <f>IF(KOKPIT!E2266&lt;&gt;"",KOKPIT!E2266,"")</f>
        <v/>
      </c>
      <c r="F2266" t="str">
        <f>IF(KOKPIT!F2266&lt;&gt;"",KOKPIT!F2266,"")</f>
        <v/>
      </c>
      <c r="G2266" s="124" t="str">
        <f>IF(E2266&lt;&gt;"",SUMIFS('JPK_KR-1'!AL:AL,'JPK_KR-1'!W:W,F2266),"")</f>
        <v/>
      </c>
      <c r="H2266" s="124" t="str">
        <f>IF(E2266&lt;&gt;"",SUMIFS('JPK_KR-1'!AM:AM,'JPK_KR-1'!W:W,F2266),"")</f>
        <v/>
      </c>
      <c r="I2266" t="str">
        <f>IF(KOKPIT!I2266&lt;&gt;"",KOKPIT!I2266,"")</f>
        <v/>
      </c>
      <c r="J2266" t="str">
        <f>IF(KOKPIT!J2266&lt;&gt;"",KOKPIT!J2266,"")</f>
        <v/>
      </c>
      <c r="K2266" s="124" t="str">
        <f>IF(I2266&lt;&gt;"",SUMIFS('JPK_KR-1'!AJ:AJ,'JPK_KR-1'!W:W,J2266),"")</f>
        <v/>
      </c>
      <c r="L2266" s="124" t="str">
        <f>IF(I2266&lt;&gt;"",SUMIFS('JPK_KR-1'!AK:AK,'JPK_KR-1'!W:W,J2266),"")</f>
        <v/>
      </c>
    </row>
    <row r="2267" spans="1:12" x14ac:dyDescent="0.35">
      <c r="A2267" t="str">
        <f>IF(KOKPIT!A2267&lt;&gt;"",KOKPIT!A2267,"")</f>
        <v/>
      </c>
      <c r="B2267" t="str">
        <f>IF(KOKPIT!B2267&lt;&gt;"",KOKPIT!B2267,"")</f>
        <v/>
      </c>
      <c r="C2267" s="124" t="str">
        <f>IF(A2267&lt;&gt;"",SUMIFS('JPK_KR-1'!AL:AL,'JPK_KR-1'!W:W,B2267),"")</f>
        <v/>
      </c>
      <c r="D2267" s="124" t="str">
        <f>IF(A2267&lt;&gt;"",SUMIFS('JPK_KR-1'!AM:AM,'JPK_KR-1'!W:W,B2267),"")</f>
        <v/>
      </c>
      <c r="E2267" t="str">
        <f>IF(KOKPIT!E2267&lt;&gt;"",KOKPIT!E2267,"")</f>
        <v/>
      </c>
      <c r="F2267" t="str">
        <f>IF(KOKPIT!F2267&lt;&gt;"",KOKPIT!F2267,"")</f>
        <v/>
      </c>
      <c r="G2267" s="124" t="str">
        <f>IF(E2267&lt;&gt;"",SUMIFS('JPK_KR-1'!AL:AL,'JPK_KR-1'!W:W,F2267),"")</f>
        <v/>
      </c>
      <c r="H2267" s="124" t="str">
        <f>IF(E2267&lt;&gt;"",SUMIFS('JPK_KR-1'!AM:AM,'JPK_KR-1'!W:W,F2267),"")</f>
        <v/>
      </c>
      <c r="I2267" t="str">
        <f>IF(KOKPIT!I2267&lt;&gt;"",KOKPIT!I2267,"")</f>
        <v/>
      </c>
      <c r="J2267" t="str">
        <f>IF(KOKPIT!J2267&lt;&gt;"",KOKPIT!J2267,"")</f>
        <v/>
      </c>
      <c r="K2267" s="124" t="str">
        <f>IF(I2267&lt;&gt;"",SUMIFS('JPK_KR-1'!AJ:AJ,'JPK_KR-1'!W:W,J2267),"")</f>
        <v/>
      </c>
      <c r="L2267" s="124" t="str">
        <f>IF(I2267&lt;&gt;"",SUMIFS('JPK_KR-1'!AK:AK,'JPK_KR-1'!W:W,J2267),"")</f>
        <v/>
      </c>
    </row>
    <row r="2268" spans="1:12" x14ac:dyDescent="0.35">
      <c r="A2268" t="str">
        <f>IF(KOKPIT!A2268&lt;&gt;"",KOKPIT!A2268,"")</f>
        <v/>
      </c>
      <c r="B2268" t="str">
        <f>IF(KOKPIT!B2268&lt;&gt;"",KOKPIT!B2268,"")</f>
        <v/>
      </c>
      <c r="C2268" s="124" t="str">
        <f>IF(A2268&lt;&gt;"",SUMIFS('JPK_KR-1'!AL:AL,'JPK_KR-1'!W:W,B2268),"")</f>
        <v/>
      </c>
      <c r="D2268" s="124" t="str">
        <f>IF(A2268&lt;&gt;"",SUMIFS('JPK_KR-1'!AM:AM,'JPK_KR-1'!W:W,B2268),"")</f>
        <v/>
      </c>
      <c r="E2268" t="str">
        <f>IF(KOKPIT!E2268&lt;&gt;"",KOKPIT!E2268,"")</f>
        <v/>
      </c>
      <c r="F2268" t="str">
        <f>IF(KOKPIT!F2268&lt;&gt;"",KOKPIT!F2268,"")</f>
        <v/>
      </c>
      <c r="G2268" s="124" t="str">
        <f>IF(E2268&lt;&gt;"",SUMIFS('JPK_KR-1'!AL:AL,'JPK_KR-1'!W:W,F2268),"")</f>
        <v/>
      </c>
      <c r="H2268" s="124" t="str">
        <f>IF(E2268&lt;&gt;"",SUMIFS('JPK_KR-1'!AM:AM,'JPK_KR-1'!W:W,F2268),"")</f>
        <v/>
      </c>
      <c r="I2268" t="str">
        <f>IF(KOKPIT!I2268&lt;&gt;"",KOKPIT!I2268,"")</f>
        <v/>
      </c>
      <c r="J2268" t="str">
        <f>IF(KOKPIT!J2268&lt;&gt;"",KOKPIT!J2268,"")</f>
        <v/>
      </c>
      <c r="K2268" s="124" t="str">
        <f>IF(I2268&lt;&gt;"",SUMIFS('JPK_KR-1'!AJ:AJ,'JPK_KR-1'!W:W,J2268),"")</f>
        <v/>
      </c>
      <c r="L2268" s="124" t="str">
        <f>IF(I2268&lt;&gt;"",SUMIFS('JPK_KR-1'!AK:AK,'JPK_KR-1'!W:W,J2268),"")</f>
        <v/>
      </c>
    </row>
    <row r="2269" spans="1:12" x14ac:dyDescent="0.35">
      <c r="A2269" t="str">
        <f>IF(KOKPIT!A2269&lt;&gt;"",KOKPIT!A2269,"")</f>
        <v/>
      </c>
      <c r="B2269" t="str">
        <f>IF(KOKPIT!B2269&lt;&gt;"",KOKPIT!B2269,"")</f>
        <v/>
      </c>
      <c r="C2269" s="124" t="str">
        <f>IF(A2269&lt;&gt;"",SUMIFS('JPK_KR-1'!AL:AL,'JPK_KR-1'!W:W,B2269),"")</f>
        <v/>
      </c>
      <c r="D2269" s="124" t="str">
        <f>IF(A2269&lt;&gt;"",SUMIFS('JPK_KR-1'!AM:AM,'JPK_KR-1'!W:W,B2269),"")</f>
        <v/>
      </c>
      <c r="E2269" t="str">
        <f>IF(KOKPIT!E2269&lt;&gt;"",KOKPIT!E2269,"")</f>
        <v/>
      </c>
      <c r="F2269" t="str">
        <f>IF(KOKPIT!F2269&lt;&gt;"",KOKPIT!F2269,"")</f>
        <v/>
      </c>
      <c r="G2269" s="124" t="str">
        <f>IF(E2269&lt;&gt;"",SUMIFS('JPK_KR-1'!AL:AL,'JPK_KR-1'!W:W,F2269),"")</f>
        <v/>
      </c>
      <c r="H2269" s="124" t="str">
        <f>IF(E2269&lt;&gt;"",SUMIFS('JPK_KR-1'!AM:AM,'JPK_KR-1'!W:W,F2269),"")</f>
        <v/>
      </c>
      <c r="I2269" t="str">
        <f>IF(KOKPIT!I2269&lt;&gt;"",KOKPIT!I2269,"")</f>
        <v/>
      </c>
      <c r="J2269" t="str">
        <f>IF(KOKPIT!J2269&lt;&gt;"",KOKPIT!J2269,"")</f>
        <v/>
      </c>
      <c r="K2269" s="124" t="str">
        <f>IF(I2269&lt;&gt;"",SUMIFS('JPK_KR-1'!AJ:AJ,'JPK_KR-1'!W:W,J2269),"")</f>
        <v/>
      </c>
      <c r="L2269" s="124" t="str">
        <f>IF(I2269&lt;&gt;"",SUMIFS('JPK_KR-1'!AK:AK,'JPK_KR-1'!W:W,J2269),"")</f>
        <v/>
      </c>
    </row>
    <row r="2270" spans="1:12" x14ac:dyDescent="0.35">
      <c r="A2270" t="str">
        <f>IF(KOKPIT!A2270&lt;&gt;"",KOKPIT!A2270,"")</f>
        <v/>
      </c>
      <c r="B2270" t="str">
        <f>IF(KOKPIT!B2270&lt;&gt;"",KOKPIT!B2270,"")</f>
        <v/>
      </c>
      <c r="C2270" s="124" t="str">
        <f>IF(A2270&lt;&gt;"",SUMIFS('JPK_KR-1'!AL:AL,'JPK_KR-1'!W:W,B2270),"")</f>
        <v/>
      </c>
      <c r="D2270" s="124" t="str">
        <f>IF(A2270&lt;&gt;"",SUMIFS('JPK_KR-1'!AM:AM,'JPK_KR-1'!W:W,B2270),"")</f>
        <v/>
      </c>
      <c r="E2270" t="str">
        <f>IF(KOKPIT!E2270&lt;&gt;"",KOKPIT!E2270,"")</f>
        <v/>
      </c>
      <c r="F2270" t="str">
        <f>IF(KOKPIT!F2270&lt;&gt;"",KOKPIT!F2270,"")</f>
        <v/>
      </c>
      <c r="G2270" s="124" t="str">
        <f>IF(E2270&lt;&gt;"",SUMIFS('JPK_KR-1'!AL:AL,'JPK_KR-1'!W:W,F2270),"")</f>
        <v/>
      </c>
      <c r="H2270" s="124" t="str">
        <f>IF(E2270&lt;&gt;"",SUMIFS('JPK_KR-1'!AM:AM,'JPK_KR-1'!W:W,F2270),"")</f>
        <v/>
      </c>
      <c r="I2270" t="str">
        <f>IF(KOKPIT!I2270&lt;&gt;"",KOKPIT!I2270,"")</f>
        <v/>
      </c>
      <c r="J2270" t="str">
        <f>IF(KOKPIT!J2270&lt;&gt;"",KOKPIT!J2270,"")</f>
        <v/>
      </c>
      <c r="K2270" s="124" t="str">
        <f>IF(I2270&lt;&gt;"",SUMIFS('JPK_KR-1'!AJ:AJ,'JPK_KR-1'!W:W,J2270),"")</f>
        <v/>
      </c>
      <c r="L2270" s="124" t="str">
        <f>IF(I2270&lt;&gt;"",SUMIFS('JPK_KR-1'!AK:AK,'JPK_KR-1'!W:W,J2270),"")</f>
        <v/>
      </c>
    </row>
    <row r="2271" spans="1:12" x14ac:dyDescent="0.35">
      <c r="A2271" t="str">
        <f>IF(KOKPIT!A2271&lt;&gt;"",KOKPIT!A2271,"")</f>
        <v/>
      </c>
      <c r="B2271" t="str">
        <f>IF(KOKPIT!B2271&lt;&gt;"",KOKPIT!B2271,"")</f>
        <v/>
      </c>
      <c r="C2271" s="124" t="str">
        <f>IF(A2271&lt;&gt;"",SUMIFS('JPK_KR-1'!AL:AL,'JPK_KR-1'!W:W,B2271),"")</f>
        <v/>
      </c>
      <c r="D2271" s="124" t="str">
        <f>IF(A2271&lt;&gt;"",SUMIFS('JPK_KR-1'!AM:AM,'JPK_KR-1'!W:W,B2271),"")</f>
        <v/>
      </c>
      <c r="E2271" t="str">
        <f>IF(KOKPIT!E2271&lt;&gt;"",KOKPIT!E2271,"")</f>
        <v/>
      </c>
      <c r="F2271" t="str">
        <f>IF(KOKPIT!F2271&lt;&gt;"",KOKPIT!F2271,"")</f>
        <v/>
      </c>
      <c r="G2271" s="124" t="str">
        <f>IF(E2271&lt;&gt;"",SUMIFS('JPK_KR-1'!AL:AL,'JPK_KR-1'!W:W,F2271),"")</f>
        <v/>
      </c>
      <c r="H2271" s="124" t="str">
        <f>IF(E2271&lt;&gt;"",SUMIFS('JPK_KR-1'!AM:AM,'JPK_KR-1'!W:W,F2271),"")</f>
        <v/>
      </c>
      <c r="I2271" t="str">
        <f>IF(KOKPIT!I2271&lt;&gt;"",KOKPIT!I2271,"")</f>
        <v/>
      </c>
      <c r="J2271" t="str">
        <f>IF(KOKPIT!J2271&lt;&gt;"",KOKPIT!J2271,"")</f>
        <v/>
      </c>
      <c r="K2271" s="124" t="str">
        <f>IF(I2271&lt;&gt;"",SUMIFS('JPK_KR-1'!AJ:AJ,'JPK_KR-1'!W:W,J2271),"")</f>
        <v/>
      </c>
      <c r="L2271" s="124" t="str">
        <f>IF(I2271&lt;&gt;"",SUMIFS('JPK_KR-1'!AK:AK,'JPK_KR-1'!W:W,J2271),"")</f>
        <v/>
      </c>
    </row>
    <row r="2272" spans="1:12" x14ac:dyDescent="0.35">
      <c r="A2272" t="str">
        <f>IF(KOKPIT!A2272&lt;&gt;"",KOKPIT!A2272,"")</f>
        <v/>
      </c>
      <c r="B2272" t="str">
        <f>IF(KOKPIT!B2272&lt;&gt;"",KOKPIT!B2272,"")</f>
        <v/>
      </c>
      <c r="C2272" s="124" t="str">
        <f>IF(A2272&lt;&gt;"",SUMIFS('JPK_KR-1'!AL:AL,'JPK_KR-1'!W:W,B2272),"")</f>
        <v/>
      </c>
      <c r="D2272" s="124" t="str">
        <f>IF(A2272&lt;&gt;"",SUMIFS('JPK_KR-1'!AM:AM,'JPK_KR-1'!W:W,B2272),"")</f>
        <v/>
      </c>
      <c r="E2272" t="str">
        <f>IF(KOKPIT!E2272&lt;&gt;"",KOKPIT!E2272,"")</f>
        <v/>
      </c>
      <c r="F2272" t="str">
        <f>IF(KOKPIT!F2272&lt;&gt;"",KOKPIT!F2272,"")</f>
        <v/>
      </c>
      <c r="G2272" s="124" t="str">
        <f>IF(E2272&lt;&gt;"",SUMIFS('JPK_KR-1'!AL:AL,'JPK_KR-1'!W:W,F2272),"")</f>
        <v/>
      </c>
      <c r="H2272" s="124" t="str">
        <f>IF(E2272&lt;&gt;"",SUMIFS('JPK_KR-1'!AM:AM,'JPK_KR-1'!W:W,F2272),"")</f>
        <v/>
      </c>
      <c r="I2272" t="str">
        <f>IF(KOKPIT!I2272&lt;&gt;"",KOKPIT!I2272,"")</f>
        <v/>
      </c>
      <c r="J2272" t="str">
        <f>IF(KOKPIT!J2272&lt;&gt;"",KOKPIT!J2272,"")</f>
        <v/>
      </c>
      <c r="K2272" s="124" t="str">
        <f>IF(I2272&lt;&gt;"",SUMIFS('JPK_KR-1'!AJ:AJ,'JPK_KR-1'!W:W,J2272),"")</f>
        <v/>
      </c>
      <c r="L2272" s="124" t="str">
        <f>IF(I2272&lt;&gt;"",SUMIFS('JPK_KR-1'!AK:AK,'JPK_KR-1'!W:W,J2272),"")</f>
        <v/>
      </c>
    </row>
    <row r="2273" spans="1:12" x14ac:dyDescent="0.35">
      <c r="A2273" t="str">
        <f>IF(KOKPIT!A2273&lt;&gt;"",KOKPIT!A2273,"")</f>
        <v/>
      </c>
      <c r="B2273" t="str">
        <f>IF(KOKPIT!B2273&lt;&gt;"",KOKPIT!B2273,"")</f>
        <v/>
      </c>
      <c r="C2273" s="124" t="str">
        <f>IF(A2273&lt;&gt;"",SUMIFS('JPK_KR-1'!AL:AL,'JPK_KR-1'!W:W,B2273),"")</f>
        <v/>
      </c>
      <c r="D2273" s="124" t="str">
        <f>IF(A2273&lt;&gt;"",SUMIFS('JPK_KR-1'!AM:AM,'JPK_KR-1'!W:W,B2273),"")</f>
        <v/>
      </c>
      <c r="E2273" t="str">
        <f>IF(KOKPIT!E2273&lt;&gt;"",KOKPIT!E2273,"")</f>
        <v/>
      </c>
      <c r="F2273" t="str">
        <f>IF(KOKPIT!F2273&lt;&gt;"",KOKPIT!F2273,"")</f>
        <v/>
      </c>
      <c r="G2273" s="124" t="str">
        <f>IF(E2273&lt;&gt;"",SUMIFS('JPK_KR-1'!AL:AL,'JPK_KR-1'!W:W,F2273),"")</f>
        <v/>
      </c>
      <c r="H2273" s="124" t="str">
        <f>IF(E2273&lt;&gt;"",SUMIFS('JPK_KR-1'!AM:AM,'JPK_KR-1'!W:W,F2273),"")</f>
        <v/>
      </c>
      <c r="I2273" t="str">
        <f>IF(KOKPIT!I2273&lt;&gt;"",KOKPIT!I2273,"")</f>
        <v/>
      </c>
      <c r="J2273" t="str">
        <f>IF(KOKPIT!J2273&lt;&gt;"",KOKPIT!J2273,"")</f>
        <v/>
      </c>
      <c r="K2273" s="124" t="str">
        <f>IF(I2273&lt;&gt;"",SUMIFS('JPK_KR-1'!AJ:AJ,'JPK_KR-1'!W:W,J2273),"")</f>
        <v/>
      </c>
      <c r="L2273" s="124" t="str">
        <f>IF(I2273&lt;&gt;"",SUMIFS('JPK_KR-1'!AK:AK,'JPK_KR-1'!W:W,J2273),"")</f>
        <v/>
      </c>
    </row>
    <row r="2274" spans="1:12" x14ac:dyDescent="0.35">
      <c r="A2274" t="str">
        <f>IF(KOKPIT!A2274&lt;&gt;"",KOKPIT!A2274,"")</f>
        <v/>
      </c>
      <c r="B2274" t="str">
        <f>IF(KOKPIT!B2274&lt;&gt;"",KOKPIT!B2274,"")</f>
        <v/>
      </c>
      <c r="C2274" s="124" t="str">
        <f>IF(A2274&lt;&gt;"",SUMIFS('JPK_KR-1'!AL:AL,'JPK_KR-1'!W:W,B2274),"")</f>
        <v/>
      </c>
      <c r="D2274" s="124" t="str">
        <f>IF(A2274&lt;&gt;"",SUMIFS('JPK_KR-1'!AM:AM,'JPK_KR-1'!W:W,B2274),"")</f>
        <v/>
      </c>
      <c r="E2274" t="str">
        <f>IF(KOKPIT!E2274&lt;&gt;"",KOKPIT!E2274,"")</f>
        <v/>
      </c>
      <c r="F2274" t="str">
        <f>IF(KOKPIT!F2274&lt;&gt;"",KOKPIT!F2274,"")</f>
        <v/>
      </c>
      <c r="G2274" s="124" t="str">
        <f>IF(E2274&lt;&gt;"",SUMIFS('JPK_KR-1'!AL:AL,'JPK_KR-1'!W:W,F2274),"")</f>
        <v/>
      </c>
      <c r="H2274" s="124" t="str">
        <f>IF(E2274&lt;&gt;"",SUMIFS('JPK_KR-1'!AM:AM,'JPK_KR-1'!W:W,F2274),"")</f>
        <v/>
      </c>
      <c r="I2274" t="str">
        <f>IF(KOKPIT!I2274&lt;&gt;"",KOKPIT!I2274,"")</f>
        <v/>
      </c>
      <c r="J2274" t="str">
        <f>IF(KOKPIT!J2274&lt;&gt;"",KOKPIT!J2274,"")</f>
        <v/>
      </c>
      <c r="K2274" s="124" t="str">
        <f>IF(I2274&lt;&gt;"",SUMIFS('JPK_KR-1'!AJ:AJ,'JPK_KR-1'!W:W,J2274),"")</f>
        <v/>
      </c>
      <c r="L2274" s="124" t="str">
        <f>IF(I2274&lt;&gt;"",SUMIFS('JPK_KR-1'!AK:AK,'JPK_KR-1'!W:W,J2274),"")</f>
        <v/>
      </c>
    </row>
    <row r="2275" spans="1:12" x14ac:dyDescent="0.35">
      <c r="A2275" t="str">
        <f>IF(KOKPIT!A2275&lt;&gt;"",KOKPIT!A2275,"")</f>
        <v/>
      </c>
      <c r="B2275" t="str">
        <f>IF(KOKPIT!B2275&lt;&gt;"",KOKPIT!B2275,"")</f>
        <v/>
      </c>
      <c r="C2275" s="124" t="str">
        <f>IF(A2275&lt;&gt;"",SUMIFS('JPK_KR-1'!AL:AL,'JPK_KR-1'!W:W,B2275),"")</f>
        <v/>
      </c>
      <c r="D2275" s="124" t="str">
        <f>IF(A2275&lt;&gt;"",SUMIFS('JPK_KR-1'!AM:AM,'JPK_KR-1'!W:W,B2275),"")</f>
        <v/>
      </c>
      <c r="E2275" t="str">
        <f>IF(KOKPIT!E2275&lt;&gt;"",KOKPIT!E2275,"")</f>
        <v/>
      </c>
      <c r="F2275" t="str">
        <f>IF(KOKPIT!F2275&lt;&gt;"",KOKPIT!F2275,"")</f>
        <v/>
      </c>
      <c r="G2275" s="124" t="str">
        <f>IF(E2275&lt;&gt;"",SUMIFS('JPK_KR-1'!AL:AL,'JPK_KR-1'!W:W,F2275),"")</f>
        <v/>
      </c>
      <c r="H2275" s="124" t="str">
        <f>IF(E2275&lt;&gt;"",SUMIFS('JPK_KR-1'!AM:AM,'JPK_KR-1'!W:W,F2275),"")</f>
        <v/>
      </c>
      <c r="I2275" t="str">
        <f>IF(KOKPIT!I2275&lt;&gt;"",KOKPIT!I2275,"")</f>
        <v/>
      </c>
      <c r="J2275" t="str">
        <f>IF(KOKPIT!J2275&lt;&gt;"",KOKPIT!J2275,"")</f>
        <v/>
      </c>
      <c r="K2275" s="124" t="str">
        <f>IF(I2275&lt;&gt;"",SUMIFS('JPK_KR-1'!AJ:AJ,'JPK_KR-1'!W:W,J2275),"")</f>
        <v/>
      </c>
      <c r="L2275" s="124" t="str">
        <f>IF(I2275&lt;&gt;"",SUMIFS('JPK_KR-1'!AK:AK,'JPK_KR-1'!W:W,J2275),"")</f>
        <v/>
      </c>
    </row>
    <row r="2276" spans="1:12" x14ac:dyDescent="0.35">
      <c r="A2276" t="str">
        <f>IF(KOKPIT!A2276&lt;&gt;"",KOKPIT!A2276,"")</f>
        <v/>
      </c>
      <c r="B2276" t="str">
        <f>IF(KOKPIT!B2276&lt;&gt;"",KOKPIT!B2276,"")</f>
        <v/>
      </c>
      <c r="C2276" s="124" t="str">
        <f>IF(A2276&lt;&gt;"",SUMIFS('JPK_KR-1'!AL:AL,'JPK_KR-1'!W:W,B2276),"")</f>
        <v/>
      </c>
      <c r="D2276" s="124" t="str">
        <f>IF(A2276&lt;&gt;"",SUMIFS('JPK_KR-1'!AM:AM,'JPK_KR-1'!W:W,B2276),"")</f>
        <v/>
      </c>
      <c r="E2276" t="str">
        <f>IF(KOKPIT!E2276&lt;&gt;"",KOKPIT!E2276,"")</f>
        <v/>
      </c>
      <c r="F2276" t="str">
        <f>IF(KOKPIT!F2276&lt;&gt;"",KOKPIT!F2276,"")</f>
        <v/>
      </c>
      <c r="G2276" s="124" t="str">
        <f>IF(E2276&lt;&gt;"",SUMIFS('JPK_KR-1'!AL:AL,'JPK_KR-1'!W:W,F2276),"")</f>
        <v/>
      </c>
      <c r="H2276" s="124" t="str">
        <f>IF(E2276&lt;&gt;"",SUMIFS('JPK_KR-1'!AM:AM,'JPK_KR-1'!W:W,F2276),"")</f>
        <v/>
      </c>
      <c r="I2276" t="str">
        <f>IF(KOKPIT!I2276&lt;&gt;"",KOKPIT!I2276,"")</f>
        <v/>
      </c>
      <c r="J2276" t="str">
        <f>IF(KOKPIT!J2276&lt;&gt;"",KOKPIT!J2276,"")</f>
        <v/>
      </c>
      <c r="K2276" s="124" t="str">
        <f>IF(I2276&lt;&gt;"",SUMIFS('JPK_KR-1'!AJ:AJ,'JPK_KR-1'!W:W,J2276),"")</f>
        <v/>
      </c>
      <c r="L2276" s="124" t="str">
        <f>IF(I2276&lt;&gt;"",SUMIFS('JPK_KR-1'!AK:AK,'JPK_KR-1'!W:W,J2276),"")</f>
        <v/>
      </c>
    </row>
    <row r="2277" spans="1:12" x14ac:dyDescent="0.35">
      <c r="A2277" t="str">
        <f>IF(KOKPIT!A2277&lt;&gt;"",KOKPIT!A2277,"")</f>
        <v/>
      </c>
      <c r="B2277" t="str">
        <f>IF(KOKPIT!B2277&lt;&gt;"",KOKPIT!B2277,"")</f>
        <v/>
      </c>
      <c r="C2277" s="124" t="str">
        <f>IF(A2277&lt;&gt;"",SUMIFS('JPK_KR-1'!AL:AL,'JPK_KR-1'!W:W,B2277),"")</f>
        <v/>
      </c>
      <c r="D2277" s="124" t="str">
        <f>IF(A2277&lt;&gt;"",SUMIFS('JPK_KR-1'!AM:AM,'JPK_KR-1'!W:W,B2277),"")</f>
        <v/>
      </c>
      <c r="E2277" t="str">
        <f>IF(KOKPIT!E2277&lt;&gt;"",KOKPIT!E2277,"")</f>
        <v/>
      </c>
      <c r="F2277" t="str">
        <f>IF(KOKPIT!F2277&lt;&gt;"",KOKPIT!F2277,"")</f>
        <v/>
      </c>
      <c r="G2277" s="124" t="str">
        <f>IF(E2277&lt;&gt;"",SUMIFS('JPK_KR-1'!AL:AL,'JPK_KR-1'!W:W,F2277),"")</f>
        <v/>
      </c>
      <c r="H2277" s="124" t="str">
        <f>IF(E2277&lt;&gt;"",SUMIFS('JPK_KR-1'!AM:AM,'JPK_KR-1'!W:W,F2277),"")</f>
        <v/>
      </c>
      <c r="I2277" t="str">
        <f>IF(KOKPIT!I2277&lt;&gt;"",KOKPIT!I2277,"")</f>
        <v/>
      </c>
      <c r="J2277" t="str">
        <f>IF(KOKPIT!J2277&lt;&gt;"",KOKPIT!J2277,"")</f>
        <v/>
      </c>
      <c r="K2277" s="124" t="str">
        <f>IF(I2277&lt;&gt;"",SUMIFS('JPK_KR-1'!AJ:AJ,'JPK_KR-1'!W:W,J2277),"")</f>
        <v/>
      </c>
      <c r="L2277" s="124" t="str">
        <f>IF(I2277&lt;&gt;"",SUMIFS('JPK_KR-1'!AK:AK,'JPK_KR-1'!W:W,J2277),"")</f>
        <v/>
      </c>
    </row>
    <row r="2278" spans="1:12" x14ac:dyDescent="0.35">
      <c r="A2278" t="str">
        <f>IF(KOKPIT!A2278&lt;&gt;"",KOKPIT!A2278,"")</f>
        <v/>
      </c>
      <c r="B2278" t="str">
        <f>IF(KOKPIT!B2278&lt;&gt;"",KOKPIT!B2278,"")</f>
        <v/>
      </c>
      <c r="C2278" s="124" t="str">
        <f>IF(A2278&lt;&gt;"",SUMIFS('JPK_KR-1'!AL:AL,'JPK_KR-1'!W:W,B2278),"")</f>
        <v/>
      </c>
      <c r="D2278" s="124" t="str">
        <f>IF(A2278&lt;&gt;"",SUMIFS('JPK_KR-1'!AM:AM,'JPK_KR-1'!W:W,B2278),"")</f>
        <v/>
      </c>
      <c r="E2278" t="str">
        <f>IF(KOKPIT!E2278&lt;&gt;"",KOKPIT!E2278,"")</f>
        <v/>
      </c>
      <c r="F2278" t="str">
        <f>IF(KOKPIT!F2278&lt;&gt;"",KOKPIT!F2278,"")</f>
        <v/>
      </c>
      <c r="G2278" s="124" t="str">
        <f>IF(E2278&lt;&gt;"",SUMIFS('JPK_KR-1'!AL:AL,'JPK_KR-1'!W:W,F2278),"")</f>
        <v/>
      </c>
      <c r="H2278" s="124" t="str">
        <f>IF(E2278&lt;&gt;"",SUMIFS('JPK_KR-1'!AM:AM,'JPK_KR-1'!W:W,F2278),"")</f>
        <v/>
      </c>
      <c r="I2278" t="str">
        <f>IF(KOKPIT!I2278&lt;&gt;"",KOKPIT!I2278,"")</f>
        <v/>
      </c>
      <c r="J2278" t="str">
        <f>IF(KOKPIT!J2278&lt;&gt;"",KOKPIT!J2278,"")</f>
        <v/>
      </c>
      <c r="K2278" s="124" t="str">
        <f>IF(I2278&lt;&gt;"",SUMIFS('JPK_KR-1'!AJ:AJ,'JPK_KR-1'!W:W,J2278),"")</f>
        <v/>
      </c>
      <c r="L2278" s="124" t="str">
        <f>IF(I2278&lt;&gt;"",SUMIFS('JPK_KR-1'!AK:AK,'JPK_KR-1'!W:W,J2278),"")</f>
        <v/>
      </c>
    </row>
    <row r="2279" spans="1:12" x14ac:dyDescent="0.35">
      <c r="A2279" t="str">
        <f>IF(KOKPIT!A2279&lt;&gt;"",KOKPIT!A2279,"")</f>
        <v/>
      </c>
      <c r="B2279" t="str">
        <f>IF(KOKPIT!B2279&lt;&gt;"",KOKPIT!B2279,"")</f>
        <v/>
      </c>
      <c r="C2279" s="124" t="str">
        <f>IF(A2279&lt;&gt;"",SUMIFS('JPK_KR-1'!AL:AL,'JPK_KR-1'!W:W,B2279),"")</f>
        <v/>
      </c>
      <c r="D2279" s="124" t="str">
        <f>IF(A2279&lt;&gt;"",SUMIFS('JPK_KR-1'!AM:AM,'JPK_KR-1'!W:W,B2279),"")</f>
        <v/>
      </c>
      <c r="E2279" t="str">
        <f>IF(KOKPIT!E2279&lt;&gt;"",KOKPIT!E2279,"")</f>
        <v/>
      </c>
      <c r="F2279" t="str">
        <f>IF(KOKPIT!F2279&lt;&gt;"",KOKPIT!F2279,"")</f>
        <v/>
      </c>
      <c r="G2279" s="124" t="str">
        <f>IF(E2279&lt;&gt;"",SUMIFS('JPK_KR-1'!AL:AL,'JPK_KR-1'!W:W,F2279),"")</f>
        <v/>
      </c>
      <c r="H2279" s="124" t="str">
        <f>IF(E2279&lt;&gt;"",SUMIFS('JPK_KR-1'!AM:AM,'JPK_KR-1'!W:W,F2279),"")</f>
        <v/>
      </c>
      <c r="I2279" t="str">
        <f>IF(KOKPIT!I2279&lt;&gt;"",KOKPIT!I2279,"")</f>
        <v/>
      </c>
      <c r="J2279" t="str">
        <f>IF(KOKPIT!J2279&lt;&gt;"",KOKPIT!J2279,"")</f>
        <v/>
      </c>
      <c r="K2279" s="124" t="str">
        <f>IF(I2279&lt;&gt;"",SUMIFS('JPK_KR-1'!AJ:AJ,'JPK_KR-1'!W:W,J2279),"")</f>
        <v/>
      </c>
      <c r="L2279" s="124" t="str">
        <f>IF(I2279&lt;&gt;"",SUMIFS('JPK_KR-1'!AK:AK,'JPK_KR-1'!W:W,J2279),"")</f>
        <v/>
      </c>
    </row>
    <row r="2280" spans="1:12" x14ac:dyDescent="0.35">
      <c r="A2280" t="str">
        <f>IF(KOKPIT!A2280&lt;&gt;"",KOKPIT!A2280,"")</f>
        <v/>
      </c>
      <c r="B2280" t="str">
        <f>IF(KOKPIT!B2280&lt;&gt;"",KOKPIT!B2280,"")</f>
        <v/>
      </c>
      <c r="C2280" s="124" t="str">
        <f>IF(A2280&lt;&gt;"",SUMIFS('JPK_KR-1'!AL:AL,'JPK_KR-1'!W:W,B2280),"")</f>
        <v/>
      </c>
      <c r="D2280" s="124" t="str">
        <f>IF(A2280&lt;&gt;"",SUMIFS('JPK_KR-1'!AM:AM,'JPK_KR-1'!W:W,B2280),"")</f>
        <v/>
      </c>
      <c r="E2280" t="str">
        <f>IF(KOKPIT!E2280&lt;&gt;"",KOKPIT!E2280,"")</f>
        <v/>
      </c>
      <c r="F2280" t="str">
        <f>IF(KOKPIT!F2280&lt;&gt;"",KOKPIT!F2280,"")</f>
        <v/>
      </c>
      <c r="G2280" s="124" t="str">
        <f>IF(E2280&lt;&gt;"",SUMIFS('JPK_KR-1'!AL:AL,'JPK_KR-1'!W:W,F2280),"")</f>
        <v/>
      </c>
      <c r="H2280" s="124" t="str">
        <f>IF(E2280&lt;&gt;"",SUMIFS('JPK_KR-1'!AM:AM,'JPK_KR-1'!W:W,F2280),"")</f>
        <v/>
      </c>
      <c r="I2280" t="str">
        <f>IF(KOKPIT!I2280&lt;&gt;"",KOKPIT!I2280,"")</f>
        <v/>
      </c>
      <c r="J2280" t="str">
        <f>IF(KOKPIT!J2280&lt;&gt;"",KOKPIT!J2280,"")</f>
        <v/>
      </c>
      <c r="K2280" s="124" t="str">
        <f>IF(I2280&lt;&gt;"",SUMIFS('JPK_KR-1'!AJ:AJ,'JPK_KR-1'!W:W,J2280),"")</f>
        <v/>
      </c>
      <c r="L2280" s="124" t="str">
        <f>IF(I2280&lt;&gt;"",SUMIFS('JPK_KR-1'!AK:AK,'JPK_KR-1'!W:W,J2280),"")</f>
        <v/>
      </c>
    </row>
    <row r="2281" spans="1:12" x14ac:dyDescent="0.35">
      <c r="A2281" t="str">
        <f>IF(KOKPIT!A2281&lt;&gt;"",KOKPIT!A2281,"")</f>
        <v/>
      </c>
      <c r="B2281" t="str">
        <f>IF(KOKPIT!B2281&lt;&gt;"",KOKPIT!B2281,"")</f>
        <v/>
      </c>
      <c r="C2281" s="124" t="str">
        <f>IF(A2281&lt;&gt;"",SUMIFS('JPK_KR-1'!AL:AL,'JPK_KR-1'!W:W,B2281),"")</f>
        <v/>
      </c>
      <c r="D2281" s="124" t="str">
        <f>IF(A2281&lt;&gt;"",SUMIFS('JPK_KR-1'!AM:AM,'JPK_KR-1'!W:W,B2281),"")</f>
        <v/>
      </c>
      <c r="E2281" t="str">
        <f>IF(KOKPIT!E2281&lt;&gt;"",KOKPIT!E2281,"")</f>
        <v/>
      </c>
      <c r="F2281" t="str">
        <f>IF(KOKPIT!F2281&lt;&gt;"",KOKPIT!F2281,"")</f>
        <v/>
      </c>
      <c r="G2281" s="124" t="str">
        <f>IF(E2281&lt;&gt;"",SUMIFS('JPK_KR-1'!AL:AL,'JPK_KR-1'!W:W,F2281),"")</f>
        <v/>
      </c>
      <c r="H2281" s="124" t="str">
        <f>IF(E2281&lt;&gt;"",SUMIFS('JPK_KR-1'!AM:AM,'JPK_KR-1'!W:W,F2281),"")</f>
        <v/>
      </c>
      <c r="I2281" t="str">
        <f>IF(KOKPIT!I2281&lt;&gt;"",KOKPIT!I2281,"")</f>
        <v/>
      </c>
      <c r="J2281" t="str">
        <f>IF(KOKPIT!J2281&lt;&gt;"",KOKPIT!J2281,"")</f>
        <v/>
      </c>
      <c r="K2281" s="124" t="str">
        <f>IF(I2281&lt;&gt;"",SUMIFS('JPK_KR-1'!AJ:AJ,'JPK_KR-1'!W:W,J2281),"")</f>
        <v/>
      </c>
      <c r="L2281" s="124" t="str">
        <f>IF(I2281&lt;&gt;"",SUMIFS('JPK_KR-1'!AK:AK,'JPK_KR-1'!W:W,J2281),"")</f>
        <v/>
      </c>
    </row>
    <row r="2282" spans="1:12" x14ac:dyDescent="0.35">
      <c r="A2282" t="str">
        <f>IF(KOKPIT!A2282&lt;&gt;"",KOKPIT!A2282,"")</f>
        <v/>
      </c>
      <c r="B2282" t="str">
        <f>IF(KOKPIT!B2282&lt;&gt;"",KOKPIT!B2282,"")</f>
        <v/>
      </c>
      <c r="C2282" s="124" t="str">
        <f>IF(A2282&lt;&gt;"",SUMIFS('JPK_KR-1'!AL:AL,'JPK_KR-1'!W:W,B2282),"")</f>
        <v/>
      </c>
      <c r="D2282" s="124" t="str">
        <f>IF(A2282&lt;&gt;"",SUMIFS('JPK_KR-1'!AM:AM,'JPK_KR-1'!W:W,B2282),"")</f>
        <v/>
      </c>
      <c r="E2282" t="str">
        <f>IF(KOKPIT!E2282&lt;&gt;"",KOKPIT!E2282,"")</f>
        <v/>
      </c>
      <c r="F2282" t="str">
        <f>IF(KOKPIT!F2282&lt;&gt;"",KOKPIT!F2282,"")</f>
        <v/>
      </c>
      <c r="G2282" s="124" t="str">
        <f>IF(E2282&lt;&gt;"",SUMIFS('JPK_KR-1'!AL:AL,'JPK_KR-1'!W:W,F2282),"")</f>
        <v/>
      </c>
      <c r="H2282" s="124" t="str">
        <f>IF(E2282&lt;&gt;"",SUMIFS('JPK_KR-1'!AM:AM,'JPK_KR-1'!W:W,F2282),"")</f>
        <v/>
      </c>
      <c r="I2282" t="str">
        <f>IF(KOKPIT!I2282&lt;&gt;"",KOKPIT!I2282,"")</f>
        <v/>
      </c>
      <c r="J2282" t="str">
        <f>IF(KOKPIT!J2282&lt;&gt;"",KOKPIT!J2282,"")</f>
        <v/>
      </c>
      <c r="K2282" s="124" t="str">
        <f>IF(I2282&lt;&gt;"",SUMIFS('JPK_KR-1'!AJ:AJ,'JPK_KR-1'!W:W,J2282),"")</f>
        <v/>
      </c>
      <c r="L2282" s="124" t="str">
        <f>IF(I2282&lt;&gt;"",SUMIFS('JPK_KR-1'!AK:AK,'JPK_KR-1'!W:W,J2282),"")</f>
        <v/>
      </c>
    </row>
    <row r="2283" spans="1:12" x14ac:dyDescent="0.35">
      <c r="A2283" t="str">
        <f>IF(KOKPIT!A2283&lt;&gt;"",KOKPIT!A2283,"")</f>
        <v/>
      </c>
      <c r="B2283" t="str">
        <f>IF(KOKPIT!B2283&lt;&gt;"",KOKPIT!B2283,"")</f>
        <v/>
      </c>
      <c r="C2283" s="124" t="str">
        <f>IF(A2283&lt;&gt;"",SUMIFS('JPK_KR-1'!AL:AL,'JPK_KR-1'!W:W,B2283),"")</f>
        <v/>
      </c>
      <c r="D2283" s="124" t="str">
        <f>IF(A2283&lt;&gt;"",SUMIFS('JPK_KR-1'!AM:AM,'JPK_KR-1'!W:W,B2283),"")</f>
        <v/>
      </c>
      <c r="E2283" t="str">
        <f>IF(KOKPIT!E2283&lt;&gt;"",KOKPIT!E2283,"")</f>
        <v/>
      </c>
      <c r="F2283" t="str">
        <f>IF(KOKPIT!F2283&lt;&gt;"",KOKPIT!F2283,"")</f>
        <v/>
      </c>
      <c r="G2283" s="124" t="str">
        <f>IF(E2283&lt;&gt;"",SUMIFS('JPK_KR-1'!AL:AL,'JPK_KR-1'!W:W,F2283),"")</f>
        <v/>
      </c>
      <c r="H2283" s="124" t="str">
        <f>IF(E2283&lt;&gt;"",SUMIFS('JPK_KR-1'!AM:AM,'JPK_KR-1'!W:W,F2283),"")</f>
        <v/>
      </c>
      <c r="I2283" t="str">
        <f>IF(KOKPIT!I2283&lt;&gt;"",KOKPIT!I2283,"")</f>
        <v/>
      </c>
      <c r="J2283" t="str">
        <f>IF(KOKPIT!J2283&lt;&gt;"",KOKPIT!J2283,"")</f>
        <v/>
      </c>
      <c r="K2283" s="124" t="str">
        <f>IF(I2283&lt;&gt;"",SUMIFS('JPK_KR-1'!AJ:AJ,'JPK_KR-1'!W:W,J2283),"")</f>
        <v/>
      </c>
      <c r="L2283" s="124" t="str">
        <f>IF(I2283&lt;&gt;"",SUMIFS('JPK_KR-1'!AK:AK,'JPK_KR-1'!W:W,J2283),"")</f>
        <v/>
      </c>
    </row>
    <row r="2284" spans="1:12" x14ac:dyDescent="0.35">
      <c r="A2284" t="str">
        <f>IF(KOKPIT!A2284&lt;&gt;"",KOKPIT!A2284,"")</f>
        <v/>
      </c>
      <c r="B2284" t="str">
        <f>IF(KOKPIT!B2284&lt;&gt;"",KOKPIT!B2284,"")</f>
        <v/>
      </c>
      <c r="C2284" s="124" t="str">
        <f>IF(A2284&lt;&gt;"",SUMIFS('JPK_KR-1'!AL:AL,'JPK_KR-1'!W:W,B2284),"")</f>
        <v/>
      </c>
      <c r="D2284" s="124" t="str">
        <f>IF(A2284&lt;&gt;"",SUMIFS('JPK_KR-1'!AM:AM,'JPK_KR-1'!W:W,B2284),"")</f>
        <v/>
      </c>
      <c r="E2284" t="str">
        <f>IF(KOKPIT!E2284&lt;&gt;"",KOKPIT!E2284,"")</f>
        <v/>
      </c>
      <c r="F2284" t="str">
        <f>IF(KOKPIT!F2284&lt;&gt;"",KOKPIT!F2284,"")</f>
        <v/>
      </c>
      <c r="G2284" s="124" t="str">
        <f>IF(E2284&lt;&gt;"",SUMIFS('JPK_KR-1'!AL:AL,'JPK_KR-1'!W:W,F2284),"")</f>
        <v/>
      </c>
      <c r="H2284" s="124" t="str">
        <f>IF(E2284&lt;&gt;"",SUMIFS('JPK_KR-1'!AM:AM,'JPK_KR-1'!W:W,F2284),"")</f>
        <v/>
      </c>
      <c r="I2284" t="str">
        <f>IF(KOKPIT!I2284&lt;&gt;"",KOKPIT!I2284,"")</f>
        <v/>
      </c>
      <c r="J2284" t="str">
        <f>IF(KOKPIT!J2284&lt;&gt;"",KOKPIT!J2284,"")</f>
        <v/>
      </c>
      <c r="K2284" s="124" t="str">
        <f>IF(I2284&lt;&gt;"",SUMIFS('JPK_KR-1'!AJ:AJ,'JPK_KR-1'!W:W,J2284),"")</f>
        <v/>
      </c>
      <c r="L2284" s="124" t="str">
        <f>IF(I2284&lt;&gt;"",SUMIFS('JPK_KR-1'!AK:AK,'JPK_KR-1'!W:W,J2284),"")</f>
        <v/>
      </c>
    </row>
    <row r="2285" spans="1:12" x14ac:dyDescent="0.35">
      <c r="A2285" t="str">
        <f>IF(KOKPIT!A2285&lt;&gt;"",KOKPIT!A2285,"")</f>
        <v/>
      </c>
      <c r="B2285" t="str">
        <f>IF(KOKPIT!B2285&lt;&gt;"",KOKPIT!B2285,"")</f>
        <v/>
      </c>
      <c r="C2285" s="124" t="str">
        <f>IF(A2285&lt;&gt;"",SUMIFS('JPK_KR-1'!AL:AL,'JPK_KR-1'!W:W,B2285),"")</f>
        <v/>
      </c>
      <c r="D2285" s="124" t="str">
        <f>IF(A2285&lt;&gt;"",SUMIFS('JPK_KR-1'!AM:AM,'JPK_KR-1'!W:W,B2285),"")</f>
        <v/>
      </c>
      <c r="E2285" t="str">
        <f>IF(KOKPIT!E2285&lt;&gt;"",KOKPIT!E2285,"")</f>
        <v/>
      </c>
      <c r="F2285" t="str">
        <f>IF(KOKPIT!F2285&lt;&gt;"",KOKPIT!F2285,"")</f>
        <v/>
      </c>
      <c r="G2285" s="124" t="str">
        <f>IF(E2285&lt;&gt;"",SUMIFS('JPK_KR-1'!AL:AL,'JPK_KR-1'!W:W,F2285),"")</f>
        <v/>
      </c>
      <c r="H2285" s="124" t="str">
        <f>IF(E2285&lt;&gt;"",SUMIFS('JPK_KR-1'!AM:AM,'JPK_KR-1'!W:W,F2285),"")</f>
        <v/>
      </c>
      <c r="I2285" t="str">
        <f>IF(KOKPIT!I2285&lt;&gt;"",KOKPIT!I2285,"")</f>
        <v/>
      </c>
      <c r="J2285" t="str">
        <f>IF(KOKPIT!J2285&lt;&gt;"",KOKPIT!J2285,"")</f>
        <v/>
      </c>
      <c r="K2285" s="124" t="str">
        <f>IF(I2285&lt;&gt;"",SUMIFS('JPK_KR-1'!AJ:AJ,'JPK_KR-1'!W:W,J2285),"")</f>
        <v/>
      </c>
      <c r="L2285" s="124" t="str">
        <f>IF(I2285&lt;&gt;"",SUMIFS('JPK_KR-1'!AK:AK,'JPK_KR-1'!W:W,J2285),"")</f>
        <v/>
      </c>
    </row>
    <row r="2286" spans="1:12" x14ac:dyDescent="0.35">
      <c r="A2286" t="str">
        <f>IF(KOKPIT!A2286&lt;&gt;"",KOKPIT!A2286,"")</f>
        <v/>
      </c>
      <c r="B2286" t="str">
        <f>IF(KOKPIT!B2286&lt;&gt;"",KOKPIT!B2286,"")</f>
        <v/>
      </c>
      <c r="C2286" s="124" t="str">
        <f>IF(A2286&lt;&gt;"",SUMIFS('JPK_KR-1'!AL:AL,'JPK_KR-1'!W:W,B2286),"")</f>
        <v/>
      </c>
      <c r="D2286" s="124" t="str">
        <f>IF(A2286&lt;&gt;"",SUMIFS('JPK_KR-1'!AM:AM,'JPK_KR-1'!W:W,B2286),"")</f>
        <v/>
      </c>
      <c r="E2286" t="str">
        <f>IF(KOKPIT!E2286&lt;&gt;"",KOKPIT!E2286,"")</f>
        <v/>
      </c>
      <c r="F2286" t="str">
        <f>IF(KOKPIT!F2286&lt;&gt;"",KOKPIT!F2286,"")</f>
        <v/>
      </c>
      <c r="G2286" s="124" t="str">
        <f>IF(E2286&lt;&gt;"",SUMIFS('JPK_KR-1'!AL:AL,'JPK_KR-1'!W:W,F2286),"")</f>
        <v/>
      </c>
      <c r="H2286" s="124" t="str">
        <f>IF(E2286&lt;&gt;"",SUMIFS('JPK_KR-1'!AM:AM,'JPK_KR-1'!W:W,F2286),"")</f>
        <v/>
      </c>
      <c r="I2286" t="str">
        <f>IF(KOKPIT!I2286&lt;&gt;"",KOKPIT!I2286,"")</f>
        <v/>
      </c>
      <c r="J2286" t="str">
        <f>IF(KOKPIT!J2286&lt;&gt;"",KOKPIT!J2286,"")</f>
        <v/>
      </c>
      <c r="K2286" s="124" t="str">
        <f>IF(I2286&lt;&gt;"",SUMIFS('JPK_KR-1'!AJ:AJ,'JPK_KR-1'!W:W,J2286),"")</f>
        <v/>
      </c>
      <c r="L2286" s="124" t="str">
        <f>IF(I2286&lt;&gt;"",SUMIFS('JPK_KR-1'!AK:AK,'JPK_KR-1'!W:W,J2286),"")</f>
        <v/>
      </c>
    </row>
    <row r="2287" spans="1:12" x14ac:dyDescent="0.35">
      <c r="A2287" t="str">
        <f>IF(KOKPIT!A2287&lt;&gt;"",KOKPIT!A2287,"")</f>
        <v/>
      </c>
      <c r="B2287" t="str">
        <f>IF(KOKPIT!B2287&lt;&gt;"",KOKPIT!B2287,"")</f>
        <v/>
      </c>
      <c r="C2287" s="124" t="str">
        <f>IF(A2287&lt;&gt;"",SUMIFS('JPK_KR-1'!AL:AL,'JPK_KR-1'!W:W,B2287),"")</f>
        <v/>
      </c>
      <c r="D2287" s="124" t="str">
        <f>IF(A2287&lt;&gt;"",SUMIFS('JPK_KR-1'!AM:AM,'JPK_KR-1'!W:W,B2287),"")</f>
        <v/>
      </c>
      <c r="E2287" t="str">
        <f>IF(KOKPIT!E2287&lt;&gt;"",KOKPIT!E2287,"")</f>
        <v/>
      </c>
      <c r="F2287" t="str">
        <f>IF(KOKPIT!F2287&lt;&gt;"",KOKPIT!F2287,"")</f>
        <v/>
      </c>
      <c r="G2287" s="124" t="str">
        <f>IF(E2287&lt;&gt;"",SUMIFS('JPK_KR-1'!AL:AL,'JPK_KR-1'!W:W,F2287),"")</f>
        <v/>
      </c>
      <c r="H2287" s="124" t="str">
        <f>IF(E2287&lt;&gt;"",SUMIFS('JPK_KR-1'!AM:AM,'JPK_KR-1'!W:W,F2287),"")</f>
        <v/>
      </c>
      <c r="I2287" t="str">
        <f>IF(KOKPIT!I2287&lt;&gt;"",KOKPIT!I2287,"")</f>
        <v/>
      </c>
      <c r="J2287" t="str">
        <f>IF(KOKPIT!J2287&lt;&gt;"",KOKPIT!J2287,"")</f>
        <v/>
      </c>
      <c r="K2287" s="124" t="str">
        <f>IF(I2287&lt;&gt;"",SUMIFS('JPK_KR-1'!AJ:AJ,'JPK_KR-1'!W:W,J2287),"")</f>
        <v/>
      </c>
      <c r="L2287" s="124" t="str">
        <f>IF(I2287&lt;&gt;"",SUMIFS('JPK_KR-1'!AK:AK,'JPK_KR-1'!W:W,J2287),"")</f>
        <v/>
      </c>
    </row>
    <row r="2288" spans="1:12" x14ac:dyDescent="0.35">
      <c r="A2288" t="str">
        <f>IF(KOKPIT!A2288&lt;&gt;"",KOKPIT!A2288,"")</f>
        <v/>
      </c>
      <c r="B2288" t="str">
        <f>IF(KOKPIT!B2288&lt;&gt;"",KOKPIT!B2288,"")</f>
        <v/>
      </c>
      <c r="C2288" s="124" t="str">
        <f>IF(A2288&lt;&gt;"",SUMIFS('JPK_KR-1'!AL:AL,'JPK_KR-1'!W:W,B2288),"")</f>
        <v/>
      </c>
      <c r="D2288" s="124" t="str">
        <f>IF(A2288&lt;&gt;"",SUMIFS('JPK_KR-1'!AM:AM,'JPK_KR-1'!W:W,B2288),"")</f>
        <v/>
      </c>
      <c r="E2288" t="str">
        <f>IF(KOKPIT!E2288&lt;&gt;"",KOKPIT!E2288,"")</f>
        <v/>
      </c>
      <c r="F2288" t="str">
        <f>IF(KOKPIT!F2288&lt;&gt;"",KOKPIT!F2288,"")</f>
        <v/>
      </c>
      <c r="G2288" s="124" t="str">
        <f>IF(E2288&lt;&gt;"",SUMIFS('JPK_KR-1'!AL:AL,'JPK_KR-1'!W:W,F2288),"")</f>
        <v/>
      </c>
      <c r="H2288" s="124" t="str">
        <f>IF(E2288&lt;&gt;"",SUMIFS('JPK_KR-1'!AM:AM,'JPK_KR-1'!W:W,F2288),"")</f>
        <v/>
      </c>
      <c r="I2288" t="str">
        <f>IF(KOKPIT!I2288&lt;&gt;"",KOKPIT!I2288,"")</f>
        <v/>
      </c>
      <c r="J2288" t="str">
        <f>IF(KOKPIT!J2288&lt;&gt;"",KOKPIT!J2288,"")</f>
        <v/>
      </c>
      <c r="K2288" s="124" t="str">
        <f>IF(I2288&lt;&gt;"",SUMIFS('JPK_KR-1'!AJ:AJ,'JPK_KR-1'!W:W,J2288),"")</f>
        <v/>
      </c>
      <c r="L2288" s="124" t="str">
        <f>IF(I2288&lt;&gt;"",SUMIFS('JPK_KR-1'!AK:AK,'JPK_KR-1'!W:W,J2288),"")</f>
        <v/>
      </c>
    </row>
    <row r="2289" spans="1:12" x14ac:dyDescent="0.35">
      <c r="A2289" t="str">
        <f>IF(KOKPIT!A2289&lt;&gt;"",KOKPIT!A2289,"")</f>
        <v/>
      </c>
      <c r="B2289" t="str">
        <f>IF(KOKPIT!B2289&lt;&gt;"",KOKPIT!B2289,"")</f>
        <v/>
      </c>
      <c r="C2289" s="124" t="str">
        <f>IF(A2289&lt;&gt;"",SUMIFS('JPK_KR-1'!AL:AL,'JPK_KR-1'!W:W,B2289),"")</f>
        <v/>
      </c>
      <c r="D2289" s="124" t="str">
        <f>IF(A2289&lt;&gt;"",SUMIFS('JPK_KR-1'!AM:AM,'JPK_KR-1'!W:W,B2289),"")</f>
        <v/>
      </c>
      <c r="E2289" t="str">
        <f>IF(KOKPIT!E2289&lt;&gt;"",KOKPIT!E2289,"")</f>
        <v/>
      </c>
      <c r="F2289" t="str">
        <f>IF(KOKPIT!F2289&lt;&gt;"",KOKPIT!F2289,"")</f>
        <v/>
      </c>
      <c r="G2289" s="124" t="str">
        <f>IF(E2289&lt;&gt;"",SUMIFS('JPK_KR-1'!AL:AL,'JPK_KR-1'!W:W,F2289),"")</f>
        <v/>
      </c>
      <c r="H2289" s="124" t="str">
        <f>IF(E2289&lt;&gt;"",SUMIFS('JPK_KR-1'!AM:AM,'JPK_KR-1'!W:W,F2289),"")</f>
        <v/>
      </c>
      <c r="I2289" t="str">
        <f>IF(KOKPIT!I2289&lt;&gt;"",KOKPIT!I2289,"")</f>
        <v/>
      </c>
      <c r="J2289" t="str">
        <f>IF(KOKPIT!J2289&lt;&gt;"",KOKPIT!J2289,"")</f>
        <v/>
      </c>
      <c r="K2289" s="124" t="str">
        <f>IF(I2289&lt;&gt;"",SUMIFS('JPK_KR-1'!AJ:AJ,'JPK_KR-1'!W:W,J2289),"")</f>
        <v/>
      </c>
      <c r="L2289" s="124" t="str">
        <f>IF(I2289&lt;&gt;"",SUMIFS('JPK_KR-1'!AK:AK,'JPK_KR-1'!W:W,J2289),"")</f>
        <v/>
      </c>
    </row>
    <row r="2290" spans="1:12" x14ac:dyDescent="0.35">
      <c r="A2290" t="str">
        <f>IF(KOKPIT!A2290&lt;&gt;"",KOKPIT!A2290,"")</f>
        <v/>
      </c>
      <c r="B2290" t="str">
        <f>IF(KOKPIT!B2290&lt;&gt;"",KOKPIT!B2290,"")</f>
        <v/>
      </c>
      <c r="C2290" s="124" t="str">
        <f>IF(A2290&lt;&gt;"",SUMIFS('JPK_KR-1'!AL:AL,'JPK_KR-1'!W:W,B2290),"")</f>
        <v/>
      </c>
      <c r="D2290" s="124" t="str">
        <f>IF(A2290&lt;&gt;"",SUMIFS('JPK_KR-1'!AM:AM,'JPK_KR-1'!W:W,B2290),"")</f>
        <v/>
      </c>
      <c r="E2290" t="str">
        <f>IF(KOKPIT!E2290&lt;&gt;"",KOKPIT!E2290,"")</f>
        <v/>
      </c>
      <c r="F2290" t="str">
        <f>IF(KOKPIT!F2290&lt;&gt;"",KOKPIT!F2290,"")</f>
        <v/>
      </c>
      <c r="G2290" s="124" t="str">
        <f>IF(E2290&lt;&gt;"",SUMIFS('JPK_KR-1'!AL:AL,'JPK_KR-1'!W:W,F2290),"")</f>
        <v/>
      </c>
      <c r="H2290" s="124" t="str">
        <f>IF(E2290&lt;&gt;"",SUMIFS('JPK_KR-1'!AM:AM,'JPK_KR-1'!W:W,F2290),"")</f>
        <v/>
      </c>
      <c r="I2290" t="str">
        <f>IF(KOKPIT!I2290&lt;&gt;"",KOKPIT!I2290,"")</f>
        <v/>
      </c>
      <c r="J2290" t="str">
        <f>IF(KOKPIT!J2290&lt;&gt;"",KOKPIT!J2290,"")</f>
        <v/>
      </c>
      <c r="K2290" s="124" t="str">
        <f>IF(I2290&lt;&gt;"",SUMIFS('JPK_KR-1'!AJ:AJ,'JPK_KR-1'!W:W,J2290),"")</f>
        <v/>
      </c>
      <c r="L2290" s="124" t="str">
        <f>IF(I2290&lt;&gt;"",SUMIFS('JPK_KR-1'!AK:AK,'JPK_KR-1'!W:W,J2290),"")</f>
        <v/>
      </c>
    </row>
    <row r="2291" spans="1:12" x14ac:dyDescent="0.35">
      <c r="A2291" t="str">
        <f>IF(KOKPIT!A2291&lt;&gt;"",KOKPIT!A2291,"")</f>
        <v/>
      </c>
      <c r="B2291" t="str">
        <f>IF(KOKPIT!B2291&lt;&gt;"",KOKPIT!B2291,"")</f>
        <v/>
      </c>
      <c r="C2291" s="124" t="str">
        <f>IF(A2291&lt;&gt;"",SUMIFS('JPK_KR-1'!AL:AL,'JPK_KR-1'!W:W,B2291),"")</f>
        <v/>
      </c>
      <c r="D2291" s="124" t="str">
        <f>IF(A2291&lt;&gt;"",SUMIFS('JPK_KR-1'!AM:AM,'JPK_KR-1'!W:W,B2291),"")</f>
        <v/>
      </c>
      <c r="E2291" t="str">
        <f>IF(KOKPIT!E2291&lt;&gt;"",KOKPIT!E2291,"")</f>
        <v/>
      </c>
      <c r="F2291" t="str">
        <f>IF(KOKPIT!F2291&lt;&gt;"",KOKPIT!F2291,"")</f>
        <v/>
      </c>
      <c r="G2291" s="124" t="str">
        <f>IF(E2291&lt;&gt;"",SUMIFS('JPK_KR-1'!AL:AL,'JPK_KR-1'!W:W,F2291),"")</f>
        <v/>
      </c>
      <c r="H2291" s="124" t="str">
        <f>IF(E2291&lt;&gt;"",SUMIFS('JPK_KR-1'!AM:AM,'JPK_KR-1'!W:W,F2291),"")</f>
        <v/>
      </c>
      <c r="I2291" t="str">
        <f>IF(KOKPIT!I2291&lt;&gt;"",KOKPIT!I2291,"")</f>
        <v/>
      </c>
      <c r="J2291" t="str">
        <f>IF(KOKPIT!J2291&lt;&gt;"",KOKPIT!J2291,"")</f>
        <v/>
      </c>
      <c r="K2291" s="124" t="str">
        <f>IF(I2291&lt;&gt;"",SUMIFS('JPK_KR-1'!AJ:AJ,'JPK_KR-1'!W:W,J2291),"")</f>
        <v/>
      </c>
      <c r="L2291" s="124" t="str">
        <f>IF(I2291&lt;&gt;"",SUMIFS('JPK_KR-1'!AK:AK,'JPK_KR-1'!W:W,J2291),"")</f>
        <v/>
      </c>
    </row>
    <row r="2292" spans="1:12" x14ac:dyDescent="0.35">
      <c r="A2292" t="str">
        <f>IF(KOKPIT!A2292&lt;&gt;"",KOKPIT!A2292,"")</f>
        <v/>
      </c>
      <c r="B2292" t="str">
        <f>IF(KOKPIT!B2292&lt;&gt;"",KOKPIT!B2292,"")</f>
        <v/>
      </c>
      <c r="C2292" s="124" t="str">
        <f>IF(A2292&lt;&gt;"",SUMIFS('JPK_KR-1'!AL:AL,'JPK_KR-1'!W:W,B2292),"")</f>
        <v/>
      </c>
      <c r="D2292" s="124" t="str">
        <f>IF(A2292&lt;&gt;"",SUMIFS('JPK_KR-1'!AM:AM,'JPK_KR-1'!W:W,B2292),"")</f>
        <v/>
      </c>
      <c r="E2292" t="str">
        <f>IF(KOKPIT!E2292&lt;&gt;"",KOKPIT!E2292,"")</f>
        <v/>
      </c>
      <c r="F2292" t="str">
        <f>IF(KOKPIT!F2292&lt;&gt;"",KOKPIT!F2292,"")</f>
        <v/>
      </c>
      <c r="G2292" s="124" t="str">
        <f>IF(E2292&lt;&gt;"",SUMIFS('JPK_KR-1'!AL:AL,'JPK_KR-1'!W:W,F2292),"")</f>
        <v/>
      </c>
      <c r="H2292" s="124" t="str">
        <f>IF(E2292&lt;&gt;"",SUMIFS('JPK_KR-1'!AM:AM,'JPK_KR-1'!W:W,F2292),"")</f>
        <v/>
      </c>
      <c r="I2292" t="str">
        <f>IF(KOKPIT!I2292&lt;&gt;"",KOKPIT!I2292,"")</f>
        <v/>
      </c>
      <c r="J2292" t="str">
        <f>IF(KOKPIT!J2292&lt;&gt;"",KOKPIT!J2292,"")</f>
        <v/>
      </c>
      <c r="K2292" s="124" t="str">
        <f>IF(I2292&lt;&gt;"",SUMIFS('JPK_KR-1'!AJ:AJ,'JPK_KR-1'!W:W,J2292),"")</f>
        <v/>
      </c>
      <c r="L2292" s="124" t="str">
        <f>IF(I2292&lt;&gt;"",SUMIFS('JPK_KR-1'!AK:AK,'JPK_KR-1'!W:W,J2292),"")</f>
        <v/>
      </c>
    </row>
    <row r="2293" spans="1:12" x14ac:dyDescent="0.35">
      <c r="A2293" t="str">
        <f>IF(KOKPIT!A2293&lt;&gt;"",KOKPIT!A2293,"")</f>
        <v/>
      </c>
      <c r="B2293" t="str">
        <f>IF(KOKPIT!B2293&lt;&gt;"",KOKPIT!B2293,"")</f>
        <v/>
      </c>
      <c r="C2293" s="124" t="str">
        <f>IF(A2293&lt;&gt;"",SUMIFS('JPK_KR-1'!AL:AL,'JPK_KR-1'!W:W,B2293),"")</f>
        <v/>
      </c>
      <c r="D2293" s="124" t="str">
        <f>IF(A2293&lt;&gt;"",SUMIFS('JPK_KR-1'!AM:AM,'JPK_KR-1'!W:W,B2293),"")</f>
        <v/>
      </c>
      <c r="E2293" t="str">
        <f>IF(KOKPIT!E2293&lt;&gt;"",KOKPIT!E2293,"")</f>
        <v/>
      </c>
      <c r="F2293" t="str">
        <f>IF(KOKPIT!F2293&lt;&gt;"",KOKPIT!F2293,"")</f>
        <v/>
      </c>
      <c r="G2293" s="124" t="str">
        <f>IF(E2293&lt;&gt;"",SUMIFS('JPK_KR-1'!AL:AL,'JPK_KR-1'!W:W,F2293),"")</f>
        <v/>
      </c>
      <c r="H2293" s="124" t="str">
        <f>IF(E2293&lt;&gt;"",SUMIFS('JPK_KR-1'!AM:AM,'JPK_KR-1'!W:W,F2293),"")</f>
        <v/>
      </c>
      <c r="I2293" t="str">
        <f>IF(KOKPIT!I2293&lt;&gt;"",KOKPIT!I2293,"")</f>
        <v/>
      </c>
      <c r="J2293" t="str">
        <f>IF(KOKPIT!J2293&lt;&gt;"",KOKPIT!J2293,"")</f>
        <v/>
      </c>
      <c r="K2293" s="124" t="str">
        <f>IF(I2293&lt;&gt;"",SUMIFS('JPK_KR-1'!AJ:AJ,'JPK_KR-1'!W:W,J2293),"")</f>
        <v/>
      </c>
      <c r="L2293" s="124" t="str">
        <f>IF(I2293&lt;&gt;"",SUMIFS('JPK_KR-1'!AK:AK,'JPK_KR-1'!W:W,J2293),"")</f>
        <v/>
      </c>
    </row>
    <row r="2294" spans="1:12" x14ac:dyDescent="0.35">
      <c r="A2294" t="str">
        <f>IF(KOKPIT!A2294&lt;&gt;"",KOKPIT!A2294,"")</f>
        <v/>
      </c>
      <c r="B2294" t="str">
        <f>IF(KOKPIT!B2294&lt;&gt;"",KOKPIT!B2294,"")</f>
        <v/>
      </c>
      <c r="C2294" s="124" t="str">
        <f>IF(A2294&lt;&gt;"",SUMIFS('JPK_KR-1'!AL:AL,'JPK_KR-1'!W:W,B2294),"")</f>
        <v/>
      </c>
      <c r="D2294" s="124" t="str">
        <f>IF(A2294&lt;&gt;"",SUMIFS('JPK_KR-1'!AM:AM,'JPK_KR-1'!W:W,B2294),"")</f>
        <v/>
      </c>
      <c r="E2294" t="str">
        <f>IF(KOKPIT!E2294&lt;&gt;"",KOKPIT!E2294,"")</f>
        <v/>
      </c>
      <c r="F2294" t="str">
        <f>IF(KOKPIT!F2294&lt;&gt;"",KOKPIT!F2294,"")</f>
        <v/>
      </c>
      <c r="G2294" s="124" t="str">
        <f>IF(E2294&lt;&gt;"",SUMIFS('JPK_KR-1'!AL:AL,'JPK_KR-1'!W:W,F2294),"")</f>
        <v/>
      </c>
      <c r="H2294" s="124" t="str">
        <f>IF(E2294&lt;&gt;"",SUMIFS('JPK_KR-1'!AM:AM,'JPK_KR-1'!W:W,F2294),"")</f>
        <v/>
      </c>
      <c r="I2294" t="str">
        <f>IF(KOKPIT!I2294&lt;&gt;"",KOKPIT!I2294,"")</f>
        <v/>
      </c>
      <c r="J2294" t="str">
        <f>IF(KOKPIT!J2294&lt;&gt;"",KOKPIT!J2294,"")</f>
        <v/>
      </c>
      <c r="K2294" s="124" t="str">
        <f>IF(I2294&lt;&gt;"",SUMIFS('JPK_KR-1'!AJ:AJ,'JPK_KR-1'!W:W,J2294),"")</f>
        <v/>
      </c>
      <c r="L2294" s="124" t="str">
        <f>IF(I2294&lt;&gt;"",SUMIFS('JPK_KR-1'!AK:AK,'JPK_KR-1'!W:W,J2294),"")</f>
        <v/>
      </c>
    </row>
    <row r="2295" spans="1:12" x14ac:dyDescent="0.35">
      <c r="A2295" t="str">
        <f>IF(KOKPIT!A2295&lt;&gt;"",KOKPIT!A2295,"")</f>
        <v/>
      </c>
      <c r="B2295" t="str">
        <f>IF(KOKPIT!B2295&lt;&gt;"",KOKPIT!B2295,"")</f>
        <v/>
      </c>
      <c r="C2295" s="124" t="str">
        <f>IF(A2295&lt;&gt;"",SUMIFS('JPK_KR-1'!AL:AL,'JPK_KR-1'!W:W,B2295),"")</f>
        <v/>
      </c>
      <c r="D2295" s="124" t="str">
        <f>IF(A2295&lt;&gt;"",SUMIFS('JPK_KR-1'!AM:AM,'JPK_KR-1'!W:W,B2295),"")</f>
        <v/>
      </c>
      <c r="E2295" t="str">
        <f>IF(KOKPIT!E2295&lt;&gt;"",KOKPIT!E2295,"")</f>
        <v/>
      </c>
      <c r="F2295" t="str">
        <f>IF(KOKPIT!F2295&lt;&gt;"",KOKPIT!F2295,"")</f>
        <v/>
      </c>
      <c r="G2295" s="124" t="str">
        <f>IF(E2295&lt;&gt;"",SUMIFS('JPK_KR-1'!AL:AL,'JPK_KR-1'!W:W,F2295),"")</f>
        <v/>
      </c>
      <c r="H2295" s="124" t="str">
        <f>IF(E2295&lt;&gt;"",SUMIFS('JPK_KR-1'!AM:AM,'JPK_KR-1'!W:W,F2295),"")</f>
        <v/>
      </c>
      <c r="I2295" t="str">
        <f>IF(KOKPIT!I2295&lt;&gt;"",KOKPIT!I2295,"")</f>
        <v/>
      </c>
      <c r="J2295" t="str">
        <f>IF(KOKPIT!J2295&lt;&gt;"",KOKPIT!J2295,"")</f>
        <v/>
      </c>
      <c r="K2295" s="124" t="str">
        <f>IF(I2295&lt;&gt;"",SUMIFS('JPK_KR-1'!AJ:AJ,'JPK_KR-1'!W:W,J2295),"")</f>
        <v/>
      </c>
      <c r="L2295" s="124" t="str">
        <f>IF(I2295&lt;&gt;"",SUMIFS('JPK_KR-1'!AK:AK,'JPK_KR-1'!W:W,J2295),"")</f>
        <v/>
      </c>
    </row>
    <row r="2296" spans="1:12" x14ac:dyDescent="0.35">
      <c r="A2296" t="str">
        <f>IF(KOKPIT!A2296&lt;&gt;"",KOKPIT!A2296,"")</f>
        <v/>
      </c>
      <c r="B2296" t="str">
        <f>IF(KOKPIT!B2296&lt;&gt;"",KOKPIT!B2296,"")</f>
        <v/>
      </c>
      <c r="C2296" s="124" t="str">
        <f>IF(A2296&lt;&gt;"",SUMIFS('JPK_KR-1'!AL:AL,'JPK_KR-1'!W:W,B2296),"")</f>
        <v/>
      </c>
      <c r="D2296" s="124" t="str">
        <f>IF(A2296&lt;&gt;"",SUMIFS('JPK_KR-1'!AM:AM,'JPK_KR-1'!W:W,B2296),"")</f>
        <v/>
      </c>
      <c r="E2296" t="str">
        <f>IF(KOKPIT!E2296&lt;&gt;"",KOKPIT!E2296,"")</f>
        <v/>
      </c>
      <c r="F2296" t="str">
        <f>IF(KOKPIT!F2296&lt;&gt;"",KOKPIT!F2296,"")</f>
        <v/>
      </c>
      <c r="G2296" s="124" t="str">
        <f>IF(E2296&lt;&gt;"",SUMIFS('JPK_KR-1'!AL:AL,'JPK_KR-1'!W:W,F2296),"")</f>
        <v/>
      </c>
      <c r="H2296" s="124" t="str">
        <f>IF(E2296&lt;&gt;"",SUMIFS('JPK_KR-1'!AM:AM,'JPK_KR-1'!W:W,F2296),"")</f>
        <v/>
      </c>
      <c r="I2296" t="str">
        <f>IF(KOKPIT!I2296&lt;&gt;"",KOKPIT!I2296,"")</f>
        <v/>
      </c>
      <c r="J2296" t="str">
        <f>IF(KOKPIT!J2296&lt;&gt;"",KOKPIT!J2296,"")</f>
        <v/>
      </c>
      <c r="K2296" s="124" t="str">
        <f>IF(I2296&lt;&gt;"",SUMIFS('JPK_KR-1'!AJ:AJ,'JPK_KR-1'!W:W,J2296),"")</f>
        <v/>
      </c>
      <c r="L2296" s="124" t="str">
        <f>IF(I2296&lt;&gt;"",SUMIFS('JPK_KR-1'!AK:AK,'JPK_KR-1'!W:W,J2296),"")</f>
        <v/>
      </c>
    </row>
    <row r="2297" spans="1:12" x14ac:dyDescent="0.35">
      <c r="A2297" t="str">
        <f>IF(KOKPIT!A2297&lt;&gt;"",KOKPIT!A2297,"")</f>
        <v/>
      </c>
      <c r="B2297" t="str">
        <f>IF(KOKPIT!B2297&lt;&gt;"",KOKPIT!B2297,"")</f>
        <v/>
      </c>
      <c r="C2297" s="124" t="str">
        <f>IF(A2297&lt;&gt;"",SUMIFS('JPK_KR-1'!AL:AL,'JPK_KR-1'!W:W,B2297),"")</f>
        <v/>
      </c>
      <c r="D2297" s="124" t="str">
        <f>IF(A2297&lt;&gt;"",SUMIFS('JPK_KR-1'!AM:AM,'JPK_KR-1'!W:W,B2297),"")</f>
        <v/>
      </c>
      <c r="E2297" t="str">
        <f>IF(KOKPIT!E2297&lt;&gt;"",KOKPIT!E2297,"")</f>
        <v/>
      </c>
      <c r="F2297" t="str">
        <f>IF(KOKPIT!F2297&lt;&gt;"",KOKPIT!F2297,"")</f>
        <v/>
      </c>
      <c r="G2297" s="124" t="str">
        <f>IF(E2297&lt;&gt;"",SUMIFS('JPK_KR-1'!AL:AL,'JPK_KR-1'!W:W,F2297),"")</f>
        <v/>
      </c>
      <c r="H2297" s="124" t="str">
        <f>IF(E2297&lt;&gt;"",SUMIFS('JPK_KR-1'!AM:AM,'JPK_KR-1'!W:W,F2297),"")</f>
        <v/>
      </c>
      <c r="I2297" t="str">
        <f>IF(KOKPIT!I2297&lt;&gt;"",KOKPIT!I2297,"")</f>
        <v/>
      </c>
      <c r="J2297" t="str">
        <f>IF(KOKPIT!J2297&lt;&gt;"",KOKPIT!J2297,"")</f>
        <v/>
      </c>
      <c r="K2297" s="124" t="str">
        <f>IF(I2297&lt;&gt;"",SUMIFS('JPK_KR-1'!AJ:AJ,'JPK_KR-1'!W:W,J2297),"")</f>
        <v/>
      </c>
      <c r="L2297" s="124" t="str">
        <f>IF(I2297&lt;&gt;"",SUMIFS('JPK_KR-1'!AK:AK,'JPK_KR-1'!W:W,J2297),"")</f>
        <v/>
      </c>
    </row>
    <row r="2298" spans="1:12" x14ac:dyDescent="0.35">
      <c r="A2298" t="str">
        <f>IF(KOKPIT!A2298&lt;&gt;"",KOKPIT!A2298,"")</f>
        <v/>
      </c>
      <c r="B2298" t="str">
        <f>IF(KOKPIT!B2298&lt;&gt;"",KOKPIT!B2298,"")</f>
        <v/>
      </c>
      <c r="C2298" s="124" t="str">
        <f>IF(A2298&lt;&gt;"",SUMIFS('JPK_KR-1'!AL:AL,'JPK_KR-1'!W:W,B2298),"")</f>
        <v/>
      </c>
      <c r="D2298" s="124" t="str">
        <f>IF(A2298&lt;&gt;"",SUMIFS('JPK_KR-1'!AM:AM,'JPK_KR-1'!W:W,B2298),"")</f>
        <v/>
      </c>
      <c r="E2298" t="str">
        <f>IF(KOKPIT!E2298&lt;&gt;"",KOKPIT!E2298,"")</f>
        <v/>
      </c>
      <c r="F2298" t="str">
        <f>IF(KOKPIT!F2298&lt;&gt;"",KOKPIT!F2298,"")</f>
        <v/>
      </c>
      <c r="G2298" s="124" t="str">
        <f>IF(E2298&lt;&gt;"",SUMIFS('JPK_KR-1'!AL:AL,'JPK_KR-1'!W:W,F2298),"")</f>
        <v/>
      </c>
      <c r="H2298" s="124" t="str">
        <f>IF(E2298&lt;&gt;"",SUMIFS('JPK_KR-1'!AM:AM,'JPK_KR-1'!W:W,F2298),"")</f>
        <v/>
      </c>
      <c r="I2298" t="str">
        <f>IF(KOKPIT!I2298&lt;&gt;"",KOKPIT!I2298,"")</f>
        <v/>
      </c>
      <c r="J2298" t="str">
        <f>IF(KOKPIT!J2298&lt;&gt;"",KOKPIT!J2298,"")</f>
        <v/>
      </c>
      <c r="K2298" s="124" t="str">
        <f>IF(I2298&lt;&gt;"",SUMIFS('JPK_KR-1'!AJ:AJ,'JPK_KR-1'!W:W,J2298),"")</f>
        <v/>
      </c>
      <c r="L2298" s="124" t="str">
        <f>IF(I2298&lt;&gt;"",SUMIFS('JPK_KR-1'!AK:AK,'JPK_KR-1'!W:W,J2298),"")</f>
        <v/>
      </c>
    </row>
    <row r="2299" spans="1:12" x14ac:dyDescent="0.35">
      <c r="A2299" t="str">
        <f>IF(KOKPIT!A2299&lt;&gt;"",KOKPIT!A2299,"")</f>
        <v/>
      </c>
      <c r="B2299" t="str">
        <f>IF(KOKPIT!B2299&lt;&gt;"",KOKPIT!B2299,"")</f>
        <v/>
      </c>
      <c r="C2299" s="124" t="str">
        <f>IF(A2299&lt;&gt;"",SUMIFS('JPK_KR-1'!AL:AL,'JPK_KR-1'!W:W,B2299),"")</f>
        <v/>
      </c>
      <c r="D2299" s="124" t="str">
        <f>IF(A2299&lt;&gt;"",SUMIFS('JPK_KR-1'!AM:AM,'JPK_KR-1'!W:W,B2299),"")</f>
        <v/>
      </c>
      <c r="E2299" t="str">
        <f>IF(KOKPIT!E2299&lt;&gt;"",KOKPIT!E2299,"")</f>
        <v/>
      </c>
      <c r="F2299" t="str">
        <f>IF(KOKPIT!F2299&lt;&gt;"",KOKPIT!F2299,"")</f>
        <v/>
      </c>
      <c r="G2299" s="124" t="str">
        <f>IF(E2299&lt;&gt;"",SUMIFS('JPK_KR-1'!AL:AL,'JPK_KR-1'!W:W,F2299),"")</f>
        <v/>
      </c>
      <c r="H2299" s="124" t="str">
        <f>IF(E2299&lt;&gt;"",SUMIFS('JPK_KR-1'!AM:AM,'JPK_KR-1'!W:W,F2299),"")</f>
        <v/>
      </c>
      <c r="I2299" t="str">
        <f>IF(KOKPIT!I2299&lt;&gt;"",KOKPIT!I2299,"")</f>
        <v/>
      </c>
      <c r="J2299" t="str">
        <f>IF(KOKPIT!J2299&lt;&gt;"",KOKPIT!J2299,"")</f>
        <v/>
      </c>
      <c r="K2299" s="124" t="str">
        <f>IF(I2299&lt;&gt;"",SUMIFS('JPK_KR-1'!AJ:AJ,'JPK_KR-1'!W:W,J2299),"")</f>
        <v/>
      </c>
      <c r="L2299" s="124" t="str">
        <f>IF(I2299&lt;&gt;"",SUMIFS('JPK_KR-1'!AK:AK,'JPK_KR-1'!W:W,J2299),"")</f>
        <v/>
      </c>
    </row>
    <row r="2300" spans="1:12" x14ac:dyDescent="0.35">
      <c r="A2300" t="str">
        <f>IF(KOKPIT!A2300&lt;&gt;"",KOKPIT!A2300,"")</f>
        <v/>
      </c>
      <c r="B2300" t="str">
        <f>IF(KOKPIT!B2300&lt;&gt;"",KOKPIT!B2300,"")</f>
        <v/>
      </c>
      <c r="C2300" s="124" t="str">
        <f>IF(A2300&lt;&gt;"",SUMIFS('JPK_KR-1'!AL:AL,'JPK_KR-1'!W:W,B2300),"")</f>
        <v/>
      </c>
      <c r="D2300" s="124" t="str">
        <f>IF(A2300&lt;&gt;"",SUMIFS('JPK_KR-1'!AM:AM,'JPK_KR-1'!W:W,B2300),"")</f>
        <v/>
      </c>
      <c r="E2300" t="str">
        <f>IF(KOKPIT!E2300&lt;&gt;"",KOKPIT!E2300,"")</f>
        <v/>
      </c>
      <c r="F2300" t="str">
        <f>IF(KOKPIT!F2300&lt;&gt;"",KOKPIT!F2300,"")</f>
        <v/>
      </c>
      <c r="G2300" s="124" t="str">
        <f>IF(E2300&lt;&gt;"",SUMIFS('JPK_KR-1'!AL:AL,'JPK_KR-1'!W:W,F2300),"")</f>
        <v/>
      </c>
      <c r="H2300" s="124" t="str">
        <f>IF(E2300&lt;&gt;"",SUMIFS('JPK_KR-1'!AM:AM,'JPK_KR-1'!W:W,F2300),"")</f>
        <v/>
      </c>
      <c r="I2300" t="str">
        <f>IF(KOKPIT!I2300&lt;&gt;"",KOKPIT!I2300,"")</f>
        <v/>
      </c>
      <c r="J2300" t="str">
        <f>IF(KOKPIT!J2300&lt;&gt;"",KOKPIT!J2300,"")</f>
        <v/>
      </c>
      <c r="K2300" s="124" t="str">
        <f>IF(I2300&lt;&gt;"",SUMIFS('JPK_KR-1'!AJ:AJ,'JPK_KR-1'!W:W,J2300),"")</f>
        <v/>
      </c>
      <c r="L2300" s="124" t="str">
        <f>IF(I2300&lt;&gt;"",SUMIFS('JPK_KR-1'!AK:AK,'JPK_KR-1'!W:W,J2300),"")</f>
        <v/>
      </c>
    </row>
    <row r="2301" spans="1:12" x14ac:dyDescent="0.35">
      <c r="A2301" t="str">
        <f>IF(KOKPIT!A2301&lt;&gt;"",KOKPIT!A2301,"")</f>
        <v/>
      </c>
      <c r="B2301" t="str">
        <f>IF(KOKPIT!B2301&lt;&gt;"",KOKPIT!B2301,"")</f>
        <v/>
      </c>
      <c r="C2301" s="124" t="str">
        <f>IF(A2301&lt;&gt;"",SUMIFS('JPK_KR-1'!AL:AL,'JPK_KR-1'!W:W,B2301),"")</f>
        <v/>
      </c>
      <c r="D2301" s="124" t="str">
        <f>IF(A2301&lt;&gt;"",SUMIFS('JPK_KR-1'!AM:AM,'JPK_KR-1'!W:W,B2301),"")</f>
        <v/>
      </c>
      <c r="E2301" t="str">
        <f>IF(KOKPIT!E2301&lt;&gt;"",KOKPIT!E2301,"")</f>
        <v/>
      </c>
      <c r="F2301" t="str">
        <f>IF(KOKPIT!F2301&lt;&gt;"",KOKPIT!F2301,"")</f>
        <v/>
      </c>
      <c r="G2301" s="124" t="str">
        <f>IF(E2301&lt;&gt;"",SUMIFS('JPK_KR-1'!AL:AL,'JPK_KR-1'!W:W,F2301),"")</f>
        <v/>
      </c>
      <c r="H2301" s="124" t="str">
        <f>IF(E2301&lt;&gt;"",SUMIFS('JPK_KR-1'!AM:AM,'JPK_KR-1'!W:W,F2301),"")</f>
        <v/>
      </c>
      <c r="I2301" t="str">
        <f>IF(KOKPIT!I2301&lt;&gt;"",KOKPIT!I2301,"")</f>
        <v/>
      </c>
      <c r="J2301" t="str">
        <f>IF(KOKPIT!J2301&lt;&gt;"",KOKPIT!J2301,"")</f>
        <v/>
      </c>
      <c r="K2301" s="124" t="str">
        <f>IF(I2301&lt;&gt;"",SUMIFS('JPK_KR-1'!AJ:AJ,'JPK_KR-1'!W:W,J2301),"")</f>
        <v/>
      </c>
      <c r="L2301" s="124" t="str">
        <f>IF(I2301&lt;&gt;"",SUMIFS('JPK_KR-1'!AK:AK,'JPK_KR-1'!W:W,J2301),"")</f>
        <v/>
      </c>
    </row>
    <row r="2302" spans="1:12" x14ac:dyDescent="0.35">
      <c r="A2302" t="str">
        <f>IF(KOKPIT!A2302&lt;&gt;"",KOKPIT!A2302,"")</f>
        <v/>
      </c>
      <c r="B2302" t="str">
        <f>IF(KOKPIT!B2302&lt;&gt;"",KOKPIT!B2302,"")</f>
        <v/>
      </c>
      <c r="C2302" s="124" t="str">
        <f>IF(A2302&lt;&gt;"",SUMIFS('JPK_KR-1'!AL:AL,'JPK_KR-1'!W:W,B2302),"")</f>
        <v/>
      </c>
      <c r="D2302" s="124" t="str">
        <f>IF(A2302&lt;&gt;"",SUMIFS('JPK_KR-1'!AM:AM,'JPK_KR-1'!W:W,B2302),"")</f>
        <v/>
      </c>
      <c r="E2302" t="str">
        <f>IF(KOKPIT!E2302&lt;&gt;"",KOKPIT!E2302,"")</f>
        <v/>
      </c>
      <c r="F2302" t="str">
        <f>IF(KOKPIT!F2302&lt;&gt;"",KOKPIT!F2302,"")</f>
        <v/>
      </c>
      <c r="G2302" s="124" t="str">
        <f>IF(E2302&lt;&gt;"",SUMIFS('JPK_KR-1'!AL:AL,'JPK_KR-1'!W:W,F2302),"")</f>
        <v/>
      </c>
      <c r="H2302" s="124" t="str">
        <f>IF(E2302&lt;&gt;"",SUMIFS('JPK_KR-1'!AM:AM,'JPK_KR-1'!W:W,F2302),"")</f>
        <v/>
      </c>
      <c r="I2302" t="str">
        <f>IF(KOKPIT!I2302&lt;&gt;"",KOKPIT!I2302,"")</f>
        <v/>
      </c>
      <c r="J2302" t="str">
        <f>IF(KOKPIT!J2302&lt;&gt;"",KOKPIT!J2302,"")</f>
        <v/>
      </c>
      <c r="K2302" s="124" t="str">
        <f>IF(I2302&lt;&gt;"",SUMIFS('JPK_KR-1'!AJ:AJ,'JPK_KR-1'!W:W,J2302),"")</f>
        <v/>
      </c>
      <c r="L2302" s="124" t="str">
        <f>IF(I2302&lt;&gt;"",SUMIFS('JPK_KR-1'!AK:AK,'JPK_KR-1'!W:W,J2302),"")</f>
        <v/>
      </c>
    </row>
    <row r="2303" spans="1:12" x14ac:dyDescent="0.35">
      <c r="A2303" t="str">
        <f>IF(KOKPIT!A2303&lt;&gt;"",KOKPIT!A2303,"")</f>
        <v/>
      </c>
      <c r="B2303" t="str">
        <f>IF(KOKPIT!B2303&lt;&gt;"",KOKPIT!B2303,"")</f>
        <v/>
      </c>
      <c r="C2303" s="124" t="str">
        <f>IF(A2303&lt;&gt;"",SUMIFS('JPK_KR-1'!AL:AL,'JPK_KR-1'!W:W,B2303),"")</f>
        <v/>
      </c>
      <c r="D2303" s="124" t="str">
        <f>IF(A2303&lt;&gt;"",SUMIFS('JPK_KR-1'!AM:AM,'JPK_KR-1'!W:W,B2303),"")</f>
        <v/>
      </c>
      <c r="E2303" t="str">
        <f>IF(KOKPIT!E2303&lt;&gt;"",KOKPIT!E2303,"")</f>
        <v/>
      </c>
      <c r="F2303" t="str">
        <f>IF(KOKPIT!F2303&lt;&gt;"",KOKPIT!F2303,"")</f>
        <v/>
      </c>
      <c r="G2303" s="124" t="str">
        <f>IF(E2303&lt;&gt;"",SUMIFS('JPK_KR-1'!AL:AL,'JPK_KR-1'!W:W,F2303),"")</f>
        <v/>
      </c>
      <c r="H2303" s="124" t="str">
        <f>IF(E2303&lt;&gt;"",SUMIFS('JPK_KR-1'!AM:AM,'JPK_KR-1'!W:W,F2303),"")</f>
        <v/>
      </c>
      <c r="I2303" t="str">
        <f>IF(KOKPIT!I2303&lt;&gt;"",KOKPIT!I2303,"")</f>
        <v/>
      </c>
      <c r="J2303" t="str">
        <f>IF(KOKPIT!J2303&lt;&gt;"",KOKPIT!J2303,"")</f>
        <v/>
      </c>
      <c r="K2303" s="124" t="str">
        <f>IF(I2303&lt;&gt;"",SUMIFS('JPK_KR-1'!AJ:AJ,'JPK_KR-1'!W:W,J2303),"")</f>
        <v/>
      </c>
      <c r="L2303" s="124" t="str">
        <f>IF(I2303&lt;&gt;"",SUMIFS('JPK_KR-1'!AK:AK,'JPK_KR-1'!W:W,J2303),"")</f>
        <v/>
      </c>
    </row>
    <row r="2304" spans="1:12" x14ac:dyDescent="0.35">
      <c r="A2304" t="str">
        <f>IF(KOKPIT!A2304&lt;&gt;"",KOKPIT!A2304,"")</f>
        <v/>
      </c>
      <c r="B2304" t="str">
        <f>IF(KOKPIT!B2304&lt;&gt;"",KOKPIT!B2304,"")</f>
        <v/>
      </c>
      <c r="C2304" s="124" t="str">
        <f>IF(A2304&lt;&gt;"",SUMIFS('JPK_KR-1'!AL:AL,'JPK_KR-1'!W:W,B2304),"")</f>
        <v/>
      </c>
      <c r="D2304" s="124" t="str">
        <f>IF(A2304&lt;&gt;"",SUMIFS('JPK_KR-1'!AM:AM,'JPK_KR-1'!W:W,B2304),"")</f>
        <v/>
      </c>
      <c r="E2304" t="str">
        <f>IF(KOKPIT!E2304&lt;&gt;"",KOKPIT!E2304,"")</f>
        <v/>
      </c>
      <c r="F2304" t="str">
        <f>IF(KOKPIT!F2304&lt;&gt;"",KOKPIT!F2304,"")</f>
        <v/>
      </c>
      <c r="G2304" s="124" t="str">
        <f>IF(E2304&lt;&gt;"",SUMIFS('JPK_KR-1'!AL:AL,'JPK_KR-1'!W:W,F2304),"")</f>
        <v/>
      </c>
      <c r="H2304" s="124" t="str">
        <f>IF(E2304&lt;&gt;"",SUMIFS('JPK_KR-1'!AM:AM,'JPK_KR-1'!W:W,F2304),"")</f>
        <v/>
      </c>
      <c r="I2304" t="str">
        <f>IF(KOKPIT!I2304&lt;&gt;"",KOKPIT!I2304,"")</f>
        <v/>
      </c>
      <c r="J2304" t="str">
        <f>IF(KOKPIT!J2304&lt;&gt;"",KOKPIT!J2304,"")</f>
        <v/>
      </c>
      <c r="K2304" s="124" t="str">
        <f>IF(I2304&lt;&gt;"",SUMIFS('JPK_KR-1'!AJ:AJ,'JPK_KR-1'!W:W,J2304),"")</f>
        <v/>
      </c>
      <c r="L2304" s="124" t="str">
        <f>IF(I2304&lt;&gt;"",SUMIFS('JPK_KR-1'!AK:AK,'JPK_KR-1'!W:W,J2304),"")</f>
        <v/>
      </c>
    </row>
    <row r="2305" spans="1:12" x14ac:dyDescent="0.35">
      <c r="A2305" t="str">
        <f>IF(KOKPIT!A2305&lt;&gt;"",KOKPIT!A2305,"")</f>
        <v/>
      </c>
      <c r="B2305" t="str">
        <f>IF(KOKPIT!B2305&lt;&gt;"",KOKPIT!B2305,"")</f>
        <v/>
      </c>
      <c r="C2305" s="124" t="str">
        <f>IF(A2305&lt;&gt;"",SUMIFS('JPK_KR-1'!AL:AL,'JPK_KR-1'!W:W,B2305),"")</f>
        <v/>
      </c>
      <c r="D2305" s="124" t="str">
        <f>IF(A2305&lt;&gt;"",SUMIFS('JPK_KR-1'!AM:AM,'JPK_KR-1'!W:W,B2305),"")</f>
        <v/>
      </c>
      <c r="E2305" t="str">
        <f>IF(KOKPIT!E2305&lt;&gt;"",KOKPIT!E2305,"")</f>
        <v/>
      </c>
      <c r="F2305" t="str">
        <f>IF(KOKPIT!F2305&lt;&gt;"",KOKPIT!F2305,"")</f>
        <v/>
      </c>
      <c r="G2305" s="124" t="str">
        <f>IF(E2305&lt;&gt;"",SUMIFS('JPK_KR-1'!AL:AL,'JPK_KR-1'!W:W,F2305),"")</f>
        <v/>
      </c>
      <c r="H2305" s="124" t="str">
        <f>IF(E2305&lt;&gt;"",SUMIFS('JPK_KR-1'!AM:AM,'JPK_KR-1'!W:W,F2305),"")</f>
        <v/>
      </c>
      <c r="I2305" t="str">
        <f>IF(KOKPIT!I2305&lt;&gt;"",KOKPIT!I2305,"")</f>
        <v/>
      </c>
      <c r="J2305" t="str">
        <f>IF(KOKPIT!J2305&lt;&gt;"",KOKPIT!J2305,"")</f>
        <v/>
      </c>
      <c r="K2305" s="124" t="str">
        <f>IF(I2305&lt;&gt;"",SUMIFS('JPK_KR-1'!AJ:AJ,'JPK_KR-1'!W:W,J2305),"")</f>
        <v/>
      </c>
      <c r="L2305" s="124" t="str">
        <f>IF(I2305&lt;&gt;"",SUMIFS('JPK_KR-1'!AK:AK,'JPK_KR-1'!W:W,J2305),"")</f>
        <v/>
      </c>
    </row>
    <row r="2306" spans="1:12" x14ac:dyDescent="0.35">
      <c r="A2306" t="str">
        <f>IF(KOKPIT!A2306&lt;&gt;"",KOKPIT!A2306,"")</f>
        <v/>
      </c>
      <c r="B2306" t="str">
        <f>IF(KOKPIT!B2306&lt;&gt;"",KOKPIT!B2306,"")</f>
        <v/>
      </c>
      <c r="C2306" s="124" t="str">
        <f>IF(A2306&lt;&gt;"",SUMIFS('JPK_KR-1'!AL:AL,'JPK_KR-1'!W:W,B2306),"")</f>
        <v/>
      </c>
      <c r="D2306" s="124" t="str">
        <f>IF(A2306&lt;&gt;"",SUMIFS('JPK_KR-1'!AM:AM,'JPK_KR-1'!W:W,B2306),"")</f>
        <v/>
      </c>
      <c r="E2306" t="str">
        <f>IF(KOKPIT!E2306&lt;&gt;"",KOKPIT!E2306,"")</f>
        <v/>
      </c>
      <c r="F2306" t="str">
        <f>IF(KOKPIT!F2306&lt;&gt;"",KOKPIT!F2306,"")</f>
        <v/>
      </c>
      <c r="G2306" s="124" t="str">
        <f>IF(E2306&lt;&gt;"",SUMIFS('JPK_KR-1'!AL:AL,'JPK_KR-1'!W:W,F2306),"")</f>
        <v/>
      </c>
      <c r="H2306" s="124" t="str">
        <f>IF(E2306&lt;&gt;"",SUMIFS('JPK_KR-1'!AM:AM,'JPK_KR-1'!W:W,F2306),"")</f>
        <v/>
      </c>
      <c r="I2306" t="str">
        <f>IF(KOKPIT!I2306&lt;&gt;"",KOKPIT!I2306,"")</f>
        <v/>
      </c>
      <c r="J2306" t="str">
        <f>IF(KOKPIT!J2306&lt;&gt;"",KOKPIT!J2306,"")</f>
        <v/>
      </c>
      <c r="K2306" s="124" t="str">
        <f>IF(I2306&lt;&gt;"",SUMIFS('JPK_KR-1'!AJ:AJ,'JPK_KR-1'!W:W,J2306),"")</f>
        <v/>
      </c>
      <c r="L2306" s="124" t="str">
        <f>IF(I2306&lt;&gt;"",SUMIFS('JPK_KR-1'!AK:AK,'JPK_KR-1'!W:W,J2306),"")</f>
        <v/>
      </c>
    </row>
    <row r="2307" spans="1:12" x14ac:dyDescent="0.35">
      <c r="A2307" t="str">
        <f>IF(KOKPIT!A2307&lt;&gt;"",KOKPIT!A2307,"")</f>
        <v/>
      </c>
      <c r="B2307" t="str">
        <f>IF(KOKPIT!B2307&lt;&gt;"",KOKPIT!B2307,"")</f>
        <v/>
      </c>
      <c r="C2307" s="124" t="str">
        <f>IF(A2307&lt;&gt;"",SUMIFS('JPK_KR-1'!AL:AL,'JPK_KR-1'!W:W,B2307),"")</f>
        <v/>
      </c>
      <c r="D2307" s="124" t="str">
        <f>IF(A2307&lt;&gt;"",SUMIFS('JPK_KR-1'!AM:AM,'JPK_KR-1'!W:W,B2307),"")</f>
        <v/>
      </c>
      <c r="E2307" t="str">
        <f>IF(KOKPIT!E2307&lt;&gt;"",KOKPIT!E2307,"")</f>
        <v/>
      </c>
      <c r="F2307" t="str">
        <f>IF(KOKPIT!F2307&lt;&gt;"",KOKPIT!F2307,"")</f>
        <v/>
      </c>
      <c r="G2307" s="124" t="str">
        <f>IF(E2307&lt;&gt;"",SUMIFS('JPK_KR-1'!AL:AL,'JPK_KR-1'!W:W,F2307),"")</f>
        <v/>
      </c>
      <c r="H2307" s="124" t="str">
        <f>IF(E2307&lt;&gt;"",SUMIFS('JPK_KR-1'!AM:AM,'JPK_KR-1'!W:W,F2307),"")</f>
        <v/>
      </c>
      <c r="I2307" t="str">
        <f>IF(KOKPIT!I2307&lt;&gt;"",KOKPIT!I2307,"")</f>
        <v/>
      </c>
      <c r="J2307" t="str">
        <f>IF(KOKPIT!J2307&lt;&gt;"",KOKPIT!J2307,"")</f>
        <v/>
      </c>
      <c r="K2307" s="124" t="str">
        <f>IF(I2307&lt;&gt;"",SUMIFS('JPK_KR-1'!AJ:AJ,'JPK_KR-1'!W:W,J2307),"")</f>
        <v/>
      </c>
      <c r="L2307" s="124" t="str">
        <f>IF(I2307&lt;&gt;"",SUMIFS('JPK_KR-1'!AK:AK,'JPK_KR-1'!W:W,J2307),"")</f>
        <v/>
      </c>
    </row>
    <row r="2308" spans="1:12" x14ac:dyDescent="0.35">
      <c r="A2308" t="str">
        <f>IF(KOKPIT!A2308&lt;&gt;"",KOKPIT!A2308,"")</f>
        <v/>
      </c>
      <c r="B2308" t="str">
        <f>IF(KOKPIT!B2308&lt;&gt;"",KOKPIT!B2308,"")</f>
        <v/>
      </c>
      <c r="C2308" s="124" t="str">
        <f>IF(A2308&lt;&gt;"",SUMIFS('JPK_KR-1'!AL:AL,'JPK_KR-1'!W:W,B2308),"")</f>
        <v/>
      </c>
      <c r="D2308" s="124" t="str">
        <f>IF(A2308&lt;&gt;"",SUMIFS('JPK_KR-1'!AM:AM,'JPK_KR-1'!W:W,B2308),"")</f>
        <v/>
      </c>
      <c r="E2308" t="str">
        <f>IF(KOKPIT!E2308&lt;&gt;"",KOKPIT!E2308,"")</f>
        <v/>
      </c>
      <c r="F2308" t="str">
        <f>IF(KOKPIT!F2308&lt;&gt;"",KOKPIT!F2308,"")</f>
        <v/>
      </c>
      <c r="G2308" s="124" t="str">
        <f>IF(E2308&lt;&gt;"",SUMIFS('JPK_KR-1'!AL:AL,'JPK_KR-1'!W:W,F2308),"")</f>
        <v/>
      </c>
      <c r="H2308" s="124" t="str">
        <f>IF(E2308&lt;&gt;"",SUMIFS('JPK_KR-1'!AM:AM,'JPK_KR-1'!W:W,F2308),"")</f>
        <v/>
      </c>
      <c r="I2308" t="str">
        <f>IF(KOKPIT!I2308&lt;&gt;"",KOKPIT!I2308,"")</f>
        <v/>
      </c>
      <c r="J2308" t="str">
        <f>IF(KOKPIT!J2308&lt;&gt;"",KOKPIT!J2308,"")</f>
        <v/>
      </c>
      <c r="K2308" s="124" t="str">
        <f>IF(I2308&lt;&gt;"",SUMIFS('JPK_KR-1'!AJ:AJ,'JPK_KR-1'!W:W,J2308),"")</f>
        <v/>
      </c>
      <c r="L2308" s="124" t="str">
        <f>IF(I2308&lt;&gt;"",SUMIFS('JPK_KR-1'!AK:AK,'JPK_KR-1'!W:W,J2308),"")</f>
        <v/>
      </c>
    </row>
    <row r="2309" spans="1:12" x14ac:dyDescent="0.35">
      <c r="A2309" t="str">
        <f>IF(KOKPIT!A2309&lt;&gt;"",KOKPIT!A2309,"")</f>
        <v/>
      </c>
      <c r="B2309" t="str">
        <f>IF(KOKPIT!B2309&lt;&gt;"",KOKPIT!B2309,"")</f>
        <v/>
      </c>
      <c r="C2309" s="124" t="str">
        <f>IF(A2309&lt;&gt;"",SUMIFS('JPK_KR-1'!AL:AL,'JPK_KR-1'!W:W,B2309),"")</f>
        <v/>
      </c>
      <c r="D2309" s="124" t="str">
        <f>IF(A2309&lt;&gt;"",SUMIFS('JPK_KR-1'!AM:AM,'JPK_KR-1'!W:W,B2309),"")</f>
        <v/>
      </c>
      <c r="E2309" t="str">
        <f>IF(KOKPIT!E2309&lt;&gt;"",KOKPIT!E2309,"")</f>
        <v/>
      </c>
      <c r="F2309" t="str">
        <f>IF(KOKPIT!F2309&lt;&gt;"",KOKPIT!F2309,"")</f>
        <v/>
      </c>
      <c r="G2309" s="124" t="str">
        <f>IF(E2309&lt;&gt;"",SUMIFS('JPK_KR-1'!AL:AL,'JPK_KR-1'!W:W,F2309),"")</f>
        <v/>
      </c>
      <c r="H2309" s="124" t="str">
        <f>IF(E2309&lt;&gt;"",SUMIFS('JPK_KR-1'!AM:AM,'JPK_KR-1'!W:W,F2309),"")</f>
        <v/>
      </c>
      <c r="I2309" t="str">
        <f>IF(KOKPIT!I2309&lt;&gt;"",KOKPIT!I2309,"")</f>
        <v/>
      </c>
      <c r="J2309" t="str">
        <f>IF(KOKPIT!J2309&lt;&gt;"",KOKPIT!J2309,"")</f>
        <v/>
      </c>
      <c r="K2309" s="124" t="str">
        <f>IF(I2309&lt;&gt;"",SUMIFS('JPK_KR-1'!AJ:AJ,'JPK_KR-1'!W:W,J2309),"")</f>
        <v/>
      </c>
      <c r="L2309" s="124" t="str">
        <f>IF(I2309&lt;&gt;"",SUMIFS('JPK_KR-1'!AK:AK,'JPK_KR-1'!W:W,J2309),"")</f>
        <v/>
      </c>
    </row>
    <row r="2310" spans="1:12" x14ac:dyDescent="0.35">
      <c r="A2310" t="str">
        <f>IF(KOKPIT!A2310&lt;&gt;"",KOKPIT!A2310,"")</f>
        <v/>
      </c>
      <c r="B2310" t="str">
        <f>IF(KOKPIT!B2310&lt;&gt;"",KOKPIT!B2310,"")</f>
        <v/>
      </c>
      <c r="C2310" s="124" t="str">
        <f>IF(A2310&lt;&gt;"",SUMIFS('JPK_KR-1'!AL:AL,'JPK_KR-1'!W:W,B2310),"")</f>
        <v/>
      </c>
      <c r="D2310" s="124" t="str">
        <f>IF(A2310&lt;&gt;"",SUMIFS('JPK_KR-1'!AM:AM,'JPK_KR-1'!W:W,B2310),"")</f>
        <v/>
      </c>
      <c r="E2310" t="str">
        <f>IF(KOKPIT!E2310&lt;&gt;"",KOKPIT!E2310,"")</f>
        <v/>
      </c>
      <c r="F2310" t="str">
        <f>IF(KOKPIT!F2310&lt;&gt;"",KOKPIT!F2310,"")</f>
        <v/>
      </c>
      <c r="G2310" s="124" t="str">
        <f>IF(E2310&lt;&gt;"",SUMIFS('JPK_KR-1'!AL:AL,'JPK_KR-1'!W:W,F2310),"")</f>
        <v/>
      </c>
      <c r="H2310" s="124" t="str">
        <f>IF(E2310&lt;&gt;"",SUMIFS('JPK_KR-1'!AM:AM,'JPK_KR-1'!W:W,F2310),"")</f>
        <v/>
      </c>
      <c r="I2310" t="str">
        <f>IF(KOKPIT!I2310&lt;&gt;"",KOKPIT!I2310,"")</f>
        <v/>
      </c>
      <c r="J2310" t="str">
        <f>IF(KOKPIT!J2310&lt;&gt;"",KOKPIT!J2310,"")</f>
        <v/>
      </c>
      <c r="K2310" s="124" t="str">
        <f>IF(I2310&lt;&gt;"",SUMIFS('JPK_KR-1'!AJ:AJ,'JPK_KR-1'!W:W,J2310),"")</f>
        <v/>
      </c>
      <c r="L2310" s="124" t="str">
        <f>IF(I2310&lt;&gt;"",SUMIFS('JPK_KR-1'!AK:AK,'JPK_KR-1'!W:W,J2310),"")</f>
        <v/>
      </c>
    </row>
    <row r="2311" spans="1:12" x14ac:dyDescent="0.35">
      <c r="A2311" t="str">
        <f>IF(KOKPIT!A2311&lt;&gt;"",KOKPIT!A2311,"")</f>
        <v/>
      </c>
      <c r="B2311" t="str">
        <f>IF(KOKPIT!B2311&lt;&gt;"",KOKPIT!B2311,"")</f>
        <v/>
      </c>
      <c r="C2311" s="124" t="str">
        <f>IF(A2311&lt;&gt;"",SUMIFS('JPK_KR-1'!AL:AL,'JPK_KR-1'!W:W,B2311),"")</f>
        <v/>
      </c>
      <c r="D2311" s="124" t="str">
        <f>IF(A2311&lt;&gt;"",SUMIFS('JPK_KR-1'!AM:AM,'JPK_KR-1'!W:W,B2311),"")</f>
        <v/>
      </c>
      <c r="E2311" t="str">
        <f>IF(KOKPIT!E2311&lt;&gt;"",KOKPIT!E2311,"")</f>
        <v/>
      </c>
      <c r="F2311" t="str">
        <f>IF(KOKPIT!F2311&lt;&gt;"",KOKPIT!F2311,"")</f>
        <v/>
      </c>
      <c r="G2311" s="124" t="str">
        <f>IF(E2311&lt;&gt;"",SUMIFS('JPK_KR-1'!AL:AL,'JPK_KR-1'!W:W,F2311),"")</f>
        <v/>
      </c>
      <c r="H2311" s="124" t="str">
        <f>IF(E2311&lt;&gt;"",SUMIFS('JPK_KR-1'!AM:AM,'JPK_KR-1'!W:W,F2311),"")</f>
        <v/>
      </c>
      <c r="I2311" t="str">
        <f>IF(KOKPIT!I2311&lt;&gt;"",KOKPIT!I2311,"")</f>
        <v/>
      </c>
      <c r="J2311" t="str">
        <f>IF(KOKPIT!J2311&lt;&gt;"",KOKPIT!J2311,"")</f>
        <v/>
      </c>
      <c r="K2311" s="124" t="str">
        <f>IF(I2311&lt;&gt;"",SUMIFS('JPK_KR-1'!AJ:AJ,'JPK_KR-1'!W:W,J2311),"")</f>
        <v/>
      </c>
      <c r="L2311" s="124" t="str">
        <f>IF(I2311&lt;&gt;"",SUMIFS('JPK_KR-1'!AK:AK,'JPK_KR-1'!W:W,J2311),"")</f>
        <v/>
      </c>
    </row>
    <row r="2312" spans="1:12" x14ac:dyDescent="0.35">
      <c r="A2312" t="str">
        <f>IF(KOKPIT!A2312&lt;&gt;"",KOKPIT!A2312,"")</f>
        <v/>
      </c>
      <c r="B2312" t="str">
        <f>IF(KOKPIT!B2312&lt;&gt;"",KOKPIT!B2312,"")</f>
        <v/>
      </c>
      <c r="C2312" s="124" t="str">
        <f>IF(A2312&lt;&gt;"",SUMIFS('JPK_KR-1'!AL:AL,'JPK_KR-1'!W:W,B2312),"")</f>
        <v/>
      </c>
      <c r="D2312" s="124" t="str">
        <f>IF(A2312&lt;&gt;"",SUMIFS('JPK_KR-1'!AM:AM,'JPK_KR-1'!W:W,B2312),"")</f>
        <v/>
      </c>
      <c r="E2312" t="str">
        <f>IF(KOKPIT!E2312&lt;&gt;"",KOKPIT!E2312,"")</f>
        <v/>
      </c>
      <c r="F2312" t="str">
        <f>IF(KOKPIT!F2312&lt;&gt;"",KOKPIT!F2312,"")</f>
        <v/>
      </c>
      <c r="G2312" s="124" t="str">
        <f>IF(E2312&lt;&gt;"",SUMIFS('JPK_KR-1'!AL:AL,'JPK_KR-1'!W:W,F2312),"")</f>
        <v/>
      </c>
      <c r="H2312" s="124" t="str">
        <f>IF(E2312&lt;&gt;"",SUMIFS('JPK_KR-1'!AM:AM,'JPK_KR-1'!W:W,F2312),"")</f>
        <v/>
      </c>
      <c r="I2312" t="str">
        <f>IF(KOKPIT!I2312&lt;&gt;"",KOKPIT!I2312,"")</f>
        <v/>
      </c>
      <c r="J2312" t="str">
        <f>IF(KOKPIT!J2312&lt;&gt;"",KOKPIT!J2312,"")</f>
        <v/>
      </c>
      <c r="K2312" s="124" t="str">
        <f>IF(I2312&lt;&gt;"",SUMIFS('JPK_KR-1'!AJ:AJ,'JPK_KR-1'!W:W,J2312),"")</f>
        <v/>
      </c>
      <c r="L2312" s="124" t="str">
        <f>IF(I2312&lt;&gt;"",SUMIFS('JPK_KR-1'!AK:AK,'JPK_KR-1'!W:W,J2312),"")</f>
        <v/>
      </c>
    </row>
    <row r="2313" spans="1:12" x14ac:dyDescent="0.35">
      <c r="A2313" t="str">
        <f>IF(KOKPIT!A2313&lt;&gt;"",KOKPIT!A2313,"")</f>
        <v/>
      </c>
      <c r="B2313" t="str">
        <f>IF(KOKPIT!B2313&lt;&gt;"",KOKPIT!B2313,"")</f>
        <v/>
      </c>
      <c r="C2313" s="124" t="str">
        <f>IF(A2313&lt;&gt;"",SUMIFS('JPK_KR-1'!AL:AL,'JPK_KR-1'!W:W,B2313),"")</f>
        <v/>
      </c>
      <c r="D2313" s="124" t="str">
        <f>IF(A2313&lt;&gt;"",SUMIFS('JPK_KR-1'!AM:AM,'JPK_KR-1'!W:W,B2313),"")</f>
        <v/>
      </c>
      <c r="E2313" t="str">
        <f>IF(KOKPIT!E2313&lt;&gt;"",KOKPIT!E2313,"")</f>
        <v/>
      </c>
      <c r="F2313" t="str">
        <f>IF(KOKPIT!F2313&lt;&gt;"",KOKPIT!F2313,"")</f>
        <v/>
      </c>
      <c r="G2313" s="124" t="str">
        <f>IF(E2313&lt;&gt;"",SUMIFS('JPK_KR-1'!AL:AL,'JPK_KR-1'!W:W,F2313),"")</f>
        <v/>
      </c>
      <c r="H2313" s="124" t="str">
        <f>IF(E2313&lt;&gt;"",SUMIFS('JPK_KR-1'!AM:AM,'JPK_KR-1'!W:W,F2313),"")</f>
        <v/>
      </c>
      <c r="I2313" t="str">
        <f>IF(KOKPIT!I2313&lt;&gt;"",KOKPIT!I2313,"")</f>
        <v/>
      </c>
      <c r="J2313" t="str">
        <f>IF(KOKPIT!J2313&lt;&gt;"",KOKPIT!J2313,"")</f>
        <v/>
      </c>
      <c r="K2313" s="124" t="str">
        <f>IF(I2313&lt;&gt;"",SUMIFS('JPK_KR-1'!AJ:AJ,'JPK_KR-1'!W:W,J2313),"")</f>
        <v/>
      </c>
      <c r="L2313" s="124" t="str">
        <f>IF(I2313&lt;&gt;"",SUMIFS('JPK_KR-1'!AK:AK,'JPK_KR-1'!W:W,J2313),"")</f>
        <v/>
      </c>
    </row>
    <row r="2314" spans="1:12" x14ac:dyDescent="0.35">
      <c r="A2314" t="str">
        <f>IF(KOKPIT!A2314&lt;&gt;"",KOKPIT!A2314,"")</f>
        <v/>
      </c>
      <c r="B2314" t="str">
        <f>IF(KOKPIT!B2314&lt;&gt;"",KOKPIT!B2314,"")</f>
        <v/>
      </c>
      <c r="C2314" s="124" t="str">
        <f>IF(A2314&lt;&gt;"",SUMIFS('JPK_KR-1'!AL:AL,'JPK_KR-1'!W:W,B2314),"")</f>
        <v/>
      </c>
      <c r="D2314" s="124" t="str">
        <f>IF(A2314&lt;&gt;"",SUMIFS('JPK_KR-1'!AM:AM,'JPK_KR-1'!W:W,B2314),"")</f>
        <v/>
      </c>
      <c r="E2314" t="str">
        <f>IF(KOKPIT!E2314&lt;&gt;"",KOKPIT!E2314,"")</f>
        <v/>
      </c>
      <c r="F2314" t="str">
        <f>IF(KOKPIT!F2314&lt;&gt;"",KOKPIT!F2314,"")</f>
        <v/>
      </c>
      <c r="G2314" s="124" t="str">
        <f>IF(E2314&lt;&gt;"",SUMIFS('JPK_KR-1'!AL:AL,'JPK_KR-1'!W:W,F2314),"")</f>
        <v/>
      </c>
      <c r="H2314" s="124" t="str">
        <f>IF(E2314&lt;&gt;"",SUMIFS('JPK_KR-1'!AM:AM,'JPK_KR-1'!W:W,F2314),"")</f>
        <v/>
      </c>
      <c r="I2314" t="str">
        <f>IF(KOKPIT!I2314&lt;&gt;"",KOKPIT!I2314,"")</f>
        <v/>
      </c>
      <c r="J2314" t="str">
        <f>IF(KOKPIT!J2314&lt;&gt;"",KOKPIT!J2314,"")</f>
        <v/>
      </c>
      <c r="K2314" s="124" t="str">
        <f>IF(I2314&lt;&gt;"",SUMIFS('JPK_KR-1'!AJ:AJ,'JPK_KR-1'!W:W,J2314),"")</f>
        <v/>
      </c>
      <c r="L2314" s="124" t="str">
        <f>IF(I2314&lt;&gt;"",SUMIFS('JPK_KR-1'!AK:AK,'JPK_KR-1'!W:W,J2314),"")</f>
        <v/>
      </c>
    </row>
    <row r="2315" spans="1:12" x14ac:dyDescent="0.35">
      <c r="A2315" t="str">
        <f>IF(KOKPIT!A2315&lt;&gt;"",KOKPIT!A2315,"")</f>
        <v/>
      </c>
      <c r="B2315" t="str">
        <f>IF(KOKPIT!B2315&lt;&gt;"",KOKPIT!B2315,"")</f>
        <v/>
      </c>
      <c r="C2315" s="124" t="str">
        <f>IF(A2315&lt;&gt;"",SUMIFS('JPK_KR-1'!AL:AL,'JPK_KR-1'!W:W,B2315),"")</f>
        <v/>
      </c>
      <c r="D2315" s="124" t="str">
        <f>IF(A2315&lt;&gt;"",SUMIFS('JPK_KR-1'!AM:AM,'JPK_KR-1'!W:W,B2315),"")</f>
        <v/>
      </c>
      <c r="E2315" t="str">
        <f>IF(KOKPIT!E2315&lt;&gt;"",KOKPIT!E2315,"")</f>
        <v/>
      </c>
      <c r="F2315" t="str">
        <f>IF(KOKPIT!F2315&lt;&gt;"",KOKPIT!F2315,"")</f>
        <v/>
      </c>
      <c r="G2315" s="124" t="str">
        <f>IF(E2315&lt;&gt;"",SUMIFS('JPK_KR-1'!AL:AL,'JPK_KR-1'!W:W,F2315),"")</f>
        <v/>
      </c>
      <c r="H2315" s="124" t="str">
        <f>IF(E2315&lt;&gt;"",SUMIFS('JPK_KR-1'!AM:AM,'JPK_KR-1'!W:W,F2315),"")</f>
        <v/>
      </c>
      <c r="I2315" t="str">
        <f>IF(KOKPIT!I2315&lt;&gt;"",KOKPIT!I2315,"")</f>
        <v/>
      </c>
      <c r="J2315" t="str">
        <f>IF(KOKPIT!J2315&lt;&gt;"",KOKPIT!J2315,"")</f>
        <v/>
      </c>
      <c r="K2315" s="124" t="str">
        <f>IF(I2315&lt;&gt;"",SUMIFS('JPK_KR-1'!AJ:AJ,'JPK_KR-1'!W:W,J2315),"")</f>
        <v/>
      </c>
      <c r="L2315" s="124" t="str">
        <f>IF(I2315&lt;&gt;"",SUMIFS('JPK_KR-1'!AK:AK,'JPK_KR-1'!W:W,J2315),"")</f>
        <v/>
      </c>
    </row>
    <row r="2316" spans="1:12" x14ac:dyDescent="0.35">
      <c r="A2316" t="str">
        <f>IF(KOKPIT!A2316&lt;&gt;"",KOKPIT!A2316,"")</f>
        <v/>
      </c>
      <c r="B2316" t="str">
        <f>IF(KOKPIT!B2316&lt;&gt;"",KOKPIT!B2316,"")</f>
        <v/>
      </c>
      <c r="C2316" s="124" t="str">
        <f>IF(A2316&lt;&gt;"",SUMIFS('JPK_KR-1'!AL:AL,'JPK_KR-1'!W:W,B2316),"")</f>
        <v/>
      </c>
      <c r="D2316" s="124" t="str">
        <f>IF(A2316&lt;&gt;"",SUMIFS('JPK_KR-1'!AM:AM,'JPK_KR-1'!W:W,B2316),"")</f>
        <v/>
      </c>
      <c r="E2316" t="str">
        <f>IF(KOKPIT!E2316&lt;&gt;"",KOKPIT!E2316,"")</f>
        <v/>
      </c>
      <c r="F2316" t="str">
        <f>IF(KOKPIT!F2316&lt;&gt;"",KOKPIT!F2316,"")</f>
        <v/>
      </c>
      <c r="G2316" s="124" t="str">
        <f>IF(E2316&lt;&gt;"",SUMIFS('JPK_KR-1'!AL:AL,'JPK_KR-1'!W:W,F2316),"")</f>
        <v/>
      </c>
      <c r="H2316" s="124" t="str">
        <f>IF(E2316&lt;&gt;"",SUMIFS('JPK_KR-1'!AM:AM,'JPK_KR-1'!W:W,F2316),"")</f>
        <v/>
      </c>
      <c r="I2316" t="str">
        <f>IF(KOKPIT!I2316&lt;&gt;"",KOKPIT!I2316,"")</f>
        <v/>
      </c>
      <c r="J2316" t="str">
        <f>IF(KOKPIT!J2316&lt;&gt;"",KOKPIT!J2316,"")</f>
        <v/>
      </c>
      <c r="K2316" s="124" t="str">
        <f>IF(I2316&lt;&gt;"",SUMIFS('JPK_KR-1'!AJ:AJ,'JPK_KR-1'!W:W,J2316),"")</f>
        <v/>
      </c>
      <c r="L2316" s="124" t="str">
        <f>IF(I2316&lt;&gt;"",SUMIFS('JPK_KR-1'!AK:AK,'JPK_KR-1'!W:W,J2316),"")</f>
        <v/>
      </c>
    </row>
    <row r="2317" spans="1:12" x14ac:dyDescent="0.35">
      <c r="A2317" t="str">
        <f>IF(KOKPIT!A2317&lt;&gt;"",KOKPIT!A2317,"")</f>
        <v/>
      </c>
      <c r="B2317" t="str">
        <f>IF(KOKPIT!B2317&lt;&gt;"",KOKPIT!B2317,"")</f>
        <v/>
      </c>
      <c r="C2317" s="124" t="str">
        <f>IF(A2317&lt;&gt;"",SUMIFS('JPK_KR-1'!AL:AL,'JPK_KR-1'!W:W,B2317),"")</f>
        <v/>
      </c>
      <c r="D2317" s="124" t="str">
        <f>IF(A2317&lt;&gt;"",SUMIFS('JPK_KR-1'!AM:AM,'JPK_KR-1'!W:W,B2317),"")</f>
        <v/>
      </c>
      <c r="E2317" t="str">
        <f>IF(KOKPIT!E2317&lt;&gt;"",KOKPIT!E2317,"")</f>
        <v/>
      </c>
      <c r="F2317" t="str">
        <f>IF(KOKPIT!F2317&lt;&gt;"",KOKPIT!F2317,"")</f>
        <v/>
      </c>
      <c r="G2317" s="124" t="str">
        <f>IF(E2317&lt;&gt;"",SUMIFS('JPK_KR-1'!AL:AL,'JPK_KR-1'!W:W,F2317),"")</f>
        <v/>
      </c>
      <c r="H2317" s="124" t="str">
        <f>IF(E2317&lt;&gt;"",SUMIFS('JPK_KR-1'!AM:AM,'JPK_KR-1'!W:W,F2317),"")</f>
        <v/>
      </c>
      <c r="I2317" t="str">
        <f>IF(KOKPIT!I2317&lt;&gt;"",KOKPIT!I2317,"")</f>
        <v/>
      </c>
      <c r="J2317" t="str">
        <f>IF(KOKPIT!J2317&lt;&gt;"",KOKPIT!J2317,"")</f>
        <v/>
      </c>
      <c r="K2317" s="124" t="str">
        <f>IF(I2317&lt;&gt;"",SUMIFS('JPK_KR-1'!AJ:AJ,'JPK_KR-1'!W:W,J2317),"")</f>
        <v/>
      </c>
      <c r="L2317" s="124" t="str">
        <f>IF(I2317&lt;&gt;"",SUMIFS('JPK_KR-1'!AK:AK,'JPK_KR-1'!W:W,J2317),"")</f>
        <v/>
      </c>
    </row>
    <row r="2318" spans="1:12" x14ac:dyDescent="0.35">
      <c r="A2318" t="str">
        <f>IF(KOKPIT!A2318&lt;&gt;"",KOKPIT!A2318,"")</f>
        <v/>
      </c>
      <c r="B2318" t="str">
        <f>IF(KOKPIT!B2318&lt;&gt;"",KOKPIT!B2318,"")</f>
        <v/>
      </c>
      <c r="C2318" s="124" t="str">
        <f>IF(A2318&lt;&gt;"",SUMIFS('JPK_KR-1'!AL:AL,'JPK_KR-1'!W:W,B2318),"")</f>
        <v/>
      </c>
      <c r="D2318" s="124" t="str">
        <f>IF(A2318&lt;&gt;"",SUMIFS('JPK_KR-1'!AM:AM,'JPK_KR-1'!W:W,B2318),"")</f>
        <v/>
      </c>
      <c r="E2318" t="str">
        <f>IF(KOKPIT!E2318&lt;&gt;"",KOKPIT!E2318,"")</f>
        <v/>
      </c>
      <c r="F2318" t="str">
        <f>IF(KOKPIT!F2318&lt;&gt;"",KOKPIT!F2318,"")</f>
        <v/>
      </c>
      <c r="G2318" s="124" t="str">
        <f>IF(E2318&lt;&gt;"",SUMIFS('JPK_KR-1'!AL:AL,'JPK_KR-1'!W:W,F2318),"")</f>
        <v/>
      </c>
      <c r="H2318" s="124" t="str">
        <f>IF(E2318&lt;&gt;"",SUMIFS('JPK_KR-1'!AM:AM,'JPK_KR-1'!W:W,F2318),"")</f>
        <v/>
      </c>
      <c r="I2318" t="str">
        <f>IF(KOKPIT!I2318&lt;&gt;"",KOKPIT!I2318,"")</f>
        <v/>
      </c>
      <c r="J2318" t="str">
        <f>IF(KOKPIT!J2318&lt;&gt;"",KOKPIT!J2318,"")</f>
        <v/>
      </c>
      <c r="K2318" s="124" t="str">
        <f>IF(I2318&lt;&gt;"",SUMIFS('JPK_KR-1'!AJ:AJ,'JPK_KR-1'!W:W,J2318),"")</f>
        <v/>
      </c>
      <c r="L2318" s="124" t="str">
        <f>IF(I2318&lt;&gt;"",SUMIFS('JPK_KR-1'!AK:AK,'JPK_KR-1'!W:W,J2318),"")</f>
        <v/>
      </c>
    </row>
    <row r="2319" spans="1:12" x14ac:dyDescent="0.35">
      <c r="A2319" t="str">
        <f>IF(KOKPIT!A2319&lt;&gt;"",KOKPIT!A2319,"")</f>
        <v/>
      </c>
      <c r="B2319" t="str">
        <f>IF(KOKPIT!B2319&lt;&gt;"",KOKPIT!B2319,"")</f>
        <v/>
      </c>
      <c r="C2319" s="124" t="str">
        <f>IF(A2319&lt;&gt;"",SUMIFS('JPK_KR-1'!AL:AL,'JPK_KR-1'!W:W,B2319),"")</f>
        <v/>
      </c>
      <c r="D2319" s="124" t="str">
        <f>IF(A2319&lt;&gt;"",SUMIFS('JPK_KR-1'!AM:AM,'JPK_KR-1'!W:W,B2319),"")</f>
        <v/>
      </c>
      <c r="E2319" t="str">
        <f>IF(KOKPIT!E2319&lt;&gt;"",KOKPIT!E2319,"")</f>
        <v/>
      </c>
      <c r="F2319" t="str">
        <f>IF(KOKPIT!F2319&lt;&gt;"",KOKPIT!F2319,"")</f>
        <v/>
      </c>
      <c r="G2319" s="124" t="str">
        <f>IF(E2319&lt;&gt;"",SUMIFS('JPK_KR-1'!AL:AL,'JPK_KR-1'!W:W,F2319),"")</f>
        <v/>
      </c>
      <c r="H2319" s="124" t="str">
        <f>IF(E2319&lt;&gt;"",SUMIFS('JPK_KR-1'!AM:AM,'JPK_KR-1'!W:W,F2319),"")</f>
        <v/>
      </c>
      <c r="I2319" t="str">
        <f>IF(KOKPIT!I2319&lt;&gt;"",KOKPIT!I2319,"")</f>
        <v/>
      </c>
      <c r="J2319" t="str">
        <f>IF(KOKPIT!J2319&lt;&gt;"",KOKPIT!J2319,"")</f>
        <v/>
      </c>
      <c r="K2319" s="124" t="str">
        <f>IF(I2319&lt;&gt;"",SUMIFS('JPK_KR-1'!AJ:AJ,'JPK_KR-1'!W:W,J2319),"")</f>
        <v/>
      </c>
      <c r="L2319" s="124" t="str">
        <f>IF(I2319&lt;&gt;"",SUMIFS('JPK_KR-1'!AK:AK,'JPK_KR-1'!W:W,J2319),"")</f>
        <v/>
      </c>
    </row>
    <row r="2320" spans="1:12" x14ac:dyDescent="0.35">
      <c r="A2320" t="str">
        <f>IF(KOKPIT!A2320&lt;&gt;"",KOKPIT!A2320,"")</f>
        <v/>
      </c>
      <c r="B2320" t="str">
        <f>IF(KOKPIT!B2320&lt;&gt;"",KOKPIT!B2320,"")</f>
        <v/>
      </c>
      <c r="C2320" s="124" t="str">
        <f>IF(A2320&lt;&gt;"",SUMIFS('JPK_KR-1'!AL:AL,'JPK_KR-1'!W:W,B2320),"")</f>
        <v/>
      </c>
      <c r="D2320" s="124" t="str">
        <f>IF(A2320&lt;&gt;"",SUMIFS('JPK_KR-1'!AM:AM,'JPK_KR-1'!W:W,B2320),"")</f>
        <v/>
      </c>
      <c r="E2320" t="str">
        <f>IF(KOKPIT!E2320&lt;&gt;"",KOKPIT!E2320,"")</f>
        <v/>
      </c>
      <c r="F2320" t="str">
        <f>IF(KOKPIT!F2320&lt;&gt;"",KOKPIT!F2320,"")</f>
        <v/>
      </c>
      <c r="G2320" s="124" t="str">
        <f>IF(E2320&lt;&gt;"",SUMIFS('JPK_KR-1'!AL:AL,'JPK_KR-1'!W:W,F2320),"")</f>
        <v/>
      </c>
      <c r="H2320" s="124" t="str">
        <f>IF(E2320&lt;&gt;"",SUMIFS('JPK_KR-1'!AM:AM,'JPK_KR-1'!W:W,F2320),"")</f>
        <v/>
      </c>
      <c r="I2320" t="str">
        <f>IF(KOKPIT!I2320&lt;&gt;"",KOKPIT!I2320,"")</f>
        <v/>
      </c>
      <c r="J2320" t="str">
        <f>IF(KOKPIT!J2320&lt;&gt;"",KOKPIT!J2320,"")</f>
        <v/>
      </c>
      <c r="K2320" s="124" t="str">
        <f>IF(I2320&lt;&gt;"",SUMIFS('JPK_KR-1'!AJ:AJ,'JPK_KR-1'!W:W,J2320),"")</f>
        <v/>
      </c>
      <c r="L2320" s="124" t="str">
        <f>IF(I2320&lt;&gt;"",SUMIFS('JPK_KR-1'!AK:AK,'JPK_KR-1'!W:W,J2320),"")</f>
        <v/>
      </c>
    </row>
    <row r="2321" spans="1:12" x14ac:dyDescent="0.35">
      <c r="A2321" t="str">
        <f>IF(KOKPIT!A2321&lt;&gt;"",KOKPIT!A2321,"")</f>
        <v/>
      </c>
      <c r="B2321" t="str">
        <f>IF(KOKPIT!B2321&lt;&gt;"",KOKPIT!B2321,"")</f>
        <v/>
      </c>
      <c r="C2321" s="124" t="str">
        <f>IF(A2321&lt;&gt;"",SUMIFS('JPK_KR-1'!AL:AL,'JPK_KR-1'!W:W,B2321),"")</f>
        <v/>
      </c>
      <c r="D2321" s="124" t="str">
        <f>IF(A2321&lt;&gt;"",SUMIFS('JPK_KR-1'!AM:AM,'JPK_KR-1'!W:W,B2321),"")</f>
        <v/>
      </c>
      <c r="E2321" t="str">
        <f>IF(KOKPIT!E2321&lt;&gt;"",KOKPIT!E2321,"")</f>
        <v/>
      </c>
      <c r="F2321" t="str">
        <f>IF(KOKPIT!F2321&lt;&gt;"",KOKPIT!F2321,"")</f>
        <v/>
      </c>
      <c r="G2321" s="124" t="str">
        <f>IF(E2321&lt;&gt;"",SUMIFS('JPK_KR-1'!AL:AL,'JPK_KR-1'!W:W,F2321),"")</f>
        <v/>
      </c>
      <c r="H2321" s="124" t="str">
        <f>IF(E2321&lt;&gt;"",SUMIFS('JPK_KR-1'!AM:AM,'JPK_KR-1'!W:W,F2321),"")</f>
        <v/>
      </c>
      <c r="I2321" t="str">
        <f>IF(KOKPIT!I2321&lt;&gt;"",KOKPIT!I2321,"")</f>
        <v/>
      </c>
      <c r="J2321" t="str">
        <f>IF(KOKPIT!J2321&lt;&gt;"",KOKPIT!J2321,"")</f>
        <v/>
      </c>
      <c r="K2321" s="124" t="str">
        <f>IF(I2321&lt;&gt;"",SUMIFS('JPK_KR-1'!AJ:AJ,'JPK_KR-1'!W:W,J2321),"")</f>
        <v/>
      </c>
      <c r="L2321" s="124" t="str">
        <f>IF(I2321&lt;&gt;"",SUMIFS('JPK_KR-1'!AK:AK,'JPK_KR-1'!W:W,J2321),"")</f>
        <v/>
      </c>
    </row>
    <row r="2322" spans="1:12" x14ac:dyDescent="0.35">
      <c r="A2322" t="str">
        <f>IF(KOKPIT!A2322&lt;&gt;"",KOKPIT!A2322,"")</f>
        <v/>
      </c>
      <c r="B2322" t="str">
        <f>IF(KOKPIT!B2322&lt;&gt;"",KOKPIT!B2322,"")</f>
        <v/>
      </c>
      <c r="C2322" s="124" t="str">
        <f>IF(A2322&lt;&gt;"",SUMIFS('JPK_KR-1'!AL:AL,'JPK_KR-1'!W:W,B2322),"")</f>
        <v/>
      </c>
      <c r="D2322" s="124" t="str">
        <f>IF(A2322&lt;&gt;"",SUMIFS('JPK_KR-1'!AM:AM,'JPK_KR-1'!W:W,B2322),"")</f>
        <v/>
      </c>
      <c r="E2322" t="str">
        <f>IF(KOKPIT!E2322&lt;&gt;"",KOKPIT!E2322,"")</f>
        <v/>
      </c>
      <c r="F2322" t="str">
        <f>IF(KOKPIT!F2322&lt;&gt;"",KOKPIT!F2322,"")</f>
        <v/>
      </c>
      <c r="G2322" s="124" t="str">
        <f>IF(E2322&lt;&gt;"",SUMIFS('JPK_KR-1'!AL:AL,'JPK_KR-1'!W:W,F2322),"")</f>
        <v/>
      </c>
      <c r="H2322" s="124" t="str">
        <f>IF(E2322&lt;&gt;"",SUMIFS('JPK_KR-1'!AM:AM,'JPK_KR-1'!W:W,F2322),"")</f>
        <v/>
      </c>
      <c r="I2322" t="str">
        <f>IF(KOKPIT!I2322&lt;&gt;"",KOKPIT!I2322,"")</f>
        <v/>
      </c>
      <c r="J2322" t="str">
        <f>IF(KOKPIT!J2322&lt;&gt;"",KOKPIT!J2322,"")</f>
        <v/>
      </c>
      <c r="K2322" s="124" t="str">
        <f>IF(I2322&lt;&gt;"",SUMIFS('JPK_KR-1'!AJ:AJ,'JPK_KR-1'!W:W,J2322),"")</f>
        <v/>
      </c>
      <c r="L2322" s="124" t="str">
        <f>IF(I2322&lt;&gt;"",SUMIFS('JPK_KR-1'!AK:AK,'JPK_KR-1'!W:W,J2322),"")</f>
        <v/>
      </c>
    </row>
    <row r="2323" spans="1:12" x14ac:dyDescent="0.35">
      <c r="A2323" t="str">
        <f>IF(KOKPIT!A2323&lt;&gt;"",KOKPIT!A2323,"")</f>
        <v/>
      </c>
      <c r="B2323" t="str">
        <f>IF(KOKPIT!B2323&lt;&gt;"",KOKPIT!B2323,"")</f>
        <v/>
      </c>
      <c r="C2323" s="124" t="str">
        <f>IF(A2323&lt;&gt;"",SUMIFS('JPK_KR-1'!AL:AL,'JPK_KR-1'!W:W,B2323),"")</f>
        <v/>
      </c>
      <c r="D2323" s="124" t="str">
        <f>IF(A2323&lt;&gt;"",SUMIFS('JPK_KR-1'!AM:AM,'JPK_KR-1'!W:W,B2323),"")</f>
        <v/>
      </c>
      <c r="E2323" t="str">
        <f>IF(KOKPIT!E2323&lt;&gt;"",KOKPIT!E2323,"")</f>
        <v/>
      </c>
      <c r="F2323" t="str">
        <f>IF(KOKPIT!F2323&lt;&gt;"",KOKPIT!F2323,"")</f>
        <v/>
      </c>
      <c r="G2323" s="124" t="str">
        <f>IF(E2323&lt;&gt;"",SUMIFS('JPK_KR-1'!AL:AL,'JPK_KR-1'!W:W,F2323),"")</f>
        <v/>
      </c>
      <c r="H2323" s="124" t="str">
        <f>IF(E2323&lt;&gt;"",SUMIFS('JPK_KR-1'!AM:AM,'JPK_KR-1'!W:W,F2323),"")</f>
        <v/>
      </c>
      <c r="I2323" t="str">
        <f>IF(KOKPIT!I2323&lt;&gt;"",KOKPIT!I2323,"")</f>
        <v/>
      </c>
      <c r="J2323" t="str">
        <f>IF(KOKPIT!J2323&lt;&gt;"",KOKPIT!J2323,"")</f>
        <v/>
      </c>
      <c r="K2323" s="124" t="str">
        <f>IF(I2323&lt;&gt;"",SUMIFS('JPK_KR-1'!AJ:AJ,'JPK_KR-1'!W:W,J2323),"")</f>
        <v/>
      </c>
      <c r="L2323" s="124" t="str">
        <f>IF(I2323&lt;&gt;"",SUMIFS('JPK_KR-1'!AK:AK,'JPK_KR-1'!W:W,J2323),"")</f>
        <v/>
      </c>
    </row>
    <row r="2324" spans="1:12" x14ac:dyDescent="0.35">
      <c r="A2324" t="str">
        <f>IF(KOKPIT!A2324&lt;&gt;"",KOKPIT!A2324,"")</f>
        <v/>
      </c>
      <c r="B2324" t="str">
        <f>IF(KOKPIT!B2324&lt;&gt;"",KOKPIT!B2324,"")</f>
        <v/>
      </c>
      <c r="C2324" s="124" t="str">
        <f>IF(A2324&lt;&gt;"",SUMIFS('JPK_KR-1'!AL:AL,'JPK_KR-1'!W:W,B2324),"")</f>
        <v/>
      </c>
      <c r="D2324" s="124" t="str">
        <f>IF(A2324&lt;&gt;"",SUMIFS('JPK_KR-1'!AM:AM,'JPK_KR-1'!W:W,B2324),"")</f>
        <v/>
      </c>
      <c r="E2324" t="str">
        <f>IF(KOKPIT!E2324&lt;&gt;"",KOKPIT!E2324,"")</f>
        <v/>
      </c>
      <c r="F2324" t="str">
        <f>IF(KOKPIT!F2324&lt;&gt;"",KOKPIT!F2324,"")</f>
        <v/>
      </c>
      <c r="G2324" s="124" t="str">
        <f>IF(E2324&lt;&gt;"",SUMIFS('JPK_KR-1'!AL:AL,'JPK_KR-1'!W:W,F2324),"")</f>
        <v/>
      </c>
      <c r="H2324" s="124" t="str">
        <f>IF(E2324&lt;&gt;"",SUMIFS('JPK_KR-1'!AM:AM,'JPK_KR-1'!W:W,F2324),"")</f>
        <v/>
      </c>
      <c r="I2324" t="str">
        <f>IF(KOKPIT!I2324&lt;&gt;"",KOKPIT!I2324,"")</f>
        <v/>
      </c>
      <c r="J2324" t="str">
        <f>IF(KOKPIT!J2324&lt;&gt;"",KOKPIT!J2324,"")</f>
        <v/>
      </c>
      <c r="K2324" s="124" t="str">
        <f>IF(I2324&lt;&gt;"",SUMIFS('JPK_KR-1'!AJ:AJ,'JPK_KR-1'!W:W,J2324),"")</f>
        <v/>
      </c>
      <c r="L2324" s="124" t="str">
        <f>IF(I2324&lt;&gt;"",SUMIFS('JPK_KR-1'!AK:AK,'JPK_KR-1'!W:W,J2324),"")</f>
        <v/>
      </c>
    </row>
    <row r="2325" spans="1:12" x14ac:dyDescent="0.35">
      <c r="A2325" t="str">
        <f>IF(KOKPIT!A2325&lt;&gt;"",KOKPIT!A2325,"")</f>
        <v/>
      </c>
      <c r="B2325" t="str">
        <f>IF(KOKPIT!B2325&lt;&gt;"",KOKPIT!B2325,"")</f>
        <v/>
      </c>
      <c r="C2325" s="124" t="str">
        <f>IF(A2325&lt;&gt;"",SUMIFS('JPK_KR-1'!AL:AL,'JPK_KR-1'!W:W,B2325),"")</f>
        <v/>
      </c>
      <c r="D2325" s="124" t="str">
        <f>IF(A2325&lt;&gt;"",SUMIFS('JPK_KR-1'!AM:AM,'JPK_KR-1'!W:W,B2325),"")</f>
        <v/>
      </c>
      <c r="E2325" t="str">
        <f>IF(KOKPIT!E2325&lt;&gt;"",KOKPIT!E2325,"")</f>
        <v/>
      </c>
      <c r="F2325" t="str">
        <f>IF(KOKPIT!F2325&lt;&gt;"",KOKPIT!F2325,"")</f>
        <v/>
      </c>
      <c r="G2325" s="124" t="str">
        <f>IF(E2325&lt;&gt;"",SUMIFS('JPK_KR-1'!AL:AL,'JPK_KR-1'!W:W,F2325),"")</f>
        <v/>
      </c>
      <c r="H2325" s="124" t="str">
        <f>IF(E2325&lt;&gt;"",SUMIFS('JPK_KR-1'!AM:AM,'JPK_KR-1'!W:W,F2325),"")</f>
        <v/>
      </c>
      <c r="I2325" t="str">
        <f>IF(KOKPIT!I2325&lt;&gt;"",KOKPIT!I2325,"")</f>
        <v/>
      </c>
      <c r="J2325" t="str">
        <f>IF(KOKPIT!J2325&lt;&gt;"",KOKPIT!J2325,"")</f>
        <v/>
      </c>
      <c r="K2325" s="124" t="str">
        <f>IF(I2325&lt;&gt;"",SUMIFS('JPK_KR-1'!AJ:AJ,'JPK_KR-1'!W:W,J2325),"")</f>
        <v/>
      </c>
      <c r="L2325" s="124" t="str">
        <f>IF(I2325&lt;&gt;"",SUMIFS('JPK_KR-1'!AK:AK,'JPK_KR-1'!W:W,J2325),"")</f>
        <v/>
      </c>
    </row>
    <row r="2326" spans="1:12" x14ac:dyDescent="0.35">
      <c r="A2326" t="str">
        <f>IF(KOKPIT!A2326&lt;&gt;"",KOKPIT!A2326,"")</f>
        <v/>
      </c>
      <c r="B2326" t="str">
        <f>IF(KOKPIT!B2326&lt;&gt;"",KOKPIT!B2326,"")</f>
        <v/>
      </c>
      <c r="C2326" s="124" t="str">
        <f>IF(A2326&lt;&gt;"",SUMIFS('JPK_KR-1'!AL:AL,'JPK_KR-1'!W:W,B2326),"")</f>
        <v/>
      </c>
      <c r="D2326" s="124" t="str">
        <f>IF(A2326&lt;&gt;"",SUMIFS('JPK_KR-1'!AM:AM,'JPK_KR-1'!W:W,B2326),"")</f>
        <v/>
      </c>
      <c r="E2326" t="str">
        <f>IF(KOKPIT!E2326&lt;&gt;"",KOKPIT!E2326,"")</f>
        <v/>
      </c>
      <c r="F2326" t="str">
        <f>IF(KOKPIT!F2326&lt;&gt;"",KOKPIT!F2326,"")</f>
        <v/>
      </c>
      <c r="G2326" s="124" t="str">
        <f>IF(E2326&lt;&gt;"",SUMIFS('JPK_KR-1'!AL:AL,'JPK_KR-1'!W:W,F2326),"")</f>
        <v/>
      </c>
      <c r="H2326" s="124" t="str">
        <f>IF(E2326&lt;&gt;"",SUMIFS('JPK_KR-1'!AM:AM,'JPK_KR-1'!W:W,F2326),"")</f>
        <v/>
      </c>
      <c r="I2326" t="str">
        <f>IF(KOKPIT!I2326&lt;&gt;"",KOKPIT!I2326,"")</f>
        <v/>
      </c>
      <c r="J2326" t="str">
        <f>IF(KOKPIT!J2326&lt;&gt;"",KOKPIT!J2326,"")</f>
        <v/>
      </c>
      <c r="K2326" s="124" t="str">
        <f>IF(I2326&lt;&gt;"",SUMIFS('JPK_KR-1'!AJ:AJ,'JPK_KR-1'!W:W,J2326),"")</f>
        <v/>
      </c>
      <c r="L2326" s="124" t="str">
        <f>IF(I2326&lt;&gt;"",SUMIFS('JPK_KR-1'!AK:AK,'JPK_KR-1'!W:W,J2326),"")</f>
        <v/>
      </c>
    </row>
    <row r="2327" spans="1:12" x14ac:dyDescent="0.35">
      <c r="A2327" t="str">
        <f>IF(KOKPIT!A2327&lt;&gt;"",KOKPIT!A2327,"")</f>
        <v/>
      </c>
      <c r="B2327" t="str">
        <f>IF(KOKPIT!B2327&lt;&gt;"",KOKPIT!B2327,"")</f>
        <v/>
      </c>
      <c r="C2327" s="124" t="str">
        <f>IF(A2327&lt;&gt;"",SUMIFS('JPK_KR-1'!AL:AL,'JPK_KR-1'!W:W,B2327),"")</f>
        <v/>
      </c>
      <c r="D2327" s="124" t="str">
        <f>IF(A2327&lt;&gt;"",SUMIFS('JPK_KR-1'!AM:AM,'JPK_KR-1'!W:W,B2327),"")</f>
        <v/>
      </c>
      <c r="E2327" t="str">
        <f>IF(KOKPIT!E2327&lt;&gt;"",KOKPIT!E2327,"")</f>
        <v/>
      </c>
      <c r="F2327" t="str">
        <f>IF(KOKPIT!F2327&lt;&gt;"",KOKPIT!F2327,"")</f>
        <v/>
      </c>
      <c r="G2327" s="124" t="str">
        <f>IF(E2327&lt;&gt;"",SUMIFS('JPK_KR-1'!AL:AL,'JPK_KR-1'!W:W,F2327),"")</f>
        <v/>
      </c>
      <c r="H2327" s="124" t="str">
        <f>IF(E2327&lt;&gt;"",SUMIFS('JPK_KR-1'!AM:AM,'JPK_KR-1'!W:W,F2327),"")</f>
        <v/>
      </c>
      <c r="I2327" t="str">
        <f>IF(KOKPIT!I2327&lt;&gt;"",KOKPIT!I2327,"")</f>
        <v/>
      </c>
      <c r="J2327" t="str">
        <f>IF(KOKPIT!J2327&lt;&gt;"",KOKPIT!J2327,"")</f>
        <v/>
      </c>
      <c r="K2327" s="124" t="str">
        <f>IF(I2327&lt;&gt;"",SUMIFS('JPK_KR-1'!AJ:AJ,'JPK_KR-1'!W:W,J2327),"")</f>
        <v/>
      </c>
      <c r="L2327" s="124" t="str">
        <f>IF(I2327&lt;&gt;"",SUMIFS('JPK_KR-1'!AK:AK,'JPK_KR-1'!W:W,J2327),"")</f>
        <v/>
      </c>
    </row>
    <row r="2328" spans="1:12" x14ac:dyDescent="0.35">
      <c r="A2328" t="str">
        <f>IF(KOKPIT!A2328&lt;&gt;"",KOKPIT!A2328,"")</f>
        <v/>
      </c>
      <c r="B2328" t="str">
        <f>IF(KOKPIT!B2328&lt;&gt;"",KOKPIT!B2328,"")</f>
        <v/>
      </c>
      <c r="C2328" s="124" t="str">
        <f>IF(A2328&lt;&gt;"",SUMIFS('JPK_KR-1'!AL:AL,'JPK_KR-1'!W:W,B2328),"")</f>
        <v/>
      </c>
      <c r="D2328" s="124" t="str">
        <f>IF(A2328&lt;&gt;"",SUMIFS('JPK_KR-1'!AM:AM,'JPK_KR-1'!W:W,B2328),"")</f>
        <v/>
      </c>
      <c r="E2328" t="str">
        <f>IF(KOKPIT!E2328&lt;&gt;"",KOKPIT!E2328,"")</f>
        <v/>
      </c>
      <c r="F2328" t="str">
        <f>IF(KOKPIT!F2328&lt;&gt;"",KOKPIT!F2328,"")</f>
        <v/>
      </c>
      <c r="G2328" s="124" t="str">
        <f>IF(E2328&lt;&gt;"",SUMIFS('JPK_KR-1'!AL:AL,'JPK_KR-1'!W:W,F2328),"")</f>
        <v/>
      </c>
      <c r="H2328" s="124" t="str">
        <f>IF(E2328&lt;&gt;"",SUMIFS('JPK_KR-1'!AM:AM,'JPK_KR-1'!W:W,F2328),"")</f>
        <v/>
      </c>
      <c r="I2328" t="str">
        <f>IF(KOKPIT!I2328&lt;&gt;"",KOKPIT!I2328,"")</f>
        <v/>
      </c>
      <c r="J2328" t="str">
        <f>IF(KOKPIT!J2328&lt;&gt;"",KOKPIT!J2328,"")</f>
        <v/>
      </c>
      <c r="K2328" s="124" t="str">
        <f>IF(I2328&lt;&gt;"",SUMIFS('JPK_KR-1'!AJ:AJ,'JPK_KR-1'!W:W,J2328),"")</f>
        <v/>
      </c>
      <c r="L2328" s="124" t="str">
        <f>IF(I2328&lt;&gt;"",SUMIFS('JPK_KR-1'!AK:AK,'JPK_KR-1'!W:W,J2328),"")</f>
        <v/>
      </c>
    </row>
    <row r="2329" spans="1:12" x14ac:dyDescent="0.35">
      <c r="A2329" t="str">
        <f>IF(KOKPIT!A2329&lt;&gt;"",KOKPIT!A2329,"")</f>
        <v/>
      </c>
      <c r="B2329" t="str">
        <f>IF(KOKPIT!B2329&lt;&gt;"",KOKPIT!B2329,"")</f>
        <v/>
      </c>
      <c r="C2329" s="124" t="str">
        <f>IF(A2329&lt;&gt;"",SUMIFS('JPK_KR-1'!AL:AL,'JPK_KR-1'!W:W,B2329),"")</f>
        <v/>
      </c>
      <c r="D2329" s="124" t="str">
        <f>IF(A2329&lt;&gt;"",SUMIFS('JPK_KR-1'!AM:AM,'JPK_KR-1'!W:W,B2329),"")</f>
        <v/>
      </c>
      <c r="E2329" t="str">
        <f>IF(KOKPIT!E2329&lt;&gt;"",KOKPIT!E2329,"")</f>
        <v/>
      </c>
      <c r="F2329" t="str">
        <f>IF(KOKPIT!F2329&lt;&gt;"",KOKPIT!F2329,"")</f>
        <v/>
      </c>
      <c r="G2329" s="124" t="str">
        <f>IF(E2329&lt;&gt;"",SUMIFS('JPK_KR-1'!AL:AL,'JPK_KR-1'!W:W,F2329),"")</f>
        <v/>
      </c>
      <c r="H2329" s="124" t="str">
        <f>IF(E2329&lt;&gt;"",SUMIFS('JPK_KR-1'!AM:AM,'JPK_KR-1'!W:W,F2329),"")</f>
        <v/>
      </c>
      <c r="I2329" t="str">
        <f>IF(KOKPIT!I2329&lt;&gt;"",KOKPIT!I2329,"")</f>
        <v/>
      </c>
      <c r="J2329" t="str">
        <f>IF(KOKPIT!J2329&lt;&gt;"",KOKPIT!J2329,"")</f>
        <v/>
      </c>
      <c r="K2329" s="124" t="str">
        <f>IF(I2329&lt;&gt;"",SUMIFS('JPK_KR-1'!AJ:AJ,'JPK_KR-1'!W:W,J2329),"")</f>
        <v/>
      </c>
      <c r="L2329" s="124" t="str">
        <f>IF(I2329&lt;&gt;"",SUMIFS('JPK_KR-1'!AK:AK,'JPK_KR-1'!W:W,J2329),"")</f>
        <v/>
      </c>
    </row>
    <row r="2330" spans="1:12" x14ac:dyDescent="0.35">
      <c r="A2330" t="str">
        <f>IF(KOKPIT!A2330&lt;&gt;"",KOKPIT!A2330,"")</f>
        <v/>
      </c>
      <c r="B2330" t="str">
        <f>IF(KOKPIT!B2330&lt;&gt;"",KOKPIT!B2330,"")</f>
        <v/>
      </c>
      <c r="C2330" s="124" t="str">
        <f>IF(A2330&lt;&gt;"",SUMIFS('JPK_KR-1'!AL:AL,'JPK_KR-1'!W:W,B2330),"")</f>
        <v/>
      </c>
      <c r="D2330" s="124" t="str">
        <f>IF(A2330&lt;&gt;"",SUMIFS('JPK_KR-1'!AM:AM,'JPK_KR-1'!W:W,B2330),"")</f>
        <v/>
      </c>
      <c r="E2330" t="str">
        <f>IF(KOKPIT!E2330&lt;&gt;"",KOKPIT!E2330,"")</f>
        <v/>
      </c>
      <c r="F2330" t="str">
        <f>IF(KOKPIT!F2330&lt;&gt;"",KOKPIT!F2330,"")</f>
        <v/>
      </c>
      <c r="G2330" s="124" t="str">
        <f>IF(E2330&lt;&gt;"",SUMIFS('JPK_KR-1'!AL:AL,'JPK_KR-1'!W:W,F2330),"")</f>
        <v/>
      </c>
      <c r="H2330" s="124" t="str">
        <f>IF(E2330&lt;&gt;"",SUMIFS('JPK_KR-1'!AM:AM,'JPK_KR-1'!W:W,F2330),"")</f>
        <v/>
      </c>
      <c r="I2330" t="str">
        <f>IF(KOKPIT!I2330&lt;&gt;"",KOKPIT!I2330,"")</f>
        <v/>
      </c>
      <c r="J2330" t="str">
        <f>IF(KOKPIT!J2330&lt;&gt;"",KOKPIT!J2330,"")</f>
        <v/>
      </c>
      <c r="K2330" s="124" t="str">
        <f>IF(I2330&lt;&gt;"",SUMIFS('JPK_KR-1'!AJ:AJ,'JPK_KR-1'!W:W,J2330),"")</f>
        <v/>
      </c>
      <c r="L2330" s="124" t="str">
        <f>IF(I2330&lt;&gt;"",SUMIFS('JPK_KR-1'!AK:AK,'JPK_KR-1'!W:W,J2330),"")</f>
        <v/>
      </c>
    </row>
    <row r="2331" spans="1:12" x14ac:dyDescent="0.35">
      <c r="A2331" t="str">
        <f>IF(KOKPIT!A2331&lt;&gt;"",KOKPIT!A2331,"")</f>
        <v/>
      </c>
      <c r="B2331" t="str">
        <f>IF(KOKPIT!B2331&lt;&gt;"",KOKPIT!B2331,"")</f>
        <v/>
      </c>
      <c r="C2331" s="124" t="str">
        <f>IF(A2331&lt;&gt;"",SUMIFS('JPK_KR-1'!AL:AL,'JPK_KR-1'!W:W,B2331),"")</f>
        <v/>
      </c>
      <c r="D2331" s="124" t="str">
        <f>IF(A2331&lt;&gt;"",SUMIFS('JPK_KR-1'!AM:AM,'JPK_KR-1'!W:W,B2331),"")</f>
        <v/>
      </c>
      <c r="E2331" t="str">
        <f>IF(KOKPIT!E2331&lt;&gt;"",KOKPIT!E2331,"")</f>
        <v/>
      </c>
      <c r="F2331" t="str">
        <f>IF(KOKPIT!F2331&lt;&gt;"",KOKPIT!F2331,"")</f>
        <v/>
      </c>
      <c r="G2331" s="124" t="str">
        <f>IF(E2331&lt;&gt;"",SUMIFS('JPK_KR-1'!AL:AL,'JPK_KR-1'!W:W,F2331),"")</f>
        <v/>
      </c>
      <c r="H2331" s="124" t="str">
        <f>IF(E2331&lt;&gt;"",SUMIFS('JPK_KR-1'!AM:AM,'JPK_KR-1'!W:W,F2331),"")</f>
        <v/>
      </c>
      <c r="I2331" t="str">
        <f>IF(KOKPIT!I2331&lt;&gt;"",KOKPIT!I2331,"")</f>
        <v/>
      </c>
      <c r="J2331" t="str">
        <f>IF(KOKPIT!J2331&lt;&gt;"",KOKPIT!J2331,"")</f>
        <v/>
      </c>
      <c r="K2331" s="124" t="str">
        <f>IF(I2331&lt;&gt;"",SUMIFS('JPK_KR-1'!AJ:AJ,'JPK_KR-1'!W:W,J2331),"")</f>
        <v/>
      </c>
      <c r="L2331" s="124" t="str">
        <f>IF(I2331&lt;&gt;"",SUMIFS('JPK_KR-1'!AK:AK,'JPK_KR-1'!W:W,J2331),"")</f>
        <v/>
      </c>
    </row>
    <row r="2332" spans="1:12" x14ac:dyDescent="0.35">
      <c r="A2332" t="str">
        <f>IF(KOKPIT!A2332&lt;&gt;"",KOKPIT!A2332,"")</f>
        <v/>
      </c>
      <c r="B2332" t="str">
        <f>IF(KOKPIT!B2332&lt;&gt;"",KOKPIT!B2332,"")</f>
        <v/>
      </c>
      <c r="C2332" s="124" t="str">
        <f>IF(A2332&lt;&gt;"",SUMIFS('JPK_KR-1'!AL:AL,'JPK_KR-1'!W:W,B2332),"")</f>
        <v/>
      </c>
      <c r="D2332" s="124" t="str">
        <f>IF(A2332&lt;&gt;"",SUMIFS('JPK_KR-1'!AM:AM,'JPK_KR-1'!W:W,B2332),"")</f>
        <v/>
      </c>
      <c r="E2332" t="str">
        <f>IF(KOKPIT!E2332&lt;&gt;"",KOKPIT!E2332,"")</f>
        <v/>
      </c>
      <c r="F2332" t="str">
        <f>IF(KOKPIT!F2332&lt;&gt;"",KOKPIT!F2332,"")</f>
        <v/>
      </c>
      <c r="G2332" s="124" t="str">
        <f>IF(E2332&lt;&gt;"",SUMIFS('JPK_KR-1'!AL:AL,'JPK_KR-1'!W:W,F2332),"")</f>
        <v/>
      </c>
      <c r="H2332" s="124" t="str">
        <f>IF(E2332&lt;&gt;"",SUMIFS('JPK_KR-1'!AM:AM,'JPK_KR-1'!W:W,F2332),"")</f>
        <v/>
      </c>
      <c r="I2332" t="str">
        <f>IF(KOKPIT!I2332&lt;&gt;"",KOKPIT!I2332,"")</f>
        <v/>
      </c>
      <c r="J2332" t="str">
        <f>IF(KOKPIT!J2332&lt;&gt;"",KOKPIT!J2332,"")</f>
        <v/>
      </c>
      <c r="K2332" s="124" t="str">
        <f>IF(I2332&lt;&gt;"",SUMIFS('JPK_KR-1'!AJ:AJ,'JPK_KR-1'!W:W,J2332),"")</f>
        <v/>
      </c>
      <c r="L2332" s="124" t="str">
        <f>IF(I2332&lt;&gt;"",SUMIFS('JPK_KR-1'!AK:AK,'JPK_KR-1'!W:W,J2332),"")</f>
        <v/>
      </c>
    </row>
    <row r="2333" spans="1:12" x14ac:dyDescent="0.35">
      <c r="A2333" t="str">
        <f>IF(KOKPIT!A2333&lt;&gt;"",KOKPIT!A2333,"")</f>
        <v/>
      </c>
      <c r="B2333" t="str">
        <f>IF(KOKPIT!B2333&lt;&gt;"",KOKPIT!B2333,"")</f>
        <v/>
      </c>
      <c r="C2333" s="124" t="str">
        <f>IF(A2333&lt;&gt;"",SUMIFS('JPK_KR-1'!AL:AL,'JPK_KR-1'!W:W,B2333),"")</f>
        <v/>
      </c>
      <c r="D2333" s="124" t="str">
        <f>IF(A2333&lt;&gt;"",SUMIFS('JPK_KR-1'!AM:AM,'JPK_KR-1'!W:W,B2333),"")</f>
        <v/>
      </c>
      <c r="E2333" t="str">
        <f>IF(KOKPIT!E2333&lt;&gt;"",KOKPIT!E2333,"")</f>
        <v/>
      </c>
      <c r="F2333" t="str">
        <f>IF(KOKPIT!F2333&lt;&gt;"",KOKPIT!F2333,"")</f>
        <v/>
      </c>
      <c r="G2333" s="124" t="str">
        <f>IF(E2333&lt;&gt;"",SUMIFS('JPK_KR-1'!AL:AL,'JPK_KR-1'!W:W,F2333),"")</f>
        <v/>
      </c>
      <c r="H2333" s="124" t="str">
        <f>IF(E2333&lt;&gt;"",SUMIFS('JPK_KR-1'!AM:AM,'JPK_KR-1'!W:W,F2333),"")</f>
        <v/>
      </c>
      <c r="I2333" t="str">
        <f>IF(KOKPIT!I2333&lt;&gt;"",KOKPIT!I2333,"")</f>
        <v/>
      </c>
      <c r="J2333" t="str">
        <f>IF(KOKPIT!J2333&lt;&gt;"",KOKPIT!J2333,"")</f>
        <v/>
      </c>
      <c r="K2333" s="124" t="str">
        <f>IF(I2333&lt;&gt;"",SUMIFS('JPK_KR-1'!AJ:AJ,'JPK_KR-1'!W:W,J2333),"")</f>
        <v/>
      </c>
      <c r="L2333" s="124" t="str">
        <f>IF(I2333&lt;&gt;"",SUMIFS('JPK_KR-1'!AK:AK,'JPK_KR-1'!W:W,J2333),"")</f>
        <v/>
      </c>
    </row>
    <row r="2334" spans="1:12" x14ac:dyDescent="0.35">
      <c r="A2334" t="str">
        <f>IF(KOKPIT!A2334&lt;&gt;"",KOKPIT!A2334,"")</f>
        <v/>
      </c>
      <c r="B2334" t="str">
        <f>IF(KOKPIT!B2334&lt;&gt;"",KOKPIT!B2334,"")</f>
        <v/>
      </c>
      <c r="C2334" s="124" t="str">
        <f>IF(A2334&lt;&gt;"",SUMIFS('JPK_KR-1'!AL:AL,'JPK_KR-1'!W:W,B2334),"")</f>
        <v/>
      </c>
      <c r="D2334" s="124" t="str">
        <f>IF(A2334&lt;&gt;"",SUMIFS('JPK_KR-1'!AM:AM,'JPK_KR-1'!W:W,B2334),"")</f>
        <v/>
      </c>
      <c r="E2334" t="str">
        <f>IF(KOKPIT!E2334&lt;&gt;"",KOKPIT!E2334,"")</f>
        <v/>
      </c>
      <c r="F2334" t="str">
        <f>IF(KOKPIT!F2334&lt;&gt;"",KOKPIT!F2334,"")</f>
        <v/>
      </c>
      <c r="G2334" s="124" t="str">
        <f>IF(E2334&lt;&gt;"",SUMIFS('JPK_KR-1'!AL:AL,'JPK_KR-1'!W:W,F2334),"")</f>
        <v/>
      </c>
      <c r="H2334" s="124" t="str">
        <f>IF(E2334&lt;&gt;"",SUMIFS('JPK_KR-1'!AM:AM,'JPK_KR-1'!W:W,F2334),"")</f>
        <v/>
      </c>
      <c r="I2334" t="str">
        <f>IF(KOKPIT!I2334&lt;&gt;"",KOKPIT!I2334,"")</f>
        <v/>
      </c>
      <c r="J2334" t="str">
        <f>IF(KOKPIT!J2334&lt;&gt;"",KOKPIT!J2334,"")</f>
        <v/>
      </c>
      <c r="K2334" s="124" t="str">
        <f>IF(I2334&lt;&gt;"",SUMIFS('JPK_KR-1'!AJ:AJ,'JPK_KR-1'!W:W,J2334),"")</f>
        <v/>
      </c>
      <c r="L2334" s="124" t="str">
        <f>IF(I2334&lt;&gt;"",SUMIFS('JPK_KR-1'!AK:AK,'JPK_KR-1'!W:W,J2334),"")</f>
        <v/>
      </c>
    </row>
    <row r="2335" spans="1:12" x14ac:dyDescent="0.35">
      <c r="A2335" t="str">
        <f>IF(KOKPIT!A2335&lt;&gt;"",KOKPIT!A2335,"")</f>
        <v/>
      </c>
      <c r="B2335" t="str">
        <f>IF(KOKPIT!B2335&lt;&gt;"",KOKPIT!B2335,"")</f>
        <v/>
      </c>
      <c r="C2335" s="124" t="str">
        <f>IF(A2335&lt;&gt;"",SUMIFS('JPK_KR-1'!AL:AL,'JPK_KR-1'!W:W,B2335),"")</f>
        <v/>
      </c>
      <c r="D2335" s="124" t="str">
        <f>IF(A2335&lt;&gt;"",SUMIFS('JPK_KR-1'!AM:AM,'JPK_KR-1'!W:W,B2335),"")</f>
        <v/>
      </c>
      <c r="E2335" t="str">
        <f>IF(KOKPIT!E2335&lt;&gt;"",KOKPIT!E2335,"")</f>
        <v/>
      </c>
      <c r="F2335" t="str">
        <f>IF(KOKPIT!F2335&lt;&gt;"",KOKPIT!F2335,"")</f>
        <v/>
      </c>
      <c r="G2335" s="124" t="str">
        <f>IF(E2335&lt;&gt;"",SUMIFS('JPK_KR-1'!AL:AL,'JPK_KR-1'!W:W,F2335),"")</f>
        <v/>
      </c>
      <c r="H2335" s="124" t="str">
        <f>IF(E2335&lt;&gt;"",SUMIFS('JPK_KR-1'!AM:AM,'JPK_KR-1'!W:W,F2335),"")</f>
        <v/>
      </c>
      <c r="I2335" t="str">
        <f>IF(KOKPIT!I2335&lt;&gt;"",KOKPIT!I2335,"")</f>
        <v/>
      </c>
      <c r="J2335" t="str">
        <f>IF(KOKPIT!J2335&lt;&gt;"",KOKPIT!J2335,"")</f>
        <v/>
      </c>
      <c r="K2335" s="124" t="str">
        <f>IF(I2335&lt;&gt;"",SUMIFS('JPK_KR-1'!AJ:AJ,'JPK_KR-1'!W:W,J2335),"")</f>
        <v/>
      </c>
      <c r="L2335" s="124" t="str">
        <f>IF(I2335&lt;&gt;"",SUMIFS('JPK_KR-1'!AK:AK,'JPK_KR-1'!W:W,J2335),"")</f>
        <v/>
      </c>
    </row>
    <row r="2336" spans="1:12" x14ac:dyDescent="0.35">
      <c r="A2336" t="str">
        <f>IF(KOKPIT!A2336&lt;&gt;"",KOKPIT!A2336,"")</f>
        <v/>
      </c>
      <c r="B2336" t="str">
        <f>IF(KOKPIT!B2336&lt;&gt;"",KOKPIT!B2336,"")</f>
        <v/>
      </c>
      <c r="C2336" s="124" t="str">
        <f>IF(A2336&lt;&gt;"",SUMIFS('JPK_KR-1'!AL:AL,'JPK_KR-1'!W:W,B2336),"")</f>
        <v/>
      </c>
      <c r="D2336" s="124" t="str">
        <f>IF(A2336&lt;&gt;"",SUMIFS('JPK_KR-1'!AM:AM,'JPK_KR-1'!W:W,B2336),"")</f>
        <v/>
      </c>
      <c r="E2336" t="str">
        <f>IF(KOKPIT!E2336&lt;&gt;"",KOKPIT!E2336,"")</f>
        <v/>
      </c>
      <c r="F2336" t="str">
        <f>IF(KOKPIT!F2336&lt;&gt;"",KOKPIT!F2336,"")</f>
        <v/>
      </c>
      <c r="G2336" s="124" t="str">
        <f>IF(E2336&lt;&gt;"",SUMIFS('JPK_KR-1'!AL:AL,'JPK_KR-1'!W:W,F2336),"")</f>
        <v/>
      </c>
      <c r="H2336" s="124" t="str">
        <f>IF(E2336&lt;&gt;"",SUMIFS('JPK_KR-1'!AM:AM,'JPK_KR-1'!W:W,F2336),"")</f>
        <v/>
      </c>
      <c r="I2336" t="str">
        <f>IF(KOKPIT!I2336&lt;&gt;"",KOKPIT!I2336,"")</f>
        <v/>
      </c>
      <c r="J2336" t="str">
        <f>IF(KOKPIT!J2336&lt;&gt;"",KOKPIT!J2336,"")</f>
        <v/>
      </c>
      <c r="K2336" s="124" t="str">
        <f>IF(I2336&lt;&gt;"",SUMIFS('JPK_KR-1'!AJ:AJ,'JPK_KR-1'!W:W,J2336),"")</f>
        <v/>
      </c>
      <c r="L2336" s="124" t="str">
        <f>IF(I2336&lt;&gt;"",SUMIFS('JPK_KR-1'!AK:AK,'JPK_KR-1'!W:W,J2336),"")</f>
        <v/>
      </c>
    </row>
    <row r="2337" spans="1:12" x14ac:dyDescent="0.35">
      <c r="A2337" t="str">
        <f>IF(KOKPIT!A2337&lt;&gt;"",KOKPIT!A2337,"")</f>
        <v/>
      </c>
      <c r="B2337" t="str">
        <f>IF(KOKPIT!B2337&lt;&gt;"",KOKPIT!B2337,"")</f>
        <v/>
      </c>
      <c r="C2337" s="124" t="str">
        <f>IF(A2337&lt;&gt;"",SUMIFS('JPK_KR-1'!AL:AL,'JPK_KR-1'!W:W,B2337),"")</f>
        <v/>
      </c>
      <c r="D2337" s="124" t="str">
        <f>IF(A2337&lt;&gt;"",SUMIFS('JPK_KR-1'!AM:AM,'JPK_KR-1'!W:W,B2337),"")</f>
        <v/>
      </c>
      <c r="E2337" t="str">
        <f>IF(KOKPIT!E2337&lt;&gt;"",KOKPIT!E2337,"")</f>
        <v/>
      </c>
      <c r="F2337" t="str">
        <f>IF(KOKPIT!F2337&lt;&gt;"",KOKPIT!F2337,"")</f>
        <v/>
      </c>
      <c r="G2337" s="124" t="str">
        <f>IF(E2337&lt;&gt;"",SUMIFS('JPK_KR-1'!AL:AL,'JPK_KR-1'!W:W,F2337),"")</f>
        <v/>
      </c>
      <c r="H2337" s="124" t="str">
        <f>IF(E2337&lt;&gt;"",SUMIFS('JPK_KR-1'!AM:AM,'JPK_KR-1'!W:W,F2337),"")</f>
        <v/>
      </c>
      <c r="I2337" t="str">
        <f>IF(KOKPIT!I2337&lt;&gt;"",KOKPIT!I2337,"")</f>
        <v/>
      </c>
      <c r="J2337" t="str">
        <f>IF(KOKPIT!J2337&lt;&gt;"",KOKPIT!J2337,"")</f>
        <v/>
      </c>
      <c r="K2337" s="124" t="str">
        <f>IF(I2337&lt;&gt;"",SUMIFS('JPK_KR-1'!AJ:AJ,'JPK_KR-1'!W:W,J2337),"")</f>
        <v/>
      </c>
      <c r="L2337" s="124" t="str">
        <f>IF(I2337&lt;&gt;"",SUMIFS('JPK_KR-1'!AK:AK,'JPK_KR-1'!W:W,J2337),"")</f>
        <v/>
      </c>
    </row>
    <row r="2338" spans="1:12" x14ac:dyDescent="0.35">
      <c r="A2338" t="str">
        <f>IF(KOKPIT!A2338&lt;&gt;"",KOKPIT!A2338,"")</f>
        <v/>
      </c>
      <c r="B2338" t="str">
        <f>IF(KOKPIT!B2338&lt;&gt;"",KOKPIT!B2338,"")</f>
        <v/>
      </c>
      <c r="C2338" s="124" t="str">
        <f>IF(A2338&lt;&gt;"",SUMIFS('JPK_KR-1'!AL:AL,'JPK_KR-1'!W:W,B2338),"")</f>
        <v/>
      </c>
      <c r="D2338" s="124" t="str">
        <f>IF(A2338&lt;&gt;"",SUMIFS('JPK_KR-1'!AM:AM,'JPK_KR-1'!W:W,B2338),"")</f>
        <v/>
      </c>
      <c r="E2338" t="str">
        <f>IF(KOKPIT!E2338&lt;&gt;"",KOKPIT!E2338,"")</f>
        <v/>
      </c>
      <c r="F2338" t="str">
        <f>IF(KOKPIT!F2338&lt;&gt;"",KOKPIT!F2338,"")</f>
        <v/>
      </c>
      <c r="G2338" s="124" t="str">
        <f>IF(E2338&lt;&gt;"",SUMIFS('JPK_KR-1'!AL:AL,'JPK_KR-1'!W:W,F2338),"")</f>
        <v/>
      </c>
      <c r="H2338" s="124" t="str">
        <f>IF(E2338&lt;&gt;"",SUMIFS('JPK_KR-1'!AM:AM,'JPK_KR-1'!W:W,F2338),"")</f>
        <v/>
      </c>
      <c r="I2338" t="str">
        <f>IF(KOKPIT!I2338&lt;&gt;"",KOKPIT!I2338,"")</f>
        <v/>
      </c>
      <c r="J2338" t="str">
        <f>IF(KOKPIT!J2338&lt;&gt;"",KOKPIT!J2338,"")</f>
        <v/>
      </c>
      <c r="K2338" s="124" t="str">
        <f>IF(I2338&lt;&gt;"",SUMIFS('JPK_KR-1'!AJ:AJ,'JPK_KR-1'!W:W,J2338),"")</f>
        <v/>
      </c>
      <c r="L2338" s="124" t="str">
        <f>IF(I2338&lt;&gt;"",SUMIFS('JPK_KR-1'!AK:AK,'JPK_KR-1'!W:W,J2338),"")</f>
        <v/>
      </c>
    </row>
    <row r="2339" spans="1:12" x14ac:dyDescent="0.35">
      <c r="A2339" t="str">
        <f>IF(KOKPIT!A2339&lt;&gt;"",KOKPIT!A2339,"")</f>
        <v/>
      </c>
      <c r="B2339" t="str">
        <f>IF(KOKPIT!B2339&lt;&gt;"",KOKPIT!B2339,"")</f>
        <v/>
      </c>
      <c r="C2339" s="124" t="str">
        <f>IF(A2339&lt;&gt;"",SUMIFS('JPK_KR-1'!AL:AL,'JPK_KR-1'!W:W,B2339),"")</f>
        <v/>
      </c>
      <c r="D2339" s="124" t="str">
        <f>IF(A2339&lt;&gt;"",SUMIFS('JPK_KR-1'!AM:AM,'JPK_KR-1'!W:W,B2339),"")</f>
        <v/>
      </c>
      <c r="E2339" t="str">
        <f>IF(KOKPIT!E2339&lt;&gt;"",KOKPIT!E2339,"")</f>
        <v/>
      </c>
      <c r="F2339" t="str">
        <f>IF(KOKPIT!F2339&lt;&gt;"",KOKPIT!F2339,"")</f>
        <v/>
      </c>
      <c r="G2339" s="124" t="str">
        <f>IF(E2339&lt;&gt;"",SUMIFS('JPK_KR-1'!AL:AL,'JPK_KR-1'!W:W,F2339),"")</f>
        <v/>
      </c>
      <c r="H2339" s="124" t="str">
        <f>IF(E2339&lt;&gt;"",SUMIFS('JPK_KR-1'!AM:AM,'JPK_KR-1'!W:W,F2339),"")</f>
        <v/>
      </c>
      <c r="I2339" t="str">
        <f>IF(KOKPIT!I2339&lt;&gt;"",KOKPIT!I2339,"")</f>
        <v/>
      </c>
      <c r="J2339" t="str">
        <f>IF(KOKPIT!J2339&lt;&gt;"",KOKPIT!J2339,"")</f>
        <v/>
      </c>
      <c r="K2339" s="124" t="str">
        <f>IF(I2339&lt;&gt;"",SUMIFS('JPK_KR-1'!AJ:AJ,'JPK_KR-1'!W:W,J2339),"")</f>
        <v/>
      </c>
      <c r="L2339" s="124" t="str">
        <f>IF(I2339&lt;&gt;"",SUMIFS('JPK_KR-1'!AK:AK,'JPK_KR-1'!W:W,J2339),"")</f>
        <v/>
      </c>
    </row>
    <row r="2340" spans="1:12" x14ac:dyDescent="0.35">
      <c r="A2340" t="str">
        <f>IF(KOKPIT!A2340&lt;&gt;"",KOKPIT!A2340,"")</f>
        <v/>
      </c>
      <c r="B2340" t="str">
        <f>IF(KOKPIT!B2340&lt;&gt;"",KOKPIT!B2340,"")</f>
        <v/>
      </c>
      <c r="C2340" s="124" t="str">
        <f>IF(A2340&lt;&gt;"",SUMIFS('JPK_KR-1'!AL:AL,'JPK_KR-1'!W:W,B2340),"")</f>
        <v/>
      </c>
      <c r="D2340" s="124" t="str">
        <f>IF(A2340&lt;&gt;"",SUMIFS('JPK_KR-1'!AM:AM,'JPK_KR-1'!W:W,B2340),"")</f>
        <v/>
      </c>
      <c r="E2340" t="str">
        <f>IF(KOKPIT!E2340&lt;&gt;"",KOKPIT!E2340,"")</f>
        <v/>
      </c>
      <c r="F2340" t="str">
        <f>IF(KOKPIT!F2340&lt;&gt;"",KOKPIT!F2340,"")</f>
        <v/>
      </c>
      <c r="G2340" s="124" t="str">
        <f>IF(E2340&lt;&gt;"",SUMIFS('JPK_KR-1'!AL:AL,'JPK_KR-1'!W:W,F2340),"")</f>
        <v/>
      </c>
      <c r="H2340" s="124" t="str">
        <f>IF(E2340&lt;&gt;"",SUMIFS('JPK_KR-1'!AM:AM,'JPK_KR-1'!W:W,F2340),"")</f>
        <v/>
      </c>
      <c r="I2340" t="str">
        <f>IF(KOKPIT!I2340&lt;&gt;"",KOKPIT!I2340,"")</f>
        <v/>
      </c>
      <c r="J2340" t="str">
        <f>IF(KOKPIT!J2340&lt;&gt;"",KOKPIT!J2340,"")</f>
        <v/>
      </c>
      <c r="K2340" s="124" t="str">
        <f>IF(I2340&lt;&gt;"",SUMIFS('JPK_KR-1'!AJ:AJ,'JPK_KR-1'!W:W,J2340),"")</f>
        <v/>
      </c>
      <c r="L2340" s="124" t="str">
        <f>IF(I2340&lt;&gt;"",SUMIFS('JPK_KR-1'!AK:AK,'JPK_KR-1'!W:W,J2340),"")</f>
        <v/>
      </c>
    </row>
    <row r="2341" spans="1:12" x14ac:dyDescent="0.35">
      <c r="A2341" t="str">
        <f>IF(KOKPIT!A2341&lt;&gt;"",KOKPIT!A2341,"")</f>
        <v/>
      </c>
      <c r="B2341" t="str">
        <f>IF(KOKPIT!B2341&lt;&gt;"",KOKPIT!B2341,"")</f>
        <v/>
      </c>
      <c r="C2341" s="124" t="str">
        <f>IF(A2341&lt;&gt;"",SUMIFS('JPK_KR-1'!AL:AL,'JPK_KR-1'!W:W,B2341),"")</f>
        <v/>
      </c>
      <c r="D2341" s="124" t="str">
        <f>IF(A2341&lt;&gt;"",SUMIFS('JPK_KR-1'!AM:AM,'JPK_KR-1'!W:W,B2341),"")</f>
        <v/>
      </c>
      <c r="E2341" t="str">
        <f>IF(KOKPIT!E2341&lt;&gt;"",KOKPIT!E2341,"")</f>
        <v/>
      </c>
      <c r="F2341" t="str">
        <f>IF(KOKPIT!F2341&lt;&gt;"",KOKPIT!F2341,"")</f>
        <v/>
      </c>
      <c r="G2341" s="124" t="str">
        <f>IF(E2341&lt;&gt;"",SUMIFS('JPK_KR-1'!AL:AL,'JPK_KR-1'!W:W,F2341),"")</f>
        <v/>
      </c>
      <c r="H2341" s="124" t="str">
        <f>IF(E2341&lt;&gt;"",SUMIFS('JPK_KR-1'!AM:AM,'JPK_KR-1'!W:W,F2341),"")</f>
        <v/>
      </c>
      <c r="I2341" t="str">
        <f>IF(KOKPIT!I2341&lt;&gt;"",KOKPIT!I2341,"")</f>
        <v/>
      </c>
      <c r="J2341" t="str">
        <f>IF(KOKPIT!J2341&lt;&gt;"",KOKPIT!J2341,"")</f>
        <v/>
      </c>
      <c r="K2341" s="124" t="str">
        <f>IF(I2341&lt;&gt;"",SUMIFS('JPK_KR-1'!AJ:AJ,'JPK_KR-1'!W:W,J2341),"")</f>
        <v/>
      </c>
      <c r="L2341" s="124" t="str">
        <f>IF(I2341&lt;&gt;"",SUMIFS('JPK_KR-1'!AK:AK,'JPK_KR-1'!W:W,J2341),"")</f>
        <v/>
      </c>
    </row>
    <row r="2342" spans="1:12" x14ac:dyDescent="0.35">
      <c r="A2342" t="str">
        <f>IF(KOKPIT!A2342&lt;&gt;"",KOKPIT!A2342,"")</f>
        <v/>
      </c>
      <c r="B2342" t="str">
        <f>IF(KOKPIT!B2342&lt;&gt;"",KOKPIT!B2342,"")</f>
        <v/>
      </c>
      <c r="C2342" s="124" t="str">
        <f>IF(A2342&lt;&gt;"",SUMIFS('JPK_KR-1'!AL:AL,'JPK_KR-1'!W:W,B2342),"")</f>
        <v/>
      </c>
      <c r="D2342" s="124" t="str">
        <f>IF(A2342&lt;&gt;"",SUMIFS('JPK_KR-1'!AM:AM,'JPK_KR-1'!W:W,B2342),"")</f>
        <v/>
      </c>
      <c r="E2342" t="str">
        <f>IF(KOKPIT!E2342&lt;&gt;"",KOKPIT!E2342,"")</f>
        <v/>
      </c>
      <c r="F2342" t="str">
        <f>IF(KOKPIT!F2342&lt;&gt;"",KOKPIT!F2342,"")</f>
        <v/>
      </c>
      <c r="G2342" s="124" t="str">
        <f>IF(E2342&lt;&gt;"",SUMIFS('JPK_KR-1'!AL:AL,'JPK_KR-1'!W:W,F2342),"")</f>
        <v/>
      </c>
      <c r="H2342" s="124" t="str">
        <f>IF(E2342&lt;&gt;"",SUMIFS('JPK_KR-1'!AM:AM,'JPK_KR-1'!W:W,F2342),"")</f>
        <v/>
      </c>
      <c r="I2342" t="str">
        <f>IF(KOKPIT!I2342&lt;&gt;"",KOKPIT!I2342,"")</f>
        <v/>
      </c>
      <c r="J2342" t="str">
        <f>IF(KOKPIT!J2342&lt;&gt;"",KOKPIT!J2342,"")</f>
        <v/>
      </c>
      <c r="K2342" s="124" t="str">
        <f>IF(I2342&lt;&gt;"",SUMIFS('JPK_KR-1'!AJ:AJ,'JPK_KR-1'!W:W,J2342),"")</f>
        <v/>
      </c>
      <c r="L2342" s="124" t="str">
        <f>IF(I2342&lt;&gt;"",SUMIFS('JPK_KR-1'!AK:AK,'JPK_KR-1'!W:W,J2342),"")</f>
        <v/>
      </c>
    </row>
    <row r="2343" spans="1:12" x14ac:dyDescent="0.35">
      <c r="A2343" t="str">
        <f>IF(KOKPIT!A2343&lt;&gt;"",KOKPIT!A2343,"")</f>
        <v/>
      </c>
      <c r="B2343" t="str">
        <f>IF(KOKPIT!B2343&lt;&gt;"",KOKPIT!B2343,"")</f>
        <v/>
      </c>
      <c r="C2343" s="124" t="str">
        <f>IF(A2343&lt;&gt;"",SUMIFS('JPK_KR-1'!AL:AL,'JPK_KR-1'!W:W,B2343),"")</f>
        <v/>
      </c>
      <c r="D2343" s="124" t="str">
        <f>IF(A2343&lt;&gt;"",SUMIFS('JPK_KR-1'!AM:AM,'JPK_KR-1'!W:W,B2343),"")</f>
        <v/>
      </c>
      <c r="E2343" t="str">
        <f>IF(KOKPIT!E2343&lt;&gt;"",KOKPIT!E2343,"")</f>
        <v/>
      </c>
      <c r="F2343" t="str">
        <f>IF(KOKPIT!F2343&lt;&gt;"",KOKPIT!F2343,"")</f>
        <v/>
      </c>
      <c r="G2343" s="124" t="str">
        <f>IF(E2343&lt;&gt;"",SUMIFS('JPK_KR-1'!AL:AL,'JPK_KR-1'!W:W,F2343),"")</f>
        <v/>
      </c>
      <c r="H2343" s="124" t="str">
        <f>IF(E2343&lt;&gt;"",SUMIFS('JPK_KR-1'!AM:AM,'JPK_KR-1'!W:W,F2343),"")</f>
        <v/>
      </c>
      <c r="I2343" t="str">
        <f>IF(KOKPIT!I2343&lt;&gt;"",KOKPIT!I2343,"")</f>
        <v/>
      </c>
      <c r="J2343" t="str">
        <f>IF(KOKPIT!J2343&lt;&gt;"",KOKPIT!J2343,"")</f>
        <v/>
      </c>
      <c r="K2343" s="124" t="str">
        <f>IF(I2343&lt;&gt;"",SUMIFS('JPK_KR-1'!AJ:AJ,'JPK_KR-1'!W:W,J2343),"")</f>
        <v/>
      </c>
      <c r="L2343" s="124" t="str">
        <f>IF(I2343&lt;&gt;"",SUMIFS('JPK_KR-1'!AK:AK,'JPK_KR-1'!W:W,J2343),"")</f>
        <v/>
      </c>
    </row>
    <row r="2344" spans="1:12" x14ac:dyDescent="0.35">
      <c r="A2344" t="str">
        <f>IF(KOKPIT!A2344&lt;&gt;"",KOKPIT!A2344,"")</f>
        <v/>
      </c>
      <c r="B2344" t="str">
        <f>IF(KOKPIT!B2344&lt;&gt;"",KOKPIT!B2344,"")</f>
        <v/>
      </c>
      <c r="C2344" s="124" t="str">
        <f>IF(A2344&lt;&gt;"",SUMIFS('JPK_KR-1'!AL:AL,'JPK_KR-1'!W:W,B2344),"")</f>
        <v/>
      </c>
      <c r="D2344" s="124" t="str">
        <f>IF(A2344&lt;&gt;"",SUMIFS('JPK_KR-1'!AM:AM,'JPK_KR-1'!W:W,B2344),"")</f>
        <v/>
      </c>
      <c r="E2344" t="str">
        <f>IF(KOKPIT!E2344&lt;&gt;"",KOKPIT!E2344,"")</f>
        <v/>
      </c>
      <c r="F2344" t="str">
        <f>IF(KOKPIT!F2344&lt;&gt;"",KOKPIT!F2344,"")</f>
        <v/>
      </c>
      <c r="G2344" s="124" t="str">
        <f>IF(E2344&lt;&gt;"",SUMIFS('JPK_KR-1'!AL:AL,'JPK_KR-1'!W:W,F2344),"")</f>
        <v/>
      </c>
      <c r="H2344" s="124" t="str">
        <f>IF(E2344&lt;&gt;"",SUMIFS('JPK_KR-1'!AM:AM,'JPK_KR-1'!W:W,F2344),"")</f>
        <v/>
      </c>
      <c r="I2344" t="str">
        <f>IF(KOKPIT!I2344&lt;&gt;"",KOKPIT!I2344,"")</f>
        <v/>
      </c>
      <c r="J2344" t="str">
        <f>IF(KOKPIT!J2344&lt;&gt;"",KOKPIT!J2344,"")</f>
        <v/>
      </c>
      <c r="K2344" s="124" t="str">
        <f>IF(I2344&lt;&gt;"",SUMIFS('JPK_KR-1'!AJ:AJ,'JPK_KR-1'!W:W,J2344),"")</f>
        <v/>
      </c>
      <c r="L2344" s="124" t="str">
        <f>IF(I2344&lt;&gt;"",SUMIFS('JPK_KR-1'!AK:AK,'JPK_KR-1'!W:W,J2344),"")</f>
        <v/>
      </c>
    </row>
    <row r="2345" spans="1:12" x14ac:dyDescent="0.35">
      <c r="A2345" t="str">
        <f>IF(KOKPIT!A2345&lt;&gt;"",KOKPIT!A2345,"")</f>
        <v/>
      </c>
      <c r="B2345" t="str">
        <f>IF(KOKPIT!B2345&lt;&gt;"",KOKPIT!B2345,"")</f>
        <v/>
      </c>
      <c r="C2345" s="124" t="str">
        <f>IF(A2345&lt;&gt;"",SUMIFS('JPK_KR-1'!AL:AL,'JPK_KR-1'!W:W,B2345),"")</f>
        <v/>
      </c>
      <c r="D2345" s="124" t="str">
        <f>IF(A2345&lt;&gt;"",SUMIFS('JPK_KR-1'!AM:AM,'JPK_KR-1'!W:W,B2345),"")</f>
        <v/>
      </c>
      <c r="E2345" t="str">
        <f>IF(KOKPIT!E2345&lt;&gt;"",KOKPIT!E2345,"")</f>
        <v/>
      </c>
      <c r="F2345" t="str">
        <f>IF(KOKPIT!F2345&lt;&gt;"",KOKPIT!F2345,"")</f>
        <v/>
      </c>
      <c r="G2345" s="124" t="str">
        <f>IF(E2345&lt;&gt;"",SUMIFS('JPK_KR-1'!AL:AL,'JPK_KR-1'!W:W,F2345),"")</f>
        <v/>
      </c>
      <c r="H2345" s="124" t="str">
        <f>IF(E2345&lt;&gt;"",SUMIFS('JPK_KR-1'!AM:AM,'JPK_KR-1'!W:W,F2345),"")</f>
        <v/>
      </c>
      <c r="I2345" t="str">
        <f>IF(KOKPIT!I2345&lt;&gt;"",KOKPIT!I2345,"")</f>
        <v/>
      </c>
      <c r="J2345" t="str">
        <f>IF(KOKPIT!J2345&lt;&gt;"",KOKPIT!J2345,"")</f>
        <v/>
      </c>
      <c r="K2345" s="124" t="str">
        <f>IF(I2345&lt;&gt;"",SUMIFS('JPK_KR-1'!AJ:AJ,'JPK_KR-1'!W:W,J2345),"")</f>
        <v/>
      </c>
      <c r="L2345" s="124" t="str">
        <f>IF(I2345&lt;&gt;"",SUMIFS('JPK_KR-1'!AK:AK,'JPK_KR-1'!W:W,J2345),"")</f>
        <v/>
      </c>
    </row>
    <row r="2346" spans="1:12" x14ac:dyDescent="0.35">
      <c r="A2346" t="str">
        <f>IF(KOKPIT!A2346&lt;&gt;"",KOKPIT!A2346,"")</f>
        <v/>
      </c>
      <c r="B2346" t="str">
        <f>IF(KOKPIT!B2346&lt;&gt;"",KOKPIT!B2346,"")</f>
        <v/>
      </c>
      <c r="C2346" s="124" t="str">
        <f>IF(A2346&lt;&gt;"",SUMIFS('JPK_KR-1'!AL:AL,'JPK_KR-1'!W:W,B2346),"")</f>
        <v/>
      </c>
      <c r="D2346" s="124" t="str">
        <f>IF(A2346&lt;&gt;"",SUMIFS('JPK_KR-1'!AM:AM,'JPK_KR-1'!W:W,B2346),"")</f>
        <v/>
      </c>
      <c r="E2346" t="str">
        <f>IF(KOKPIT!E2346&lt;&gt;"",KOKPIT!E2346,"")</f>
        <v/>
      </c>
      <c r="F2346" t="str">
        <f>IF(KOKPIT!F2346&lt;&gt;"",KOKPIT!F2346,"")</f>
        <v/>
      </c>
      <c r="G2346" s="124" t="str">
        <f>IF(E2346&lt;&gt;"",SUMIFS('JPK_KR-1'!AL:AL,'JPK_KR-1'!W:W,F2346),"")</f>
        <v/>
      </c>
      <c r="H2346" s="124" t="str">
        <f>IF(E2346&lt;&gt;"",SUMIFS('JPK_KR-1'!AM:AM,'JPK_KR-1'!W:W,F2346),"")</f>
        <v/>
      </c>
      <c r="I2346" t="str">
        <f>IF(KOKPIT!I2346&lt;&gt;"",KOKPIT!I2346,"")</f>
        <v/>
      </c>
      <c r="J2346" t="str">
        <f>IF(KOKPIT!J2346&lt;&gt;"",KOKPIT!J2346,"")</f>
        <v/>
      </c>
      <c r="K2346" s="124" t="str">
        <f>IF(I2346&lt;&gt;"",SUMIFS('JPK_KR-1'!AJ:AJ,'JPK_KR-1'!W:W,J2346),"")</f>
        <v/>
      </c>
      <c r="L2346" s="124" t="str">
        <f>IF(I2346&lt;&gt;"",SUMIFS('JPK_KR-1'!AK:AK,'JPK_KR-1'!W:W,J2346),"")</f>
        <v/>
      </c>
    </row>
    <row r="2347" spans="1:12" x14ac:dyDescent="0.35">
      <c r="A2347" t="str">
        <f>IF(KOKPIT!A2347&lt;&gt;"",KOKPIT!A2347,"")</f>
        <v/>
      </c>
      <c r="B2347" t="str">
        <f>IF(KOKPIT!B2347&lt;&gt;"",KOKPIT!B2347,"")</f>
        <v/>
      </c>
      <c r="C2347" s="124" t="str">
        <f>IF(A2347&lt;&gt;"",SUMIFS('JPK_KR-1'!AL:AL,'JPK_KR-1'!W:W,B2347),"")</f>
        <v/>
      </c>
      <c r="D2347" s="124" t="str">
        <f>IF(A2347&lt;&gt;"",SUMIFS('JPK_KR-1'!AM:AM,'JPK_KR-1'!W:W,B2347),"")</f>
        <v/>
      </c>
      <c r="E2347" t="str">
        <f>IF(KOKPIT!E2347&lt;&gt;"",KOKPIT!E2347,"")</f>
        <v/>
      </c>
      <c r="F2347" t="str">
        <f>IF(KOKPIT!F2347&lt;&gt;"",KOKPIT!F2347,"")</f>
        <v/>
      </c>
      <c r="G2347" s="124" t="str">
        <f>IF(E2347&lt;&gt;"",SUMIFS('JPK_KR-1'!AL:AL,'JPK_KR-1'!W:W,F2347),"")</f>
        <v/>
      </c>
      <c r="H2347" s="124" t="str">
        <f>IF(E2347&lt;&gt;"",SUMIFS('JPK_KR-1'!AM:AM,'JPK_KR-1'!W:W,F2347),"")</f>
        <v/>
      </c>
      <c r="I2347" t="str">
        <f>IF(KOKPIT!I2347&lt;&gt;"",KOKPIT!I2347,"")</f>
        <v/>
      </c>
      <c r="J2347" t="str">
        <f>IF(KOKPIT!J2347&lt;&gt;"",KOKPIT!J2347,"")</f>
        <v/>
      </c>
      <c r="K2347" s="124" t="str">
        <f>IF(I2347&lt;&gt;"",SUMIFS('JPK_KR-1'!AJ:AJ,'JPK_KR-1'!W:W,J2347),"")</f>
        <v/>
      </c>
      <c r="L2347" s="124" t="str">
        <f>IF(I2347&lt;&gt;"",SUMIFS('JPK_KR-1'!AK:AK,'JPK_KR-1'!W:W,J2347),"")</f>
        <v/>
      </c>
    </row>
    <row r="2348" spans="1:12" x14ac:dyDescent="0.35">
      <c r="A2348" t="str">
        <f>IF(KOKPIT!A2348&lt;&gt;"",KOKPIT!A2348,"")</f>
        <v/>
      </c>
      <c r="B2348" t="str">
        <f>IF(KOKPIT!B2348&lt;&gt;"",KOKPIT!B2348,"")</f>
        <v/>
      </c>
      <c r="C2348" s="124" t="str">
        <f>IF(A2348&lt;&gt;"",SUMIFS('JPK_KR-1'!AL:AL,'JPK_KR-1'!W:W,B2348),"")</f>
        <v/>
      </c>
      <c r="D2348" s="124" t="str">
        <f>IF(A2348&lt;&gt;"",SUMIFS('JPK_KR-1'!AM:AM,'JPK_KR-1'!W:W,B2348),"")</f>
        <v/>
      </c>
      <c r="E2348" t="str">
        <f>IF(KOKPIT!E2348&lt;&gt;"",KOKPIT!E2348,"")</f>
        <v/>
      </c>
      <c r="F2348" t="str">
        <f>IF(KOKPIT!F2348&lt;&gt;"",KOKPIT!F2348,"")</f>
        <v/>
      </c>
      <c r="G2348" s="124" t="str">
        <f>IF(E2348&lt;&gt;"",SUMIFS('JPK_KR-1'!AL:AL,'JPK_KR-1'!W:W,F2348),"")</f>
        <v/>
      </c>
      <c r="H2348" s="124" t="str">
        <f>IF(E2348&lt;&gt;"",SUMIFS('JPK_KR-1'!AM:AM,'JPK_KR-1'!W:W,F2348),"")</f>
        <v/>
      </c>
      <c r="I2348" t="str">
        <f>IF(KOKPIT!I2348&lt;&gt;"",KOKPIT!I2348,"")</f>
        <v/>
      </c>
      <c r="J2348" t="str">
        <f>IF(KOKPIT!J2348&lt;&gt;"",KOKPIT!J2348,"")</f>
        <v/>
      </c>
      <c r="K2348" s="124" t="str">
        <f>IF(I2348&lt;&gt;"",SUMIFS('JPK_KR-1'!AJ:AJ,'JPK_KR-1'!W:W,J2348),"")</f>
        <v/>
      </c>
      <c r="L2348" s="124" t="str">
        <f>IF(I2348&lt;&gt;"",SUMIFS('JPK_KR-1'!AK:AK,'JPK_KR-1'!W:W,J2348),"")</f>
        <v/>
      </c>
    </row>
    <row r="2349" spans="1:12" x14ac:dyDescent="0.35">
      <c r="A2349" t="str">
        <f>IF(KOKPIT!A2349&lt;&gt;"",KOKPIT!A2349,"")</f>
        <v/>
      </c>
      <c r="B2349" t="str">
        <f>IF(KOKPIT!B2349&lt;&gt;"",KOKPIT!B2349,"")</f>
        <v/>
      </c>
      <c r="C2349" s="124" t="str">
        <f>IF(A2349&lt;&gt;"",SUMIFS('JPK_KR-1'!AL:AL,'JPK_KR-1'!W:W,B2349),"")</f>
        <v/>
      </c>
      <c r="D2349" s="124" t="str">
        <f>IF(A2349&lt;&gt;"",SUMIFS('JPK_KR-1'!AM:AM,'JPK_KR-1'!W:W,B2349),"")</f>
        <v/>
      </c>
      <c r="E2349" t="str">
        <f>IF(KOKPIT!E2349&lt;&gt;"",KOKPIT!E2349,"")</f>
        <v/>
      </c>
      <c r="F2349" t="str">
        <f>IF(KOKPIT!F2349&lt;&gt;"",KOKPIT!F2349,"")</f>
        <v/>
      </c>
      <c r="G2349" s="124" t="str">
        <f>IF(E2349&lt;&gt;"",SUMIFS('JPK_KR-1'!AL:AL,'JPK_KR-1'!W:W,F2349),"")</f>
        <v/>
      </c>
      <c r="H2349" s="124" t="str">
        <f>IF(E2349&lt;&gt;"",SUMIFS('JPK_KR-1'!AM:AM,'JPK_KR-1'!W:W,F2349),"")</f>
        <v/>
      </c>
      <c r="I2349" t="str">
        <f>IF(KOKPIT!I2349&lt;&gt;"",KOKPIT!I2349,"")</f>
        <v/>
      </c>
      <c r="J2349" t="str">
        <f>IF(KOKPIT!J2349&lt;&gt;"",KOKPIT!J2349,"")</f>
        <v/>
      </c>
      <c r="K2349" s="124" t="str">
        <f>IF(I2349&lt;&gt;"",SUMIFS('JPK_KR-1'!AJ:AJ,'JPK_KR-1'!W:W,J2349),"")</f>
        <v/>
      </c>
      <c r="L2349" s="124" t="str">
        <f>IF(I2349&lt;&gt;"",SUMIFS('JPK_KR-1'!AK:AK,'JPK_KR-1'!W:W,J2349),"")</f>
        <v/>
      </c>
    </row>
    <row r="2350" spans="1:12" x14ac:dyDescent="0.35">
      <c r="A2350" t="str">
        <f>IF(KOKPIT!A2350&lt;&gt;"",KOKPIT!A2350,"")</f>
        <v/>
      </c>
      <c r="B2350" t="str">
        <f>IF(KOKPIT!B2350&lt;&gt;"",KOKPIT!B2350,"")</f>
        <v/>
      </c>
      <c r="C2350" s="124" t="str">
        <f>IF(A2350&lt;&gt;"",SUMIFS('JPK_KR-1'!AL:AL,'JPK_KR-1'!W:W,B2350),"")</f>
        <v/>
      </c>
      <c r="D2350" s="124" t="str">
        <f>IF(A2350&lt;&gt;"",SUMIFS('JPK_KR-1'!AM:AM,'JPK_KR-1'!W:W,B2350),"")</f>
        <v/>
      </c>
      <c r="E2350" t="str">
        <f>IF(KOKPIT!E2350&lt;&gt;"",KOKPIT!E2350,"")</f>
        <v/>
      </c>
      <c r="F2350" t="str">
        <f>IF(KOKPIT!F2350&lt;&gt;"",KOKPIT!F2350,"")</f>
        <v/>
      </c>
      <c r="G2350" s="124" t="str">
        <f>IF(E2350&lt;&gt;"",SUMIFS('JPK_KR-1'!AL:AL,'JPK_KR-1'!W:W,F2350),"")</f>
        <v/>
      </c>
      <c r="H2350" s="124" t="str">
        <f>IF(E2350&lt;&gt;"",SUMIFS('JPK_KR-1'!AM:AM,'JPK_KR-1'!W:W,F2350),"")</f>
        <v/>
      </c>
      <c r="I2350" t="str">
        <f>IF(KOKPIT!I2350&lt;&gt;"",KOKPIT!I2350,"")</f>
        <v/>
      </c>
      <c r="J2350" t="str">
        <f>IF(KOKPIT!J2350&lt;&gt;"",KOKPIT!J2350,"")</f>
        <v/>
      </c>
      <c r="K2350" s="124" t="str">
        <f>IF(I2350&lt;&gt;"",SUMIFS('JPK_KR-1'!AJ:AJ,'JPK_KR-1'!W:W,J2350),"")</f>
        <v/>
      </c>
      <c r="L2350" s="124" t="str">
        <f>IF(I2350&lt;&gt;"",SUMIFS('JPK_KR-1'!AK:AK,'JPK_KR-1'!W:W,J2350),"")</f>
        <v/>
      </c>
    </row>
    <row r="2351" spans="1:12" x14ac:dyDescent="0.35">
      <c r="A2351" t="str">
        <f>IF(KOKPIT!A2351&lt;&gt;"",KOKPIT!A2351,"")</f>
        <v/>
      </c>
      <c r="B2351" t="str">
        <f>IF(KOKPIT!B2351&lt;&gt;"",KOKPIT!B2351,"")</f>
        <v/>
      </c>
      <c r="C2351" s="124" t="str">
        <f>IF(A2351&lt;&gt;"",SUMIFS('JPK_KR-1'!AL:AL,'JPK_KR-1'!W:W,B2351),"")</f>
        <v/>
      </c>
      <c r="D2351" s="124" t="str">
        <f>IF(A2351&lt;&gt;"",SUMIFS('JPK_KR-1'!AM:AM,'JPK_KR-1'!W:W,B2351),"")</f>
        <v/>
      </c>
      <c r="E2351" t="str">
        <f>IF(KOKPIT!E2351&lt;&gt;"",KOKPIT!E2351,"")</f>
        <v/>
      </c>
      <c r="F2351" t="str">
        <f>IF(KOKPIT!F2351&lt;&gt;"",KOKPIT!F2351,"")</f>
        <v/>
      </c>
      <c r="G2351" s="124" t="str">
        <f>IF(E2351&lt;&gt;"",SUMIFS('JPK_KR-1'!AL:AL,'JPK_KR-1'!W:W,F2351),"")</f>
        <v/>
      </c>
      <c r="H2351" s="124" t="str">
        <f>IF(E2351&lt;&gt;"",SUMIFS('JPK_KR-1'!AM:AM,'JPK_KR-1'!W:W,F2351),"")</f>
        <v/>
      </c>
      <c r="I2351" t="str">
        <f>IF(KOKPIT!I2351&lt;&gt;"",KOKPIT!I2351,"")</f>
        <v/>
      </c>
      <c r="J2351" t="str">
        <f>IF(KOKPIT!J2351&lt;&gt;"",KOKPIT!J2351,"")</f>
        <v/>
      </c>
      <c r="K2351" s="124" t="str">
        <f>IF(I2351&lt;&gt;"",SUMIFS('JPK_KR-1'!AJ:AJ,'JPK_KR-1'!W:W,J2351),"")</f>
        <v/>
      </c>
      <c r="L2351" s="124" t="str">
        <f>IF(I2351&lt;&gt;"",SUMIFS('JPK_KR-1'!AK:AK,'JPK_KR-1'!W:W,J2351),"")</f>
        <v/>
      </c>
    </row>
    <row r="2352" spans="1:12" x14ac:dyDescent="0.35">
      <c r="A2352" t="str">
        <f>IF(KOKPIT!A2352&lt;&gt;"",KOKPIT!A2352,"")</f>
        <v/>
      </c>
      <c r="B2352" t="str">
        <f>IF(KOKPIT!B2352&lt;&gt;"",KOKPIT!B2352,"")</f>
        <v/>
      </c>
      <c r="C2352" s="124" t="str">
        <f>IF(A2352&lt;&gt;"",SUMIFS('JPK_KR-1'!AL:AL,'JPK_KR-1'!W:W,B2352),"")</f>
        <v/>
      </c>
      <c r="D2352" s="124" t="str">
        <f>IF(A2352&lt;&gt;"",SUMIFS('JPK_KR-1'!AM:AM,'JPK_KR-1'!W:W,B2352),"")</f>
        <v/>
      </c>
      <c r="E2352" t="str">
        <f>IF(KOKPIT!E2352&lt;&gt;"",KOKPIT!E2352,"")</f>
        <v/>
      </c>
      <c r="F2352" t="str">
        <f>IF(KOKPIT!F2352&lt;&gt;"",KOKPIT!F2352,"")</f>
        <v/>
      </c>
      <c r="G2352" s="124" t="str">
        <f>IF(E2352&lt;&gt;"",SUMIFS('JPK_KR-1'!AL:AL,'JPK_KR-1'!W:W,F2352),"")</f>
        <v/>
      </c>
      <c r="H2352" s="124" t="str">
        <f>IF(E2352&lt;&gt;"",SUMIFS('JPK_KR-1'!AM:AM,'JPK_KR-1'!W:W,F2352),"")</f>
        <v/>
      </c>
      <c r="I2352" t="str">
        <f>IF(KOKPIT!I2352&lt;&gt;"",KOKPIT!I2352,"")</f>
        <v/>
      </c>
      <c r="J2352" t="str">
        <f>IF(KOKPIT!J2352&lt;&gt;"",KOKPIT!J2352,"")</f>
        <v/>
      </c>
      <c r="K2352" s="124" t="str">
        <f>IF(I2352&lt;&gt;"",SUMIFS('JPK_KR-1'!AJ:AJ,'JPK_KR-1'!W:W,J2352),"")</f>
        <v/>
      </c>
      <c r="L2352" s="124" t="str">
        <f>IF(I2352&lt;&gt;"",SUMIFS('JPK_KR-1'!AK:AK,'JPK_KR-1'!W:W,J2352),"")</f>
        <v/>
      </c>
    </row>
    <row r="2353" spans="1:12" x14ac:dyDescent="0.35">
      <c r="A2353" t="str">
        <f>IF(KOKPIT!A2353&lt;&gt;"",KOKPIT!A2353,"")</f>
        <v/>
      </c>
      <c r="B2353" t="str">
        <f>IF(KOKPIT!B2353&lt;&gt;"",KOKPIT!B2353,"")</f>
        <v/>
      </c>
      <c r="C2353" s="124" t="str">
        <f>IF(A2353&lt;&gt;"",SUMIFS('JPK_KR-1'!AL:AL,'JPK_KR-1'!W:W,B2353),"")</f>
        <v/>
      </c>
      <c r="D2353" s="124" t="str">
        <f>IF(A2353&lt;&gt;"",SUMIFS('JPK_KR-1'!AM:AM,'JPK_KR-1'!W:W,B2353),"")</f>
        <v/>
      </c>
      <c r="E2353" t="str">
        <f>IF(KOKPIT!E2353&lt;&gt;"",KOKPIT!E2353,"")</f>
        <v/>
      </c>
      <c r="F2353" t="str">
        <f>IF(KOKPIT!F2353&lt;&gt;"",KOKPIT!F2353,"")</f>
        <v/>
      </c>
      <c r="G2353" s="124" t="str">
        <f>IF(E2353&lt;&gt;"",SUMIFS('JPK_KR-1'!AL:AL,'JPK_KR-1'!W:W,F2353),"")</f>
        <v/>
      </c>
      <c r="H2353" s="124" t="str">
        <f>IF(E2353&lt;&gt;"",SUMIFS('JPK_KR-1'!AM:AM,'JPK_KR-1'!W:W,F2353),"")</f>
        <v/>
      </c>
      <c r="I2353" t="str">
        <f>IF(KOKPIT!I2353&lt;&gt;"",KOKPIT!I2353,"")</f>
        <v/>
      </c>
      <c r="J2353" t="str">
        <f>IF(KOKPIT!J2353&lt;&gt;"",KOKPIT!J2353,"")</f>
        <v/>
      </c>
      <c r="K2353" s="124" t="str">
        <f>IF(I2353&lt;&gt;"",SUMIFS('JPK_KR-1'!AJ:AJ,'JPK_KR-1'!W:W,J2353),"")</f>
        <v/>
      </c>
      <c r="L2353" s="124" t="str">
        <f>IF(I2353&lt;&gt;"",SUMIFS('JPK_KR-1'!AK:AK,'JPK_KR-1'!W:W,J2353),"")</f>
        <v/>
      </c>
    </row>
    <row r="2354" spans="1:12" x14ac:dyDescent="0.35">
      <c r="A2354" t="str">
        <f>IF(KOKPIT!A2354&lt;&gt;"",KOKPIT!A2354,"")</f>
        <v/>
      </c>
      <c r="B2354" t="str">
        <f>IF(KOKPIT!B2354&lt;&gt;"",KOKPIT!B2354,"")</f>
        <v/>
      </c>
      <c r="C2354" s="124" t="str">
        <f>IF(A2354&lt;&gt;"",SUMIFS('JPK_KR-1'!AL:AL,'JPK_KR-1'!W:W,B2354),"")</f>
        <v/>
      </c>
      <c r="D2354" s="124" t="str">
        <f>IF(A2354&lt;&gt;"",SUMIFS('JPK_KR-1'!AM:AM,'JPK_KR-1'!W:W,B2354),"")</f>
        <v/>
      </c>
      <c r="E2354" t="str">
        <f>IF(KOKPIT!E2354&lt;&gt;"",KOKPIT!E2354,"")</f>
        <v/>
      </c>
      <c r="F2354" t="str">
        <f>IF(KOKPIT!F2354&lt;&gt;"",KOKPIT!F2354,"")</f>
        <v/>
      </c>
      <c r="G2354" s="124" t="str">
        <f>IF(E2354&lt;&gt;"",SUMIFS('JPK_KR-1'!AL:AL,'JPK_KR-1'!W:W,F2354),"")</f>
        <v/>
      </c>
      <c r="H2354" s="124" t="str">
        <f>IF(E2354&lt;&gt;"",SUMIFS('JPK_KR-1'!AM:AM,'JPK_KR-1'!W:W,F2354),"")</f>
        <v/>
      </c>
      <c r="I2354" t="str">
        <f>IF(KOKPIT!I2354&lt;&gt;"",KOKPIT!I2354,"")</f>
        <v/>
      </c>
      <c r="J2354" t="str">
        <f>IF(KOKPIT!J2354&lt;&gt;"",KOKPIT!J2354,"")</f>
        <v/>
      </c>
      <c r="K2354" s="124" t="str">
        <f>IF(I2354&lt;&gt;"",SUMIFS('JPK_KR-1'!AJ:AJ,'JPK_KR-1'!W:W,J2354),"")</f>
        <v/>
      </c>
      <c r="L2354" s="124" t="str">
        <f>IF(I2354&lt;&gt;"",SUMIFS('JPK_KR-1'!AK:AK,'JPK_KR-1'!W:W,J2354),"")</f>
        <v/>
      </c>
    </row>
    <row r="2355" spans="1:12" x14ac:dyDescent="0.35">
      <c r="A2355" t="str">
        <f>IF(KOKPIT!A2355&lt;&gt;"",KOKPIT!A2355,"")</f>
        <v/>
      </c>
      <c r="B2355" t="str">
        <f>IF(KOKPIT!B2355&lt;&gt;"",KOKPIT!B2355,"")</f>
        <v/>
      </c>
      <c r="C2355" s="124" t="str">
        <f>IF(A2355&lt;&gt;"",SUMIFS('JPK_KR-1'!AL:AL,'JPK_KR-1'!W:W,B2355),"")</f>
        <v/>
      </c>
      <c r="D2355" s="124" t="str">
        <f>IF(A2355&lt;&gt;"",SUMIFS('JPK_KR-1'!AM:AM,'JPK_KR-1'!W:W,B2355),"")</f>
        <v/>
      </c>
      <c r="E2355" t="str">
        <f>IF(KOKPIT!E2355&lt;&gt;"",KOKPIT!E2355,"")</f>
        <v/>
      </c>
      <c r="F2355" t="str">
        <f>IF(KOKPIT!F2355&lt;&gt;"",KOKPIT!F2355,"")</f>
        <v/>
      </c>
      <c r="G2355" s="124" t="str">
        <f>IF(E2355&lt;&gt;"",SUMIFS('JPK_KR-1'!AL:AL,'JPK_KR-1'!W:W,F2355),"")</f>
        <v/>
      </c>
      <c r="H2355" s="124" t="str">
        <f>IF(E2355&lt;&gt;"",SUMIFS('JPK_KR-1'!AM:AM,'JPK_KR-1'!W:W,F2355),"")</f>
        <v/>
      </c>
      <c r="I2355" t="str">
        <f>IF(KOKPIT!I2355&lt;&gt;"",KOKPIT!I2355,"")</f>
        <v/>
      </c>
      <c r="J2355" t="str">
        <f>IF(KOKPIT!J2355&lt;&gt;"",KOKPIT!J2355,"")</f>
        <v/>
      </c>
      <c r="K2355" s="124" t="str">
        <f>IF(I2355&lt;&gt;"",SUMIFS('JPK_KR-1'!AJ:AJ,'JPK_KR-1'!W:W,J2355),"")</f>
        <v/>
      </c>
      <c r="L2355" s="124" t="str">
        <f>IF(I2355&lt;&gt;"",SUMIFS('JPK_KR-1'!AK:AK,'JPK_KR-1'!W:W,J2355),"")</f>
        <v/>
      </c>
    </row>
    <row r="2356" spans="1:12" x14ac:dyDescent="0.35">
      <c r="A2356" t="str">
        <f>IF(KOKPIT!A2356&lt;&gt;"",KOKPIT!A2356,"")</f>
        <v/>
      </c>
      <c r="B2356" t="str">
        <f>IF(KOKPIT!B2356&lt;&gt;"",KOKPIT!B2356,"")</f>
        <v/>
      </c>
      <c r="C2356" s="124" t="str">
        <f>IF(A2356&lt;&gt;"",SUMIFS('JPK_KR-1'!AL:AL,'JPK_KR-1'!W:W,B2356),"")</f>
        <v/>
      </c>
      <c r="D2356" s="124" t="str">
        <f>IF(A2356&lt;&gt;"",SUMIFS('JPK_KR-1'!AM:AM,'JPK_KR-1'!W:W,B2356),"")</f>
        <v/>
      </c>
      <c r="E2356" t="str">
        <f>IF(KOKPIT!E2356&lt;&gt;"",KOKPIT!E2356,"")</f>
        <v/>
      </c>
      <c r="F2356" t="str">
        <f>IF(KOKPIT!F2356&lt;&gt;"",KOKPIT!F2356,"")</f>
        <v/>
      </c>
      <c r="G2356" s="124" t="str">
        <f>IF(E2356&lt;&gt;"",SUMIFS('JPK_KR-1'!AL:AL,'JPK_KR-1'!W:W,F2356),"")</f>
        <v/>
      </c>
      <c r="H2356" s="124" t="str">
        <f>IF(E2356&lt;&gt;"",SUMIFS('JPK_KR-1'!AM:AM,'JPK_KR-1'!W:W,F2356),"")</f>
        <v/>
      </c>
      <c r="I2356" t="str">
        <f>IF(KOKPIT!I2356&lt;&gt;"",KOKPIT!I2356,"")</f>
        <v/>
      </c>
      <c r="J2356" t="str">
        <f>IF(KOKPIT!J2356&lt;&gt;"",KOKPIT!J2356,"")</f>
        <v/>
      </c>
      <c r="K2356" s="124" t="str">
        <f>IF(I2356&lt;&gt;"",SUMIFS('JPK_KR-1'!AJ:AJ,'JPK_KR-1'!W:W,J2356),"")</f>
        <v/>
      </c>
      <c r="L2356" s="124" t="str">
        <f>IF(I2356&lt;&gt;"",SUMIFS('JPK_KR-1'!AK:AK,'JPK_KR-1'!W:W,J2356),"")</f>
        <v/>
      </c>
    </row>
    <row r="2357" spans="1:12" x14ac:dyDescent="0.35">
      <c r="A2357" t="str">
        <f>IF(KOKPIT!A2357&lt;&gt;"",KOKPIT!A2357,"")</f>
        <v/>
      </c>
      <c r="B2357" t="str">
        <f>IF(KOKPIT!B2357&lt;&gt;"",KOKPIT!B2357,"")</f>
        <v/>
      </c>
      <c r="C2357" s="124" t="str">
        <f>IF(A2357&lt;&gt;"",SUMIFS('JPK_KR-1'!AL:AL,'JPK_KR-1'!W:W,B2357),"")</f>
        <v/>
      </c>
      <c r="D2357" s="124" t="str">
        <f>IF(A2357&lt;&gt;"",SUMIFS('JPK_KR-1'!AM:AM,'JPK_KR-1'!W:W,B2357),"")</f>
        <v/>
      </c>
      <c r="E2357" t="str">
        <f>IF(KOKPIT!E2357&lt;&gt;"",KOKPIT!E2357,"")</f>
        <v/>
      </c>
      <c r="F2357" t="str">
        <f>IF(KOKPIT!F2357&lt;&gt;"",KOKPIT!F2357,"")</f>
        <v/>
      </c>
      <c r="G2357" s="124" t="str">
        <f>IF(E2357&lt;&gt;"",SUMIFS('JPK_KR-1'!AL:AL,'JPK_KR-1'!W:W,F2357),"")</f>
        <v/>
      </c>
      <c r="H2357" s="124" t="str">
        <f>IF(E2357&lt;&gt;"",SUMIFS('JPK_KR-1'!AM:AM,'JPK_KR-1'!W:W,F2357),"")</f>
        <v/>
      </c>
      <c r="I2357" t="str">
        <f>IF(KOKPIT!I2357&lt;&gt;"",KOKPIT!I2357,"")</f>
        <v/>
      </c>
      <c r="J2357" t="str">
        <f>IF(KOKPIT!J2357&lt;&gt;"",KOKPIT!J2357,"")</f>
        <v/>
      </c>
      <c r="K2357" s="124" t="str">
        <f>IF(I2357&lt;&gt;"",SUMIFS('JPK_KR-1'!AJ:AJ,'JPK_KR-1'!W:W,J2357),"")</f>
        <v/>
      </c>
      <c r="L2357" s="124" t="str">
        <f>IF(I2357&lt;&gt;"",SUMIFS('JPK_KR-1'!AK:AK,'JPK_KR-1'!W:W,J2357),"")</f>
        <v/>
      </c>
    </row>
    <row r="2358" spans="1:12" x14ac:dyDescent="0.35">
      <c r="A2358" t="str">
        <f>IF(KOKPIT!A2358&lt;&gt;"",KOKPIT!A2358,"")</f>
        <v/>
      </c>
      <c r="B2358" t="str">
        <f>IF(KOKPIT!B2358&lt;&gt;"",KOKPIT!B2358,"")</f>
        <v/>
      </c>
      <c r="C2358" s="124" t="str">
        <f>IF(A2358&lt;&gt;"",SUMIFS('JPK_KR-1'!AL:AL,'JPK_KR-1'!W:W,B2358),"")</f>
        <v/>
      </c>
      <c r="D2358" s="124" t="str">
        <f>IF(A2358&lt;&gt;"",SUMIFS('JPK_KR-1'!AM:AM,'JPK_KR-1'!W:W,B2358),"")</f>
        <v/>
      </c>
      <c r="E2358" t="str">
        <f>IF(KOKPIT!E2358&lt;&gt;"",KOKPIT!E2358,"")</f>
        <v/>
      </c>
      <c r="F2358" t="str">
        <f>IF(KOKPIT!F2358&lt;&gt;"",KOKPIT!F2358,"")</f>
        <v/>
      </c>
      <c r="G2358" s="124" t="str">
        <f>IF(E2358&lt;&gt;"",SUMIFS('JPK_KR-1'!AL:AL,'JPK_KR-1'!W:W,F2358),"")</f>
        <v/>
      </c>
      <c r="H2358" s="124" t="str">
        <f>IF(E2358&lt;&gt;"",SUMIFS('JPK_KR-1'!AM:AM,'JPK_KR-1'!W:W,F2358),"")</f>
        <v/>
      </c>
      <c r="I2358" t="str">
        <f>IF(KOKPIT!I2358&lt;&gt;"",KOKPIT!I2358,"")</f>
        <v/>
      </c>
      <c r="J2358" t="str">
        <f>IF(KOKPIT!J2358&lt;&gt;"",KOKPIT!J2358,"")</f>
        <v/>
      </c>
      <c r="K2358" s="124" t="str">
        <f>IF(I2358&lt;&gt;"",SUMIFS('JPK_KR-1'!AJ:AJ,'JPK_KR-1'!W:W,J2358),"")</f>
        <v/>
      </c>
      <c r="L2358" s="124" t="str">
        <f>IF(I2358&lt;&gt;"",SUMIFS('JPK_KR-1'!AK:AK,'JPK_KR-1'!W:W,J2358),"")</f>
        <v/>
      </c>
    </row>
    <row r="2359" spans="1:12" x14ac:dyDescent="0.35">
      <c r="A2359" t="str">
        <f>IF(KOKPIT!A2359&lt;&gt;"",KOKPIT!A2359,"")</f>
        <v/>
      </c>
      <c r="B2359" t="str">
        <f>IF(KOKPIT!B2359&lt;&gt;"",KOKPIT!B2359,"")</f>
        <v/>
      </c>
      <c r="C2359" s="124" t="str">
        <f>IF(A2359&lt;&gt;"",SUMIFS('JPK_KR-1'!AL:AL,'JPK_KR-1'!W:W,B2359),"")</f>
        <v/>
      </c>
      <c r="D2359" s="124" t="str">
        <f>IF(A2359&lt;&gt;"",SUMIFS('JPK_KR-1'!AM:AM,'JPK_KR-1'!W:W,B2359),"")</f>
        <v/>
      </c>
      <c r="E2359" t="str">
        <f>IF(KOKPIT!E2359&lt;&gt;"",KOKPIT!E2359,"")</f>
        <v/>
      </c>
      <c r="F2359" t="str">
        <f>IF(KOKPIT!F2359&lt;&gt;"",KOKPIT!F2359,"")</f>
        <v/>
      </c>
      <c r="G2359" s="124" t="str">
        <f>IF(E2359&lt;&gt;"",SUMIFS('JPK_KR-1'!AL:AL,'JPK_KR-1'!W:W,F2359),"")</f>
        <v/>
      </c>
      <c r="H2359" s="124" t="str">
        <f>IF(E2359&lt;&gt;"",SUMIFS('JPK_KR-1'!AM:AM,'JPK_KR-1'!W:W,F2359),"")</f>
        <v/>
      </c>
      <c r="I2359" t="str">
        <f>IF(KOKPIT!I2359&lt;&gt;"",KOKPIT!I2359,"")</f>
        <v/>
      </c>
      <c r="J2359" t="str">
        <f>IF(KOKPIT!J2359&lt;&gt;"",KOKPIT!J2359,"")</f>
        <v/>
      </c>
      <c r="K2359" s="124" t="str">
        <f>IF(I2359&lt;&gt;"",SUMIFS('JPK_KR-1'!AJ:AJ,'JPK_KR-1'!W:W,J2359),"")</f>
        <v/>
      </c>
      <c r="L2359" s="124" t="str">
        <f>IF(I2359&lt;&gt;"",SUMIFS('JPK_KR-1'!AK:AK,'JPK_KR-1'!W:W,J2359),"")</f>
        <v/>
      </c>
    </row>
    <row r="2360" spans="1:12" x14ac:dyDescent="0.35">
      <c r="A2360" t="str">
        <f>IF(KOKPIT!A2360&lt;&gt;"",KOKPIT!A2360,"")</f>
        <v/>
      </c>
      <c r="B2360" t="str">
        <f>IF(KOKPIT!B2360&lt;&gt;"",KOKPIT!B2360,"")</f>
        <v/>
      </c>
      <c r="C2360" s="124" t="str">
        <f>IF(A2360&lt;&gt;"",SUMIFS('JPK_KR-1'!AL:AL,'JPK_KR-1'!W:W,B2360),"")</f>
        <v/>
      </c>
      <c r="D2360" s="124" t="str">
        <f>IF(A2360&lt;&gt;"",SUMIFS('JPK_KR-1'!AM:AM,'JPK_KR-1'!W:W,B2360),"")</f>
        <v/>
      </c>
      <c r="E2360" t="str">
        <f>IF(KOKPIT!E2360&lt;&gt;"",KOKPIT!E2360,"")</f>
        <v/>
      </c>
      <c r="F2360" t="str">
        <f>IF(KOKPIT!F2360&lt;&gt;"",KOKPIT!F2360,"")</f>
        <v/>
      </c>
      <c r="G2360" s="124" t="str">
        <f>IF(E2360&lt;&gt;"",SUMIFS('JPK_KR-1'!AL:AL,'JPK_KR-1'!W:W,F2360),"")</f>
        <v/>
      </c>
      <c r="H2360" s="124" t="str">
        <f>IF(E2360&lt;&gt;"",SUMIFS('JPK_KR-1'!AM:AM,'JPK_KR-1'!W:W,F2360),"")</f>
        <v/>
      </c>
      <c r="I2360" t="str">
        <f>IF(KOKPIT!I2360&lt;&gt;"",KOKPIT!I2360,"")</f>
        <v/>
      </c>
      <c r="J2360" t="str">
        <f>IF(KOKPIT!J2360&lt;&gt;"",KOKPIT!J2360,"")</f>
        <v/>
      </c>
      <c r="K2360" s="124" t="str">
        <f>IF(I2360&lt;&gt;"",SUMIFS('JPK_KR-1'!AJ:AJ,'JPK_KR-1'!W:W,J2360),"")</f>
        <v/>
      </c>
      <c r="L2360" s="124" t="str">
        <f>IF(I2360&lt;&gt;"",SUMIFS('JPK_KR-1'!AK:AK,'JPK_KR-1'!W:W,J2360),"")</f>
        <v/>
      </c>
    </row>
    <row r="2361" spans="1:12" x14ac:dyDescent="0.35">
      <c r="A2361" t="str">
        <f>IF(KOKPIT!A2361&lt;&gt;"",KOKPIT!A2361,"")</f>
        <v/>
      </c>
      <c r="B2361" t="str">
        <f>IF(KOKPIT!B2361&lt;&gt;"",KOKPIT!B2361,"")</f>
        <v/>
      </c>
      <c r="C2361" s="124" t="str">
        <f>IF(A2361&lt;&gt;"",SUMIFS('JPK_KR-1'!AL:AL,'JPK_KR-1'!W:W,B2361),"")</f>
        <v/>
      </c>
      <c r="D2361" s="124" t="str">
        <f>IF(A2361&lt;&gt;"",SUMIFS('JPK_KR-1'!AM:AM,'JPK_KR-1'!W:W,B2361),"")</f>
        <v/>
      </c>
      <c r="E2361" t="str">
        <f>IF(KOKPIT!E2361&lt;&gt;"",KOKPIT!E2361,"")</f>
        <v/>
      </c>
      <c r="F2361" t="str">
        <f>IF(KOKPIT!F2361&lt;&gt;"",KOKPIT!F2361,"")</f>
        <v/>
      </c>
      <c r="G2361" s="124" t="str">
        <f>IF(E2361&lt;&gt;"",SUMIFS('JPK_KR-1'!AL:AL,'JPK_KR-1'!W:W,F2361),"")</f>
        <v/>
      </c>
      <c r="H2361" s="124" t="str">
        <f>IF(E2361&lt;&gt;"",SUMIFS('JPK_KR-1'!AM:AM,'JPK_KR-1'!W:W,F2361),"")</f>
        <v/>
      </c>
      <c r="I2361" t="str">
        <f>IF(KOKPIT!I2361&lt;&gt;"",KOKPIT!I2361,"")</f>
        <v/>
      </c>
      <c r="J2361" t="str">
        <f>IF(KOKPIT!J2361&lt;&gt;"",KOKPIT!J2361,"")</f>
        <v/>
      </c>
      <c r="K2361" s="124" t="str">
        <f>IF(I2361&lt;&gt;"",SUMIFS('JPK_KR-1'!AJ:AJ,'JPK_KR-1'!W:W,J2361),"")</f>
        <v/>
      </c>
      <c r="L2361" s="124" t="str">
        <f>IF(I2361&lt;&gt;"",SUMIFS('JPK_KR-1'!AK:AK,'JPK_KR-1'!W:W,J2361),"")</f>
        <v/>
      </c>
    </row>
    <row r="2362" spans="1:12" x14ac:dyDescent="0.35">
      <c r="A2362" t="str">
        <f>IF(KOKPIT!A2362&lt;&gt;"",KOKPIT!A2362,"")</f>
        <v/>
      </c>
      <c r="B2362" t="str">
        <f>IF(KOKPIT!B2362&lt;&gt;"",KOKPIT!B2362,"")</f>
        <v/>
      </c>
      <c r="C2362" s="124" t="str">
        <f>IF(A2362&lt;&gt;"",SUMIFS('JPK_KR-1'!AL:AL,'JPK_KR-1'!W:W,B2362),"")</f>
        <v/>
      </c>
      <c r="D2362" s="124" t="str">
        <f>IF(A2362&lt;&gt;"",SUMIFS('JPK_KR-1'!AM:AM,'JPK_KR-1'!W:W,B2362),"")</f>
        <v/>
      </c>
      <c r="E2362" t="str">
        <f>IF(KOKPIT!E2362&lt;&gt;"",KOKPIT!E2362,"")</f>
        <v/>
      </c>
      <c r="F2362" t="str">
        <f>IF(KOKPIT!F2362&lt;&gt;"",KOKPIT!F2362,"")</f>
        <v/>
      </c>
      <c r="G2362" s="124" t="str">
        <f>IF(E2362&lt;&gt;"",SUMIFS('JPK_KR-1'!AL:AL,'JPK_KR-1'!W:W,F2362),"")</f>
        <v/>
      </c>
      <c r="H2362" s="124" t="str">
        <f>IF(E2362&lt;&gt;"",SUMIFS('JPK_KR-1'!AM:AM,'JPK_KR-1'!W:W,F2362),"")</f>
        <v/>
      </c>
      <c r="I2362" t="str">
        <f>IF(KOKPIT!I2362&lt;&gt;"",KOKPIT!I2362,"")</f>
        <v/>
      </c>
      <c r="J2362" t="str">
        <f>IF(KOKPIT!J2362&lt;&gt;"",KOKPIT!J2362,"")</f>
        <v/>
      </c>
      <c r="K2362" s="124" t="str">
        <f>IF(I2362&lt;&gt;"",SUMIFS('JPK_KR-1'!AJ:AJ,'JPK_KR-1'!W:W,J2362),"")</f>
        <v/>
      </c>
      <c r="L2362" s="124" t="str">
        <f>IF(I2362&lt;&gt;"",SUMIFS('JPK_KR-1'!AK:AK,'JPK_KR-1'!W:W,J2362),"")</f>
        <v/>
      </c>
    </row>
    <row r="2363" spans="1:12" x14ac:dyDescent="0.35">
      <c r="A2363" t="str">
        <f>IF(KOKPIT!A2363&lt;&gt;"",KOKPIT!A2363,"")</f>
        <v/>
      </c>
      <c r="B2363" t="str">
        <f>IF(KOKPIT!B2363&lt;&gt;"",KOKPIT!B2363,"")</f>
        <v/>
      </c>
      <c r="C2363" s="124" t="str">
        <f>IF(A2363&lt;&gt;"",SUMIFS('JPK_KR-1'!AL:AL,'JPK_KR-1'!W:W,B2363),"")</f>
        <v/>
      </c>
      <c r="D2363" s="124" t="str">
        <f>IF(A2363&lt;&gt;"",SUMIFS('JPK_KR-1'!AM:AM,'JPK_KR-1'!W:W,B2363),"")</f>
        <v/>
      </c>
      <c r="E2363" t="str">
        <f>IF(KOKPIT!E2363&lt;&gt;"",KOKPIT!E2363,"")</f>
        <v/>
      </c>
      <c r="F2363" t="str">
        <f>IF(KOKPIT!F2363&lt;&gt;"",KOKPIT!F2363,"")</f>
        <v/>
      </c>
      <c r="G2363" s="124" t="str">
        <f>IF(E2363&lt;&gt;"",SUMIFS('JPK_KR-1'!AL:AL,'JPK_KR-1'!W:W,F2363),"")</f>
        <v/>
      </c>
      <c r="H2363" s="124" t="str">
        <f>IF(E2363&lt;&gt;"",SUMIFS('JPK_KR-1'!AM:AM,'JPK_KR-1'!W:W,F2363),"")</f>
        <v/>
      </c>
      <c r="I2363" t="str">
        <f>IF(KOKPIT!I2363&lt;&gt;"",KOKPIT!I2363,"")</f>
        <v/>
      </c>
      <c r="J2363" t="str">
        <f>IF(KOKPIT!J2363&lt;&gt;"",KOKPIT!J2363,"")</f>
        <v/>
      </c>
      <c r="K2363" s="124" t="str">
        <f>IF(I2363&lt;&gt;"",SUMIFS('JPK_KR-1'!AJ:AJ,'JPK_KR-1'!W:W,J2363),"")</f>
        <v/>
      </c>
      <c r="L2363" s="124" t="str">
        <f>IF(I2363&lt;&gt;"",SUMIFS('JPK_KR-1'!AK:AK,'JPK_KR-1'!W:W,J2363),"")</f>
        <v/>
      </c>
    </row>
    <row r="2364" spans="1:12" x14ac:dyDescent="0.35">
      <c r="A2364" t="str">
        <f>IF(KOKPIT!A2364&lt;&gt;"",KOKPIT!A2364,"")</f>
        <v/>
      </c>
      <c r="B2364" t="str">
        <f>IF(KOKPIT!B2364&lt;&gt;"",KOKPIT!B2364,"")</f>
        <v/>
      </c>
      <c r="C2364" s="124" t="str">
        <f>IF(A2364&lt;&gt;"",SUMIFS('JPK_KR-1'!AL:AL,'JPK_KR-1'!W:W,B2364),"")</f>
        <v/>
      </c>
      <c r="D2364" s="124" t="str">
        <f>IF(A2364&lt;&gt;"",SUMIFS('JPK_KR-1'!AM:AM,'JPK_KR-1'!W:W,B2364),"")</f>
        <v/>
      </c>
      <c r="E2364" t="str">
        <f>IF(KOKPIT!E2364&lt;&gt;"",KOKPIT!E2364,"")</f>
        <v/>
      </c>
      <c r="F2364" t="str">
        <f>IF(KOKPIT!F2364&lt;&gt;"",KOKPIT!F2364,"")</f>
        <v/>
      </c>
      <c r="G2364" s="124" t="str">
        <f>IF(E2364&lt;&gt;"",SUMIFS('JPK_KR-1'!AL:AL,'JPK_KR-1'!W:W,F2364),"")</f>
        <v/>
      </c>
      <c r="H2364" s="124" t="str">
        <f>IF(E2364&lt;&gt;"",SUMIFS('JPK_KR-1'!AM:AM,'JPK_KR-1'!W:W,F2364),"")</f>
        <v/>
      </c>
      <c r="I2364" t="str">
        <f>IF(KOKPIT!I2364&lt;&gt;"",KOKPIT!I2364,"")</f>
        <v/>
      </c>
      <c r="J2364" t="str">
        <f>IF(KOKPIT!J2364&lt;&gt;"",KOKPIT!J2364,"")</f>
        <v/>
      </c>
      <c r="K2364" s="124" t="str">
        <f>IF(I2364&lt;&gt;"",SUMIFS('JPK_KR-1'!AJ:AJ,'JPK_KR-1'!W:W,J2364),"")</f>
        <v/>
      </c>
      <c r="L2364" s="124" t="str">
        <f>IF(I2364&lt;&gt;"",SUMIFS('JPK_KR-1'!AK:AK,'JPK_KR-1'!W:W,J2364),"")</f>
        <v/>
      </c>
    </row>
    <row r="2365" spans="1:12" x14ac:dyDescent="0.35">
      <c r="A2365" t="str">
        <f>IF(KOKPIT!A2365&lt;&gt;"",KOKPIT!A2365,"")</f>
        <v/>
      </c>
      <c r="B2365" t="str">
        <f>IF(KOKPIT!B2365&lt;&gt;"",KOKPIT!B2365,"")</f>
        <v/>
      </c>
      <c r="C2365" s="124" t="str">
        <f>IF(A2365&lt;&gt;"",SUMIFS('JPK_KR-1'!AL:AL,'JPK_KR-1'!W:W,B2365),"")</f>
        <v/>
      </c>
      <c r="D2365" s="124" t="str">
        <f>IF(A2365&lt;&gt;"",SUMIFS('JPK_KR-1'!AM:AM,'JPK_KR-1'!W:W,B2365),"")</f>
        <v/>
      </c>
      <c r="E2365" t="str">
        <f>IF(KOKPIT!E2365&lt;&gt;"",KOKPIT!E2365,"")</f>
        <v/>
      </c>
      <c r="F2365" t="str">
        <f>IF(KOKPIT!F2365&lt;&gt;"",KOKPIT!F2365,"")</f>
        <v/>
      </c>
      <c r="G2365" s="124" t="str">
        <f>IF(E2365&lt;&gt;"",SUMIFS('JPK_KR-1'!AL:AL,'JPK_KR-1'!W:W,F2365),"")</f>
        <v/>
      </c>
      <c r="H2365" s="124" t="str">
        <f>IF(E2365&lt;&gt;"",SUMIFS('JPK_KR-1'!AM:AM,'JPK_KR-1'!W:W,F2365),"")</f>
        <v/>
      </c>
      <c r="I2365" t="str">
        <f>IF(KOKPIT!I2365&lt;&gt;"",KOKPIT!I2365,"")</f>
        <v/>
      </c>
      <c r="J2365" t="str">
        <f>IF(KOKPIT!J2365&lt;&gt;"",KOKPIT!J2365,"")</f>
        <v/>
      </c>
      <c r="K2365" s="124" t="str">
        <f>IF(I2365&lt;&gt;"",SUMIFS('JPK_KR-1'!AJ:AJ,'JPK_KR-1'!W:W,J2365),"")</f>
        <v/>
      </c>
      <c r="L2365" s="124" t="str">
        <f>IF(I2365&lt;&gt;"",SUMIFS('JPK_KR-1'!AK:AK,'JPK_KR-1'!W:W,J2365),"")</f>
        <v/>
      </c>
    </row>
    <row r="2366" spans="1:12" x14ac:dyDescent="0.35">
      <c r="A2366" t="str">
        <f>IF(KOKPIT!A2366&lt;&gt;"",KOKPIT!A2366,"")</f>
        <v/>
      </c>
      <c r="B2366" t="str">
        <f>IF(KOKPIT!B2366&lt;&gt;"",KOKPIT!B2366,"")</f>
        <v/>
      </c>
      <c r="C2366" s="124" t="str">
        <f>IF(A2366&lt;&gt;"",SUMIFS('JPK_KR-1'!AL:AL,'JPK_KR-1'!W:W,B2366),"")</f>
        <v/>
      </c>
      <c r="D2366" s="124" t="str">
        <f>IF(A2366&lt;&gt;"",SUMIFS('JPK_KR-1'!AM:AM,'JPK_KR-1'!W:W,B2366),"")</f>
        <v/>
      </c>
      <c r="E2366" t="str">
        <f>IF(KOKPIT!E2366&lt;&gt;"",KOKPIT!E2366,"")</f>
        <v/>
      </c>
      <c r="F2366" t="str">
        <f>IF(KOKPIT!F2366&lt;&gt;"",KOKPIT!F2366,"")</f>
        <v/>
      </c>
      <c r="G2366" s="124" t="str">
        <f>IF(E2366&lt;&gt;"",SUMIFS('JPK_KR-1'!AL:AL,'JPK_KR-1'!W:W,F2366),"")</f>
        <v/>
      </c>
      <c r="H2366" s="124" t="str">
        <f>IF(E2366&lt;&gt;"",SUMIFS('JPK_KR-1'!AM:AM,'JPK_KR-1'!W:W,F2366),"")</f>
        <v/>
      </c>
      <c r="I2366" t="str">
        <f>IF(KOKPIT!I2366&lt;&gt;"",KOKPIT!I2366,"")</f>
        <v/>
      </c>
      <c r="J2366" t="str">
        <f>IF(KOKPIT!J2366&lt;&gt;"",KOKPIT!J2366,"")</f>
        <v/>
      </c>
      <c r="K2366" s="124" t="str">
        <f>IF(I2366&lt;&gt;"",SUMIFS('JPK_KR-1'!AJ:AJ,'JPK_KR-1'!W:W,J2366),"")</f>
        <v/>
      </c>
      <c r="L2366" s="124" t="str">
        <f>IF(I2366&lt;&gt;"",SUMIFS('JPK_KR-1'!AK:AK,'JPK_KR-1'!W:W,J2366),"")</f>
        <v/>
      </c>
    </row>
    <row r="2367" spans="1:12" x14ac:dyDescent="0.35">
      <c r="A2367" t="str">
        <f>IF(KOKPIT!A2367&lt;&gt;"",KOKPIT!A2367,"")</f>
        <v/>
      </c>
      <c r="B2367" t="str">
        <f>IF(KOKPIT!B2367&lt;&gt;"",KOKPIT!B2367,"")</f>
        <v/>
      </c>
      <c r="C2367" s="124" t="str">
        <f>IF(A2367&lt;&gt;"",SUMIFS('JPK_KR-1'!AL:AL,'JPK_KR-1'!W:W,B2367),"")</f>
        <v/>
      </c>
      <c r="D2367" s="124" t="str">
        <f>IF(A2367&lt;&gt;"",SUMIFS('JPK_KR-1'!AM:AM,'JPK_KR-1'!W:W,B2367),"")</f>
        <v/>
      </c>
      <c r="E2367" t="str">
        <f>IF(KOKPIT!E2367&lt;&gt;"",KOKPIT!E2367,"")</f>
        <v/>
      </c>
      <c r="F2367" t="str">
        <f>IF(KOKPIT!F2367&lt;&gt;"",KOKPIT!F2367,"")</f>
        <v/>
      </c>
      <c r="G2367" s="124" t="str">
        <f>IF(E2367&lt;&gt;"",SUMIFS('JPK_KR-1'!AL:AL,'JPK_KR-1'!W:W,F2367),"")</f>
        <v/>
      </c>
      <c r="H2367" s="124" t="str">
        <f>IF(E2367&lt;&gt;"",SUMIFS('JPK_KR-1'!AM:AM,'JPK_KR-1'!W:W,F2367),"")</f>
        <v/>
      </c>
      <c r="I2367" t="str">
        <f>IF(KOKPIT!I2367&lt;&gt;"",KOKPIT!I2367,"")</f>
        <v/>
      </c>
      <c r="J2367" t="str">
        <f>IF(KOKPIT!J2367&lt;&gt;"",KOKPIT!J2367,"")</f>
        <v/>
      </c>
      <c r="K2367" s="124" t="str">
        <f>IF(I2367&lt;&gt;"",SUMIFS('JPK_KR-1'!AJ:AJ,'JPK_KR-1'!W:W,J2367),"")</f>
        <v/>
      </c>
      <c r="L2367" s="124" t="str">
        <f>IF(I2367&lt;&gt;"",SUMIFS('JPK_KR-1'!AK:AK,'JPK_KR-1'!W:W,J2367),"")</f>
        <v/>
      </c>
    </row>
    <row r="2368" spans="1:12" x14ac:dyDescent="0.35">
      <c r="A2368" t="str">
        <f>IF(KOKPIT!A2368&lt;&gt;"",KOKPIT!A2368,"")</f>
        <v/>
      </c>
      <c r="B2368" t="str">
        <f>IF(KOKPIT!B2368&lt;&gt;"",KOKPIT!B2368,"")</f>
        <v/>
      </c>
      <c r="C2368" s="124" t="str">
        <f>IF(A2368&lt;&gt;"",SUMIFS('JPK_KR-1'!AL:AL,'JPK_KR-1'!W:W,B2368),"")</f>
        <v/>
      </c>
      <c r="D2368" s="124" t="str">
        <f>IF(A2368&lt;&gt;"",SUMIFS('JPK_KR-1'!AM:AM,'JPK_KR-1'!W:W,B2368),"")</f>
        <v/>
      </c>
      <c r="E2368" t="str">
        <f>IF(KOKPIT!E2368&lt;&gt;"",KOKPIT!E2368,"")</f>
        <v/>
      </c>
      <c r="F2368" t="str">
        <f>IF(KOKPIT!F2368&lt;&gt;"",KOKPIT!F2368,"")</f>
        <v/>
      </c>
      <c r="G2368" s="124" t="str">
        <f>IF(E2368&lt;&gt;"",SUMIFS('JPK_KR-1'!AL:AL,'JPK_KR-1'!W:W,F2368),"")</f>
        <v/>
      </c>
      <c r="H2368" s="124" t="str">
        <f>IF(E2368&lt;&gt;"",SUMIFS('JPK_KR-1'!AM:AM,'JPK_KR-1'!W:W,F2368),"")</f>
        <v/>
      </c>
      <c r="I2368" t="str">
        <f>IF(KOKPIT!I2368&lt;&gt;"",KOKPIT!I2368,"")</f>
        <v/>
      </c>
      <c r="J2368" t="str">
        <f>IF(KOKPIT!J2368&lt;&gt;"",KOKPIT!J2368,"")</f>
        <v/>
      </c>
      <c r="K2368" s="124" t="str">
        <f>IF(I2368&lt;&gt;"",SUMIFS('JPK_KR-1'!AJ:AJ,'JPK_KR-1'!W:W,J2368),"")</f>
        <v/>
      </c>
      <c r="L2368" s="124" t="str">
        <f>IF(I2368&lt;&gt;"",SUMIFS('JPK_KR-1'!AK:AK,'JPK_KR-1'!W:W,J2368),"")</f>
        <v/>
      </c>
    </row>
    <row r="2369" spans="1:12" x14ac:dyDescent="0.35">
      <c r="A2369" t="str">
        <f>IF(KOKPIT!A2369&lt;&gt;"",KOKPIT!A2369,"")</f>
        <v/>
      </c>
      <c r="B2369" t="str">
        <f>IF(KOKPIT!B2369&lt;&gt;"",KOKPIT!B2369,"")</f>
        <v/>
      </c>
      <c r="C2369" s="124" t="str">
        <f>IF(A2369&lt;&gt;"",SUMIFS('JPK_KR-1'!AL:AL,'JPK_KR-1'!W:W,B2369),"")</f>
        <v/>
      </c>
      <c r="D2369" s="124" t="str">
        <f>IF(A2369&lt;&gt;"",SUMIFS('JPK_KR-1'!AM:AM,'JPK_KR-1'!W:W,B2369),"")</f>
        <v/>
      </c>
      <c r="E2369" t="str">
        <f>IF(KOKPIT!E2369&lt;&gt;"",KOKPIT!E2369,"")</f>
        <v/>
      </c>
      <c r="F2369" t="str">
        <f>IF(KOKPIT!F2369&lt;&gt;"",KOKPIT!F2369,"")</f>
        <v/>
      </c>
      <c r="G2369" s="124" t="str">
        <f>IF(E2369&lt;&gt;"",SUMIFS('JPK_KR-1'!AL:AL,'JPK_KR-1'!W:W,F2369),"")</f>
        <v/>
      </c>
      <c r="H2369" s="124" t="str">
        <f>IF(E2369&lt;&gt;"",SUMIFS('JPK_KR-1'!AM:AM,'JPK_KR-1'!W:W,F2369),"")</f>
        <v/>
      </c>
      <c r="I2369" t="str">
        <f>IF(KOKPIT!I2369&lt;&gt;"",KOKPIT!I2369,"")</f>
        <v/>
      </c>
      <c r="J2369" t="str">
        <f>IF(KOKPIT!J2369&lt;&gt;"",KOKPIT!J2369,"")</f>
        <v/>
      </c>
      <c r="K2369" s="124" t="str">
        <f>IF(I2369&lt;&gt;"",SUMIFS('JPK_KR-1'!AJ:AJ,'JPK_KR-1'!W:W,J2369),"")</f>
        <v/>
      </c>
      <c r="L2369" s="124" t="str">
        <f>IF(I2369&lt;&gt;"",SUMIFS('JPK_KR-1'!AK:AK,'JPK_KR-1'!W:W,J2369),"")</f>
        <v/>
      </c>
    </row>
    <row r="2370" spans="1:12" x14ac:dyDescent="0.35">
      <c r="A2370" t="str">
        <f>IF(KOKPIT!A2370&lt;&gt;"",KOKPIT!A2370,"")</f>
        <v/>
      </c>
      <c r="B2370" t="str">
        <f>IF(KOKPIT!B2370&lt;&gt;"",KOKPIT!B2370,"")</f>
        <v/>
      </c>
      <c r="C2370" s="124" t="str">
        <f>IF(A2370&lt;&gt;"",SUMIFS('JPK_KR-1'!AL:AL,'JPK_KR-1'!W:W,B2370),"")</f>
        <v/>
      </c>
      <c r="D2370" s="124" t="str">
        <f>IF(A2370&lt;&gt;"",SUMIFS('JPK_KR-1'!AM:AM,'JPK_KR-1'!W:W,B2370),"")</f>
        <v/>
      </c>
      <c r="E2370" t="str">
        <f>IF(KOKPIT!E2370&lt;&gt;"",KOKPIT!E2370,"")</f>
        <v/>
      </c>
      <c r="F2370" t="str">
        <f>IF(KOKPIT!F2370&lt;&gt;"",KOKPIT!F2370,"")</f>
        <v/>
      </c>
      <c r="G2370" s="124" t="str">
        <f>IF(E2370&lt;&gt;"",SUMIFS('JPK_KR-1'!AL:AL,'JPK_KR-1'!W:W,F2370),"")</f>
        <v/>
      </c>
      <c r="H2370" s="124" t="str">
        <f>IF(E2370&lt;&gt;"",SUMIFS('JPK_KR-1'!AM:AM,'JPK_KR-1'!W:W,F2370),"")</f>
        <v/>
      </c>
      <c r="I2370" t="str">
        <f>IF(KOKPIT!I2370&lt;&gt;"",KOKPIT!I2370,"")</f>
        <v/>
      </c>
      <c r="J2370" t="str">
        <f>IF(KOKPIT!J2370&lt;&gt;"",KOKPIT!J2370,"")</f>
        <v/>
      </c>
      <c r="K2370" s="124" t="str">
        <f>IF(I2370&lt;&gt;"",SUMIFS('JPK_KR-1'!AJ:AJ,'JPK_KR-1'!W:W,J2370),"")</f>
        <v/>
      </c>
      <c r="L2370" s="124" t="str">
        <f>IF(I2370&lt;&gt;"",SUMIFS('JPK_KR-1'!AK:AK,'JPK_KR-1'!W:W,J2370),"")</f>
        <v/>
      </c>
    </row>
    <row r="2371" spans="1:12" x14ac:dyDescent="0.35">
      <c r="A2371" t="str">
        <f>IF(KOKPIT!A2371&lt;&gt;"",KOKPIT!A2371,"")</f>
        <v/>
      </c>
      <c r="B2371" t="str">
        <f>IF(KOKPIT!B2371&lt;&gt;"",KOKPIT!B2371,"")</f>
        <v/>
      </c>
      <c r="C2371" s="124" t="str">
        <f>IF(A2371&lt;&gt;"",SUMIFS('JPK_KR-1'!AL:AL,'JPK_KR-1'!W:W,B2371),"")</f>
        <v/>
      </c>
      <c r="D2371" s="124" t="str">
        <f>IF(A2371&lt;&gt;"",SUMIFS('JPK_KR-1'!AM:AM,'JPK_KR-1'!W:W,B2371),"")</f>
        <v/>
      </c>
      <c r="E2371" t="str">
        <f>IF(KOKPIT!E2371&lt;&gt;"",KOKPIT!E2371,"")</f>
        <v/>
      </c>
      <c r="F2371" t="str">
        <f>IF(KOKPIT!F2371&lt;&gt;"",KOKPIT!F2371,"")</f>
        <v/>
      </c>
      <c r="G2371" s="124" t="str">
        <f>IF(E2371&lt;&gt;"",SUMIFS('JPK_KR-1'!AL:AL,'JPK_KR-1'!W:W,F2371),"")</f>
        <v/>
      </c>
      <c r="H2371" s="124" t="str">
        <f>IF(E2371&lt;&gt;"",SUMIFS('JPK_KR-1'!AM:AM,'JPK_KR-1'!W:W,F2371),"")</f>
        <v/>
      </c>
      <c r="I2371" t="str">
        <f>IF(KOKPIT!I2371&lt;&gt;"",KOKPIT!I2371,"")</f>
        <v/>
      </c>
      <c r="J2371" t="str">
        <f>IF(KOKPIT!J2371&lt;&gt;"",KOKPIT!J2371,"")</f>
        <v/>
      </c>
      <c r="K2371" s="124" t="str">
        <f>IF(I2371&lt;&gt;"",SUMIFS('JPK_KR-1'!AJ:AJ,'JPK_KR-1'!W:W,J2371),"")</f>
        <v/>
      </c>
      <c r="L2371" s="124" t="str">
        <f>IF(I2371&lt;&gt;"",SUMIFS('JPK_KR-1'!AK:AK,'JPK_KR-1'!W:W,J2371),"")</f>
        <v/>
      </c>
    </row>
    <row r="2372" spans="1:12" x14ac:dyDescent="0.35">
      <c r="A2372" t="str">
        <f>IF(KOKPIT!A2372&lt;&gt;"",KOKPIT!A2372,"")</f>
        <v/>
      </c>
      <c r="B2372" t="str">
        <f>IF(KOKPIT!B2372&lt;&gt;"",KOKPIT!B2372,"")</f>
        <v/>
      </c>
      <c r="C2372" s="124" t="str">
        <f>IF(A2372&lt;&gt;"",SUMIFS('JPK_KR-1'!AL:AL,'JPK_KR-1'!W:W,B2372),"")</f>
        <v/>
      </c>
      <c r="D2372" s="124" t="str">
        <f>IF(A2372&lt;&gt;"",SUMIFS('JPK_KR-1'!AM:AM,'JPK_KR-1'!W:W,B2372),"")</f>
        <v/>
      </c>
      <c r="E2372" t="str">
        <f>IF(KOKPIT!E2372&lt;&gt;"",KOKPIT!E2372,"")</f>
        <v/>
      </c>
      <c r="F2372" t="str">
        <f>IF(KOKPIT!F2372&lt;&gt;"",KOKPIT!F2372,"")</f>
        <v/>
      </c>
      <c r="G2372" s="124" t="str">
        <f>IF(E2372&lt;&gt;"",SUMIFS('JPK_KR-1'!AL:AL,'JPK_KR-1'!W:W,F2372),"")</f>
        <v/>
      </c>
      <c r="H2372" s="124" t="str">
        <f>IF(E2372&lt;&gt;"",SUMIFS('JPK_KR-1'!AM:AM,'JPK_KR-1'!W:W,F2372),"")</f>
        <v/>
      </c>
      <c r="I2372" t="str">
        <f>IF(KOKPIT!I2372&lt;&gt;"",KOKPIT!I2372,"")</f>
        <v/>
      </c>
      <c r="J2372" t="str">
        <f>IF(KOKPIT!J2372&lt;&gt;"",KOKPIT!J2372,"")</f>
        <v/>
      </c>
      <c r="K2372" s="124" t="str">
        <f>IF(I2372&lt;&gt;"",SUMIFS('JPK_KR-1'!AJ:AJ,'JPK_KR-1'!W:W,J2372),"")</f>
        <v/>
      </c>
      <c r="L2372" s="124" t="str">
        <f>IF(I2372&lt;&gt;"",SUMIFS('JPK_KR-1'!AK:AK,'JPK_KR-1'!W:W,J2372),"")</f>
        <v/>
      </c>
    </row>
    <row r="2373" spans="1:12" x14ac:dyDescent="0.35">
      <c r="A2373" t="str">
        <f>IF(KOKPIT!A2373&lt;&gt;"",KOKPIT!A2373,"")</f>
        <v/>
      </c>
      <c r="B2373" t="str">
        <f>IF(KOKPIT!B2373&lt;&gt;"",KOKPIT!B2373,"")</f>
        <v/>
      </c>
      <c r="C2373" s="124" t="str">
        <f>IF(A2373&lt;&gt;"",SUMIFS('JPK_KR-1'!AL:AL,'JPK_KR-1'!W:W,B2373),"")</f>
        <v/>
      </c>
      <c r="D2373" s="124" t="str">
        <f>IF(A2373&lt;&gt;"",SUMIFS('JPK_KR-1'!AM:AM,'JPK_KR-1'!W:W,B2373),"")</f>
        <v/>
      </c>
      <c r="E2373" t="str">
        <f>IF(KOKPIT!E2373&lt;&gt;"",KOKPIT!E2373,"")</f>
        <v/>
      </c>
      <c r="F2373" t="str">
        <f>IF(KOKPIT!F2373&lt;&gt;"",KOKPIT!F2373,"")</f>
        <v/>
      </c>
      <c r="G2373" s="124" t="str">
        <f>IF(E2373&lt;&gt;"",SUMIFS('JPK_KR-1'!AL:AL,'JPK_KR-1'!W:W,F2373),"")</f>
        <v/>
      </c>
      <c r="H2373" s="124" t="str">
        <f>IF(E2373&lt;&gt;"",SUMIFS('JPK_KR-1'!AM:AM,'JPK_KR-1'!W:W,F2373),"")</f>
        <v/>
      </c>
      <c r="I2373" t="str">
        <f>IF(KOKPIT!I2373&lt;&gt;"",KOKPIT!I2373,"")</f>
        <v/>
      </c>
      <c r="J2373" t="str">
        <f>IF(KOKPIT!J2373&lt;&gt;"",KOKPIT!J2373,"")</f>
        <v/>
      </c>
      <c r="K2373" s="124" t="str">
        <f>IF(I2373&lt;&gt;"",SUMIFS('JPK_KR-1'!AJ:AJ,'JPK_KR-1'!W:W,J2373),"")</f>
        <v/>
      </c>
      <c r="L2373" s="124" t="str">
        <f>IF(I2373&lt;&gt;"",SUMIFS('JPK_KR-1'!AK:AK,'JPK_KR-1'!W:W,J2373),"")</f>
        <v/>
      </c>
    </row>
    <row r="2374" spans="1:12" x14ac:dyDescent="0.35">
      <c r="A2374" t="str">
        <f>IF(KOKPIT!A2374&lt;&gt;"",KOKPIT!A2374,"")</f>
        <v/>
      </c>
      <c r="B2374" t="str">
        <f>IF(KOKPIT!B2374&lt;&gt;"",KOKPIT!B2374,"")</f>
        <v/>
      </c>
      <c r="C2374" s="124" t="str">
        <f>IF(A2374&lt;&gt;"",SUMIFS('JPK_KR-1'!AL:AL,'JPK_KR-1'!W:W,B2374),"")</f>
        <v/>
      </c>
      <c r="D2374" s="124" t="str">
        <f>IF(A2374&lt;&gt;"",SUMIFS('JPK_KR-1'!AM:AM,'JPK_KR-1'!W:W,B2374),"")</f>
        <v/>
      </c>
      <c r="E2374" t="str">
        <f>IF(KOKPIT!E2374&lt;&gt;"",KOKPIT!E2374,"")</f>
        <v/>
      </c>
      <c r="F2374" t="str">
        <f>IF(KOKPIT!F2374&lt;&gt;"",KOKPIT!F2374,"")</f>
        <v/>
      </c>
      <c r="G2374" s="124" t="str">
        <f>IF(E2374&lt;&gt;"",SUMIFS('JPK_KR-1'!AL:AL,'JPK_KR-1'!W:W,F2374),"")</f>
        <v/>
      </c>
      <c r="H2374" s="124" t="str">
        <f>IF(E2374&lt;&gt;"",SUMIFS('JPK_KR-1'!AM:AM,'JPK_KR-1'!W:W,F2374),"")</f>
        <v/>
      </c>
      <c r="I2374" t="str">
        <f>IF(KOKPIT!I2374&lt;&gt;"",KOKPIT!I2374,"")</f>
        <v/>
      </c>
      <c r="J2374" t="str">
        <f>IF(KOKPIT!J2374&lt;&gt;"",KOKPIT!J2374,"")</f>
        <v/>
      </c>
      <c r="K2374" s="124" t="str">
        <f>IF(I2374&lt;&gt;"",SUMIFS('JPK_KR-1'!AJ:AJ,'JPK_KR-1'!W:W,J2374),"")</f>
        <v/>
      </c>
      <c r="L2374" s="124" t="str">
        <f>IF(I2374&lt;&gt;"",SUMIFS('JPK_KR-1'!AK:AK,'JPK_KR-1'!W:W,J2374),"")</f>
        <v/>
      </c>
    </row>
    <row r="2375" spans="1:12" x14ac:dyDescent="0.35">
      <c r="A2375" t="str">
        <f>IF(KOKPIT!A2375&lt;&gt;"",KOKPIT!A2375,"")</f>
        <v/>
      </c>
      <c r="B2375" t="str">
        <f>IF(KOKPIT!B2375&lt;&gt;"",KOKPIT!B2375,"")</f>
        <v/>
      </c>
      <c r="C2375" s="124" t="str">
        <f>IF(A2375&lt;&gt;"",SUMIFS('JPK_KR-1'!AL:AL,'JPK_KR-1'!W:W,B2375),"")</f>
        <v/>
      </c>
      <c r="D2375" s="124" t="str">
        <f>IF(A2375&lt;&gt;"",SUMIFS('JPK_KR-1'!AM:AM,'JPK_KR-1'!W:W,B2375),"")</f>
        <v/>
      </c>
      <c r="E2375" t="str">
        <f>IF(KOKPIT!E2375&lt;&gt;"",KOKPIT!E2375,"")</f>
        <v/>
      </c>
      <c r="F2375" t="str">
        <f>IF(KOKPIT!F2375&lt;&gt;"",KOKPIT!F2375,"")</f>
        <v/>
      </c>
      <c r="G2375" s="124" t="str">
        <f>IF(E2375&lt;&gt;"",SUMIFS('JPK_KR-1'!AL:AL,'JPK_KR-1'!W:W,F2375),"")</f>
        <v/>
      </c>
      <c r="H2375" s="124" t="str">
        <f>IF(E2375&lt;&gt;"",SUMIFS('JPK_KR-1'!AM:AM,'JPK_KR-1'!W:W,F2375),"")</f>
        <v/>
      </c>
      <c r="I2375" t="str">
        <f>IF(KOKPIT!I2375&lt;&gt;"",KOKPIT!I2375,"")</f>
        <v/>
      </c>
      <c r="J2375" t="str">
        <f>IF(KOKPIT!J2375&lt;&gt;"",KOKPIT!J2375,"")</f>
        <v/>
      </c>
      <c r="K2375" s="124" t="str">
        <f>IF(I2375&lt;&gt;"",SUMIFS('JPK_KR-1'!AJ:AJ,'JPK_KR-1'!W:W,J2375),"")</f>
        <v/>
      </c>
      <c r="L2375" s="124" t="str">
        <f>IF(I2375&lt;&gt;"",SUMIFS('JPK_KR-1'!AK:AK,'JPK_KR-1'!W:W,J2375),"")</f>
        <v/>
      </c>
    </row>
    <row r="2376" spans="1:12" x14ac:dyDescent="0.35">
      <c r="A2376" t="str">
        <f>IF(KOKPIT!A2376&lt;&gt;"",KOKPIT!A2376,"")</f>
        <v/>
      </c>
      <c r="B2376" t="str">
        <f>IF(KOKPIT!B2376&lt;&gt;"",KOKPIT!B2376,"")</f>
        <v/>
      </c>
      <c r="C2376" s="124" t="str">
        <f>IF(A2376&lt;&gt;"",SUMIFS('JPK_KR-1'!AL:AL,'JPK_KR-1'!W:W,B2376),"")</f>
        <v/>
      </c>
      <c r="D2376" s="124" t="str">
        <f>IF(A2376&lt;&gt;"",SUMIFS('JPK_KR-1'!AM:AM,'JPK_KR-1'!W:W,B2376),"")</f>
        <v/>
      </c>
      <c r="E2376" t="str">
        <f>IF(KOKPIT!E2376&lt;&gt;"",KOKPIT!E2376,"")</f>
        <v/>
      </c>
      <c r="F2376" t="str">
        <f>IF(KOKPIT!F2376&lt;&gt;"",KOKPIT!F2376,"")</f>
        <v/>
      </c>
      <c r="G2376" s="124" t="str">
        <f>IF(E2376&lt;&gt;"",SUMIFS('JPK_KR-1'!AL:AL,'JPK_KR-1'!W:W,F2376),"")</f>
        <v/>
      </c>
      <c r="H2376" s="124" t="str">
        <f>IF(E2376&lt;&gt;"",SUMIFS('JPK_KR-1'!AM:AM,'JPK_KR-1'!W:W,F2376),"")</f>
        <v/>
      </c>
      <c r="I2376" t="str">
        <f>IF(KOKPIT!I2376&lt;&gt;"",KOKPIT!I2376,"")</f>
        <v/>
      </c>
      <c r="J2376" t="str">
        <f>IF(KOKPIT!J2376&lt;&gt;"",KOKPIT!J2376,"")</f>
        <v/>
      </c>
      <c r="K2376" s="124" t="str">
        <f>IF(I2376&lt;&gt;"",SUMIFS('JPK_KR-1'!AJ:AJ,'JPK_KR-1'!W:W,J2376),"")</f>
        <v/>
      </c>
      <c r="L2376" s="124" t="str">
        <f>IF(I2376&lt;&gt;"",SUMIFS('JPK_KR-1'!AK:AK,'JPK_KR-1'!W:W,J2376),"")</f>
        <v/>
      </c>
    </row>
    <row r="2377" spans="1:12" x14ac:dyDescent="0.35">
      <c r="A2377" t="str">
        <f>IF(KOKPIT!A2377&lt;&gt;"",KOKPIT!A2377,"")</f>
        <v/>
      </c>
      <c r="B2377" t="str">
        <f>IF(KOKPIT!B2377&lt;&gt;"",KOKPIT!B2377,"")</f>
        <v/>
      </c>
      <c r="C2377" s="124" t="str">
        <f>IF(A2377&lt;&gt;"",SUMIFS('JPK_KR-1'!AL:AL,'JPK_KR-1'!W:W,B2377),"")</f>
        <v/>
      </c>
      <c r="D2377" s="124" t="str">
        <f>IF(A2377&lt;&gt;"",SUMIFS('JPK_KR-1'!AM:AM,'JPK_KR-1'!W:W,B2377),"")</f>
        <v/>
      </c>
      <c r="E2377" t="str">
        <f>IF(KOKPIT!E2377&lt;&gt;"",KOKPIT!E2377,"")</f>
        <v/>
      </c>
      <c r="F2377" t="str">
        <f>IF(KOKPIT!F2377&lt;&gt;"",KOKPIT!F2377,"")</f>
        <v/>
      </c>
      <c r="G2377" s="124" t="str">
        <f>IF(E2377&lt;&gt;"",SUMIFS('JPK_KR-1'!AL:AL,'JPK_KR-1'!W:W,F2377),"")</f>
        <v/>
      </c>
      <c r="H2377" s="124" t="str">
        <f>IF(E2377&lt;&gt;"",SUMIFS('JPK_KR-1'!AM:AM,'JPK_KR-1'!W:W,F2377),"")</f>
        <v/>
      </c>
      <c r="I2377" t="str">
        <f>IF(KOKPIT!I2377&lt;&gt;"",KOKPIT!I2377,"")</f>
        <v/>
      </c>
      <c r="J2377" t="str">
        <f>IF(KOKPIT!J2377&lt;&gt;"",KOKPIT!J2377,"")</f>
        <v/>
      </c>
      <c r="K2377" s="124" t="str">
        <f>IF(I2377&lt;&gt;"",SUMIFS('JPK_KR-1'!AJ:AJ,'JPK_KR-1'!W:W,J2377),"")</f>
        <v/>
      </c>
      <c r="L2377" s="124" t="str">
        <f>IF(I2377&lt;&gt;"",SUMIFS('JPK_KR-1'!AK:AK,'JPK_KR-1'!W:W,J2377),"")</f>
        <v/>
      </c>
    </row>
    <row r="2378" spans="1:12" x14ac:dyDescent="0.35">
      <c r="A2378" t="str">
        <f>IF(KOKPIT!A2378&lt;&gt;"",KOKPIT!A2378,"")</f>
        <v/>
      </c>
      <c r="B2378" t="str">
        <f>IF(KOKPIT!B2378&lt;&gt;"",KOKPIT!B2378,"")</f>
        <v/>
      </c>
      <c r="C2378" s="124" t="str">
        <f>IF(A2378&lt;&gt;"",SUMIFS('JPK_KR-1'!AL:AL,'JPK_KR-1'!W:W,B2378),"")</f>
        <v/>
      </c>
      <c r="D2378" s="124" t="str">
        <f>IF(A2378&lt;&gt;"",SUMIFS('JPK_KR-1'!AM:AM,'JPK_KR-1'!W:W,B2378),"")</f>
        <v/>
      </c>
      <c r="E2378" t="str">
        <f>IF(KOKPIT!E2378&lt;&gt;"",KOKPIT!E2378,"")</f>
        <v/>
      </c>
      <c r="F2378" t="str">
        <f>IF(KOKPIT!F2378&lt;&gt;"",KOKPIT!F2378,"")</f>
        <v/>
      </c>
      <c r="G2378" s="124" t="str">
        <f>IF(E2378&lt;&gt;"",SUMIFS('JPK_KR-1'!AL:AL,'JPK_KR-1'!W:W,F2378),"")</f>
        <v/>
      </c>
      <c r="H2378" s="124" t="str">
        <f>IF(E2378&lt;&gt;"",SUMIFS('JPK_KR-1'!AM:AM,'JPK_KR-1'!W:W,F2378),"")</f>
        <v/>
      </c>
      <c r="I2378" t="str">
        <f>IF(KOKPIT!I2378&lt;&gt;"",KOKPIT!I2378,"")</f>
        <v/>
      </c>
      <c r="J2378" t="str">
        <f>IF(KOKPIT!J2378&lt;&gt;"",KOKPIT!J2378,"")</f>
        <v/>
      </c>
      <c r="K2378" s="124" t="str">
        <f>IF(I2378&lt;&gt;"",SUMIFS('JPK_KR-1'!AJ:AJ,'JPK_KR-1'!W:W,J2378),"")</f>
        <v/>
      </c>
      <c r="L2378" s="124" t="str">
        <f>IF(I2378&lt;&gt;"",SUMIFS('JPK_KR-1'!AK:AK,'JPK_KR-1'!W:W,J2378),"")</f>
        <v/>
      </c>
    </row>
    <row r="2379" spans="1:12" x14ac:dyDescent="0.35">
      <c r="A2379" t="str">
        <f>IF(KOKPIT!A2379&lt;&gt;"",KOKPIT!A2379,"")</f>
        <v/>
      </c>
      <c r="B2379" t="str">
        <f>IF(KOKPIT!B2379&lt;&gt;"",KOKPIT!B2379,"")</f>
        <v/>
      </c>
      <c r="C2379" s="124" t="str">
        <f>IF(A2379&lt;&gt;"",SUMIFS('JPK_KR-1'!AL:AL,'JPK_KR-1'!W:W,B2379),"")</f>
        <v/>
      </c>
      <c r="D2379" s="124" t="str">
        <f>IF(A2379&lt;&gt;"",SUMIFS('JPK_KR-1'!AM:AM,'JPK_KR-1'!W:W,B2379),"")</f>
        <v/>
      </c>
      <c r="E2379" t="str">
        <f>IF(KOKPIT!E2379&lt;&gt;"",KOKPIT!E2379,"")</f>
        <v/>
      </c>
      <c r="F2379" t="str">
        <f>IF(KOKPIT!F2379&lt;&gt;"",KOKPIT!F2379,"")</f>
        <v/>
      </c>
      <c r="G2379" s="124" t="str">
        <f>IF(E2379&lt;&gt;"",SUMIFS('JPK_KR-1'!AL:AL,'JPK_KR-1'!W:W,F2379),"")</f>
        <v/>
      </c>
      <c r="H2379" s="124" t="str">
        <f>IF(E2379&lt;&gt;"",SUMIFS('JPK_KR-1'!AM:AM,'JPK_KR-1'!W:W,F2379),"")</f>
        <v/>
      </c>
      <c r="I2379" t="str">
        <f>IF(KOKPIT!I2379&lt;&gt;"",KOKPIT!I2379,"")</f>
        <v/>
      </c>
      <c r="J2379" t="str">
        <f>IF(KOKPIT!J2379&lt;&gt;"",KOKPIT!J2379,"")</f>
        <v/>
      </c>
      <c r="K2379" s="124" t="str">
        <f>IF(I2379&lt;&gt;"",SUMIFS('JPK_KR-1'!AJ:AJ,'JPK_KR-1'!W:W,J2379),"")</f>
        <v/>
      </c>
      <c r="L2379" s="124" t="str">
        <f>IF(I2379&lt;&gt;"",SUMIFS('JPK_KR-1'!AK:AK,'JPK_KR-1'!W:W,J2379),"")</f>
        <v/>
      </c>
    </row>
    <row r="2380" spans="1:12" x14ac:dyDescent="0.35">
      <c r="A2380" t="str">
        <f>IF(KOKPIT!A2380&lt;&gt;"",KOKPIT!A2380,"")</f>
        <v/>
      </c>
      <c r="B2380" t="str">
        <f>IF(KOKPIT!B2380&lt;&gt;"",KOKPIT!B2380,"")</f>
        <v/>
      </c>
      <c r="C2380" s="124" t="str">
        <f>IF(A2380&lt;&gt;"",SUMIFS('JPK_KR-1'!AL:AL,'JPK_KR-1'!W:W,B2380),"")</f>
        <v/>
      </c>
      <c r="D2380" s="124" t="str">
        <f>IF(A2380&lt;&gt;"",SUMIFS('JPK_KR-1'!AM:AM,'JPK_KR-1'!W:W,B2380),"")</f>
        <v/>
      </c>
      <c r="E2380" t="str">
        <f>IF(KOKPIT!E2380&lt;&gt;"",KOKPIT!E2380,"")</f>
        <v/>
      </c>
      <c r="F2380" t="str">
        <f>IF(KOKPIT!F2380&lt;&gt;"",KOKPIT!F2380,"")</f>
        <v/>
      </c>
      <c r="G2380" s="124" t="str">
        <f>IF(E2380&lt;&gt;"",SUMIFS('JPK_KR-1'!AL:AL,'JPK_KR-1'!W:W,F2380),"")</f>
        <v/>
      </c>
      <c r="H2380" s="124" t="str">
        <f>IF(E2380&lt;&gt;"",SUMIFS('JPK_KR-1'!AM:AM,'JPK_KR-1'!W:W,F2380),"")</f>
        <v/>
      </c>
      <c r="I2380" t="str">
        <f>IF(KOKPIT!I2380&lt;&gt;"",KOKPIT!I2380,"")</f>
        <v/>
      </c>
      <c r="J2380" t="str">
        <f>IF(KOKPIT!J2380&lt;&gt;"",KOKPIT!J2380,"")</f>
        <v/>
      </c>
      <c r="K2380" s="124" t="str">
        <f>IF(I2380&lt;&gt;"",SUMIFS('JPK_KR-1'!AJ:AJ,'JPK_KR-1'!W:W,J2380),"")</f>
        <v/>
      </c>
      <c r="L2380" s="124" t="str">
        <f>IF(I2380&lt;&gt;"",SUMIFS('JPK_KR-1'!AK:AK,'JPK_KR-1'!W:W,J2380),"")</f>
        <v/>
      </c>
    </row>
    <row r="2381" spans="1:12" x14ac:dyDescent="0.35">
      <c r="A2381" t="str">
        <f>IF(KOKPIT!A2381&lt;&gt;"",KOKPIT!A2381,"")</f>
        <v/>
      </c>
      <c r="B2381" t="str">
        <f>IF(KOKPIT!B2381&lt;&gt;"",KOKPIT!B2381,"")</f>
        <v/>
      </c>
      <c r="C2381" s="124" t="str">
        <f>IF(A2381&lt;&gt;"",SUMIFS('JPK_KR-1'!AL:AL,'JPK_KR-1'!W:W,B2381),"")</f>
        <v/>
      </c>
      <c r="D2381" s="124" t="str">
        <f>IF(A2381&lt;&gt;"",SUMIFS('JPK_KR-1'!AM:AM,'JPK_KR-1'!W:W,B2381),"")</f>
        <v/>
      </c>
      <c r="E2381" t="str">
        <f>IF(KOKPIT!E2381&lt;&gt;"",KOKPIT!E2381,"")</f>
        <v/>
      </c>
      <c r="F2381" t="str">
        <f>IF(KOKPIT!F2381&lt;&gt;"",KOKPIT!F2381,"")</f>
        <v/>
      </c>
      <c r="G2381" s="124" t="str">
        <f>IF(E2381&lt;&gt;"",SUMIFS('JPK_KR-1'!AL:AL,'JPK_KR-1'!W:W,F2381),"")</f>
        <v/>
      </c>
      <c r="H2381" s="124" t="str">
        <f>IF(E2381&lt;&gt;"",SUMIFS('JPK_KR-1'!AM:AM,'JPK_KR-1'!W:W,F2381),"")</f>
        <v/>
      </c>
      <c r="I2381" t="str">
        <f>IF(KOKPIT!I2381&lt;&gt;"",KOKPIT!I2381,"")</f>
        <v/>
      </c>
      <c r="J2381" t="str">
        <f>IF(KOKPIT!J2381&lt;&gt;"",KOKPIT!J2381,"")</f>
        <v/>
      </c>
      <c r="K2381" s="124" t="str">
        <f>IF(I2381&lt;&gt;"",SUMIFS('JPK_KR-1'!AJ:AJ,'JPK_KR-1'!W:W,J2381),"")</f>
        <v/>
      </c>
      <c r="L2381" s="124" t="str">
        <f>IF(I2381&lt;&gt;"",SUMIFS('JPK_KR-1'!AK:AK,'JPK_KR-1'!W:W,J2381),"")</f>
        <v/>
      </c>
    </row>
    <row r="2382" spans="1:12" x14ac:dyDescent="0.35">
      <c r="A2382" t="str">
        <f>IF(KOKPIT!A2382&lt;&gt;"",KOKPIT!A2382,"")</f>
        <v/>
      </c>
      <c r="B2382" t="str">
        <f>IF(KOKPIT!B2382&lt;&gt;"",KOKPIT!B2382,"")</f>
        <v/>
      </c>
      <c r="C2382" s="124" t="str">
        <f>IF(A2382&lt;&gt;"",SUMIFS('JPK_KR-1'!AL:AL,'JPK_KR-1'!W:W,B2382),"")</f>
        <v/>
      </c>
      <c r="D2382" s="124" t="str">
        <f>IF(A2382&lt;&gt;"",SUMIFS('JPK_KR-1'!AM:AM,'JPK_KR-1'!W:W,B2382),"")</f>
        <v/>
      </c>
      <c r="E2382" t="str">
        <f>IF(KOKPIT!E2382&lt;&gt;"",KOKPIT!E2382,"")</f>
        <v/>
      </c>
      <c r="F2382" t="str">
        <f>IF(KOKPIT!F2382&lt;&gt;"",KOKPIT!F2382,"")</f>
        <v/>
      </c>
      <c r="G2382" s="124" t="str">
        <f>IF(E2382&lt;&gt;"",SUMIFS('JPK_KR-1'!AL:AL,'JPK_KR-1'!W:W,F2382),"")</f>
        <v/>
      </c>
      <c r="H2382" s="124" t="str">
        <f>IF(E2382&lt;&gt;"",SUMIFS('JPK_KR-1'!AM:AM,'JPK_KR-1'!W:W,F2382),"")</f>
        <v/>
      </c>
      <c r="I2382" t="str">
        <f>IF(KOKPIT!I2382&lt;&gt;"",KOKPIT!I2382,"")</f>
        <v/>
      </c>
      <c r="J2382" t="str">
        <f>IF(KOKPIT!J2382&lt;&gt;"",KOKPIT!J2382,"")</f>
        <v/>
      </c>
      <c r="K2382" s="124" t="str">
        <f>IF(I2382&lt;&gt;"",SUMIFS('JPK_KR-1'!AJ:AJ,'JPK_KR-1'!W:W,J2382),"")</f>
        <v/>
      </c>
      <c r="L2382" s="124" t="str">
        <f>IF(I2382&lt;&gt;"",SUMIFS('JPK_KR-1'!AK:AK,'JPK_KR-1'!W:W,J2382),"")</f>
        <v/>
      </c>
    </row>
    <row r="2383" spans="1:12" x14ac:dyDescent="0.35">
      <c r="A2383" t="str">
        <f>IF(KOKPIT!A2383&lt;&gt;"",KOKPIT!A2383,"")</f>
        <v/>
      </c>
      <c r="B2383" t="str">
        <f>IF(KOKPIT!B2383&lt;&gt;"",KOKPIT!B2383,"")</f>
        <v/>
      </c>
      <c r="C2383" s="124" t="str">
        <f>IF(A2383&lt;&gt;"",SUMIFS('JPK_KR-1'!AL:AL,'JPK_KR-1'!W:W,B2383),"")</f>
        <v/>
      </c>
      <c r="D2383" s="124" t="str">
        <f>IF(A2383&lt;&gt;"",SUMIFS('JPK_KR-1'!AM:AM,'JPK_KR-1'!W:W,B2383),"")</f>
        <v/>
      </c>
      <c r="E2383" t="str">
        <f>IF(KOKPIT!E2383&lt;&gt;"",KOKPIT!E2383,"")</f>
        <v/>
      </c>
      <c r="F2383" t="str">
        <f>IF(KOKPIT!F2383&lt;&gt;"",KOKPIT!F2383,"")</f>
        <v/>
      </c>
      <c r="G2383" s="124" t="str">
        <f>IF(E2383&lt;&gt;"",SUMIFS('JPK_KR-1'!AL:AL,'JPK_KR-1'!W:W,F2383),"")</f>
        <v/>
      </c>
      <c r="H2383" s="124" t="str">
        <f>IF(E2383&lt;&gt;"",SUMIFS('JPK_KR-1'!AM:AM,'JPK_KR-1'!W:W,F2383),"")</f>
        <v/>
      </c>
      <c r="I2383" t="str">
        <f>IF(KOKPIT!I2383&lt;&gt;"",KOKPIT!I2383,"")</f>
        <v/>
      </c>
      <c r="J2383" t="str">
        <f>IF(KOKPIT!J2383&lt;&gt;"",KOKPIT!J2383,"")</f>
        <v/>
      </c>
      <c r="K2383" s="124" t="str">
        <f>IF(I2383&lt;&gt;"",SUMIFS('JPK_KR-1'!AJ:AJ,'JPK_KR-1'!W:W,J2383),"")</f>
        <v/>
      </c>
      <c r="L2383" s="124" t="str">
        <f>IF(I2383&lt;&gt;"",SUMIFS('JPK_KR-1'!AK:AK,'JPK_KR-1'!W:W,J2383),"")</f>
        <v/>
      </c>
    </row>
    <row r="2384" spans="1:12" x14ac:dyDescent="0.35">
      <c r="A2384" t="str">
        <f>IF(KOKPIT!A2384&lt;&gt;"",KOKPIT!A2384,"")</f>
        <v/>
      </c>
      <c r="B2384" t="str">
        <f>IF(KOKPIT!B2384&lt;&gt;"",KOKPIT!B2384,"")</f>
        <v/>
      </c>
      <c r="C2384" s="124" t="str">
        <f>IF(A2384&lt;&gt;"",SUMIFS('JPK_KR-1'!AL:AL,'JPK_KR-1'!W:W,B2384),"")</f>
        <v/>
      </c>
      <c r="D2384" s="124" t="str">
        <f>IF(A2384&lt;&gt;"",SUMIFS('JPK_KR-1'!AM:AM,'JPK_KR-1'!W:W,B2384),"")</f>
        <v/>
      </c>
      <c r="E2384" t="str">
        <f>IF(KOKPIT!E2384&lt;&gt;"",KOKPIT!E2384,"")</f>
        <v/>
      </c>
      <c r="F2384" t="str">
        <f>IF(KOKPIT!F2384&lt;&gt;"",KOKPIT!F2384,"")</f>
        <v/>
      </c>
      <c r="G2384" s="124" t="str">
        <f>IF(E2384&lt;&gt;"",SUMIFS('JPK_KR-1'!AL:AL,'JPK_KR-1'!W:W,F2384),"")</f>
        <v/>
      </c>
      <c r="H2384" s="124" t="str">
        <f>IF(E2384&lt;&gt;"",SUMIFS('JPK_KR-1'!AM:AM,'JPK_KR-1'!W:W,F2384),"")</f>
        <v/>
      </c>
      <c r="I2384" t="str">
        <f>IF(KOKPIT!I2384&lt;&gt;"",KOKPIT!I2384,"")</f>
        <v/>
      </c>
      <c r="J2384" t="str">
        <f>IF(KOKPIT!J2384&lt;&gt;"",KOKPIT!J2384,"")</f>
        <v/>
      </c>
      <c r="K2384" s="124" t="str">
        <f>IF(I2384&lt;&gt;"",SUMIFS('JPK_KR-1'!AJ:AJ,'JPK_KR-1'!W:W,J2384),"")</f>
        <v/>
      </c>
      <c r="L2384" s="124" t="str">
        <f>IF(I2384&lt;&gt;"",SUMIFS('JPK_KR-1'!AK:AK,'JPK_KR-1'!W:W,J2384),"")</f>
        <v/>
      </c>
    </row>
    <row r="2385" spans="1:12" x14ac:dyDescent="0.35">
      <c r="A2385" t="str">
        <f>IF(KOKPIT!A2385&lt;&gt;"",KOKPIT!A2385,"")</f>
        <v/>
      </c>
      <c r="B2385" t="str">
        <f>IF(KOKPIT!B2385&lt;&gt;"",KOKPIT!B2385,"")</f>
        <v/>
      </c>
      <c r="C2385" s="124" t="str">
        <f>IF(A2385&lt;&gt;"",SUMIFS('JPK_KR-1'!AL:AL,'JPK_KR-1'!W:W,B2385),"")</f>
        <v/>
      </c>
      <c r="D2385" s="124" t="str">
        <f>IF(A2385&lt;&gt;"",SUMIFS('JPK_KR-1'!AM:AM,'JPK_KR-1'!W:W,B2385),"")</f>
        <v/>
      </c>
      <c r="E2385" t="str">
        <f>IF(KOKPIT!E2385&lt;&gt;"",KOKPIT!E2385,"")</f>
        <v/>
      </c>
      <c r="F2385" t="str">
        <f>IF(KOKPIT!F2385&lt;&gt;"",KOKPIT!F2385,"")</f>
        <v/>
      </c>
      <c r="G2385" s="124" t="str">
        <f>IF(E2385&lt;&gt;"",SUMIFS('JPK_KR-1'!AL:AL,'JPK_KR-1'!W:W,F2385),"")</f>
        <v/>
      </c>
      <c r="H2385" s="124" t="str">
        <f>IF(E2385&lt;&gt;"",SUMIFS('JPK_KR-1'!AM:AM,'JPK_KR-1'!W:W,F2385),"")</f>
        <v/>
      </c>
      <c r="I2385" t="str">
        <f>IF(KOKPIT!I2385&lt;&gt;"",KOKPIT!I2385,"")</f>
        <v/>
      </c>
      <c r="J2385" t="str">
        <f>IF(KOKPIT!J2385&lt;&gt;"",KOKPIT!J2385,"")</f>
        <v/>
      </c>
      <c r="K2385" s="124" t="str">
        <f>IF(I2385&lt;&gt;"",SUMIFS('JPK_KR-1'!AJ:AJ,'JPK_KR-1'!W:W,J2385),"")</f>
        <v/>
      </c>
      <c r="L2385" s="124" t="str">
        <f>IF(I2385&lt;&gt;"",SUMIFS('JPK_KR-1'!AK:AK,'JPK_KR-1'!W:W,J2385),"")</f>
        <v/>
      </c>
    </row>
    <row r="2386" spans="1:12" x14ac:dyDescent="0.35">
      <c r="A2386" t="str">
        <f>IF(KOKPIT!A2386&lt;&gt;"",KOKPIT!A2386,"")</f>
        <v/>
      </c>
      <c r="B2386" t="str">
        <f>IF(KOKPIT!B2386&lt;&gt;"",KOKPIT!B2386,"")</f>
        <v/>
      </c>
      <c r="C2386" s="124" t="str">
        <f>IF(A2386&lt;&gt;"",SUMIFS('JPK_KR-1'!AL:AL,'JPK_KR-1'!W:W,B2386),"")</f>
        <v/>
      </c>
      <c r="D2386" s="124" t="str">
        <f>IF(A2386&lt;&gt;"",SUMIFS('JPK_KR-1'!AM:AM,'JPK_KR-1'!W:W,B2386),"")</f>
        <v/>
      </c>
      <c r="E2386" t="str">
        <f>IF(KOKPIT!E2386&lt;&gt;"",KOKPIT!E2386,"")</f>
        <v/>
      </c>
      <c r="F2386" t="str">
        <f>IF(KOKPIT!F2386&lt;&gt;"",KOKPIT!F2386,"")</f>
        <v/>
      </c>
      <c r="G2386" s="124" t="str">
        <f>IF(E2386&lt;&gt;"",SUMIFS('JPK_KR-1'!AL:AL,'JPK_KR-1'!W:W,F2386),"")</f>
        <v/>
      </c>
      <c r="H2386" s="124" t="str">
        <f>IF(E2386&lt;&gt;"",SUMIFS('JPK_KR-1'!AM:AM,'JPK_KR-1'!W:W,F2386),"")</f>
        <v/>
      </c>
      <c r="I2386" t="str">
        <f>IF(KOKPIT!I2386&lt;&gt;"",KOKPIT!I2386,"")</f>
        <v/>
      </c>
      <c r="J2386" t="str">
        <f>IF(KOKPIT!J2386&lt;&gt;"",KOKPIT!J2386,"")</f>
        <v/>
      </c>
      <c r="K2386" s="124" t="str">
        <f>IF(I2386&lt;&gt;"",SUMIFS('JPK_KR-1'!AJ:AJ,'JPK_KR-1'!W:W,J2386),"")</f>
        <v/>
      </c>
      <c r="L2386" s="124" t="str">
        <f>IF(I2386&lt;&gt;"",SUMIFS('JPK_KR-1'!AK:AK,'JPK_KR-1'!W:W,J2386),"")</f>
        <v/>
      </c>
    </row>
    <row r="2387" spans="1:12" x14ac:dyDescent="0.35">
      <c r="A2387" t="str">
        <f>IF(KOKPIT!A2387&lt;&gt;"",KOKPIT!A2387,"")</f>
        <v/>
      </c>
      <c r="B2387" t="str">
        <f>IF(KOKPIT!B2387&lt;&gt;"",KOKPIT!B2387,"")</f>
        <v/>
      </c>
      <c r="C2387" s="124" t="str">
        <f>IF(A2387&lt;&gt;"",SUMIFS('JPK_KR-1'!AL:AL,'JPK_KR-1'!W:W,B2387),"")</f>
        <v/>
      </c>
      <c r="D2387" s="124" t="str">
        <f>IF(A2387&lt;&gt;"",SUMIFS('JPK_KR-1'!AM:AM,'JPK_KR-1'!W:W,B2387),"")</f>
        <v/>
      </c>
      <c r="E2387" t="str">
        <f>IF(KOKPIT!E2387&lt;&gt;"",KOKPIT!E2387,"")</f>
        <v/>
      </c>
      <c r="F2387" t="str">
        <f>IF(KOKPIT!F2387&lt;&gt;"",KOKPIT!F2387,"")</f>
        <v/>
      </c>
      <c r="G2387" s="124" t="str">
        <f>IF(E2387&lt;&gt;"",SUMIFS('JPK_KR-1'!AL:AL,'JPK_KR-1'!W:W,F2387),"")</f>
        <v/>
      </c>
      <c r="H2387" s="124" t="str">
        <f>IF(E2387&lt;&gt;"",SUMIFS('JPK_KR-1'!AM:AM,'JPK_KR-1'!W:W,F2387),"")</f>
        <v/>
      </c>
      <c r="I2387" t="str">
        <f>IF(KOKPIT!I2387&lt;&gt;"",KOKPIT!I2387,"")</f>
        <v/>
      </c>
      <c r="J2387" t="str">
        <f>IF(KOKPIT!J2387&lt;&gt;"",KOKPIT!J2387,"")</f>
        <v/>
      </c>
      <c r="K2387" s="124" t="str">
        <f>IF(I2387&lt;&gt;"",SUMIFS('JPK_KR-1'!AJ:AJ,'JPK_KR-1'!W:W,J2387),"")</f>
        <v/>
      </c>
      <c r="L2387" s="124" t="str">
        <f>IF(I2387&lt;&gt;"",SUMIFS('JPK_KR-1'!AK:AK,'JPK_KR-1'!W:W,J2387),"")</f>
        <v/>
      </c>
    </row>
    <row r="2388" spans="1:12" x14ac:dyDescent="0.35">
      <c r="A2388" t="str">
        <f>IF(KOKPIT!A2388&lt;&gt;"",KOKPIT!A2388,"")</f>
        <v/>
      </c>
      <c r="B2388" t="str">
        <f>IF(KOKPIT!B2388&lt;&gt;"",KOKPIT!B2388,"")</f>
        <v/>
      </c>
      <c r="C2388" s="124" t="str">
        <f>IF(A2388&lt;&gt;"",SUMIFS('JPK_KR-1'!AL:AL,'JPK_KR-1'!W:W,B2388),"")</f>
        <v/>
      </c>
      <c r="D2388" s="124" t="str">
        <f>IF(A2388&lt;&gt;"",SUMIFS('JPK_KR-1'!AM:AM,'JPK_KR-1'!W:W,B2388),"")</f>
        <v/>
      </c>
      <c r="E2388" t="str">
        <f>IF(KOKPIT!E2388&lt;&gt;"",KOKPIT!E2388,"")</f>
        <v/>
      </c>
      <c r="F2388" t="str">
        <f>IF(KOKPIT!F2388&lt;&gt;"",KOKPIT!F2388,"")</f>
        <v/>
      </c>
      <c r="G2388" s="124" t="str">
        <f>IF(E2388&lt;&gt;"",SUMIFS('JPK_KR-1'!AL:AL,'JPK_KR-1'!W:W,F2388),"")</f>
        <v/>
      </c>
      <c r="H2388" s="124" t="str">
        <f>IF(E2388&lt;&gt;"",SUMIFS('JPK_KR-1'!AM:AM,'JPK_KR-1'!W:W,F2388),"")</f>
        <v/>
      </c>
      <c r="I2388" t="str">
        <f>IF(KOKPIT!I2388&lt;&gt;"",KOKPIT!I2388,"")</f>
        <v/>
      </c>
      <c r="J2388" t="str">
        <f>IF(KOKPIT!J2388&lt;&gt;"",KOKPIT!J2388,"")</f>
        <v/>
      </c>
      <c r="K2388" s="124" t="str">
        <f>IF(I2388&lt;&gt;"",SUMIFS('JPK_KR-1'!AJ:AJ,'JPK_KR-1'!W:W,J2388),"")</f>
        <v/>
      </c>
      <c r="L2388" s="124" t="str">
        <f>IF(I2388&lt;&gt;"",SUMIFS('JPK_KR-1'!AK:AK,'JPK_KR-1'!W:W,J2388),"")</f>
        <v/>
      </c>
    </row>
    <row r="2389" spans="1:12" x14ac:dyDescent="0.35">
      <c r="A2389" t="str">
        <f>IF(KOKPIT!A2389&lt;&gt;"",KOKPIT!A2389,"")</f>
        <v/>
      </c>
      <c r="B2389" t="str">
        <f>IF(KOKPIT!B2389&lt;&gt;"",KOKPIT!B2389,"")</f>
        <v/>
      </c>
      <c r="C2389" s="124" t="str">
        <f>IF(A2389&lt;&gt;"",SUMIFS('JPK_KR-1'!AL:AL,'JPK_KR-1'!W:W,B2389),"")</f>
        <v/>
      </c>
      <c r="D2389" s="124" t="str">
        <f>IF(A2389&lt;&gt;"",SUMIFS('JPK_KR-1'!AM:AM,'JPK_KR-1'!W:W,B2389),"")</f>
        <v/>
      </c>
      <c r="E2389" t="str">
        <f>IF(KOKPIT!E2389&lt;&gt;"",KOKPIT!E2389,"")</f>
        <v/>
      </c>
      <c r="F2389" t="str">
        <f>IF(KOKPIT!F2389&lt;&gt;"",KOKPIT!F2389,"")</f>
        <v/>
      </c>
      <c r="G2389" s="124" t="str">
        <f>IF(E2389&lt;&gt;"",SUMIFS('JPK_KR-1'!AL:AL,'JPK_KR-1'!W:W,F2389),"")</f>
        <v/>
      </c>
      <c r="H2389" s="124" t="str">
        <f>IF(E2389&lt;&gt;"",SUMIFS('JPK_KR-1'!AM:AM,'JPK_KR-1'!W:W,F2389),"")</f>
        <v/>
      </c>
      <c r="I2389" t="str">
        <f>IF(KOKPIT!I2389&lt;&gt;"",KOKPIT!I2389,"")</f>
        <v/>
      </c>
      <c r="J2389" t="str">
        <f>IF(KOKPIT!J2389&lt;&gt;"",KOKPIT!J2389,"")</f>
        <v/>
      </c>
      <c r="K2389" s="124" t="str">
        <f>IF(I2389&lt;&gt;"",SUMIFS('JPK_KR-1'!AJ:AJ,'JPK_KR-1'!W:W,J2389),"")</f>
        <v/>
      </c>
      <c r="L2389" s="124" t="str">
        <f>IF(I2389&lt;&gt;"",SUMIFS('JPK_KR-1'!AK:AK,'JPK_KR-1'!W:W,J2389),"")</f>
        <v/>
      </c>
    </row>
    <row r="2390" spans="1:12" x14ac:dyDescent="0.35">
      <c r="A2390" t="str">
        <f>IF(KOKPIT!A2390&lt;&gt;"",KOKPIT!A2390,"")</f>
        <v/>
      </c>
      <c r="B2390" t="str">
        <f>IF(KOKPIT!B2390&lt;&gt;"",KOKPIT!B2390,"")</f>
        <v/>
      </c>
      <c r="C2390" s="124" t="str">
        <f>IF(A2390&lt;&gt;"",SUMIFS('JPK_KR-1'!AL:AL,'JPK_KR-1'!W:W,B2390),"")</f>
        <v/>
      </c>
      <c r="D2390" s="124" t="str">
        <f>IF(A2390&lt;&gt;"",SUMIFS('JPK_KR-1'!AM:AM,'JPK_KR-1'!W:W,B2390),"")</f>
        <v/>
      </c>
      <c r="E2390" t="str">
        <f>IF(KOKPIT!E2390&lt;&gt;"",KOKPIT!E2390,"")</f>
        <v/>
      </c>
      <c r="F2390" t="str">
        <f>IF(KOKPIT!F2390&lt;&gt;"",KOKPIT!F2390,"")</f>
        <v/>
      </c>
      <c r="G2390" s="124" t="str">
        <f>IF(E2390&lt;&gt;"",SUMIFS('JPK_KR-1'!AL:AL,'JPK_KR-1'!W:W,F2390),"")</f>
        <v/>
      </c>
      <c r="H2390" s="124" t="str">
        <f>IF(E2390&lt;&gt;"",SUMIFS('JPK_KR-1'!AM:AM,'JPK_KR-1'!W:W,F2390),"")</f>
        <v/>
      </c>
      <c r="I2390" t="str">
        <f>IF(KOKPIT!I2390&lt;&gt;"",KOKPIT!I2390,"")</f>
        <v/>
      </c>
      <c r="J2390" t="str">
        <f>IF(KOKPIT!J2390&lt;&gt;"",KOKPIT!J2390,"")</f>
        <v/>
      </c>
      <c r="K2390" s="124" t="str">
        <f>IF(I2390&lt;&gt;"",SUMIFS('JPK_KR-1'!AJ:AJ,'JPK_KR-1'!W:W,J2390),"")</f>
        <v/>
      </c>
      <c r="L2390" s="124" t="str">
        <f>IF(I2390&lt;&gt;"",SUMIFS('JPK_KR-1'!AK:AK,'JPK_KR-1'!W:W,J2390),"")</f>
        <v/>
      </c>
    </row>
    <row r="2391" spans="1:12" x14ac:dyDescent="0.35">
      <c r="A2391" t="str">
        <f>IF(KOKPIT!A2391&lt;&gt;"",KOKPIT!A2391,"")</f>
        <v/>
      </c>
      <c r="B2391" t="str">
        <f>IF(KOKPIT!B2391&lt;&gt;"",KOKPIT!B2391,"")</f>
        <v/>
      </c>
      <c r="C2391" s="124" t="str">
        <f>IF(A2391&lt;&gt;"",SUMIFS('JPK_KR-1'!AL:AL,'JPK_KR-1'!W:W,B2391),"")</f>
        <v/>
      </c>
      <c r="D2391" s="124" t="str">
        <f>IF(A2391&lt;&gt;"",SUMIFS('JPK_KR-1'!AM:AM,'JPK_KR-1'!W:W,B2391),"")</f>
        <v/>
      </c>
      <c r="E2391" t="str">
        <f>IF(KOKPIT!E2391&lt;&gt;"",KOKPIT!E2391,"")</f>
        <v/>
      </c>
      <c r="F2391" t="str">
        <f>IF(KOKPIT!F2391&lt;&gt;"",KOKPIT!F2391,"")</f>
        <v/>
      </c>
      <c r="G2391" s="124" t="str">
        <f>IF(E2391&lt;&gt;"",SUMIFS('JPK_KR-1'!AL:AL,'JPK_KR-1'!W:W,F2391),"")</f>
        <v/>
      </c>
      <c r="H2391" s="124" t="str">
        <f>IF(E2391&lt;&gt;"",SUMIFS('JPK_KR-1'!AM:AM,'JPK_KR-1'!W:W,F2391),"")</f>
        <v/>
      </c>
      <c r="I2391" t="str">
        <f>IF(KOKPIT!I2391&lt;&gt;"",KOKPIT!I2391,"")</f>
        <v/>
      </c>
      <c r="J2391" t="str">
        <f>IF(KOKPIT!J2391&lt;&gt;"",KOKPIT!J2391,"")</f>
        <v/>
      </c>
      <c r="K2391" s="124" t="str">
        <f>IF(I2391&lt;&gt;"",SUMIFS('JPK_KR-1'!AJ:AJ,'JPK_KR-1'!W:W,J2391),"")</f>
        <v/>
      </c>
      <c r="L2391" s="124" t="str">
        <f>IF(I2391&lt;&gt;"",SUMIFS('JPK_KR-1'!AK:AK,'JPK_KR-1'!W:W,J2391),"")</f>
        <v/>
      </c>
    </row>
    <row r="2392" spans="1:12" x14ac:dyDescent="0.35">
      <c r="A2392" t="str">
        <f>IF(KOKPIT!A2392&lt;&gt;"",KOKPIT!A2392,"")</f>
        <v/>
      </c>
      <c r="B2392" t="str">
        <f>IF(KOKPIT!B2392&lt;&gt;"",KOKPIT!B2392,"")</f>
        <v/>
      </c>
      <c r="C2392" s="124" t="str">
        <f>IF(A2392&lt;&gt;"",SUMIFS('JPK_KR-1'!AL:AL,'JPK_KR-1'!W:W,B2392),"")</f>
        <v/>
      </c>
      <c r="D2392" s="124" t="str">
        <f>IF(A2392&lt;&gt;"",SUMIFS('JPK_KR-1'!AM:AM,'JPK_KR-1'!W:W,B2392),"")</f>
        <v/>
      </c>
      <c r="E2392" t="str">
        <f>IF(KOKPIT!E2392&lt;&gt;"",KOKPIT!E2392,"")</f>
        <v/>
      </c>
      <c r="F2392" t="str">
        <f>IF(KOKPIT!F2392&lt;&gt;"",KOKPIT!F2392,"")</f>
        <v/>
      </c>
      <c r="G2392" s="124" t="str">
        <f>IF(E2392&lt;&gt;"",SUMIFS('JPK_KR-1'!AL:AL,'JPK_KR-1'!W:W,F2392),"")</f>
        <v/>
      </c>
      <c r="H2392" s="124" t="str">
        <f>IF(E2392&lt;&gt;"",SUMIFS('JPK_KR-1'!AM:AM,'JPK_KR-1'!W:W,F2392),"")</f>
        <v/>
      </c>
      <c r="I2392" t="str">
        <f>IF(KOKPIT!I2392&lt;&gt;"",KOKPIT!I2392,"")</f>
        <v/>
      </c>
      <c r="J2392" t="str">
        <f>IF(KOKPIT!J2392&lt;&gt;"",KOKPIT!J2392,"")</f>
        <v/>
      </c>
      <c r="K2392" s="124" t="str">
        <f>IF(I2392&lt;&gt;"",SUMIFS('JPK_KR-1'!AJ:AJ,'JPK_KR-1'!W:W,J2392),"")</f>
        <v/>
      </c>
      <c r="L2392" s="124" t="str">
        <f>IF(I2392&lt;&gt;"",SUMIFS('JPK_KR-1'!AK:AK,'JPK_KR-1'!W:W,J2392),"")</f>
        <v/>
      </c>
    </row>
    <row r="2393" spans="1:12" x14ac:dyDescent="0.35">
      <c r="A2393" t="str">
        <f>IF(KOKPIT!A2393&lt;&gt;"",KOKPIT!A2393,"")</f>
        <v/>
      </c>
      <c r="B2393" t="str">
        <f>IF(KOKPIT!B2393&lt;&gt;"",KOKPIT!B2393,"")</f>
        <v/>
      </c>
      <c r="C2393" s="124" t="str">
        <f>IF(A2393&lt;&gt;"",SUMIFS('JPK_KR-1'!AL:AL,'JPK_KR-1'!W:W,B2393),"")</f>
        <v/>
      </c>
      <c r="D2393" s="124" t="str">
        <f>IF(A2393&lt;&gt;"",SUMIFS('JPK_KR-1'!AM:AM,'JPK_KR-1'!W:W,B2393),"")</f>
        <v/>
      </c>
      <c r="E2393" t="str">
        <f>IF(KOKPIT!E2393&lt;&gt;"",KOKPIT!E2393,"")</f>
        <v/>
      </c>
      <c r="F2393" t="str">
        <f>IF(KOKPIT!F2393&lt;&gt;"",KOKPIT!F2393,"")</f>
        <v/>
      </c>
      <c r="G2393" s="124" t="str">
        <f>IF(E2393&lt;&gt;"",SUMIFS('JPK_KR-1'!AL:AL,'JPK_KR-1'!W:W,F2393),"")</f>
        <v/>
      </c>
      <c r="H2393" s="124" t="str">
        <f>IF(E2393&lt;&gt;"",SUMIFS('JPK_KR-1'!AM:AM,'JPK_KR-1'!W:W,F2393),"")</f>
        <v/>
      </c>
      <c r="I2393" t="str">
        <f>IF(KOKPIT!I2393&lt;&gt;"",KOKPIT!I2393,"")</f>
        <v/>
      </c>
      <c r="J2393" t="str">
        <f>IF(KOKPIT!J2393&lt;&gt;"",KOKPIT!J2393,"")</f>
        <v/>
      </c>
      <c r="K2393" s="124" t="str">
        <f>IF(I2393&lt;&gt;"",SUMIFS('JPK_KR-1'!AJ:AJ,'JPK_KR-1'!W:W,J2393),"")</f>
        <v/>
      </c>
      <c r="L2393" s="124" t="str">
        <f>IF(I2393&lt;&gt;"",SUMIFS('JPK_KR-1'!AK:AK,'JPK_KR-1'!W:W,J2393),"")</f>
        <v/>
      </c>
    </row>
    <row r="2394" spans="1:12" x14ac:dyDescent="0.35">
      <c r="A2394" t="str">
        <f>IF(KOKPIT!A2394&lt;&gt;"",KOKPIT!A2394,"")</f>
        <v/>
      </c>
      <c r="B2394" t="str">
        <f>IF(KOKPIT!B2394&lt;&gt;"",KOKPIT!B2394,"")</f>
        <v/>
      </c>
      <c r="C2394" s="124" t="str">
        <f>IF(A2394&lt;&gt;"",SUMIFS('JPK_KR-1'!AL:AL,'JPK_KR-1'!W:W,B2394),"")</f>
        <v/>
      </c>
      <c r="D2394" s="124" t="str">
        <f>IF(A2394&lt;&gt;"",SUMIFS('JPK_KR-1'!AM:AM,'JPK_KR-1'!W:W,B2394),"")</f>
        <v/>
      </c>
      <c r="E2394" t="str">
        <f>IF(KOKPIT!E2394&lt;&gt;"",KOKPIT!E2394,"")</f>
        <v/>
      </c>
      <c r="F2394" t="str">
        <f>IF(KOKPIT!F2394&lt;&gt;"",KOKPIT!F2394,"")</f>
        <v/>
      </c>
      <c r="G2394" s="124" t="str">
        <f>IF(E2394&lt;&gt;"",SUMIFS('JPK_KR-1'!AL:AL,'JPK_KR-1'!W:W,F2394),"")</f>
        <v/>
      </c>
      <c r="H2394" s="124" t="str">
        <f>IF(E2394&lt;&gt;"",SUMIFS('JPK_KR-1'!AM:AM,'JPK_KR-1'!W:W,F2394),"")</f>
        <v/>
      </c>
      <c r="I2394" t="str">
        <f>IF(KOKPIT!I2394&lt;&gt;"",KOKPIT!I2394,"")</f>
        <v/>
      </c>
      <c r="J2394" t="str">
        <f>IF(KOKPIT!J2394&lt;&gt;"",KOKPIT!J2394,"")</f>
        <v/>
      </c>
      <c r="K2394" s="124" t="str">
        <f>IF(I2394&lt;&gt;"",SUMIFS('JPK_KR-1'!AJ:AJ,'JPK_KR-1'!W:W,J2394),"")</f>
        <v/>
      </c>
      <c r="L2394" s="124" t="str">
        <f>IF(I2394&lt;&gt;"",SUMIFS('JPK_KR-1'!AK:AK,'JPK_KR-1'!W:W,J2394),"")</f>
        <v/>
      </c>
    </row>
    <row r="2395" spans="1:12" x14ac:dyDescent="0.35">
      <c r="A2395" t="str">
        <f>IF(KOKPIT!A2395&lt;&gt;"",KOKPIT!A2395,"")</f>
        <v/>
      </c>
      <c r="B2395" t="str">
        <f>IF(KOKPIT!B2395&lt;&gt;"",KOKPIT!B2395,"")</f>
        <v/>
      </c>
      <c r="C2395" s="124" t="str">
        <f>IF(A2395&lt;&gt;"",SUMIFS('JPK_KR-1'!AL:AL,'JPK_KR-1'!W:W,B2395),"")</f>
        <v/>
      </c>
      <c r="D2395" s="124" t="str">
        <f>IF(A2395&lt;&gt;"",SUMIFS('JPK_KR-1'!AM:AM,'JPK_KR-1'!W:W,B2395),"")</f>
        <v/>
      </c>
      <c r="E2395" t="str">
        <f>IF(KOKPIT!E2395&lt;&gt;"",KOKPIT!E2395,"")</f>
        <v/>
      </c>
      <c r="F2395" t="str">
        <f>IF(KOKPIT!F2395&lt;&gt;"",KOKPIT!F2395,"")</f>
        <v/>
      </c>
      <c r="G2395" s="124" t="str">
        <f>IF(E2395&lt;&gt;"",SUMIFS('JPK_KR-1'!AL:AL,'JPK_KR-1'!W:W,F2395),"")</f>
        <v/>
      </c>
      <c r="H2395" s="124" t="str">
        <f>IF(E2395&lt;&gt;"",SUMIFS('JPK_KR-1'!AM:AM,'JPK_KR-1'!W:W,F2395),"")</f>
        <v/>
      </c>
      <c r="I2395" t="str">
        <f>IF(KOKPIT!I2395&lt;&gt;"",KOKPIT!I2395,"")</f>
        <v/>
      </c>
      <c r="J2395" t="str">
        <f>IF(KOKPIT!J2395&lt;&gt;"",KOKPIT!J2395,"")</f>
        <v/>
      </c>
      <c r="K2395" s="124" t="str">
        <f>IF(I2395&lt;&gt;"",SUMIFS('JPK_KR-1'!AJ:AJ,'JPK_KR-1'!W:W,J2395),"")</f>
        <v/>
      </c>
      <c r="L2395" s="124" t="str">
        <f>IF(I2395&lt;&gt;"",SUMIFS('JPK_KR-1'!AK:AK,'JPK_KR-1'!W:W,J2395),"")</f>
        <v/>
      </c>
    </row>
    <row r="2396" spans="1:12" x14ac:dyDescent="0.35">
      <c r="A2396" t="str">
        <f>IF(KOKPIT!A2396&lt;&gt;"",KOKPIT!A2396,"")</f>
        <v/>
      </c>
      <c r="B2396" t="str">
        <f>IF(KOKPIT!B2396&lt;&gt;"",KOKPIT!B2396,"")</f>
        <v/>
      </c>
      <c r="C2396" s="124" t="str">
        <f>IF(A2396&lt;&gt;"",SUMIFS('JPK_KR-1'!AL:AL,'JPK_KR-1'!W:W,B2396),"")</f>
        <v/>
      </c>
      <c r="D2396" s="124" t="str">
        <f>IF(A2396&lt;&gt;"",SUMIFS('JPK_KR-1'!AM:AM,'JPK_KR-1'!W:W,B2396),"")</f>
        <v/>
      </c>
      <c r="E2396" t="str">
        <f>IF(KOKPIT!E2396&lt;&gt;"",KOKPIT!E2396,"")</f>
        <v/>
      </c>
      <c r="F2396" t="str">
        <f>IF(KOKPIT!F2396&lt;&gt;"",KOKPIT!F2396,"")</f>
        <v/>
      </c>
      <c r="G2396" s="124" t="str">
        <f>IF(E2396&lt;&gt;"",SUMIFS('JPK_KR-1'!AL:AL,'JPK_KR-1'!W:W,F2396),"")</f>
        <v/>
      </c>
      <c r="H2396" s="124" t="str">
        <f>IF(E2396&lt;&gt;"",SUMIFS('JPK_KR-1'!AM:AM,'JPK_KR-1'!W:W,F2396),"")</f>
        <v/>
      </c>
      <c r="I2396" t="str">
        <f>IF(KOKPIT!I2396&lt;&gt;"",KOKPIT!I2396,"")</f>
        <v/>
      </c>
      <c r="J2396" t="str">
        <f>IF(KOKPIT!J2396&lt;&gt;"",KOKPIT!J2396,"")</f>
        <v/>
      </c>
      <c r="K2396" s="124" t="str">
        <f>IF(I2396&lt;&gt;"",SUMIFS('JPK_KR-1'!AJ:AJ,'JPK_KR-1'!W:W,J2396),"")</f>
        <v/>
      </c>
      <c r="L2396" s="124" t="str">
        <f>IF(I2396&lt;&gt;"",SUMIFS('JPK_KR-1'!AK:AK,'JPK_KR-1'!W:W,J2396),"")</f>
        <v/>
      </c>
    </row>
    <row r="2397" spans="1:12" x14ac:dyDescent="0.35">
      <c r="A2397" t="str">
        <f>IF(KOKPIT!A2397&lt;&gt;"",KOKPIT!A2397,"")</f>
        <v/>
      </c>
      <c r="B2397" t="str">
        <f>IF(KOKPIT!B2397&lt;&gt;"",KOKPIT!B2397,"")</f>
        <v/>
      </c>
      <c r="C2397" s="124" t="str">
        <f>IF(A2397&lt;&gt;"",SUMIFS('JPK_KR-1'!AL:AL,'JPK_KR-1'!W:W,B2397),"")</f>
        <v/>
      </c>
      <c r="D2397" s="124" t="str">
        <f>IF(A2397&lt;&gt;"",SUMIFS('JPK_KR-1'!AM:AM,'JPK_KR-1'!W:W,B2397),"")</f>
        <v/>
      </c>
      <c r="E2397" t="str">
        <f>IF(KOKPIT!E2397&lt;&gt;"",KOKPIT!E2397,"")</f>
        <v/>
      </c>
      <c r="F2397" t="str">
        <f>IF(KOKPIT!F2397&lt;&gt;"",KOKPIT!F2397,"")</f>
        <v/>
      </c>
      <c r="G2397" s="124" t="str">
        <f>IF(E2397&lt;&gt;"",SUMIFS('JPK_KR-1'!AL:AL,'JPK_KR-1'!W:W,F2397),"")</f>
        <v/>
      </c>
      <c r="H2397" s="124" t="str">
        <f>IF(E2397&lt;&gt;"",SUMIFS('JPK_KR-1'!AM:AM,'JPK_KR-1'!W:W,F2397),"")</f>
        <v/>
      </c>
      <c r="I2397" t="str">
        <f>IF(KOKPIT!I2397&lt;&gt;"",KOKPIT!I2397,"")</f>
        <v/>
      </c>
      <c r="J2397" t="str">
        <f>IF(KOKPIT!J2397&lt;&gt;"",KOKPIT!J2397,"")</f>
        <v/>
      </c>
      <c r="K2397" s="124" t="str">
        <f>IF(I2397&lt;&gt;"",SUMIFS('JPK_KR-1'!AJ:AJ,'JPK_KR-1'!W:W,J2397),"")</f>
        <v/>
      </c>
      <c r="L2397" s="124" t="str">
        <f>IF(I2397&lt;&gt;"",SUMIFS('JPK_KR-1'!AK:AK,'JPK_KR-1'!W:W,J2397),"")</f>
        <v/>
      </c>
    </row>
    <row r="2398" spans="1:12" x14ac:dyDescent="0.35">
      <c r="A2398" t="str">
        <f>IF(KOKPIT!A2398&lt;&gt;"",KOKPIT!A2398,"")</f>
        <v/>
      </c>
      <c r="B2398" t="str">
        <f>IF(KOKPIT!B2398&lt;&gt;"",KOKPIT!B2398,"")</f>
        <v/>
      </c>
      <c r="C2398" s="124" t="str">
        <f>IF(A2398&lt;&gt;"",SUMIFS('JPK_KR-1'!AL:AL,'JPK_KR-1'!W:W,B2398),"")</f>
        <v/>
      </c>
      <c r="D2398" s="124" t="str">
        <f>IF(A2398&lt;&gt;"",SUMIFS('JPK_KR-1'!AM:AM,'JPK_KR-1'!W:W,B2398),"")</f>
        <v/>
      </c>
      <c r="E2398" t="str">
        <f>IF(KOKPIT!E2398&lt;&gt;"",KOKPIT!E2398,"")</f>
        <v/>
      </c>
      <c r="F2398" t="str">
        <f>IF(KOKPIT!F2398&lt;&gt;"",KOKPIT!F2398,"")</f>
        <v/>
      </c>
      <c r="G2398" s="124" t="str">
        <f>IF(E2398&lt;&gt;"",SUMIFS('JPK_KR-1'!AL:AL,'JPK_KR-1'!W:W,F2398),"")</f>
        <v/>
      </c>
      <c r="H2398" s="124" t="str">
        <f>IF(E2398&lt;&gt;"",SUMIFS('JPK_KR-1'!AM:AM,'JPK_KR-1'!W:W,F2398),"")</f>
        <v/>
      </c>
      <c r="I2398" t="str">
        <f>IF(KOKPIT!I2398&lt;&gt;"",KOKPIT!I2398,"")</f>
        <v/>
      </c>
      <c r="J2398" t="str">
        <f>IF(KOKPIT!J2398&lt;&gt;"",KOKPIT!J2398,"")</f>
        <v/>
      </c>
      <c r="K2398" s="124" t="str">
        <f>IF(I2398&lt;&gt;"",SUMIFS('JPK_KR-1'!AJ:AJ,'JPK_KR-1'!W:W,J2398),"")</f>
        <v/>
      </c>
      <c r="L2398" s="124" t="str">
        <f>IF(I2398&lt;&gt;"",SUMIFS('JPK_KR-1'!AK:AK,'JPK_KR-1'!W:W,J2398),"")</f>
        <v/>
      </c>
    </row>
    <row r="2399" spans="1:12" x14ac:dyDescent="0.35">
      <c r="A2399" t="str">
        <f>IF(KOKPIT!A2399&lt;&gt;"",KOKPIT!A2399,"")</f>
        <v/>
      </c>
      <c r="B2399" t="str">
        <f>IF(KOKPIT!B2399&lt;&gt;"",KOKPIT!B2399,"")</f>
        <v/>
      </c>
      <c r="C2399" s="124" t="str">
        <f>IF(A2399&lt;&gt;"",SUMIFS('JPK_KR-1'!AL:AL,'JPK_KR-1'!W:W,B2399),"")</f>
        <v/>
      </c>
      <c r="D2399" s="124" t="str">
        <f>IF(A2399&lt;&gt;"",SUMIFS('JPK_KR-1'!AM:AM,'JPK_KR-1'!W:W,B2399),"")</f>
        <v/>
      </c>
      <c r="E2399" t="str">
        <f>IF(KOKPIT!E2399&lt;&gt;"",KOKPIT!E2399,"")</f>
        <v/>
      </c>
      <c r="F2399" t="str">
        <f>IF(KOKPIT!F2399&lt;&gt;"",KOKPIT!F2399,"")</f>
        <v/>
      </c>
      <c r="G2399" s="124" t="str">
        <f>IF(E2399&lt;&gt;"",SUMIFS('JPK_KR-1'!AL:AL,'JPK_KR-1'!W:W,F2399),"")</f>
        <v/>
      </c>
      <c r="H2399" s="124" t="str">
        <f>IF(E2399&lt;&gt;"",SUMIFS('JPK_KR-1'!AM:AM,'JPK_KR-1'!W:W,F2399),"")</f>
        <v/>
      </c>
      <c r="I2399" t="str">
        <f>IF(KOKPIT!I2399&lt;&gt;"",KOKPIT!I2399,"")</f>
        <v/>
      </c>
      <c r="J2399" t="str">
        <f>IF(KOKPIT!J2399&lt;&gt;"",KOKPIT!J2399,"")</f>
        <v/>
      </c>
      <c r="K2399" s="124" t="str">
        <f>IF(I2399&lt;&gt;"",SUMIFS('JPK_KR-1'!AJ:AJ,'JPK_KR-1'!W:W,J2399),"")</f>
        <v/>
      </c>
      <c r="L2399" s="124" t="str">
        <f>IF(I2399&lt;&gt;"",SUMIFS('JPK_KR-1'!AK:AK,'JPK_KR-1'!W:W,J2399),"")</f>
        <v/>
      </c>
    </row>
    <row r="2400" spans="1:12" x14ac:dyDescent="0.35">
      <c r="A2400" t="str">
        <f>IF(KOKPIT!A2400&lt;&gt;"",KOKPIT!A2400,"")</f>
        <v/>
      </c>
      <c r="B2400" t="str">
        <f>IF(KOKPIT!B2400&lt;&gt;"",KOKPIT!B2400,"")</f>
        <v/>
      </c>
      <c r="C2400" s="124" t="str">
        <f>IF(A2400&lt;&gt;"",SUMIFS('JPK_KR-1'!AL:AL,'JPK_KR-1'!W:W,B2400),"")</f>
        <v/>
      </c>
      <c r="D2400" s="124" t="str">
        <f>IF(A2400&lt;&gt;"",SUMIFS('JPK_KR-1'!AM:AM,'JPK_KR-1'!W:W,B2400),"")</f>
        <v/>
      </c>
      <c r="E2400" t="str">
        <f>IF(KOKPIT!E2400&lt;&gt;"",KOKPIT!E2400,"")</f>
        <v/>
      </c>
      <c r="F2400" t="str">
        <f>IF(KOKPIT!F2400&lt;&gt;"",KOKPIT!F2400,"")</f>
        <v/>
      </c>
      <c r="G2400" s="124" t="str">
        <f>IF(E2400&lt;&gt;"",SUMIFS('JPK_KR-1'!AL:AL,'JPK_KR-1'!W:W,F2400),"")</f>
        <v/>
      </c>
      <c r="H2400" s="124" t="str">
        <f>IF(E2400&lt;&gt;"",SUMIFS('JPK_KR-1'!AM:AM,'JPK_KR-1'!W:W,F2400),"")</f>
        <v/>
      </c>
      <c r="I2400" t="str">
        <f>IF(KOKPIT!I2400&lt;&gt;"",KOKPIT!I2400,"")</f>
        <v/>
      </c>
      <c r="J2400" t="str">
        <f>IF(KOKPIT!J2400&lt;&gt;"",KOKPIT!J2400,"")</f>
        <v/>
      </c>
      <c r="K2400" s="124" t="str">
        <f>IF(I2400&lt;&gt;"",SUMIFS('JPK_KR-1'!AJ:AJ,'JPK_KR-1'!W:W,J2400),"")</f>
        <v/>
      </c>
      <c r="L2400" s="124" t="str">
        <f>IF(I2400&lt;&gt;"",SUMIFS('JPK_KR-1'!AK:AK,'JPK_KR-1'!W:W,J2400),"")</f>
        <v/>
      </c>
    </row>
    <row r="2401" spans="1:12" x14ac:dyDescent="0.35">
      <c r="A2401" t="str">
        <f>IF(KOKPIT!A2401&lt;&gt;"",KOKPIT!A2401,"")</f>
        <v/>
      </c>
      <c r="B2401" t="str">
        <f>IF(KOKPIT!B2401&lt;&gt;"",KOKPIT!B2401,"")</f>
        <v/>
      </c>
      <c r="C2401" s="124" t="str">
        <f>IF(A2401&lt;&gt;"",SUMIFS('JPK_KR-1'!AL:AL,'JPK_KR-1'!W:W,B2401),"")</f>
        <v/>
      </c>
      <c r="D2401" s="124" t="str">
        <f>IF(A2401&lt;&gt;"",SUMIFS('JPK_KR-1'!AM:AM,'JPK_KR-1'!W:W,B2401),"")</f>
        <v/>
      </c>
      <c r="E2401" t="str">
        <f>IF(KOKPIT!E2401&lt;&gt;"",KOKPIT!E2401,"")</f>
        <v/>
      </c>
      <c r="F2401" t="str">
        <f>IF(KOKPIT!F2401&lt;&gt;"",KOKPIT!F2401,"")</f>
        <v/>
      </c>
      <c r="G2401" s="124" t="str">
        <f>IF(E2401&lt;&gt;"",SUMIFS('JPK_KR-1'!AL:AL,'JPK_KR-1'!W:W,F2401),"")</f>
        <v/>
      </c>
      <c r="H2401" s="124" t="str">
        <f>IF(E2401&lt;&gt;"",SUMIFS('JPK_KR-1'!AM:AM,'JPK_KR-1'!W:W,F2401),"")</f>
        <v/>
      </c>
      <c r="I2401" t="str">
        <f>IF(KOKPIT!I2401&lt;&gt;"",KOKPIT!I2401,"")</f>
        <v/>
      </c>
      <c r="J2401" t="str">
        <f>IF(KOKPIT!J2401&lt;&gt;"",KOKPIT!J2401,"")</f>
        <v/>
      </c>
      <c r="K2401" s="124" t="str">
        <f>IF(I2401&lt;&gt;"",SUMIFS('JPK_KR-1'!AJ:AJ,'JPK_KR-1'!W:W,J2401),"")</f>
        <v/>
      </c>
      <c r="L2401" s="124" t="str">
        <f>IF(I2401&lt;&gt;"",SUMIFS('JPK_KR-1'!AK:AK,'JPK_KR-1'!W:W,J2401),"")</f>
        <v/>
      </c>
    </row>
    <row r="2402" spans="1:12" x14ac:dyDescent="0.35">
      <c r="A2402" t="str">
        <f>IF(KOKPIT!A2402&lt;&gt;"",KOKPIT!A2402,"")</f>
        <v/>
      </c>
      <c r="B2402" t="str">
        <f>IF(KOKPIT!B2402&lt;&gt;"",KOKPIT!B2402,"")</f>
        <v/>
      </c>
      <c r="C2402" s="124" t="str">
        <f>IF(A2402&lt;&gt;"",SUMIFS('JPK_KR-1'!AL:AL,'JPK_KR-1'!W:W,B2402),"")</f>
        <v/>
      </c>
      <c r="D2402" s="124" t="str">
        <f>IF(A2402&lt;&gt;"",SUMIFS('JPK_KR-1'!AM:AM,'JPK_KR-1'!W:W,B2402),"")</f>
        <v/>
      </c>
      <c r="E2402" t="str">
        <f>IF(KOKPIT!E2402&lt;&gt;"",KOKPIT!E2402,"")</f>
        <v/>
      </c>
      <c r="F2402" t="str">
        <f>IF(KOKPIT!F2402&lt;&gt;"",KOKPIT!F2402,"")</f>
        <v/>
      </c>
      <c r="G2402" s="124" t="str">
        <f>IF(E2402&lt;&gt;"",SUMIFS('JPK_KR-1'!AL:AL,'JPK_KR-1'!W:W,F2402),"")</f>
        <v/>
      </c>
      <c r="H2402" s="124" t="str">
        <f>IF(E2402&lt;&gt;"",SUMIFS('JPK_KR-1'!AM:AM,'JPK_KR-1'!W:W,F2402),"")</f>
        <v/>
      </c>
      <c r="I2402" t="str">
        <f>IF(KOKPIT!I2402&lt;&gt;"",KOKPIT!I2402,"")</f>
        <v/>
      </c>
      <c r="J2402" t="str">
        <f>IF(KOKPIT!J2402&lt;&gt;"",KOKPIT!J2402,"")</f>
        <v/>
      </c>
      <c r="K2402" s="124" t="str">
        <f>IF(I2402&lt;&gt;"",SUMIFS('JPK_KR-1'!AJ:AJ,'JPK_KR-1'!W:W,J2402),"")</f>
        <v/>
      </c>
      <c r="L2402" s="124" t="str">
        <f>IF(I2402&lt;&gt;"",SUMIFS('JPK_KR-1'!AK:AK,'JPK_KR-1'!W:W,J2402),"")</f>
        <v/>
      </c>
    </row>
    <row r="2403" spans="1:12" x14ac:dyDescent="0.35">
      <c r="A2403" t="str">
        <f>IF(KOKPIT!A2403&lt;&gt;"",KOKPIT!A2403,"")</f>
        <v/>
      </c>
      <c r="B2403" t="str">
        <f>IF(KOKPIT!B2403&lt;&gt;"",KOKPIT!B2403,"")</f>
        <v/>
      </c>
      <c r="C2403" s="124" t="str">
        <f>IF(A2403&lt;&gt;"",SUMIFS('JPK_KR-1'!AL:AL,'JPK_KR-1'!W:W,B2403),"")</f>
        <v/>
      </c>
      <c r="D2403" s="124" t="str">
        <f>IF(A2403&lt;&gt;"",SUMIFS('JPK_KR-1'!AM:AM,'JPK_KR-1'!W:W,B2403),"")</f>
        <v/>
      </c>
      <c r="E2403" t="str">
        <f>IF(KOKPIT!E2403&lt;&gt;"",KOKPIT!E2403,"")</f>
        <v/>
      </c>
      <c r="F2403" t="str">
        <f>IF(KOKPIT!F2403&lt;&gt;"",KOKPIT!F2403,"")</f>
        <v/>
      </c>
      <c r="G2403" s="124" t="str">
        <f>IF(E2403&lt;&gt;"",SUMIFS('JPK_KR-1'!AL:AL,'JPK_KR-1'!W:W,F2403),"")</f>
        <v/>
      </c>
      <c r="H2403" s="124" t="str">
        <f>IF(E2403&lt;&gt;"",SUMIFS('JPK_KR-1'!AM:AM,'JPK_KR-1'!W:W,F2403),"")</f>
        <v/>
      </c>
      <c r="I2403" t="str">
        <f>IF(KOKPIT!I2403&lt;&gt;"",KOKPIT!I2403,"")</f>
        <v/>
      </c>
      <c r="J2403" t="str">
        <f>IF(KOKPIT!J2403&lt;&gt;"",KOKPIT!J2403,"")</f>
        <v/>
      </c>
      <c r="K2403" s="124" t="str">
        <f>IF(I2403&lt;&gt;"",SUMIFS('JPK_KR-1'!AJ:AJ,'JPK_KR-1'!W:W,J2403),"")</f>
        <v/>
      </c>
      <c r="L2403" s="124" t="str">
        <f>IF(I2403&lt;&gt;"",SUMIFS('JPK_KR-1'!AK:AK,'JPK_KR-1'!W:W,J2403),"")</f>
        <v/>
      </c>
    </row>
    <row r="2404" spans="1:12" x14ac:dyDescent="0.35">
      <c r="A2404" t="str">
        <f>IF(KOKPIT!A2404&lt;&gt;"",KOKPIT!A2404,"")</f>
        <v/>
      </c>
      <c r="B2404" t="str">
        <f>IF(KOKPIT!B2404&lt;&gt;"",KOKPIT!B2404,"")</f>
        <v/>
      </c>
      <c r="C2404" s="124" t="str">
        <f>IF(A2404&lt;&gt;"",SUMIFS('JPK_KR-1'!AL:AL,'JPK_KR-1'!W:W,B2404),"")</f>
        <v/>
      </c>
      <c r="D2404" s="124" t="str">
        <f>IF(A2404&lt;&gt;"",SUMIFS('JPK_KR-1'!AM:AM,'JPK_KR-1'!W:W,B2404),"")</f>
        <v/>
      </c>
      <c r="E2404" t="str">
        <f>IF(KOKPIT!E2404&lt;&gt;"",KOKPIT!E2404,"")</f>
        <v/>
      </c>
      <c r="F2404" t="str">
        <f>IF(KOKPIT!F2404&lt;&gt;"",KOKPIT!F2404,"")</f>
        <v/>
      </c>
      <c r="G2404" s="124" t="str">
        <f>IF(E2404&lt;&gt;"",SUMIFS('JPK_KR-1'!AL:AL,'JPK_KR-1'!W:W,F2404),"")</f>
        <v/>
      </c>
      <c r="H2404" s="124" t="str">
        <f>IF(E2404&lt;&gt;"",SUMIFS('JPK_KR-1'!AM:AM,'JPK_KR-1'!W:W,F2404),"")</f>
        <v/>
      </c>
      <c r="I2404" t="str">
        <f>IF(KOKPIT!I2404&lt;&gt;"",KOKPIT!I2404,"")</f>
        <v/>
      </c>
      <c r="J2404" t="str">
        <f>IF(KOKPIT!J2404&lt;&gt;"",KOKPIT!J2404,"")</f>
        <v/>
      </c>
      <c r="K2404" s="124" t="str">
        <f>IF(I2404&lt;&gt;"",SUMIFS('JPK_KR-1'!AJ:AJ,'JPK_KR-1'!W:W,J2404),"")</f>
        <v/>
      </c>
      <c r="L2404" s="124" t="str">
        <f>IF(I2404&lt;&gt;"",SUMIFS('JPK_KR-1'!AK:AK,'JPK_KR-1'!W:W,J2404),"")</f>
        <v/>
      </c>
    </row>
    <row r="2405" spans="1:12" x14ac:dyDescent="0.35">
      <c r="A2405" t="str">
        <f>IF(KOKPIT!A2405&lt;&gt;"",KOKPIT!A2405,"")</f>
        <v/>
      </c>
      <c r="B2405" t="str">
        <f>IF(KOKPIT!B2405&lt;&gt;"",KOKPIT!B2405,"")</f>
        <v/>
      </c>
      <c r="C2405" s="124" t="str">
        <f>IF(A2405&lt;&gt;"",SUMIFS('JPK_KR-1'!AL:AL,'JPK_KR-1'!W:W,B2405),"")</f>
        <v/>
      </c>
      <c r="D2405" s="124" t="str">
        <f>IF(A2405&lt;&gt;"",SUMIFS('JPK_KR-1'!AM:AM,'JPK_KR-1'!W:W,B2405),"")</f>
        <v/>
      </c>
      <c r="E2405" t="str">
        <f>IF(KOKPIT!E2405&lt;&gt;"",KOKPIT!E2405,"")</f>
        <v/>
      </c>
      <c r="F2405" t="str">
        <f>IF(KOKPIT!F2405&lt;&gt;"",KOKPIT!F2405,"")</f>
        <v/>
      </c>
      <c r="G2405" s="124" t="str">
        <f>IF(E2405&lt;&gt;"",SUMIFS('JPK_KR-1'!AL:AL,'JPK_KR-1'!W:W,F2405),"")</f>
        <v/>
      </c>
      <c r="H2405" s="124" t="str">
        <f>IF(E2405&lt;&gt;"",SUMIFS('JPK_KR-1'!AM:AM,'JPK_KR-1'!W:W,F2405),"")</f>
        <v/>
      </c>
      <c r="I2405" t="str">
        <f>IF(KOKPIT!I2405&lt;&gt;"",KOKPIT!I2405,"")</f>
        <v/>
      </c>
      <c r="J2405" t="str">
        <f>IF(KOKPIT!J2405&lt;&gt;"",KOKPIT!J2405,"")</f>
        <v/>
      </c>
      <c r="K2405" s="124" t="str">
        <f>IF(I2405&lt;&gt;"",SUMIFS('JPK_KR-1'!AJ:AJ,'JPK_KR-1'!W:W,J2405),"")</f>
        <v/>
      </c>
      <c r="L2405" s="124" t="str">
        <f>IF(I2405&lt;&gt;"",SUMIFS('JPK_KR-1'!AK:AK,'JPK_KR-1'!W:W,J2405),"")</f>
        <v/>
      </c>
    </row>
    <row r="2406" spans="1:12" x14ac:dyDescent="0.35">
      <c r="A2406" t="str">
        <f>IF(KOKPIT!A2406&lt;&gt;"",KOKPIT!A2406,"")</f>
        <v/>
      </c>
      <c r="B2406" t="str">
        <f>IF(KOKPIT!B2406&lt;&gt;"",KOKPIT!B2406,"")</f>
        <v/>
      </c>
      <c r="C2406" s="124" t="str">
        <f>IF(A2406&lt;&gt;"",SUMIFS('JPK_KR-1'!AL:AL,'JPK_KR-1'!W:W,B2406),"")</f>
        <v/>
      </c>
      <c r="D2406" s="124" t="str">
        <f>IF(A2406&lt;&gt;"",SUMIFS('JPK_KR-1'!AM:AM,'JPK_KR-1'!W:W,B2406),"")</f>
        <v/>
      </c>
      <c r="E2406" t="str">
        <f>IF(KOKPIT!E2406&lt;&gt;"",KOKPIT!E2406,"")</f>
        <v/>
      </c>
      <c r="F2406" t="str">
        <f>IF(KOKPIT!F2406&lt;&gt;"",KOKPIT!F2406,"")</f>
        <v/>
      </c>
      <c r="G2406" s="124" t="str">
        <f>IF(E2406&lt;&gt;"",SUMIFS('JPK_KR-1'!AL:AL,'JPK_KR-1'!W:W,F2406),"")</f>
        <v/>
      </c>
      <c r="H2406" s="124" t="str">
        <f>IF(E2406&lt;&gt;"",SUMIFS('JPK_KR-1'!AM:AM,'JPK_KR-1'!W:W,F2406),"")</f>
        <v/>
      </c>
      <c r="I2406" t="str">
        <f>IF(KOKPIT!I2406&lt;&gt;"",KOKPIT!I2406,"")</f>
        <v/>
      </c>
      <c r="J2406" t="str">
        <f>IF(KOKPIT!J2406&lt;&gt;"",KOKPIT!J2406,"")</f>
        <v/>
      </c>
      <c r="K2406" s="124" t="str">
        <f>IF(I2406&lt;&gt;"",SUMIFS('JPK_KR-1'!AJ:AJ,'JPK_KR-1'!W:W,J2406),"")</f>
        <v/>
      </c>
      <c r="L2406" s="124" t="str">
        <f>IF(I2406&lt;&gt;"",SUMIFS('JPK_KR-1'!AK:AK,'JPK_KR-1'!W:W,J2406),"")</f>
        <v/>
      </c>
    </row>
    <row r="2407" spans="1:12" x14ac:dyDescent="0.35">
      <c r="A2407" t="str">
        <f>IF(KOKPIT!A2407&lt;&gt;"",KOKPIT!A2407,"")</f>
        <v/>
      </c>
      <c r="B2407" t="str">
        <f>IF(KOKPIT!B2407&lt;&gt;"",KOKPIT!B2407,"")</f>
        <v/>
      </c>
      <c r="C2407" s="124" t="str">
        <f>IF(A2407&lt;&gt;"",SUMIFS('JPK_KR-1'!AL:AL,'JPK_KR-1'!W:W,B2407),"")</f>
        <v/>
      </c>
      <c r="D2407" s="124" t="str">
        <f>IF(A2407&lt;&gt;"",SUMIFS('JPK_KR-1'!AM:AM,'JPK_KR-1'!W:W,B2407),"")</f>
        <v/>
      </c>
      <c r="E2407" t="str">
        <f>IF(KOKPIT!E2407&lt;&gt;"",KOKPIT!E2407,"")</f>
        <v/>
      </c>
      <c r="F2407" t="str">
        <f>IF(KOKPIT!F2407&lt;&gt;"",KOKPIT!F2407,"")</f>
        <v/>
      </c>
      <c r="G2407" s="124" t="str">
        <f>IF(E2407&lt;&gt;"",SUMIFS('JPK_KR-1'!AL:AL,'JPK_KR-1'!W:W,F2407),"")</f>
        <v/>
      </c>
      <c r="H2407" s="124" t="str">
        <f>IF(E2407&lt;&gt;"",SUMIFS('JPK_KR-1'!AM:AM,'JPK_KR-1'!W:W,F2407),"")</f>
        <v/>
      </c>
      <c r="I2407" t="str">
        <f>IF(KOKPIT!I2407&lt;&gt;"",KOKPIT!I2407,"")</f>
        <v/>
      </c>
      <c r="J2407" t="str">
        <f>IF(KOKPIT!J2407&lt;&gt;"",KOKPIT!J2407,"")</f>
        <v/>
      </c>
      <c r="K2407" s="124" t="str">
        <f>IF(I2407&lt;&gt;"",SUMIFS('JPK_KR-1'!AJ:AJ,'JPK_KR-1'!W:W,J2407),"")</f>
        <v/>
      </c>
      <c r="L2407" s="124" t="str">
        <f>IF(I2407&lt;&gt;"",SUMIFS('JPK_KR-1'!AK:AK,'JPK_KR-1'!W:W,J2407),"")</f>
        <v/>
      </c>
    </row>
    <row r="2408" spans="1:12" x14ac:dyDescent="0.35">
      <c r="A2408" t="str">
        <f>IF(KOKPIT!A2408&lt;&gt;"",KOKPIT!A2408,"")</f>
        <v/>
      </c>
      <c r="B2408" t="str">
        <f>IF(KOKPIT!B2408&lt;&gt;"",KOKPIT!B2408,"")</f>
        <v/>
      </c>
      <c r="C2408" s="124" t="str">
        <f>IF(A2408&lt;&gt;"",SUMIFS('JPK_KR-1'!AL:AL,'JPK_KR-1'!W:W,B2408),"")</f>
        <v/>
      </c>
      <c r="D2408" s="124" t="str">
        <f>IF(A2408&lt;&gt;"",SUMIFS('JPK_KR-1'!AM:AM,'JPK_KR-1'!W:W,B2408),"")</f>
        <v/>
      </c>
      <c r="E2408" t="str">
        <f>IF(KOKPIT!E2408&lt;&gt;"",KOKPIT!E2408,"")</f>
        <v/>
      </c>
      <c r="F2408" t="str">
        <f>IF(KOKPIT!F2408&lt;&gt;"",KOKPIT!F2408,"")</f>
        <v/>
      </c>
      <c r="G2408" s="124" t="str">
        <f>IF(E2408&lt;&gt;"",SUMIFS('JPK_KR-1'!AL:AL,'JPK_KR-1'!W:W,F2408),"")</f>
        <v/>
      </c>
      <c r="H2408" s="124" t="str">
        <f>IF(E2408&lt;&gt;"",SUMIFS('JPK_KR-1'!AM:AM,'JPK_KR-1'!W:W,F2408),"")</f>
        <v/>
      </c>
      <c r="I2408" t="str">
        <f>IF(KOKPIT!I2408&lt;&gt;"",KOKPIT!I2408,"")</f>
        <v/>
      </c>
      <c r="J2408" t="str">
        <f>IF(KOKPIT!J2408&lt;&gt;"",KOKPIT!J2408,"")</f>
        <v/>
      </c>
      <c r="K2408" s="124" t="str">
        <f>IF(I2408&lt;&gt;"",SUMIFS('JPK_KR-1'!AJ:AJ,'JPK_KR-1'!W:W,J2408),"")</f>
        <v/>
      </c>
      <c r="L2408" s="124" t="str">
        <f>IF(I2408&lt;&gt;"",SUMIFS('JPK_KR-1'!AK:AK,'JPK_KR-1'!W:W,J2408),"")</f>
        <v/>
      </c>
    </row>
    <row r="2409" spans="1:12" x14ac:dyDescent="0.35">
      <c r="A2409" t="str">
        <f>IF(KOKPIT!A2409&lt;&gt;"",KOKPIT!A2409,"")</f>
        <v/>
      </c>
      <c r="B2409" t="str">
        <f>IF(KOKPIT!B2409&lt;&gt;"",KOKPIT!B2409,"")</f>
        <v/>
      </c>
      <c r="C2409" s="124" t="str">
        <f>IF(A2409&lt;&gt;"",SUMIFS('JPK_KR-1'!AL:AL,'JPK_KR-1'!W:W,B2409),"")</f>
        <v/>
      </c>
      <c r="D2409" s="124" t="str">
        <f>IF(A2409&lt;&gt;"",SUMIFS('JPK_KR-1'!AM:AM,'JPK_KR-1'!W:W,B2409),"")</f>
        <v/>
      </c>
      <c r="E2409" t="str">
        <f>IF(KOKPIT!E2409&lt;&gt;"",KOKPIT!E2409,"")</f>
        <v/>
      </c>
      <c r="F2409" t="str">
        <f>IF(KOKPIT!F2409&lt;&gt;"",KOKPIT!F2409,"")</f>
        <v/>
      </c>
      <c r="G2409" s="124" t="str">
        <f>IF(E2409&lt;&gt;"",SUMIFS('JPK_KR-1'!AL:AL,'JPK_KR-1'!W:W,F2409),"")</f>
        <v/>
      </c>
      <c r="H2409" s="124" t="str">
        <f>IF(E2409&lt;&gt;"",SUMIFS('JPK_KR-1'!AM:AM,'JPK_KR-1'!W:W,F2409),"")</f>
        <v/>
      </c>
      <c r="I2409" t="str">
        <f>IF(KOKPIT!I2409&lt;&gt;"",KOKPIT!I2409,"")</f>
        <v/>
      </c>
      <c r="J2409" t="str">
        <f>IF(KOKPIT!J2409&lt;&gt;"",KOKPIT!J2409,"")</f>
        <v/>
      </c>
      <c r="K2409" s="124" t="str">
        <f>IF(I2409&lt;&gt;"",SUMIFS('JPK_KR-1'!AJ:AJ,'JPK_KR-1'!W:W,J2409),"")</f>
        <v/>
      </c>
      <c r="L2409" s="124" t="str">
        <f>IF(I2409&lt;&gt;"",SUMIFS('JPK_KR-1'!AK:AK,'JPK_KR-1'!W:W,J2409),"")</f>
        <v/>
      </c>
    </row>
    <row r="2410" spans="1:12" x14ac:dyDescent="0.35">
      <c r="A2410" t="str">
        <f>IF(KOKPIT!A2410&lt;&gt;"",KOKPIT!A2410,"")</f>
        <v/>
      </c>
      <c r="B2410" t="str">
        <f>IF(KOKPIT!B2410&lt;&gt;"",KOKPIT!B2410,"")</f>
        <v/>
      </c>
      <c r="C2410" s="124" t="str">
        <f>IF(A2410&lt;&gt;"",SUMIFS('JPK_KR-1'!AL:AL,'JPK_KR-1'!W:W,B2410),"")</f>
        <v/>
      </c>
      <c r="D2410" s="124" t="str">
        <f>IF(A2410&lt;&gt;"",SUMIFS('JPK_KR-1'!AM:AM,'JPK_KR-1'!W:W,B2410),"")</f>
        <v/>
      </c>
      <c r="E2410" t="str">
        <f>IF(KOKPIT!E2410&lt;&gt;"",KOKPIT!E2410,"")</f>
        <v/>
      </c>
      <c r="F2410" t="str">
        <f>IF(KOKPIT!F2410&lt;&gt;"",KOKPIT!F2410,"")</f>
        <v/>
      </c>
      <c r="G2410" s="124" t="str">
        <f>IF(E2410&lt;&gt;"",SUMIFS('JPK_KR-1'!AL:AL,'JPK_KR-1'!W:W,F2410),"")</f>
        <v/>
      </c>
      <c r="H2410" s="124" t="str">
        <f>IF(E2410&lt;&gt;"",SUMIFS('JPK_KR-1'!AM:AM,'JPK_KR-1'!W:W,F2410),"")</f>
        <v/>
      </c>
      <c r="I2410" t="str">
        <f>IF(KOKPIT!I2410&lt;&gt;"",KOKPIT!I2410,"")</f>
        <v/>
      </c>
      <c r="J2410" t="str">
        <f>IF(KOKPIT!J2410&lt;&gt;"",KOKPIT!J2410,"")</f>
        <v/>
      </c>
      <c r="K2410" s="124" t="str">
        <f>IF(I2410&lt;&gt;"",SUMIFS('JPK_KR-1'!AJ:AJ,'JPK_KR-1'!W:W,J2410),"")</f>
        <v/>
      </c>
      <c r="L2410" s="124" t="str">
        <f>IF(I2410&lt;&gt;"",SUMIFS('JPK_KR-1'!AK:AK,'JPK_KR-1'!W:W,J2410),"")</f>
        <v/>
      </c>
    </row>
    <row r="2411" spans="1:12" x14ac:dyDescent="0.35">
      <c r="A2411" t="str">
        <f>IF(KOKPIT!A2411&lt;&gt;"",KOKPIT!A2411,"")</f>
        <v/>
      </c>
      <c r="B2411" t="str">
        <f>IF(KOKPIT!B2411&lt;&gt;"",KOKPIT!B2411,"")</f>
        <v/>
      </c>
      <c r="C2411" s="124" t="str">
        <f>IF(A2411&lt;&gt;"",SUMIFS('JPK_KR-1'!AL:AL,'JPK_KR-1'!W:W,B2411),"")</f>
        <v/>
      </c>
      <c r="D2411" s="124" t="str">
        <f>IF(A2411&lt;&gt;"",SUMIFS('JPK_KR-1'!AM:AM,'JPK_KR-1'!W:W,B2411),"")</f>
        <v/>
      </c>
      <c r="E2411" t="str">
        <f>IF(KOKPIT!E2411&lt;&gt;"",KOKPIT!E2411,"")</f>
        <v/>
      </c>
      <c r="F2411" t="str">
        <f>IF(KOKPIT!F2411&lt;&gt;"",KOKPIT!F2411,"")</f>
        <v/>
      </c>
      <c r="G2411" s="124" t="str">
        <f>IF(E2411&lt;&gt;"",SUMIFS('JPK_KR-1'!AL:AL,'JPK_KR-1'!W:W,F2411),"")</f>
        <v/>
      </c>
      <c r="H2411" s="124" t="str">
        <f>IF(E2411&lt;&gt;"",SUMIFS('JPK_KR-1'!AM:AM,'JPK_KR-1'!W:W,F2411),"")</f>
        <v/>
      </c>
      <c r="I2411" t="str">
        <f>IF(KOKPIT!I2411&lt;&gt;"",KOKPIT!I2411,"")</f>
        <v/>
      </c>
      <c r="J2411" t="str">
        <f>IF(KOKPIT!J2411&lt;&gt;"",KOKPIT!J2411,"")</f>
        <v/>
      </c>
      <c r="K2411" s="124" t="str">
        <f>IF(I2411&lt;&gt;"",SUMIFS('JPK_KR-1'!AJ:AJ,'JPK_KR-1'!W:W,J2411),"")</f>
        <v/>
      </c>
      <c r="L2411" s="124" t="str">
        <f>IF(I2411&lt;&gt;"",SUMIFS('JPK_KR-1'!AK:AK,'JPK_KR-1'!W:W,J2411),"")</f>
        <v/>
      </c>
    </row>
    <row r="2412" spans="1:12" x14ac:dyDescent="0.35">
      <c r="A2412" t="str">
        <f>IF(KOKPIT!A2412&lt;&gt;"",KOKPIT!A2412,"")</f>
        <v/>
      </c>
      <c r="B2412" t="str">
        <f>IF(KOKPIT!B2412&lt;&gt;"",KOKPIT!B2412,"")</f>
        <v/>
      </c>
      <c r="C2412" s="124" t="str">
        <f>IF(A2412&lt;&gt;"",SUMIFS('JPK_KR-1'!AL:AL,'JPK_KR-1'!W:W,B2412),"")</f>
        <v/>
      </c>
      <c r="D2412" s="124" t="str">
        <f>IF(A2412&lt;&gt;"",SUMIFS('JPK_KR-1'!AM:AM,'JPK_KR-1'!W:W,B2412),"")</f>
        <v/>
      </c>
      <c r="E2412" t="str">
        <f>IF(KOKPIT!E2412&lt;&gt;"",KOKPIT!E2412,"")</f>
        <v/>
      </c>
      <c r="F2412" t="str">
        <f>IF(KOKPIT!F2412&lt;&gt;"",KOKPIT!F2412,"")</f>
        <v/>
      </c>
      <c r="G2412" s="124" t="str">
        <f>IF(E2412&lt;&gt;"",SUMIFS('JPK_KR-1'!AL:AL,'JPK_KR-1'!W:W,F2412),"")</f>
        <v/>
      </c>
      <c r="H2412" s="124" t="str">
        <f>IF(E2412&lt;&gt;"",SUMIFS('JPK_KR-1'!AM:AM,'JPK_KR-1'!W:W,F2412),"")</f>
        <v/>
      </c>
      <c r="I2412" t="str">
        <f>IF(KOKPIT!I2412&lt;&gt;"",KOKPIT!I2412,"")</f>
        <v/>
      </c>
      <c r="J2412" t="str">
        <f>IF(KOKPIT!J2412&lt;&gt;"",KOKPIT!J2412,"")</f>
        <v/>
      </c>
      <c r="K2412" s="124" t="str">
        <f>IF(I2412&lt;&gt;"",SUMIFS('JPK_KR-1'!AJ:AJ,'JPK_KR-1'!W:W,J2412),"")</f>
        <v/>
      </c>
      <c r="L2412" s="124" t="str">
        <f>IF(I2412&lt;&gt;"",SUMIFS('JPK_KR-1'!AK:AK,'JPK_KR-1'!W:W,J2412),"")</f>
        <v/>
      </c>
    </row>
    <row r="2413" spans="1:12" x14ac:dyDescent="0.35">
      <c r="A2413" t="str">
        <f>IF(KOKPIT!A2413&lt;&gt;"",KOKPIT!A2413,"")</f>
        <v/>
      </c>
      <c r="B2413" t="str">
        <f>IF(KOKPIT!B2413&lt;&gt;"",KOKPIT!B2413,"")</f>
        <v/>
      </c>
      <c r="C2413" s="124" t="str">
        <f>IF(A2413&lt;&gt;"",SUMIFS('JPK_KR-1'!AL:AL,'JPK_KR-1'!W:W,B2413),"")</f>
        <v/>
      </c>
      <c r="D2413" s="124" t="str">
        <f>IF(A2413&lt;&gt;"",SUMIFS('JPK_KR-1'!AM:AM,'JPK_KR-1'!W:W,B2413),"")</f>
        <v/>
      </c>
      <c r="E2413" t="str">
        <f>IF(KOKPIT!E2413&lt;&gt;"",KOKPIT!E2413,"")</f>
        <v/>
      </c>
      <c r="F2413" t="str">
        <f>IF(KOKPIT!F2413&lt;&gt;"",KOKPIT!F2413,"")</f>
        <v/>
      </c>
      <c r="G2413" s="124" t="str">
        <f>IF(E2413&lt;&gt;"",SUMIFS('JPK_KR-1'!AL:AL,'JPK_KR-1'!W:W,F2413),"")</f>
        <v/>
      </c>
      <c r="H2413" s="124" t="str">
        <f>IF(E2413&lt;&gt;"",SUMIFS('JPK_KR-1'!AM:AM,'JPK_KR-1'!W:W,F2413),"")</f>
        <v/>
      </c>
      <c r="I2413" t="str">
        <f>IF(KOKPIT!I2413&lt;&gt;"",KOKPIT!I2413,"")</f>
        <v/>
      </c>
      <c r="J2413" t="str">
        <f>IF(KOKPIT!J2413&lt;&gt;"",KOKPIT!J2413,"")</f>
        <v/>
      </c>
      <c r="K2413" s="124" t="str">
        <f>IF(I2413&lt;&gt;"",SUMIFS('JPK_KR-1'!AJ:AJ,'JPK_KR-1'!W:W,J2413),"")</f>
        <v/>
      </c>
      <c r="L2413" s="124" t="str">
        <f>IF(I2413&lt;&gt;"",SUMIFS('JPK_KR-1'!AK:AK,'JPK_KR-1'!W:W,J2413),"")</f>
        <v/>
      </c>
    </row>
    <row r="2414" spans="1:12" x14ac:dyDescent="0.35">
      <c r="A2414" t="str">
        <f>IF(KOKPIT!A2414&lt;&gt;"",KOKPIT!A2414,"")</f>
        <v/>
      </c>
      <c r="B2414" t="str">
        <f>IF(KOKPIT!B2414&lt;&gt;"",KOKPIT!B2414,"")</f>
        <v/>
      </c>
      <c r="C2414" s="124" t="str">
        <f>IF(A2414&lt;&gt;"",SUMIFS('JPK_KR-1'!AL:AL,'JPK_KR-1'!W:W,B2414),"")</f>
        <v/>
      </c>
      <c r="D2414" s="124" t="str">
        <f>IF(A2414&lt;&gt;"",SUMIFS('JPK_KR-1'!AM:AM,'JPK_KR-1'!W:W,B2414),"")</f>
        <v/>
      </c>
      <c r="E2414" t="str">
        <f>IF(KOKPIT!E2414&lt;&gt;"",KOKPIT!E2414,"")</f>
        <v/>
      </c>
      <c r="F2414" t="str">
        <f>IF(KOKPIT!F2414&lt;&gt;"",KOKPIT!F2414,"")</f>
        <v/>
      </c>
      <c r="G2414" s="124" t="str">
        <f>IF(E2414&lt;&gt;"",SUMIFS('JPK_KR-1'!AL:AL,'JPK_KR-1'!W:W,F2414),"")</f>
        <v/>
      </c>
      <c r="H2414" s="124" t="str">
        <f>IF(E2414&lt;&gt;"",SUMIFS('JPK_KR-1'!AM:AM,'JPK_KR-1'!W:W,F2414),"")</f>
        <v/>
      </c>
      <c r="I2414" t="str">
        <f>IF(KOKPIT!I2414&lt;&gt;"",KOKPIT!I2414,"")</f>
        <v/>
      </c>
      <c r="J2414" t="str">
        <f>IF(KOKPIT!J2414&lt;&gt;"",KOKPIT!J2414,"")</f>
        <v/>
      </c>
      <c r="K2414" s="124" t="str">
        <f>IF(I2414&lt;&gt;"",SUMIFS('JPK_KR-1'!AJ:AJ,'JPK_KR-1'!W:W,J2414),"")</f>
        <v/>
      </c>
      <c r="L2414" s="124" t="str">
        <f>IF(I2414&lt;&gt;"",SUMIFS('JPK_KR-1'!AK:AK,'JPK_KR-1'!W:W,J2414),"")</f>
        <v/>
      </c>
    </row>
    <row r="2415" spans="1:12" x14ac:dyDescent="0.35">
      <c r="A2415" t="str">
        <f>IF(KOKPIT!A2415&lt;&gt;"",KOKPIT!A2415,"")</f>
        <v/>
      </c>
      <c r="B2415" t="str">
        <f>IF(KOKPIT!B2415&lt;&gt;"",KOKPIT!B2415,"")</f>
        <v/>
      </c>
      <c r="C2415" s="124" t="str">
        <f>IF(A2415&lt;&gt;"",SUMIFS('JPK_KR-1'!AL:AL,'JPK_KR-1'!W:W,B2415),"")</f>
        <v/>
      </c>
      <c r="D2415" s="124" t="str">
        <f>IF(A2415&lt;&gt;"",SUMIFS('JPK_KR-1'!AM:AM,'JPK_KR-1'!W:W,B2415),"")</f>
        <v/>
      </c>
      <c r="E2415" t="str">
        <f>IF(KOKPIT!E2415&lt;&gt;"",KOKPIT!E2415,"")</f>
        <v/>
      </c>
      <c r="F2415" t="str">
        <f>IF(KOKPIT!F2415&lt;&gt;"",KOKPIT!F2415,"")</f>
        <v/>
      </c>
      <c r="G2415" s="124" t="str">
        <f>IF(E2415&lt;&gt;"",SUMIFS('JPK_KR-1'!AL:AL,'JPK_KR-1'!W:W,F2415),"")</f>
        <v/>
      </c>
      <c r="H2415" s="124" t="str">
        <f>IF(E2415&lt;&gt;"",SUMIFS('JPK_KR-1'!AM:AM,'JPK_KR-1'!W:W,F2415),"")</f>
        <v/>
      </c>
      <c r="I2415" t="str">
        <f>IF(KOKPIT!I2415&lt;&gt;"",KOKPIT!I2415,"")</f>
        <v/>
      </c>
      <c r="J2415" t="str">
        <f>IF(KOKPIT!J2415&lt;&gt;"",KOKPIT!J2415,"")</f>
        <v/>
      </c>
      <c r="K2415" s="124" t="str">
        <f>IF(I2415&lt;&gt;"",SUMIFS('JPK_KR-1'!AJ:AJ,'JPK_KR-1'!W:W,J2415),"")</f>
        <v/>
      </c>
      <c r="L2415" s="124" t="str">
        <f>IF(I2415&lt;&gt;"",SUMIFS('JPK_KR-1'!AK:AK,'JPK_KR-1'!W:W,J2415),"")</f>
        <v/>
      </c>
    </row>
    <row r="2416" spans="1:12" x14ac:dyDescent="0.35">
      <c r="A2416" t="str">
        <f>IF(KOKPIT!A2416&lt;&gt;"",KOKPIT!A2416,"")</f>
        <v/>
      </c>
      <c r="B2416" t="str">
        <f>IF(KOKPIT!B2416&lt;&gt;"",KOKPIT!B2416,"")</f>
        <v/>
      </c>
      <c r="C2416" s="124" t="str">
        <f>IF(A2416&lt;&gt;"",SUMIFS('JPK_KR-1'!AL:AL,'JPK_KR-1'!W:W,B2416),"")</f>
        <v/>
      </c>
      <c r="D2416" s="124" t="str">
        <f>IF(A2416&lt;&gt;"",SUMIFS('JPK_KR-1'!AM:AM,'JPK_KR-1'!W:W,B2416),"")</f>
        <v/>
      </c>
      <c r="E2416" t="str">
        <f>IF(KOKPIT!E2416&lt;&gt;"",KOKPIT!E2416,"")</f>
        <v/>
      </c>
      <c r="F2416" t="str">
        <f>IF(KOKPIT!F2416&lt;&gt;"",KOKPIT!F2416,"")</f>
        <v/>
      </c>
      <c r="G2416" s="124" t="str">
        <f>IF(E2416&lt;&gt;"",SUMIFS('JPK_KR-1'!AL:AL,'JPK_KR-1'!W:W,F2416),"")</f>
        <v/>
      </c>
      <c r="H2416" s="124" t="str">
        <f>IF(E2416&lt;&gt;"",SUMIFS('JPK_KR-1'!AM:AM,'JPK_KR-1'!W:W,F2416),"")</f>
        <v/>
      </c>
      <c r="I2416" t="str">
        <f>IF(KOKPIT!I2416&lt;&gt;"",KOKPIT!I2416,"")</f>
        <v/>
      </c>
      <c r="J2416" t="str">
        <f>IF(KOKPIT!J2416&lt;&gt;"",KOKPIT!J2416,"")</f>
        <v/>
      </c>
      <c r="K2416" s="124" t="str">
        <f>IF(I2416&lt;&gt;"",SUMIFS('JPK_KR-1'!AJ:AJ,'JPK_KR-1'!W:W,J2416),"")</f>
        <v/>
      </c>
      <c r="L2416" s="124" t="str">
        <f>IF(I2416&lt;&gt;"",SUMIFS('JPK_KR-1'!AK:AK,'JPK_KR-1'!W:W,J2416),"")</f>
        <v/>
      </c>
    </row>
    <row r="2417" spans="1:12" x14ac:dyDescent="0.35">
      <c r="A2417" t="str">
        <f>IF(KOKPIT!A2417&lt;&gt;"",KOKPIT!A2417,"")</f>
        <v/>
      </c>
      <c r="B2417" t="str">
        <f>IF(KOKPIT!B2417&lt;&gt;"",KOKPIT!B2417,"")</f>
        <v/>
      </c>
      <c r="C2417" s="124" t="str">
        <f>IF(A2417&lt;&gt;"",SUMIFS('JPK_KR-1'!AL:AL,'JPK_KR-1'!W:W,B2417),"")</f>
        <v/>
      </c>
      <c r="D2417" s="124" t="str">
        <f>IF(A2417&lt;&gt;"",SUMIFS('JPK_KR-1'!AM:AM,'JPK_KR-1'!W:W,B2417),"")</f>
        <v/>
      </c>
      <c r="E2417" t="str">
        <f>IF(KOKPIT!E2417&lt;&gt;"",KOKPIT!E2417,"")</f>
        <v/>
      </c>
      <c r="F2417" t="str">
        <f>IF(KOKPIT!F2417&lt;&gt;"",KOKPIT!F2417,"")</f>
        <v/>
      </c>
      <c r="G2417" s="124" t="str">
        <f>IF(E2417&lt;&gt;"",SUMIFS('JPK_KR-1'!AL:AL,'JPK_KR-1'!W:W,F2417),"")</f>
        <v/>
      </c>
      <c r="H2417" s="124" t="str">
        <f>IF(E2417&lt;&gt;"",SUMIFS('JPK_KR-1'!AM:AM,'JPK_KR-1'!W:W,F2417),"")</f>
        <v/>
      </c>
      <c r="I2417" t="str">
        <f>IF(KOKPIT!I2417&lt;&gt;"",KOKPIT!I2417,"")</f>
        <v/>
      </c>
      <c r="J2417" t="str">
        <f>IF(KOKPIT!J2417&lt;&gt;"",KOKPIT!J2417,"")</f>
        <v/>
      </c>
      <c r="K2417" s="124" t="str">
        <f>IF(I2417&lt;&gt;"",SUMIFS('JPK_KR-1'!AJ:AJ,'JPK_KR-1'!W:W,J2417),"")</f>
        <v/>
      </c>
      <c r="L2417" s="124" t="str">
        <f>IF(I2417&lt;&gt;"",SUMIFS('JPK_KR-1'!AK:AK,'JPK_KR-1'!W:W,J2417),"")</f>
        <v/>
      </c>
    </row>
    <row r="2418" spans="1:12" x14ac:dyDescent="0.35">
      <c r="A2418" t="str">
        <f>IF(KOKPIT!A2418&lt;&gt;"",KOKPIT!A2418,"")</f>
        <v/>
      </c>
      <c r="B2418" t="str">
        <f>IF(KOKPIT!B2418&lt;&gt;"",KOKPIT!B2418,"")</f>
        <v/>
      </c>
      <c r="C2418" s="124" t="str">
        <f>IF(A2418&lt;&gt;"",SUMIFS('JPK_KR-1'!AL:AL,'JPK_KR-1'!W:W,B2418),"")</f>
        <v/>
      </c>
      <c r="D2418" s="124" t="str">
        <f>IF(A2418&lt;&gt;"",SUMIFS('JPK_KR-1'!AM:AM,'JPK_KR-1'!W:W,B2418),"")</f>
        <v/>
      </c>
      <c r="E2418" t="str">
        <f>IF(KOKPIT!E2418&lt;&gt;"",KOKPIT!E2418,"")</f>
        <v/>
      </c>
      <c r="F2418" t="str">
        <f>IF(KOKPIT!F2418&lt;&gt;"",KOKPIT!F2418,"")</f>
        <v/>
      </c>
      <c r="G2418" s="124" t="str">
        <f>IF(E2418&lt;&gt;"",SUMIFS('JPK_KR-1'!AL:AL,'JPK_KR-1'!W:W,F2418),"")</f>
        <v/>
      </c>
      <c r="H2418" s="124" t="str">
        <f>IF(E2418&lt;&gt;"",SUMIFS('JPK_KR-1'!AM:AM,'JPK_KR-1'!W:W,F2418),"")</f>
        <v/>
      </c>
      <c r="I2418" t="str">
        <f>IF(KOKPIT!I2418&lt;&gt;"",KOKPIT!I2418,"")</f>
        <v/>
      </c>
      <c r="J2418" t="str">
        <f>IF(KOKPIT!J2418&lt;&gt;"",KOKPIT!J2418,"")</f>
        <v/>
      </c>
      <c r="K2418" s="124" t="str">
        <f>IF(I2418&lt;&gt;"",SUMIFS('JPK_KR-1'!AJ:AJ,'JPK_KR-1'!W:W,J2418),"")</f>
        <v/>
      </c>
      <c r="L2418" s="124" t="str">
        <f>IF(I2418&lt;&gt;"",SUMIFS('JPK_KR-1'!AK:AK,'JPK_KR-1'!W:W,J2418),"")</f>
        <v/>
      </c>
    </row>
    <row r="2419" spans="1:12" x14ac:dyDescent="0.35">
      <c r="A2419" t="str">
        <f>IF(KOKPIT!A2419&lt;&gt;"",KOKPIT!A2419,"")</f>
        <v/>
      </c>
      <c r="B2419" t="str">
        <f>IF(KOKPIT!B2419&lt;&gt;"",KOKPIT!B2419,"")</f>
        <v/>
      </c>
      <c r="C2419" s="124" t="str">
        <f>IF(A2419&lt;&gt;"",SUMIFS('JPK_KR-1'!AL:AL,'JPK_KR-1'!W:W,B2419),"")</f>
        <v/>
      </c>
      <c r="D2419" s="124" t="str">
        <f>IF(A2419&lt;&gt;"",SUMIFS('JPK_KR-1'!AM:AM,'JPK_KR-1'!W:W,B2419),"")</f>
        <v/>
      </c>
      <c r="E2419" t="str">
        <f>IF(KOKPIT!E2419&lt;&gt;"",KOKPIT!E2419,"")</f>
        <v/>
      </c>
      <c r="F2419" t="str">
        <f>IF(KOKPIT!F2419&lt;&gt;"",KOKPIT!F2419,"")</f>
        <v/>
      </c>
      <c r="G2419" s="124" t="str">
        <f>IF(E2419&lt;&gt;"",SUMIFS('JPK_KR-1'!AL:AL,'JPK_KR-1'!W:W,F2419),"")</f>
        <v/>
      </c>
      <c r="H2419" s="124" t="str">
        <f>IF(E2419&lt;&gt;"",SUMIFS('JPK_KR-1'!AM:AM,'JPK_KR-1'!W:W,F2419),"")</f>
        <v/>
      </c>
      <c r="I2419" t="str">
        <f>IF(KOKPIT!I2419&lt;&gt;"",KOKPIT!I2419,"")</f>
        <v/>
      </c>
      <c r="J2419" t="str">
        <f>IF(KOKPIT!J2419&lt;&gt;"",KOKPIT!J2419,"")</f>
        <v/>
      </c>
      <c r="K2419" s="124" t="str">
        <f>IF(I2419&lt;&gt;"",SUMIFS('JPK_KR-1'!AJ:AJ,'JPK_KR-1'!W:W,J2419),"")</f>
        <v/>
      </c>
      <c r="L2419" s="124" t="str">
        <f>IF(I2419&lt;&gt;"",SUMIFS('JPK_KR-1'!AK:AK,'JPK_KR-1'!W:W,J2419),"")</f>
        <v/>
      </c>
    </row>
    <row r="2420" spans="1:12" x14ac:dyDescent="0.35">
      <c r="A2420" t="str">
        <f>IF(KOKPIT!A2420&lt;&gt;"",KOKPIT!A2420,"")</f>
        <v/>
      </c>
      <c r="B2420" t="str">
        <f>IF(KOKPIT!B2420&lt;&gt;"",KOKPIT!B2420,"")</f>
        <v/>
      </c>
      <c r="C2420" s="124" t="str">
        <f>IF(A2420&lt;&gt;"",SUMIFS('JPK_KR-1'!AL:AL,'JPK_KR-1'!W:W,B2420),"")</f>
        <v/>
      </c>
      <c r="D2420" s="124" t="str">
        <f>IF(A2420&lt;&gt;"",SUMIFS('JPK_KR-1'!AM:AM,'JPK_KR-1'!W:W,B2420),"")</f>
        <v/>
      </c>
      <c r="E2420" t="str">
        <f>IF(KOKPIT!E2420&lt;&gt;"",KOKPIT!E2420,"")</f>
        <v/>
      </c>
      <c r="F2420" t="str">
        <f>IF(KOKPIT!F2420&lt;&gt;"",KOKPIT!F2420,"")</f>
        <v/>
      </c>
      <c r="G2420" s="124" t="str">
        <f>IF(E2420&lt;&gt;"",SUMIFS('JPK_KR-1'!AL:AL,'JPK_KR-1'!W:W,F2420),"")</f>
        <v/>
      </c>
      <c r="H2420" s="124" t="str">
        <f>IF(E2420&lt;&gt;"",SUMIFS('JPK_KR-1'!AM:AM,'JPK_KR-1'!W:W,F2420),"")</f>
        <v/>
      </c>
      <c r="I2420" t="str">
        <f>IF(KOKPIT!I2420&lt;&gt;"",KOKPIT!I2420,"")</f>
        <v/>
      </c>
      <c r="J2420" t="str">
        <f>IF(KOKPIT!J2420&lt;&gt;"",KOKPIT!J2420,"")</f>
        <v/>
      </c>
      <c r="K2420" s="124" t="str">
        <f>IF(I2420&lt;&gt;"",SUMIFS('JPK_KR-1'!AJ:AJ,'JPK_KR-1'!W:W,J2420),"")</f>
        <v/>
      </c>
      <c r="L2420" s="124" t="str">
        <f>IF(I2420&lt;&gt;"",SUMIFS('JPK_KR-1'!AK:AK,'JPK_KR-1'!W:W,J2420),"")</f>
        <v/>
      </c>
    </row>
    <row r="2421" spans="1:12" x14ac:dyDescent="0.35">
      <c r="A2421" t="str">
        <f>IF(KOKPIT!A2421&lt;&gt;"",KOKPIT!A2421,"")</f>
        <v/>
      </c>
      <c r="B2421" t="str">
        <f>IF(KOKPIT!B2421&lt;&gt;"",KOKPIT!B2421,"")</f>
        <v/>
      </c>
      <c r="C2421" s="124" t="str">
        <f>IF(A2421&lt;&gt;"",SUMIFS('JPK_KR-1'!AL:AL,'JPK_KR-1'!W:W,B2421),"")</f>
        <v/>
      </c>
      <c r="D2421" s="124" t="str">
        <f>IF(A2421&lt;&gt;"",SUMIFS('JPK_KR-1'!AM:AM,'JPK_KR-1'!W:W,B2421),"")</f>
        <v/>
      </c>
      <c r="E2421" t="str">
        <f>IF(KOKPIT!E2421&lt;&gt;"",KOKPIT!E2421,"")</f>
        <v/>
      </c>
      <c r="F2421" t="str">
        <f>IF(KOKPIT!F2421&lt;&gt;"",KOKPIT!F2421,"")</f>
        <v/>
      </c>
      <c r="G2421" s="124" t="str">
        <f>IF(E2421&lt;&gt;"",SUMIFS('JPK_KR-1'!AL:AL,'JPK_KR-1'!W:W,F2421),"")</f>
        <v/>
      </c>
      <c r="H2421" s="124" t="str">
        <f>IF(E2421&lt;&gt;"",SUMIFS('JPK_KR-1'!AM:AM,'JPK_KR-1'!W:W,F2421),"")</f>
        <v/>
      </c>
      <c r="I2421" t="str">
        <f>IF(KOKPIT!I2421&lt;&gt;"",KOKPIT!I2421,"")</f>
        <v/>
      </c>
      <c r="J2421" t="str">
        <f>IF(KOKPIT!J2421&lt;&gt;"",KOKPIT!J2421,"")</f>
        <v/>
      </c>
      <c r="K2421" s="124" t="str">
        <f>IF(I2421&lt;&gt;"",SUMIFS('JPK_KR-1'!AJ:AJ,'JPK_KR-1'!W:W,J2421),"")</f>
        <v/>
      </c>
      <c r="L2421" s="124" t="str">
        <f>IF(I2421&lt;&gt;"",SUMIFS('JPK_KR-1'!AK:AK,'JPK_KR-1'!W:W,J2421),"")</f>
        <v/>
      </c>
    </row>
    <row r="2422" spans="1:12" x14ac:dyDescent="0.35">
      <c r="A2422" t="str">
        <f>IF(KOKPIT!A2422&lt;&gt;"",KOKPIT!A2422,"")</f>
        <v/>
      </c>
      <c r="B2422" t="str">
        <f>IF(KOKPIT!B2422&lt;&gt;"",KOKPIT!B2422,"")</f>
        <v/>
      </c>
      <c r="C2422" s="124" t="str">
        <f>IF(A2422&lt;&gt;"",SUMIFS('JPK_KR-1'!AL:AL,'JPK_KR-1'!W:W,B2422),"")</f>
        <v/>
      </c>
      <c r="D2422" s="124" t="str">
        <f>IF(A2422&lt;&gt;"",SUMIFS('JPK_KR-1'!AM:AM,'JPK_KR-1'!W:W,B2422),"")</f>
        <v/>
      </c>
      <c r="E2422" t="str">
        <f>IF(KOKPIT!E2422&lt;&gt;"",KOKPIT!E2422,"")</f>
        <v/>
      </c>
      <c r="F2422" t="str">
        <f>IF(KOKPIT!F2422&lt;&gt;"",KOKPIT!F2422,"")</f>
        <v/>
      </c>
      <c r="G2422" s="124" t="str">
        <f>IF(E2422&lt;&gt;"",SUMIFS('JPK_KR-1'!AL:AL,'JPK_KR-1'!W:W,F2422),"")</f>
        <v/>
      </c>
      <c r="H2422" s="124" t="str">
        <f>IF(E2422&lt;&gt;"",SUMIFS('JPK_KR-1'!AM:AM,'JPK_KR-1'!W:W,F2422),"")</f>
        <v/>
      </c>
      <c r="I2422" t="str">
        <f>IF(KOKPIT!I2422&lt;&gt;"",KOKPIT!I2422,"")</f>
        <v/>
      </c>
      <c r="J2422" t="str">
        <f>IF(KOKPIT!J2422&lt;&gt;"",KOKPIT!J2422,"")</f>
        <v/>
      </c>
      <c r="K2422" s="124" t="str">
        <f>IF(I2422&lt;&gt;"",SUMIFS('JPK_KR-1'!AJ:AJ,'JPK_KR-1'!W:W,J2422),"")</f>
        <v/>
      </c>
      <c r="L2422" s="124" t="str">
        <f>IF(I2422&lt;&gt;"",SUMIFS('JPK_KR-1'!AK:AK,'JPK_KR-1'!W:W,J2422),"")</f>
        <v/>
      </c>
    </row>
    <row r="2423" spans="1:12" x14ac:dyDescent="0.35">
      <c r="A2423" t="str">
        <f>IF(KOKPIT!A2423&lt;&gt;"",KOKPIT!A2423,"")</f>
        <v/>
      </c>
      <c r="B2423" t="str">
        <f>IF(KOKPIT!B2423&lt;&gt;"",KOKPIT!B2423,"")</f>
        <v/>
      </c>
      <c r="C2423" s="124" t="str">
        <f>IF(A2423&lt;&gt;"",SUMIFS('JPK_KR-1'!AL:AL,'JPK_KR-1'!W:W,B2423),"")</f>
        <v/>
      </c>
      <c r="D2423" s="124" t="str">
        <f>IF(A2423&lt;&gt;"",SUMIFS('JPK_KR-1'!AM:AM,'JPK_KR-1'!W:W,B2423),"")</f>
        <v/>
      </c>
      <c r="E2423" t="str">
        <f>IF(KOKPIT!E2423&lt;&gt;"",KOKPIT!E2423,"")</f>
        <v/>
      </c>
      <c r="F2423" t="str">
        <f>IF(KOKPIT!F2423&lt;&gt;"",KOKPIT!F2423,"")</f>
        <v/>
      </c>
      <c r="G2423" s="124" t="str">
        <f>IF(E2423&lt;&gt;"",SUMIFS('JPK_KR-1'!AL:AL,'JPK_KR-1'!W:W,F2423),"")</f>
        <v/>
      </c>
      <c r="H2423" s="124" t="str">
        <f>IF(E2423&lt;&gt;"",SUMIFS('JPK_KR-1'!AM:AM,'JPK_KR-1'!W:W,F2423),"")</f>
        <v/>
      </c>
      <c r="I2423" t="str">
        <f>IF(KOKPIT!I2423&lt;&gt;"",KOKPIT!I2423,"")</f>
        <v/>
      </c>
      <c r="J2423" t="str">
        <f>IF(KOKPIT!J2423&lt;&gt;"",KOKPIT!J2423,"")</f>
        <v/>
      </c>
      <c r="K2423" s="124" t="str">
        <f>IF(I2423&lt;&gt;"",SUMIFS('JPK_KR-1'!AJ:AJ,'JPK_KR-1'!W:W,J2423),"")</f>
        <v/>
      </c>
      <c r="L2423" s="124" t="str">
        <f>IF(I2423&lt;&gt;"",SUMIFS('JPK_KR-1'!AK:AK,'JPK_KR-1'!W:W,J2423),"")</f>
        <v/>
      </c>
    </row>
    <row r="2424" spans="1:12" x14ac:dyDescent="0.35">
      <c r="A2424" t="str">
        <f>IF(KOKPIT!A2424&lt;&gt;"",KOKPIT!A2424,"")</f>
        <v/>
      </c>
      <c r="B2424" t="str">
        <f>IF(KOKPIT!B2424&lt;&gt;"",KOKPIT!B2424,"")</f>
        <v/>
      </c>
      <c r="C2424" s="124" t="str">
        <f>IF(A2424&lt;&gt;"",SUMIFS('JPK_KR-1'!AL:AL,'JPK_KR-1'!W:W,B2424),"")</f>
        <v/>
      </c>
      <c r="D2424" s="124" t="str">
        <f>IF(A2424&lt;&gt;"",SUMIFS('JPK_KR-1'!AM:AM,'JPK_KR-1'!W:W,B2424),"")</f>
        <v/>
      </c>
      <c r="E2424" t="str">
        <f>IF(KOKPIT!E2424&lt;&gt;"",KOKPIT!E2424,"")</f>
        <v/>
      </c>
      <c r="F2424" t="str">
        <f>IF(KOKPIT!F2424&lt;&gt;"",KOKPIT!F2424,"")</f>
        <v/>
      </c>
      <c r="G2424" s="124" t="str">
        <f>IF(E2424&lt;&gt;"",SUMIFS('JPK_KR-1'!AL:AL,'JPK_KR-1'!W:W,F2424),"")</f>
        <v/>
      </c>
      <c r="H2424" s="124" t="str">
        <f>IF(E2424&lt;&gt;"",SUMIFS('JPK_KR-1'!AM:AM,'JPK_KR-1'!W:W,F2424),"")</f>
        <v/>
      </c>
      <c r="I2424" t="str">
        <f>IF(KOKPIT!I2424&lt;&gt;"",KOKPIT!I2424,"")</f>
        <v/>
      </c>
      <c r="J2424" t="str">
        <f>IF(KOKPIT!J2424&lt;&gt;"",KOKPIT!J2424,"")</f>
        <v/>
      </c>
      <c r="K2424" s="124" t="str">
        <f>IF(I2424&lt;&gt;"",SUMIFS('JPK_KR-1'!AJ:AJ,'JPK_KR-1'!W:W,J2424),"")</f>
        <v/>
      </c>
      <c r="L2424" s="124" t="str">
        <f>IF(I2424&lt;&gt;"",SUMIFS('JPK_KR-1'!AK:AK,'JPK_KR-1'!W:W,J2424),"")</f>
        <v/>
      </c>
    </row>
    <row r="2425" spans="1:12" x14ac:dyDescent="0.35">
      <c r="A2425" t="str">
        <f>IF(KOKPIT!A2425&lt;&gt;"",KOKPIT!A2425,"")</f>
        <v/>
      </c>
      <c r="B2425" t="str">
        <f>IF(KOKPIT!B2425&lt;&gt;"",KOKPIT!B2425,"")</f>
        <v/>
      </c>
      <c r="C2425" s="124" t="str">
        <f>IF(A2425&lt;&gt;"",SUMIFS('JPK_KR-1'!AL:AL,'JPK_KR-1'!W:W,B2425),"")</f>
        <v/>
      </c>
      <c r="D2425" s="124" t="str">
        <f>IF(A2425&lt;&gt;"",SUMIFS('JPK_KR-1'!AM:AM,'JPK_KR-1'!W:W,B2425),"")</f>
        <v/>
      </c>
      <c r="E2425" t="str">
        <f>IF(KOKPIT!E2425&lt;&gt;"",KOKPIT!E2425,"")</f>
        <v/>
      </c>
      <c r="F2425" t="str">
        <f>IF(KOKPIT!F2425&lt;&gt;"",KOKPIT!F2425,"")</f>
        <v/>
      </c>
      <c r="G2425" s="124" t="str">
        <f>IF(E2425&lt;&gt;"",SUMIFS('JPK_KR-1'!AL:AL,'JPK_KR-1'!W:W,F2425),"")</f>
        <v/>
      </c>
      <c r="H2425" s="124" t="str">
        <f>IF(E2425&lt;&gt;"",SUMIFS('JPK_KR-1'!AM:AM,'JPK_KR-1'!W:W,F2425),"")</f>
        <v/>
      </c>
      <c r="I2425" t="str">
        <f>IF(KOKPIT!I2425&lt;&gt;"",KOKPIT!I2425,"")</f>
        <v/>
      </c>
      <c r="J2425" t="str">
        <f>IF(KOKPIT!J2425&lt;&gt;"",KOKPIT!J2425,"")</f>
        <v/>
      </c>
      <c r="K2425" s="124" t="str">
        <f>IF(I2425&lt;&gt;"",SUMIFS('JPK_KR-1'!AJ:AJ,'JPK_KR-1'!W:W,J2425),"")</f>
        <v/>
      </c>
      <c r="L2425" s="124" t="str">
        <f>IF(I2425&lt;&gt;"",SUMIFS('JPK_KR-1'!AK:AK,'JPK_KR-1'!W:W,J2425),"")</f>
        <v/>
      </c>
    </row>
    <row r="2426" spans="1:12" x14ac:dyDescent="0.35">
      <c r="A2426" t="str">
        <f>IF(KOKPIT!A2426&lt;&gt;"",KOKPIT!A2426,"")</f>
        <v/>
      </c>
      <c r="B2426" t="str">
        <f>IF(KOKPIT!B2426&lt;&gt;"",KOKPIT!B2426,"")</f>
        <v/>
      </c>
      <c r="C2426" s="124" t="str">
        <f>IF(A2426&lt;&gt;"",SUMIFS('JPK_KR-1'!AL:AL,'JPK_KR-1'!W:W,B2426),"")</f>
        <v/>
      </c>
      <c r="D2426" s="124" t="str">
        <f>IF(A2426&lt;&gt;"",SUMIFS('JPK_KR-1'!AM:AM,'JPK_KR-1'!W:W,B2426),"")</f>
        <v/>
      </c>
      <c r="E2426" t="str">
        <f>IF(KOKPIT!E2426&lt;&gt;"",KOKPIT!E2426,"")</f>
        <v/>
      </c>
      <c r="F2426" t="str">
        <f>IF(KOKPIT!F2426&lt;&gt;"",KOKPIT!F2426,"")</f>
        <v/>
      </c>
      <c r="G2426" s="124" t="str">
        <f>IF(E2426&lt;&gt;"",SUMIFS('JPK_KR-1'!AL:AL,'JPK_KR-1'!W:W,F2426),"")</f>
        <v/>
      </c>
      <c r="H2426" s="124" t="str">
        <f>IF(E2426&lt;&gt;"",SUMIFS('JPK_KR-1'!AM:AM,'JPK_KR-1'!W:W,F2426),"")</f>
        <v/>
      </c>
      <c r="I2426" t="str">
        <f>IF(KOKPIT!I2426&lt;&gt;"",KOKPIT!I2426,"")</f>
        <v/>
      </c>
      <c r="J2426" t="str">
        <f>IF(KOKPIT!J2426&lt;&gt;"",KOKPIT!J2426,"")</f>
        <v/>
      </c>
      <c r="K2426" s="124" t="str">
        <f>IF(I2426&lt;&gt;"",SUMIFS('JPK_KR-1'!AJ:AJ,'JPK_KR-1'!W:W,J2426),"")</f>
        <v/>
      </c>
      <c r="L2426" s="124" t="str">
        <f>IF(I2426&lt;&gt;"",SUMIFS('JPK_KR-1'!AK:AK,'JPK_KR-1'!W:W,J2426),"")</f>
        <v/>
      </c>
    </row>
    <row r="2427" spans="1:12" x14ac:dyDescent="0.35">
      <c r="A2427" t="str">
        <f>IF(KOKPIT!A2427&lt;&gt;"",KOKPIT!A2427,"")</f>
        <v/>
      </c>
      <c r="B2427" t="str">
        <f>IF(KOKPIT!B2427&lt;&gt;"",KOKPIT!B2427,"")</f>
        <v/>
      </c>
      <c r="C2427" s="124" t="str">
        <f>IF(A2427&lt;&gt;"",SUMIFS('JPK_KR-1'!AL:AL,'JPK_KR-1'!W:W,B2427),"")</f>
        <v/>
      </c>
      <c r="D2427" s="124" t="str">
        <f>IF(A2427&lt;&gt;"",SUMIFS('JPK_KR-1'!AM:AM,'JPK_KR-1'!W:W,B2427),"")</f>
        <v/>
      </c>
      <c r="E2427" t="str">
        <f>IF(KOKPIT!E2427&lt;&gt;"",KOKPIT!E2427,"")</f>
        <v/>
      </c>
      <c r="F2427" t="str">
        <f>IF(KOKPIT!F2427&lt;&gt;"",KOKPIT!F2427,"")</f>
        <v/>
      </c>
      <c r="G2427" s="124" t="str">
        <f>IF(E2427&lt;&gt;"",SUMIFS('JPK_KR-1'!AL:AL,'JPK_KR-1'!W:W,F2427),"")</f>
        <v/>
      </c>
      <c r="H2427" s="124" t="str">
        <f>IF(E2427&lt;&gt;"",SUMIFS('JPK_KR-1'!AM:AM,'JPK_KR-1'!W:W,F2427),"")</f>
        <v/>
      </c>
      <c r="I2427" t="str">
        <f>IF(KOKPIT!I2427&lt;&gt;"",KOKPIT!I2427,"")</f>
        <v/>
      </c>
      <c r="J2427" t="str">
        <f>IF(KOKPIT!J2427&lt;&gt;"",KOKPIT!J2427,"")</f>
        <v/>
      </c>
      <c r="K2427" s="124" t="str">
        <f>IF(I2427&lt;&gt;"",SUMIFS('JPK_KR-1'!AJ:AJ,'JPK_KR-1'!W:W,J2427),"")</f>
        <v/>
      </c>
      <c r="L2427" s="124" t="str">
        <f>IF(I2427&lt;&gt;"",SUMIFS('JPK_KR-1'!AK:AK,'JPK_KR-1'!W:W,J2427),"")</f>
        <v/>
      </c>
    </row>
    <row r="2428" spans="1:12" x14ac:dyDescent="0.35">
      <c r="A2428" t="str">
        <f>IF(KOKPIT!A2428&lt;&gt;"",KOKPIT!A2428,"")</f>
        <v/>
      </c>
      <c r="B2428" t="str">
        <f>IF(KOKPIT!B2428&lt;&gt;"",KOKPIT!B2428,"")</f>
        <v/>
      </c>
      <c r="C2428" s="124" t="str">
        <f>IF(A2428&lt;&gt;"",SUMIFS('JPK_KR-1'!AL:AL,'JPK_KR-1'!W:W,B2428),"")</f>
        <v/>
      </c>
      <c r="D2428" s="124" t="str">
        <f>IF(A2428&lt;&gt;"",SUMIFS('JPK_KR-1'!AM:AM,'JPK_KR-1'!W:W,B2428),"")</f>
        <v/>
      </c>
      <c r="E2428" t="str">
        <f>IF(KOKPIT!E2428&lt;&gt;"",KOKPIT!E2428,"")</f>
        <v/>
      </c>
      <c r="F2428" t="str">
        <f>IF(KOKPIT!F2428&lt;&gt;"",KOKPIT!F2428,"")</f>
        <v/>
      </c>
      <c r="G2428" s="124" t="str">
        <f>IF(E2428&lt;&gt;"",SUMIFS('JPK_KR-1'!AL:AL,'JPK_KR-1'!W:W,F2428),"")</f>
        <v/>
      </c>
      <c r="H2428" s="124" t="str">
        <f>IF(E2428&lt;&gt;"",SUMIFS('JPK_KR-1'!AM:AM,'JPK_KR-1'!W:W,F2428),"")</f>
        <v/>
      </c>
      <c r="I2428" t="str">
        <f>IF(KOKPIT!I2428&lt;&gt;"",KOKPIT!I2428,"")</f>
        <v/>
      </c>
      <c r="J2428" t="str">
        <f>IF(KOKPIT!J2428&lt;&gt;"",KOKPIT!J2428,"")</f>
        <v/>
      </c>
      <c r="K2428" s="124" t="str">
        <f>IF(I2428&lt;&gt;"",SUMIFS('JPK_KR-1'!AJ:AJ,'JPK_KR-1'!W:W,J2428),"")</f>
        <v/>
      </c>
      <c r="L2428" s="124" t="str">
        <f>IF(I2428&lt;&gt;"",SUMIFS('JPK_KR-1'!AK:AK,'JPK_KR-1'!W:W,J2428),"")</f>
        <v/>
      </c>
    </row>
    <row r="2429" spans="1:12" x14ac:dyDescent="0.35">
      <c r="A2429" t="str">
        <f>IF(KOKPIT!A2429&lt;&gt;"",KOKPIT!A2429,"")</f>
        <v/>
      </c>
      <c r="B2429" t="str">
        <f>IF(KOKPIT!B2429&lt;&gt;"",KOKPIT!B2429,"")</f>
        <v/>
      </c>
      <c r="C2429" s="124" t="str">
        <f>IF(A2429&lt;&gt;"",SUMIFS('JPK_KR-1'!AL:AL,'JPK_KR-1'!W:W,B2429),"")</f>
        <v/>
      </c>
      <c r="D2429" s="124" t="str">
        <f>IF(A2429&lt;&gt;"",SUMIFS('JPK_KR-1'!AM:AM,'JPK_KR-1'!W:W,B2429),"")</f>
        <v/>
      </c>
      <c r="E2429" t="str">
        <f>IF(KOKPIT!E2429&lt;&gt;"",KOKPIT!E2429,"")</f>
        <v/>
      </c>
      <c r="F2429" t="str">
        <f>IF(KOKPIT!F2429&lt;&gt;"",KOKPIT!F2429,"")</f>
        <v/>
      </c>
      <c r="G2429" s="124" t="str">
        <f>IF(E2429&lt;&gt;"",SUMIFS('JPK_KR-1'!AL:AL,'JPK_KR-1'!W:W,F2429),"")</f>
        <v/>
      </c>
      <c r="H2429" s="124" t="str">
        <f>IF(E2429&lt;&gt;"",SUMIFS('JPK_KR-1'!AM:AM,'JPK_KR-1'!W:W,F2429),"")</f>
        <v/>
      </c>
      <c r="I2429" t="str">
        <f>IF(KOKPIT!I2429&lt;&gt;"",KOKPIT!I2429,"")</f>
        <v/>
      </c>
      <c r="J2429" t="str">
        <f>IF(KOKPIT!J2429&lt;&gt;"",KOKPIT!J2429,"")</f>
        <v/>
      </c>
      <c r="K2429" s="124" t="str">
        <f>IF(I2429&lt;&gt;"",SUMIFS('JPK_KR-1'!AJ:AJ,'JPK_KR-1'!W:W,J2429),"")</f>
        <v/>
      </c>
      <c r="L2429" s="124" t="str">
        <f>IF(I2429&lt;&gt;"",SUMIFS('JPK_KR-1'!AK:AK,'JPK_KR-1'!W:W,J2429),"")</f>
        <v/>
      </c>
    </row>
    <row r="2430" spans="1:12" x14ac:dyDescent="0.35">
      <c r="A2430" t="str">
        <f>IF(KOKPIT!A2430&lt;&gt;"",KOKPIT!A2430,"")</f>
        <v/>
      </c>
      <c r="B2430" t="str">
        <f>IF(KOKPIT!B2430&lt;&gt;"",KOKPIT!B2430,"")</f>
        <v/>
      </c>
      <c r="C2430" s="124" t="str">
        <f>IF(A2430&lt;&gt;"",SUMIFS('JPK_KR-1'!AL:AL,'JPK_KR-1'!W:W,B2430),"")</f>
        <v/>
      </c>
      <c r="D2430" s="124" t="str">
        <f>IF(A2430&lt;&gt;"",SUMIFS('JPK_KR-1'!AM:AM,'JPK_KR-1'!W:W,B2430),"")</f>
        <v/>
      </c>
      <c r="E2430" t="str">
        <f>IF(KOKPIT!E2430&lt;&gt;"",KOKPIT!E2430,"")</f>
        <v/>
      </c>
      <c r="F2430" t="str">
        <f>IF(KOKPIT!F2430&lt;&gt;"",KOKPIT!F2430,"")</f>
        <v/>
      </c>
      <c r="G2430" s="124" t="str">
        <f>IF(E2430&lt;&gt;"",SUMIFS('JPK_KR-1'!AL:AL,'JPK_KR-1'!W:W,F2430),"")</f>
        <v/>
      </c>
      <c r="H2430" s="124" t="str">
        <f>IF(E2430&lt;&gt;"",SUMIFS('JPK_KR-1'!AM:AM,'JPK_KR-1'!W:W,F2430),"")</f>
        <v/>
      </c>
      <c r="I2430" t="str">
        <f>IF(KOKPIT!I2430&lt;&gt;"",KOKPIT!I2430,"")</f>
        <v/>
      </c>
      <c r="J2430" t="str">
        <f>IF(KOKPIT!J2430&lt;&gt;"",KOKPIT!J2430,"")</f>
        <v/>
      </c>
      <c r="K2430" s="124" t="str">
        <f>IF(I2430&lt;&gt;"",SUMIFS('JPK_KR-1'!AJ:AJ,'JPK_KR-1'!W:W,J2430),"")</f>
        <v/>
      </c>
      <c r="L2430" s="124" t="str">
        <f>IF(I2430&lt;&gt;"",SUMIFS('JPK_KR-1'!AK:AK,'JPK_KR-1'!W:W,J2430),"")</f>
        <v/>
      </c>
    </row>
    <row r="2431" spans="1:12" x14ac:dyDescent="0.35">
      <c r="A2431" t="str">
        <f>IF(KOKPIT!A2431&lt;&gt;"",KOKPIT!A2431,"")</f>
        <v/>
      </c>
      <c r="B2431" t="str">
        <f>IF(KOKPIT!B2431&lt;&gt;"",KOKPIT!B2431,"")</f>
        <v/>
      </c>
      <c r="C2431" s="124" t="str">
        <f>IF(A2431&lt;&gt;"",SUMIFS('JPK_KR-1'!AL:AL,'JPK_KR-1'!W:W,B2431),"")</f>
        <v/>
      </c>
      <c r="D2431" s="124" t="str">
        <f>IF(A2431&lt;&gt;"",SUMIFS('JPK_KR-1'!AM:AM,'JPK_KR-1'!W:W,B2431),"")</f>
        <v/>
      </c>
      <c r="E2431" t="str">
        <f>IF(KOKPIT!E2431&lt;&gt;"",KOKPIT!E2431,"")</f>
        <v/>
      </c>
      <c r="F2431" t="str">
        <f>IF(KOKPIT!F2431&lt;&gt;"",KOKPIT!F2431,"")</f>
        <v/>
      </c>
      <c r="G2431" s="124" t="str">
        <f>IF(E2431&lt;&gt;"",SUMIFS('JPK_KR-1'!AL:AL,'JPK_KR-1'!W:W,F2431),"")</f>
        <v/>
      </c>
      <c r="H2431" s="124" t="str">
        <f>IF(E2431&lt;&gt;"",SUMIFS('JPK_KR-1'!AM:AM,'JPK_KR-1'!W:W,F2431),"")</f>
        <v/>
      </c>
      <c r="I2431" t="str">
        <f>IF(KOKPIT!I2431&lt;&gt;"",KOKPIT!I2431,"")</f>
        <v/>
      </c>
      <c r="J2431" t="str">
        <f>IF(KOKPIT!J2431&lt;&gt;"",KOKPIT!J2431,"")</f>
        <v/>
      </c>
      <c r="K2431" s="124" t="str">
        <f>IF(I2431&lt;&gt;"",SUMIFS('JPK_KR-1'!AJ:AJ,'JPK_KR-1'!W:W,J2431),"")</f>
        <v/>
      </c>
      <c r="L2431" s="124" t="str">
        <f>IF(I2431&lt;&gt;"",SUMIFS('JPK_KR-1'!AK:AK,'JPK_KR-1'!W:W,J2431),"")</f>
        <v/>
      </c>
    </row>
    <row r="2432" spans="1:12" x14ac:dyDescent="0.35">
      <c r="A2432" t="str">
        <f>IF(KOKPIT!A2432&lt;&gt;"",KOKPIT!A2432,"")</f>
        <v/>
      </c>
      <c r="B2432" t="str">
        <f>IF(KOKPIT!B2432&lt;&gt;"",KOKPIT!B2432,"")</f>
        <v/>
      </c>
      <c r="C2432" s="124" t="str">
        <f>IF(A2432&lt;&gt;"",SUMIFS('JPK_KR-1'!AL:AL,'JPK_KR-1'!W:W,B2432),"")</f>
        <v/>
      </c>
      <c r="D2432" s="124" t="str">
        <f>IF(A2432&lt;&gt;"",SUMIFS('JPK_KR-1'!AM:AM,'JPK_KR-1'!W:W,B2432),"")</f>
        <v/>
      </c>
      <c r="E2432" t="str">
        <f>IF(KOKPIT!E2432&lt;&gt;"",KOKPIT!E2432,"")</f>
        <v/>
      </c>
      <c r="F2432" t="str">
        <f>IF(KOKPIT!F2432&lt;&gt;"",KOKPIT!F2432,"")</f>
        <v/>
      </c>
      <c r="G2432" s="124" t="str">
        <f>IF(E2432&lt;&gt;"",SUMIFS('JPK_KR-1'!AL:AL,'JPK_KR-1'!W:W,F2432),"")</f>
        <v/>
      </c>
      <c r="H2432" s="124" t="str">
        <f>IF(E2432&lt;&gt;"",SUMIFS('JPK_KR-1'!AM:AM,'JPK_KR-1'!W:W,F2432),"")</f>
        <v/>
      </c>
      <c r="I2432" t="str">
        <f>IF(KOKPIT!I2432&lt;&gt;"",KOKPIT!I2432,"")</f>
        <v/>
      </c>
      <c r="J2432" t="str">
        <f>IF(KOKPIT!J2432&lt;&gt;"",KOKPIT!J2432,"")</f>
        <v/>
      </c>
      <c r="K2432" s="124" t="str">
        <f>IF(I2432&lt;&gt;"",SUMIFS('JPK_KR-1'!AJ:AJ,'JPK_KR-1'!W:W,J2432),"")</f>
        <v/>
      </c>
      <c r="L2432" s="124" t="str">
        <f>IF(I2432&lt;&gt;"",SUMIFS('JPK_KR-1'!AK:AK,'JPK_KR-1'!W:W,J2432),"")</f>
        <v/>
      </c>
    </row>
    <row r="2433" spans="1:12" x14ac:dyDescent="0.35">
      <c r="A2433" t="str">
        <f>IF(KOKPIT!A2433&lt;&gt;"",KOKPIT!A2433,"")</f>
        <v/>
      </c>
      <c r="B2433" t="str">
        <f>IF(KOKPIT!B2433&lt;&gt;"",KOKPIT!B2433,"")</f>
        <v/>
      </c>
      <c r="C2433" s="124" t="str">
        <f>IF(A2433&lt;&gt;"",SUMIFS('JPK_KR-1'!AL:AL,'JPK_KR-1'!W:W,B2433),"")</f>
        <v/>
      </c>
      <c r="D2433" s="124" t="str">
        <f>IF(A2433&lt;&gt;"",SUMIFS('JPK_KR-1'!AM:AM,'JPK_KR-1'!W:W,B2433),"")</f>
        <v/>
      </c>
      <c r="E2433" t="str">
        <f>IF(KOKPIT!E2433&lt;&gt;"",KOKPIT!E2433,"")</f>
        <v/>
      </c>
      <c r="F2433" t="str">
        <f>IF(KOKPIT!F2433&lt;&gt;"",KOKPIT!F2433,"")</f>
        <v/>
      </c>
      <c r="G2433" s="124" t="str">
        <f>IF(E2433&lt;&gt;"",SUMIFS('JPK_KR-1'!AL:AL,'JPK_KR-1'!W:W,F2433),"")</f>
        <v/>
      </c>
      <c r="H2433" s="124" t="str">
        <f>IF(E2433&lt;&gt;"",SUMIFS('JPK_KR-1'!AM:AM,'JPK_KR-1'!W:W,F2433),"")</f>
        <v/>
      </c>
      <c r="I2433" t="str">
        <f>IF(KOKPIT!I2433&lt;&gt;"",KOKPIT!I2433,"")</f>
        <v/>
      </c>
      <c r="J2433" t="str">
        <f>IF(KOKPIT!J2433&lt;&gt;"",KOKPIT!J2433,"")</f>
        <v/>
      </c>
      <c r="K2433" s="124" t="str">
        <f>IF(I2433&lt;&gt;"",SUMIFS('JPK_KR-1'!AJ:AJ,'JPK_KR-1'!W:W,J2433),"")</f>
        <v/>
      </c>
      <c r="L2433" s="124" t="str">
        <f>IF(I2433&lt;&gt;"",SUMIFS('JPK_KR-1'!AK:AK,'JPK_KR-1'!W:W,J2433),"")</f>
        <v/>
      </c>
    </row>
    <row r="2434" spans="1:12" x14ac:dyDescent="0.35">
      <c r="A2434" t="str">
        <f>IF(KOKPIT!A2434&lt;&gt;"",KOKPIT!A2434,"")</f>
        <v/>
      </c>
      <c r="B2434" t="str">
        <f>IF(KOKPIT!B2434&lt;&gt;"",KOKPIT!B2434,"")</f>
        <v/>
      </c>
      <c r="C2434" s="124" t="str">
        <f>IF(A2434&lt;&gt;"",SUMIFS('JPK_KR-1'!AL:AL,'JPK_KR-1'!W:W,B2434),"")</f>
        <v/>
      </c>
      <c r="D2434" s="124" t="str">
        <f>IF(A2434&lt;&gt;"",SUMIFS('JPK_KR-1'!AM:AM,'JPK_KR-1'!W:W,B2434),"")</f>
        <v/>
      </c>
      <c r="E2434" t="str">
        <f>IF(KOKPIT!E2434&lt;&gt;"",KOKPIT!E2434,"")</f>
        <v/>
      </c>
      <c r="F2434" t="str">
        <f>IF(KOKPIT!F2434&lt;&gt;"",KOKPIT!F2434,"")</f>
        <v/>
      </c>
      <c r="G2434" s="124" t="str">
        <f>IF(E2434&lt;&gt;"",SUMIFS('JPK_KR-1'!AL:AL,'JPK_KR-1'!W:W,F2434),"")</f>
        <v/>
      </c>
      <c r="H2434" s="124" t="str">
        <f>IF(E2434&lt;&gt;"",SUMIFS('JPK_KR-1'!AM:AM,'JPK_KR-1'!W:W,F2434),"")</f>
        <v/>
      </c>
      <c r="I2434" t="str">
        <f>IF(KOKPIT!I2434&lt;&gt;"",KOKPIT!I2434,"")</f>
        <v/>
      </c>
      <c r="J2434" t="str">
        <f>IF(KOKPIT!J2434&lt;&gt;"",KOKPIT!J2434,"")</f>
        <v/>
      </c>
      <c r="K2434" s="124" t="str">
        <f>IF(I2434&lt;&gt;"",SUMIFS('JPK_KR-1'!AJ:AJ,'JPK_KR-1'!W:W,J2434),"")</f>
        <v/>
      </c>
      <c r="L2434" s="124" t="str">
        <f>IF(I2434&lt;&gt;"",SUMIFS('JPK_KR-1'!AK:AK,'JPK_KR-1'!W:W,J2434),"")</f>
        <v/>
      </c>
    </row>
    <row r="2435" spans="1:12" x14ac:dyDescent="0.35">
      <c r="A2435" t="str">
        <f>IF(KOKPIT!A2435&lt;&gt;"",KOKPIT!A2435,"")</f>
        <v/>
      </c>
      <c r="B2435" t="str">
        <f>IF(KOKPIT!B2435&lt;&gt;"",KOKPIT!B2435,"")</f>
        <v/>
      </c>
      <c r="C2435" s="124" t="str">
        <f>IF(A2435&lt;&gt;"",SUMIFS('JPK_KR-1'!AL:AL,'JPK_KR-1'!W:W,B2435),"")</f>
        <v/>
      </c>
      <c r="D2435" s="124" t="str">
        <f>IF(A2435&lt;&gt;"",SUMIFS('JPK_KR-1'!AM:AM,'JPK_KR-1'!W:W,B2435),"")</f>
        <v/>
      </c>
      <c r="E2435" t="str">
        <f>IF(KOKPIT!E2435&lt;&gt;"",KOKPIT!E2435,"")</f>
        <v/>
      </c>
      <c r="F2435" t="str">
        <f>IF(KOKPIT!F2435&lt;&gt;"",KOKPIT!F2435,"")</f>
        <v/>
      </c>
      <c r="G2435" s="124" t="str">
        <f>IF(E2435&lt;&gt;"",SUMIFS('JPK_KR-1'!AL:AL,'JPK_KR-1'!W:W,F2435),"")</f>
        <v/>
      </c>
      <c r="H2435" s="124" t="str">
        <f>IF(E2435&lt;&gt;"",SUMIFS('JPK_KR-1'!AM:AM,'JPK_KR-1'!W:W,F2435),"")</f>
        <v/>
      </c>
      <c r="I2435" t="str">
        <f>IF(KOKPIT!I2435&lt;&gt;"",KOKPIT!I2435,"")</f>
        <v/>
      </c>
      <c r="J2435" t="str">
        <f>IF(KOKPIT!J2435&lt;&gt;"",KOKPIT!J2435,"")</f>
        <v/>
      </c>
      <c r="K2435" s="124" t="str">
        <f>IF(I2435&lt;&gt;"",SUMIFS('JPK_KR-1'!AJ:AJ,'JPK_KR-1'!W:W,J2435),"")</f>
        <v/>
      </c>
      <c r="L2435" s="124" t="str">
        <f>IF(I2435&lt;&gt;"",SUMIFS('JPK_KR-1'!AK:AK,'JPK_KR-1'!W:W,J2435),"")</f>
        <v/>
      </c>
    </row>
    <row r="2436" spans="1:12" x14ac:dyDescent="0.35">
      <c r="A2436" t="str">
        <f>IF(KOKPIT!A2436&lt;&gt;"",KOKPIT!A2436,"")</f>
        <v/>
      </c>
      <c r="B2436" t="str">
        <f>IF(KOKPIT!B2436&lt;&gt;"",KOKPIT!B2436,"")</f>
        <v/>
      </c>
      <c r="C2436" s="124" t="str">
        <f>IF(A2436&lt;&gt;"",SUMIFS('JPK_KR-1'!AL:AL,'JPK_KR-1'!W:W,B2436),"")</f>
        <v/>
      </c>
      <c r="D2436" s="124" t="str">
        <f>IF(A2436&lt;&gt;"",SUMIFS('JPK_KR-1'!AM:AM,'JPK_KR-1'!W:W,B2436),"")</f>
        <v/>
      </c>
      <c r="E2436" t="str">
        <f>IF(KOKPIT!E2436&lt;&gt;"",KOKPIT!E2436,"")</f>
        <v/>
      </c>
      <c r="F2436" t="str">
        <f>IF(KOKPIT!F2436&lt;&gt;"",KOKPIT!F2436,"")</f>
        <v/>
      </c>
      <c r="G2436" s="124" t="str">
        <f>IF(E2436&lt;&gt;"",SUMIFS('JPK_KR-1'!AL:AL,'JPK_KR-1'!W:W,F2436),"")</f>
        <v/>
      </c>
      <c r="H2436" s="124" t="str">
        <f>IF(E2436&lt;&gt;"",SUMIFS('JPK_KR-1'!AM:AM,'JPK_KR-1'!W:W,F2436),"")</f>
        <v/>
      </c>
      <c r="I2436" t="str">
        <f>IF(KOKPIT!I2436&lt;&gt;"",KOKPIT!I2436,"")</f>
        <v/>
      </c>
      <c r="J2436" t="str">
        <f>IF(KOKPIT!J2436&lt;&gt;"",KOKPIT!J2436,"")</f>
        <v/>
      </c>
      <c r="K2436" s="124" t="str">
        <f>IF(I2436&lt;&gt;"",SUMIFS('JPK_KR-1'!AJ:AJ,'JPK_KR-1'!W:W,J2436),"")</f>
        <v/>
      </c>
      <c r="L2436" s="124" t="str">
        <f>IF(I2436&lt;&gt;"",SUMIFS('JPK_KR-1'!AK:AK,'JPK_KR-1'!W:W,J2436),"")</f>
        <v/>
      </c>
    </row>
    <row r="2437" spans="1:12" x14ac:dyDescent="0.35">
      <c r="A2437" t="str">
        <f>IF(KOKPIT!A2437&lt;&gt;"",KOKPIT!A2437,"")</f>
        <v/>
      </c>
      <c r="B2437" t="str">
        <f>IF(KOKPIT!B2437&lt;&gt;"",KOKPIT!B2437,"")</f>
        <v/>
      </c>
      <c r="C2437" s="124" t="str">
        <f>IF(A2437&lt;&gt;"",SUMIFS('JPK_KR-1'!AL:AL,'JPK_KR-1'!W:W,B2437),"")</f>
        <v/>
      </c>
      <c r="D2437" s="124" t="str">
        <f>IF(A2437&lt;&gt;"",SUMIFS('JPK_KR-1'!AM:AM,'JPK_KR-1'!W:W,B2437),"")</f>
        <v/>
      </c>
      <c r="E2437" t="str">
        <f>IF(KOKPIT!E2437&lt;&gt;"",KOKPIT!E2437,"")</f>
        <v/>
      </c>
      <c r="F2437" t="str">
        <f>IF(KOKPIT!F2437&lt;&gt;"",KOKPIT!F2437,"")</f>
        <v/>
      </c>
      <c r="G2437" s="124" t="str">
        <f>IF(E2437&lt;&gt;"",SUMIFS('JPK_KR-1'!AL:AL,'JPK_KR-1'!W:W,F2437),"")</f>
        <v/>
      </c>
      <c r="H2437" s="124" t="str">
        <f>IF(E2437&lt;&gt;"",SUMIFS('JPK_KR-1'!AM:AM,'JPK_KR-1'!W:W,F2437),"")</f>
        <v/>
      </c>
      <c r="I2437" t="str">
        <f>IF(KOKPIT!I2437&lt;&gt;"",KOKPIT!I2437,"")</f>
        <v/>
      </c>
      <c r="J2437" t="str">
        <f>IF(KOKPIT!J2437&lt;&gt;"",KOKPIT!J2437,"")</f>
        <v/>
      </c>
      <c r="K2437" s="124" t="str">
        <f>IF(I2437&lt;&gt;"",SUMIFS('JPK_KR-1'!AJ:AJ,'JPK_KR-1'!W:W,J2437),"")</f>
        <v/>
      </c>
      <c r="L2437" s="124" t="str">
        <f>IF(I2437&lt;&gt;"",SUMIFS('JPK_KR-1'!AK:AK,'JPK_KR-1'!W:W,J2437),"")</f>
        <v/>
      </c>
    </row>
    <row r="2438" spans="1:12" x14ac:dyDescent="0.35">
      <c r="A2438" t="str">
        <f>IF(KOKPIT!A2438&lt;&gt;"",KOKPIT!A2438,"")</f>
        <v/>
      </c>
      <c r="B2438" t="str">
        <f>IF(KOKPIT!B2438&lt;&gt;"",KOKPIT!B2438,"")</f>
        <v/>
      </c>
      <c r="C2438" s="124" t="str">
        <f>IF(A2438&lt;&gt;"",SUMIFS('JPK_KR-1'!AL:AL,'JPK_KR-1'!W:W,B2438),"")</f>
        <v/>
      </c>
      <c r="D2438" s="124" t="str">
        <f>IF(A2438&lt;&gt;"",SUMIFS('JPK_KR-1'!AM:AM,'JPK_KR-1'!W:W,B2438),"")</f>
        <v/>
      </c>
      <c r="E2438" t="str">
        <f>IF(KOKPIT!E2438&lt;&gt;"",KOKPIT!E2438,"")</f>
        <v/>
      </c>
      <c r="F2438" t="str">
        <f>IF(KOKPIT!F2438&lt;&gt;"",KOKPIT!F2438,"")</f>
        <v/>
      </c>
      <c r="G2438" s="124" t="str">
        <f>IF(E2438&lt;&gt;"",SUMIFS('JPK_KR-1'!AL:AL,'JPK_KR-1'!W:W,F2438),"")</f>
        <v/>
      </c>
      <c r="H2438" s="124" t="str">
        <f>IF(E2438&lt;&gt;"",SUMIFS('JPK_KR-1'!AM:AM,'JPK_KR-1'!W:W,F2438),"")</f>
        <v/>
      </c>
      <c r="I2438" t="str">
        <f>IF(KOKPIT!I2438&lt;&gt;"",KOKPIT!I2438,"")</f>
        <v/>
      </c>
      <c r="J2438" t="str">
        <f>IF(KOKPIT!J2438&lt;&gt;"",KOKPIT!J2438,"")</f>
        <v/>
      </c>
      <c r="K2438" s="124" t="str">
        <f>IF(I2438&lt;&gt;"",SUMIFS('JPK_KR-1'!AJ:AJ,'JPK_KR-1'!W:W,J2438),"")</f>
        <v/>
      </c>
      <c r="L2438" s="124" t="str">
        <f>IF(I2438&lt;&gt;"",SUMIFS('JPK_KR-1'!AK:AK,'JPK_KR-1'!W:W,J2438),"")</f>
        <v/>
      </c>
    </row>
    <row r="2439" spans="1:12" x14ac:dyDescent="0.35">
      <c r="A2439" t="str">
        <f>IF(KOKPIT!A2439&lt;&gt;"",KOKPIT!A2439,"")</f>
        <v/>
      </c>
      <c r="B2439" t="str">
        <f>IF(KOKPIT!B2439&lt;&gt;"",KOKPIT!B2439,"")</f>
        <v/>
      </c>
      <c r="C2439" s="124" t="str">
        <f>IF(A2439&lt;&gt;"",SUMIFS('JPK_KR-1'!AL:AL,'JPK_KR-1'!W:W,B2439),"")</f>
        <v/>
      </c>
      <c r="D2439" s="124" t="str">
        <f>IF(A2439&lt;&gt;"",SUMIFS('JPK_KR-1'!AM:AM,'JPK_KR-1'!W:W,B2439),"")</f>
        <v/>
      </c>
      <c r="E2439" t="str">
        <f>IF(KOKPIT!E2439&lt;&gt;"",KOKPIT!E2439,"")</f>
        <v/>
      </c>
      <c r="F2439" t="str">
        <f>IF(KOKPIT!F2439&lt;&gt;"",KOKPIT!F2439,"")</f>
        <v/>
      </c>
      <c r="G2439" s="124" t="str">
        <f>IF(E2439&lt;&gt;"",SUMIFS('JPK_KR-1'!AL:AL,'JPK_KR-1'!W:W,F2439),"")</f>
        <v/>
      </c>
      <c r="H2439" s="124" t="str">
        <f>IF(E2439&lt;&gt;"",SUMIFS('JPK_KR-1'!AM:AM,'JPK_KR-1'!W:W,F2439),"")</f>
        <v/>
      </c>
      <c r="I2439" t="str">
        <f>IF(KOKPIT!I2439&lt;&gt;"",KOKPIT!I2439,"")</f>
        <v/>
      </c>
      <c r="J2439" t="str">
        <f>IF(KOKPIT!J2439&lt;&gt;"",KOKPIT!J2439,"")</f>
        <v/>
      </c>
      <c r="K2439" s="124" t="str">
        <f>IF(I2439&lt;&gt;"",SUMIFS('JPK_KR-1'!AJ:AJ,'JPK_KR-1'!W:W,J2439),"")</f>
        <v/>
      </c>
      <c r="L2439" s="124" t="str">
        <f>IF(I2439&lt;&gt;"",SUMIFS('JPK_KR-1'!AK:AK,'JPK_KR-1'!W:W,J2439),"")</f>
        <v/>
      </c>
    </row>
    <row r="2440" spans="1:12" x14ac:dyDescent="0.35">
      <c r="A2440" t="str">
        <f>IF(KOKPIT!A2440&lt;&gt;"",KOKPIT!A2440,"")</f>
        <v/>
      </c>
      <c r="B2440" t="str">
        <f>IF(KOKPIT!B2440&lt;&gt;"",KOKPIT!B2440,"")</f>
        <v/>
      </c>
      <c r="C2440" s="124" t="str">
        <f>IF(A2440&lt;&gt;"",SUMIFS('JPK_KR-1'!AL:AL,'JPK_KR-1'!W:W,B2440),"")</f>
        <v/>
      </c>
      <c r="D2440" s="124" t="str">
        <f>IF(A2440&lt;&gt;"",SUMIFS('JPK_KR-1'!AM:AM,'JPK_KR-1'!W:W,B2440),"")</f>
        <v/>
      </c>
      <c r="E2440" t="str">
        <f>IF(KOKPIT!E2440&lt;&gt;"",KOKPIT!E2440,"")</f>
        <v/>
      </c>
      <c r="F2440" t="str">
        <f>IF(KOKPIT!F2440&lt;&gt;"",KOKPIT!F2440,"")</f>
        <v/>
      </c>
      <c r="G2440" s="124" t="str">
        <f>IF(E2440&lt;&gt;"",SUMIFS('JPK_KR-1'!AL:AL,'JPK_KR-1'!W:W,F2440),"")</f>
        <v/>
      </c>
      <c r="H2440" s="124" t="str">
        <f>IF(E2440&lt;&gt;"",SUMIFS('JPK_KR-1'!AM:AM,'JPK_KR-1'!W:W,F2440),"")</f>
        <v/>
      </c>
      <c r="I2440" t="str">
        <f>IF(KOKPIT!I2440&lt;&gt;"",KOKPIT!I2440,"")</f>
        <v/>
      </c>
      <c r="J2440" t="str">
        <f>IF(KOKPIT!J2440&lt;&gt;"",KOKPIT!J2440,"")</f>
        <v/>
      </c>
      <c r="K2440" s="124" t="str">
        <f>IF(I2440&lt;&gt;"",SUMIFS('JPK_KR-1'!AJ:AJ,'JPK_KR-1'!W:W,J2440),"")</f>
        <v/>
      </c>
      <c r="L2440" s="124" t="str">
        <f>IF(I2440&lt;&gt;"",SUMIFS('JPK_KR-1'!AK:AK,'JPK_KR-1'!W:W,J2440),"")</f>
        <v/>
      </c>
    </row>
    <row r="2441" spans="1:12" x14ac:dyDescent="0.35">
      <c r="A2441" t="str">
        <f>IF(KOKPIT!A2441&lt;&gt;"",KOKPIT!A2441,"")</f>
        <v/>
      </c>
      <c r="B2441" t="str">
        <f>IF(KOKPIT!B2441&lt;&gt;"",KOKPIT!B2441,"")</f>
        <v/>
      </c>
      <c r="C2441" s="124" t="str">
        <f>IF(A2441&lt;&gt;"",SUMIFS('JPK_KR-1'!AL:AL,'JPK_KR-1'!W:W,B2441),"")</f>
        <v/>
      </c>
      <c r="D2441" s="124" t="str">
        <f>IF(A2441&lt;&gt;"",SUMIFS('JPK_KR-1'!AM:AM,'JPK_KR-1'!W:W,B2441),"")</f>
        <v/>
      </c>
      <c r="E2441" t="str">
        <f>IF(KOKPIT!E2441&lt;&gt;"",KOKPIT!E2441,"")</f>
        <v/>
      </c>
      <c r="F2441" t="str">
        <f>IF(KOKPIT!F2441&lt;&gt;"",KOKPIT!F2441,"")</f>
        <v/>
      </c>
      <c r="G2441" s="124" t="str">
        <f>IF(E2441&lt;&gt;"",SUMIFS('JPK_KR-1'!AL:AL,'JPK_KR-1'!W:W,F2441),"")</f>
        <v/>
      </c>
      <c r="H2441" s="124" t="str">
        <f>IF(E2441&lt;&gt;"",SUMIFS('JPK_KR-1'!AM:AM,'JPK_KR-1'!W:W,F2441),"")</f>
        <v/>
      </c>
      <c r="I2441" t="str">
        <f>IF(KOKPIT!I2441&lt;&gt;"",KOKPIT!I2441,"")</f>
        <v/>
      </c>
      <c r="J2441" t="str">
        <f>IF(KOKPIT!J2441&lt;&gt;"",KOKPIT!J2441,"")</f>
        <v/>
      </c>
      <c r="K2441" s="124" t="str">
        <f>IF(I2441&lt;&gt;"",SUMIFS('JPK_KR-1'!AJ:AJ,'JPK_KR-1'!W:W,J2441),"")</f>
        <v/>
      </c>
      <c r="L2441" s="124" t="str">
        <f>IF(I2441&lt;&gt;"",SUMIFS('JPK_KR-1'!AK:AK,'JPK_KR-1'!W:W,J2441),"")</f>
        <v/>
      </c>
    </row>
    <row r="2442" spans="1:12" x14ac:dyDescent="0.35">
      <c r="A2442" t="str">
        <f>IF(KOKPIT!A2442&lt;&gt;"",KOKPIT!A2442,"")</f>
        <v/>
      </c>
      <c r="B2442" t="str">
        <f>IF(KOKPIT!B2442&lt;&gt;"",KOKPIT!B2442,"")</f>
        <v/>
      </c>
      <c r="C2442" s="124" t="str">
        <f>IF(A2442&lt;&gt;"",SUMIFS('JPK_KR-1'!AL:AL,'JPK_KR-1'!W:W,B2442),"")</f>
        <v/>
      </c>
      <c r="D2442" s="124" t="str">
        <f>IF(A2442&lt;&gt;"",SUMIFS('JPK_KR-1'!AM:AM,'JPK_KR-1'!W:W,B2442),"")</f>
        <v/>
      </c>
      <c r="E2442" t="str">
        <f>IF(KOKPIT!E2442&lt;&gt;"",KOKPIT!E2442,"")</f>
        <v/>
      </c>
      <c r="F2442" t="str">
        <f>IF(KOKPIT!F2442&lt;&gt;"",KOKPIT!F2442,"")</f>
        <v/>
      </c>
      <c r="G2442" s="124" t="str">
        <f>IF(E2442&lt;&gt;"",SUMIFS('JPK_KR-1'!AL:AL,'JPK_KR-1'!W:W,F2442),"")</f>
        <v/>
      </c>
      <c r="H2442" s="124" t="str">
        <f>IF(E2442&lt;&gt;"",SUMIFS('JPK_KR-1'!AM:AM,'JPK_KR-1'!W:W,F2442),"")</f>
        <v/>
      </c>
      <c r="I2442" t="str">
        <f>IF(KOKPIT!I2442&lt;&gt;"",KOKPIT!I2442,"")</f>
        <v/>
      </c>
      <c r="J2442" t="str">
        <f>IF(KOKPIT!J2442&lt;&gt;"",KOKPIT!J2442,"")</f>
        <v/>
      </c>
      <c r="K2442" s="124" t="str">
        <f>IF(I2442&lt;&gt;"",SUMIFS('JPK_KR-1'!AJ:AJ,'JPK_KR-1'!W:W,J2442),"")</f>
        <v/>
      </c>
      <c r="L2442" s="124" t="str">
        <f>IF(I2442&lt;&gt;"",SUMIFS('JPK_KR-1'!AK:AK,'JPK_KR-1'!W:W,J2442),"")</f>
        <v/>
      </c>
    </row>
    <row r="2443" spans="1:12" x14ac:dyDescent="0.35">
      <c r="A2443" t="str">
        <f>IF(KOKPIT!A2443&lt;&gt;"",KOKPIT!A2443,"")</f>
        <v/>
      </c>
      <c r="B2443" t="str">
        <f>IF(KOKPIT!B2443&lt;&gt;"",KOKPIT!B2443,"")</f>
        <v/>
      </c>
      <c r="C2443" s="124" t="str">
        <f>IF(A2443&lt;&gt;"",SUMIFS('JPK_KR-1'!AL:AL,'JPK_KR-1'!W:W,B2443),"")</f>
        <v/>
      </c>
      <c r="D2443" s="124" t="str">
        <f>IF(A2443&lt;&gt;"",SUMIFS('JPK_KR-1'!AM:AM,'JPK_KR-1'!W:W,B2443),"")</f>
        <v/>
      </c>
      <c r="E2443" t="str">
        <f>IF(KOKPIT!E2443&lt;&gt;"",KOKPIT!E2443,"")</f>
        <v/>
      </c>
      <c r="F2443" t="str">
        <f>IF(KOKPIT!F2443&lt;&gt;"",KOKPIT!F2443,"")</f>
        <v/>
      </c>
      <c r="G2443" s="124" t="str">
        <f>IF(E2443&lt;&gt;"",SUMIFS('JPK_KR-1'!AL:AL,'JPK_KR-1'!W:W,F2443),"")</f>
        <v/>
      </c>
      <c r="H2443" s="124" t="str">
        <f>IF(E2443&lt;&gt;"",SUMIFS('JPK_KR-1'!AM:AM,'JPK_KR-1'!W:W,F2443),"")</f>
        <v/>
      </c>
      <c r="I2443" t="str">
        <f>IF(KOKPIT!I2443&lt;&gt;"",KOKPIT!I2443,"")</f>
        <v/>
      </c>
      <c r="J2443" t="str">
        <f>IF(KOKPIT!J2443&lt;&gt;"",KOKPIT!J2443,"")</f>
        <v/>
      </c>
      <c r="K2443" s="124" t="str">
        <f>IF(I2443&lt;&gt;"",SUMIFS('JPK_KR-1'!AJ:AJ,'JPK_KR-1'!W:W,J2443),"")</f>
        <v/>
      </c>
      <c r="L2443" s="124" t="str">
        <f>IF(I2443&lt;&gt;"",SUMIFS('JPK_KR-1'!AK:AK,'JPK_KR-1'!W:W,J2443),"")</f>
        <v/>
      </c>
    </row>
    <row r="2444" spans="1:12" x14ac:dyDescent="0.35">
      <c r="A2444" t="str">
        <f>IF(KOKPIT!A2444&lt;&gt;"",KOKPIT!A2444,"")</f>
        <v/>
      </c>
      <c r="B2444" t="str">
        <f>IF(KOKPIT!B2444&lt;&gt;"",KOKPIT!B2444,"")</f>
        <v/>
      </c>
      <c r="C2444" s="124" t="str">
        <f>IF(A2444&lt;&gt;"",SUMIFS('JPK_KR-1'!AL:AL,'JPK_KR-1'!W:W,B2444),"")</f>
        <v/>
      </c>
      <c r="D2444" s="124" t="str">
        <f>IF(A2444&lt;&gt;"",SUMIFS('JPK_KR-1'!AM:AM,'JPK_KR-1'!W:W,B2444),"")</f>
        <v/>
      </c>
      <c r="E2444" t="str">
        <f>IF(KOKPIT!E2444&lt;&gt;"",KOKPIT!E2444,"")</f>
        <v/>
      </c>
      <c r="F2444" t="str">
        <f>IF(KOKPIT!F2444&lt;&gt;"",KOKPIT!F2444,"")</f>
        <v/>
      </c>
      <c r="G2444" s="124" t="str">
        <f>IF(E2444&lt;&gt;"",SUMIFS('JPK_KR-1'!AL:AL,'JPK_KR-1'!W:W,F2444),"")</f>
        <v/>
      </c>
      <c r="H2444" s="124" t="str">
        <f>IF(E2444&lt;&gt;"",SUMIFS('JPK_KR-1'!AM:AM,'JPK_KR-1'!W:W,F2444),"")</f>
        <v/>
      </c>
      <c r="I2444" t="str">
        <f>IF(KOKPIT!I2444&lt;&gt;"",KOKPIT!I2444,"")</f>
        <v/>
      </c>
      <c r="J2444" t="str">
        <f>IF(KOKPIT!J2444&lt;&gt;"",KOKPIT!J2444,"")</f>
        <v/>
      </c>
      <c r="K2444" s="124" t="str">
        <f>IF(I2444&lt;&gt;"",SUMIFS('JPK_KR-1'!AJ:AJ,'JPK_KR-1'!W:W,J2444),"")</f>
        <v/>
      </c>
      <c r="L2444" s="124" t="str">
        <f>IF(I2444&lt;&gt;"",SUMIFS('JPK_KR-1'!AK:AK,'JPK_KR-1'!W:W,J2444),"")</f>
        <v/>
      </c>
    </row>
    <row r="2445" spans="1:12" x14ac:dyDescent="0.35">
      <c r="A2445" t="str">
        <f>IF(KOKPIT!A2445&lt;&gt;"",KOKPIT!A2445,"")</f>
        <v/>
      </c>
      <c r="B2445" t="str">
        <f>IF(KOKPIT!B2445&lt;&gt;"",KOKPIT!B2445,"")</f>
        <v/>
      </c>
      <c r="C2445" s="124" t="str">
        <f>IF(A2445&lt;&gt;"",SUMIFS('JPK_KR-1'!AL:AL,'JPK_KR-1'!W:W,B2445),"")</f>
        <v/>
      </c>
      <c r="D2445" s="124" t="str">
        <f>IF(A2445&lt;&gt;"",SUMIFS('JPK_KR-1'!AM:AM,'JPK_KR-1'!W:W,B2445),"")</f>
        <v/>
      </c>
      <c r="E2445" t="str">
        <f>IF(KOKPIT!E2445&lt;&gt;"",KOKPIT!E2445,"")</f>
        <v/>
      </c>
      <c r="F2445" t="str">
        <f>IF(KOKPIT!F2445&lt;&gt;"",KOKPIT!F2445,"")</f>
        <v/>
      </c>
      <c r="G2445" s="124" t="str">
        <f>IF(E2445&lt;&gt;"",SUMIFS('JPK_KR-1'!AL:AL,'JPK_KR-1'!W:W,F2445),"")</f>
        <v/>
      </c>
      <c r="H2445" s="124" t="str">
        <f>IF(E2445&lt;&gt;"",SUMIFS('JPK_KR-1'!AM:AM,'JPK_KR-1'!W:W,F2445),"")</f>
        <v/>
      </c>
      <c r="I2445" t="str">
        <f>IF(KOKPIT!I2445&lt;&gt;"",KOKPIT!I2445,"")</f>
        <v/>
      </c>
      <c r="J2445" t="str">
        <f>IF(KOKPIT!J2445&lt;&gt;"",KOKPIT!J2445,"")</f>
        <v/>
      </c>
      <c r="K2445" s="124" t="str">
        <f>IF(I2445&lt;&gt;"",SUMIFS('JPK_KR-1'!AJ:AJ,'JPK_KR-1'!W:W,J2445),"")</f>
        <v/>
      </c>
      <c r="L2445" s="124" t="str">
        <f>IF(I2445&lt;&gt;"",SUMIFS('JPK_KR-1'!AK:AK,'JPK_KR-1'!W:W,J2445),"")</f>
        <v/>
      </c>
    </row>
    <row r="2446" spans="1:12" x14ac:dyDescent="0.35">
      <c r="A2446" t="str">
        <f>IF(KOKPIT!A2446&lt;&gt;"",KOKPIT!A2446,"")</f>
        <v/>
      </c>
      <c r="B2446" t="str">
        <f>IF(KOKPIT!B2446&lt;&gt;"",KOKPIT!B2446,"")</f>
        <v/>
      </c>
      <c r="C2446" s="124" t="str">
        <f>IF(A2446&lt;&gt;"",SUMIFS('JPK_KR-1'!AL:AL,'JPK_KR-1'!W:W,B2446),"")</f>
        <v/>
      </c>
      <c r="D2446" s="124" t="str">
        <f>IF(A2446&lt;&gt;"",SUMIFS('JPK_KR-1'!AM:AM,'JPK_KR-1'!W:W,B2446),"")</f>
        <v/>
      </c>
      <c r="E2446" t="str">
        <f>IF(KOKPIT!E2446&lt;&gt;"",KOKPIT!E2446,"")</f>
        <v/>
      </c>
      <c r="F2446" t="str">
        <f>IF(KOKPIT!F2446&lt;&gt;"",KOKPIT!F2446,"")</f>
        <v/>
      </c>
      <c r="G2446" s="124" t="str">
        <f>IF(E2446&lt;&gt;"",SUMIFS('JPK_KR-1'!AL:AL,'JPK_KR-1'!W:W,F2446),"")</f>
        <v/>
      </c>
      <c r="H2446" s="124" t="str">
        <f>IF(E2446&lt;&gt;"",SUMIFS('JPK_KR-1'!AM:AM,'JPK_KR-1'!W:W,F2446),"")</f>
        <v/>
      </c>
      <c r="I2446" t="str">
        <f>IF(KOKPIT!I2446&lt;&gt;"",KOKPIT!I2446,"")</f>
        <v/>
      </c>
      <c r="J2446" t="str">
        <f>IF(KOKPIT!J2446&lt;&gt;"",KOKPIT!J2446,"")</f>
        <v/>
      </c>
      <c r="K2446" s="124" t="str">
        <f>IF(I2446&lt;&gt;"",SUMIFS('JPK_KR-1'!AJ:AJ,'JPK_KR-1'!W:W,J2446),"")</f>
        <v/>
      </c>
      <c r="L2446" s="124" t="str">
        <f>IF(I2446&lt;&gt;"",SUMIFS('JPK_KR-1'!AK:AK,'JPK_KR-1'!W:W,J2446),"")</f>
        <v/>
      </c>
    </row>
    <row r="2447" spans="1:12" x14ac:dyDescent="0.35">
      <c r="A2447" t="str">
        <f>IF(KOKPIT!A2447&lt;&gt;"",KOKPIT!A2447,"")</f>
        <v/>
      </c>
      <c r="B2447" t="str">
        <f>IF(KOKPIT!B2447&lt;&gt;"",KOKPIT!B2447,"")</f>
        <v/>
      </c>
      <c r="C2447" s="124" t="str">
        <f>IF(A2447&lt;&gt;"",SUMIFS('JPK_KR-1'!AL:AL,'JPK_KR-1'!W:W,B2447),"")</f>
        <v/>
      </c>
      <c r="D2447" s="124" t="str">
        <f>IF(A2447&lt;&gt;"",SUMIFS('JPK_KR-1'!AM:AM,'JPK_KR-1'!W:W,B2447),"")</f>
        <v/>
      </c>
      <c r="E2447" t="str">
        <f>IF(KOKPIT!E2447&lt;&gt;"",KOKPIT!E2447,"")</f>
        <v/>
      </c>
      <c r="F2447" t="str">
        <f>IF(KOKPIT!F2447&lt;&gt;"",KOKPIT!F2447,"")</f>
        <v/>
      </c>
      <c r="G2447" s="124" t="str">
        <f>IF(E2447&lt;&gt;"",SUMIFS('JPK_KR-1'!AL:AL,'JPK_KR-1'!W:W,F2447),"")</f>
        <v/>
      </c>
      <c r="H2447" s="124" t="str">
        <f>IF(E2447&lt;&gt;"",SUMIFS('JPK_KR-1'!AM:AM,'JPK_KR-1'!W:W,F2447),"")</f>
        <v/>
      </c>
      <c r="I2447" t="str">
        <f>IF(KOKPIT!I2447&lt;&gt;"",KOKPIT!I2447,"")</f>
        <v/>
      </c>
      <c r="J2447" t="str">
        <f>IF(KOKPIT!J2447&lt;&gt;"",KOKPIT!J2447,"")</f>
        <v/>
      </c>
      <c r="K2447" s="124" t="str">
        <f>IF(I2447&lt;&gt;"",SUMIFS('JPK_KR-1'!AJ:AJ,'JPK_KR-1'!W:W,J2447),"")</f>
        <v/>
      </c>
      <c r="L2447" s="124" t="str">
        <f>IF(I2447&lt;&gt;"",SUMIFS('JPK_KR-1'!AK:AK,'JPK_KR-1'!W:W,J2447),"")</f>
        <v/>
      </c>
    </row>
    <row r="2448" spans="1:12" x14ac:dyDescent="0.35">
      <c r="A2448" t="str">
        <f>IF(KOKPIT!A2448&lt;&gt;"",KOKPIT!A2448,"")</f>
        <v/>
      </c>
      <c r="B2448" t="str">
        <f>IF(KOKPIT!B2448&lt;&gt;"",KOKPIT!B2448,"")</f>
        <v/>
      </c>
      <c r="C2448" s="124" t="str">
        <f>IF(A2448&lt;&gt;"",SUMIFS('JPK_KR-1'!AL:AL,'JPK_KR-1'!W:W,B2448),"")</f>
        <v/>
      </c>
      <c r="D2448" s="124" t="str">
        <f>IF(A2448&lt;&gt;"",SUMIFS('JPK_KR-1'!AM:AM,'JPK_KR-1'!W:W,B2448),"")</f>
        <v/>
      </c>
      <c r="E2448" t="str">
        <f>IF(KOKPIT!E2448&lt;&gt;"",KOKPIT!E2448,"")</f>
        <v/>
      </c>
      <c r="F2448" t="str">
        <f>IF(KOKPIT!F2448&lt;&gt;"",KOKPIT!F2448,"")</f>
        <v/>
      </c>
      <c r="G2448" s="124" t="str">
        <f>IF(E2448&lt;&gt;"",SUMIFS('JPK_KR-1'!AL:AL,'JPK_KR-1'!W:W,F2448),"")</f>
        <v/>
      </c>
      <c r="H2448" s="124" t="str">
        <f>IF(E2448&lt;&gt;"",SUMIFS('JPK_KR-1'!AM:AM,'JPK_KR-1'!W:W,F2448),"")</f>
        <v/>
      </c>
      <c r="I2448" t="str">
        <f>IF(KOKPIT!I2448&lt;&gt;"",KOKPIT!I2448,"")</f>
        <v/>
      </c>
      <c r="J2448" t="str">
        <f>IF(KOKPIT!J2448&lt;&gt;"",KOKPIT!J2448,"")</f>
        <v/>
      </c>
      <c r="K2448" s="124" t="str">
        <f>IF(I2448&lt;&gt;"",SUMIFS('JPK_KR-1'!AJ:AJ,'JPK_KR-1'!W:W,J2448),"")</f>
        <v/>
      </c>
      <c r="L2448" s="124" t="str">
        <f>IF(I2448&lt;&gt;"",SUMIFS('JPK_KR-1'!AK:AK,'JPK_KR-1'!W:W,J2448),"")</f>
        <v/>
      </c>
    </row>
    <row r="2449" spans="1:12" x14ac:dyDescent="0.35">
      <c r="A2449" t="str">
        <f>IF(KOKPIT!A2449&lt;&gt;"",KOKPIT!A2449,"")</f>
        <v/>
      </c>
      <c r="B2449" t="str">
        <f>IF(KOKPIT!B2449&lt;&gt;"",KOKPIT!B2449,"")</f>
        <v/>
      </c>
      <c r="C2449" s="124" t="str">
        <f>IF(A2449&lt;&gt;"",SUMIFS('JPK_KR-1'!AL:AL,'JPK_KR-1'!W:W,B2449),"")</f>
        <v/>
      </c>
      <c r="D2449" s="124" t="str">
        <f>IF(A2449&lt;&gt;"",SUMIFS('JPK_KR-1'!AM:AM,'JPK_KR-1'!W:W,B2449),"")</f>
        <v/>
      </c>
      <c r="E2449" t="str">
        <f>IF(KOKPIT!E2449&lt;&gt;"",KOKPIT!E2449,"")</f>
        <v/>
      </c>
      <c r="F2449" t="str">
        <f>IF(KOKPIT!F2449&lt;&gt;"",KOKPIT!F2449,"")</f>
        <v/>
      </c>
      <c r="G2449" s="124" t="str">
        <f>IF(E2449&lt;&gt;"",SUMIFS('JPK_KR-1'!AL:AL,'JPK_KR-1'!W:W,F2449),"")</f>
        <v/>
      </c>
      <c r="H2449" s="124" t="str">
        <f>IF(E2449&lt;&gt;"",SUMIFS('JPK_KR-1'!AM:AM,'JPK_KR-1'!W:W,F2449),"")</f>
        <v/>
      </c>
      <c r="I2449" t="str">
        <f>IF(KOKPIT!I2449&lt;&gt;"",KOKPIT!I2449,"")</f>
        <v/>
      </c>
      <c r="J2449" t="str">
        <f>IF(KOKPIT!J2449&lt;&gt;"",KOKPIT!J2449,"")</f>
        <v/>
      </c>
      <c r="K2449" s="124" t="str">
        <f>IF(I2449&lt;&gt;"",SUMIFS('JPK_KR-1'!AJ:AJ,'JPK_KR-1'!W:W,J2449),"")</f>
        <v/>
      </c>
      <c r="L2449" s="124" t="str">
        <f>IF(I2449&lt;&gt;"",SUMIFS('JPK_KR-1'!AK:AK,'JPK_KR-1'!W:W,J2449),"")</f>
        <v/>
      </c>
    </row>
    <row r="2450" spans="1:12" x14ac:dyDescent="0.35">
      <c r="A2450" t="str">
        <f>IF(KOKPIT!A2450&lt;&gt;"",KOKPIT!A2450,"")</f>
        <v/>
      </c>
      <c r="B2450" t="str">
        <f>IF(KOKPIT!B2450&lt;&gt;"",KOKPIT!B2450,"")</f>
        <v/>
      </c>
      <c r="C2450" s="124" t="str">
        <f>IF(A2450&lt;&gt;"",SUMIFS('JPK_KR-1'!AL:AL,'JPK_KR-1'!W:W,B2450),"")</f>
        <v/>
      </c>
      <c r="D2450" s="124" t="str">
        <f>IF(A2450&lt;&gt;"",SUMIFS('JPK_KR-1'!AM:AM,'JPK_KR-1'!W:W,B2450),"")</f>
        <v/>
      </c>
      <c r="E2450" t="str">
        <f>IF(KOKPIT!E2450&lt;&gt;"",KOKPIT!E2450,"")</f>
        <v/>
      </c>
      <c r="F2450" t="str">
        <f>IF(KOKPIT!F2450&lt;&gt;"",KOKPIT!F2450,"")</f>
        <v/>
      </c>
      <c r="G2450" s="124" t="str">
        <f>IF(E2450&lt;&gt;"",SUMIFS('JPK_KR-1'!AL:AL,'JPK_KR-1'!W:W,F2450),"")</f>
        <v/>
      </c>
      <c r="H2450" s="124" t="str">
        <f>IF(E2450&lt;&gt;"",SUMIFS('JPK_KR-1'!AM:AM,'JPK_KR-1'!W:W,F2450),"")</f>
        <v/>
      </c>
      <c r="I2450" t="str">
        <f>IF(KOKPIT!I2450&lt;&gt;"",KOKPIT!I2450,"")</f>
        <v/>
      </c>
      <c r="J2450" t="str">
        <f>IF(KOKPIT!J2450&lt;&gt;"",KOKPIT!J2450,"")</f>
        <v/>
      </c>
      <c r="K2450" s="124" t="str">
        <f>IF(I2450&lt;&gt;"",SUMIFS('JPK_KR-1'!AJ:AJ,'JPK_KR-1'!W:W,J2450),"")</f>
        <v/>
      </c>
      <c r="L2450" s="124" t="str">
        <f>IF(I2450&lt;&gt;"",SUMIFS('JPK_KR-1'!AK:AK,'JPK_KR-1'!W:W,J2450),"")</f>
        <v/>
      </c>
    </row>
    <row r="2451" spans="1:12" x14ac:dyDescent="0.35">
      <c r="A2451" t="str">
        <f>IF(KOKPIT!A2451&lt;&gt;"",KOKPIT!A2451,"")</f>
        <v/>
      </c>
      <c r="B2451" t="str">
        <f>IF(KOKPIT!B2451&lt;&gt;"",KOKPIT!B2451,"")</f>
        <v/>
      </c>
      <c r="C2451" s="124" t="str">
        <f>IF(A2451&lt;&gt;"",SUMIFS('JPK_KR-1'!AL:AL,'JPK_KR-1'!W:W,B2451),"")</f>
        <v/>
      </c>
      <c r="D2451" s="124" t="str">
        <f>IF(A2451&lt;&gt;"",SUMIFS('JPK_KR-1'!AM:AM,'JPK_KR-1'!W:W,B2451),"")</f>
        <v/>
      </c>
      <c r="E2451" t="str">
        <f>IF(KOKPIT!E2451&lt;&gt;"",KOKPIT!E2451,"")</f>
        <v/>
      </c>
      <c r="F2451" t="str">
        <f>IF(KOKPIT!F2451&lt;&gt;"",KOKPIT!F2451,"")</f>
        <v/>
      </c>
      <c r="G2451" s="124" t="str">
        <f>IF(E2451&lt;&gt;"",SUMIFS('JPK_KR-1'!AL:AL,'JPK_KR-1'!W:W,F2451),"")</f>
        <v/>
      </c>
      <c r="H2451" s="124" t="str">
        <f>IF(E2451&lt;&gt;"",SUMIFS('JPK_KR-1'!AM:AM,'JPK_KR-1'!W:W,F2451),"")</f>
        <v/>
      </c>
      <c r="I2451" t="str">
        <f>IF(KOKPIT!I2451&lt;&gt;"",KOKPIT!I2451,"")</f>
        <v/>
      </c>
      <c r="J2451" t="str">
        <f>IF(KOKPIT!J2451&lt;&gt;"",KOKPIT!J2451,"")</f>
        <v/>
      </c>
      <c r="K2451" s="124" t="str">
        <f>IF(I2451&lt;&gt;"",SUMIFS('JPK_KR-1'!AJ:AJ,'JPK_KR-1'!W:W,J2451),"")</f>
        <v/>
      </c>
      <c r="L2451" s="124" t="str">
        <f>IF(I2451&lt;&gt;"",SUMIFS('JPK_KR-1'!AK:AK,'JPK_KR-1'!W:W,J2451),"")</f>
        <v/>
      </c>
    </row>
    <row r="2452" spans="1:12" x14ac:dyDescent="0.35">
      <c r="A2452" t="str">
        <f>IF(KOKPIT!A2452&lt;&gt;"",KOKPIT!A2452,"")</f>
        <v/>
      </c>
      <c r="B2452" t="str">
        <f>IF(KOKPIT!B2452&lt;&gt;"",KOKPIT!B2452,"")</f>
        <v/>
      </c>
      <c r="C2452" s="124" t="str">
        <f>IF(A2452&lt;&gt;"",SUMIFS('JPK_KR-1'!AL:AL,'JPK_KR-1'!W:W,B2452),"")</f>
        <v/>
      </c>
      <c r="D2452" s="124" t="str">
        <f>IF(A2452&lt;&gt;"",SUMIFS('JPK_KR-1'!AM:AM,'JPK_KR-1'!W:W,B2452),"")</f>
        <v/>
      </c>
      <c r="E2452" t="str">
        <f>IF(KOKPIT!E2452&lt;&gt;"",KOKPIT!E2452,"")</f>
        <v/>
      </c>
      <c r="F2452" t="str">
        <f>IF(KOKPIT!F2452&lt;&gt;"",KOKPIT!F2452,"")</f>
        <v/>
      </c>
      <c r="G2452" s="124" t="str">
        <f>IF(E2452&lt;&gt;"",SUMIFS('JPK_KR-1'!AL:AL,'JPK_KR-1'!W:W,F2452),"")</f>
        <v/>
      </c>
      <c r="H2452" s="124" t="str">
        <f>IF(E2452&lt;&gt;"",SUMIFS('JPK_KR-1'!AM:AM,'JPK_KR-1'!W:W,F2452),"")</f>
        <v/>
      </c>
      <c r="I2452" t="str">
        <f>IF(KOKPIT!I2452&lt;&gt;"",KOKPIT!I2452,"")</f>
        <v/>
      </c>
      <c r="J2452" t="str">
        <f>IF(KOKPIT!J2452&lt;&gt;"",KOKPIT!J2452,"")</f>
        <v/>
      </c>
      <c r="K2452" s="124" t="str">
        <f>IF(I2452&lt;&gt;"",SUMIFS('JPK_KR-1'!AJ:AJ,'JPK_KR-1'!W:W,J2452),"")</f>
        <v/>
      </c>
      <c r="L2452" s="124" t="str">
        <f>IF(I2452&lt;&gt;"",SUMIFS('JPK_KR-1'!AK:AK,'JPK_KR-1'!W:W,J2452),"")</f>
        <v/>
      </c>
    </row>
    <row r="2453" spans="1:12" x14ac:dyDescent="0.35">
      <c r="A2453" t="str">
        <f>IF(KOKPIT!A2453&lt;&gt;"",KOKPIT!A2453,"")</f>
        <v/>
      </c>
      <c r="B2453" t="str">
        <f>IF(KOKPIT!B2453&lt;&gt;"",KOKPIT!B2453,"")</f>
        <v/>
      </c>
      <c r="C2453" s="124" t="str">
        <f>IF(A2453&lt;&gt;"",SUMIFS('JPK_KR-1'!AL:AL,'JPK_KR-1'!W:W,B2453),"")</f>
        <v/>
      </c>
      <c r="D2453" s="124" t="str">
        <f>IF(A2453&lt;&gt;"",SUMIFS('JPK_KR-1'!AM:AM,'JPK_KR-1'!W:W,B2453),"")</f>
        <v/>
      </c>
      <c r="E2453" t="str">
        <f>IF(KOKPIT!E2453&lt;&gt;"",KOKPIT!E2453,"")</f>
        <v/>
      </c>
      <c r="F2453" t="str">
        <f>IF(KOKPIT!F2453&lt;&gt;"",KOKPIT!F2453,"")</f>
        <v/>
      </c>
      <c r="G2453" s="124" t="str">
        <f>IF(E2453&lt;&gt;"",SUMIFS('JPK_KR-1'!AL:AL,'JPK_KR-1'!W:W,F2453),"")</f>
        <v/>
      </c>
      <c r="H2453" s="124" t="str">
        <f>IF(E2453&lt;&gt;"",SUMIFS('JPK_KR-1'!AM:AM,'JPK_KR-1'!W:W,F2453),"")</f>
        <v/>
      </c>
      <c r="I2453" t="str">
        <f>IF(KOKPIT!I2453&lt;&gt;"",KOKPIT!I2453,"")</f>
        <v/>
      </c>
      <c r="J2453" t="str">
        <f>IF(KOKPIT!J2453&lt;&gt;"",KOKPIT!J2453,"")</f>
        <v/>
      </c>
      <c r="K2453" s="124" t="str">
        <f>IF(I2453&lt;&gt;"",SUMIFS('JPK_KR-1'!AJ:AJ,'JPK_KR-1'!W:W,J2453),"")</f>
        <v/>
      </c>
      <c r="L2453" s="124" t="str">
        <f>IF(I2453&lt;&gt;"",SUMIFS('JPK_KR-1'!AK:AK,'JPK_KR-1'!W:W,J2453),"")</f>
        <v/>
      </c>
    </row>
    <row r="2454" spans="1:12" x14ac:dyDescent="0.35">
      <c r="A2454" t="str">
        <f>IF(KOKPIT!A2454&lt;&gt;"",KOKPIT!A2454,"")</f>
        <v/>
      </c>
      <c r="B2454" t="str">
        <f>IF(KOKPIT!B2454&lt;&gt;"",KOKPIT!B2454,"")</f>
        <v/>
      </c>
      <c r="C2454" s="124" t="str">
        <f>IF(A2454&lt;&gt;"",SUMIFS('JPK_KR-1'!AL:AL,'JPK_KR-1'!W:W,B2454),"")</f>
        <v/>
      </c>
      <c r="D2454" s="124" t="str">
        <f>IF(A2454&lt;&gt;"",SUMIFS('JPK_KR-1'!AM:AM,'JPK_KR-1'!W:W,B2454),"")</f>
        <v/>
      </c>
      <c r="E2454" t="str">
        <f>IF(KOKPIT!E2454&lt;&gt;"",KOKPIT!E2454,"")</f>
        <v/>
      </c>
      <c r="F2454" t="str">
        <f>IF(KOKPIT!F2454&lt;&gt;"",KOKPIT!F2454,"")</f>
        <v/>
      </c>
      <c r="G2454" s="124" t="str">
        <f>IF(E2454&lt;&gt;"",SUMIFS('JPK_KR-1'!AL:AL,'JPK_KR-1'!W:W,F2454),"")</f>
        <v/>
      </c>
      <c r="H2454" s="124" t="str">
        <f>IF(E2454&lt;&gt;"",SUMIFS('JPK_KR-1'!AM:AM,'JPK_KR-1'!W:W,F2454),"")</f>
        <v/>
      </c>
      <c r="I2454" t="str">
        <f>IF(KOKPIT!I2454&lt;&gt;"",KOKPIT!I2454,"")</f>
        <v/>
      </c>
      <c r="J2454" t="str">
        <f>IF(KOKPIT!J2454&lt;&gt;"",KOKPIT!J2454,"")</f>
        <v/>
      </c>
      <c r="K2454" s="124" t="str">
        <f>IF(I2454&lt;&gt;"",SUMIFS('JPK_KR-1'!AJ:AJ,'JPK_KR-1'!W:W,J2454),"")</f>
        <v/>
      </c>
      <c r="L2454" s="124" t="str">
        <f>IF(I2454&lt;&gt;"",SUMIFS('JPK_KR-1'!AK:AK,'JPK_KR-1'!W:W,J2454),"")</f>
        <v/>
      </c>
    </row>
    <row r="2455" spans="1:12" x14ac:dyDescent="0.35">
      <c r="A2455" t="str">
        <f>IF(KOKPIT!A2455&lt;&gt;"",KOKPIT!A2455,"")</f>
        <v/>
      </c>
      <c r="B2455" t="str">
        <f>IF(KOKPIT!B2455&lt;&gt;"",KOKPIT!B2455,"")</f>
        <v/>
      </c>
      <c r="C2455" s="124" t="str">
        <f>IF(A2455&lt;&gt;"",SUMIFS('JPK_KR-1'!AL:AL,'JPK_KR-1'!W:W,B2455),"")</f>
        <v/>
      </c>
      <c r="D2455" s="124" t="str">
        <f>IF(A2455&lt;&gt;"",SUMIFS('JPK_KR-1'!AM:AM,'JPK_KR-1'!W:W,B2455),"")</f>
        <v/>
      </c>
      <c r="E2455" t="str">
        <f>IF(KOKPIT!E2455&lt;&gt;"",KOKPIT!E2455,"")</f>
        <v/>
      </c>
      <c r="F2455" t="str">
        <f>IF(KOKPIT!F2455&lt;&gt;"",KOKPIT!F2455,"")</f>
        <v/>
      </c>
      <c r="G2455" s="124" t="str">
        <f>IF(E2455&lt;&gt;"",SUMIFS('JPK_KR-1'!AL:AL,'JPK_KR-1'!W:W,F2455),"")</f>
        <v/>
      </c>
      <c r="H2455" s="124" t="str">
        <f>IF(E2455&lt;&gt;"",SUMIFS('JPK_KR-1'!AM:AM,'JPK_KR-1'!W:W,F2455),"")</f>
        <v/>
      </c>
      <c r="I2455" t="str">
        <f>IF(KOKPIT!I2455&lt;&gt;"",KOKPIT!I2455,"")</f>
        <v/>
      </c>
      <c r="J2455" t="str">
        <f>IF(KOKPIT!J2455&lt;&gt;"",KOKPIT!J2455,"")</f>
        <v/>
      </c>
      <c r="K2455" s="124" t="str">
        <f>IF(I2455&lt;&gt;"",SUMIFS('JPK_KR-1'!AJ:AJ,'JPK_KR-1'!W:W,J2455),"")</f>
        <v/>
      </c>
      <c r="L2455" s="124" t="str">
        <f>IF(I2455&lt;&gt;"",SUMIFS('JPK_KR-1'!AK:AK,'JPK_KR-1'!W:W,J2455),"")</f>
        <v/>
      </c>
    </row>
    <row r="2456" spans="1:12" x14ac:dyDescent="0.35">
      <c r="A2456" t="str">
        <f>IF(KOKPIT!A2456&lt;&gt;"",KOKPIT!A2456,"")</f>
        <v/>
      </c>
      <c r="B2456" t="str">
        <f>IF(KOKPIT!B2456&lt;&gt;"",KOKPIT!B2456,"")</f>
        <v/>
      </c>
      <c r="C2456" s="124" t="str">
        <f>IF(A2456&lt;&gt;"",SUMIFS('JPK_KR-1'!AL:AL,'JPK_KR-1'!W:W,B2456),"")</f>
        <v/>
      </c>
      <c r="D2456" s="124" t="str">
        <f>IF(A2456&lt;&gt;"",SUMIFS('JPK_KR-1'!AM:AM,'JPK_KR-1'!W:W,B2456),"")</f>
        <v/>
      </c>
      <c r="E2456" t="str">
        <f>IF(KOKPIT!E2456&lt;&gt;"",KOKPIT!E2456,"")</f>
        <v/>
      </c>
      <c r="F2456" t="str">
        <f>IF(KOKPIT!F2456&lt;&gt;"",KOKPIT!F2456,"")</f>
        <v/>
      </c>
      <c r="G2456" s="124" t="str">
        <f>IF(E2456&lt;&gt;"",SUMIFS('JPK_KR-1'!AL:AL,'JPK_KR-1'!W:W,F2456),"")</f>
        <v/>
      </c>
      <c r="H2456" s="124" t="str">
        <f>IF(E2456&lt;&gt;"",SUMIFS('JPK_KR-1'!AM:AM,'JPK_KR-1'!W:W,F2456),"")</f>
        <v/>
      </c>
      <c r="I2456" t="str">
        <f>IF(KOKPIT!I2456&lt;&gt;"",KOKPIT!I2456,"")</f>
        <v/>
      </c>
      <c r="J2456" t="str">
        <f>IF(KOKPIT!J2456&lt;&gt;"",KOKPIT!J2456,"")</f>
        <v/>
      </c>
      <c r="K2456" s="124" t="str">
        <f>IF(I2456&lt;&gt;"",SUMIFS('JPK_KR-1'!AJ:AJ,'JPK_KR-1'!W:W,J2456),"")</f>
        <v/>
      </c>
      <c r="L2456" s="124" t="str">
        <f>IF(I2456&lt;&gt;"",SUMIFS('JPK_KR-1'!AK:AK,'JPK_KR-1'!W:W,J2456),"")</f>
        <v/>
      </c>
    </row>
    <row r="2457" spans="1:12" x14ac:dyDescent="0.35">
      <c r="A2457" t="str">
        <f>IF(KOKPIT!A2457&lt;&gt;"",KOKPIT!A2457,"")</f>
        <v/>
      </c>
      <c r="B2457" t="str">
        <f>IF(KOKPIT!B2457&lt;&gt;"",KOKPIT!B2457,"")</f>
        <v/>
      </c>
      <c r="C2457" s="124" t="str">
        <f>IF(A2457&lt;&gt;"",SUMIFS('JPK_KR-1'!AL:AL,'JPK_KR-1'!W:W,B2457),"")</f>
        <v/>
      </c>
      <c r="D2457" s="124" t="str">
        <f>IF(A2457&lt;&gt;"",SUMIFS('JPK_KR-1'!AM:AM,'JPK_KR-1'!W:W,B2457),"")</f>
        <v/>
      </c>
      <c r="E2457" t="str">
        <f>IF(KOKPIT!E2457&lt;&gt;"",KOKPIT!E2457,"")</f>
        <v/>
      </c>
      <c r="F2457" t="str">
        <f>IF(KOKPIT!F2457&lt;&gt;"",KOKPIT!F2457,"")</f>
        <v/>
      </c>
      <c r="G2457" s="124" t="str">
        <f>IF(E2457&lt;&gt;"",SUMIFS('JPK_KR-1'!AL:AL,'JPK_KR-1'!W:W,F2457),"")</f>
        <v/>
      </c>
      <c r="H2457" s="124" t="str">
        <f>IF(E2457&lt;&gt;"",SUMIFS('JPK_KR-1'!AM:AM,'JPK_KR-1'!W:W,F2457),"")</f>
        <v/>
      </c>
      <c r="I2457" t="str">
        <f>IF(KOKPIT!I2457&lt;&gt;"",KOKPIT!I2457,"")</f>
        <v/>
      </c>
      <c r="J2457" t="str">
        <f>IF(KOKPIT!J2457&lt;&gt;"",KOKPIT!J2457,"")</f>
        <v/>
      </c>
      <c r="K2457" s="124" t="str">
        <f>IF(I2457&lt;&gt;"",SUMIFS('JPK_KR-1'!AJ:AJ,'JPK_KR-1'!W:W,J2457),"")</f>
        <v/>
      </c>
      <c r="L2457" s="124" t="str">
        <f>IF(I2457&lt;&gt;"",SUMIFS('JPK_KR-1'!AK:AK,'JPK_KR-1'!W:W,J2457),"")</f>
        <v/>
      </c>
    </row>
    <row r="2458" spans="1:12" x14ac:dyDescent="0.35">
      <c r="A2458" t="str">
        <f>IF(KOKPIT!A2458&lt;&gt;"",KOKPIT!A2458,"")</f>
        <v/>
      </c>
      <c r="B2458" t="str">
        <f>IF(KOKPIT!B2458&lt;&gt;"",KOKPIT!B2458,"")</f>
        <v/>
      </c>
      <c r="C2458" s="124" t="str">
        <f>IF(A2458&lt;&gt;"",SUMIFS('JPK_KR-1'!AL:AL,'JPK_KR-1'!W:W,B2458),"")</f>
        <v/>
      </c>
      <c r="D2458" s="124" t="str">
        <f>IF(A2458&lt;&gt;"",SUMIFS('JPK_KR-1'!AM:AM,'JPK_KR-1'!W:W,B2458),"")</f>
        <v/>
      </c>
      <c r="E2458" t="str">
        <f>IF(KOKPIT!E2458&lt;&gt;"",KOKPIT!E2458,"")</f>
        <v/>
      </c>
      <c r="F2458" t="str">
        <f>IF(KOKPIT!F2458&lt;&gt;"",KOKPIT!F2458,"")</f>
        <v/>
      </c>
      <c r="G2458" s="124" t="str">
        <f>IF(E2458&lt;&gt;"",SUMIFS('JPK_KR-1'!AL:AL,'JPK_KR-1'!W:W,F2458),"")</f>
        <v/>
      </c>
      <c r="H2458" s="124" t="str">
        <f>IF(E2458&lt;&gt;"",SUMIFS('JPK_KR-1'!AM:AM,'JPK_KR-1'!W:W,F2458),"")</f>
        <v/>
      </c>
      <c r="I2458" t="str">
        <f>IF(KOKPIT!I2458&lt;&gt;"",KOKPIT!I2458,"")</f>
        <v/>
      </c>
      <c r="J2458" t="str">
        <f>IF(KOKPIT!J2458&lt;&gt;"",KOKPIT!J2458,"")</f>
        <v/>
      </c>
      <c r="K2458" s="124" t="str">
        <f>IF(I2458&lt;&gt;"",SUMIFS('JPK_KR-1'!AJ:AJ,'JPK_KR-1'!W:W,J2458),"")</f>
        <v/>
      </c>
      <c r="L2458" s="124" t="str">
        <f>IF(I2458&lt;&gt;"",SUMIFS('JPK_KR-1'!AK:AK,'JPK_KR-1'!W:W,J2458),"")</f>
        <v/>
      </c>
    </row>
    <row r="2459" spans="1:12" x14ac:dyDescent="0.35">
      <c r="A2459" t="str">
        <f>IF(KOKPIT!A2459&lt;&gt;"",KOKPIT!A2459,"")</f>
        <v/>
      </c>
      <c r="B2459" t="str">
        <f>IF(KOKPIT!B2459&lt;&gt;"",KOKPIT!B2459,"")</f>
        <v/>
      </c>
      <c r="C2459" s="124" t="str">
        <f>IF(A2459&lt;&gt;"",SUMIFS('JPK_KR-1'!AL:AL,'JPK_KR-1'!W:W,B2459),"")</f>
        <v/>
      </c>
      <c r="D2459" s="124" t="str">
        <f>IF(A2459&lt;&gt;"",SUMIFS('JPK_KR-1'!AM:AM,'JPK_KR-1'!W:W,B2459),"")</f>
        <v/>
      </c>
      <c r="E2459" t="str">
        <f>IF(KOKPIT!E2459&lt;&gt;"",KOKPIT!E2459,"")</f>
        <v/>
      </c>
      <c r="F2459" t="str">
        <f>IF(KOKPIT!F2459&lt;&gt;"",KOKPIT!F2459,"")</f>
        <v/>
      </c>
      <c r="G2459" s="124" t="str">
        <f>IF(E2459&lt;&gt;"",SUMIFS('JPK_KR-1'!AL:AL,'JPK_KR-1'!W:W,F2459),"")</f>
        <v/>
      </c>
      <c r="H2459" s="124" t="str">
        <f>IF(E2459&lt;&gt;"",SUMIFS('JPK_KR-1'!AM:AM,'JPK_KR-1'!W:W,F2459),"")</f>
        <v/>
      </c>
      <c r="I2459" t="str">
        <f>IF(KOKPIT!I2459&lt;&gt;"",KOKPIT!I2459,"")</f>
        <v/>
      </c>
      <c r="J2459" t="str">
        <f>IF(KOKPIT!J2459&lt;&gt;"",KOKPIT!J2459,"")</f>
        <v/>
      </c>
      <c r="K2459" s="124" t="str">
        <f>IF(I2459&lt;&gt;"",SUMIFS('JPK_KR-1'!AJ:AJ,'JPK_KR-1'!W:W,J2459),"")</f>
        <v/>
      </c>
      <c r="L2459" s="124" t="str">
        <f>IF(I2459&lt;&gt;"",SUMIFS('JPK_KR-1'!AK:AK,'JPK_KR-1'!W:W,J2459),"")</f>
        <v/>
      </c>
    </row>
    <row r="2460" spans="1:12" x14ac:dyDescent="0.35">
      <c r="A2460" t="str">
        <f>IF(KOKPIT!A2460&lt;&gt;"",KOKPIT!A2460,"")</f>
        <v/>
      </c>
      <c r="B2460" t="str">
        <f>IF(KOKPIT!B2460&lt;&gt;"",KOKPIT!B2460,"")</f>
        <v/>
      </c>
      <c r="C2460" s="124" t="str">
        <f>IF(A2460&lt;&gt;"",SUMIFS('JPK_KR-1'!AL:AL,'JPK_KR-1'!W:W,B2460),"")</f>
        <v/>
      </c>
      <c r="D2460" s="124" t="str">
        <f>IF(A2460&lt;&gt;"",SUMIFS('JPK_KR-1'!AM:AM,'JPK_KR-1'!W:W,B2460),"")</f>
        <v/>
      </c>
      <c r="E2460" t="str">
        <f>IF(KOKPIT!E2460&lt;&gt;"",KOKPIT!E2460,"")</f>
        <v/>
      </c>
      <c r="F2460" t="str">
        <f>IF(KOKPIT!F2460&lt;&gt;"",KOKPIT!F2460,"")</f>
        <v/>
      </c>
      <c r="G2460" s="124" t="str">
        <f>IF(E2460&lt;&gt;"",SUMIFS('JPK_KR-1'!AL:AL,'JPK_KR-1'!W:W,F2460),"")</f>
        <v/>
      </c>
      <c r="H2460" s="124" t="str">
        <f>IF(E2460&lt;&gt;"",SUMIFS('JPK_KR-1'!AM:AM,'JPK_KR-1'!W:W,F2460),"")</f>
        <v/>
      </c>
      <c r="I2460" t="str">
        <f>IF(KOKPIT!I2460&lt;&gt;"",KOKPIT!I2460,"")</f>
        <v/>
      </c>
      <c r="J2460" t="str">
        <f>IF(KOKPIT!J2460&lt;&gt;"",KOKPIT!J2460,"")</f>
        <v/>
      </c>
      <c r="K2460" s="124" t="str">
        <f>IF(I2460&lt;&gt;"",SUMIFS('JPK_KR-1'!AJ:AJ,'JPK_KR-1'!W:W,J2460),"")</f>
        <v/>
      </c>
      <c r="L2460" s="124" t="str">
        <f>IF(I2460&lt;&gt;"",SUMIFS('JPK_KR-1'!AK:AK,'JPK_KR-1'!W:W,J2460),"")</f>
        <v/>
      </c>
    </row>
    <row r="2461" spans="1:12" x14ac:dyDescent="0.35">
      <c r="A2461" t="str">
        <f>IF(KOKPIT!A2461&lt;&gt;"",KOKPIT!A2461,"")</f>
        <v/>
      </c>
      <c r="B2461" t="str">
        <f>IF(KOKPIT!B2461&lt;&gt;"",KOKPIT!B2461,"")</f>
        <v/>
      </c>
      <c r="C2461" s="124" t="str">
        <f>IF(A2461&lt;&gt;"",SUMIFS('JPK_KR-1'!AL:AL,'JPK_KR-1'!W:W,B2461),"")</f>
        <v/>
      </c>
      <c r="D2461" s="124" t="str">
        <f>IF(A2461&lt;&gt;"",SUMIFS('JPK_KR-1'!AM:AM,'JPK_KR-1'!W:W,B2461),"")</f>
        <v/>
      </c>
      <c r="E2461" t="str">
        <f>IF(KOKPIT!E2461&lt;&gt;"",KOKPIT!E2461,"")</f>
        <v/>
      </c>
      <c r="F2461" t="str">
        <f>IF(KOKPIT!F2461&lt;&gt;"",KOKPIT!F2461,"")</f>
        <v/>
      </c>
      <c r="G2461" s="124" t="str">
        <f>IF(E2461&lt;&gt;"",SUMIFS('JPK_KR-1'!AL:AL,'JPK_KR-1'!W:W,F2461),"")</f>
        <v/>
      </c>
      <c r="H2461" s="124" t="str">
        <f>IF(E2461&lt;&gt;"",SUMIFS('JPK_KR-1'!AM:AM,'JPK_KR-1'!W:W,F2461),"")</f>
        <v/>
      </c>
      <c r="I2461" t="str">
        <f>IF(KOKPIT!I2461&lt;&gt;"",KOKPIT!I2461,"")</f>
        <v/>
      </c>
      <c r="J2461" t="str">
        <f>IF(KOKPIT!J2461&lt;&gt;"",KOKPIT!J2461,"")</f>
        <v/>
      </c>
      <c r="K2461" s="124" t="str">
        <f>IF(I2461&lt;&gt;"",SUMIFS('JPK_KR-1'!AJ:AJ,'JPK_KR-1'!W:W,J2461),"")</f>
        <v/>
      </c>
      <c r="L2461" s="124" t="str">
        <f>IF(I2461&lt;&gt;"",SUMIFS('JPK_KR-1'!AK:AK,'JPK_KR-1'!W:W,J2461),"")</f>
        <v/>
      </c>
    </row>
    <row r="2462" spans="1:12" x14ac:dyDescent="0.35">
      <c r="A2462" t="str">
        <f>IF(KOKPIT!A2462&lt;&gt;"",KOKPIT!A2462,"")</f>
        <v/>
      </c>
      <c r="B2462" t="str">
        <f>IF(KOKPIT!B2462&lt;&gt;"",KOKPIT!B2462,"")</f>
        <v/>
      </c>
      <c r="C2462" s="124" t="str">
        <f>IF(A2462&lt;&gt;"",SUMIFS('JPK_KR-1'!AL:AL,'JPK_KR-1'!W:W,B2462),"")</f>
        <v/>
      </c>
      <c r="D2462" s="124" t="str">
        <f>IF(A2462&lt;&gt;"",SUMIFS('JPK_KR-1'!AM:AM,'JPK_KR-1'!W:W,B2462),"")</f>
        <v/>
      </c>
      <c r="E2462" t="str">
        <f>IF(KOKPIT!E2462&lt;&gt;"",KOKPIT!E2462,"")</f>
        <v/>
      </c>
      <c r="F2462" t="str">
        <f>IF(KOKPIT!F2462&lt;&gt;"",KOKPIT!F2462,"")</f>
        <v/>
      </c>
      <c r="G2462" s="124" t="str">
        <f>IF(E2462&lt;&gt;"",SUMIFS('JPK_KR-1'!AL:AL,'JPK_KR-1'!W:W,F2462),"")</f>
        <v/>
      </c>
      <c r="H2462" s="124" t="str">
        <f>IF(E2462&lt;&gt;"",SUMIFS('JPK_KR-1'!AM:AM,'JPK_KR-1'!W:W,F2462),"")</f>
        <v/>
      </c>
      <c r="I2462" t="str">
        <f>IF(KOKPIT!I2462&lt;&gt;"",KOKPIT!I2462,"")</f>
        <v/>
      </c>
      <c r="J2462" t="str">
        <f>IF(KOKPIT!J2462&lt;&gt;"",KOKPIT!J2462,"")</f>
        <v/>
      </c>
      <c r="K2462" s="124" t="str">
        <f>IF(I2462&lt;&gt;"",SUMIFS('JPK_KR-1'!AJ:AJ,'JPK_KR-1'!W:W,J2462),"")</f>
        <v/>
      </c>
      <c r="L2462" s="124" t="str">
        <f>IF(I2462&lt;&gt;"",SUMIFS('JPK_KR-1'!AK:AK,'JPK_KR-1'!W:W,J2462),"")</f>
        <v/>
      </c>
    </row>
    <row r="2463" spans="1:12" x14ac:dyDescent="0.35">
      <c r="A2463" t="str">
        <f>IF(KOKPIT!A2463&lt;&gt;"",KOKPIT!A2463,"")</f>
        <v/>
      </c>
      <c r="B2463" t="str">
        <f>IF(KOKPIT!B2463&lt;&gt;"",KOKPIT!B2463,"")</f>
        <v/>
      </c>
      <c r="C2463" s="124" t="str">
        <f>IF(A2463&lt;&gt;"",SUMIFS('JPK_KR-1'!AL:AL,'JPK_KR-1'!W:W,B2463),"")</f>
        <v/>
      </c>
      <c r="D2463" s="124" t="str">
        <f>IF(A2463&lt;&gt;"",SUMIFS('JPK_KR-1'!AM:AM,'JPK_KR-1'!W:W,B2463),"")</f>
        <v/>
      </c>
      <c r="E2463" t="str">
        <f>IF(KOKPIT!E2463&lt;&gt;"",KOKPIT!E2463,"")</f>
        <v/>
      </c>
      <c r="F2463" t="str">
        <f>IF(KOKPIT!F2463&lt;&gt;"",KOKPIT!F2463,"")</f>
        <v/>
      </c>
      <c r="G2463" s="124" t="str">
        <f>IF(E2463&lt;&gt;"",SUMIFS('JPK_KR-1'!AL:AL,'JPK_KR-1'!W:W,F2463),"")</f>
        <v/>
      </c>
      <c r="H2463" s="124" t="str">
        <f>IF(E2463&lt;&gt;"",SUMIFS('JPK_KR-1'!AM:AM,'JPK_KR-1'!W:W,F2463),"")</f>
        <v/>
      </c>
      <c r="I2463" t="str">
        <f>IF(KOKPIT!I2463&lt;&gt;"",KOKPIT!I2463,"")</f>
        <v/>
      </c>
      <c r="J2463" t="str">
        <f>IF(KOKPIT!J2463&lt;&gt;"",KOKPIT!J2463,"")</f>
        <v/>
      </c>
      <c r="K2463" s="124" t="str">
        <f>IF(I2463&lt;&gt;"",SUMIFS('JPK_KR-1'!AJ:AJ,'JPK_KR-1'!W:W,J2463),"")</f>
        <v/>
      </c>
      <c r="L2463" s="124" t="str">
        <f>IF(I2463&lt;&gt;"",SUMIFS('JPK_KR-1'!AK:AK,'JPK_KR-1'!W:W,J2463),"")</f>
        <v/>
      </c>
    </row>
    <row r="2464" spans="1:12" x14ac:dyDescent="0.35">
      <c r="A2464" t="str">
        <f>IF(KOKPIT!A2464&lt;&gt;"",KOKPIT!A2464,"")</f>
        <v/>
      </c>
      <c r="B2464" t="str">
        <f>IF(KOKPIT!B2464&lt;&gt;"",KOKPIT!B2464,"")</f>
        <v/>
      </c>
      <c r="C2464" s="124" t="str">
        <f>IF(A2464&lt;&gt;"",SUMIFS('JPK_KR-1'!AL:AL,'JPK_KR-1'!W:W,B2464),"")</f>
        <v/>
      </c>
      <c r="D2464" s="124" t="str">
        <f>IF(A2464&lt;&gt;"",SUMIFS('JPK_KR-1'!AM:AM,'JPK_KR-1'!W:W,B2464),"")</f>
        <v/>
      </c>
      <c r="E2464" t="str">
        <f>IF(KOKPIT!E2464&lt;&gt;"",KOKPIT!E2464,"")</f>
        <v/>
      </c>
      <c r="F2464" t="str">
        <f>IF(KOKPIT!F2464&lt;&gt;"",KOKPIT!F2464,"")</f>
        <v/>
      </c>
      <c r="G2464" s="124" t="str">
        <f>IF(E2464&lt;&gt;"",SUMIFS('JPK_KR-1'!AL:AL,'JPK_KR-1'!W:W,F2464),"")</f>
        <v/>
      </c>
      <c r="H2464" s="124" t="str">
        <f>IF(E2464&lt;&gt;"",SUMIFS('JPK_KR-1'!AM:AM,'JPK_KR-1'!W:W,F2464),"")</f>
        <v/>
      </c>
      <c r="I2464" t="str">
        <f>IF(KOKPIT!I2464&lt;&gt;"",KOKPIT!I2464,"")</f>
        <v/>
      </c>
      <c r="J2464" t="str">
        <f>IF(KOKPIT!J2464&lt;&gt;"",KOKPIT!J2464,"")</f>
        <v/>
      </c>
      <c r="K2464" s="124" t="str">
        <f>IF(I2464&lt;&gt;"",SUMIFS('JPK_KR-1'!AJ:AJ,'JPK_KR-1'!W:W,J2464),"")</f>
        <v/>
      </c>
      <c r="L2464" s="124" t="str">
        <f>IF(I2464&lt;&gt;"",SUMIFS('JPK_KR-1'!AK:AK,'JPK_KR-1'!W:W,J2464),"")</f>
        <v/>
      </c>
    </row>
    <row r="2465" spans="1:12" x14ac:dyDescent="0.35">
      <c r="A2465" t="str">
        <f>IF(KOKPIT!A2465&lt;&gt;"",KOKPIT!A2465,"")</f>
        <v/>
      </c>
      <c r="B2465" t="str">
        <f>IF(KOKPIT!B2465&lt;&gt;"",KOKPIT!B2465,"")</f>
        <v/>
      </c>
      <c r="C2465" s="124" t="str">
        <f>IF(A2465&lt;&gt;"",SUMIFS('JPK_KR-1'!AL:AL,'JPK_KR-1'!W:W,B2465),"")</f>
        <v/>
      </c>
      <c r="D2465" s="124" t="str">
        <f>IF(A2465&lt;&gt;"",SUMIFS('JPK_KR-1'!AM:AM,'JPK_KR-1'!W:W,B2465),"")</f>
        <v/>
      </c>
      <c r="E2465" t="str">
        <f>IF(KOKPIT!E2465&lt;&gt;"",KOKPIT!E2465,"")</f>
        <v/>
      </c>
      <c r="F2465" t="str">
        <f>IF(KOKPIT!F2465&lt;&gt;"",KOKPIT!F2465,"")</f>
        <v/>
      </c>
      <c r="G2465" s="124" t="str">
        <f>IF(E2465&lt;&gt;"",SUMIFS('JPK_KR-1'!AL:AL,'JPK_KR-1'!W:W,F2465),"")</f>
        <v/>
      </c>
      <c r="H2465" s="124" t="str">
        <f>IF(E2465&lt;&gt;"",SUMIFS('JPK_KR-1'!AM:AM,'JPK_KR-1'!W:W,F2465),"")</f>
        <v/>
      </c>
      <c r="I2465" t="str">
        <f>IF(KOKPIT!I2465&lt;&gt;"",KOKPIT!I2465,"")</f>
        <v/>
      </c>
      <c r="J2465" t="str">
        <f>IF(KOKPIT!J2465&lt;&gt;"",KOKPIT!J2465,"")</f>
        <v/>
      </c>
      <c r="K2465" s="124" t="str">
        <f>IF(I2465&lt;&gt;"",SUMIFS('JPK_KR-1'!AJ:AJ,'JPK_KR-1'!W:W,J2465),"")</f>
        <v/>
      </c>
      <c r="L2465" s="124" t="str">
        <f>IF(I2465&lt;&gt;"",SUMIFS('JPK_KR-1'!AK:AK,'JPK_KR-1'!W:W,J2465),"")</f>
        <v/>
      </c>
    </row>
    <row r="2466" spans="1:12" x14ac:dyDescent="0.35">
      <c r="A2466" t="str">
        <f>IF(KOKPIT!A2466&lt;&gt;"",KOKPIT!A2466,"")</f>
        <v/>
      </c>
      <c r="B2466" t="str">
        <f>IF(KOKPIT!B2466&lt;&gt;"",KOKPIT!B2466,"")</f>
        <v/>
      </c>
      <c r="C2466" s="124" t="str">
        <f>IF(A2466&lt;&gt;"",SUMIFS('JPK_KR-1'!AL:AL,'JPK_KR-1'!W:W,B2466),"")</f>
        <v/>
      </c>
      <c r="D2466" s="124" t="str">
        <f>IF(A2466&lt;&gt;"",SUMIFS('JPK_KR-1'!AM:AM,'JPK_KR-1'!W:W,B2466),"")</f>
        <v/>
      </c>
      <c r="E2466" t="str">
        <f>IF(KOKPIT!E2466&lt;&gt;"",KOKPIT!E2466,"")</f>
        <v/>
      </c>
      <c r="F2466" t="str">
        <f>IF(KOKPIT!F2466&lt;&gt;"",KOKPIT!F2466,"")</f>
        <v/>
      </c>
      <c r="G2466" s="124" t="str">
        <f>IF(E2466&lt;&gt;"",SUMIFS('JPK_KR-1'!AL:AL,'JPK_KR-1'!W:W,F2466),"")</f>
        <v/>
      </c>
      <c r="H2466" s="124" t="str">
        <f>IF(E2466&lt;&gt;"",SUMIFS('JPK_KR-1'!AM:AM,'JPK_KR-1'!W:W,F2466),"")</f>
        <v/>
      </c>
      <c r="I2466" t="str">
        <f>IF(KOKPIT!I2466&lt;&gt;"",KOKPIT!I2466,"")</f>
        <v/>
      </c>
      <c r="J2466" t="str">
        <f>IF(KOKPIT!J2466&lt;&gt;"",KOKPIT!J2466,"")</f>
        <v/>
      </c>
      <c r="K2466" s="124" t="str">
        <f>IF(I2466&lt;&gt;"",SUMIFS('JPK_KR-1'!AJ:AJ,'JPK_KR-1'!W:W,J2466),"")</f>
        <v/>
      </c>
      <c r="L2466" s="124" t="str">
        <f>IF(I2466&lt;&gt;"",SUMIFS('JPK_KR-1'!AK:AK,'JPK_KR-1'!W:W,J2466),"")</f>
        <v/>
      </c>
    </row>
    <row r="2467" spans="1:12" x14ac:dyDescent="0.35">
      <c r="A2467" t="str">
        <f>IF(KOKPIT!A2467&lt;&gt;"",KOKPIT!A2467,"")</f>
        <v/>
      </c>
      <c r="B2467" t="str">
        <f>IF(KOKPIT!B2467&lt;&gt;"",KOKPIT!B2467,"")</f>
        <v/>
      </c>
      <c r="C2467" s="124" t="str">
        <f>IF(A2467&lt;&gt;"",SUMIFS('JPK_KR-1'!AL:AL,'JPK_KR-1'!W:W,B2467),"")</f>
        <v/>
      </c>
      <c r="D2467" s="124" t="str">
        <f>IF(A2467&lt;&gt;"",SUMIFS('JPK_KR-1'!AM:AM,'JPK_KR-1'!W:W,B2467),"")</f>
        <v/>
      </c>
      <c r="E2467" t="str">
        <f>IF(KOKPIT!E2467&lt;&gt;"",KOKPIT!E2467,"")</f>
        <v/>
      </c>
      <c r="F2467" t="str">
        <f>IF(KOKPIT!F2467&lt;&gt;"",KOKPIT!F2467,"")</f>
        <v/>
      </c>
      <c r="G2467" s="124" t="str">
        <f>IF(E2467&lt;&gt;"",SUMIFS('JPK_KR-1'!AL:AL,'JPK_KR-1'!W:W,F2467),"")</f>
        <v/>
      </c>
      <c r="H2467" s="124" t="str">
        <f>IF(E2467&lt;&gt;"",SUMIFS('JPK_KR-1'!AM:AM,'JPK_KR-1'!W:W,F2467),"")</f>
        <v/>
      </c>
      <c r="I2467" t="str">
        <f>IF(KOKPIT!I2467&lt;&gt;"",KOKPIT!I2467,"")</f>
        <v/>
      </c>
      <c r="J2467" t="str">
        <f>IF(KOKPIT!J2467&lt;&gt;"",KOKPIT!J2467,"")</f>
        <v/>
      </c>
      <c r="K2467" s="124" t="str">
        <f>IF(I2467&lt;&gt;"",SUMIFS('JPK_KR-1'!AJ:AJ,'JPK_KR-1'!W:W,J2467),"")</f>
        <v/>
      </c>
      <c r="L2467" s="124" t="str">
        <f>IF(I2467&lt;&gt;"",SUMIFS('JPK_KR-1'!AK:AK,'JPK_KR-1'!W:W,J2467),"")</f>
        <v/>
      </c>
    </row>
    <row r="2468" spans="1:12" x14ac:dyDescent="0.35">
      <c r="A2468" t="str">
        <f>IF(KOKPIT!A2468&lt;&gt;"",KOKPIT!A2468,"")</f>
        <v/>
      </c>
      <c r="B2468" t="str">
        <f>IF(KOKPIT!B2468&lt;&gt;"",KOKPIT!B2468,"")</f>
        <v/>
      </c>
      <c r="C2468" s="124" t="str">
        <f>IF(A2468&lt;&gt;"",SUMIFS('JPK_KR-1'!AL:AL,'JPK_KR-1'!W:W,B2468),"")</f>
        <v/>
      </c>
      <c r="D2468" s="124" t="str">
        <f>IF(A2468&lt;&gt;"",SUMIFS('JPK_KR-1'!AM:AM,'JPK_KR-1'!W:W,B2468),"")</f>
        <v/>
      </c>
      <c r="E2468" t="str">
        <f>IF(KOKPIT!E2468&lt;&gt;"",KOKPIT!E2468,"")</f>
        <v/>
      </c>
      <c r="F2468" t="str">
        <f>IF(KOKPIT!F2468&lt;&gt;"",KOKPIT!F2468,"")</f>
        <v/>
      </c>
      <c r="G2468" s="124" t="str">
        <f>IF(E2468&lt;&gt;"",SUMIFS('JPK_KR-1'!AL:AL,'JPK_KR-1'!W:W,F2468),"")</f>
        <v/>
      </c>
      <c r="H2468" s="124" t="str">
        <f>IF(E2468&lt;&gt;"",SUMIFS('JPK_KR-1'!AM:AM,'JPK_KR-1'!W:W,F2468),"")</f>
        <v/>
      </c>
      <c r="I2468" t="str">
        <f>IF(KOKPIT!I2468&lt;&gt;"",KOKPIT!I2468,"")</f>
        <v/>
      </c>
      <c r="J2468" t="str">
        <f>IF(KOKPIT!J2468&lt;&gt;"",KOKPIT!J2468,"")</f>
        <v/>
      </c>
      <c r="K2468" s="124" t="str">
        <f>IF(I2468&lt;&gt;"",SUMIFS('JPK_KR-1'!AJ:AJ,'JPK_KR-1'!W:W,J2468),"")</f>
        <v/>
      </c>
      <c r="L2468" s="124" t="str">
        <f>IF(I2468&lt;&gt;"",SUMIFS('JPK_KR-1'!AK:AK,'JPK_KR-1'!W:W,J2468),"")</f>
        <v/>
      </c>
    </row>
    <row r="2469" spans="1:12" x14ac:dyDescent="0.35">
      <c r="A2469" t="str">
        <f>IF(KOKPIT!A2469&lt;&gt;"",KOKPIT!A2469,"")</f>
        <v/>
      </c>
      <c r="B2469" t="str">
        <f>IF(KOKPIT!B2469&lt;&gt;"",KOKPIT!B2469,"")</f>
        <v/>
      </c>
      <c r="C2469" s="124" t="str">
        <f>IF(A2469&lt;&gt;"",SUMIFS('JPK_KR-1'!AL:AL,'JPK_KR-1'!W:W,B2469),"")</f>
        <v/>
      </c>
      <c r="D2469" s="124" t="str">
        <f>IF(A2469&lt;&gt;"",SUMIFS('JPK_KR-1'!AM:AM,'JPK_KR-1'!W:W,B2469),"")</f>
        <v/>
      </c>
      <c r="E2469" t="str">
        <f>IF(KOKPIT!E2469&lt;&gt;"",KOKPIT!E2469,"")</f>
        <v/>
      </c>
      <c r="F2469" t="str">
        <f>IF(KOKPIT!F2469&lt;&gt;"",KOKPIT!F2469,"")</f>
        <v/>
      </c>
      <c r="G2469" s="124" t="str">
        <f>IF(E2469&lt;&gt;"",SUMIFS('JPK_KR-1'!AL:AL,'JPK_KR-1'!W:W,F2469),"")</f>
        <v/>
      </c>
      <c r="H2469" s="124" t="str">
        <f>IF(E2469&lt;&gt;"",SUMIFS('JPK_KR-1'!AM:AM,'JPK_KR-1'!W:W,F2469),"")</f>
        <v/>
      </c>
      <c r="I2469" t="str">
        <f>IF(KOKPIT!I2469&lt;&gt;"",KOKPIT!I2469,"")</f>
        <v/>
      </c>
      <c r="J2469" t="str">
        <f>IF(KOKPIT!J2469&lt;&gt;"",KOKPIT!J2469,"")</f>
        <v/>
      </c>
      <c r="K2469" s="124" t="str">
        <f>IF(I2469&lt;&gt;"",SUMIFS('JPK_KR-1'!AJ:AJ,'JPK_KR-1'!W:W,J2469),"")</f>
        <v/>
      </c>
      <c r="L2469" s="124" t="str">
        <f>IF(I2469&lt;&gt;"",SUMIFS('JPK_KR-1'!AK:AK,'JPK_KR-1'!W:W,J2469),"")</f>
        <v/>
      </c>
    </row>
    <row r="2470" spans="1:12" x14ac:dyDescent="0.35">
      <c r="A2470" t="str">
        <f>IF(KOKPIT!A2470&lt;&gt;"",KOKPIT!A2470,"")</f>
        <v/>
      </c>
      <c r="B2470" t="str">
        <f>IF(KOKPIT!B2470&lt;&gt;"",KOKPIT!B2470,"")</f>
        <v/>
      </c>
      <c r="C2470" s="124" t="str">
        <f>IF(A2470&lt;&gt;"",SUMIFS('JPK_KR-1'!AL:AL,'JPK_KR-1'!W:W,B2470),"")</f>
        <v/>
      </c>
      <c r="D2470" s="124" t="str">
        <f>IF(A2470&lt;&gt;"",SUMIFS('JPK_KR-1'!AM:AM,'JPK_KR-1'!W:W,B2470),"")</f>
        <v/>
      </c>
      <c r="E2470" t="str">
        <f>IF(KOKPIT!E2470&lt;&gt;"",KOKPIT!E2470,"")</f>
        <v/>
      </c>
      <c r="F2470" t="str">
        <f>IF(KOKPIT!F2470&lt;&gt;"",KOKPIT!F2470,"")</f>
        <v/>
      </c>
      <c r="G2470" s="124" t="str">
        <f>IF(E2470&lt;&gt;"",SUMIFS('JPK_KR-1'!AL:AL,'JPK_KR-1'!W:W,F2470),"")</f>
        <v/>
      </c>
      <c r="H2470" s="124" t="str">
        <f>IF(E2470&lt;&gt;"",SUMIFS('JPK_KR-1'!AM:AM,'JPK_KR-1'!W:W,F2470),"")</f>
        <v/>
      </c>
      <c r="I2470" t="str">
        <f>IF(KOKPIT!I2470&lt;&gt;"",KOKPIT!I2470,"")</f>
        <v/>
      </c>
      <c r="J2470" t="str">
        <f>IF(KOKPIT!J2470&lt;&gt;"",KOKPIT!J2470,"")</f>
        <v/>
      </c>
      <c r="K2470" s="124" t="str">
        <f>IF(I2470&lt;&gt;"",SUMIFS('JPK_KR-1'!AJ:AJ,'JPK_KR-1'!W:W,J2470),"")</f>
        <v/>
      </c>
      <c r="L2470" s="124" t="str">
        <f>IF(I2470&lt;&gt;"",SUMIFS('JPK_KR-1'!AK:AK,'JPK_KR-1'!W:W,J2470),"")</f>
        <v/>
      </c>
    </row>
    <row r="2471" spans="1:12" x14ac:dyDescent="0.35">
      <c r="A2471" t="str">
        <f>IF(KOKPIT!A2471&lt;&gt;"",KOKPIT!A2471,"")</f>
        <v/>
      </c>
      <c r="B2471" t="str">
        <f>IF(KOKPIT!B2471&lt;&gt;"",KOKPIT!B2471,"")</f>
        <v/>
      </c>
      <c r="C2471" s="124" t="str">
        <f>IF(A2471&lt;&gt;"",SUMIFS('JPK_KR-1'!AL:AL,'JPK_KR-1'!W:W,B2471),"")</f>
        <v/>
      </c>
      <c r="D2471" s="124" t="str">
        <f>IF(A2471&lt;&gt;"",SUMIFS('JPK_KR-1'!AM:AM,'JPK_KR-1'!W:W,B2471),"")</f>
        <v/>
      </c>
      <c r="E2471" t="str">
        <f>IF(KOKPIT!E2471&lt;&gt;"",KOKPIT!E2471,"")</f>
        <v/>
      </c>
      <c r="F2471" t="str">
        <f>IF(KOKPIT!F2471&lt;&gt;"",KOKPIT!F2471,"")</f>
        <v/>
      </c>
      <c r="G2471" s="124" t="str">
        <f>IF(E2471&lt;&gt;"",SUMIFS('JPK_KR-1'!AL:AL,'JPK_KR-1'!W:W,F2471),"")</f>
        <v/>
      </c>
      <c r="H2471" s="124" t="str">
        <f>IF(E2471&lt;&gt;"",SUMIFS('JPK_KR-1'!AM:AM,'JPK_KR-1'!W:W,F2471),"")</f>
        <v/>
      </c>
      <c r="I2471" t="str">
        <f>IF(KOKPIT!I2471&lt;&gt;"",KOKPIT!I2471,"")</f>
        <v/>
      </c>
      <c r="J2471" t="str">
        <f>IF(KOKPIT!J2471&lt;&gt;"",KOKPIT!J2471,"")</f>
        <v/>
      </c>
      <c r="K2471" s="124" t="str">
        <f>IF(I2471&lt;&gt;"",SUMIFS('JPK_KR-1'!AJ:AJ,'JPK_KR-1'!W:W,J2471),"")</f>
        <v/>
      </c>
      <c r="L2471" s="124" t="str">
        <f>IF(I2471&lt;&gt;"",SUMIFS('JPK_KR-1'!AK:AK,'JPK_KR-1'!W:W,J2471),"")</f>
        <v/>
      </c>
    </row>
    <row r="2472" spans="1:12" x14ac:dyDescent="0.35">
      <c r="A2472" t="str">
        <f>IF(KOKPIT!A2472&lt;&gt;"",KOKPIT!A2472,"")</f>
        <v/>
      </c>
      <c r="B2472" t="str">
        <f>IF(KOKPIT!B2472&lt;&gt;"",KOKPIT!B2472,"")</f>
        <v/>
      </c>
      <c r="C2472" s="124" t="str">
        <f>IF(A2472&lt;&gt;"",SUMIFS('JPK_KR-1'!AL:AL,'JPK_KR-1'!W:W,B2472),"")</f>
        <v/>
      </c>
      <c r="D2472" s="124" t="str">
        <f>IF(A2472&lt;&gt;"",SUMIFS('JPK_KR-1'!AM:AM,'JPK_KR-1'!W:W,B2472),"")</f>
        <v/>
      </c>
      <c r="E2472" t="str">
        <f>IF(KOKPIT!E2472&lt;&gt;"",KOKPIT!E2472,"")</f>
        <v/>
      </c>
      <c r="F2472" t="str">
        <f>IF(KOKPIT!F2472&lt;&gt;"",KOKPIT!F2472,"")</f>
        <v/>
      </c>
      <c r="G2472" s="124" t="str">
        <f>IF(E2472&lt;&gt;"",SUMIFS('JPK_KR-1'!AL:AL,'JPK_KR-1'!W:W,F2472),"")</f>
        <v/>
      </c>
      <c r="H2472" s="124" t="str">
        <f>IF(E2472&lt;&gt;"",SUMIFS('JPK_KR-1'!AM:AM,'JPK_KR-1'!W:W,F2472),"")</f>
        <v/>
      </c>
      <c r="I2472" t="str">
        <f>IF(KOKPIT!I2472&lt;&gt;"",KOKPIT!I2472,"")</f>
        <v/>
      </c>
      <c r="J2472" t="str">
        <f>IF(KOKPIT!J2472&lt;&gt;"",KOKPIT!J2472,"")</f>
        <v/>
      </c>
      <c r="K2472" s="124" t="str">
        <f>IF(I2472&lt;&gt;"",SUMIFS('JPK_KR-1'!AJ:AJ,'JPK_KR-1'!W:W,J2472),"")</f>
        <v/>
      </c>
      <c r="L2472" s="124" t="str">
        <f>IF(I2472&lt;&gt;"",SUMIFS('JPK_KR-1'!AK:AK,'JPK_KR-1'!W:W,J2472),"")</f>
        <v/>
      </c>
    </row>
    <row r="2473" spans="1:12" x14ac:dyDescent="0.35">
      <c r="A2473" t="str">
        <f>IF(KOKPIT!A2473&lt;&gt;"",KOKPIT!A2473,"")</f>
        <v/>
      </c>
      <c r="B2473" t="str">
        <f>IF(KOKPIT!B2473&lt;&gt;"",KOKPIT!B2473,"")</f>
        <v/>
      </c>
      <c r="C2473" s="124" t="str">
        <f>IF(A2473&lt;&gt;"",SUMIFS('JPK_KR-1'!AL:AL,'JPK_KR-1'!W:W,B2473),"")</f>
        <v/>
      </c>
      <c r="D2473" s="124" t="str">
        <f>IF(A2473&lt;&gt;"",SUMIFS('JPK_KR-1'!AM:AM,'JPK_KR-1'!W:W,B2473),"")</f>
        <v/>
      </c>
      <c r="E2473" t="str">
        <f>IF(KOKPIT!E2473&lt;&gt;"",KOKPIT!E2473,"")</f>
        <v/>
      </c>
      <c r="F2473" t="str">
        <f>IF(KOKPIT!F2473&lt;&gt;"",KOKPIT!F2473,"")</f>
        <v/>
      </c>
      <c r="G2473" s="124" t="str">
        <f>IF(E2473&lt;&gt;"",SUMIFS('JPK_KR-1'!AL:AL,'JPK_KR-1'!W:W,F2473),"")</f>
        <v/>
      </c>
      <c r="H2473" s="124" t="str">
        <f>IF(E2473&lt;&gt;"",SUMIFS('JPK_KR-1'!AM:AM,'JPK_KR-1'!W:W,F2473),"")</f>
        <v/>
      </c>
      <c r="I2473" t="str">
        <f>IF(KOKPIT!I2473&lt;&gt;"",KOKPIT!I2473,"")</f>
        <v/>
      </c>
      <c r="J2473" t="str">
        <f>IF(KOKPIT!J2473&lt;&gt;"",KOKPIT!J2473,"")</f>
        <v/>
      </c>
      <c r="K2473" s="124" t="str">
        <f>IF(I2473&lt;&gt;"",SUMIFS('JPK_KR-1'!AJ:AJ,'JPK_KR-1'!W:W,J2473),"")</f>
        <v/>
      </c>
      <c r="L2473" s="124" t="str">
        <f>IF(I2473&lt;&gt;"",SUMIFS('JPK_KR-1'!AK:AK,'JPK_KR-1'!W:W,J2473),"")</f>
        <v/>
      </c>
    </row>
    <row r="2474" spans="1:12" x14ac:dyDescent="0.35">
      <c r="A2474" t="str">
        <f>IF(KOKPIT!A2474&lt;&gt;"",KOKPIT!A2474,"")</f>
        <v/>
      </c>
      <c r="B2474" t="str">
        <f>IF(KOKPIT!B2474&lt;&gt;"",KOKPIT!B2474,"")</f>
        <v/>
      </c>
      <c r="C2474" s="124" t="str">
        <f>IF(A2474&lt;&gt;"",SUMIFS('JPK_KR-1'!AL:AL,'JPK_KR-1'!W:W,B2474),"")</f>
        <v/>
      </c>
      <c r="D2474" s="124" t="str">
        <f>IF(A2474&lt;&gt;"",SUMIFS('JPK_KR-1'!AM:AM,'JPK_KR-1'!W:W,B2474),"")</f>
        <v/>
      </c>
      <c r="E2474" t="str">
        <f>IF(KOKPIT!E2474&lt;&gt;"",KOKPIT!E2474,"")</f>
        <v/>
      </c>
      <c r="F2474" t="str">
        <f>IF(KOKPIT!F2474&lt;&gt;"",KOKPIT!F2474,"")</f>
        <v/>
      </c>
      <c r="G2474" s="124" t="str">
        <f>IF(E2474&lt;&gt;"",SUMIFS('JPK_KR-1'!AL:AL,'JPK_KR-1'!W:W,F2474),"")</f>
        <v/>
      </c>
      <c r="H2474" s="124" t="str">
        <f>IF(E2474&lt;&gt;"",SUMIFS('JPK_KR-1'!AM:AM,'JPK_KR-1'!W:W,F2474),"")</f>
        <v/>
      </c>
      <c r="I2474" t="str">
        <f>IF(KOKPIT!I2474&lt;&gt;"",KOKPIT!I2474,"")</f>
        <v/>
      </c>
      <c r="J2474" t="str">
        <f>IF(KOKPIT!J2474&lt;&gt;"",KOKPIT!J2474,"")</f>
        <v/>
      </c>
      <c r="K2474" s="124" t="str">
        <f>IF(I2474&lt;&gt;"",SUMIFS('JPK_KR-1'!AJ:AJ,'JPK_KR-1'!W:W,J2474),"")</f>
        <v/>
      </c>
      <c r="L2474" s="124" t="str">
        <f>IF(I2474&lt;&gt;"",SUMIFS('JPK_KR-1'!AK:AK,'JPK_KR-1'!W:W,J2474),"")</f>
        <v/>
      </c>
    </row>
    <row r="2475" spans="1:12" x14ac:dyDescent="0.35">
      <c r="A2475" t="str">
        <f>IF(KOKPIT!A2475&lt;&gt;"",KOKPIT!A2475,"")</f>
        <v/>
      </c>
      <c r="B2475" t="str">
        <f>IF(KOKPIT!B2475&lt;&gt;"",KOKPIT!B2475,"")</f>
        <v/>
      </c>
      <c r="C2475" s="124" t="str">
        <f>IF(A2475&lt;&gt;"",SUMIFS('JPK_KR-1'!AL:AL,'JPK_KR-1'!W:W,B2475),"")</f>
        <v/>
      </c>
      <c r="D2475" s="124" t="str">
        <f>IF(A2475&lt;&gt;"",SUMIFS('JPK_KR-1'!AM:AM,'JPK_KR-1'!W:W,B2475),"")</f>
        <v/>
      </c>
      <c r="E2475" t="str">
        <f>IF(KOKPIT!E2475&lt;&gt;"",KOKPIT!E2475,"")</f>
        <v/>
      </c>
      <c r="F2475" t="str">
        <f>IF(KOKPIT!F2475&lt;&gt;"",KOKPIT!F2475,"")</f>
        <v/>
      </c>
      <c r="G2475" s="124" t="str">
        <f>IF(E2475&lt;&gt;"",SUMIFS('JPK_KR-1'!AL:AL,'JPK_KR-1'!W:W,F2475),"")</f>
        <v/>
      </c>
      <c r="H2475" s="124" t="str">
        <f>IF(E2475&lt;&gt;"",SUMIFS('JPK_KR-1'!AM:AM,'JPK_KR-1'!W:W,F2475),"")</f>
        <v/>
      </c>
      <c r="I2475" t="str">
        <f>IF(KOKPIT!I2475&lt;&gt;"",KOKPIT!I2475,"")</f>
        <v/>
      </c>
      <c r="J2475" t="str">
        <f>IF(KOKPIT!J2475&lt;&gt;"",KOKPIT!J2475,"")</f>
        <v/>
      </c>
      <c r="K2475" s="124" t="str">
        <f>IF(I2475&lt;&gt;"",SUMIFS('JPK_KR-1'!AJ:AJ,'JPK_KR-1'!W:W,J2475),"")</f>
        <v/>
      </c>
      <c r="L2475" s="124" t="str">
        <f>IF(I2475&lt;&gt;"",SUMIFS('JPK_KR-1'!AK:AK,'JPK_KR-1'!W:W,J2475),"")</f>
        <v/>
      </c>
    </row>
    <row r="2476" spans="1:12" x14ac:dyDescent="0.35">
      <c r="A2476" t="str">
        <f>IF(KOKPIT!A2476&lt;&gt;"",KOKPIT!A2476,"")</f>
        <v/>
      </c>
      <c r="B2476" t="str">
        <f>IF(KOKPIT!B2476&lt;&gt;"",KOKPIT!B2476,"")</f>
        <v/>
      </c>
      <c r="C2476" s="124" t="str">
        <f>IF(A2476&lt;&gt;"",SUMIFS('JPK_KR-1'!AL:AL,'JPK_KR-1'!W:W,B2476),"")</f>
        <v/>
      </c>
      <c r="D2476" s="124" t="str">
        <f>IF(A2476&lt;&gt;"",SUMIFS('JPK_KR-1'!AM:AM,'JPK_KR-1'!W:W,B2476),"")</f>
        <v/>
      </c>
      <c r="E2476" t="str">
        <f>IF(KOKPIT!E2476&lt;&gt;"",KOKPIT!E2476,"")</f>
        <v/>
      </c>
      <c r="F2476" t="str">
        <f>IF(KOKPIT!F2476&lt;&gt;"",KOKPIT!F2476,"")</f>
        <v/>
      </c>
      <c r="G2476" s="124" t="str">
        <f>IF(E2476&lt;&gt;"",SUMIFS('JPK_KR-1'!AL:AL,'JPK_KR-1'!W:W,F2476),"")</f>
        <v/>
      </c>
      <c r="H2476" s="124" t="str">
        <f>IF(E2476&lt;&gt;"",SUMIFS('JPK_KR-1'!AM:AM,'JPK_KR-1'!W:W,F2476),"")</f>
        <v/>
      </c>
      <c r="I2476" t="str">
        <f>IF(KOKPIT!I2476&lt;&gt;"",KOKPIT!I2476,"")</f>
        <v/>
      </c>
      <c r="J2476" t="str">
        <f>IF(KOKPIT!J2476&lt;&gt;"",KOKPIT!J2476,"")</f>
        <v/>
      </c>
      <c r="K2476" s="124" t="str">
        <f>IF(I2476&lt;&gt;"",SUMIFS('JPK_KR-1'!AJ:AJ,'JPK_KR-1'!W:W,J2476),"")</f>
        <v/>
      </c>
      <c r="L2476" s="124" t="str">
        <f>IF(I2476&lt;&gt;"",SUMIFS('JPK_KR-1'!AK:AK,'JPK_KR-1'!W:W,J2476),"")</f>
        <v/>
      </c>
    </row>
    <row r="2477" spans="1:12" x14ac:dyDescent="0.35">
      <c r="A2477" t="str">
        <f>IF(KOKPIT!A2477&lt;&gt;"",KOKPIT!A2477,"")</f>
        <v/>
      </c>
      <c r="B2477" t="str">
        <f>IF(KOKPIT!B2477&lt;&gt;"",KOKPIT!B2477,"")</f>
        <v/>
      </c>
      <c r="C2477" s="124" t="str">
        <f>IF(A2477&lt;&gt;"",SUMIFS('JPK_KR-1'!AL:AL,'JPK_KR-1'!W:W,B2477),"")</f>
        <v/>
      </c>
      <c r="D2477" s="124" t="str">
        <f>IF(A2477&lt;&gt;"",SUMIFS('JPK_KR-1'!AM:AM,'JPK_KR-1'!W:W,B2477),"")</f>
        <v/>
      </c>
      <c r="E2477" t="str">
        <f>IF(KOKPIT!E2477&lt;&gt;"",KOKPIT!E2477,"")</f>
        <v/>
      </c>
      <c r="F2477" t="str">
        <f>IF(KOKPIT!F2477&lt;&gt;"",KOKPIT!F2477,"")</f>
        <v/>
      </c>
      <c r="G2477" s="124" t="str">
        <f>IF(E2477&lt;&gt;"",SUMIFS('JPK_KR-1'!AL:AL,'JPK_KR-1'!W:W,F2477),"")</f>
        <v/>
      </c>
      <c r="H2477" s="124" t="str">
        <f>IF(E2477&lt;&gt;"",SUMIFS('JPK_KR-1'!AM:AM,'JPK_KR-1'!W:W,F2477),"")</f>
        <v/>
      </c>
      <c r="I2477" t="str">
        <f>IF(KOKPIT!I2477&lt;&gt;"",KOKPIT!I2477,"")</f>
        <v/>
      </c>
      <c r="J2477" t="str">
        <f>IF(KOKPIT!J2477&lt;&gt;"",KOKPIT!J2477,"")</f>
        <v/>
      </c>
      <c r="K2477" s="124" t="str">
        <f>IF(I2477&lt;&gt;"",SUMIFS('JPK_KR-1'!AJ:AJ,'JPK_KR-1'!W:W,J2477),"")</f>
        <v/>
      </c>
      <c r="L2477" s="124" t="str">
        <f>IF(I2477&lt;&gt;"",SUMIFS('JPK_KR-1'!AK:AK,'JPK_KR-1'!W:W,J2477),"")</f>
        <v/>
      </c>
    </row>
    <row r="2478" spans="1:12" x14ac:dyDescent="0.35">
      <c r="A2478" t="str">
        <f>IF(KOKPIT!A2478&lt;&gt;"",KOKPIT!A2478,"")</f>
        <v/>
      </c>
      <c r="B2478" t="str">
        <f>IF(KOKPIT!B2478&lt;&gt;"",KOKPIT!B2478,"")</f>
        <v/>
      </c>
      <c r="C2478" s="124" t="str">
        <f>IF(A2478&lt;&gt;"",SUMIFS('JPK_KR-1'!AL:AL,'JPK_KR-1'!W:W,B2478),"")</f>
        <v/>
      </c>
      <c r="D2478" s="124" t="str">
        <f>IF(A2478&lt;&gt;"",SUMIFS('JPK_KR-1'!AM:AM,'JPK_KR-1'!W:W,B2478),"")</f>
        <v/>
      </c>
      <c r="E2478" t="str">
        <f>IF(KOKPIT!E2478&lt;&gt;"",KOKPIT!E2478,"")</f>
        <v/>
      </c>
      <c r="F2478" t="str">
        <f>IF(KOKPIT!F2478&lt;&gt;"",KOKPIT!F2478,"")</f>
        <v/>
      </c>
      <c r="G2478" s="124" t="str">
        <f>IF(E2478&lt;&gt;"",SUMIFS('JPK_KR-1'!AL:AL,'JPK_KR-1'!W:W,F2478),"")</f>
        <v/>
      </c>
      <c r="H2478" s="124" t="str">
        <f>IF(E2478&lt;&gt;"",SUMIFS('JPK_KR-1'!AM:AM,'JPK_KR-1'!W:W,F2478),"")</f>
        <v/>
      </c>
      <c r="I2478" t="str">
        <f>IF(KOKPIT!I2478&lt;&gt;"",KOKPIT!I2478,"")</f>
        <v/>
      </c>
      <c r="J2478" t="str">
        <f>IF(KOKPIT!J2478&lt;&gt;"",KOKPIT!J2478,"")</f>
        <v/>
      </c>
      <c r="K2478" s="124" t="str">
        <f>IF(I2478&lt;&gt;"",SUMIFS('JPK_KR-1'!AJ:AJ,'JPK_KR-1'!W:W,J2478),"")</f>
        <v/>
      </c>
      <c r="L2478" s="124" t="str">
        <f>IF(I2478&lt;&gt;"",SUMIFS('JPK_KR-1'!AK:AK,'JPK_KR-1'!W:W,J2478),"")</f>
        <v/>
      </c>
    </row>
    <row r="2479" spans="1:12" x14ac:dyDescent="0.35">
      <c r="A2479" t="str">
        <f>IF(KOKPIT!A2479&lt;&gt;"",KOKPIT!A2479,"")</f>
        <v/>
      </c>
      <c r="B2479" t="str">
        <f>IF(KOKPIT!B2479&lt;&gt;"",KOKPIT!B2479,"")</f>
        <v/>
      </c>
      <c r="C2479" s="124" t="str">
        <f>IF(A2479&lt;&gt;"",SUMIFS('JPK_KR-1'!AL:AL,'JPK_KR-1'!W:W,B2479),"")</f>
        <v/>
      </c>
      <c r="D2479" s="124" t="str">
        <f>IF(A2479&lt;&gt;"",SUMIFS('JPK_KR-1'!AM:AM,'JPK_KR-1'!W:W,B2479),"")</f>
        <v/>
      </c>
      <c r="E2479" t="str">
        <f>IF(KOKPIT!E2479&lt;&gt;"",KOKPIT!E2479,"")</f>
        <v/>
      </c>
      <c r="F2479" t="str">
        <f>IF(KOKPIT!F2479&lt;&gt;"",KOKPIT!F2479,"")</f>
        <v/>
      </c>
      <c r="G2479" s="124" t="str">
        <f>IF(E2479&lt;&gt;"",SUMIFS('JPK_KR-1'!AL:AL,'JPK_KR-1'!W:W,F2479),"")</f>
        <v/>
      </c>
      <c r="H2479" s="124" t="str">
        <f>IF(E2479&lt;&gt;"",SUMIFS('JPK_KR-1'!AM:AM,'JPK_KR-1'!W:W,F2479),"")</f>
        <v/>
      </c>
      <c r="I2479" t="str">
        <f>IF(KOKPIT!I2479&lt;&gt;"",KOKPIT!I2479,"")</f>
        <v/>
      </c>
      <c r="J2479" t="str">
        <f>IF(KOKPIT!J2479&lt;&gt;"",KOKPIT!J2479,"")</f>
        <v/>
      </c>
      <c r="K2479" s="124" t="str">
        <f>IF(I2479&lt;&gt;"",SUMIFS('JPK_KR-1'!AJ:AJ,'JPK_KR-1'!W:W,J2479),"")</f>
        <v/>
      </c>
      <c r="L2479" s="124" t="str">
        <f>IF(I2479&lt;&gt;"",SUMIFS('JPK_KR-1'!AK:AK,'JPK_KR-1'!W:W,J2479),"")</f>
        <v/>
      </c>
    </row>
    <row r="2480" spans="1:12" x14ac:dyDescent="0.35">
      <c r="A2480" t="str">
        <f>IF(KOKPIT!A2480&lt;&gt;"",KOKPIT!A2480,"")</f>
        <v/>
      </c>
      <c r="B2480" t="str">
        <f>IF(KOKPIT!B2480&lt;&gt;"",KOKPIT!B2480,"")</f>
        <v/>
      </c>
      <c r="C2480" s="124" t="str">
        <f>IF(A2480&lt;&gt;"",SUMIFS('JPK_KR-1'!AL:AL,'JPK_KR-1'!W:W,B2480),"")</f>
        <v/>
      </c>
      <c r="D2480" s="124" t="str">
        <f>IF(A2480&lt;&gt;"",SUMIFS('JPK_KR-1'!AM:AM,'JPK_KR-1'!W:W,B2480),"")</f>
        <v/>
      </c>
      <c r="E2480" t="str">
        <f>IF(KOKPIT!E2480&lt;&gt;"",KOKPIT!E2480,"")</f>
        <v/>
      </c>
      <c r="F2480" t="str">
        <f>IF(KOKPIT!F2480&lt;&gt;"",KOKPIT!F2480,"")</f>
        <v/>
      </c>
      <c r="G2480" s="124" t="str">
        <f>IF(E2480&lt;&gt;"",SUMIFS('JPK_KR-1'!AL:AL,'JPK_KR-1'!W:W,F2480),"")</f>
        <v/>
      </c>
      <c r="H2480" s="124" t="str">
        <f>IF(E2480&lt;&gt;"",SUMIFS('JPK_KR-1'!AM:AM,'JPK_KR-1'!W:W,F2480),"")</f>
        <v/>
      </c>
      <c r="I2480" t="str">
        <f>IF(KOKPIT!I2480&lt;&gt;"",KOKPIT!I2480,"")</f>
        <v/>
      </c>
      <c r="J2480" t="str">
        <f>IF(KOKPIT!J2480&lt;&gt;"",KOKPIT!J2480,"")</f>
        <v/>
      </c>
      <c r="K2480" s="124" t="str">
        <f>IF(I2480&lt;&gt;"",SUMIFS('JPK_KR-1'!AJ:AJ,'JPK_KR-1'!W:W,J2480),"")</f>
        <v/>
      </c>
      <c r="L2480" s="124" t="str">
        <f>IF(I2480&lt;&gt;"",SUMIFS('JPK_KR-1'!AK:AK,'JPK_KR-1'!W:W,J2480),"")</f>
        <v/>
      </c>
    </row>
    <row r="2481" spans="1:12" x14ac:dyDescent="0.35">
      <c r="A2481" t="str">
        <f>IF(KOKPIT!A2481&lt;&gt;"",KOKPIT!A2481,"")</f>
        <v/>
      </c>
      <c r="B2481" t="str">
        <f>IF(KOKPIT!B2481&lt;&gt;"",KOKPIT!B2481,"")</f>
        <v/>
      </c>
      <c r="C2481" s="124" t="str">
        <f>IF(A2481&lt;&gt;"",SUMIFS('JPK_KR-1'!AL:AL,'JPK_KR-1'!W:W,B2481),"")</f>
        <v/>
      </c>
      <c r="D2481" s="124" t="str">
        <f>IF(A2481&lt;&gt;"",SUMIFS('JPK_KR-1'!AM:AM,'JPK_KR-1'!W:W,B2481),"")</f>
        <v/>
      </c>
      <c r="E2481" t="str">
        <f>IF(KOKPIT!E2481&lt;&gt;"",KOKPIT!E2481,"")</f>
        <v/>
      </c>
      <c r="F2481" t="str">
        <f>IF(KOKPIT!F2481&lt;&gt;"",KOKPIT!F2481,"")</f>
        <v/>
      </c>
      <c r="G2481" s="124" t="str">
        <f>IF(E2481&lt;&gt;"",SUMIFS('JPK_KR-1'!AL:AL,'JPK_KR-1'!W:W,F2481),"")</f>
        <v/>
      </c>
      <c r="H2481" s="124" t="str">
        <f>IF(E2481&lt;&gt;"",SUMIFS('JPK_KR-1'!AM:AM,'JPK_KR-1'!W:W,F2481),"")</f>
        <v/>
      </c>
      <c r="I2481" t="str">
        <f>IF(KOKPIT!I2481&lt;&gt;"",KOKPIT!I2481,"")</f>
        <v/>
      </c>
      <c r="J2481" t="str">
        <f>IF(KOKPIT!J2481&lt;&gt;"",KOKPIT!J2481,"")</f>
        <v/>
      </c>
      <c r="K2481" s="124" t="str">
        <f>IF(I2481&lt;&gt;"",SUMIFS('JPK_KR-1'!AJ:AJ,'JPK_KR-1'!W:W,J2481),"")</f>
        <v/>
      </c>
      <c r="L2481" s="124" t="str">
        <f>IF(I2481&lt;&gt;"",SUMIFS('JPK_KR-1'!AK:AK,'JPK_KR-1'!W:W,J2481),"")</f>
        <v/>
      </c>
    </row>
    <row r="2482" spans="1:12" x14ac:dyDescent="0.35">
      <c r="A2482" t="str">
        <f>IF(KOKPIT!A2482&lt;&gt;"",KOKPIT!A2482,"")</f>
        <v/>
      </c>
      <c r="B2482" t="str">
        <f>IF(KOKPIT!B2482&lt;&gt;"",KOKPIT!B2482,"")</f>
        <v/>
      </c>
      <c r="C2482" s="124" t="str">
        <f>IF(A2482&lt;&gt;"",SUMIFS('JPK_KR-1'!AL:AL,'JPK_KR-1'!W:W,B2482),"")</f>
        <v/>
      </c>
      <c r="D2482" s="124" t="str">
        <f>IF(A2482&lt;&gt;"",SUMIFS('JPK_KR-1'!AM:AM,'JPK_KR-1'!W:W,B2482),"")</f>
        <v/>
      </c>
      <c r="E2482" t="str">
        <f>IF(KOKPIT!E2482&lt;&gt;"",KOKPIT!E2482,"")</f>
        <v/>
      </c>
      <c r="F2482" t="str">
        <f>IF(KOKPIT!F2482&lt;&gt;"",KOKPIT!F2482,"")</f>
        <v/>
      </c>
      <c r="G2482" s="124" t="str">
        <f>IF(E2482&lt;&gt;"",SUMIFS('JPK_KR-1'!AL:AL,'JPK_KR-1'!W:W,F2482),"")</f>
        <v/>
      </c>
      <c r="H2482" s="124" t="str">
        <f>IF(E2482&lt;&gt;"",SUMIFS('JPK_KR-1'!AM:AM,'JPK_KR-1'!W:W,F2482),"")</f>
        <v/>
      </c>
      <c r="I2482" t="str">
        <f>IF(KOKPIT!I2482&lt;&gt;"",KOKPIT!I2482,"")</f>
        <v/>
      </c>
      <c r="J2482" t="str">
        <f>IF(KOKPIT!J2482&lt;&gt;"",KOKPIT!J2482,"")</f>
        <v/>
      </c>
      <c r="K2482" s="124" t="str">
        <f>IF(I2482&lt;&gt;"",SUMIFS('JPK_KR-1'!AJ:AJ,'JPK_KR-1'!W:W,J2482),"")</f>
        <v/>
      </c>
      <c r="L2482" s="124" t="str">
        <f>IF(I2482&lt;&gt;"",SUMIFS('JPK_KR-1'!AK:AK,'JPK_KR-1'!W:W,J2482),"")</f>
        <v/>
      </c>
    </row>
    <row r="2483" spans="1:12" x14ac:dyDescent="0.35">
      <c r="A2483" t="str">
        <f>IF(KOKPIT!A2483&lt;&gt;"",KOKPIT!A2483,"")</f>
        <v/>
      </c>
      <c r="B2483" t="str">
        <f>IF(KOKPIT!B2483&lt;&gt;"",KOKPIT!B2483,"")</f>
        <v/>
      </c>
      <c r="C2483" s="124" t="str">
        <f>IF(A2483&lt;&gt;"",SUMIFS('JPK_KR-1'!AL:AL,'JPK_KR-1'!W:W,B2483),"")</f>
        <v/>
      </c>
      <c r="D2483" s="124" t="str">
        <f>IF(A2483&lt;&gt;"",SUMIFS('JPK_KR-1'!AM:AM,'JPK_KR-1'!W:W,B2483),"")</f>
        <v/>
      </c>
      <c r="E2483" t="str">
        <f>IF(KOKPIT!E2483&lt;&gt;"",KOKPIT!E2483,"")</f>
        <v/>
      </c>
      <c r="F2483" t="str">
        <f>IF(KOKPIT!F2483&lt;&gt;"",KOKPIT!F2483,"")</f>
        <v/>
      </c>
      <c r="G2483" s="124" t="str">
        <f>IF(E2483&lt;&gt;"",SUMIFS('JPK_KR-1'!AL:AL,'JPK_KR-1'!W:W,F2483),"")</f>
        <v/>
      </c>
      <c r="H2483" s="124" t="str">
        <f>IF(E2483&lt;&gt;"",SUMIFS('JPK_KR-1'!AM:AM,'JPK_KR-1'!W:W,F2483),"")</f>
        <v/>
      </c>
      <c r="I2483" t="str">
        <f>IF(KOKPIT!I2483&lt;&gt;"",KOKPIT!I2483,"")</f>
        <v/>
      </c>
      <c r="J2483" t="str">
        <f>IF(KOKPIT!J2483&lt;&gt;"",KOKPIT!J2483,"")</f>
        <v/>
      </c>
      <c r="K2483" s="124" t="str">
        <f>IF(I2483&lt;&gt;"",SUMIFS('JPK_KR-1'!AJ:AJ,'JPK_KR-1'!W:W,J2483),"")</f>
        <v/>
      </c>
      <c r="L2483" s="124" t="str">
        <f>IF(I2483&lt;&gt;"",SUMIFS('JPK_KR-1'!AK:AK,'JPK_KR-1'!W:W,J2483),"")</f>
        <v/>
      </c>
    </row>
    <row r="2484" spans="1:12" x14ac:dyDescent="0.35">
      <c r="A2484" t="str">
        <f>IF(KOKPIT!A2484&lt;&gt;"",KOKPIT!A2484,"")</f>
        <v/>
      </c>
      <c r="B2484" t="str">
        <f>IF(KOKPIT!B2484&lt;&gt;"",KOKPIT!B2484,"")</f>
        <v/>
      </c>
      <c r="C2484" s="124" t="str">
        <f>IF(A2484&lt;&gt;"",SUMIFS('JPK_KR-1'!AL:AL,'JPK_KR-1'!W:W,B2484),"")</f>
        <v/>
      </c>
      <c r="D2484" s="124" t="str">
        <f>IF(A2484&lt;&gt;"",SUMIFS('JPK_KR-1'!AM:AM,'JPK_KR-1'!W:W,B2484),"")</f>
        <v/>
      </c>
      <c r="E2484" t="str">
        <f>IF(KOKPIT!E2484&lt;&gt;"",KOKPIT!E2484,"")</f>
        <v/>
      </c>
      <c r="F2484" t="str">
        <f>IF(KOKPIT!F2484&lt;&gt;"",KOKPIT!F2484,"")</f>
        <v/>
      </c>
      <c r="G2484" s="124" t="str">
        <f>IF(E2484&lt;&gt;"",SUMIFS('JPK_KR-1'!AL:AL,'JPK_KR-1'!W:W,F2484),"")</f>
        <v/>
      </c>
      <c r="H2484" s="124" t="str">
        <f>IF(E2484&lt;&gt;"",SUMIFS('JPK_KR-1'!AM:AM,'JPK_KR-1'!W:W,F2484),"")</f>
        <v/>
      </c>
      <c r="I2484" t="str">
        <f>IF(KOKPIT!I2484&lt;&gt;"",KOKPIT!I2484,"")</f>
        <v/>
      </c>
      <c r="J2484" t="str">
        <f>IF(KOKPIT!J2484&lt;&gt;"",KOKPIT!J2484,"")</f>
        <v/>
      </c>
      <c r="K2484" s="124" t="str">
        <f>IF(I2484&lt;&gt;"",SUMIFS('JPK_KR-1'!AJ:AJ,'JPK_KR-1'!W:W,J2484),"")</f>
        <v/>
      </c>
      <c r="L2484" s="124" t="str">
        <f>IF(I2484&lt;&gt;"",SUMIFS('JPK_KR-1'!AK:AK,'JPK_KR-1'!W:W,J2484),"")</f>
        <v/>
      </c>
    </row>
    <row r="2485" spans="1:12" x14ac:dyDescent="0.35">
      <c r="A2485" t="str">
        <f>IF(KOKPIT!A2485&lt;&gt;"",KOKPIT!A2485,"")</f>
        <v/>
      </c>
      <c r="B2485" t="str">
        <f>IF(KOKPIT!B2485&lt;&gt;"",KOKPIT!B2485,"")</f>
        <v/>
      </c>
      <c r="C2485" s="124" t="str">
        <f>IF(A2485&lt;&gt;"",SUMIFS('JPK_KR-1'!AL:AL,'JPK_KR-1'!W:W,B2485),"")</f>
        <v/>
      </c>
      <c r="D2485" s="124" t="str">
        <f>IF(A2485&lt;&gt;"",SUMIFS('JPK_KR-1'!AM:AM,'JPK_KR-1'!W:W,B2485),"")</f>
        <v/>
      </c>
      <c r="E2485" t="str">
        <f>IF(KOKPIT!E2485&lt;&gt;"",KOKPIT!E2485,"")</f>
        <v/>
      </c>
      <c r="F2485" t="str">
        <f>IF(KOKPIT!F2485&lt;&gt;"",KOKPIT!F2485,"")</f>
        <v/>
      </c>
      <c r="G2485" s="124" t="str">
        <f>IF(E2485&lt;&gt;"",SUMIFS('JPK_KR-1'!AL:AL,'JPK_KR-1'!W:W,F2485),"")</f>
        <v/>
      </c>
      <c r="H2485" s="124" t="str">
        <f>IF(E2485&lt;&gt;"",SUMIFS('JPK_KR-1'!AM:AM,'JPK_KR-1'!W:W,F2485),"")</f>
        <v/>
      </c>
      <c r="I2485" t="str">
        <f>IF(KOKPIT!I2485&lt;&gt;"",KOKPIT!I2485,"")</f>
        <v/>
      </c>
      <c r="J2485" t="str">
        <f>IF(KOKPIT!J2485&lt;&gt;"",KOKPIT!J2485,"")</f>
        <v/>
      </c>
      <c r="K2485" s="124" t="str">
        <f>IF(I2485&lt;&gt;"",SUMIFS('JPK_KR-1'!AJ:AJ,'JPK_KR-1'!W:W,J2485),"")</f>
        <v/>
      </c>
      <c r="L2485" s="124" t="str">
        <f>IF(I2485&lt;&gt;"",SUMIFS('JPK_KR-1'!AK:AK,'JPK_KR-1'!W:W,J2485),"")</f>
        <v/>
      </c>
    </row>
    <row r="2486" spans="1:12" x14ac:dyDescent="0.35">
      <c r="A2486" t="str">
        <f>IF(KOKPIT!A2486&lt;&gt;"",KOKPIT!A2486,"")</f>
        <v/>
      </c>
      <c r="B2486" t="str">
        <f>IF(KOKPIT!B2486&lt;&gt;"",KOKPIT!B2486,"")</f>
        <v/>
      </c>
      <c r="C2486" s="124" t="str">
        <f>IF(A2486&lt;&gt;"",SUMIFS('JPK_KR-1'!AL:AL,'JPK_KR-1'!W:W,B2486),"")</f>
        <v/>
      </c>
      <c r="D2486" s="124" t="str">
        <f>IF(A2486&lt;&gt;"",SUMIFS('JPK_KR-1'!AM:AM,'JPK_KR-1'!W:W,B2486),"")</f>
        <v/>
      </c>
      <c r="E2486" t="str">
        <f>IF(KOKPIT!E2486&lt;&gt;"",KOKPIT!E2486,"")</f>
        <v/>
      </c>
      <c r="F2486" t="str">
        <f>IF(KOKPIT!F2486&lt;&gt;"",KOKPIT!F2486,"")</f>
        <v/>
      </c>
      <c r="G2486" s="124" t="str">
        <f>IF(E2486&lt;&gt;"",SUMIFS('JPK_KR-1'!AL:AL,'JPK_KR-1'!W:W,F2486),"")</f>
        <v/>
      </c>
      <c r="H2486" s="124" t="str">
        <f>IF(E2486&lt;&gt;"",SUMIFS('JPK_KR-1'!AM:AM,'JPK_KR-1'!W:W,F2486),"")</f>
        <v/>
      </c>
      <c r="I2486" t="str">
        <f>IF(KOKPIT!I2486&lt;&gt;"",KOKPIT!I2486,"")</f>
        <v/>
      </c>
      <c r="J2486" t="str">
        <f>IF(KOKPIT!J2486&lt;&gt;"",KOKPIT!J2486,"")</f>
        <v/>
      </c>
      <c r="K2486" s="124" t="str">
        <f>IF(I2486&lt;&gt;"",SUMIFS('JPK_KR-1'!AJ:AJ,'JPK_KR-1'!W:W,J2486),"")</f>
        <v/>
      </c>
      <c r="L2486" s="124" t="str">
        <f>IF(I2486&lt;&gt;"",SUMIFS('JPK_KR-1'!AK:AK,'JPK_KR-1'!W:W,J2486),"")</f>
        <v/>
      </c>
    </row>
    <row r="2487" spans="1:12" x14ac:dyDescent="0.35">
      <c r="A2487" t="str">
        <f>IF(KOKPIT!A2487&lt;&gt;"",KOKPIT!A2487,"")</f>
        <v/>
      </c>
      <c r="B2487" t="str">
        <f>IF(KOKPIT!B2487&lt;&gt;"",KOKPIT!B2487,"")</f>
        <v/>
      </c>
      <c r="C2487" s="124" t="str">
        <f>IF(A2487&lt;&gt;"",SUMIFS('JPK_KR-1'!AL:AL,'JPK_KR-1'!W:W,B2487),"")</f>
        <v/>
      </c>
      <c r="D2487" s="124" t="str">
        <f>IF(A2487&lt;&gt;"",SUMIFS('JPK_KR-1'!AM:AM,'JPK_KR-1'!W:W,B2487),"")</f>
        <v/>
      </c>
      <c r="E2487" t="str">
        <f>IF(KOKPIT!E2487&lt;&gt;"",KOKPIT!E2487,"")</f>
        <v/>
      </c>
      <c r="F2487" t="str">
        <f>IF(KOKPIT!F2487&lt;&gt;"",KOKPIT!F2487,"")</f>
        <v/>
      </c>
      <c r="G2487" s="124" t="str">
        <f>IF(E2487&lt;&gt;"",SUMIFS('JPK_KR-1'!AL:AL,'JPK_KR-1'!W:W,F2487),"")</f>
        <v/>
      </c>
      <c r="H2487" s="124" t="str">
        <f>IF(E2487&lt;&gt;"",SUMIFS('JPK_KR-1'!AM:AM,'JPK_KR-1'!W:W,F2487),"")</f>
        <v/>
      </c>
      <c r="I2487" t="str">
        <f>IF(KOKPIT!I2487&lt;&gt;"",KOKPIT!I2487,"")</f>
        <v/>
      </c>
      <c r="J2487" t="str">
        <f>IF(KOKPIT!J2487&lt;&gt;"",KOKPIT!J2487,"")</f>
        <v/>
      </c>
      <c r="K2487" s="124" t="str">
        <f>IF(I2487&lt;&gt;"",SUMIFS('JPK_KR-1'!AJ:AJ,'JPK_KR-1'!W:W,J2487),"")</f>
        <v/>
      </c>
      <c r="L2487" s="124" t="str">
        <f>IF(I2487&lt;&gt;"",SUMIFS('JPK_KR-1'!AK:AK,'JPK_KR-1'!W:W,J2487),"")</f>
        <v/>
      </c>
    </row>
    <row r="2488" spans="1:12" x14ac:dyDescent="0.35">
      <c r="A2488" t="str">
        <f>IF(KOKPIT!A2488&lt;&gt;"",KOKPIT!A2488,"")</f>
        <v/>
      </c>
      <c r="B2488" t="str">
        <f>IF(KOKPIT!B2488&lt;&gt;"",KOKPIT!B2488,"")</f>
        <v/>
      </c>
      <c r="C2488" s="124" t="str">
        <f>IF(A2488&lt;&gt;"",SUMIFS('JPK_KR-1'!AL:AL,'JPK_KR-1'!W:W,B2488),"")</f>
        <v/>
      </c>
      <c r="D2488" s="124" t="str">
        <f>IF(A2488&lt;&gt;"",SUMIFS('JPK_KR-1'!AM:AM,'JPK_KR-1'!W:W,B2488),"")</f>
        <v/>
      </c>
      <c r="E2488" t="str">
        <f>IF(KOKPIT!E2488&lt;&gt;"",KOKPIT!E2488,"")</f>
        <v/>
      </c>
      <c r="F2488" t="str">
        <f>IF(KOKPIT!F2488&lt;&gt;"",KOKPIT!F2488,"")</f>
        <v/>
      </c>
      <c r="G2488" s="124" t="str">
        <f>IF(E2488&lt;&gt;"",SUMIFS('JPK_KR-1'!AL:AL,'JPK_KR-1'!W:W,F2488),"")</f>
        <v/>
      </c>
      <c r="H2488" s="124" t="str">
        <f>IF(E2488&lt;&gt;"",SUMIFS('JPK_KR-1'!AM:AM,'JPK_KR-1'!W:W,F2488),"")</f>
        <v/>
      </c>
      <c r="I2488" t="str">
        <f>IF(KOKPIT!I2488&lt;&gt;"",KOKPIT!I2488,"")</f>
        <v/>
      </c>
      <c r="J2488" t="str">
        <f>IF(KOKPIT!J2488&lt;&gt;"",KOKPIT!J2488,"")</f>
        <v/>
      </c>
      <c r="K2488" s="124" t="str">
        <f>IF(I2488&lt;&gt;"",SUMIFS('JPK_KR-1'!AJ:AJ,'JPK_KR-1'!W:W,J2488),"")</f>
        <v/>
      </c>
      <c r="L2488" s="124" t="str">
        <f>IF(I2488&lt;&gt;"",SUMIFS('JPK_KR-1'!AK:AK,'JPK_KR-1'!W:W,J2488),"")</f>
        <v/>
      </c>
    </row>
    <row r="2489" spans="1:12" x14ac:dyDescent="0.35">
      <c r="A2489" t="str">
        <f>IF(KOKPIT!A2489&lt;&gt;"",KOKPIT!A2489,"")</f>
        <v/>
      </c>
      <c r="B2489" t="str">
        <f>IF(KOKPIT!B2489&lt;&gt;"",KOKPIT!B2489,"")</f>
        <v/>
      </c>
      <c r="C2489" s="124" t="str">
        <f>IF(A2489&lt;&gt;"",SUMIFS('JPK_KR-1'!AL:AL,'JPK_KR-1'!W:W,B2489),"")</f>
        <v/>
      </c>
      <c r="D2489" s="124" t="str">
        <f>IF(A2489&lt;&gt;"",SUMIFS('JPK_KR-1'!AM:AM,'JPK_KR-1'!W:W,B2489),"")</f>
        <v/>
      </c>
      <c r="E2489" t="str">
        <f>IF(KOKPIT!E2489&lt;&gt;"",KOKPIT!E2489,"")</f>
        <v/>
      </c>
      <c r="F2489" t="str">
        <f>IF(KOKPIT!F2489&lt;&gt;"",KOKPIT!F2489,"")</f>
        <v/>
      </c>
      <c r="G2489" s="124" t="str">
        <f>IF(E2489&lt;&gt;"",SUMIFS('JPK_KR-1'!AL:AL,'JPK_KR-1'!W:W,F2489),"")</f>
        <v/>
      </c>
      <c r="H2489" s="124" t="str">
        <f>IF(E2489&lt;&gt;"",SUMIFS('JPK_KR-1'!AM:AM,'JPK_KR-1'!W:W,F2489),"")</f>
        <v/>
      </c>
      <c r="I2489" t="str">
        <f>IF(KOKPIT!I2489&lt;&gt;"",KOKPIT!I2489,"")</f>
        <v/>
      </c>
      <c r="J2489" t="str">
        <f>IF(KOKPIT!J2489&lt;&gt;"",KOKPIT!J2489,"")</f>
        <v/>
      </c>
      <c r="K2489" s="124" t="str">
        <f>IF(I2489&lt;&gt;"",SUMIFS('JPK_KR-1'!AJ:AJ,'JPK_KR-1'!W:W,J2489),"")</f>
        <v/>
      </c>
      <c r="L2489" s="124" t="str">
        <f>IF(I2489&lt;&gt;"",SUMIFS('JPK_KR-1'!AK:AK,'JPK_KR-1'!W:W,J2489),"")</f>
        <v/>
      </c>
    </row>
    <row r="2490" spans="1:12" x14ac:dyDescent="0.35">
      <c r="A2490" t="str">
        <f>IF(KOKPIT!A2490&lt;&gt;"",KOKPIT!A2490,"")</f>
        <v/>
      </c>
      <c r="B2490" t="str">
        <f>IF(KOKPIT!B2490&lt;&gt;"",KOKPIT!B2490,"")</f>
        <v/>
      </c>
      <c r="C2490" s="124" t="str">
        <f>IF(A2490&lt;&gt;"",SUMIFS('JPK_KR-1'!AL:AL,'JPK_KR-1'!W:W,B2490),"")</f>
        <v/>
      </c>
      <c r="D2490" s="124" t="str">
        <f>IF(A2490&lt;&gt;"",SUMIFS('JPK_KR-1'!AM:AM,'JPK_KR-1'!W:W,B2490),"")</f>
        <v/>
      </c>
      <c r="E2490" t="str">
        <f>IF(KOKPIT!E2490&lt;&gt;"",KOKPIT!E2490,"")</f>
        <v/>
      </c>
      <c r="F2490" t="str">
        <f>IF(KOKPIT!F2490&lt;&gt;"",KOKPIT!F2490,"")</f>
        <v/>
      </c>
      <c r="G2490" s="124" t="str">
        <f>IF(E2490&lt;&gt;"",SUMIFS('JPK_KR-1'!AL:AL,'JPK_KR-1'!W:W,F2490),"")</f>
        <v/>
      </c>
      <c r="H2490" s="124" t="str">
        <f>IF(E2490&lt;&gt;"",SUMIFS('JPK_KR-1'!AM:AM,'JPK_KR-1'!W:W,F2490),"")</f>
        <v/>
      </c>
      <c r="I2490" t="str">
        <f>IF(KOKPIT!I2490&lt;&gt;"",KOKPIT!I2490,"")</f>
        <v/>
      </c>
      <c r="J2490" t="str">
        <f>IF(KOKPIT!J2490&lt;&gt;"",KOKPIT!J2490,"")</f>
        <v/>
      </c>
      <c r="K2490" s="124" t="str">
        <f>IF(I2490&lt;&gt;"",SUMIFS('JPK_KR-1'!AJ:AJ,'JPK_KR-1'!W:W,J2490),"")</f>
        <v/>
      </c>
      <c r="L2490" s="124" t="str">
        <f>IF(I2490&lt;&gt;"",SUMIFS('JPK_KR-1'!AK:AK,'JPK_KR-1'!W:W,J2490),"")</f>
        <v/>
      </c>
    </row>
    <row r="2491" spans="1:12" x14ac:dyDescent="0.35">
      <c r="A2491" t="str">
        <f>IF(KOKPIT!A2491&lt;&gt;"",KOKPIT!A2491,"")</f>
        <v/>
      </c>
      <c r="B2491" t="str">
        <f>IF(KOKPIT!B2491&lt;&gt;"",KOKPIT!B2491,"")</f>
        <v/>
      </c>
      <c r="C2491" s="124" t="str">
        <f>IF(A2491&lt;&gt;"",SUMIFS('JPK_KR-1'!AL:AL,'JPK_KR-1'!W:W,B2491),"")</f>
        <v/>
      </c>
      <c r="D2491" s="124" t="str">
        <f>IF(A2491&lt;&gt;"",SUMIFS('JPK_KR-1'!AM:AM,'JPK_KR-1'!W:W,B2491),"")</f>
        <v/>
      </c>
      <c r="E2491" t="str">
        <f>IF(KOKPIT!E2491&lt;&gt;"",KOKPIT!E2491,"")</f>
        <v/>
      </c>
      <c r="F2491" t="str">
        <f>IF(KOKPIT!F2491&lt;&gt;"",KOKPIT!F2491,"")</f>
        <v/>
      </c>
      <c r="G2491" s="124" t="str">
        <f>IF(E2491&lt;&gt;"",SUMIFS('JPK_KR-1'!AL:AL,'JPK_KR-1'!W:W,F2491),"")</f>
        <v/>
      </c>
      <c r="H2491" s="124" t="str">
        <f>IF(E2491&lt;&gt;"",SUMIFS('JPK_KR-1'!AM:AM,'JPK_KR-1'!W:W,F2491),"")</f>
        <v/>
      </c>
      <c r="I2491" t="str">
        <f>IF(KOKPIT!I2491&lt;&gt;"",KOKPIT!I2491,"")</f>
        <v/>
      </c>
      <c r="J2491" t="str">
        <f>IF(KOKPIT!J2491&lt;&gt;"",KOKPIT!J2491,"")</f>
        <v/>
      </c>
      <c r="K2491" s="124" t="str">
        <f>IF(I2491&lt;&gt;"",SUMIFS('JPK_KR-1'!AJ:AJ,'JPK_KR-1'!W:W,J2491),"")</f>
        <v/>
      </c>
      <c r="L2491" s="124" t="str">
        <f>IF(I2491&lt;&gt;"",SUMIFS('JPK_KR-1'!AK:AK,'JPK_KR-1'!W:W,J2491),"")</f>
        <v/>
      </c>
    </row>
    <row r="2492" spans="1:12" x14ac:dyDescent="0.35">
      <c r="A2492" t="str">
        <f>IF(KOKPIT!A2492&lt;&gt;"",KOKPIT!A2492,"")</f>
        <v/>
      </c>
      <c r="B2492" t="str">
        <f>IF(KOKPIT!B2492&lt;&gt;"",KOKPIT!B2492,"")</f>
        <v/>
      </c>
      <c r="C2492" s="124" t="str">
        <f>IF(A2492&lt;&gt;"",SUMIFS('JPK_KR-1'!AL:AL,'JPK_KR-1'!W:W,B2492),"")</f>
        <v/>
      </c>
      <c r="D2492" s="124" t="str">
        <f>IF(A2492&lt;&gt;"",SUMIFS('JPK_KR-1'!AM:AM,'JPK_KR-1'!W:W,B2492),"")</f>
        <v/>
      </c>
      <c r="E2492" t="str">
        <f>IF(KOKPIT!E2492&lt;&gt;"",KOKPIT!E2492,"")</f>
        <v/>
      </c>
      <c r="F2492" t="str">
        <f>IF(KOKPIT!F2492&lt;&gt;"",KOKPIT!F2492,"")</f>
        <v/>
      </c>
      <c r="G2492" s="124" t="str">
        <f>IF(E2492&lt;&gt;"",SUMIFS('JPK_KR-1'!AL:AL,'JPK_KR-1'!W:W,F2492),"")</f>
        <v/>
      </c>
      <c r="H2492" s="124" t="str">
        <f>IF(E2492&lt;&gt;"",SUMIFS('JPK_KR-1'!AM:AM,'JPK_KR-1'!W:W,F2492),"")</f>
        <v/>
      </c>
      <c r="I2492" t="str">
        <f>IF(KOKPIT!I2492&lt;&gt;"",KOKPIT!I2492,"")</f>
        <v/>
      </c>
      <c r="J2492" t="str">
        <f>IF(KOKPIT!J2492&lt;&gt;"",KOKPIT!J2492,"")</f>
        <v/>
      </c>
      <c r="K2492" s="124" t="str">
        <f>IF(I2492&lt;&gt;"",SUMIFS('JPK_KR-1'!AJ:AJ,'JPK_KR-1'!W:W,J2492),"")</f>
        <v/>
      </c>
      <c r="L2492" s="124" t="str">
        <f>IF(I2492&lt;&gt;"",SUMIFS('JPK_KR-1'!AK:AK,'JPK_KR-1'!W:W,J2492),"")</f>
        <v/>
      </c>
    </row>
    <row r="2493" spans="1:12" x14ac:dyDescent="0.35">
      <c r="A2493" t="str">
        <f>IF(KOKPIT!A2493&lt;&gt;"",KOKPIT!A2493,"")</f>
        <v/>
      </c>
      <c r="B2493" t="str">
        <f>IF(KOKPIT!B2493&lt;&gt;"",KOKPIT!B2493,"")</f>
        <v/>
      </c>
      <c r="C2493" s="124" t="str">
        <f>IF(A2493&lt;&gt;"",SUMIFS('JPK_KR-1'!AL:AL,'JPK_KR-1'!W:W,B2493),"")</f>
        <v/>
      </c>
      <c r="D2493" s="124" t="str">
        <f>IF(A2493&lt;&gt;"",SUMIFS('JPK_KR-1'!AM:AM,'JPK_KR-1'!W:W,B2493),"")</f>
        <v/>
      </c>
      <c r="E2493" t="str">
        <f>IF(KOKPIT!E2493&lt;&gt;"",KOKPIT!E2493,"")</f>
        <v/>
      </c>
      <c r="F2493" t="str">
        <f>IF(KOKPIT!F2493&lt;&gt;"",KOKPIT!F2493,"")</f>
        <v/>
      </c>
      <c r="G2493" s="124" t="str">
        <f>IF(E2493&lt;&gt;"",SUMIFS('JPK_KR-1'!AL:AL,'JPK_KR-1'!W:W,F2493),"")</f>
        <v/>
      </c>
      <c r="H2493" s="124" t="str">
        <f>IF(E2493&lt;&gt;"",SUMIFS('JPK_KR-1'!AM:AM,'JPK_KR-1'!W:W,F2493),"")</f>
        <v/>
      </c>
      <c r="I2493" t="str">
        <f>IF(KOKPIT!I2493&lt;&gt;"",KOKPIT!I2493,"")</f>
        <v/>
      </c>
      <c r="J2493" t="str">
        <f>IF(KOKPIT!J2493&lt;&gt;"",KOKPIT!J2493,"")</f>
        <v/>
      </c>
      <c r="K2493" s="124" t="str">
        <f>IF(I2493&lt;&gt;"",SUMIFS('JPK_KR-1'!AJ:AJ,'JPK_KR-1'!W:W,J2493),"")</f>
        <v/>
      </c>
      <c r="L2493" s="124" t="str">
        <f>IF(I2493&lt;&gt;"",SUMIFS('JPK_KR-1'!AK:AK,'JPK_KR-1'!W:W,J2493),"")</f>
        <v/>
      </c>
    </row>
    <row r="2494" spans="1:12" x14ac:dyDescent="0.35">
      <c r="A2494" t="str">
        <f>IF(KOKPIT!A2494&lt;&gt;"",KOKPIT!A2494,"")</f>
        <v/>
      </c>
      <c r="B2494" t="str">
        <f>IF(KOKPIT!B2494&lt;&gt;"",KOKPIT!B2494,"")</f>
        <v/>
      </c>
      <c r="C2494" s="124" t="str">
        <f>IF(A2494&lt;&gt;"",SUMIFS('JPK_KR-1'!AL:AL,'JPK_KR-1'!W:W,B2494),"")</f>
        <v/>
      </c>
      <c r="D2494" s="124" t="str">
        <f>IF(A2494&lt;&gt;"",SUMIFS('JPK_KR-1'!AM:AM,'JPK_KR-1'!W:W,B2494),"")</f>
        <v/>
      </c>
      <c r="E2494" t="str">
        <f>IF(KOKPIT!E2494&lt;&gt;"",KOKPIT!E2494,"")</f>
        <v/>
      </c>
      <c r="F2494" t="str">
        <f>IF(KOKPIT!F2494&lt;&gt;"",KOKPIT!F2494,"")</f>
        <v/>
      </c>
      <c r="G2494" s="124" t="str">
        <f>IF(E2494&lt;&gt;"",SUMIFS('JPK_KR-1'!AL:AL,'JPK_KR-1'!W:W,F2494),"")</f>
        <v/>
      </c>
      <c r="H2494" s="124" t="str">
        <f>IF(E2494&lt;&gt;"",SUMIFS('JPK_KR-1'!AM:AM,'JPK_KR-1'!W:W,F2494),"")</f>
        <v/>
      </c>
      <c r="I2494" t="str">
        <f>IF(KOKPIT!I2494&lt;&gt;"",KOKPIT!I2494,"")</f>
        <v/>
      </c>
      <c r="J2494" t="str">
        <f>IF(KOKPIT!J2494&lt;&gt;"",KOKPIT!J2494,"")</f>
        <v/>
      </c>
      <c r="K2494" s="124" t="str">
        <f>IF(I2494&lt;&gt;"",SUMIFS('JPK_KR-1'!AJ:AJ,'JPK_KR-1'!W:W,J2494),"")</f>
        <v/>
      </c>
      <c r="L2494" s="124" t="str">
        <f>IF(I2494&lt;&gt;"",SUMIFS('JPK_KR-1'!AK:AK,'JPK_KR-1'!W:W,J2494),"")</f>
        <v/>
      </c>
    </row>
    <row r="2495" spans="1:12" x14ac:dyDescent="0.35">
      <c r="A2495" t="str">
        <f>IF(KOKPIT!A2495&lt;&gt;"",KOKPIT!A2495,"")</f>
        <v/>
      </c>
      <c r="B2495" t="str">
        <f>IF(KOKPIT!B2495&lt;&gt;"",KOKPIT!B2495,"")</f>
        <v/>
      </c>
      <c r="C2495" s="124" t="str">
        <f>IF(A2495&lt;&gt;"",SUMIFS('JPK_KR-1'!AL:AL,'JPK_KR-1'!W:W,B2495),"")</f>
        <v/>
      </c>
      <c r="D2495" s="124" t="str">
        <f>IF(A2495&lt;&gt;"",SUMIFS('JPK_KR-1'!AM:AM,'JPK_KR-1'!W:W,B2495),"")</f>
        <v/>
      </c>
      <c r="E2495" t="str">
        <f>IF(KOKPIT!E2495&lt;&gt;"",KOKPIT!E2495,"")</f>
        <v/>
      </c>
      <c r="F2495" t="str">
        <f>IF(KOKPIT!F2495&lt;&gt;"",KOKPIT!F2495,"")</f>
        <v/>
      </c>
      <c r="G2495" s="124" t="str">
        <f>IF(E2495&lt;&gt;"",SUMIFS('JPK_KR-1'!AL:AL,'JPK_KR-1'!W:W,F2495),"")</f>
        <v/>
      </c>
      <c r="H2495" s="124" t="str">
        <f>IF(E2495&lt;&gt;"",SUMIFS('JPK_KR-1'!AM:AM,'JPK_KR-1'!W:W,F2495),"")</f>
        <v/>
      </c>
      <c r="I2495" t="str">
        <f>IF(KOKPIT!I2495&lt;&gt;"",KOKPIT!I2495,"")</f>
        <v/>
      </c>
      <c r="J2495" t="str">
        <f>IF(KOKPIT!J2495&lt;&gt;"",KOKPIT!J2495,"")</f>
        <v/>
      </c>
      <c r="K2495" s="124" t="str">
        <f>IF(I2495&lt;&gt;"",SUMIFS('JPK_KR-1'!AJ:AJ,'JPK_KR-1'!W:W,J2495),"")</f>
        <v/>
      </c>
      <c r="L2495" s="124" t="str">
        <f>IF(I2495&lt;&gt;"",SUMIFS('JPK_KR-1'!AK:AK,'JPK_KR-1'!W:W,J2495),"")</f>
        <v/>
      </c>
    </row>
    <row r="2496" spans="1:12" x14ac:dyDescent="0.35">
      <c r="A2496" t="str">
        <f>IF(KOKPIT!A2496&lt;&gt;"",KOKPIT!A2496,"")</f>
        <v/>
      </c>
      <c r="B2496" t="str">
        <f>IF(KOKPIT!B2496&lt;&gt;"",KOKPIT!B2496,"")</f>
        <v/>
      </c>
      <c r="C2496" s="124" t="str">
        <f>IF(A2496&lt;&gt;"",SUMIFS('JPK_KR-1'!AL:AL,'JPK_KR-1'!W:W,B2496),"")</f>
        <v/>
      </c>
      <c r="D2496" s="124" t="str">
        <f>IF(A2496&lt;&gt;"",SUMIFS('JPK_KR-1'!AM:AM,'JPK_KR-1'!W:W,B2496),"")</f>
        <v/>
      </c>
      <c r="E2496" t="str">
        <f>IF(KOKPIT!E2496&lt;&gt;"",KOKPIT!E2496,"")</f>
        <v/>
      </c>
      <c r="F2496" t="str">
        <f>IF(KOKPIT!F2496&lt;&gt;"",KOKPIT!F2496,"")</f>
        <v/>
      </c>
      <c r="G2496" s="124" t="str">
        <f>IF(E2496&lt;&gt;"",SUMIFS('JPK_KR-1'!AL:AL,'JPK_KR-1'!W:W,F2496),"")</f>
        <v/>
      </c>
      <c r="H2496" s="124" t="str">
        <f>IF(E2496&lt;&gt;"",SUMIFS('JPK_KR-1'!AM:AM,'JPK_KR-1'!W:W,F2496),"")</f>
        <v/>
      </c>
      <c r="I2496" t="str">
        <f>IF(KOKPIT!I2496&lt;&gt;"",KOKPIT!I2496,"")</f>
        <v/>
      </c>
      <c r="J2496" t="str">
        <f>IF(KOKPIT!J2496&lt;&gt;"",KOKPIT!J2496,"")</f>
        <v/>
      </c>
      <c r="K2496" s="124" t="str">
        <f>IF(I2496&lt;&gt;"",SUMIFS('JPK_KR-1'!AJ:AJ,'JPK_KR-1'!W:W,J2496),"")</f>
        <v/>
      </c>
      <c r="L2496" s="124" t="str">
        <f>IF(I2496&lt;&gt;"",SUMIFS('JPK_KR-1'!AK:AK,'JPK_KR-1'!W:W,J2496),"")</f>
        <v/>
      </c>
    </row>
    <row r="2497" spans="1:12" x14ac:dyDescent="0.35">
      <c r="A2497" t="str">
        <f>IF(KOKPIT!A2497&lt;&gt;"",KOKPIT!A2497,"")</f>
        <v/>
      </c>
      <c r="B2497" t="str">
        <f>IF(KOKPIT!B2497&lt;&gt;"",KOKPIT!B2497,"")</f>
        <v/>
      </c>
      <c r="C2497" s="124" t="str">
        <f>IF(A2497&lt;&gt;"",SUMIFS('JPK_KR-1'!AL:AL,'JPK_KR-1'!W:W,B2497),"")</f>
        <v/>
      </c>
      <c r="D2497" s="124" t="str">
        <f>IF(A2497&lt;&gt;"",SUMIFS('JPK_KR-1'!AM:AM,'JPK_KR-1'!W:W,B2497),"")</f>
        <v/>
      </c>
      <c r="E2497" t="str">
        <f>IF(KOKPIT!E2497&lt;&gt;"",KOKPIT!E2497,"")</f>
        <v/>
      </c>
      <c r="F2497" t="str">
        <f>IF(KOKPIT!F2497&lt;&gt;"",KOKPIT!F2497,"")</f>
        <v/>
      </c>
      <c r="G2497" s="124" t="str">
        <f>IF(E2497&lt;&gt;"",SUMIFS('JPK_KR-1'!AL:AL,'JPK_KR-1'!W:W,F2497),"")</f>
        <v/>
      </c>
      <c r="H2497" s="124" t="str">
        <f>IF(E2497&lt;&gt;"",SUMIFS('JPK_KR-1'!AM:AM,'JPK_KR-1'!W:W,F2497),"")</f>
        <v/>
      </c>
      <c r="I2497" t="str">
        <f>IF(KOKPIT!I2497&lt;&gt;"",KOKPIT!I2497,"")</f>
        <v/>
      </c>
      <c r="J2497" t="str">
        <f>IF(KOKPIT!J2497&lt;&gt;"",KOKPIT!J2497,"")</f>
        <v/>
      </c>
      <c r="K2497" s="124" t="str">
        <f>IF(I2497&lt;&gt;"",SUMIFS('JPK_KR-1'!AJ:AJ,'JPK_KR-1'!W:W,J2497),"")</f>
        <v/>
      </c>
      <c r="L2497" s="124" t="str">
        <f>IF(I2497&lt;&gt;"",SUMIFS('JPK_KR-1'!AK:AK,'JPK_KR-1'!W:W,J2497),"")</f>
        <v/>
      </c>
    </row>
    <row r="2498" spans="1:12" x14ac:dyDescent="0.35">
      <c r="A2498" t="str">
        <f>IF(KOKPIT!A2498&lt;&gt;"",KOKPIT!A2498,"")</f>
        <v/>
      </c>
      <c r="B2498" t="str">
        <f>IF(KOKPIT!B2498&lt;&gt;"",KOKPIT!B2498,"")</f>
        <v/>
      </c>
      <c r="C2498" s="124" t="str">
        <f>IF(A2498&lt;&gt;"",SUMIFS('JPK_KR-1'!AL:AL,'JPK_KR-1'!W:W,B2498),"")</f>
        <v/>
      </c>
      <c r="D2498" s="124" t="str">
        <f>IF(A2498&lt;&gt;"",SUMIFS('JPK_KR-1'!AM:AM,'JPK_KR-1'!W:W,B2498),"")</f>
        <v/>
      </c>
      <c r="E2498" t="str">
        <f>IF(KOKPIT!E2498&lt;&gt;"",KOKPIT!E2498,"")</f>
        <v/>
      </c>
      <c r="F2498" t="str">
        <f>IF(KOKPIT!F2498&lt;&gt;"",KOKPIT!F2498,"")</f>
        <v/>
      </c>
      <c r="G2498" s="124" t="str">
        <f>IF(E2498&lt;&gt;"",SUMIFS('JPK_KR-1'!AL:AL,'JPK_KR-1'!W:W,F2498),"")</f>
        <v/>
      </c>
      <c r="H2498" s="124" t="str">
        <f>IF(E2498&lt;&gt;"",SUMIFS('JPK_KR-1'!AM:AM,'JPK_KR-1'!W:W,F2498),"")</f>
        <v/>
      </c>
      <c r="I2498" t="str">
        <f>IF(KOKPIT!I2498&lt;&gt;"",KOKPIT!I2498,"")</f>
        <v/>
      </c>
      <c r="J2498" t="str">
        <f>IF(KOKPIT!J2498&lt;&gt;"",KOKPIT!J2498,"")</f>
        <v/>
      </c>
      <c r="K2498" s="124" t="str">
        <f>IF(I2498&lt;&gt;"",SUMIFS('JPK_KR-1'!AJ:AJ,'JPK_KR-1'!W:W,J2498),"")</f>
        <v/>
      </c>
      <c r="L2498" s="124" t="str">
        <f>IF(I2498&lt;&gt;"",SUMIFS('JPK_KR-1'!AK:AK,'JPK_KR-1'!W:W,J2498),"")</f>
        <v/>
      </c>
    </row>
    <row r="2499" spans="1:12" x14ac:dyDescent="0.35">
      <c r="A2499" t="str">
        <f>IF(KOKPIT!A2499&lt;&gt;"",KOKPIT!A2499,"")</f>
        <v/>
      </c>
      <c r="B2499" t="str">
        <f>IF(KOKPIT!B2499&lt;&gt;"",KOKPIT!B2499,"")</f>
        <v/>
      </c>
      <c r="C2499" s="124" t="str">
        <f>IF(A2499&lt;&gt;"",SUMIFS('JPK_KR-1'!AL:AL,'JPK_KR-1'!W:W,B2499),"")</f>
        <v/>
      </c>
      <c r="D2499" s="124" t="str">
        <f>IF(A2499&lt;&gt;"",SUMIFS('JPK_KR-1'!AM:AM,'JPK_KR-1'!W:W,B2499),"")</f>
        <v/>
      </c>
      <c r="E2499" t="str">
        <f>IF(KOKPIT!E2499&lt;&gt;"",KOKPIT!E2499,"")</f>
        <v/>
      </c>
      <c r="F2499" t="str">
        <f>IF(KOKPIT!F2499&lt;&gt;"",KOKPIT!F2499,"")</f>
        <v/>
      </c>
      <c r="G2499" s="124" t="str">
        <f>IF(E2499&lt;&gt;"",SUMIFS('JPK_KR-1'!AL:AL,'JPK_KR-1'!W:W,F2499),"")</f>
        <v/>
      </c>
      <c r="H2499" s="124" t="str">
        <f>IF(E2499&lt;&gt;"",SUMIFS('JPK_KR-1'!AM:AM,'JPK_KR-1'!W:W,F2499),"")</f>
        <v/>
      </c>
      <c r="I2499" t="str">
        <f>IF(KOKPIT!I2499&lt;&gt;"",KOKPIT!I2499,"")</f>
        <v/>
      </c>
      <c r="J2499" t="str">
        <f>IF(KOKPIT!J2499&lt;&gt;"",KOKPIT!J2499,"")</f>
        <v/>
      </c>
      <c r="K2499" s="124" t="str">
        <f>IF(I2499&lt;&gt;"",SUMIFS('JPK_KR-1'!AJ:AJ,'JPK_KR-1'!W:W,J2499),"")</f>
        <v/>
      </c>
      <c r="L2499" s="124" t="str">
        <f>IF(I2499&lt;&gt;"",SUMIFS('JPK_KR-1'!AK:AK,'JPK_KR-1'!W:W,J2499),"")</f>
        <v/>
      </c>
    </row>
    <row r="2500" spans="1:12" x14ac:dyDescent="0.35">
      <c r="A2500" t="str">
        <f>IF(KOKPIT!A2500&lt;&gt;"",KOKPIT!A2500,"")</f>
        <v/>
      </c>
      <c r="B2500" t="str">
        <f>IF(KOKPIT!B2500&lt;&gt;"",KOKPIT!B2500,"")</f>
        <v/>
      </c>
      <c r="C2500" s="124" t="str">
        <f>IF(A2500&lt;&gt;"",SUMIFS('JPK_KR-1'!AL:AL,'JPK_KR-1'!W:W,B2500),"")</f>
        <v/>
      </c>
      <c r="D2500" s="124" t="str">
        <f>IF(A2500&lt;&gt;"",SUMIFS('JPK_KR-1'!AM:AM,'JPK_KR-1'!W:W,B2500),"")</f>
        <v/>
      </c>
      <c r="E2500" t="str">
        <f>IF(KOKPIT!E2500&lt;&gt;"",KOKPIT!E2500,"")</f>
        <v/>
      </c>
      <c r="F2500" t="str">
        <f>IF(KOKPIT!F2500&lt;&gt;"",KOKPIT!F2500,"")</f>
        <v/>
      </c>
      <c r="G2500" s="124" t="str">
        <f>IF(E2500&lt;&gt;"",SUMIFS('JPK_KR-1'!AL:AL,'JPK_KR-1'!W:W,F2500),"")</f>
        <v/>
      </c>
      <c r="H2500" s="124" t="str">
        <f>IF(E2500&lt;&gt;"",SUMIFS('JPK_KR-1'!AM:AM,'JPK_KR-1'!W:W,F2500),"")</f>
        <v/>
      </c>
      <c r="I2500" t="str">
        <f>IF(KOKPIT!I2500&lt;&gt;"",KOKPIT!I2500,"")</f>
        <v/>
      </c>
      <c r="J2500" t="str">
        <f>IF(KOKPIT!J2500&lt;&gt;"",KOKPIT!J2500,"")</f>
        <v/>
      </c>
      <c r="K2500" s="124" t="str">
        <f>IF(I2500&lt;&gt;"",SUMIFS('JPK_KR-1'!AJ:AJ,'JPK_KR-1'!W:W,J2500),"")</f>
        <v/>
      </c>
      <c r="L2500" s="124" t="str">
        <f>IF(I2500&lt;&gt;"",SUMIFS('JPK_KR-1'!AK:AK,'JPK_KR-1'!W:W,J2500),"")</f>
        <v/>
      </c>
    </row>
  </sheetData>
  <mergeCells count="5">
    <mergeCell ref="A3:H3"/>
    <mergeCell ref="I3:L3"/>
    <mergeCell ref="A5:D5"/>
    <mergeCell ref="E5:H5"/>
    <mergeCell ref="I5:L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54"/>
  <sheetViews>
    <sheetView showGridLines="0" zoomScaleNormal="100" workbookViewId="0">
      <pane ySplit="3" topLeftCell="A91" activePane="bottomLeft" state="frozen"/>
      <selection pane="bottomLeft" activeCell="F107" sqref="F107"/>
    </sheetView>
  </sheetViews>
  <sheetFormatPr defaultRowHeight="13" x14ac:dyDescent="0.3"/>
  <cols>
    <col min="1" max="1" width="2.54296875" style="9" bestFit="1" customWidth="1"/>
    <col min="2" max="2" width="3" style="9" bestFit="1" customWidth="1"/>
    <col min="3" max="3" width="2.36328125" style="9" bestFit="1" customWidth="1"/>
    <col min="4" max="4" width="2.7265625" style="9" customWidth="1"/>
    <col min="5" max="5" width="62.08984375" style="14" customWidth="1"/>
    <col min="6" max="6" width="17.81640625" style="18" bestFit="1" customWidth="1"/>
    <col min="7" max="7" width="17.453125" style="18" customWidth="1"/>
    <col min="8" max="8" width="3.81640625" style="9" customWidth="1"/>
    <col min="9" max="9" width="14.6328125" style="10" bestFit="1" customWidth="1"/>
    <col min="10" max="10" width="2.36328125" style="9" bestFit="1" customWidth="1"/>
    <col min="11" max="11" width="4.54296875" style="9" bestFit="1" customWidth="1"/>
    <col min="12" max="12" width="12" style="9" bestFit="1" customWidth="1"/>
    <col min="13" max="13" width="10.1796875" style="9" bestFit="1" customWidth="1"/>
    <col min="14" max="16384" width="8.7265625" style="9"/>
  </cols>
  <sheetData>
    <row r="1" spans="1:15" ht="13.5" thickBot="1" x14ac:dyDescent="0.35">
      <c r="A1" s="6" t="str">
        <f>JPK_KR!L2</f>
        <v>Akademia sp. z o.o.</v>
      </c>
      <c r="B1" s="7"/>
      <c r="C1" s="8"/>
      <c r="D1" s="6"/>
      <c r="E1" s="7"/>
      <c r="F1" s="8" t="s">
        <v>169</v>
      </c>
      <c r="G1" s="8">
        <f>JPK_KR!K2</f>
        <v>0</v>
      </c>
      <c r="L1" s="11">
        <f>F4</f>
        <v>2019</v>
      </c>
      <c r="M1" s="11">
        <f>G4</f>
        <v>2019</v>
      </c>
    </row>
    <row r="2" spans="1:15" x14ac:dyDescent="0.3">
      <c r="E2" s="98" t="s">
        <v>507</v>
      </c>
      <c r="F2" s="15" t="s">
        <v>170</v>
      </c>
      <c r="G2" s="16" t="s">
        <v>171</v>
      </c>
      <c r="J2" s="17" t="s">
        <v>172</v>
      </c>
      <c r="K2" s="17" t="s">
        <v>173</v>
      </c>
      <c r="L2" s="17" t="str">
        <f>IF(F93=F154,"OK","BŁĄD")</f>
        <v>OK</v>
      </c>
      <c r="M2" s="17" t="str">
        <f>IF(G93=G154,"OK","BŁĄD")</f>
        <v>OK</v>
      </c>
    </row>
    <row r="3" spans="1:15" ht="13.5" thickBot="1" x14ac:dyDescent="0.35">
      <c r="L3" s="142" t="str">
        <f>IF(KOKPIT!B1="Z1","","wyliczenia nieprawidłowe- wybrano"&amp;" "&amp;KOKPIT!B1)</f>
        <v/>
      </c>
      <c r="M3" s="142"/>
      <c r="N3" s="142"/>
      <c r="O3" s="142"/>
    </row>
    <row r="4" spans="1:15" ht="13.5" thickBot="1" x14ac:dyDescent="0.35">
      <c r="A4" s="143" t="str">
        <f>"B  I  L  A  N  S    za  "&amp;F4&amp;" rok"</f>
        <v>B  I  L  A  N  S    za  2019 rok</v>
      </c>
      <c r="B4" s="144"/>
      <c r="C4" s="144"/>
      <c r="D4" s="144"/>
      <c r="E4" s="145"/>
      <c r="F4" s="11">
        <f>YEAR(JPK_KR!G2)</f>
        <v>2019</v>
      </c>
      <c r="G4" s="11">
        <f>YEAR('JPK_KR-1'!G2)</f>
        <v>2019</v>
      </c>
      <c r="I4" s="19" t="s">
        <v>174</v>
      </c>
    </row>
    <row r="5" spans="1:15" x14ac:dyDescent="0.3">
      <c r="A5" s="146" t="s">
        <v>175</v>
      </c>
      <c r="B5" s="146"/>
      <c r="C5" s="146"/>
      <c r="D5" s="146"/>
      <c r="E5" s="146"/>
      <c r="F5" s="146"/>
      <c r="G5" s="146"/>
      <c r="I5" s="20"/>
    </row>
    <row r="6" spans="1:15" x14ac:dyDescent="0.3">
      <c r="A6" s="147" t="s">
        <v>172</v>
      </c>
      <c r="B6" s="148"/>
      <c r="C6" s="148"/>
      <c r="D6" s="149"/>
      <c r="E6" s="21" t="s">
        <v>176</v>
      </c>
      <c r="F6" s="22">
        <f>F7+F12+F21+F25+F45</f>
        <v>153372.81</v>
      </c>
      <c r="G6" s="22">
        <f>G7+G12+G21+G25+G45</f>
        <v>153372.81</v>
      </c>
      <c r="I6" s="23" t="s">
        <v>177</v>
      </c>
    </row>
    <row r="7" spans="1:15" x14ac:dyDescent="0.3">
      <c r="A7" s="24"/>
      <c r="B7" s="150" t="s">
        <v>178</v>
      </c>
      <c r="C7" s="151"/>
      <c r="D7" s="152"/>
      <c r="E7" s="25" t="s">
        <v>105</v>
      </c>
      <c r="F7" s="26">
        <f>SUM(F8:F11)</f>
        <v>4250</v>
      </c>
      <c r="G7" s="26">
        <f>SUM(G8:G11)</f>
        <v>4250</v>
      </c>
      <c r="I7" s="27" t="s">
        <v>179</v>
      </c>
    </row>
    <row r="8" spans="1:15" x14ac:dyDescent="0.3">
      <c r="C8" s="127">
        <v>1</v>
      </c>
      <c r="D8" s="127"/>
      <c r="E8" s="14" t="s">
        <v>180</v>
      </c>
      <c r="F8" s="28">
        <f>IF($G$2="ZŁ",SUMIFS(KOKPIT!$C$6:$C$20002,KOKPIT!$A$6:$A$20002,I8)-SUMIFS(KOKPIT!$D$6:$D$20002,KOKPIT!$A$6:$A$20002,I8),(SUMIFS(KOKPIT!$C$6:$C$20002,KOKPIT!$A$6:$A$20002,I8)-SUMIFS(KOKPIT!$D$6:$D$20002,KOKPIT!$A$6:$A$20002,I8))/1000)</f>
        <v>0</v>
      </c>
      <c r="G8" s="28">
        <f>IF($G$2="ZŁ",SUMIFS('KOKPIT-1'!$C$4:$C$20000,'KOKPIT-1'!$A$4:$A$20000,I8)-SUMIFS('KOKPIT-1'!$D$4:$D$20000,'KOKPIT-1'!$A$4:$A$20000,I8),(SUMIFS('KOKPIT-1'!$C$4:$C$20000,'KOKPIT-1'!$A$4:$A$20000,I8)-SUMIFS('KOKPIT-1'!$D$4:$D$20000,'KOKPIT-1'!$A$4:$A$20000,I8))/1000)</f>
        <v>0</v>
      </c>
      <c r="I8" s="29" t="str">
        <f>"A"&amp;A6&amp;B7&amp;C8</f>
        <v>AAI1</v>
      </c>
    </row>
    <row r="9" spans="1:15" x14ac:dyDescent="0.3">
      <c r="C9" s="127">
        <v>2</v>
      </c>
      <c r="D9" s="127"/>
      <c r="E9" s="14" t="s">
        <v>181</v>
      </c>
      <c r="F9" s="28">
        <f>IF($G$2="ZŁ",SUMIFS(KOKPIT!$C$6:$C$20002,KOKPIT!$A$6:$A$20002,I9)-SUMIFS(KOKPIT!$D$6:$D$20002,KOKPIT!$A$6:$A$20002,I9),(SUMIFS(KOKPIT!$C$6:$C$20002,KOKPIT!$A$6:$A$20002,I9)-SUMIFS(KOKPIT!$D$6:$D$20002,KOKPIT!$A$6:$A$20002,I9))/1000)</f>
        <v>0</v>
      </c>
      <c r="G9" s="28">
        <f>IF($G$2="ZŁ",SUMIFS('KOKPIT-1'!$C$4:$C$20000,'KOKPIT-1'!$A$4:$A$20000,I9)-SUMIFS('KOKPIT-1'!$D$4:$D$20000,'KOKPIT-1'!$A$4:$A$20000,I9),(SUMIFS('KOKPIT-1'!$C$4:$C$20000,'KOKPIT-1'!$A$4:$A$20000,I9)-SUMIFS('KOKPIT-1'!$D$4:$D$20000,'KOKPIT-1'!$A$4:$A$20000,I9))/1000)</f>
        <v>0</v>
      </c>
      <c r="I9" s="29" t="str">
        <f>"A"&amp;A6&amp;B7&amp;C9</f>
        <v>AAI2</v>
      </c>
    </row>
    <row r="10" spans="1:15" x14ac:dyDescent="0.3">
      <c r="C10" s="127">
        <v>3</v>
      </c>
      <c r="D10" s="127"/>
      <c r="E10" s="14" t="s">
        <v>126</v>
      </c>
      <c r="F10" s="28">
        <f>IF($G$2="ZŁ",SUMIFS(KOKPIT!$C$6:$C$20002,KOKPIT!$A$6:$A$20002,I10)-SUMIFS(KOKPIT!$D$6:$D$20002,KOKPIT!$A$6:$A$20002,I10),(SUMIFS(KOKPIT!$C$6:$C$20002,KOKPIT!$A$6:$A$20002,I10)-SUMIFS(KOKPIT!$D$6:$D$20002,KOKPIT!$A$6:$A$20002,I10))/1000)</f>
        <v>4250</v>
      </c>
      <c r="G10" s="28">
        <f>IF($G$2="ZŁ",SUMIFS('KOKPIT-1'!$C$4:$C$20000,'KOKPIT-1'!$A$4:$A$20000,I10)-SUMIFS('KOKPIT-1'!$D$4:$D$20000,'KOKPIT-1'!$A$4:$A$20000,I10),(SUMIFS('KOKPIT-1'!$C$4:$C$20000,'KOKPIT-1'!$A$4:$A$20000,I10)-SUMIFS('KOKPIT-1'!$D$4:$D$20000,'KOKPIT-1'!$A$4:$A$20000,I10))/1000)</f>
        <v>4250</v>
      </c>
      <c r="I10" s="29" t="str">
        <f>"A"&amp;A6&amp;B7&amp;C10</f>
        <v>AAI3</v>
      </c>
    </row>
    <row r="11" spans="1:15" x14ac:dyDescent="0.3">
      <c r="C11" s="127">
        <v>4</v>
      </c>
      <c r="D11" s="127"/>
      <c r="E11" s="14" t="s">
        <v>182</v>
      </c>
      <c r="F11" s="28">
        <f>IF($G$2="ZŁ",SUMIFS(KOKPIT!$C$6:$C$20002,KOKPIT!$A$6:$A$20002,I11)-SUMIFS(KOKPIT!$D$6:$D$20002,KOKPIT!$A$6:$A$20002,I11),(SUMIFS(KOKPIT!$C$6:$C$20002,KOKPIT!$A$6:$A$20002,I11)-SUMIFS(KOKPIT!$D$6:$D$20002,KOKPIT!$A$6:$A$20002,I11))/1000)</f>
        <v>0</v>
      </c>
      <c r="G11" s="28">
        <f>IF($G$2="ZŁ",SUMIFS('KOKPIT-1'!$C$4:$C$20000,'KOKPIT-1'!$A$4:$A$20000,I11)-SUMIFS('KOKPIT-1'!$D$4:$D$20000,'KOKPIT-1'!$A$4:$A$20000,I11),(SUMIFS('KOKPIT-1'!$C$4:$C$20000,'KOKPIT-1'!$A$4:$A$20000,I11)-SUMIFS('KOKPIT-1'!$D$4:$D$20000,'KOKPIT-1'!$A$4:$A$20000,I11))/1000)</f>
        <v>0</v>
      </c>
      <c r="I11" s="29" t="str">
        <f>"A"&amp;A6&amp;B7&amp;C11</f>
        <v>AAI4</v>
      </c>
    </row>
    <row r="12" spans="1:15" x14ac:dyDescent="0.3">
      <c r="A12" s="24"/>
      <c r="B12" s="131" t="s">
        <v>183</v>
      </c>
      <c r="C12" s="132"/>
      <c r="D12" s="133"/>
      <c r="E12" s="25" t="s">
        <v>184</v>
      </c>
      <c r="F12" s="30">
        <f>F13+F19+F20</f>
        <v>149110.81</v>
      </c>
      <c r="G12" s="30">
        <f>G13+G19+G20</f>
        <v>149110.81</v>
      </c>
      <c r="I12" s="27" t="s">
        <v>185</v>
      </c>
    </row>
    <row r="13" spans="1:15" x14ac:dyDescent="0.3">
      <c r="C13" s="128">
        <v>1</v>
      </c>
      <c r="D13" s="129"/>
      <c r="E13" s="31" t="s">
        <v>104</v>
      </c>
      <c r="F13" s="32">
        <f>SUM(F14:F18)</f>
        <v>149110.81</v>
      </c>
      <c r="G13" s="32">
        <f>SUM(G14:G18)</f>
        <v>149110.81</v>
      </c>
      <c r="I13" s="33" t="s">
        <v>186</v>
      </c>
    </row>
    <row r="14" spans="1:15" x14ac:dyDescent="0.3">
      <c r="D14" s="34" t="s">
        <v>187</v>
      </c>
      <c r="E14" s="14" t="s">
        <v>188</v>
      </c>
      <c r="F14" s="28">
        <f>IF($G$2="ZŁ",SUMIFS(KOKPIT!$C$6:$C$20002,KOKPIT!$A$6:$A$20002,I14)-SUMIFS(KOKPIT!$D$6:$D$20002,KOKPIT!$A$6:$A$20002,I14),(SUMIFS(KOKPIT!$C$6:$C$20002,KOKPIT!$A$6:$A$20002,I14)-SUMIFS(KOKPIT!$D$6:$D$20002,KOKPIT!$A$6:$A$20002,I14))/1000)</f>
        <v>0</v>
      </c>
      <c r="G14" s="28">
        <f>IF($G$2="ZŁ",SUMIFS('KOKPIT-1'!$C$4:$C$20000,'KOKPIT-1'!$A$4:$A$20000,I14)-SUMIFS('KOKPIT-1'!$D$4:$D$20000,'KOKPIT-1'!$A$4:$A$20000,I14),(SUMIFS('KOKPIT-1'!$C$4:$C$20000,'KOKPIT-1'!$A$4:$A$20000,I14)-SUMIFS('KOKPIT-1'!$D$4:$D$20000,'KOKPIT-1'!$A$4:$A$20000,I14))/1000)</f>
        <v>0</v>
      </c>
      <c r="I14" s="29" t="str">
        <f>"A"&amp;A6&amp;B12&amp;C13&amp;D14</f>
        <v>AAII1a</v>
      </c>
    </row>
    <row r="15" spans="1:15" x14ac:dyDescent="0.3">
      <c r="D15" s="34" t="s">
        <v>189</v>
      </c>
      <c r="E15" s="14" t="s">
        <v>190</v>
      </c>
      <c r="F15" s="28">
        <f>IF($G$2="ZŁ",SUMIFS(KOKPIT!$C$6:$C$20002,KOKPIT!$A$6:$A$20002,I15)-SUMIFS(KOKPIT!$D$6:$D$20002,KOKPIT!$A$6:$A$20002,I15),(SUMIFS(KOKPIT!$C$6:$C$20002,KOKPIT!$A$6:$A$20002,I15)-SUMIFS(KOKPIT!$D$6:$D$20002,KOKPIT!$A$6:$A$20002,I15))/1000)</f>
        <v>0</v>
      </c>
      <c r="G15" s="28">
        <f>IF($G$2="ZŁ",SUMIFS('KOKPIT-1'!$C$4:$C$20000,'KOKPIT-1'!$A$4:$A$20000,I15)-SUMIFS('KOKPIT-1'!$D$4:$D$20000,'KOKPIT-1'!$A$4:$A$20000,I15),(SUMIFS('KOKPIT-1'!$C$4:$C$20000,'KOKPIT-1'!$A$4:$A$20000,I15)-SUMIFS('KOKPIT-1'!$D$4:$D$20000,'KOKPIT-1'!$A$4:$A$20000,I15))/1000)</f>
        <v>0</v>
      </c>
      <c r="I15" s="29" t="str">
        <f>"A"&amp;A6&amp;B12&amp;C13&amp;D15</f>
        <v>AAII1b</v>
      </c>
    </row>
    <row r="16" spans="1:15" x14ac:dyDescent="0.3">
      <c r="D16" s="34" t="s">
        <v>191</v>
      </c>
      <c r="E16" s="14" t="s">
        <v>192</v>
      </c>
      <c r="F16" s="28">
        <f>IF($G$2="ZŁ",SUMIFS(KOKPIT!$C$6:$C$20002,KOKPIT!$A$6:$A$20002,I16)-SUMIFS(KOKPIT!$D$6:$D$20002,KOKPIT!$A$6:$A$20002,I16),(SUMIFS(KOKPIT!$C$6:$C$20002,KOKPIT!$A$6:$A$20002,I16)-SUMIFS(KOKPIT!$D$6:$D$20002,KOKPIT!$A$6:$A$20002,I16))/1000)</f>
        <v>4330</v>
      </c>
      <c r="G16" s="28">
        <f>IF($G$2="ZŁ",SUMIFS('KOKPIT-1'!$C$4:$C$20000,'KOKPIT-1'!$A$4:$A$20000,I16)-SUMIFS('KOKPIT-1'!$D$4:$D$20000,'KOKPIT-1'!$A$4:$A$20000,I16),(SUMIFS('KOKPIT-1'!$C$4:$C$20000,'KOKPIT-1'!$A$4:$A$20000,I16)-SUMIFS('KOKPIT-1'!$D$4:$D$20000,'KOKPIT-1'!$A$4:$A$20000,I16))/1000)</f>
        <v>4330</v>
      </c>
      <c r="I16" s="29" t="str">
        <f>"A"&amp;A6&amp;B12&amp;C13&amp;D16</f>
        <v>AAII1c</v>
      </c>
    </row>
    <row r="17" spans="1:9" x14ac:dyDescent="0.3">
      <c r="D17" s="34" t="s">
        <v>193</v>
      </c>
      <c r="E17" s="14" t="s">
        <v>194</v>
      </c>
      <c r="F17" s="28">
        <f>IF($G$2="ZŁ",SUMIFS(KOKPIT!$C$6:$C$20002,KOKPIT!$A$6:$A$20002,I17)-SUMIFS(KOKPIT!$D$6:$D$20002,KOKPIT!$A$6:$A$20002,I17),(SUMIFS(KOKPIT!$C$6:$C$20002,KOKPIT!$A$6:$A$20002,I17)-SUMIFS(KOKPIT!$D$6:$D$20002,KOKPIT!$A$6:$A$20002,I17))/1000)</f>
        <v>77310</v>
      </c>
      <c r="G17" s="28">
        <f>IF($G$2="ZŁ",SUMIFS('KOKPIT-1'!$C$4:$C$20000,'KOKPIT-1'!$A$4:$A$20000,I17)-SUMIFS('KOKPIT-1'!$D$4:$D$20000,'KOKPIT-1'!$A$4:$A$20000,I17),(SUMIFS('KOKPIT-1'!$C$4:$C$20000,'KOKPIT-1'!$A$4:$A$20000,I17)-SUMIFS('KOKPIT-1'!$D$4:$D$20000,'KOKPIT-1'!$A$4:$A$20000,I17))/1000)</f>
        <v>77310</v>
      </c>
      <c r="I17" s="29" t="str">
        <f>"A"&amp;A6&amp;B12&amp;C13&amp;D17</f>
        <v>AAII1d</v>
      </c>
    </row>
    <row r="18" spans="1:9" x14ac:dyDescent="0.3">
      <c r="D18" s="35" t="s">
        <v>195</v>
      </c>
      <c r="E18" s="14" t="s">
        <v>196</v>
      </c>
      <c r="F18" s="28">
        <f>IF($G$2="ZŁ",SUMIFS(KOKPIT!$C$6:$C$20002,KOKPIT!$A$6:$A$20002,I18)-SUMIFS(KOKPIT!$D$6:$D$20002,KOKPIT!$A$6:$A$20002,I18),(SUMIFS(KOKPIT!$C$6:$C$20002,KOKPIT!$A$6:$A$20002,I18)-SUMIFS(KOKPIT!$D$6:$D$20002,KOKPIT!$A$6:$A$20002,I18))/1000)</f>
        <v>67470.81</v>
      </c>
      <c r="G18" s="28">
        <f>IF($G$2="ZŁ",SUMIFS('KOKPIT-1'!$C$4:$C$20000,'KOKPIT-1'!$A$4:$A$20000,I18)-SUMIFS('KOKPIT-1'!$D$4:$D$20000,'KOKPIT-1'!$A$4:$A$20000,I18),(SUMIFS('KOKPIT-1'!$C$4:$C$20000,'KOKPIT-1'!$A$4:$A$20000,I18)-SUMIFS('KOKPIT-1'!$D$4:$D$20000,'KOKPIT-1'!$A$4:$A$20000,I18))/1000)</f>
        <v>67470.81</v>
      </c>
      <c r="I18" s="29" t="str">
        <f>"A"&amp;A6&amp;B12&amp;C13&amp;D18</f>
        <v>AAII1e</v>
      </c>
    </row>
    <row r="19" spans="1:9" x14ac:dyDescent="0.3">
      <c r="C19" s="127">
        <v>2</v>
      </c>
      <c r="D19" s="127"/>
      <c r="E19" s="14" t="s">
        <v>197</v>
      </c>
      <c r="F19" s="28">
        <f>IF($G$2="ZŁ",SUMIFS(KOKPIT!$C$6:$C$20002,KOKPIT!$A$6:$A$20002,I19)-SUMIFS(KOKPIT!$D$6:$D$20002,KOKPIT!$A$6:$A$20002,I19),(SUMIFS(KOKPIT!$C$6:$C$20002,KOKPIT!$A$6:$A$20002,I19)-SUMIFS(KOKPIT!$D$6:$D$20002,KOKPIT!$A$6:$A$20002,I19))/1000)</f>
        <v>0</v>
      </c>
      <c r="G19" s="28">
        <f>IF($G$2="ZŁ",SUMIFS('KOKPIT-1'!$C$4:$C$20000,'KOKPIT-1'!$A$4:$A$20000,I19)-SUMIFS('KOKPIT-1'!$D$4:$D$20000,'KOKPIT-1'!$A$4:$A$20000,I19),(SUMIFS('KOKPIT-1'!$C$4:$C$20000,'KOKPIT-1'!$A$4:$A$20000,I19)-SUMIFS('KOKPIT-1'!$D$4:$D$20000,'KOKPIT-1'!$A$4:$A$20000,I19))/1000)</f>
        <v>0</v>
      </c>
      <c r="I19" s="29" t="str">
        <f>"A"&amp;A6&amp;B12&amp;C19</f>
        <v>AAII2</v>
      </c>
    </row>
    <row r="20" spans="1:9" x14ac:dyDescent="0.3">
      <c r="C20" s="127">
        <v>3</v>
      </c>
      <c r="D20" s="127"/>
      <c r="E20" s="14" t="s">
        <v>198</v>
      </c>
      <c r="F20" s="28">
        <f>IF($G$2="ZŁ",SUMIFS(KOKPIT!$C$6:$C$20002,KOKPIT!$A$6:$A$20002,I20)-SUMIFS(KOKPIT!$D$6:$D$20002,KOKPIT!$A$6:$A$20002,I20),(SUMIFS(KOKPIT!$C$6:$C$20002,KOKPIT!$A$6:$A$20002,I20)-SUMIFS(KOKPIT!$D$6:$D$20002,KOKPIT!$A$6:$A$20002,I20))/1000)</f>
        <v>0</v>
      </c>
      <c r="G20" s="28">
        <f>IF($G$2="ZŁ",SUMIFS('KOKPIT-1'!$C$4:$C$20000,'KOKPIT-1'!$A$4:$A$20000,I20)-SUMIFS('KOKPIT-1'!$D$4:$D$20000,'KOKPIT-1'!$A$4:$A$20000,I20),(SUMIFS('KOKPIT-1'!$C$4:$C$20000,'KOKPIT-1'!$A$4:$A$20000,I20)-SUMIFS('KOKPIT-1'!$D$4:$D$20000,'KOKPIT-1'!$A$4:$A$20000,I20))/1000)</f>
        <v>0</v>
      </c>
      <c r="I20" s="29" t="str">
        <f>"A"&amp;A6&amp;B12&amp;C20</f>
        <v>AAII3</v>
      </c>
    </row>
    <row r="21" spans="1:9" x14ac:dyDescent="0.3">
      <c r="A21" s="24"/>
      <c r="B21" s="131" t="s">
        <v>199</v>
      </c>
      <c r="C21" s="132"/>
      <c r="D21" s="133"/>
      <c r="E21" s="25" t="s">
        <v>200</v>
      </c>
      <c r="F21" s="30">
        <f>SUM(F22:F24)</f>
        <v>0</v>
      </c>
      <c r="G21" s="30">
        <f>SUM(G22:G24)</f>
        <v>0</v>
      </c>
      <c r="I21" s="27" t="s">
        <v>201</v>
      </c>
    </row>
    <row r="22" spans="1:9" x14ac:dyDescent="0.3">
      <c r="C22" s="127">
        <v>1</v>
      </c>
      <c r="D22" s="127"/>
      <c r="E22" s="14" t="s">
        <v>202</v>
      </c>
      <c r="F22" s="28">
        <f>IF($G$2="ZŁ",SUMIFS(KOKPIT!$C$6:$C$20002,KOKPIT!$A$6:$A$20002,I22)-SUMIFS(KOKPIT!$D$6:$D$20002,KOKPIT!$A$6:$A$20002,I22),(SUMIFS(KOKPIT!$C$6:$C$20002,KOKPIT!$A$6:$A$20002,I22)-SUMIFS(KOKPIT!$D$6:$D$20002,KOKPIT!$A$6:$A$20002,I22))/1000)</f>
        <v>0</v>
      </c>
      <c r="G22" s="28">
        <f>IF($G$2="ZŁ",SUMIFS('KOKPIT-1'!$C$4:$C$20000,'KOKPIT-1'!$A$4:$A$20000,I22)-SUMIFS('KOKPIT-1'!$D$4:$D$20000,'KOKPIT-1'!$A$4:$A$20000,I22),(SUMIFS('KOKPIT-1'!$C$4:$C$20000,'KOKPIT-1'!$A$4:$A$20000,I22)-SUMIFS('KOKPIT-1'!$D$4:$D$20000,'KOKPIT-1'!$A$4:$A$20000,I22))/1000)</f>
        <v>0</v>
      </c>
      <c r="I22" s="29" t="str">
        <f>"A"&amp;A6&amp;B21&amp;C22</f>
        <v>AAIII1</v>
      </c>
    </row>
    <row r="23" spans="1:9" x14ac:dyDescent="0.3">
      <c r="C23" s="127">
        <v>2</v>
      </c>
      <c r="D23" s="127"/>
      <c r="E23" s="14" t="s">
        <v>203</v>
      </c>
      <c r="F23" s="28">
        <f>IF($G$2="ZŁ",SUMIFS(KOKPIT!$C$6:$C$20002,KOKPIT!$A$6:$A$20002,I23)-SUMIFS(KOKPIT!$D$6:$D$20002,KOKPIT!$A$6:$A$20002,I23),(SUMIFS(KOKPIT!$C$6:$C$20002,KOKPIT!$A$6:$A$20002,I23)-SUMIFS(KOKPIT!$D$6:$D$20002,KOKPIT!$A$6:$A$20002,I23))/1000)</f>
        <v>0</v>
      </c>
      <c r="G23" s="28">
        <f>IF($G$2="ZŁ",SUMIFS('KOKPIT-1'!$C$4:$C$20000,'KOKPIT-1'!$A$4:$A$20000,I23)-SUMIFS('KOKPIT-1'!$D$4:$D$20000,'KOKPIT-1'!$A$4:$A$20000,I23),(SUMIFS('KOKPIT-1'!$C$4:$C$20000,'KOKPIT-1'!$A$4:$A$20000,I23)-SUMIFS('KOKPIT-1'!$D$4:$D$20000,'KOKPIT-1'!$A$4:$A$20000,I23))/1000)</f>
        <v>0</v>
      </c>
      <c r="I23" s="29" t="str">
        <f>"A"&amp;A6&amp;B21&amp;C23</f>
        <v>AAIII2</v>
      </c>
    </row>
    <row r="24" spans="1:9" x14ac:dyDescent="0.3">
      <c r="C24" s="127">
        <v>3</v>
      </c>
      <c r="D24" s="127"/>
      <c r="E24" s="14" t="s">
        <v>204</v>
      </c>
      <c r="F24" s="28">
        <f>IF($G$2="ZŁ",SUMIFS(KOKPIT!$C$6:$C$20002,KOKPIT!$A$6:$A$20002,I24)-SUMIFS(KOKPIT!$D$6:$D$20002,KOKPIT!$A$6:$A$20002,I24),(SUMIFS(KOKPIT!$C$6:$C$20002,KOKPIT!$A$6:$A$20002,I24)-SUMIFS(KOKPIT!$D$6:$D$20002,KOKPIT!$A$6:$A$20002,I24))/1000)</f>
        <v>0</v>
      </c>
      <c r="G24" s="28">
        <f>IF($G$2="ZŁ",SUMIFS('KOKPIT-1'!$C$4:$C$20000,'KOKPIT-1'!$A$4:$A$20000,I24)-SUMIFS('KOKPIT-1'!$D$4:$D$20000,'KOKPIT-1'!$A$4:$A$20000,I24),(SUMIFS('KOKPIT-1'!$C$4:$C$20000,'KOKPIT-1'!$A$4:$A$20000,I24)-SUMIFS('KOKPIT-1'!$D$4:$D$20000,'KOKPIT-1'!$A$4:$A$20000,I24))/1000)</f>
        <v>0</v>
      </c>
      <c r="I24" s="36" t="str">
        <f>"A"&amp;A6&amp;B21&amp;C24</f>
        <v>AAIII3</v>
      </c>
    </row>
    <row r="25" spans="1:9" x14ac:dyDescent="0.3">
      <c r="A25" s="37"/>
      <c r="B25" s="131" t="s">
        <v>205</v>
      </c>
      <c r="C25" s="132"/>
      <c r="D25" s="133"/>
      <c r="E25" s="38" t="s">
        <v>206</v>
      </c>
      <c r="F25" s="30">
        <f>SUM(F26:F27)</f>
        <v>0</v>
      </c>
      <c r="G25" s="30">
        <f>SUM(G26:G27)</f>
        <v>0</v>
      </c>
      <c r="I25" s="27" t="s">
        <v>207</v>
      </c>
    </row>
    <row r="26" spans="1:9" x14ac:dyDescent="0.3">
      <c r="C26" s="127">
        <v>1</v>
      </c>
      <c r="D26" s="127"/>
      <c r="E26" s="14" t="s">
        <v>208</v>
      </c>
      <c r="F26" s="28">
        <f>IF($G$2="ZŁ",SUMIFS(KOKPIT!$C$6:$C$20002,KOKPIT!$A$6:$A$20002,I26)-SUMIFS(KOKPIT!$D$6:$D$20002,KOKPIT!$A$6:$A$20002,I26),(SUMIFS(KOKPIT!$C$6:$C$20002,KOKPIT!$A$6:$A$20002,I26)-SUMIFS(KOKPIT!$D$6:$D$20002,KOKPIT!$A$6:$A$20002,I26)/1000))</f>
        <v>0</v>
      </c>
      <c r="G26" s="28">
        <f>IF($G$2="ZŁ",SUMIFS('KOKPIT-1'!$C$4:$C$20000,'KOKPIT-1'!$A$4:$A$20000,I26)-SUMIFS('KOKPIT-1'!$D$4:$D$20000,'KOKPIT-1'!$A$4:$A$20000,I26),(SUMIFS('KOKPIT-1'!$C$4:$C$20000,'KOKPIT-1'!$A$4:$A$20000,I26)-SUMIFS('KOKPIT-1'!$D$4:$D$20000,'KOKPIT-1'!$A$4:$A$20000,I26))/1000)</f>
        <v>0</v>
      </c>
      <c r="I26" s="29" t="str">
        <f>"A"&amp;A6&amp;B25&amp;C26</f>
        <v>AAIV1</v>
      </c>
    </row>
    <row r="27" spans="1:9" x14ac:dyDescent="0.3">
      <c r="C27" s="127">
        <v>2</v>
      </c>
      <c r="D27" s="127"/>
      <c r="E27" s="14" t="s">
        <v>105</v>
      </c>
      <c r="F27" s="28">
        <f>IF($G$2="ZŁ",SUMIFS(KOKPIT!$C$6:$C$20002,KOKPIT!$A$6:$A$20002,I27)-SUMIFS(KOKPIT!$D$6:$D$20002,KOKPIT!$A$6:$A$20002,I27),(SUMIFS(KOKPIT!$C$6:$C$20002,KOKPIT!$A$6:$A$20002,I27)-SUMIFS(KOKPIT!$D$6:$D$20002,KOKPIT!$A$6:$A$20002,I27)/1000))</f>
        <v>0</v>
      </c>
      <c r="G27" s="28">
        <f>IF($G$2="ZŁ",SUMIFS('KOKPIT-1'!$C$4:$C$20000,'KOKPIT-1'!$A$4:$A$20000,I27)-SUMIFS('KOKPIT-1'!$D$4:$D$20000,'KOKPIT-1'!$A$4:$A$20000,I27),(SUMIFS('KOKPIT-1'!$C$4:$C$20000,'KOKPIT-1'!$A$4:$A$20000,I27)-SUMIFS('KOKPIT-1'!$D$4:$D$20000,'KOKPIT-1'!$A$4:$A$20000,I27))/1000)</f>
        <v>0</v>
      </c>
      <c r="I27" s="36" t="str">
        <f>"A"&amp;A6&amp;B25&amp;C27</f>
        <v>AAIV2</v>
      </c>
    </row>
    <row r="28" spans="1:9" x14ac:dyDescent="0.3">
      <c r="C28" s="128">
        <v>3</v>
      </c>
      <c r="D28" s="129"/>
      <c r="E28" s="31" t="s">
        <v>209</v>
      </c>
      <c r="F28" s="32">
        <f>F29+F34+F39</f>
        <v>0</v>
      </c>
      <c r="G28" s="32">
        <f>G29+G34+G39</f>
        <v>0</v>
      </c>
      <c r="I28" s="33" t="s">
        <v>210</v>
      </c>
    </row>
    <row r="29" spans="1:9" x14ac:dyDescent="0.3">
      <c r="D29" s="39" t="s">
        <v>187</v>
      </c>
      <c r="E29" s="40" t="s">
        <v>211</v>
      </c>
      <c r="F29" s="41">
        <f>SUM(F30:F33)</f>
        <v>0</v>
      </c>
      <c r="G29" s="41">
        <f>SUM(G30:G33)</f>
        <v>0</v>
      </c>
      <c r="I29" s="42" t="s">
        <v>212</v>
      </c>
    </row>
    <row r="30" spans="1:9" x14ac:dyDescent="0.3">
      <c r="D30" s="9">
        <v>1</v>
      </c>
      <c r="E30" s="14" t="s">
        <v>213</v>
      </c>
      <c r="F30" s="28">
        <f>IF($G$2="ZŁ",SUMIFS(KOKPIT!$C$6:$C$20002,KOKPIT!$A$6:$A$20002,I30)-SUMIFS(KOKPIT!$D$6:$D$20002,KOKPIT!$A$6:$A$20002,I30),(SUMIFS(KOKPIT!$C$6:$C$20002,KOKPIT!$A$6:$A$20002,I30)-SUMIFS(KOKPIT!$D$6:$D$20002,KOKPIT!$A$6:$A$20002,I30)/1000))</f>
        <v>0</v>
      </c>
      <c r="G30" s="28">
        <f>IF($G$2="ZŁ",SUMIFS('KOKPIT-1'!$C$4:$C$20000,'KOKPIT-1'!$A$4:$A$20000,I30)-SUMIFS('KOKPIT-1'!$D$4:$D$20000,'KOKPIT-1'!$A$4:$A$20000,I30),(SUMIFS('KOKPIT-1'!$C$4:$C$20000,'KOKPIT-1'!$A$4:$A$20000,I30)-SUMIFS('KOKPIT-1'!$D$4:$D$20000,'KOKPIT-1'!$A$4:$A$20000,I30))/1000)</f>
        <v>0</v>
      </c>
      <c r="I30" s="29" t="str">
        <f>"A"&amp;A6&amp;B25&amp;C28&amp;D29&amp;D30</f>
        <v>AAIV3a1</v>
      </c>
    </row>
    <row r="31" spans="1:9" x14ac:dyDescent="0.3">
      <c r="D31" s="9">
        <v>2</v>
      </c>
      <c r="E31" s="14" t="s">
        <v>214</v>
      </c>
      <c r="F31" s="28">
        <f>IF($G$2="ZŁ",SUMIFS(KOKPIT!$C$6:$C$20002,KOKPIT!$A$6:$A$20002,I31)-SUMIFS(KOKPIT!$D$6:$D$20002,KOKPIT!$A$6:$A$20002,I31),(SUMIFS(KOKPIT!$C$6:$C$20002,KOKPIT!$A$6:$A$20002,I31)-SUMIFS(KOKPIT!$D$6:$D$20002,KOKPIT!$A$6:$A$20002,I31)/1000))</f>
        <v>0</v>
      </c>
      <c r="G31" s="28">
        <f>IF($G$2="ZŁ",SUMIFS('KOKPIT-1'!$C$4:$C$20000,'KOKPIT-1'!$A$4:$A$20000,I31)-SUMIFS('KOKPIT-1'!$D$4:$D$20000,'KOKPIT-1'!$A$4:$A$20000,I31),(SUMIFS('KOKPIT-1'!$C$4:$C$20000,'KOKPIT-1'!$A$4:$A$20000,I31)-SUMIFS('KOKPIT-1'!$D$4:$D$20000,'KOKPIT-1'!$A$4:$A$20000,I31))/1000)</f>
        <v>0</v>
      </c>
      <c r="I31" s="29" t="str">
        <f>"A"&amp;A6&amp;B25&amp;C28&amp;D29&amp;D31</f>
        <v>AAIV3a2</v>
      </c>
    </row>
    <row r="32" spans="1:9" x14ac:dyDescent="0.3">
      <c r="D32" s="9">
        <v>3</v>
      </c>
      <c r="E32" s="14" t="s">
        <v>215</v>
      </c>
      <c r="F32" s="28">
        <f>IF($G$2="ZŁ",SUMIFS(KOKPIT!$C$6:$C$20002,KOKPIT!$A$6:$A$20002,I32)-SUMIFS(KOKPIT!$D$6:$D$20002,KOKPIT!$A$6:$A$20002,I32),(SUMIFS(KOKPIT!$C$6:$C$20002,KOKPIT!$A$6:$A$20002,I32)-SUMIFS(KOKPIT!$D$6:$D$20002,KOKPIT!$A$6:$A$20002,I32)/1000))</f>
        <v>0</v>
      </c>
      <c r="G32" s="28">
        <f>IF($G$2="ZŁ",SUMIFS('KOKPIT-1'!$C$4:$C$20000,'KOKPIT-1'!$A$4:$A$20000,I32)-SUMIFS('KOKPIT-1'!$D$4:$D$20000,'KOKPIT-1'!$A$4:$A$20000,I32),(SUMIFS('KOKPIT-1'!$C$4:$C$20000,'KOKPIT-1'!$A$4:$A$20000,I32)-SUMIFS('KOKPIT-1'!$D$4:$D$20000,'KOKPIT-1'!$A$4:$A$20000,I32))/1000)</f>
        <v>0</v>
      </c>
      <c r="I32" s="29" t="str">
        <f>"A"&amp;A6&amp;B25&amp;C28&amp;D29&amp;D32</f>
        <v>AAIV3a3</v>
      </c>
    </row>
    <row r="33" spans="1:9" x14ac:dyDescent="0.3">
      <c r="D33" s="9">
        <v>4</v>
      </c>
      <c r="E33" s="14" t="s">
        <v>216</v>
      </c>
      <c r="F33" s="28">
        <f>IF($G$2="ZŁ",SUMIFS(KOKPIT!$C$6:$C$20002,KOKPIT!$A$6:$A$20002,I33)-SUMIFS(KOKPIT!$D$6:$D$20002,KOKPIT!$A$6:$A$20002,I33),(SUMIFS(KOKPIT!$C$6:$C$20002,KOKPIT!$A$6:$A$20002,I33)-SUMIFS(KOKPIT!$D$6:$D$20002,KOKPIT!$A$6:$A$20002,I33)/1000))</f>
        <v>0</v>
      </c>
      <c r="G33" s="28">
        <f>IF($G$2="ZŁ",SUMIFS('KOKPIT-1'!$C$4:$C$20000,'KOKPIT-1'!$A$4:$A$20000,I33)-SUMIFS('KOKPIT-1'!$D$4:$D$20000,'KOKPIT-1'!$A$4:$A$20000,I33),(SUMIFS('KOKPIT-1'!$C$4:$C$20000,'KOKPIT-1'!$A$4:$A$20000,I33)-SUMIFS('KOKPIT-1'!$D$4:$D$20000,'KOKPIT-1'!$A$4:$A$20000,I33))/1000)</f>
        <v>0</v>
      </c>
      <c r="I33" s="29" t="str">
        <f>"A"&amp;A6&amp;B25&amp;C28&amp;D29&amp;D33</f>
        <v>AAIV3a4</v>
      </c>
    </row>
    <row r="34" spans="1:9" x14ac:dyDescent="0.3">
      <c r="D34" s="39" t="s">
        <v>189</v>
      </c>
      <c r="E34" s="40" t="s">
        <v>217</v>
      </c>
      <c r="F34" s="41">
        <f>SUM(F35:F38)</f>
        <v>0</v>
      </c>
      <c r="G34" s="41">
        <f>SUM(G35:G38)</f>
        <v>0</v>
      </c>
      <c r="I34" s="42" t="s">
        <v>218</v>
      </c>
    </row>
    <row r="35" spans="1:9" x14ac:dyDescent="0.3">
      <c r="D35" s="9">
        <v>1</v>
      </c>
      <c r="E35" s="14" t="s">
        <v>213</v>
      </c>
      <c r="F35" s="28">
        <f>IF($G$2="ZŁ",SUMIFS(KOKPIT!$C$6:$C$20002,KOKPIT!$A$6:$A$20002,I35)-SUMIFS(KOKPIT!$D$6:$D$20002,KOKPIT!$A$6:$A$20002,I35),(SUMIFS(KOKPIT!$C$6:$C$20002,KOKPIT!$A$6:$A$20002,I35)-SUMIFS(KOKPIT!$D$6:$D$20002,KOKPIT!$A$6:$A$20002,I35)/1000))</f>
        <v>0</v>
      </c>
      <c r="G35" s="28">
        <f>IF($G$2="ZŁ",SUMIFS('KOKPIT-1'!$C$4:$C$20000,'KOKPIT-1'!$A$4:$A$20000,I35)-SUMIFS('KOKPIT-1'!$D$4:$D$20000,'KOKPIT-1'!$A$4:$A$20000,I35),(SUMIFS('KOKPIT-1'!$C$4:$C$20000,'KOKPIT-1'!$A$4:$A$20000,I35)-SUMIFS('KOKPIT-1'!$D$4:$D$20000,'KOKPIT-1'!$A$4:$A$20000,I35))/1000)</f>
        <v>0</v>
      </c>
      <c r="I35" s="29" t="str">
        <f>"A"&amp;A6&amp;B25&amp;C28&amp;D34&amp;D35</f>
        <v>AAIV3b1</v>
      </c>
    </row>
    <row r="36" spans="1:9" x14ac:dyDescent="0.3">
      <c r="D36" s="9">
        <v>2</v>
      </c>
      <c r="E36" s="14" t="s">
        <v>214</v>
      </c>
      <c r="F36" s="28">
        <f>IF($G$2="ZŁ",SUMIFS(KOKPIT!$C$6:$C$20002,KOKPIT!$A$6:$A$20002,I36)-SUMIFS(KOKPIT!$D$6:$D$20002,KOKPIT!$A$6:$A$20002,I36),(SUMIFS(KOKPIT!$C$6:$C$20002,KOKPIT!$A$6:$A$20002,I36)-SUMIFS(KOKPIT!$D$6:$D$20002,KOKPIT!$A$6:$A$20002,I36)/1000))</f>
        <v>0</v>
      </c>
      <c r="G36" s="28">
        <f>IF($G$2="ZŁ",SUMIFS('KOKPIT-1'!$C$4:$C$20000,'KOKPIT-1'!$A$4:$A$20000,I36)-SUMIFS('KOKPIT-1'!$D$4:$D$20000,'KOKPIT-1'!$A$4:$A$20000,I36),(SUMIFS('KOKPIT-1'!$C$4:$C$20000,'KOKPIT-1'!$A$4:$A$20000,I36)-SUMIFS('KOKPIT-1'!$D$4:$D$20000,'KOKPIT-1'!$A$4:$A$20000,I36))/1000)</f>
        <v>0</v>
      </c>
      <c r="I36" s="29" t="str">
        <f>"A"&amp;A6&amp;B25&amp;C28&amp;D34&amp;D36</f>
        <v>AAIV3b2</v>
      </c>
    </row>
    <row r="37" spans="1:9" x14ac:dyDescent="0.3">
      <c r="D37" s="9">
        <v>3</v>
      </c>
      <c r="E37" s="14" t="s">
        <v>215</v>
      </c>
      <c r="F37" s="28">
        <f>IF($G$2="ZŁ",SUMIFS(KOKPIT!$C$6:$C$20002,KOKPIT!$A$6:$A$20002,I37)-SUMIFS(KOKPIT!$D$6:$D$20002,KOKPIT!$A$6:$A$20002,I37),(SUMIFS(KOKPIT!$C$6:$C$20002,KOKPIT!$A$6:$A$20002,I37)-SUMIFS(KOKPIT!$D$6:$D$20002,KOKPIT!$A$6:$A$20002,I37)/1000))</f>
        <v>0</v>
      </c>
      <c r="G37" s="28">
        <f>IF($G$2="ZŁ",SUMIFS('KOKPIT-1'!$C$4:$C$20000,'KOKPIT-1'!$A$4:$A$20000,I37)-SUMIFS('KOKPIT-1'!$D$4:$D$20000,'KOKPIT-1'!$A$4:$A$20000,I37),(SUMIFS('KOKPIT-1'!$C$4:$C$20000,'KOKPIT-1'!$A$4:$A$20000,I37)-SUMIFS('KOKPIT-1'!$D$4:$D$20000,'KOKPIT-1'!$A$4:$A$20000,I37))/1000)</f>
        <v>0</v>
      </c>
      <c r="I37" s="29" t="str">
        <f>"A"&amp;A6&amp;B25&amp;C28&amp;D34&amp;D37</f>
        <v>AAIV3b3</v>
      </c>
    </row>
    <row r="38" spans="1:9" x14ac:dyDescent="0.3">
      <c r="D38" s="9">
        <v>4</v>
      </c>
      <c r="E38" s="14" t="s">
        <v>216</v>
      </c>
      <c r="F38" s="28">
        <f>IF($G$2="ZŁ",SUMIFS(KOKPIT!$C$6:$C$20002,KOKPIT!$A$6:$A$20002,I38)-SUMIFS(KOKPIT!$D$6:$D$20002,KOKPIT!$A$6:$A$20002,I38),(SUMIFS(KOKPIT!$C$6:$C$20002,KOKPIT!$A$6:$A$20002,I38)-SUMIFS(KOKPIT!$D$6:$D$20002,KOKPIT!$A$6:$A$20002,I38)/1000))</f>
        <v>0</v>
      </c>
      <c r="G38" s="28">
        <f>IF($G$2="ZŁ",SUMIFS('KOKPIT-1'!$C$4:$C$20000,'KOKPIT-1'!$A$4:$A$20000,I38)-SUMIFS('KOKPIT-1'!$D$4:$D$20000,'KOKPIT-1'!$A$4:$A$20000,I38),(SUMIFS('KOKPIT-1'!$C$4:$C$20000,'KOKPIT-1'!$A$4:$A$20000,I38)-SUMIFS('KOKPIT-1'!$D$4:$D$20000,'KOKPIT-1'!$A$4:$A$20000,I38))/1000)</f>
        <v>0</v>
      </c>
      <c r="I38" s="29" t="str">
        <f>"A"&amp;A6&amp;B25&amp;C28&amp;D34&amp;D38</f>
        <v>AAIV3b4</v>
      </c>
    </row>
    <row r="39" spans="1:9" x14ac:dyDescent="0.3">
      <c r="D39" s="39" t="s">
        <v>191</v>
      </c>
      <c r="E39" s="43" t="s">
        <v>219</v>
      </c>
      <c r="F39" s="44">
        <f>SUM(F40:F44)</f>
        <v>0</v>
      </c>
      <c r="G39" s="44">
        <f>SUM(G40:G44)</f>
        <v>0</v>
      </c>
      <c r="I39" s="45" t="s">
        <v>220</v>
      </c>
    </row>
    <row r="40" spans="1:9" x14ac:dyDescent="0.3">
      <c r="D40" s="9">
        <v>1</v>
      </c>
      <c r="E40" s="14" t="s">
        <v>213</v>
      </c>
      <c r="F40" s="28">
        <f>IF($G$2="ZŁ",SUMIFS(KOKPIT!$C$4:$C$20000,KOKPIT!$A$4:$A$20000,I40)-SUMIFS(KOKPIT!$D$4:$D$20000,KOKPIT!$A$4:$A$20000,I40),(SUMIFS(KOKPIT!$C$4:$C$20000,KOKPIT!$A$4:$A$20000,I40)-SUMIFS(KOKPIT!$D$4:$D$20000,KOKPIT!$A$4:$A$20000,I40))/1000)</f>
        <v>0</v>
      </c>
      <c r="G40" s="28">
        <f>IF($G$2="ZŁ",SUMIFS('KOKPIT-1'!$C$4:$C$20000,'KOKPIT-1'!$A$4:$A$20000,I40)-SUMIFS('KOKPIT-1'!$D$4:$D$20000,'KOKPIT-1'!$A$4:$A$20000,I40),(SUMIFS('KOKPIT-1'!$C$4:$C$20000,'KOKPIT-1'!$A$4:$A$20000,I40)-SUMIFS('KOKPIT-1'!$D$4:$D$20000,'KOKPIT-1'!$A$4:$A$20000,I40))/1000)</f>
        <v>0</v>
      </c>
      <c r="I40" s="29" t="str">
        <f>"A"&amp;A6&amp;B25&amp;C28&amp;D39&amp;D40</f>
        <v>AAIV3c1</v>
      </c>
    </row>
    <row r="41" spans="1:9" x14ac:dyDescent="0.3">
      <c r="D41" s="9">
        <v>2</v>
      </c>
      <c r="E41" s="14" t="s">
        <v>214</v>
      </c>
      <c r="F41" s="28">
        <f>IF($G$2="ZŁ",SUMIFS(KOKPIT!$C$4:$C$20000,KOKPIT!$A$4:$A$20000,I41)-SUMIFS(KOKPIT!$D$4:$D$20000,KOKPIT!$A$4:$A$20000,I41),(SUMIFS(KOKPIT!$C$4:$C$20000,KOKPIT!$A$4:$A$20000,I41)-SUMIFS(KOKPIT!$D$4:$D$20000,KOKPIT!$A$4:$A$20000,I41))/1000)</f>
        <v>0</v>
      </c>
      <c r="G41" s="28">
        <f>IF($G$2="ZŁ",SUMIFS('KOKPIT-1'!$C$4:$C$20000,'KOKPIT-1'!$A$4:$A$20000,I41)-SUMIFS('KOKPIT-1'!$D$4:$D$20000,'KOKPIT-1'!$A$4:$A$20000,I41),(SUMIFS('KOKPIT-1'!$C$4:$C$20000,'KOKPIT-1'!$A$4:$A$20000,I41)-SUMIFS('KOKPIT-1'!$D$4:$D$20000,'KOKPIT-1'!$A$4:$A$20000,I41))/1000)</f>
        <v>0</v>
      </c>
      <c r="I41" s="29" t="str">
        <f>"A"&amp;A6&amp;B25&amp;C28&amp;D39&amp;D41</f>
        <v>AAIV3c2</v>
      </c>
    </row>
    <row r="42" spans="1:9" x14ac:dyDescent="0.3">
      <c r="D42" s="9">
        <v>3</v>
      </c>
      <c r="E42" s="14" t="s">
        <v>215</v>
      </c>
      <c r="F42" s="28">
        <f>IF($G$2="ZŁ",SUMIFS(KOKPIT!$C$4:$C$20000,KOKPIT!$A$4:$A$20000,I42)-SUMIFS(KOKPIT!$D$4:$D$20000,KOKPIT!$A$4:$A$20000,I42),(SUMIFS(KOKPIT!$C$4:$C$20000,KOKPIT!$A$4:$A$20000,I42)-SUMIFS(KOKPIT!$D$4:$D$20000,KOKPIT!$A$4:$A$20000,I42))/1000)</f>
        <v>0</v>
      </c>
      <c r="G42" s="28">
        <f>IF($G$2="ZŁ",SUMIFS('KOKPIT-1'!$C$4:$C$20000,'KOKPIT-1'!$A$4:$A$20000,I42)-SUMIFS('KOKPIT-1'!$D$4:$D$20000,'KOKPIT-1'!$A$4:$A$20000,I42),(SUMIFS('KOKPIT-1'!$C$4:$C$20000,'KOKPIT-1'!$A$4:$A$20000,I42)-SUMIFS('KOKPIT-1'!$D$4:$D$20000,'KOKPIT-1'!$A$4:$A$20000,I42))/1000)</f>
        <v>0</v>
      </c>
      <c r="I42" s="29" t="str">
        <f>"A"&amp;A6&amp;B25&amp;C28&amp;D39&amp;D42</f>
        <v>AAIV3c3</v>
      </c>
    </row>
    <row r="43" spans="1:9" x14ac:dyDescent="0.3">
      <c r="D43" s="9">
        <v>4</v>
      </c>
      <c r="E43" s="14" t="s">
        <v>216</v>
      </c>
      <c r="F43" s="28">
        <f>IF($G$2="ZŁ",SUMIFS(KOKPIT!$C$4:$C$20000,KOKPIT!$A$4:$A$20000,I43)-SUMIFS(KOKPIT!$D$4:$D$20000,KOKPIT!$A$4:$A$20000,I43),(SUMIFS(KOKPIT!$C$4:$C$20000,KOKPIT!$A$4:$A$20000,I43)-SUMIFS(KOKPIT!$D$4:$D$20000,KOKPIT!$A$4:$A$20000,I43))/1000)</f>
        <v>0</v>
      </c>
      <c r="G43" s="28">
        <f>IF($G$2="ZŁ",SUMIFS('KOKPIT-1'!$C$4:$C$20000,'KOKPIT-1'!$A$4:$A$20000,I43)-SUMIFS('KOKPIT-1'!$D$4:$D$20000,'KOKPIT-1'!$A$4:$A$20000,I43),(SUMIFS('KOKPIT-1'!$C$4:$C$20000,'KOKPIT-1'!$A$4:$A$20000,I43)-SUMIFS('KOKPIT-1'!$D$4:$D$20000,'KOKPIT-1'!$A$4:$A$20000,I43))/1000)</f>
        <v>0</v>
      </c>
      <c r="I43" s="29" t="str">
        <f>"A"&amp;A6&amp;B25&amp;C28&amp;D39&amp;D43</f>
        <v>AAIV3c4</v>
      </c>
    </row>
    <row r="44" spans="1:9" x14ac:dyDescent="0.3">
      <c r="C44" s="127">
        <v>4</v>
      </c>
      <c r="D44" s="127"/>
      <c r="E44" s="14" t="s">
        <v>221</v>
      </c>
      <c r="F44" s="28">
        <f>IF($G$2="ZŁ",SUMIFS(KOKPIT!$C$4:$C$20000,KOKPIT!$A$4:$A$20000,I44)-SUMIFS(KOKPIT!$D$4:$D$20000,KOKPIT!$A$4:$A$20000,I44),(SUMIFS(KOKPIT!$C$4:$C$20000,KOKPIT!$A$4:$A$20000,I44)-SUMIFS(KOKPIT!$D$4:$D$20000,KOKPIT!$A$4:$A$20000,I44))/1000)</f>
        <v>0</v>
      </c>
      <c r="G44" s="28">
        <f>IF($G$2="ZŁ",SUMIFS('KOKPIT-1'!$C$4:$C$20000,'KOKPIT-1'!$A$4:$A$20000,I44)-SUMIFS('KOKPIT-1'!$D$4:$D$20000,'KOKPIT-1'!$A$4:$A$20000,I44),(SUMIFS('KOKPIT-1'!$C$4:$C$20000,'KOKPIT-1'!$A$4:$A$20000,I44)-SUMIFS('KOKPIT-1'!$D$4:$D$20000,'KOKPIT-1'!$A$4:$A$20000,I44))/1000)</f>
        <v>0</v>
      </c>
      <c r="I44" s="29" t="str">
        <f>"A"&amp;A6&amp;B25&amp;C44</f>
        <v>AAIV4</v>
      </c>
    </row>
    <row r="45" spans="1:9" x14ac:dyDescent="0.3">
      <c r="B45" s="131" t="s">
        <v>222</v>
      </c>
      <c r="C45" s="132"/>
      <c r="D45" s="133"/>
      <c r="E45" s="38" t="s">
        <v>223</v>
      </c>
      <c r="F45" s="30">
        <f>F46+F47</f>
        <v>12</v>
      </c>
      <c r="G45" s="30">
        <f>G46+G47</f>
        <v>12</v>
      </c>
      <c r="I45" s="27" t="s">
        <v>224</v>
      </c>
    </row>
    <row r="46" spans="1:9" x14ac:dyDescent="0.3">
      <c r="C46" s="127">
        <v>1</v>
      </c>
      <c r="D46" s="127"/>
      <c r="E46" s="14" t="s">
        <v>225</v>
      </c>
      <c r="F46" s="28">
        <f>IF($G$2="ZŁ",SUMIFS(KOKPIT!$C$4:$C$20000,KOKPIT!$A$4:$A$20000,I46)-SUMIFS(KOKPIT!$D$4:$D$20000,KOKPIT!$A$4:$A$20000,I46),(SUMIFS(KOKPIT!$C$4:$C$20000,KOKPIT!$A$4:$A$20000,I46)-SUMIFS(KOKPIT!$D$4:$D$20000,KOKPIT!$A$4:$A$20000,I46))/1000)</f>
        <v>0</v>
      </c>
      <c r="G46" s="28">
        <f>IF($G$2="ZŁ",SUMIFS('KOKPIT-1'!$C$4:$C$20000,'KOKPIT-1'!$A$4:$A$20000,I46)-SUMIFS('KOKPIT-1'!$D$4:$D$20000,'KOKPIT-1'!$A$4:$A$20000,I46),(SUMIFS('KOKPIT-1'!$C$4:$C$20000,'KOKPIT-1'!$A$4:$A$20000,I46)-SUMIFS('KOKPIT-1'!$D$4:$D$20000,'KOKPIT-1'!$A$4:$A$20000,I46))/1000)</f>
        <v>0</v>
      </c>
      <c r="I46" s="29" t="str">
        <f>"A"&amp;A6&amp;B45&amp;C46</f>
        <v>AAV1</v>
      </c>
    </row>
    <row r="47" spans="1:9" x14ac:dyDescent="0.3">
      <c r="C47" s="127">
        <v>2</v>
      </c>
      <c r="D47" s="127"/>
      <c r="E47" s="14" t="s">
        <v>226</v>
      </c>
      <c r="F47" s="28">
        <f>IF($G$2="ZŁ",SUMIFS(KOKPIT!$C$4:$C$20000,KOKPIT!$A$4:$A$20000,I47)-SUMIFS(KOKPIT!$D$4:$D$20000,KOKPIT!$A$4:$A$20000,I47),(SUMIFS(KOKPIT!$C$4:$C$20000,KOKPIT!$A$4:$A$20000,I47)-SUMIFS(KOKPIT!$D$4:$D$20000,KOKPIT!$A$4:$A$20000,I47))/1000)</f>
        <v>12</v>
      </c>
      <c r="G47" s="28">
        <f>IF($G$2="ZŁ",SUMIFS('KOKPIT-1'!$C$4:$C$20000,'KOKPIT-1'!$A$4:$A$20000,I47)-SUMIFS('KOKPIT-1'!$D$4:$D$20000,'KOKPIT-1'!$A$4:$A$20000,I47),(SUMIFS('KOKPIT-1'!$C$4:$C$20000,'KOKPIT-1'!$A$4:$A$20000,I47)-SUMIFS('KOKPIT-1'!$D$4:$D$20000,'KOKPIT-1'!$A$4:$A$20000,I47))/1000)</f>
        <v>12</v>
      </c>
      <c r="I47" s="29" t="str">
        <f>"A"&amp;A6&amp;B45&amp;C47</f>
        <v>AAV2</v>
      </c>
    </row>
    <row r="48" spans="1:9" x14ac:dyDescent="0.3">
      <c r="A48" s="137" t="s">
        <v>227</v>
      </c>
      <c r="B48" s="138"/>
      <c r="C48" s="138"/>
      <c r="D48" s="139"/>
      <c r="E48" s="21" t="s">
        <v>228</v>
      </c>
      <c r="F48" s="46">
        <f>F49+F55+F73+F90</f>
        <v>314894.38999999996</v>
      </c>
      <c r="G48" s="46">
        <f>G49+G55+G73+G90</f>
        <v>314894.38999999996</v>
      </c>
      <c r="I48" s="47" t="s">
        <v>229</v>
      </c>
    </row>
    <row r="49" spans="2:9" x14ac:dyDescent="0.3">
      <c r="B49" s="131" t="s">
        <v>178</v>
      </c>
      <c r="C49" s="132"/>
      <c r="D49" s="133"/>
      <c r="E49" s="38" t="s">
        <v>230</v>
      </c>
      <c r="F49" s="30">
        <f>SUM(F50:F54)</f>
        <v>6388.11</v>
      </c>
      <c r="G49" s="30">
        <f>SUM(G50:G54)</f>
        <v>6388.11</v>
      </c>
      <c r="I49" s="27" t="s">
        <v>231</v>
      </c>
    </row>
    <row r="50" spans="2:9" x14ac:dyDescent="0.3">
      <c r="C50" s="127">
        <v>1</v>
      </c>
      <c r="D50" s="127"/>
      <c r="E50" s="14" t="s">
        <v>232</v>
      </c>
      <c r="F50" s="28">
        <f>IF($G$2="ZŁ",SUMIFS(KOKPIT!$C$4:$C$20000,KOKPIT!$A$4:$A$20000,I50)-SUMIFS(KOKPIT!$D$4:$D$20000,KOKPIT!$A$4:$A$20000,I50),(SUMIFS(KOKPIT!$C$4:$C$20000,KOKPIT!$A$4:$A$20000,I50)-SUMIFS(KOKPIT!$D$4:$D$20000,KOKPIT!$A$4:$A$20000,I50))/1000)</f>
        <v>5121.25</v>
      </c>
      <c r="G50" s="28">
        <f>IF($G$2="ZŁ",SUMIFS('KOKPIT-1'!$C$4:$C$20000,'KOKPIT-1'!$A$4:$A$20000,I50)-SUMIFS('KOKPIT-1'!$D$4:$D$20000,'KOKPIT-1'!$A$4:$A$20000,I50),(SUMIFS('KOKPIT-1'!$C$4:$C$20000,'KOKPIT-1'!$A$4:$A$20000,I50)-SUMIFS('KOKPIT-1'!$D$4:$D$20000,'KOKPIT-1'!$A$4:$A$20000,I50))/1000)</f>
        <v>5121.25</v>
      </c>
      <c r="I50" s="29" t="str">
        <f>"A"&amp;A48&amp;B49&amp;C50</f>
        <v>ABI1</v>
      </c>
    </row>
    <row r="51" spans="2:9" x14ac:dyDescent="0.3">
      <c r="C51" s="127">
        <v>2</v>
      </c>
      <c r="D51" s="127"/>
      <c r="E51" s="14" t="s">
        <v>233</v>
      </c>
      <c r="F51" s="28">
        <f>IF($G$2="ZŁ",SUMIFS(KOKPIT!$C$4:$C$20000,KOKPIT!$A$4:$A$20000,I51)-SUMIFS(KOKPIT!$D$4:$D$20000,KOKPIT!$A$4:$A$20000,I51),(SUMIFS(KOKPIT!$C$4:$C$20000,KOKPIT!$A$4:$A$20000,I51)-SUMIFS(KOKPIT!$D$4:$D$20000,KOKPIT!$A$4:$A$20000,I51))/1000)</f>
        <v>0</v>
      </c>
      <c r="G51" s="28">
        <f>IF($G$2="ZŁ",SUMIFS('KOKPIT-1'!$C$4:$C$20000,'KOKPIT-1'!$A$4:$A$20000,I51)-SUMIFS('KOKPIT-1'!$D$4:$D$20000,'KOKPIT-1'!$A$4:$A$20000,I51),(SUMIFS('KOKPIT-1'!$C$4:$C$20000,'KOKPIT-1'!$A$4:$A$20000,I51)-SUMIFS('KOKPIT-1'!$D$4:$D$20000,'KOKPIT-1'!$A$4:$A$20000,I51))/1000)</f>
        <v>0</v>
      </c>
      <c r="I51" s="29" t="str">
        <f>"A"&amp;A48&amp;B49&amp;C51</f>
        <v>ABI2</v>
      </c>
    </row>
    <row r="52" spans="2:9" x14ac:dyDescent="0.3">
      <c r="C52" s="127">
        <v>3</v>
      </c>
      <c r="D52" s="127"/>
      <c r="E52" s="14" t="s">
        <v>234</v>
      </c>
      <c r="F52" s="28">
        <f>IF($G$2="ZŁ",SUMIFS(KOKPIT!$C$4:$C$20000,KOKPIT!$A$4:$A$20000,I52)-SUMIFS(KOKPIT!$D$4:$D$20000,KOKPIT!$A$4:$A$20000,I52),(SUMIFS(KOKPIT!$C$4:$C$20000,KOKPIT!$A$4:$A$20000,I52)-SUMIFS(KOKPIT!$D$4:$D$20000,KOKPIT!$A$4:$A$20000,I52))/1000)</f>
        <v>0</v>
      </c>
      <c r="G52" s="28">
        <f>IF($G$2="ZŁ",SUMIFS('KOKPIT-1'!$C$4:$C$20000,'KOKPIT-1'!$A$4:$A$20000,I52)-SUMIFS('KOKPIT-1'!$D$4:$D$20000,'KOKPIT-1'!$A$4:$A$20000,I52),(SUMIFS('KOKPIT-1'!$C$4:$C$20000,'KOKPIT-1'!$A$4:$A$20000,I52)-SUMIFS('KOKPIT-1'!$D$4:$D$20000,'KOKPIT-1'!$A$4:$A$20000,I52))/1000)</f>
        <v>0</v>
      </c>
      <c r="I52" s="29" t="str">
        <f>"A"&amp;A48&amp;B49&amp;C52</f>
        <v>ABI3</v>
      </c>
    </row>
    <row r="53" spans="2:9" x14ac:dyDescent="0.3">
      <c r="C53" s="127">
        <v>4</v>
      </c>
      <c r="D53" s="127"/>
      <c r="E53" s="14" t="s">
        <v>235</v>
      </c>
      <c r="F53" s="28">
        <f>IF($G$2="ZŁ",SUMIFS(KOKPIT!$C$4:$C$20000,KOKPIT!$A$4:$A$20000,I53)-SUMIFS(KOKPIT!$D$4:$D$20000,KOKPIT!$A$4:$A$20000,I53),(SUMIFS(KOKPIT!$C$4:$C$20000,KOKPIT!$A$4:$A$20000,I53)-SUMIFS(KOKPIT!$D$4:$D$20000,KOKPIT!$A$4:$A$20000,I53))/1000)</f>
        <v>1266.8599999999999</v>
      </c>
      <c r="G53" s="28">
        <f>IF($G$2="ZŁ",SUMIFS('KOKPIT-1'!$C$4:$C$20000,'KOKPIT-1'!$A$4:$A$20000,I53)-SUMIFS('KOKPIT-1'!$D$4:$D$20000,'KOKPIT-1'!$A$4:$A$20000,I53),(SUMIFS('KOKPIT-1'!$C$4:$C$20000,'KOKPIT-1'!$A$4:$A$20000,I53)-SUMIFS('KOKPIT-1'!$D$4:$D$20000,'KOKPIT-1'!$A$4:$A$20000,I53))/1000)</f>
        <v>1266.8599999999999</v>
      </c>
      <c r="I53" s="29" t="str">
        <f>"A"&amp;A48&amp;B49&amp;C53</f>
        <v>ABI4</v>
      </c>
    </row>
    <row r="54" spans="2:9" x14ac:dyDescent="0.3">
      <c r="C54" s="127">
        <v>5</v>
      </c>
      <c r="D54" s="127"/>
      <c r="E54" s="14" t="s">
        <v>236</v>
      </c>
      <c r="F54" s="28">
        <f>IF($G$2="ZŁ",SUMIFS(KOKPIT!$C$4:$C$20000,KOKPIT!$A$4:$A$20000,I54)-SUMIFS(KOKPIT!$D$4:$D$20000,KOKPIT!$A$4:$A$20000,I54),(SUMIFS(KOKPIT!$C$4:$C$20000,KOKPIT!$A$4:$A$20000,I54)-SUMIFS(KOKPIT!$D$4:$D$20000,KOKPIT!$A$4:$A$20000,I54))/1000)</f>
        <v>0</v>
      </c>
      <c r="G54" s="28">
        <f>IF($G$2="ZŁ",SUMIFS('KOKPIT-1'!$C$4:$C$20000,'KOKPIT-1'!$A$4:$A$20000,I54)-SUMIFS('KOKPIT-1'!$D$4:$D$20000,'KOKPIT-1'!$A$4:$A$20000,I54),(SUMIFS('KOKPIT-1'!$C$4:$C$20000,'KOKPIT-1'!$A$4:$A$20000,I54)-SUMIFS('KOKPIT-1'!$D$4:$D$20000,'KOKPIT-1'!$A$4:$A$20000,I54))/1000)</f>
        <v>0</v>
      </c>
      <c r="I54" s="29" t="str">
        <f>"A"&amp;A48&amp;B49&amp;C54</f>
        <v>ABI5</v>
      </c>
    </row>
    <row r="55" spans="2:9" x14ac:dyDescent="0.3">
      <c r="B55" s="131" t="s">
        <v>183</v>
      </c>
      <c r="C55" s="132"/>
      <c r="D55" s="133"/>
      <c r="E55" s="38" t="s">
        <v>473</v>
      </c>
      <c r="F55" s="30">
        <f>F56+F61+F66</f>
        <v>302034.76999999996</v>
      </c>
      <c r="G55" s="30">
        <f>G56+G61+G66</f>
        <v>302034.76999999996</v>
      </c>
      <c r="I55" s="27" t="s">
        <v>237</v>
      </c>
    </row>
    <row r="56" spans="2:9" x14ac:dyDescent="0.3">
      <c r="C56" s="128">
        <v>1</v>
      </c>
      <c r="D56" s="129"/>
      <c r="E56" s="31" t="s">
        <v>238</v>
      </c>
      <c r="F56" s="32">
        <f>F57+F60</f>
        <v>0</v>
      </c>
      <c r="G56" s="32">
        <f>G57+G60</f>
        <v>0</v>
      </c>
      <c r="I56" s="33" t="s">
        <v>239</v>
      </c>
    </row>
    <row r="57" spans="2:9" x14ac:dyDescent="0.3">
      <c r="D57" s="39" t="s">
        <v>187</v>
      </c>
      <c r="E57" s="43" t="s">
        <v>240</v>
      </c>
      <c r="F57" s="44">
        <f>SUM(F58:F59)</f>
        <v>0</v>
      </c>
      <c r="G57" s="44">
        <f>SUM(G58:G59)</f>
        <v>0</v>
      </c>
      <c r="I57" s="45" t="s">
        <v>241</v>
      </c>
    </row>
    <row r="58" spans="2:9" x14ac:dyDescent="0.3">
      <c r="D58" s="9">
        <v>1</v>
      </c>
      <c r="E58" s="14" t="s">
        <v>242</v>
      </c>
      <c r="F58" s="28">
        <f>IF($G$2="ZŁ",SUMIFS(KOKPIT!$C$4:$C$20000,KOKPIT!$A$4:$A$20000,I58),(SUMIFS(KOKPIT!$C$4:$C$20000,KOKPIT!$A$4:$A$20000,I58))/1000)</f>
        <v>0</v>
      </c>
      <c r="G58" s="28">
        <f>IF($G$2="ZŁ",SUMIFS('KOKPIT-1'!$C$4:$C$20000,'KOKPIT-1'!$A$4:$A$20000,I58),(SUMIFS('KOKPIT-1'!$C$4:$C$20000,'KOKPIT-1'!$A$4:$A$20000,I58))/1000)</f>
        <v>0</v>
      </c>
      <c r="I58" s="29" t="str">
        <f>"A"&amp;A48&amp;B55&amp;C56&amp;D57&amp;D58</f>
        <v>ABII1a1</v>
      </c>
    </row>
    <row r="59" spans="2:9" x14ac:dyDescent="0.3">
      <c r="D59" s="9">
        <v>2</v>
      </c>
      <c r="E59" s="14" t="s">
        <v>243</v>
      </c>
      <c r="F59" s="28">
        <f>IF($G$2="ZŁ",SUMIFS(KOKPIT!$C$4:$C$20000,KOKPIT!$A$4:$A$20000,I59),(SUMIFS(KOKPIT!$C$4:$C$20000,KOKPIT!$A$4:$A$20000,I59))/1000)</f>
        <v>0</v>
      </c>
      <c r="G59" s="28">
        <f>IF($G$2="ZŁ",SUMIFS('KOKPIT-1'!$C$4:$C$20000,'KOKPIT-1'!$A$4:$A$20000,I59),(SUMIFS('KOKPIT-1'!$C$4:$C$20000,'KOKPIT-1'!$A$4:$A$20000,I59))/1000)</f>
        <v>0</v>
      </c>
      <c r="I59" s="29" t="str">
        <f>"A"&amp;A48&amp;B55&amp;C56&amp;D57&amp;D59</f>
        <v>ABII1a2</v>
      </c>
    </row>
    <row r="60" spans="2:9" x14ac:dyDescent="0.3">
      <c r="D60" s="34" t="s">
        <v>189</v>
      </c>
      <c r="E60" s="14" t="s">
        <v>244</v>
      </c>
      <c r="F60" s="28">
        <f>IF($G$2="ZŁ",SUMIFS(KOKPIT!$C$4:$C$20000,KOKPIT!$A$4:$A$20000,I60),(SUMIFS(KOKPIT!$C$4:$C$20000,KOKPIT!$A$4:$A$20000,I60))/1000)</f>
        <v>0</v>
      </c>
      <c r="G60" s="28">
        <f>IF($G$2="ZŁ",SUMIFS('KOKPIT-1'!$C$4:$C$20000,'KOKPIT-1'!$A$4:$A$20000,I60),(SUMIFS('KOKPIT-1'!$C$4:$C$20000,'KOKPIT-1'!$A$4:$A$20000,I60))/1000)</f>
        <v>0</v>
      </c>
      <c r="I60" s="29" t="str">
        <f>"A"&amp;A48&amp;B55&amp;C56&amp;D60</f>
        <v>ABII1b</v>
      </c>
    </row>
    <row r="61" spans="2:9" x14ac:dyDescent="0.3">
      <c r="C61" s="128">
        <v>2</v>
      </c>
      <c r="D61" s="129"/>
      <c r="E61" s="31" t="s">
        <v>245</v>
      </c>
      <c r="F61" s="32">
        <f>F62+F65</f>
        <v>0</v>
      </c>
      <c r="G61" s="32">
        <f>G62+G65</f>
        <v>0</v>
      </c>
      <c r="I61" s="33" t="s">
        <v>246</v>
      </c>
    </row>
    <row r="62" spans="2:9" x14ac:dyDescent="0.3">
      <c r="D62" s="48" t="s">
        <v>187</v>
      </c>
      <c r="E62" s="43" t="s">
        <v>240</v>
      </c>
      <c r="F62" s="44">
        <f>SUM(F63:F64)</f>
        <v>0</v>
      </c>
      <c r="G62" s="44">
        <f>SUM(G63:G64)</f>
        <v>0</v>
      </c>
      <c r="I62" s="45" t="s">
        <v>247</v>
      </c>
    </row>
    <row r="63" spans="2:9" x14ac:dyDescent="0.3">
      <c r="D63" s="9">
        <v>1</v>
      </c>
      <c r="E63" s="14" t="s">
        <v>242</v>
      </c>
      <c r="F63" s="28">
        <f>IF(G2="ZŁ",SUMIFS(KOKPIT!$C$4:$C$20000,KOKPIT!$A$4:$A$20000,I63),(SUMIFS(KOKPIT!$C$4:$C$20000,KOKPIT!$A$4:$A$20000,I63)/1000))</f>
        <v>0</v>
      </c>
      <c r="G63" s="28">
        <f>IF($G$2="ZŁ",SUMIFS('KOKPIT-1'!$C$4:$C$20000,'KOKPIT-1'!$A$4:$A$20000,I63),(SUMIFS('KOKPIT-1'!$C$4:$C$20000,'KOKPIT-1'!$A$4:$A$20000,I63))/1000)</f>
        <v>0</v>
      </c>
      <c r="I63" s="29" t="str">
        <f>"A"&amp;A48&amp;B55&amp;C61&amp;D62&amp;D63</f>
        <v>ABII2a1</v>
      </c>
    </row>
    <row r="64" spans="2:9" x14ac:dyDescent="0.3">
      <c r="D64" s="9">
        <v>2</v>
      </c>
      <c r="E64" s="14" t="s">
        <v>243</v>
      </c>
      <c r="F64" s="28">
        <f>IF(G3="ZŁ",SUMIFS(KOKPIT!$C$4:$C$20000,KOKPIT!$A$4:$A$20000,I64),(SUMIFS(KOKPIT!$C$4:$C$20000,KOKPIT!$A$4:$A$20000,I64)/1000))</f>
        <v>0</v>
      </c>
      <c r="G64" s="28">
        <f>IF($G$2="ZŁ",SUMIFS('KOKPIT-1'!$C$4:$C$20000,'KOKPIT-1'!$A$4:$A$20000,I64),(SUMIFS('KOKPIT-1'!$C$4:$C$20000,'KOKPIT-1'!$A$4:$A$20000,I64))/1000)</f>
        <v>0</v>
      </c>
      <c r="I64" s="29" t="str">
        <f>"A"&amp;A48&amp;B55&amp;C61&amp;D62&amp;D64</f>
        <v>ABII2a2</v>
      </c>
    </row>
    <row r="65" spans="2:9" x14ac:dyDescent="0.3">
      <c r="D65" s="34" t="s">
        <v>189</v>
      </c>
      <c r="E65" s="14" t="s">
        <v>244</v>
      </c>
      <c r="F65" s="28">
        <f>IF(G4="ZŁ",SUMIFS(KOKPIT!$C$4:$C$20000,KOKPIT!$A$4:$A$20000,I65),(SUMIFS(KOKPIT!$C$4:$C$20000,KOKPIT!$A$4:$A$20000,I65)/1000))</f>
        <v>0</v>
      </c>
      <c r="G65" s="28">
        <f>IF($G$2="ZŁ",SUMIFS('KOKPIT-1'!$C$4:$C$20000,'KOKPIT-1'!$A$4:$A$20000,I65),(SUMIFS('KOKPIT-1'!$C$4:$C$20000,'KOKPIT-1'!$A$4:$A$20000,I65))/1000)</f>
        <v>0</v>
      </c>
      <c r="I65" s="29" t="str">
        <f>"A"&amp;A48&amp;B55&amp;C61&amp;D65</f>
        <v>ABII2b</v>
      </c>
    </row>
    <row r="66" spans="2:9" x14ac:dyDescent="0.3">
      <c r="C66" s="128">
        <v>3</v>
      </c>
      <c r="D66" s="129"/>
      <c r="E66" s="31" t="s">
        <v>248</v>
      </c>
      <c r="F66" s="32">
        <f>F67+F70+F71+F72</f>
        <v>302034.76999999996</v>
      </c>
      <c r="G66" s="32">
        <f>G67+G70+G71+G72</f>
        <v>302034.76999999996</v>
      </c>
      <c r="I66" s="33" t="s">
        <v>249</v>
      </c>
    </row>
    <row r="67" spans="2:9" x14ac:dyDescent="0.3">
      <c r="D67" s="48" t="s">
        <v>187</v>
      </c>
      <c r="E67" s="43" t="s">
        <v>240</v>
      </c>
      <c r="F67" s="44">
        <f>SUM(F68:F69)</f>
        <v>270561.23</v>
      </c>
      <c r="G67" s="44">
        <f>SUM(G68:G69)</f>
        <v>270561.23</v>
      </c>
      <c r="I67" s="45" t="s">
        <v>250</v>
      </c>
    </row>
    <row r="68" spans="2:9" x14ac:dyDescent="0.3">
      <c r="D68" s="9">
        <v>1</v>
      </c>
      <c r="E68" s="14" t="s">
        <v>242</v>
      </c>
      <c r="F68" s="28">
        <f>IF($G$2="ZŁ",SUMIFS(KOKPIT!$C$4:$C$20000,KOKPIT!$A$4:$A$20000,I68),(SUMIFS(KOKPIT!$C$4:$C$20000,KOKPIT!$A$4:$A$20000,I68))/1000)</f>
        <v>270561.23</v>
      </c>
      <c r="G68" s="28">
        <f>IF($G$2="ZŁ",SUMIFS('KOKPIT-1'!$C$4:$C$20000,'KOKPIT-1'!$A$4:$A$20000,I68),(SUMIFS('KOKPIT-1'!$C$4:$C$20000,'KOKPIT-1'!$A$4:$A$20000,I68))/1000)</f>
        <v>270561.23</v>
      </c>
      <c r="I68" s="29" t="str">
        <f>"A"&amp;A48&amp;B55&amp;C66&amp;D67&amp;D68</f>
        <v>ABII3a1</v>
      </c>
    </row>
    <row r="69" spans="2:9" x14ac:dyDescent="0.3">
      <c r="D69" s="9">
        <v>2</v>
      </c>
      <c r="E69" s="14" t="s">
        <v>243</v>
      </c>
      <c r="F69" s="28">
        <f>IF($G$2="ZŁ",SUMIFS(KOKPIT!$C$4:$C$20000,KOKPIT!$A$4:$A$20000,I69),(SUMIFS(KOKPIT!$C$4:$C$20000,KOKPIT!$A$4:$A$20000,I69))/1000)</f>
        <v>0</v>
      </c>
      <c r="G69" s="28">
        <f>IF($G$2="ZŁ",SUMIFS('KOKPIT-1'!$C$4:$C$20000,'KOKPIT-1'!$A$4:$A$20000,I69),(SUMIFS('KOKPIT-1'!$C$4:$C$20000,'KOKPIT-1'!$A$4:$A$20000,I69))/1000)</f>
        <v>0</v>
      </c>
      <c r="I69" s="29" t="str">
        <f>"A"&amp;A48&amp;B55&amp;C66&amp;D67&amp;D69</f>
        <v>ABII3a2</v>
      </c>
    </row>
    <row r="70" spans="2:9" x14ac:dyDescent="0.3">
      <c r="D70" s="34" t="s">
        <v>189</v>
      </c>
      <c r="E70" s="14" t="s">
        <v>251</v>
      </c>
      <c r="F70" s="28">
        <f>IF($G$2="ZŁ",SUMIFS(KOKPIT!$C$4:$C$20000,KOKPIT!$A$4:$A$20000,I70),(SUMIFS(KOKPIT!$C$4:$C$20000,KOKPIT!$A$4:$A$20000,I70))/1000)</f>
        <v>31210.54</v>
      </c>
      <c r="G70" s="28">
        <f>IF($G$2="ZŁ",SUMIFS('KOKPIT-1'!$C$4:$C$20000,'KOKPIT-1'!$A$4:$A$20000,I70),(SUMIFS('KOKPIT-1'!$C$4:$C$20000,'KOKPIT-1'!$A$4:$A$20000,I70))/1000)</f>
        <v>31210.54</v>
      </c>
      <c r="I70" s="29" t="str">
        <f>"A"&amp;A48&amp;B55&amp;C66&amp;D70</f>
        <v>ABII3b</v>
      </c>
    </row>
    <row r="71" spans="2:9" x14ac:dyDescent="0.3">
      <c r="D71" s="34" t="s">
        <v>191</v>
      </c>
      <c r="E71" s="14" t="s">
        <v>244</v>
      </c>
      <c r="F71" s="28">
        <f>IF($G$2="ZŁ",SUMIFS(KOKPIT!$C$4:$C$20000,KOKPIT!$A$4:$A$20000,I71),(SUMIFS(KOKPIT!$C$4:$C$20000,KOKPIT!$A$4:$A$20000,I71))/1000)</f>
        <v>263</v>
      </c>
      <c r="G71" s="28">
        <f>IF($G$2="ZŁ",SUMIFS('KOKPIT-1'!$C$4:$C$20000,'KOKPIT-1'!$A$4:$A$20000,I71),(SUMIFS('KOKPIT-1'!$C$4:$C$20000,'KOKPIT-1'!$A$4:$A$20000,I71))/1000)</f>
        <v>263</v>
      </c>
      <c r="I71" s="29" t="str">
        <f>"A"&amp;A48&amp;B55&amp;C66&amp;D71</f>
        <v>ABII3c</v>
      </c>
    </row>
    <row r="72" spans="2:9" x14ac:dyDescent="0.3">
      <c r="D72" s="34" t="s">
        <v>193</v>
      </c>
      <c r="E72" s="14" t="s">
        <v>252</v>
      </c>
      <c r="F72" s="28">
        <f>IF($G$2="ZŁ",SUMIFS(KOKPIT!$C$4:$C$20000,KOKPIT!$A$4:$A$20000,I72),(SUMIFS(KOKPIT!$C$4:$C$20000,KOKPIT!$A$4:$A$20000,I72))/1000)</f>
        <v>0</v>
      </c>
      <c r="G72" s="28">
        <f>IF($G$2="ZŁ",SUMIFS('KOKPIT-1'!$C$4:$C$20000,'KOKPIT-1'!$A$4:$A$20000,I72),(SUMIFS('KOKPIT-1'!$C$4:$C$20000,'KOKPIT-1'!$A$4:$A$20000,I72))/1000)</f>
        <v>0</v>
      </c>
      <c r="I72" s="29" t="str">
        <f>"A"&amp;A48&amp;B55&amp;C66&amp;D72</f>
        <v>ABII3d</v>
      </c>
    </row>
    <row r="73" spans="2:9" x14ac:dyDescent="0.3">
      <c r="B73" s="131" t="s">
        <v>199</v>
      </c>
      <c r="C73" s="132"/>
      <c r="D73" s="133"/>
      <c r="E73" s="38" t="s">
        <v>253</v>
      </c>
      <c r="F73" s="30">
        <f>F74+F89</f>
        <v>4071.5099999999984</v>
      </c>
      <c r="G73" s="30">
        <f>G74+G89</f>
        <v>4071.5099999999984</v>
      </c>
      <c r="I73" s="37" t="s">
        <v>254</v>
      </c>
    </row>
    <row r="74" spans="2:9" x14ac:dyDescent="0.3">
      <c r="C74" s="128">
        <v>1</v>
      </c>
      <c r="D74" s="129"/>
      <c r="E74" s="31" t="s">
        <v>255</v>
      </c>
      <c r="F74" s="49">
        <f>F75+F80+F85</f>
        <v>4071.5099999999984</v>
      </c>
      <c r="G74" s="49">
        <f>G75+G80+G85</f>
        <v>4071.5099999999984</v>
      </c>
      <c r="I74" s="33" t="s">
        <v>256</v>
      </c>
    </row>
    <row r="75" spans="2:9" x14ac:dyDescent="0.3">
      <c r="D75" s="39" t="s">
        <v>187</v>
      </c>
      <c r="E75" s="43" t="s">
        <v>211</v>
      </c>
      <c r="F75" s="44">
        <f>SUM(F76:F79)</f>
        <v>0</v>
      </c>
      <c r="G75" s="44">
        <f>SUM(G76:G79)</f>
        <v>0</v>
      </c>
      <c r="I75" s="45" t="s">
        <v>257</v>
      </c>
    </row>
    <row r="76" spans="2:9" x14ac:dyDescent="0.3">
      <c r="D76" s="9">
        <v>1</v>
      </c>
      <c r="E76" s="14" t="s">
        <v>213</v>
      </c>
      <c r="F76" s="28">
        <f>IF($G$2="ZŁ",SUMIFS(KOKPIT!$C$4:$C$20000,KOKPIT!$A$4:$A$20000,I76),(SUMIFS(KOKPIT!$C$4:$C$20000,KOKPIT!$A$4:$A$20000,I76))/1000)</f>
        <v>0</v>
      </c>
      <c r="G76" s="28">
        <f>IF($G$2="ZŁ",SUMIFS('KOKPIT-1'!$C$4:$C$20000,'KOKPIT-1'!$A$4:$A$20000,I76)-SUMIFS('KOKPIT-1'!$D$4:$D$20000,'KOKPIT-1'!$A$4:$A$20000,I76),(SUMIFS('KOKPIT-1'!$C$4:$C$20000,'KOKPIT-1'!$A$4:$A$20000,I76)-SUMIFS('KOKPIT-1'!$D$4:$D$20000,'KOKPIT-1'!$A$4:$A$20000,I76))/1000)</f>
        <v>0</v>
      </c>
      <c r="I76" s="29" t="str">
        <f>"A"&amp;A48&amp;B73&amp;C74&amp;D75&amp;D76</f>
        <v>ABIII1a1</v>
      </c>
    </row>
    <row r="77" spans="2:9" x14ac:dyDescent="0.3">
      <c r="D77" s="9">
        <v>2</v>
      </c>
      <c r="E77" s="14" t="s">
        <v>214</v>
      </c>
      <c r="F77" s="28">
        <f>IF($G$2="ZŁ",SUMIFS(KOKPIT!$C$4:$C$20000,KOKPIT!$A$4:$A$20000,I77),(SUMIFS(KOKPIT!$C$4:$C$20000,KOKPIT!$A$4:$A$20000,I77))/1000)</f>
        <v>0</v>
      </c>
      <c r="G77" s="28">
        <f>IF($G$2="ZŁ",SUMIFS('KOKPIT-1'!$C$4:$C$20000,'KOKPIT-1'!$A$4:$A$20000,I77)-SUMIFS('KOKPIT-1'!$D$4:$D$20000,'KOKPIT-1'!$A$4:$A$20000,I77),(SUMIFS('KOKPIT-1'!$C$4:$C$20000,'KOKPIT-1'!$A$4:$A$20000,I77)-SUMIFS('KOKPIT-1'!$D$4:$D$20000,'KOKPIT-1'!$A$4:$A$20000,I77))/1000)</f>
        <v>0</v>
      </c>
      <c r="I77" s="29" t="str">
        <f>"A"&amp;A48&amp;B73&amp;C74&amp;D75&amp;D77</f>
        <v>ABIII1a2</v>
      </c>
    </row>
    <row r="78" spans="2:9" x14ac:dyDescent="0.3">
      <c r="D78" s="9">
        <v>3</v>
      </c>
      <c r="E78" s="14" t="s">
        <v>215</v>
      </c>
      <c r="F78" s="28">
        <f>IF($G$2="ZŁ",SUMIFS(KOKPIT!$C$4:$C$20000,KOKPIT!$A$4:$A$20000,I78),(SUMIFS(KOKPIT!$C$4:$C$20000,KOKPIT!$A$4:$A$20000,I78))/1000)</f>
        <v>0</v>
      </c>
      <c r="G78" s="28">
        <f>IF($G$2="ZŁ",SUMIFS('KOKPIT-1'!$C$4:$C$20000,'KOKPIT-1'!$A$4:$A$20000,I78)-SUMIFS('KOKPIT-1'!$D$4:$D$20000,'KOKPIT-1'!$A$4:$A$20000,I78),(SUMIFS('KOKPIT-1'!$C$4:$C$20000,'KOKPIT-1'!$A$4:$A$20000,I78)-SUMIFS('KOKPIT-1'!$D$4:$D$20000,'KOKPIT-1'!$A$4:$A$20000,I78))/1000)</f>
        <v>0</v>
      </c>
      <c r="I78" s="29" t="str">
        <f>"A"&amp;A48&amp;B73&amp;C74&amp;D75&amp;D78</f>
        <v>ABIII1a3</v>
      </c>
    </row>
    <row r="79" spans="2:9" x14ac:dyDescent="0.3">
      <c r="D79" s="9">
        <v>4</v>
      </c>
      <c r="E79" s="14" t="s">
        <v>258</v>
      </c>
      <c r="F79" s="28">
        <f>IF($G$2="ZŁ",SUMIFS(KOKPIT!$C$4:$C$20000,KOKPIT!$A$4:$A$20000,I79),(SUMIFS(KOKPIT!$C$4:$C$20000,KOKPIT!$A$4:$A$20000,I79))/1000)</f>
        <v>0</v>
      </c>
      <c r="G79" s="28">
        <f>IF($G$2="ZŁ",SUMIFS('KOKPIT-1'!$C$4:$C$20000,'KOKPIT-1'!$A$4:$A$20000,I79)-SUMIFS('KOKPIT-1'!$D$4:$D$20000,'KOKPIT-1'!$A$4:$A$20000,I79),(SUMIFS('KOKPIT-1'!$C$4:$C$20000,'KOKPIT-1'!$A$4:$A$20000,I79)-SUMIFS('KOKPIT-1'!$D$4:$D$20000,'KOKPIT-1'!$A$4:$A$20000,I79))/1000)</f>
        <v>0</v>
      </c>
      <c r="I79" s="29" t="str">
        <f>"A"&amp;A48&amp;B73&amp;C74&amp;D75&amp;D79</f>
        <v>ABIII1a4</v>
      </c>
    </row>
    <row r="80" spans="2:9" x14ac:dyDescent="0.3">
      <c r="D80" s="39" t="s">
        <v>189</v>
      </c>
      <c r="E80" s="43" t="s">
        <v>259</v>
      </c>
      <c r="F80" s="44">
        <f>SUM(F81:F84)</f>
        <v>0</v>
      </c>
      <c r="G80" s="44">
        <f>SUM(G81:G84)</f>
        <v>0</v>
      </c>
      <c r="I80" s="45" t="s">
        <v>260</v>
      </c>
    </row>
    <row r="81" spans="1:12" x14ac:dyDescent="0.3">
      <c r="D81" s="9">
        <v>1</v>
      </c>
      <c r="E81" s="14" t="s">
        <v>213</v>
      </c>
      <c r="F81" s="28">
        <f>IF($G$2="ZŁ",SUMIFS(KOKPIT!$C$4:$C$20000,KOKPIT!$A$4:$A$20000,I81)-SUMIFS(KOKPIT!$D$4:$D$20000,KOKPIT!$A$4:$A$20000,I81),(SUMIFS(KOKPIT!$C$4:$C$20000,KOKPIT!$A$4:$A$20000,I81)-SUMIFS(KOKPIT!$D$4:$D$20000,KOKPIT!$A$4:$A$20000,I81))/1000)</f>
        <v>0</v>
      </c>
      <c r="G81" s="28">
        <f>IF($G$2="ZŁ",SUMIFS('KOKPIT-1'!$C$4:$C$20000,'KOKPIT-1'!$A$4:$A$20000,I81)-SUMIFS('KOKPIT-1'!$D$4:$D$20000,'KOKPIT-1'!$A$4:$A$20000,I81),(SUMIFS('KOKPIT-1'!$C$4:$C$20000,'KOKPIT-1'!$A$4:$A$20000,I81)-SUMIFS('KOKPIT-1'!$D$4:$D$20000,'KOKPIT-1'!$A$4:$A$20000,I81))/1000)</f>
        <v>0</v>
      </c>
      <c r="I81" s="29" t="str">
        <f>"A"&amp;A48&amp;B73&amp;C74&amp;D80&amp;D81</f>
        <v>ABIII1b1</v>
      </c>
    </row>
    <row r="82" spans="1:12" x14ac:dyDescent="0.3">
      <c r="D82" s="9">
        <v>2</v>
      </c>
      <c r="E82" s="14" t="s">
        <v>214</v>
      </c>
      <c r="F82" s="28">
        <f>IF($G$2="ZŁ",SUMIFS(KOKPIT!$C$4:$C$20000,KOKPIT!$A$4:$A$20000,I82)-SUMIFS(KOKPIT!$D$4:$D$20000,KOKPIT!$A$4:$A$20000,I82),(SUMIFS(KOKPIT!$C$4:$C$20000,KOKPIT!$A$4:$A$20000,I82)-SUMIFS(KOKPIT!$D$4:$D$20000,KOKPIT!$A$4:$A$20000,I82))/1000)</f>
        <v>0</v>
      </c>
      <c r="G82" s="28">
        <f>IF($G$2="ZŁ",SUMIFS('KOKPIT-1'!$C$4:$C$20000,'KOKPIT-1'!$A$4:$A$20000,I82)-SUMIFS('KOKPIT-1'!$D$4:$D$20000,'KOKPIT-1'!$A$4:$A$20000,I82),(SUMIFS('KOKPIT-1'!$C$4:$C$20000,'KOKPIT-1'!$A$4:$A$20000,I82)-SUMIFS('KOKPIT-1'!$D$4:$D$20000,'KOKPIT-1'!$A$4:$A$20000,I82))/1000)</f>
        <v>0</v>
      </c>
      <c r="I82" s="29" t="str">
        <f>"A"&amp;A48&amp;B73&amp;C74&amp;D80&amp;D82</f>
        <v>ABIII1b2</v>
      </c>
    </row>
    <row r="83" spans="1:12" x14ac:dyDescent="0.3">
      <c r="D83" s="9">
        <v>3</v>
      </c>
      <c r="E83" s="14" t="s">
        <v>215</v>
      </c>
      <c r="F83" s="28">
        <f>IF($G$2="ZŁ",SUMIFS(KOKPIT!$C$4:$C$20000,KOKPIT!$A$4:$A$20000,I83)-SUMIFS(KOKPIT!$D$4:$D$20000,KOKPIT!$A$4:$A$20000,I83),(SUMIFS(KOKPIT!$C$4:$C$20000,KOKPIT!$A$4:$A$20000,I83)-SUMIFS(KOKPIT!$D$4:$D$20000,KOKPIT!$A$4:$A$20000,I83))/1000)</f>
        <v>0</v>
      </c>
      <c r="G83" s="28">
        <f>IF($G$2="ZŁ",SUMIFS('KOKPIT-1'!$C$4:$C$20000,'KOKPIT-1'!$A$4:$A$20000,I83)-SUMIFS('KOKPIT-1'!$D$4:$D$20000,'KOKPIT-1'!$A$4:$A$20000,I83),(SUMIFS('KOKPIT-1'!$C$4:$C$20000,'KOKPIT-1'!$A$4:$A$20000,I83)-SUMIFS('KOKPIT-1'!$D$4:$D$20000,'KOKPIT-1'!$A$4:$A$20000,I83))/1000)</f>
        <v>0</v>
      </c>
      <c r="I83" s="29" t="str">
        <f>"A"&amp;A48&amp;B73&amp;C74&amp;D80&amp;D83</f>
        <v>ABIII1b3</v>
      </c>
    </row>
    <row r="84" spans="1:12" x14ac:dyDescent="0.3">
      <c r="D84" s="9">
        <v>4</v>
      </c>
      <c r="E84" s="14" t="s">
        <v>258</v>
      </c>
      <c r="F84" s="28">
        <f>IF($G$2="ZŁ",SUMIFS(KOKPIT!$C$4:$C$20000,KOKPIT!$A$4:$A$20000,I84)-SUMIFS(KOKPIT!$D$4:$D$20000,KOKPIT!$A$4:$A$20000,I84),(SUMIFS(KOKPIT!$C$4:$C$20000,KOKPIT!$A$4:$A$20000,I84)-SUMIFS(KOKPIT!$D$4:$D$20000,KOKPIT!$A$4:$A$20000,I84))/1000)</f>
        <v>0</v>
      </c>
      <c r="G84" s="28">
        <f>IF($G$2="ZŁ",SUMIFS('KOKPIT-1'!$C$4:$C$20000,'KOKPIT-1'!$A$4:$A$20000,I84)-SUMIFS('KOKPIT-1'!$D$4:$D$20000,'KOKPIT-1'!$A$4:$A$20000,I84),(SUMIFS('KOKPIT-1'!$C$4:$C$20000,'KOKPIT-1'!$A$4:$A$20000,I84)-SUMIFS('KOKPIT-1'!$D$4:$D$20000,'KOKPIT-1'!$A$4:$A$20000,I84))/1000)</f>
        <v>0</v>
      </c>
      <c r="I84" s="29" t="str">
        <f>"A"&amp;A48&amp;B73&amp;C74&amp;D80&amp;D84</f>
        <v>ABIII1b4</v>
      </c>
    </row>
    <row r="85" spans="1:12" x14ac:dyDescent="0.3">
      <c r="D85" s="39" t="s">
        <v>191</v>
      </c>
      <c r="E85" s="43" t="s">
        <v>261</v>
      </c>
      <c r="F85" s="44">
        <f>SUM(F86:F88)</f>
        <v>4071.5099999999984</v>
      </c>
      <c r="G85" s="44">
        <f>SUM(G86:G88)</f>
        <v>4071.5099999999984</v>
      </c>
      <c r="I85" s="45" t="s">
        <v>262</v>
      </c>
    </row>
    <row r="86" spans="1:12" x14ac:dyDescent="0.3">
      <c r="D86" s="9">
        <v>1</v>
      </c>
      <c r="E86" s="14" t="s">
        <v>263</v>
      </c>
      <c r="F86" s="28">
        <f>IF($G$2="ZŁ",SUMIFS(KOKPIT!$C$4:$C$20000,KOKPIT!$A$4:$A$20000,I86)-SUMIFS(KOKPIT!$D$4:$D$20000,KOKPIT!$A$4:$A$20000,I86),(SUMIFS(KOKPIT!$C$4:$C$20000,KOKPIT!$A$4:$A$20000,I86)-SUMIFS(KOKPIT!$D$4:$D$20000,KOKPIT!$A$4:$A$20000,I86))/1000)</f>
        <v>4071.5099999999984</v>
      </c>
      <c r="G86" s="28">
        <f>IF($G$2="ZŁ",SUMIFS('KOKPIT-1'!$C$4:$C$20000,'KOKPIT-1'!$A$4:$A$20000,I86)-SUMIFS('KOKPIT-1'!$D$4:$D$20000,'KOKPIT-1'!$A$4:$A$20000,I86),(SUMIFS('KOKPIT-1'!$C$4:$C$20000,'KOKPIT-1'!$A$4:$A$20000,I86)-SUMIFS('KOKPIT-1'!$D$4:$D$20000,'KOKPIT-1'!$A$4:$A$20000,I86))/1000)</f>
        <v>4071.5099999999984</v>
      </c>
      <c r="I86" s="29" t="str">
        <f>"A"&amp;A48&amp;B73&amp;C74&amp;D85&amp;D86</f>
        <v>ABIII1c1</v>
      </c>
      <c r="L86" s="18"/>
    </row>
    <row r="87" spans="1:12" x14ac:dyDescent="0.3">
      <c r="D87" s="9">
        <v>2</v>
      </c>
      <c r="E87" s="14" t="s">
        <v>264</v>
      </c>
      <c r="F87" s="28">
        <f>IF($G$2="ZŁ",SUMIFS(KOKPIT!$C$4:$C$20000,KOKPIT!$A$4:$A$20000,I87)-SUMIFS(KOKPIT!$D$4:$D$20000,KOKPIT!$A$4:$A$20000,I87),(SUMIFS(KOKPIT!$C$4:$C$20000,KOKPIT!$A$4:$A$20000,I87)-SUMIFS(KOKPIT!$D$4:$D$20000,KOKPIT!$A$4:$A$20000,I87))/1000)</f>
        <v>0</v>
      </c>
      <c r="G87" s="28">
        <f>IF($G$2="ZŁ",SUMIFS('KOKPIT-1'!$C$4:$C$20000,'KOKPIT-1'!$A$4:$A$20000,I87)-SUMIFS('KOKPIT-1'!$D$4:$D$20000,'KOKPIT-1'!$A$4:$A$20000,I87),(SUMIFS('KOKPIT-1'!$C$4:$C$20000,'KOKPIT-1'!$A$4:$A$20000,I87)-SUMIFS('KOKPIT-1'!$D$4:$D$20000,'KOKPIT-1'!$A$4:$A$20000,I87))/1000)</f>
        <v>0</v>
      </c>
      <c r="I87" s="29" t="str">
        <f>"A"&amp;A48&amp;B73&amp;C74&amp;D85&amp;D87</f>
        <v>ABIII1c2</v>
      </c>
    </row>
    <row r="88" spans="1:12" x14ac:dyDescent="0.3">
      <c r="D88" s="9">
        <v>3</v>
      </c>
      <c r="E88" s="14" t="s">
        <v>265</v>
      </c>
      <c r="F88" s="28">
        <f>IF($G$2="ZŁ",SUMIFS(KOKPIT!$C$4:$C$20000,KOKPIT!$A$4:$A$20000,I88)-SUMIFS(KOKPIT!$D$4:$D$20000,KOKPIT!$A$4:$A$20000,I88),(SUMIFS(KOKPIT!$C$4:$C$20000,KOKPIT!$A$4:$A$20000,I88)-SUMIFS(KOKPIT!$D$4:$D$20000,KOKPIT!$A$4:$A$20000,I88))/1000)</f>
        <v>0</v>
      </c>
      <c r="G88" s="28">
        <f>IF($G$2="ZŁ",SUMIFS('KOKPIT-1'!$C$4:$C$20000,'KOKPIT-1'!$A$4:$A$20000,I88)-SUMIFS('KOKPIT-1'!$D$4:$D$20000,'KOKPIT-1'!$A$4:$A$20000,I88),(SUMIFS('KOKPIT-1'!$C$4:$C$20000,'KOKPIT-1'!$A$4:$A$20000,I88)-SUMIFS('KOKPIT-1'!$D$4:$D$20000,'KOKPIT-1'!$A$4:$A$20000,I88))/1000)</f>
        <v>0</v>
      </c>
      <c r="I88" s="29" t="str">
        <f>"A"&amp;A48&amp;B73&amp;C74&amp;D85&amp;D88</f>
        <v>ABIII1c3</v>
      </c>
    </row>
    <row r="89" spans="1:12" x14ac:dyDescent="0.3">
      <c r="C89" s="127">
        <v>2</v>
      </c>
      <c r="D89" s="127"/>
      <c r="E89" s="14" t="s">
        <v>266</v>
      </c>
      <c r="F89" s="28">
        <f>IF($G$2="ZŁ",SUMIFS(KOKPIT!$C$4:$C$20000,KOKPIT!$A$4:$A$20000,I89)-SUMIFS(KOKPIT!$D$4:$D$20000,KOKPIT!$A$4:$A$20000,I89),(SUMIFS(KOKPIT!$C$4:$C$20000,KOKPIT!$A$4:$A$20000,I89)-SUMIFS(KOKPIT!$D$4:$D$20000,KOKPIT!$A$4:$A$20000,I89))/1000)</f>
        <v>0</v>
      </c>
      <c r="G89" s="28">
        <f>IF($G$2="ZŁ",SUMIFS('KOKPIT-1'!$C$4:$C$20000,'KOKPIT-1'!$A$4:$A$20000,I89)-SUMIFS('KOKPIT-1'!$D$4:$D$20000,'KOKPIT-1'!$A$4:$A$20000,I89),(SUMIFS('KOKPIT-1'!$C$4:$C$20000,'KOKPIT-1'!$A$4:$A$20000,I89)-SUMIFS('KOKPIT-1'!$D$4:$D$20000,'KOKPIT-1'!$A$4:$A$20000,I89))/1000)</f>
        <v>0</v>
      </c>
      <c r="I89" s="29" t="str">
        <f>"A"&amp;A48&amp;B73&amp;C74&amp;D85&amp;D89</f>
        <v>ABIII1c</v>
      </c>
    </row>
    <row r="90" spans="1:12" x14ac:dyDescent="0.3">
      <c r="B90" s="131" t="s">
        <v>205</v>
      </c>
      <c r="C90" s="132"/>
      <c r="D90" s="133"/>
      <c r="E90" s="38" t="s">
        <v>267</v>
      </c>
      <c r="F90" s="30">
        <f>IF(G2="ZŁ",SUMIFS(KOKPIT!$C$4:$C$20000,KOKPIT!$A$4:$A$20000,I90),(SUMIFS(KOKPIT!$C$4:$C$20000,KOKPIT!$A$4:$A$20000,I90))/1000)</f>
        <v>2400</v>
      </c>
      <c r="G90" s="30">
        <f>IF($G$2="ZŁ",SUMIFS('KOKPIT-1'!$C$4:$C$20000,'KOKPIT-1'!$A$4:$A$20000,I90)-SUMIFS('KOKPIT-1'!$D$4:$D$20000,'KOKPIT-1'!$A$4:$A$20000,I90),(SUMIFS('KOKPIT-1'!$C$4:$C$20000,'KOKPIT-1'!$A$4:$A$20000,I90)-SUMIFS('KOKPIT-1'!$D$4:$D$20000,'KOKPIT-1'!$A$4:$A$20000,I90))/1000)</f>
        <v>2400</v>
      </c>
      <c r="I90" s="29" t="str">
        <f>"A"&amp;A48&amp;B90</f>
        <v>ABIV</v>
      </c>
    </row>
    <row r="91" spans="1:12" x14ac:dyDescent="0.3">
      <c r="A91" s="137" t="s">
        <v>268</v>
      </c>
      <c r="B91" s="138"/>
      <c r="C91" s="138"/>
      <c r="D91" s="139"/>
      <c r="E91" s="21" t="s">
        <v>269</v>
      </c>
      <c r="F91" s="46">
        <f>IF($G$2="ZŁ",SUMIFS(KOKPIT!$C$4:$C$20000,KOKPIT!$A$4:$A$20000,I91)-SUMIFS(KOKPIT!$D$4:$D$20000,KOKPIT!$A$4:$A$20000,I91),(SUMIFS(KOKPIT!$C$4:$C$20000,KOKPIT!$A$4:$A$20000,I91)-SUMIFS(KOKPIT!$D$4:$D$20000,KOKPIT!$A$4:$A$20000,I91))/1000)</f>
        <v>0</v>
      </c>
      <c r="G91" s="46">
        <f>IF($G$2="ZŁ",SUMIFS('KOKPIT-1'!$C$4:$C$20000,'KOKPIT-1'!$A$4:$A$20000,I91)-SUMIFS('KOKPIT-1'!$D$4:$D$20000,'KOKPIT-1'!$A$4:$A$20000,I91),(SUMIFS('KOKPIT-1'!$C$4:$C$20000,'KOKPIT-1'!$A$4:$A$20000,I91)-SUMIFS('KOKPIT-1'!$D$4:$D$20000,'KOKPIT-1'!$A$4:$A$20000,I91))/1000)</f>
        <v>0</v>
      </c>
      <c r="I91" s="29" t="str">
        <f>"A"&amp;A91</f>
        <v>AC</v>
      </c>
    </row>
    <row r="92" spans="1:12" ht="13.5" thickBot="1" x14ac:dyDescent="0.35">
      <c r="A92" s="137" t="s">
        <v>270</v>
      </c>
      <c r="B92" s="138"/>
      <c r="C92" s="138"/>
      <c r="D92" s="139"/>
      <c r="E92" s="21" t="s">
        <v>271</v>
      </c>
      <c r="F92" s="46">
        <f>IF($G$2="ZŁ",SUMIFS(KOKPIT!$C$4:$C$20000,KOKPIT!$A$4:$A$20000,I92)-SUMIFS(KOKPIT!$D$4:$D$20000,KOKPIT!$A$4:$A$20000,I92),(SUMIFS(KOKPIT!$C$4:$C$20000,KOKPIT!$A$4:$A$20000,I92)-SUMIFS(KOKPIT!$D$4:$D$20000,KOKPIT!$A$4:$A$20000,I92))/1000)</f>
        <v>0</v>
      </c>
      <c r="G92" s="46">
        <f>IF($G$2="ZŁ",SUMIFS('KOKPIT-1'!$C$4:$C$20000,'KOKPIT-1'!$A$4:$A$20000,I92)-SUMIFS('KOKPIT-1'!$D$4:$D$20000,'KOKPIT-1'!$A$4:$A$20000,I92),(SUMIFS('KOKPIT-1'!$C$4:$C$20000,'KOKPIT-1'!$A$4:$A$20000,I92)-SUMIFS('KOKPIT-1'!$D$4:$D$20000,'KOKPIT-1'!$A$4:$A$20000,I92))/1000)</f>
        <v>0</v>
      </c>
      <c r="I92" s="29" t="str">
        <f>"A"&amp;A92</f>
        <v>AD</v>
      </c>
    </row>
    <row r="93" spans="1:12" ht="13.5" thickBot="1" x14ac:dyDescent="0.35">
      <c r="E93" s="50" t="s">
        <v>272</v>
      </c>
      <c r="F93" s="51">
        <f>F48+F6+F91+F92</f>
        <v>468267.19999999995</v>
      </c>
      <c r="G93" s="51">
        <f>G48+G6+G91+G92</f>
        <v>468267.19999999995</v>
      </c>
      <c r="I93" s="52" t="s">
        <v>273</v>
      </c>
    </row>
    <row r="95" spans="1:12" ht="13.5" thickBot="1" x14ac:dyDescent="0.35"/>
    <row r="96" spans="1:12" ht="14.5" customHeight="1" thickBot="1" x14ac:dyDescent="0.35">
      <c r="A96" s="140" t="s">
        <v>274</v>
      </c>
      <c r="B96" s="141"/>
      <c r="C96" s="141"/>
      <c r="D96" s="141"/>
      <c r="E96" s="141"/>
      <c r="F96" s="141"/>
      <c r="G96" s="141"/>
      <c r="I96" s="19" t="s">
        <v>174</v>
      </c>
    </row>
    <row r="97" spans="1:13" ht="15" customHeight="1" x14ac:dyDescent="0.3">
      <c r="A97" s="137" t="s">
        <v>172</v>
      </c>
      <c r="B97" s="138"/>
      <c r="C97" s="138"/>
      <c r="D97" s="139"/>
      <c r="E97" s="53" t="s">
        <v>275</v>
      </c>
      <c r="F97" s="54">
        <f>F98+F99+F101+F103+F106+F107+F108</f>
        <v>196598.39999999997</v>
      </c>
      <c r="G97" s="54">
        <f>SUM(G98:G108)</f>
        <v>196598.39999999997</v>
      </c>
      <c r="I97" s="55" t="s">
        <v>276</v>
      </c>
    </row>
    <row r="98" spans="1:13" x14ac:dyDescent="0.3">
      <c r="B98" s="134" t="s">
        <v>178</v>
      </c>
      <c r="C98" s="135"/>
      <c r="D98" s="136"/>
      <c r="E98" s="56" t="s">
        <v>277</v>
      </c>
      <c r="F98" s="28">
        <f>IF($G$2="ZŁ",SUMIFS(KOKPIT!$H$4:$H$20000,KOKPIT!$E$4:$E$20000,I98)-SUMIFS(KOKPIT!$G$4:$G$20000,KOKPIT!$E$4:$E$20000,I98),(SUMIFS(KOKPIT!$H$4:$H$20000,KOKPIT!$E$4:$E$20000,I98)-SUMIFS(KOKPIT!$G$4:$G$20000,KOKPIT!$E$4:$E$20000,I98))/1000)</f>
        <v>50000</v>
      </c>
      <c r="G98" s="28">
        <f>IF($G$2="ZŁ",SUMIFS('KOKPIT-1'!$H$4:$H$20000,'KOKPIT-1'!$E$4:$E$20000,I98)-SUMIFS('KOKPIT-1'!$G$4:$G$20000,'KOKPIT-1'!$E$4:$E$20000,I98),(SUMIFS('KOKPIT-1'!$H$4:$H$20000,'KOKPIT-1'!$E$4:$E$20000,I98)-SUMIFS('KOKPIT-1'!$G$4:$G$20000,'KOKPIT-1'!$E$4:$E$20000,I98))/1000)</f>
        <v>50000</v>
      </c>
      <c r="I98" s="29" t="str">
        <f>"P"&amp;A97&amp;B98</f>
        <v>PAI</v>
      </c>
    </row>
    <row r="99" spans="1:13" x14ac:dyDescent="0.3">
      <c r="B99" s="134" t="s">
        <v>183</v>
      </c>
      <c r="C99" s="135"/>
      <c r="D99" s="136"/>
      <c r="E99" s="56" t="s">
        <v>278</v>
      </c>
      <c r="F99" s="28">
        <f>IF($G$2="ZŁ",SUMIFS(KOKPIT!$H$4:$H$20000,KOKPIT!$E$4:$E$20000,I99)-SUMIFS(KOKPIT!$G$4:$G$20000,KOKPIT!$E$4:$E$20000,I99),(SUMIFS(KOKPIT!$H$4:$H$20000,KOKPIT!$E$4:$E$20000,I99)-SUMIFS(KOKPIT!$G$4:$G$20000,KOKPIT!$E$4:$E$20000,I99))/1000)</f>
        <v>34220.9</v>
      </c>
      <c r="G99" s="28">
        <f>IF($G$2="ZŁ",SUMIFS('KOKPIT-1'!$H$4:$H$20000,'KOKPIT-1'!$E$4:$E$20000,I99)-SUMIFS('KOKPIT-1'!$G$4:$G$20000,'KOKPIT-1'!$E$4:$E$20000,I99),(SUMIFS('KOKPIT-1'!$H$4:$H$20000,'KOKPIT-1'!$E$4:$E$20000,I99)-SUMIFS('KOKPIT-1'!$G$4:$G$20000,'KOKPIT-1'!$E$4:$E$20000,I99))/1000)</f>
        <v>34220.9</v>
      </c>
      <c r="I99" s="29" t="str">
        <f>"P"&amp;A97&amp;B99</f>
        <v>PAII</v>
      </c>
    </row>
    <row r="100" spans="1:13" x14ac:dyDescent="0.3">
      <c r="D100" s="9">
        <v>1</v>
      </c>
      <c r="E100" s="14" t="s">
        <v>279</v>
      </c>
      <c r="F100" s="28">
        <f>IF($G$2="ZŁ",SUMIFS(KOKPIT!$H$4:$H$20000,KOKPIT!$E$4:$E$20000,I100)-SUMIFS(KOKPIT!$G$4:$G$20000,KOKPIT!$E$4:$E$20000,I100),(SUMIFS(KOKPIT!$H$4:$H$20000,KOKPIT!$E$4:$E$20000,I100)-SUMIFS(KOKPIT!$G$4:$G$20000,KOKPIT!$E$4:$E$20000,I100))/1000)</f>
        <v>0</v>
      </c>
      <c r="G100" s="28">
        <f>IF($G$2="ZŁ",SUMIFS('KOKPIT-1'!$H$4:$H$20000,'KOKPIT-1'!$E$4:$E$20000,I100)-SUMIFS('KOKPIT-1'!$G$4:$G$20000,'KOKPIT-1'!$E$4:$E$20000,I100),(SUMIFS('KOKPIT-1'!$H$4:$H$20000,'KOKPIT-1'!$E$4:$E$20000,I100)-SUMIFS('KOKPIT-1'!$G$4:$G$20000,'KOKPIT-1'!$E$4:$E$20000,I100))/1000)</f>
        <v>0</v>
      </c>
      <c r="I100" s="29" t="str">
        <f>"P"&amp;A97&amp;B98&amp;D100</f>
        <v>PAI1</v>
      </c>
    </row>
    <row r="101" spans="1:13" x14ac:dyDescent="0.3">
      <c r="B101" s="134" t="s">
        <v>199</v>
      </c>
      <c r="C101" s="135"/>
      <c r="D101" s="136"/>
      <c r="E101" s="56" t="s">
        <v>280</v>
      </c>
      <c r="F101" s="28">
        <f>IF($G$2="ZŁ",SUMIFS(KOKPIT!$H$4:$H$20000,KOKPIT!$E$4:$E$20000,I101)-SUMIFS(KOKPIT!$G$4:$G$20000,KOKPIT!$E$4:$E$20000,I101),(SUMIFS(KOKPIT!$H$4:$H$20000,KOKPIT!$E$4:$E$20000,I101)-SUMIFS(KOKPIT!$G$4:$G$20000,KOKPIT!$E$4:$E$20000,I101))/1000)</f>
        <v>0</v>
      </c>
      <c r="G101" s="28">
        <f>IF($G$2="ZŁ",SUMIFS('KOKPIT-1'!$H$4:$H$20000,'KOKPIT-1'!$E$4:$E$20000,I101)-SUMIFS('KOKPIT-1'!$G$4:$G$20000,'KOKPIT-1'!$E$4:$E$20000,I101),(SUMIFS('KOKPIT-1'!$H$4:$H$20000,'KOKPIT-1'!$E$4:$E$20000,I101)-SUMIFS('KOKPIT-1'!$G$4:$G$20000,'KOKPIT-1'!$E$4:$E$20000,I101))/1000)</f>
        <v>0</v>
      </c>
      <c r="I101" s="29" t="str">
        <f>"P"&amp;A97&amp;B101</f>
        <v>PAIII</v>
      </c>
    </row>
    <row r="102" spans="1:13" x14ac:dyDescent="0.3">
      <c r="D102" s="9">
        <v>1</v>
      </c>
      <c r="E102" s="14" t="s">
        <v>281</v>
      </c>
      <c r="F102" s="28">
        <f>IF($G$2="ZŁ",SUMIFS(KOKPIT!$H$4:$H$20000,KOKPIT!$E$4:$E$20000,I102)-SUMIFS(KOKPIT!$G$4:$G$20000,KOKPIT!$E$4:$E$20000,I102),(SUMIFS(KOKPIT!$H$4:$H$20000,KOKPIT!$E$4:$E$20000,I102)-SUMIFS(KOKPIT!$G$4:$G$20000,KOKPIT!$E$4:$E$20000,I102))/1000)</f>
        <v>0</v>
      </c>
      <c r="G102" s="28">
        <f>IF($G$2="ZŁ",SUMIFS('KOKPIT-1'!$H$4:$H$20000,'KOKPIT-1'!$E$4:$E$20000,I102)-SUMIFS('KOKPIT-1'!$G$4:$G$20000,'KOKPIT-1'!$E$4:$E$20000,I102),(SUMIFS('KOKPIT-1'!$H$4:$H$20000,'KOKPIT-1'!$E$4:$E$20000,I102)-SUMIFS('KOKPIT-1'!$G$4:$G$20000,'KOKPIT-1'!$E$4:$E$20000,I102))/1000)</f>
        <v>0</v>
      </c>
      <c r="I102" s="29" t="str">
        <f>"P"&amp;A97&amp;B101&amp;D102</f>
        <v>PAIII1</v>
      </c>
    </row>
    <row r="103" spans="1:13" x14ac:dyDescent="0.3">
      <c r="B103" s="134" t="s">
        <v>205</v>
      </c>
      <c r="C103" s="135"/>
      <c r="D103" s="136"/>
      <c r="E103" s="56" t="s">
        <v>282</v>
      </c>
      <c r="F103" s="28">
        <f>IF($G$2="ZŁ",SUMIFS(KOKPIT!$H$4:$H$20000,KOKPIT!$E$4:$E$20000,I103)-SUMIFS(KOKPIT!$G$4:$G$20000,KOKPIT!$E$4:$E$20000,I103),(SUMIFS(KOKPIT!$H$4:$H$20000,KOKPIT!$E$4:$E$20000,I103)-SUMIFS(KOKPIT!$G$4:$G$20000,KOKPIT!$E$4:$E$20000,I103))/1000)</f>
        <v>0</v>
      </c>
      <c r="G103" s="28">
        <f>IF($G$2="ZŁ",SUMIFS('KOKPIT-1'!$H$4:$H$20000,'KOKPIT-1'!$E$4:$E$20000,I103)-SUMIFS('KOKPIT-1'!$G$4:$G$20000,'KOKPIT-1'!$E$4:$E$20000,I103),(SUMIFS('KOKPIT-1'!$H$4:$H$20000,'KOKPIT-1'!$E$4:$E$20000,I103)-SUMIFS('KOKPIT-1'!$G$4:$G$20000,'KOKPIT-1'!$E$4:$E$20000,I103))/1000)</f>
        <v>0</v>
      </c>
      <c r="I103" s="29" t="str">
        <f>"P"&amp;A97&amp;B103</f>
        <v>PAIV</v>
      </c>
    </row>
    <row r="104" spans="1:13" x14ac:dyDescent="0.3">
      <c r="D104" s="9">
        <v>1</v>
      </c>
      <c r="E104" s="14" t="s">
        <v>283</v>
      </c>
      <c r="F104" s="28">
        <f>IF($G$2="ZŁ",SUMIFS(KOKPIT!$H$4:$H$20000,KOKPIT!$E$4:$E$20000,I104)-SUMIFS(KOKPIT!$G$4:$G$20000,KOKPIT!$E$4:$E$20000,I104),(SUMIFS(KOKPIT!$H$4:$H$20000,KOKPIT!$E$4:$E$20000,I104)-SUMIFS(KOKPIT!$G$4:$G$20000,KOKPIT!$E$4:$E$20000,I104))/1000)</f>
        <v>0</v>
      </c>
      <c r="G104" s="28">
        <f>IF($G$2="ZŁ",SUMIFS('KOKPIT-1'!$H$4:$H$20000,'KOKPIT-1'!$E$4:$E$20000,I104)-SUMIFS('KOKPIT-1'!$G$4:$G$20000,'KOKPIT-1'!$E$4:$E$20000,I104),(SUMIFS('KOKPIT-1'!$H$4:$H$20000,'KOKPIT-1'!$E$4:$E$20000,I104)-SUMIFS('KOKPIT-1'!$G$4:$G$20000,'KOKPIT-1'!$E$4:$E$20000,I104))/1000)</f>
        <v>0</v>
      </c>
      <c r="I104" s="29" t="str">
        <f>"P"&amp;A97&amp;B103&amp;D104</f>
        <v>PAIV1</v>
      </c>
    </row>
    <row r="105" spans="1:13" x14ac:dyDescent="0.3">
      <c r="D105" s="9">
        <v>2</v>
      </c>
      <c r="E105" s="14" t="s">
        <v>284</v>
      </c>
      <c r="F105" s="28">
        <f>IF($G$2="ZŁ",SUMIFS(KOKPIT!$H$4:$H$20000,KOKPIT!$E$4:$E$20000,I105)-SUMIFS(KOKPIT!$G$4:$G$20000,KOKPIT!$E$4:$E$20000,I105),(SUMIFS(KOKPIT!$H$4:$H$20000,KOKPIT!$E$4:$E$20000,I105)-SUMIFS(KOKPIT!$G$4:$G$20000,KOKPIT!$E$4:$E$20000,I105))/1000)</f>
        <v>0</v>
      </c>
      <c r="G105" s="28">
        <f>IF($G$2="ZŁ",SUMIFS('KOKPIT-1'!$H$4:$H$20000,'KOKPIT-1'!$E$4:$E$20000,I105)-SUMIFS('KOKPIT-1'!$G$4:$G$20000,'KOKPIT-1'!$E$4:$E$20000,I105),(SUMIFS('KOKPIT-1'!$H$4:$H$20000,'KOKPIT-1'!$E$4:$E$20000,I105)-SUMIFS('KOKPIT-1'!$G$4:$G$20000,'KOKPIT-1'!$E$4:$E$20000,I105))/1000)</f>
        <v>0</v>
      </c>
      <c r="I105" s="29" t="str">
        <f>"P"&amp;A97&amp;B103&amp;D105</f>
        <v>PAIV2</v>
      </c>
    </row>
    <row r="106" spans="1:13" x14ac:dyDescent="0.3">
      <c r="B106" s="134" t="s">
        <v>222</v>
      </c>
      <c r="C106" s="135"/>
      <c r="D106" s="136"/>
      <c r="E106" s="56" t="s">
        <v>285</v>
      </c>
      <c r="F106" s="28">
        <f>IF($G$2="ZŁ",SUMIFS(KOKPIT!$H$4:$H$20000,KOKPIT!$E$4:$E$20000,I106)-SUMIFS(KOKPIT!$G$4:$G$20000,KOKPIT!$E$4:$E$20000,I106),(SUMIFS(KOKPIT!$H$4:$H$20000,KOKPIT!$E$4:$E$20000,I106)-SUMIFS(KOKPIT!$G$4:$G$20000,KOKPIT!$E$4:$E$20000,I106))/1000)</f>
        <v>0</v>
      </c>
      <c r="G106" s="28">
        <f>IF($G$2="ZŁ",SUMIFS('KOKPIT-1'!$H$4:$H$20000,'KOKPIT-1'!$E$4:$E$20000,I106)-SUMIFS('KOKPIT-1'!$G$4:$G$20000,'KOKPIT-1'!$E$4:$E$20000,I106),(SUMIFS('KOKPIT-1'!$H$4:$H$20000,'KOKPIT-1'!$E$4:$E$20000,I106)-SUMIFS('KOKPIT-1'!$G$4:$G$20000,'KOKPIT-1'!$E$4:$E$20000,I106))/1000)</f>
        <v>0</v>
      </c>
      <c r="I106" s="29" t="str">
        <f>"P"&amp;A97&amp;B106</f>
        <v>PAV</v>
      </c>
    </row>
    <row r="107" spans="1:13" x14ac:dyDescent="0.3">
      <c r="B107" s="134" t="s">
        <v>286</v>
      </c>
      <c r="C107" s="135"/>
      <c r="D107" s="136"/>
      <c r="E107" s="56" t="s">
        <v>287</v>
      </c>
      <c r="F107" s="28">
        <f>IF(RZiSZ1!E3="ZŁ",IF(G2="ZŁ",SUMIFS(KOKPIT!$H$4:$H$20000,KOKPIT!$E$4:$E$20000,I107)-SUMIFS(KOKPIT!$G$4:$G$20000,KOKPIT!$E$4:$E$20000,I107)+IF(RZiSZ1!C3="wariant porównawczy",RZiSZ1!C54,RZiSZ1!C53),(SUMIFS(KOKPIT!$H$4:$H$20000,KOKPIT!$E$4:$E$20000,I107)-SUMIFS(KOKPIT!$G$4:$G$20000,KOKPIT!$E$4:$E$20000,I107)+IF(RZiSZ1!C3="wariant porównawczy",RZiSZ1!C54,RZiSZ1!C53))/1000),(IF(G2="ZŁ",SUMIFS(KOKPIT!$H$4:$H$20000,KOKPIT!$E$4:$E$20000,I107)-SUMIFS(KOKPIT!$G$4:$G$20000,KOKPIT!$E$4:$E$20000,I107)+IF(RZiSZ1!C3="wariant porównawczy",RZiSZ1!C54,RZiSZ1!C53),(SUMIFS(KOKPIT!$H$4:$H$20000,KOKPIT!$E$4:$E$20000,I107)-SUMIFS(KOKPIT!$G$4:$G$20000,KOKPIT!$E$4:$E$20000,I107)+IF(RZiSZ1!C3="wariant porównawczy",RZiSZ1!C54,RZiSZ1!C53)))))</f>
        <v>112377.49999999997</v>
      </c>
      <c r="G107" s="28">
        <f>IF(RZiSZ1!E3="ZŁ",IF(G2="ZŁ",SUMIFS('KOKPIT-1'!$H$4:$H$20000,'KOKPIT-1'!$E$4:$E$20000,I107)-SUMIFS('KOKPIT-1'!$G$4:$G$20000,'KOKPIT-1'!$E$4:$E$20000,I107)+IF(RZiSZ1!C3="wariant porównawczy",RZiSZ1!D54,RZiSZ1!D53),(SUMIFS('KOKPIT-1'!$H$4:$H$20000,'KOKPIT-1'!$E$4:$E$20000,I107)-SUMIFS('KOKPIT-1'!$G$4:$G$20000,'KOKPIT-1'!$E$4:$E$20000,I107)+IF(RZiSZ1!C3="wariant porównawczy",RZiSZ1!D54,RZiSZ1!D53))/1000),(IF(G2="ZŁ",SUMIFS('KOKPIT-1'!$H$4:$H$20000,'KOKPIT-1'!$E$4:$E$20000,I107)-SUMIFS('KOKPIT-1'!$G$4:$G$20000,'KOKPIT-1'!$E$4:$E$20000,I107)+IF(RZiSZ1!C3="wariant porównawczy",RZiSZ1!D54,RZiSZ1!D53),(SUMIFS('KOKPIT-1'!$H$4:$H$20000,'KOKPIT-1'!$E$4:$E$20000,I107)-SUMIFS('KOKPIT-1'!$G$4:$G$20000,'KOKPIT-1'!$E$4:$E$20000,I107)+IF(RZiSZ1!C3="wariant porównawczy",RZiSZ1!D54,RZiSZ1!D53)))))</f>
        <v>112377.49999999997</v>
      </c>
      <c r="I107" s="29" t="str">
        <f>"P"&amp;A97&amp;B107</f>
        <v>PAVI</v>
      </c>
    </row>
    <row r="108" spans="1:13" x14ac:dyDescent="0.3">
      <c r="B108" s="134" t="s">
        <v>288</v>
      </c>
      <c r="C108" s="135"/>
      <c r="D108" s="136"/>
      <c r="E108" s="56" t="s">
        <v>289</v>
      </c>
      <c r="F108" s="28">
        <f>IF($G$2="ZŁ",SUMIFS(KOKPIT!$H$4:$H$20000,KOKPIT!$E$4:$E$20000,I108)-SUMIFS(KOKPIT!$G$4:$G$20000,KOKPIT!$E$4:$E$20000,I108),(SUMIFS(KOKPIT!$H$4:$H$20000,KOKPIT!$E$4:$E$20000,I108)-SUMIFS(KOKPIT!$G$4:$G$20000,KOKPIT!$E$4:$E$20000,I108))/1000)</f>
        <v>0</v>
      </c>
      <c r="G108" s="28">
        <f>IF($G$2="ZŁ",SUMIFS('KOKPIT-1'!$H$4:$H$20000,'KOKPIT-1'!$E$4:$E$20000,I108)-SUMIFS('KOKPIT-1'!$G$4:$G$20000,'KOKPIT-1'!$E$4:$E$20000,I108),(SUMIFS('KOKPIT-1'!$H$4:$H$20000,'KOKPIT-1'!$E$4:$E$20000,I108)-SUMIFS('KOKPIT-1'!$G$4:$G$20000,'KOKPIT-1'!$E$4:$E$20000,I108))/1000)</f>
        <v>0</v>
      </c>
      <c r="I108" s="29" t="str">
        <f>"P"&amp;A97&amp;B108</f>
        <v>PAVII</v>
      </c>
      <c r="M108" s="18"/>
    </row>
    <row r="109" spans="1:13" x14ac:dyDescent="0.3">
      <c r="A109" s="137" t="s">
        <v>227</v>
      </c>
      <c r="B109" s="138"/>
      <c r="C109" s="138"/>
      <c r="D109" s="139"/>
      <c r="E109" s="21" t="s">
        <v>290</v>
      </c>
      <c r="F109" s="57">
        <f>F110+F118+F127+F151</f>
        <v>271668.8</v>
      </c>
      <c r="G109" s="57">
        <f>G110+G118+G127+G151</f>
        <v>271668.8</v>
      </c>
      <c r="I109" s="58" t="s">
        <v>291</v>
      </c>
    </row>
    <row r="110" spans="1:13" x14ac:dyDescent="0.3">
      <c r="B110" s="131" t="s">
        <v>178</v>
      </c>
      <c r="C110" s="132"/>
      <c r="D110" s="133"/>
      <c r="E110" s="25" t="s">
        <v>292</v>
      </c>
      <c r="F110" s="30">
        <f>F111+F112+F115</f>
        <v>0</v>
      </c>
      <c r="G110" s="30">
        <f>G111+G112+G115</f>
        <v>0</v>
      </c>
      <c r="I110" s="27" t="s">
        <v>293</v>
      </c>
    </row>
    <row r="111" spans="1:13" x14ac:dyDescent="0.3">
      <c r="C111" s="127">
        <v>1</v>
      </c>
      <c r="D111" s="127"/>
      <c r="E111" s="14" t="s">
        <v>294</v>
      </c>
      <c r="F111" s="59">
        <f>IF(G2="ZŁ",SUMIFS(KOKPIT!$H$4:$H$20000,KOKPIT!$E$4:$E$20000,I111)-SUMIFS(KOKPIT!$G$4:$G$20000,KOKPIT!$E$4:$E$20000,I111),(SUMIFS(KOKPIT!$H$4:$H$20000,KOKPIT!$E$4:$E$20000,I111)-SUMIFS(KOKPIT!$G$4:$G$20000,KOKPIT!$E$4:$E$20000,I111))/1000)</f>
        <v>0</v>
      </c>
      <c r="G111" s="59">
        <f>IF(G2="ZŁ",SUMIFS('KOKPIT-1'!$H$4:$H$20000,'KOKPIT-1'!$E$4:$E$20000,I111)-SUMIFS('KOKPIT-1'!$G$4:$G$20000,'KOKPIT-1'!$E$4:$E$20000,I111),(SUMIFS('KOKPIT-1'!$H$4:$H$20000,'KOKPIT-1'!$E$4:$E$20000,I111)-SUMIFS('KOKPIT-1'!$G$4:$G$20000,'KOKPIT-1'!$E$4:$E$20000,I111))/1000)</f>
        <v>0</v>
      </c>
      <c r="I111" s="10" t="str">
        <f>"P"&amp;A109&amp;B110&amp;C111</f>
        <v>PBI1</v>
      </c>
    </row>
    <row r="112" spans="1:13" x14ac:dyDescent="0.3">
      <c r="C112" s="128">
        <v>2</v>
      </c>
      <c r="D112" s="129"/>
      <c r="E112" s="31" t="s">
        <v>295</v>
      </c>
      <c r="F112" s="49">
        <f>SUM(F113:F114)</f>
        <v>0</v>
      </c>
      <c r="G112" s="49">
        <f>SUM(G113:G114)</f>
        <v>0</v>
      </c>
      <c r="I112" s="33" t="s">
        <v>296</v>
      </c>
    </row>
    <row r="113" spans="2:9" x14ac:dyDescent="0.3">
      <c r="D113" s="9">
        <v>1</v>
      </c>
      <c r="E113" s="14" t="s">
        <v>297</v>
      </c>
      <c r="F113" s="59">
        <f>IF($G$2="ZŁ",SUMIFS(KOKPIT!$H$4:$H$20000,KOKPIT!$E$4:$E$20000,I113)-SUMIFS(KOKPIT!$G$4:$G$20000,KOKPIT!$E$4:$E$20000,I113),(SUMIFS(KOKPIT!$H$4:$H$20000,KOKPIT!$E$4:$E$20000,I113)-SUMIFS(KOKPIT!$G$4:$G$20000,KOKPIT!$E$4:$E$20000,I113))/1000)</f>
        <v>0</v>
      </c>
      <c r="G113" s="59">
        <f>IF($G$2="ZŁ",SUMIFS('KOKPIT-1'!$H$4:$H$20000,'KOKPIT-1'!$E$4:$E$20000,I113)-SUMIFS('KOKPIT-1'!$G$4:$G$20000,'KOKPIT-1'!$E$4:$E$20000,I113),(SUMIFS('KOKPIT-1'!$H$4:$H$20000,'KOKPIT-1'!$E$4:$E$20000,I113)-SUMIFS('KOKPIT-1'!$G$4:$G$20000,'KOKPIT-1'!$E$4:$E$20000,I113))/1000)</f>
        <v>0</v>
      </c>
      <c r="I113" s="10" t="str">
        <f>"P"&amp;A109&amp;B110&amp;C112&amp;D113</f>
        <v>PBI21</v>
      </c>
    </row>
    <row r="114" spans="2:9" x14ac:dyDescent="0.3">
      <c r="D114" s="9">
        <v>2</v>
      </c>
      <c r="E114" s="14" t="s">
        <v>298</v>
      </c>
      <c r="F114" s="59">
        <f>IF($G$2="ZŁ",SUMIFS(KOKPIT!$H$4:$H$20000,KOKPIT!$E$4:$E$20000,I114)-SUMIFS(KOKPIT!$G$4:$G$20000,KOKPIT!$E$4:$E$20000,I114),(SUMIFS(KOKPIT!$H$4:$H$20000,KOKPIT!$E$4:$E$20000,I114)-SUMIFS(KOKPIT!$G$4:$G$20000,KOKPIT!$E$4:$E$20000,I114))/1000)</f>
        <v>0</v>
      </c>
      <c r="G114" s="59">
        <f>IF($G$2="ZŁ",SUMIFS('KOKPIT-1'!$H$4:$H$20000,'KOKPIT-1'!$E$4:$E$20000,I114)-SUMIFS('KOKPIT-1'!$G$4:$G$20000,'KOKPIT-1'!$E$4:$E$20000,I114),(SUMIFS('KOKPIT-1'!$H$4:$H$20000,'KOKPIT-1'!$E$4:$E$20000,I114)-SUMIFS('KOKPIT-1'!$G$4:$G$20000,'KOKPIT-1'!$E$4:$E$20000,I114))/1000)</f>
        <v>0</v>
      </c>
      <c r="I114" s="10" t="str">
        <f>"P"&amp;A109&amp;B110&amp;C112&amp;D114</f>
        <v>PBI22</v>
      </c>
    </row>
    <row r="115" spans="2:9" x14ac:dyDescent="0.3">
      <c r="C115" s="128">
        <v>3</v>
      </c>
      <c r="D115" s="129"/>
      <c r="E115" s="31" t="s">
        <v>299</v>
      </c>
      <c r="F115" s="49">
        <f>SUM(F116:F117)</f>
        <v>0</v>
      </c>
      <c r="G115" s="49">
        <f>SUM(G116:G117)</f>
        <v>0</v>
      </c>
      <c r="I115" s="33" t="s">
        <v>300</v>
      </c>
    </row>
    <row r="116" spans="2:9" x14ac:dyDescent="0.3">
      <c r="D116" s="9">
        <v>1</v>
      </c>
      <c r="E116" s="14" t="s">
        <v>301</v>
      </c>
      <c r="F116" s="59">
        <f>IF($G$2="ZŁ",SUMIFS(KOKPIT!$H$4:$H$20000,KOKPIT!$E$4:$E$20000,I116)-SUMIFS(KOKPIT!$G$4:$G$20000,KOKPIT!$E$4:$E$20000,I116),(SUMIFS(KOKPIT!$H$4:$H$20000,KOKPIT!$E$4:$E$20000,I116)-SUMIFS(KOKPIT!$G$4:$G$20000,KOKPIT!$E$4:$E$20000,I116))/1000)</f>
        <v>0</v>
      </c>
      <c r="G116" s="59">
        <f>IF($G$2="ZŁ",SUMIFS('KOKPIT-1'!$H$4:$H$20000,'KOKPIT-1'!$E$4:$E$20000,I116)-SUMIFS('KOKPIT-1'!$G$4:$G$20000,'KOKPIT-1'!$E$4:$E$20000,I116),(SUMIFS('KOKPIT-1'!$H$4:$H$20000,'KOKPIT-1'!$E$4:$E$20000,I116)-SUMIFS('KOKPIT-1'!$G$4:$G$20000,'KOKPIT-1'!$E$4:$E$20000,I116))/1000)</f>
        <v>0</v>
      </c>
      <c r="I116" s="29" t="str">
        <f>"P"&amp;A109&amp;B110&amp;C115&amp;D116</f>
        <v>PBI31</v>
      </c>
    </row>
    <row r="117" spans="2:9" x14ac:dyDescent="0.3">
      <c r="D117" s="9">
        <v>2</v>
      </c>
      <c r="E117" s="14" t="s">
        <v>302</v>
      </c>
      <c r="F117" s="59">
        <f>IF($G$2="ZŁ",SUMIFS(KOKPIT!$H$4:$H$20000,KOKPIT!$E$4:$E$20000,I117)-SUMIFS(KOKPIT!$G$4:$G$20000,KOKPIT!$E$4:$E$20000,I117),(SUMIFS(KOKPIT!$H$4:$H$20000,KOKPIT!$E$4:$E$20000,I117)-SUMIFS(KOKPIT!$G$4:$G$20000,KOKPIT!$E$4:$E$20000,I117))/1000)</f>
        <v>0</v>
      </c>
      <c r="G117" s="59">
        <f>IF($G$2="ZŁ",SUMIFS('KOKPIT-1'!$H$4:$H$20000,'KOKPIT-1'!$E$4:$E$20000,I117)-SUMIFS('KOKPIT-1'!$G$4:$G$20000,'KOKPIT-1'!$E$4:$E$20000,I117),(SUMIFS('KOKPIT-1'!$H$4:$H$20000,'KOKPIT-1'!$E$4:$E$20000,I117)-SUMIFS('KOKPIT-1'!$G$4:$G$20000,'KOKPIT-1'!$E$4:$E$20000,I117))/1000)</f>
        <v>0</v>
      </c>
      <c r="I117" s="29" t="str">
        <f>"P"&amp;A109&amp;B110&amp;C115&amp;D117</f>
        <v>PBI32</v>
      </c>
    </row>
    <row r="118" spans="2:9" x14ac:dyDescent="0.3">
      <c r="B118" s="131" t="s">
        <v>183</v>
      </c>
      <c r="C118" s="132"/>
      <c r="D118" s="133"/>
      <c r="E118" s="25" t="s">
        <v>303</v>
      </c>
      <c r="F118" s="30">
        <f>F119+F120+F121</f>
        <v>0</v>
      </c>
      <c r="G118" s="30">
        <f>G119+G120+G121</f>
        <v>0</v>
      </c>
      <c r="I118" s="27" t="s">
        <v>304</v>
      </c>
    </row>
    <row r="119" spans="2:9" x14ac:dyDescent="0.3">
      <c r="C119" s="127">
        <v>1</v>
      </c>
      <c r="D119" s="127"/>
      <c r="E119" s="14" t="s">
        <v>305</v>
      </c>
      <c r="F119" s="59">
        <f>IF($G$2="ZŁ",SUMIFS(KOKPIT!$H$4:$H$20000,KOKPIT!$E$4:$E$20000,I119)-SUMIFS(KOKPIT!$G$4:$G$20000,KOKPIT!$E$4:$E$20000,I119),(SUMIFS(KOKPIT!$H$4:$H$20000,KOKPIT!$E$4:$E$20000,I119)-SUMIFS(KOKPIT!$G$4:$G$20000,KOKPIT!$E$4:$E$20000,I119))/1000)</f>
        <v>0</v>
      </c>
      <c r="G119" s="59">
        <f>IF($G$2="ZŁ",SUMIFS('KOKPIT-1'!$H$4:$H$20000,'KOKPIT-1'!$E$4:$E$20000,I119)-SUMIFS('KOKPIT-1'!$G$4:$G$20000,'KOKPIT-1'!$E$4:$E$20000,I119),(SUMIFS('KOKPIT-1'!$H$4:$H$20000,'KOKPIT-1'!$E$4:$E$20000,I119)-SUMIFS('KOKPIT-1'!$G$4:$G$20000,'KOKPIT-1'!$E$4:$E$20000,I119))/1000)</f>
        <v>0</v>
      </c>
      <c r="I119" s="29" t="str">
        <f>"P"&amp;A109&amp;B118&amp;C119</f>
        <v>PBII1</v>
      </c>
    </row>
    <row r="120" spans="2:9" x14ac:dyDescent="0.3">
      <c r="C120" s="127">
        <v>2</v>
      </c>
      <c r="D120" s="127"/>
      <c r="E120" s="14" t="s">
        <v>306</v>
      </c>
      <c r="F120" s="59">
        <f>IF($G$2="ZŁ",SUMIFS(KOKPIT!$H$4:$H$20000,KOKPIT!$E$4:$E$20000,I120)-SUMIFS(KOKPIT!$G$4:$G$20000,KOKPIT!$E$4:$E$20000,I120),(SUMIFS(KOKPIT!$H$4:$H$20000,KOKPIT!$E$4:$E$20000,I120)-SUMIFS(KOKPIT!$G$4:$G$20000,KOKPIT!$E$4:$E$20000,I120))/1000)</f>
        <v>0</v>
      </c>
      <c r="G120" s="59">
        <f>IF($G$2="ZŁ",SUMIFS('KOKPIT-1'!$H$4:$H$20000,'KOKPIT-1'!$E$4:$E$20000,I120)-SUMIFS('KOKPIT-1'!$G$4:$G$20000,'KOKPIT-1'!$E$4:$E$20000,I120),(SUMIFS('KOKPIT-1'!$H$4:$H$20000,'KOKPIT-1'!$E$4:$E$20000,I120)-SUMIFS('KOKPIT-1'!$G$4:$G$20000,'KOKPIT-1'!$E$4:$E$20000,I120))/1000)</f>
        <v>0</v>
      </c>
      <c r="I120" s="29" t="str">
        <f>"P"&amp;A109&amp;B118&amp;C120</f>
        <v>PBII2</v>
      </c>
    </row>
    <row r="121" spans="2:9" x14ac:dyDescent="0.3">
      <c r="C121" s="128">
        <v>3</v>
      </c>
      <c r="D121" s="129"/>
      <c r="E121" s="31" t="s">
        <v>307</v>
      </c>
      <c r="F121" s="49">
        <f>SUM(F122:F126)</f>
        <v>0</v>
      </c>
      <c r="G121" s="49">
        <f>SUM(G122:G126)</f>
        <v>0</v>
      </c>
      <c r="I121" s="33" t="s">
        <v>308</v>
      </c>
    </row>
    <row r="122" spans="2:9" x14ac:dyDescent="0.3">
      <c r="D122" s="34" t="s">
        <v>187</v>
      </c>
      <c r="E122" s="14" t="s">
        <v>309</v>
      </c>
      <c r="F122" s="59">
        <f>IF($G$2="ZŁ",SUMIFS(KOKPIT!$H$4:$H$20000,KOKPIT!$E$4:$E$20000,I122)-SUMIFS(KOKPIT!$G$4:$G$20000,KOKPIT!$E$4:$E$20000,I122),(SUMIFS(KOKPIT!$H$4:$H$20000,KOKPIT!$E$4:$E$20000,I122)-SUMIFS(KOKPIT!$G$4:$G$20000,KOKPIT!$E$4:$E$20000,I122))/1000)</f>
        <v>0</v>
      </c>
      <c r="G122" s="59">
        <f>IF($G$2="ZŁ",SUMIFS('KOKPIT-1'!$H$4:$H$20000,'KOKPIT-1'!$E$4:$E$20000,I122)-SUMIFS('KOKPIT-1'!$G$4:$G$20000,'KOKPIT-1'!$E$4:$E$20000,I122),(SUMIFS('KOKPIT-1'!$H$4:$H$20000,'KOKPIT-1'!$E$4:$E$20000,I122)-SUMIFS('KOKPIT-1'!$G$4:$G$20000,'KOKPIT-1'!$E$4:$E$20000,I122))/1000)</f>
        <v>0</v>
      </c>
      <c r="I122" s="29" t="str">
        <f>"P"&amp;A109&amp;B118&amp;C121&amp;D122</f>
        <v>PBII3a</v>
      </c>
    </row>
    <row r="123" spans="2:9" x14ac:dyDescent="0.3">
      <c r="D123" s="34" t="s">
        <v>189</v>
      </c>
      <c r="E123" s="14" t="s">
        <v>310</v>
      </c>
      <c r="F123" s="59">
        <f>IF($G$2="ZŁ",SUMIFS(KOKPIT!$H$4:$H$20000,KOKPIT!$E$4:$E$20000,I123)-SUMIFS(KOKPIT!$G$4:$G$20000,KOKPIT!$E$4:$E$20000,I123),(SUMIFS(KOKPIT!$H$4:$H$20000,KOKPIT!$E$4:$E$20000,I123)-SUMIFS(KOKPIT!$G$4:$G$20000,KOKPIT!$E$4:$E$20000,I123))/1000)</f>
        <v>0</v>
      </c>
      <c r="G123" s="59">
        <f>IF($G$2="ZŁ",SUMIFS('KOKPIT-1'!$H$4:$H$20000,'KOKPIT-1'!$E$4:$E$20000,I123)-SUMIFS('KOKPIT-1'!$G$4:$G$20000,'KOKPIT-1'!$E$4:$E$20000,I123),(SUMIFS('KOKPIT-1'!$H$4:$H$20000,'KOKPIT-1'!$E$4:$E$20000,I123)-SUMIFS('KOKPIT-1'!$G$4:$G$20000,'KOKPIT-1'!$E$4:$E$20000,I123))/1000)</f>
        <v>0</v>
      </c>
      <c r="I123" s="29" t="str">
        <f>"P"&amp;A109&amp;B118&amp;C121&amp;D123</f>
        <v>PBII3b</v>
      </c>
    </row>
    <row r="124" spans="2:9" x14ac:dyDescent="0.3">
      <c r="D124" s="34" t="s">
        <v>191</v>
      </c>
      <c r="E124" s="14" t="s">
        <v>311</v>
      </c>
      <c r="F124" s="59">
        <f>IF($G$2="ZŁ",SUMIFS(KOKPIT!$H$4:$H$20000,KOKPIT!$E$4:$E$20000,I124)-SUMIFS(KOKPIT!$G$4:$G$20000,KOKPIT!$E$4:$E$20000,I124),(SUMIFS(KOKPIT!$H$4:$H$20000,KOKPIT!$E$4:$E$20000,I124)-SUMIFS(KOKPIT!$G$4:$G$20000,KOKPIT!$E$4:$E$20000,I124))/1000)</f>
        <v>0</v>
      </c>
      <c r="G124" s="59">
        <f>IF($G$2="ZŁ",SUMIFS('KOKPIT-1'!$H$4:$H$20000,'KOKPIT-1'!$E$4:$E$20000,I124)-SUMIFS('KOKPIT-1'!$G$4:$G$20000,'KOKPIT-1'!$E$4:$E$20000,I124),(SUMIFS('KOKPIT-1'!$H$4:$H$20000,'KOKPIT-1'!$E$4:$E$20000,I124)-SUMIFS('KOKPIT-1'!$G$4:$G$20000,'KOKPIT-1'!$E$4:$E$20000,I124))/1000)</f>
        <v>0</v>
      </c>
      <c r="I124" s="29" t="str">
        <f>"P"&amp;A109&amp;B118&amp;C121&amp;D124</f>
        <v>PBII3c</v>
      </c>
    </row>
    <row r="125" spans="2:9" x14ac:dyDescent="0.3">
      <c r="D125" s="34" t="s">
        <v>193</v>
      </c>
      <c r="E125" s="14" t="s">
        <v>312</v>
      </c>
      <c r="F125" s="59">
        <f>IF($G$2="ZŁ",SUMIFS(KOKPIT!$H$4:$H$20000,KOKPIT!$E$4:$E$20000,I125)-SUMIFS(KOKPIT!$G$4:$G$20000,KOKPIT!$E$4:$E$20000,I125),(SUMIFS(KOKPIT!$H$4:$H$20000,KOKPIT!$E$4:$E$20000,I125)-SUMIFS(KOKPIT!$G$4:$G$20000,KOKPIT!$E$4:$E$20000,I125))/1000)</f>
        <v>0</v>
      </c>
      <c r="G125" s="59">
        <f>IF($G$2="ZŁ",SUMIFS('KOKPIT-1'!$H$4:$H$20000,'KOKPIT-1'!$E$4:$E$20000,I125)-SUMIFS('KOKPIT-1'!$G$4:$G$20000,'KOKPIT-1'!$E$4:$E$20000,I125),(SUMIFS('KOKPIT-1'!$H$4:$H$20000,'KOKPIT-1'!$E$4:$E$20000,I125)-SUMIFS('KOKPIT-1'!$G$4:$G$20000,'KOKPIT-1'!$E$4:$E$20000,I125))/1000)</f>
        <v>0</v>
      </c>
      <c r="I125" s="29" t="str">
        <f>"P"&amp;A109&amp;B118&amp;C121&amp;D125</f>
        <v>PBII3d</v>
      </c>
    </row>
    <row r="126" spans="2:9" x14ac:dyDescent="0.3">
      <c r="D126" s="34" t="s">
        <v>195</v>
      </c>
      <c r="E126" s="14" t="s">
        <v>244</v>
      </c>
      <c r="F126" s="59">
        <f>IF($G$2="ZŁ",SUMIFS(KOKPIT!$H$4:$H$20000,KOKPIT!$E$4:$E$20000,I126)-SUMIFS(KOKPIT!$G$4:$G$20000,KOKPIT!$E$4:$E$20000,I126),(SUMIFS(KOKPIT!$H$4:$H$20000,KOKPIT!$E$4:$E$20000,I126)-SUMIFS(KOKPIT!$G$4:$G$20000,KOKPIT!$E$4:$E$20000,I126))/1000)</f>
        <v>0</v>
      </c>
      <c r="G126" s="59">
        <f>IF($G$2="ZŁ",SUMIFS('KOKPIT-1'!$H$4:$H$20000,'KOKPIT-1'!$E$4:$E$20000,I126)-SUMIFS('KOKPIT-1'!$G$4:$G$20000,'KOKPIT-1'!$E$4:$E$20000,I126),(SUMIFS('KOKPIT-1'!$H$4:$H$20000,'KOKPIT-1'!$E$4:$E$20000,I126)-SUMIFS('KOKPIT-1'!$G$4:$G$20000,'KOKPIT-1'!$E$4:$E$20000,I126))/1000)</f>
        <v>0</v>
      </c>
      <c r="I126" s="29" t="str">
        <f>"P"&amp;A109&amp;B118&amp;C121&amp;D126</f>
        <v>PBII3e</v>
      </c>
    </row>
    <row r="127" spans="2:9" x14ac:dyDescent="0.3">
      <c r="B127" s="131" t="s">
        <v>199</v>
      </c>
      <c r="C127" s="132"/>
      <c r="D127" s="133"/>
      <c r="E127" s="25" t="s">
        <v>313</v>
      </c>
      <c r="F127" s="30">
        <f>F128+F133+F138+F150</f>
        <v>271668.8</v>
      </c>
      <c r="G127" s="30">
        <f>G128+G133+G138+G150</f>
        <v>271668.8</v>
      </c>
      <c r="I127" s="27" t="s">
        <v>314</v>
      </c>
    </row>
    <row r="128" spans="2:9" x14ac:dyDescent="0.3">
      <c r="C128" s="128">
        <v>1</v>
      </c>
      <c r="D128" s="129"/>
      <c r="E128" s="31" t="s">
        <v>305</v>
      </c>
      <c r="F128" s="49">
        <f>F129+F132</f>
        <v>0</v>
      </c>
      <c r="G128" s="49">
        <f>G129+G132</f>
        <v>0</v>
      </c>
      <c r="I128" s="33" t="s">
        <v>315</v>
      </c>
    </row>
    <row r="129" spans="3:9" x14ac:dyDescent="0.3">
      <c r="D129" s="39" t="s">
        <v>187</v>
      </c>
      <c r="E129" s="43" t="s">
        <v>316</v>
      </c>
      <c r="F129" s="44">
        <f>SUM(F130:F131)</f>
        <v>0</v>
      </c>
      <c r="G129" s="44">
        <f>SUM(G130:G131)</f>
        <v>0</v>
      </c>
      <c r="I129" s="45" t="s">
        <v>317</v>
      </c>
    </row>
    <row r="130" spans="3:9" x14ac:dyDescent="0.3">
      <c r="D130" s="9">
        <v>1</v>
      </c>
      <c r="E130" s="14" t="s">
        <v>242</v>
      </c>
      <c r="F130" s="59">
        <f>IF($G$2="ZŁ",SUMIFS(KOKPIT!$H$4:$H$20000,KOKPIT!$E$4:$E$20000,I130),(SUMIFS(KOKPIT!$H$4:$H$20000,KOKPIT!$E$4:$E$20000,I130))/1000)</f>
        <v>0</v>
      </c>
      <c r="G130" s="59">
        <f>IF($G$2="ZŁ",SUMIFS('KOKPIT-1'!$H$4:$H$20000,'KOKPIT-1'!$E$4:$E$20000,I130),(SUMIFS('KOKPIT-1'!$H$4:$H$20000,'KOKPIT-1'!$E$4:$E$20000,I130))/1000)</f>
        <v>0</v>
      </c>
      <c r="I130" s="29" t="str">
        <f>"P"&amp;A109&amp;B127&amp;C128&amp;D129&amp;D130</f>
        <v>PBIII1a1</v>
      </c>
    </row>
    <row r="131" spans="3:9" x14ac:dyDescent="0.3">
      <c r="D131" s="9">
        <v>2</v>
      </c>
      <c r="E131" s="14" t="s">
        <v>243</v>
      </c>
      <c r="F131" s="59">
        <f>IF($G$2="ZŁ",SUMIFS(KOKPIT!$H$4:$H$20000,KOKPIT!$E$4:$E$20000,I131),(SUMIFS(KOKPIT!$H$4:$H$20000,KOKPIT!$E$4:$E$20000,I131))/1000)</f>
        <v>0</v>
      </c>
      <c r="G131" s="59">
        <f>IF($G$2="ZŁ",SUMIFS('KOKPIT-1'!$H$4:$H$20000,'KOKPIT-1'!$E$4:$E$20000,I131),(SUMIFS('KOKPIT-1'!$H$4:$H$20000,'KOKPIT-1'!$E$4:$E$20000,I131))/1000)</f>
        <v>0</v>
      </c>
      <c r="I131" s="29" t="str">
        <f>"P"&amp;A109&amp;B127&amp;C128&amp;D129&amp;D131</f>
        <v>PBIII1a2</v>
      </c>
    </row>
    <row r="132" spans="3:9" x14ac:dyDescent="0.3">
      <c r="D132" s="34" t="s">
        <v>189</v>
      </c>
      <c r="E132" s="14" t="s">
        <v>244</v>
      </c>
      <c r="F132" s="59">
        <f>IF($G$2="ZŁ",SUMIFS(KOKPIT!$H$4:$H$20000,KOKPIT!$E$4:$E$20000,I132),(SUMIFS(KOKPIT!$H$4:$H$20000,KOKPIT!$E$4:$E$20000,I132))/1000)</f>
        <v>0</v>
      </c>
      <c r="G132" s="59">
        <f>IF($G$2="ZŁ",SUMIFS('KOKPIT-1'!$H$4:$H$20000,'KOKPIT-1'!$E$4:$E$20000,I132),(SUMIFS('KOKPIT-1'!$H$4:$H$20000,'KOKPIT-1'!$E$4:$E$20000,I132))/1000)</f>
        <v>0</v>
      </c>
      <c r="I132" s="29" t="str">
        <f>"P"&amp;A109&amp;B127&amp;C128&amp;D132</f>
        <v>PBIII1b</v>
      </c>
    </row>
    <row r="133" spans="3:9" x14ac:dyDescent="0.3">
      <c r="C133" s="128">
        <v>2</v>
      </c>
      <c r="D133" s="129"/>
      <c r="E133" s="31" t="s">
        <v>318</v>
      </c>
      <c r="F133" s="49">
        <f>F134+F137</f>
        <v>0</v>
      </c>
      <c r="G133" s="49">
        <f>G134+G137</f>
        <v>0</v>
      </c>
      <c r="I133" s="33" t="s">
        <v>319</v>
      </c>
    </row>
    <row r="134" spans="3:9" x14ac:dyDescent="0.3">
      <c r="D134" s="39" t="s">
        <v>187</v>
      </c>
      <c r="E134" s="43" t="s">
        <v>316</v>
      </c>
      <c r="F134" s="44">
        <f>SUM(F135:F136)</f>
        <v>0</v>
      </c>
      <c r="G134" s="44">
        <f>SUM(G135:G136)</f>
        <v>0</v>
      </c>
      <c r="I134" s="45" t="s">
        <v>320</v>
      </c>
    </row>
    <row r="135" spans="3:9" x14ac:dyDescent="0.3">
      <c r="D135" s="9">
        <v>1</v>
      </c>
      <c r="E135" s="14" t="s">
        <v>242</v>
      </c>
      <c r="F135" s="59">
        <f>IF($G$2="ZŁ",SUMIFS(KOKPIT!$H$4:$H$20000,KOKPIT!$E$4:$E$20000,I135),(SUMIFS(KOKPIT!$H$4:$H$20000,KOKPIT!$E$4:$E$20000,I135))/1000)</f>
        <v>0</v>
      </c>
      <c r="G135" s="59">
        <f>IF($G$2="ZŁ",SUMIFS('KOKPIT-1'!$H$4:$H$20000,'KOKPIT-1'!$E$4:$E$20000,I135),(SUMIFS('KOKPIT-1'!$H$4:$H$20000,'KOKPIT-1'!$E$4:$E$20000,I135))/1000)</f>
        <v>0</v>
      </c>
      <c r="I135" s="29" t="str">
        <f>"P"&amp;A109&amp;B127&amp;C133&amp;D134&amp;D135</f>
        <v>PBIII2a1</v>
      </c>
    </row>
    <row r="136" spans="3:9" x14ac:dyDescent="0.3">
      <c r="D136" s="9">
        <v>2</v>
      </c>
      <c r="E136" s="14" t="s">
        <v>243</v>
      </c>
      <c r="F136" s="59">
        <f>IF($G$2="ZŁ",SUMIFS(KOKPIT!$H$4:$H$20000,KOKPIT!$E$4:$E$20000,I136),(SUMIFS(KOKPIT!$H$4:$H$20000,KOKPIT!$E$4:$E$20000,I136))/1000)</f>
        <v>0</v>
      </c>
      <c r="G136" s="59">
        <f>IF($G$2="ZŁ",SUMIFS('KOKPIT-1'!$H$4:$H$20000,'KOKPIT-1'!$E$4:$E$20000,I136),(SUMIFS('KOKPIT-1'!$H$4:$H$20000,'KOKPIT-1'!$E$4:$E$20000,I136))/1000)</f>
        <v>0</v>
      </c>
      <c r="I136" s="29" t="str">
        <f>"P"&amp;A109&amp;B127&amp;C133&amp;D134&amp;D136</f>
        <v>PBIII2a2</v>
      </c>
    </row>
    <row r="137" spans="3:9" x14ac:dyDescent="0.3">
      <c r="D137" s="34" t="s">
        <v>189</v>
      </c>
      <c r="E137" s="14" t="s">
        <v>244</v>
      </c>
      <c r="F137" s="59">
        <f>IF($G$2="ZŁ",SUMIFS(KOKPIT!$H$4:$H$20000,KOKPIT!$E$4:$E$20000,I137),(SUMIFS(KOKPIT!$H$4:$H$20000,KOKPIT!$E$4:$E$20000,I137))/1000)</f>
        <v>0</v>
      </c>
      <c r="G137" s="59">
        <f>IF($G$2="ZŁ",SUMIFS('KOKPIT-1'!$H$4:$H$20000,'KOKPIT-1'!$E$4:$E$20000,I137),(SUMIFS('KOKPIT-1'!$H$4:$H$20000,'KOKPIT-1'!$E$4:$E$20000,I137))/1000)</f>
        <v>0</v>
      </c>
      <c r="I137" s="29" t="str">
        <f>"P"&amp;A109&amp;B127&amp;C133&amp;D137</f>
        <v>PBIII2b</v>
      </c>
    </row>
    <row r="138" spans="3:9" x14ac:dyDescent="0.3">
      <c r="C138" s="128">
        <v>3</v>
      </c>
      <c r="D138" s="129"/>
      <c r="E138" s="31" t="s">
        <v>307</v>
      </c>
      <c r="F138" s="49">
        <f>F139+F140+F141+F142+F145+F146+F147+F148+F149</f>
        <v>271668.8</v>
      </c>
      <c r="G138" s="49">
        <f>G139+G140+G141+G142+G145+G146+G147+G148+G149</f>
        <v>271668.8</v>
      </c>
      <c r="I138" s="33" t="s">
        <v>321</v>
      </c>
    </row>
    <row r="139" spans="3:9" x14ac:dyDescent="0.3">
      <c r="D139" s="34" t="s">
        <v>187</v>
      </c>
      <c r="E139" s="14" t="s">
        <v>309</v>
      </c>
      <c r="F139" s="59">
        <f>IF($G$2="ZŁ",SUMIFS(KOKPIT!$H$4:$H$20000,KOKPIT!$E$4:$E$20000,I139)-SUMIFS(KOKPIT!$G$4:$G$20000,KOKPIT!$E$4:$E$20000,I139),(SUMIFS(KOKPIT!$H$4:$H$20000,KOKPIT!$E$4:$E$20000,I139)-SUMIFS(KOKPIT!$G$4:$G$20000,KOKPIT!$E$4:$E$20000,I139))/1000)</f>
        <v>0</v>
      </c>
      <c r="G139" s="59">
        <f>IF($G$2="ZŁ",SUMIFS('KOKPIT-1'!$H$4:$H$20000,'KOKPIT-1'!$E$4:$E$20000,I139)-SUMIFS('KOKPIT-1'!$G$4:$G$20000,'KOKPIT-1'!$E$4:$E$20000,I139),(SUMIFS('KOKPIT-1'!$H$4:$H$20000,'KOKPIT-1'!$E$4:$E$20000,I139)-SUMIFS('KOKPIT-1'!$G$4:$G$20000,'KOKPIT-1'!$E$4:$E$20000,I139))/1000)</f>
        <v>0</v>
      </c>
      <c r="I139" s="29" t="str">
        <f>"P"&amp;A109&amp;B127&amp;C138&amp;D139</f>
        <v>PBIII3a</v>
      </c>
    </row>
    <row r="140" spans="3:9" x14ac:dyDescent="0.3">
      <c r="D140" s="34" t="s">
        <v>189</v>
      </c>
      <c r="E140" s="14" t="s">
        <v>310</v>
      </c>
      <c r="F140" s="59">
        <f>IF($G$2="ZŁ",SUMIFS(KOKPIT!$H$4:$H$20000,KOKPIT!$E$4:$E$20000,I140)-SUMIFS(KOKPIT!$G$4:$G$20000,KOKPIT!$E$4:$E$20000,I140),(SUMIFS(KOKPIT!$H$4:$H$20000,KOKPIT!$E$4:$E$20000,I140)-SUMIFS(KOKPIT!$G$4:$G$20000,KOKPIT!$E$4:$E$20000,I140))/1000)</f>
        <v>0</v>
      </c>
      <c r="G140" s="59">
        <f>IF($G$2="ZŁ",SUMIFS('KOKPIT-1'!$H$4:$H$20000,'KOKPIT-1'!$E$4:$E$20000,I140)-SUMIFS('KOKPIT-1'!$G$4:$G$20000,'KOKPIT-1'!$E$4:$E$20000,I140),(SUMIFS('KOKPIT-1'!$H$4:$H$20000,'KOKPIT-1'!$E$4:$E$20000,I140)-SUMIFS('KOKPIT-1'!$G$4:$G$20000,'KOKPIT-1'!$E$4:$E$20000,I140))/1000)</f>
        <v>0</v>
      </c>
      <c r="I140" s="29" t="str">
        <f>"P"&amp;A109&amp;B127&amp;C138&amp;D140</f>
        <v>PBIII3b</v>
      </c>
    </row>
    <row r="141" spans="3:9" x14ac:dyDescent="0.3">
      <c r="D141" s="34" t="s">
        <v>191</v>
      </c>
      <c r="E141" s="14" t="s">
        <v>311</v>
      </c>
      <c r="F141" s="59">
        <f>IF($G$2="ZŁ",SUMIFS(KOKPIT!$H$4:$H$20000,KOKPIT!$E$4:$E$20000,I141)-SUMIFS(KOKPIT!$G$4:$G$20000,KOKPIT!$E$4:$E$20000,I141),(SUMIFS(KOKPIT!$H$4:$H$20000,KOKPIT!$E$4:$E$20000,I141)-SUMIFS(KOKPIT!$G$4:$G$20000,KOKPIT!$E$4:$E$20000,I141))/1000)</f>
        <v>0</v>
      </c>
      <c r="G141" s="59">
        <f>IF($G$2="ZŁ",SUMIFS('KOKPIT-1'!$H$4:$H$20000,'KOKPIT-1'!$E$4:$E$20000,I141)-SUMIFS('KOKPIT-1'!$G$4:$G$20000,'KOKPIT-1'!$E$4:$E$20000,I141),(SUMIFS('KOKPIT-1'!$H$4:$H$20000,'KOKPIT-1'!$E$4:$E$20000,I141)-SUMIFS('KOKPIT-1'!$G$4:$G$20000,'KOKPIT-1'!$E$4:$E$20000,I141))/1000)</f>
        <v>0</v>
      </c>
      <c r="I141" s="29" t="str">
        <f>"P"&amp;A109&amp;B127&amp;C138&amp;D141</f>
        <v>PBIII3c</v>
      </c>
    </row>
    <row r="142" spans="3:9" x14ac:dyDescent="0.3">
      <c r="D142" s="39" t="s">
        <v>193</v>
      </c>
      <c r="E142" s="43" t="s">
        <v>316</v>
      </c>
      <c r="F142" s="44">
        <f>SUM(F143:F144)</f>
        <v>183693.94</v>
      </c>
      <c r="G142" s="44">
        <f>SUM(G143:G144)</f>
        <v>183693.94</v>
      </c>
      <c r="I142" s="45" t="s">
        <v>322</v>
      </c>
    </row>
    <row r="143" spans="3:9" x14ac:dyDescent="0.3">
      <c r="D143" s="9">
        <v>1</v>
      </c>
      <c r="E143" s="14" t="s">
        <v>242</v>
      </c>
      <c r="F143" s="59">
        <f>IF($G$2="ZŁ",SUMIFS(KOKPIT!$H$4:$H$20000,KOKPIT!$E$4:$E$20000,I143),(SUMIFS(KOKPIT!$H$4:$H$20000,KOKPIT!$E$4:$E$20000,I143))/1000)</f>
        <v>183693.94</v>
      </c>
      <c r="G143" s="59">
        <f>IF($G$2="ZŁ",SUMIFS('KOKPIT-1'!$H$4:$H$20000,'KOKPIT-1'!$E$4:$E$20000,I143),(SUMIFS('KOKPIT-1'!$H$4:$H$20000,'KOKPIT-1'!$E$4:$E$20000,I143))/1000)</f>
        <v>183693.94</v>
      </c>
      <c r="I143" s="29" t="str">
        <f>"P"&amp;A109&amp;B127&amp;C138&amp;D142&amp;D143</f>
        <v>PBIII3d1</v>
      </c>
    </row>
    <row r="144" spans="3:9" x14ac:dyDescent="0.3">
      <c r="D144" s="9">
        <v>2</v>
      </c>
      <c r="E144" s="14" t="s">
        <v>243</v>
      </c>
      <c r="F144" s="59">
        <f>IF($G$2="ZŁ",SUMIFS(KOKPIT!$H$4:$H$20000,KOKPIT!$E$4:$E$20000,I144),(SUMIFS(KOKPIT!$H$4:$H$20000,KOKPIT!$E$4:$E$20000,I144))/1000)</f>
        <v>0</v>
      </c>
      <c r="G144" s="59">
        <f>IF($G$2="ZŁ",SUMIFS('KOKPIT-1'!$H$4:$H$20000,'KOKPIT-1'!$E$4:$E$20000,I144),(SUMIFS('KOKPIT-1'!$H$4:$H$20000,'KOKPIT-1'!$E$4:$E$20000,I144))/1000)</f>
        <v>0</v>
      </c>
      <c r="I144" s="29" t="str">
        <f>"P"&amp;A109&amp;B127&amp;C138&amp;D142&amp;D144</f>
        <v>PBIII3d2</v>
      </c>
    </row>
    <row r="145" spans="2:9" x14ac:dyDescent="0.3">
      <c r="D145" s="34" t="s">
        <v>195</v>
      </c>
      <c r="E145" s="14" t="s">
        <v>323</v>
      </c>
      <c r="F145" s="59">
        <f>IF($G$2="ZŁ",SUMIFS(KOKPIT!$H$4:$H$20000,KOKPIT!$E$4:$E$20000,I145),(SUMIFS(KOKPIT!$H$4:$H$20000,KOKPIT!$E$4:$E$20000,I145))/1000)</f>
        <v>0</v>
      </c>
      <c r="G145" s="59">
        <f>IF($G$2="ZŁ",SUMIFS('KOKPIT-1'!$H$4:$H$20000,'KOKPIT-1'!$E$4:$E$20000,I145),(SUMIFS('KOKPIT-1'!$H$4:$H$20000,'KOKPIT-1'!$E$4:$E$20000,I145))/1000)</f>
        <v>0</v>
      </c>
      <c r="I145" s="29" t="str">
        <f>"P"&amp;A109&amp;B127&amp;C138&amp;D145</f>
        <v>PBIII3e</v>
      </c>
    </row>
    <row r="146" spans="2:9" x14ac:dyDescent="0.3">
      <c r="D146" s="34" t="s">
        <v>324</v>
      </c>
      <c r="E146" s="14" t="s">
        <v>312</v>
      </c>
      <c r="F146" s="59">
        <f>IF($G$2="ZŁ",SUMIFS(KOKPIT!$H$4:$H$20000,KOKPIT!$E$4:$E$20000,I146),(SUMIFS(KOKPIT!$H$4:$H$20000,KOKPIT!$E$4:$E$20000,I146))/1000)</f>
        <v>0</v>
      </c>
      <c r="G146" s="59">
        <f>IF($G$2="ZŁ",SUMIFS('KOKPIT-1'!$H$4:$H$20000,'KOKPIT-1'!$E$4:$E$20000,I146),(SUMIFS('KOKPIT-1'!$H$4:$H$20000,'KOKPIT-1'!$E$4:$E$20000,I146))/1000)</f>
        <v>0</v>
      </c>
      <c r="I146" s="29" t="str">
        <f>"P"&amp;A109&amp;B127&amp;C138&amp;D146</f>
        <v>PBIII3f</v>
      </c>
    </row>
    <row r="147" spans="2:9" x14ac:dyDescent="0.3">
      <c r="D147" s="34" t="s">
        <v>325</v>
      </c>
      <c r="E147" s="14" t="s">
        <v>326</v>
      </c>
      <c r="F147" s="59">
        <f>IF($G$2="ZŁ",SUMIFS(KOKPIT!$H$4:$H$20000,KOKPIT!$E$4:$E$20000,I147),(SUMIFS(KOKPIT!$H$4:$H$20000,KOKPIT!$E$4:$E$20000,I147))/1000)</f>
        <v>61279.450000000004</v>
      </c>
      <c r="G147" s="59">
        <f>IF($G$2="ZŁ",SUMIFS('KOKPIT-1'!$H$4:$H$20000,'KOKPIT-1'!$E$4:$E$20000,I147),(SUMIFS('KOKPIT-1'!$H$4:$H$20000,'KOKPIT-1'!$E$4:$E$20000,I147))/1000)</f>
        <v>61279.450000000004</v>
      </c>
      <c r="I147" s="29" t="str">
        <f>"P"&amp;A109&amp;B127&amp;C138&amp;D147</f>
        <v>PBIII3g</v>
      </c>
    </row>
    <row r="148" spans="2:9" x14ac:dyDescent="0.3">
      <c r="D148" s="34" t="s">
        <v>327</v>
      </c>
      <c r="E148" s="14" t="s">
        <v>328</v>
      </c>
      <c r="F148" s="59">
        <f>IF($G$2="ZŁ",SUMIFS(KOKPIT!$H$4:$H$20000,KOKPIT!$E$4:$E$20000,I148),(SUMIFS(KOKPIT!$H$4:$H$20000,KOKPIT!$E$4:$E$20000,I148))/1000)</f>
        <v>26695.41</v>
      </c>
      <c r="G148" s="59">
        <f>IF($G$2="ZŁ",SUMIFS('KOKPIT-1'!$H$4:$H$20000,'KOKPIT-1'!$E$4:$E$20000,I148),(SUMIFS('KOKPIT-1'!$H$4:$H$20000,'KOKPIT-1'!$E$4:$E$20000,I148))/1000)</f>
        <v>26695.41</v>
      </c>
      <c r="I148" s="29" t="str">
        <f>"P"&amp;A109&amp;B127&amp;C138&amp;D148</f>
        <v>PBIII3h</v>
      </c>
    </row>
    <row r="149" spans="2:9" x14ac:dyDescent="0.3">
      <c r="D149" s="35" t="s">
        <v>329</v>
      </c>
      <c r="E149" s="14" t="s">
        <v>244</v>
      </c>
      <c r="F149" s="59">
        <f>IF($G$2="ZŁ",SUMIFS(KOKPIT!$H$4:$H$20000,KOKPIT!$E$4:$E$20000,I149),(SUMIFS(KOKPIT!$H$4:$H$20000,KOKPIT!$E$4:$E$20000,I149))/1000)</f>
        <v>0</v>
      </c>
      <c r="G149" s="59">
        <f>IF($G$2="ZŁ",SUMIFS('KOKPIT-1'!$H$4:$H$20000,'KOKPIT-1'!$E$4:$E$20000,I149),(SUMIFS('KOKPIT-1'!$H$4:$H$20000,'KOKPIT-1'!$E$4:$E$20000,I149))/1000)</f>
        <v>0</v>
      </c>
      <c r="I149" s="29" t="str">
        <f>"P"&amp;A109&amp;B127&amp;C138&amp;D149</f>
        <v>PBIII3i</v>
      </c>
    </row>
    <row r="150" spans="2:9" x14ac:dyDescent="0.3">
      <c r="C150" s="127">
        <v>4</v>
      </c>
      <c r="D150" s="127"/>
      <c r="E150" s="14" t="s">
        <v>330</v>
      </c>
      <c r="F150" s="59">
        <f>IF($G$2="ZŁ",SUMIFS(KOKPIT!$H$4:$H$20000,KOKPIT!$E$4:$E$20000,I150),(SUMIFS(KOKPIT!$H$4:$H$20000,KOKPIT!$E$4:$E$20000,I150))/1000)</f>
        <v>0</v>
      </c>
      <c r="G150" s="59">
        <f>IF($G$2="ZŁ",SUMIFS('KOKPIT-1'!$H$4:$H$20000,'KOKPIT-1'!$E$4:$E$20000,I150),(SUMIFS('KOKPIT-1'!$H$4:$H$20000,'KOKPIT-1'!$E$4:$E$20000,I150))/1000)</f>
        <v>0</v>
      </c>
      <c r="I150" s="29" t="str">
        <f>"P"&amp;A109&amp;B127&amp;C150</f>
        <v>PBIII4</v>
      </c>
    </row>
    <row r="151" spans="2:9" x14ac:dyDescent="0.3">
      <c r="B151" s="130" t="s">
        <v>205</v>
      </c>
      <c r="C151" s="130"/>
      <c r="D151" s="130"/>
      <c r="E151" s="25" t="s">
        <v>331</v>
      </c>
      <c r="F151" s="30">
        <f>SUM(F152:F153)</f>
        <v>0</v>
      </c>
      <c r="G151" s="30">
        <f>SUM(G152:G153)</f>
        <v>0</v>
      </c>
      <c r="I151" s="37" t="s">
        <v>332</v>
      </c>
    </row>
    <row r="152" spans="2:9" x14ac:dyDescent="0.3">
      <c r="C152" s="127">
        <v>1</v>
      </c>
      <c r="D152" s="127"/>
      <c r="E152" s="14" t="s">
        <v>333</v>
      </c>
      <c r="F152" s="59">
        <f>IF($G$2="ZŁ",SUMIFS(KOKPIT!$H$4:$H$20000,KOKPIT!$E$4:$E$20000,I152)-SUMIFS(KOKPIT!$G$4:$G$20000,KOKPIT!$E$4:$E$20000,I152),(SUMIFS(KOKPIT!$H$4:$H$20000,KOKPIT!$E$4:$E$20000,I152)-SUMIFS(KOKPIT!$G$4:$G$20000,KOKPIT!$E$4:$E$20000,I152))/1000)</f>
        <v>0</v>
      </c>
      <c r="G152" s="59">
        <f>IF($G$2="ZŁ",SUMIFS('KOKPIT-1'!$H$4:$H$20000,'KOKPIT-1'!$E$4:$E$20000,I152)-SUMIFS('KOKPIT-1'!$G$4:$G$20000,'KOKPIT-1'!$E$4:$E$20000,I152),(SUMIFS('KOKPIT-1'!$H$4:$H$20000,'KOKPIT-1'!$E$4:$E$20000,I152)-SUMIFS('KOKPIT-1'!$G$4:$G$20000,'KOKPIT-1'!$E$4:$E$20000,I152))/1000)</f>
        <v>0</v>
      </c>
      <c r="I152" s="29" t="str">
        <f>"P"&amp;A109&amp;B151&amp;C152</f>
        <v>PBIV1</v>
      </c>
    </row>
    <row r="153" spans="2:9" ht="13.5" thickBot="1" x14ac:dyDescent="0.35">
      <c r="C153" s="127">
        <v>2</v>
      </c>
      <c r="D153" s="127"/>
      <c r="E153" s="14" t="s">
        <v>226</v>
      </c>
      <c r="F153" s="59">
        <f>IF($G$2="ZŁ",SUMIFS(KOKPIT!$H$4:$H$20000,KOKPIT!$E$4:$E$20000,I153)-SUMIFS(KOKPIT!$G$4:$G$20000,KOKPIT!$E$4:$E$20000,I153),(SUMIFS(KOKPIT!$H$4:$H$20000,KOKPIT!$E$4:$E$20000,I153)-SUMIFS(KOKPIT!$G$4:$G$20000,KOKPIT!$E$4:$E$20000,I153))/1000)</f>
        <v>0</v>
      </c>
      <c r="G153" s="59">
        <f>IF($G$2="ZŁ",SUMIFS('KOKPIT-1'!$H$4:$H$20000,'KOKPIT-1'!$E$4:$E$20000,I153)-SUMIFS('KOKPIT-1'!$G$4:$G$20000,'KOKPIT-1'!$E$4:$E$20000,I153),(SUMIFS('KOKPIT-1'!$H$4:$H$20000,'KOKPIT-1'!$E$4:$E$20000,I153)-SUMIFS('KOKPIT-1'!$G$4:$G$20000,'KOKPIT-1'!$E$4:$E$20000,I153))/1000)</f>
        <v>0</v>
      </c>
      <c r="I153" s="36" t="str">
        <f>"P"&amp;A109&amp;B151&amp;C153</f>
        <v>PBIV2</v>
      </c>
    </row>
    <row r="154" spans="2:9" ht="13.5" thickBot="1" x14ac:dyDescent="0.35">
      <c r="E154" s="50" t="s">
        <v>334</v>
      </c>
      <c r="F154" s="51">
        <f>F97+F109</f>
        <v>468267.19999999995</v>
      </c>
      <c r="G154" s="51">
        <f>G97+G109</f>
        <v>468267.19999999995</v>
      </c>
      <c r="I154" s="60" t="s">
        <v>335</v>
      </c>
    </row>
  </sheetData>
  <mergeCells count="68">
    <mergeCell ref="L3:O3"/>
    <mergeCell ref="C20:D20"/>
    <mergeCell ref="A4:E4"/>
    <mergeCell ref="A5:G5"/>
    <mergeCell ref="A6:D6"/>
    <mergeCell ref="B7:D7"/>
    <mergeCell ref="C8:D8"/>
    <mergeCell ref="C9:D9"/>
    <mergeCell ref="C10:D10"/>
    <mergeCell ref="C11:D11"/>
    <mergeCell ref="B12:D12"/>
    <mergeCell ref="C13:D13"/>
    <mergeCell ref="C19:D19"/>
    <mergeCell ref="C47:D47"/>
    <mergeCell ref="B21:D21"/>
    <mergeCell ref="C22:D22"/>
    <mergeCell ref="C23:D23"/>
    <mergeCell ref="C24:D24"/>
    <mergeCell ref="B25:D25"/>
    <mergeCell ref="C26:D26"/>
    <mergeCell ref="C27:D27"/>
    <mergeCell ref="C28:D28"/>
    <mergeCell ref="C44:D44"/>
    <mergeCell ref="B45:D45"/>
    <mergeCell ref="C46:D46"/>
    <mergeCell ref="B73:D73"/>
    <mergeCell ref="A48:D48"/>
    <mergeCell ref="B49:D49"/>
    <mergeCell ref="C50:D50"/>
    <mergeCell ref="C51:D51"/>
    <mergeCell ref="C52:D52"/>
    <mergeCell ref="C53:D53"/>
    <mergeCell ref="C54:D54"/>
    <mergeCell ref="B55:D55"/>
    <mergeCell ref="C56:D56"/>
    <mergeCell ref="C61:D61"/>
    <mergeCell ref="C66:D66"/>
    <mergeCell ref="B106:D106"/>
    <mergeCell ref="C74:D74"/>
    <mergeCell ref="C89:D89"/>
    <mergeCell ref="B90:D90"/>
    <mergeCell ref="A91:D91"/>
    <mergeCell ref="A92:D92"/>
    <mergeCell ref="A96:G96"/>
    <mergeCell ref="A97:D97"/>
    <mergeCell ref="B98:D98"/>
    <mergeCell ref="B99:D99"/>
    <mergeCell ref="B101:D101"/>
    <mergeCell ref="B103:D103"/>
    <mergeCell ref="B127:D127"/>
    <mergeCell ref="B107:D107"/>
    <mergeCell ref="B108:D108"/>
    <mergeCell ref="A109:D109"/>
    <mergeCell ref="B110:D110"/>
    <mergeCell ref="C111:D111"/>
    <mergeCell ref="C112:D112"/>
    <mergeCell ref="C115:D115"/>
    <mergeCell ref="B118:D118"/>
    <mergeCell ref="C119:D119"/>
    <mergeCell ref="C120:D120"/>
    <mergeCell ref="C121:D121"/>
    <mergeCell ref="C153:D153"/>
    <mergeCell ref="C128:D128"/>
    <mergeCell ref="C133:D133"/>
    <mergeCell ref="C138:D138"/>
    <mergeCell ref="C150:D150"/>
    <mergeCell ref="B151:D151"/>
    <mergeCell ref="C152:D152"/>
  </mergeCells>
  <conditionalFormatting sqref="L2:M2">
    <cfRule type="cellIs" dxfId="589" priority="4" operator="equal">
      <formula>"UWAGA! Niespójne zaokrąglenie"</formula>
    </cfRule>
    <cfRule type="cellIs" dxfId="588" priority="5" operator="equal">
      <formula>"OK"</formula>
    </cfRule>
    <cfRule type="cellIs" dxfId="587" priority="6" operator="equal">
      <formula>"BŁĄD"</formula>
    </cfRule>
  </conditionalFormatting>
  <dataValidations disablePrompts="1" count="1">
    <dataValidation type="list" allowBlank="1" showInputMessage="1" showErrorMessage="1" sqref="G2">
      <formula1>Rzad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1"/>
  <sheetViews>
    <sheetView showGridLines="0" zoomScaleNormal="100" workbookViewId="0">
      <pane ySplit="3" topLeftCell="A4" activePane="bottomLeft" state="frozen"/>
      <selection pane="bottomLeft" activeCell="G2" sqref="G2"/>
    </sheetView>
  </sheetViews>
  <sheetFormatPr defaultRowHeight="13" x14ac:dyDescent="0.3"/>
  <cols>
    <col min="1" max="1" width="2.54296875" style="9" bestFit="1" customWidth="1"/>
    <col min="2" max="2" width="3" style="9" bestFit="1" customWidth="1"/>
    <col min="3" max="3" width="2.36328125" style="9" bestFit="1" customWidth="1"/>
    <col min="4" max="4" width="2.1796875" style="9" customWidth="1"/>
    <col min="5" max="5" width="62.08984375" style="14" customWidth="1"/>
    <col min="6" max="6" width="17.81640625" style="18" bestFit="1" customWidth="1"/>
    <col min="7" max="7" width="17.453125" style="18" customWidth="1"/>
    <col min="8" max="8" width="3.81640625" style="9" customWidth="1"/>
    <col min="9" max="9" width="14.6328125" style="10" bestFit="1" customWidth="1"/>
    <col min="10" max="10" width="2.36328125" style="9" bestFit="1" customWidth="1"/>
    <col min="11" max="11" width="4.54296875" style="9" bestFit="1" customWidth="1"/>
    <col min="12" max="12" width="11.08984375" style="9" bestFit="1" customWidth="1"/>
    <col min="13" max="13" width="9" style="9" bestFit="1" customWidth="1"/>
    <col min="14" max="16384" width="8.7265625" style="9"/>
  </cols>
  <sheetData>
    <row r="1" spans="1:13" ht="13.5" thickBot="1" x14ac:dyDescent="0.35">
      <c r="A1" s="6" t="str">
        <f>JPK_KR!L2</f>
        <v>Akademia sp. z o.o.</v>
      </c>
      <c r="B1" s="7"/>
      <c r="C1" s="8"/>
      <c r="D1" s="6"/>
      <c r="E1" s="7"/>
      <c r="F1" s="8" t="s">
        <v>169</v>
      </c>
      <c r="G1" s="8">
        <f>JPK_KR!K2</f>
        <v>0</v>
      </c>
      <c r="L1" s="11">
        <f>F4</f>
        <v>2019</v>
      </c>
      <c r="M1" s="11">
        <f>G4</f>
        <v>2019</v>
      </c>
    </row>
    <row r="2" spans="1:13" x14ac:dyDescent="0.3">
      <c r="B2" s="12"/>
      <c r="C2" s="13"/>
      <c r="D2" s="106"/>
      <c r="E2" s="98" t="s">
        <v>510</v>
      </c>
      <c r="F2" s="15" t="s">
        <v>170</v>
      </c>
      <c r="G2" s="16" t="s">
        <v>171</v>
      </c>
      <c r="J2" s="17" t="s">
        <v>172</v>
      </c>
      <c r="K2" s="17" t="s">
        <v>173</v>
      </c>
      <c r="L2" s="17" t="str">
        <f>IF(F12=F21,"OK","BŁĄD")</f>
        <v>BŁĄD</v>
      </c>
      <c r="M2" s="17" t="str">
        <f>IF(G12=G21,"OK","BŁĄD")</f>
        <v>BŁĄD</v>
      </c>
    </row>
    <row r="3" spans="1:13" ht="13.5" thickBot="1" x14ac:dyDescent="0.35">
      <c r="A3" s="153" t="s">
        <v>549</v>
      </c>
      <c r="B3" s="153"/>
      <c r="C3" s="153"/>
      <c r="D3" s="153"/>
      <c r="E3" s="105" t="str">
        <f>RZiSZ4!D2</f>
        <v>art. 3 ust. 1a pkt 1, 3 i 4 oraz ust. 1b</v>
      </c>
      <c r="L3" s="107" t="str">
        <f>IF(KOKPIT!B1="Z4","","wyliczenia nieprawidłowe- wybrano"&amp;" "&amp;KOKPIT!B1)</f>
        <v>wyliczenia nieprawidłowe- wybrano Z1</v>
      </c>
    </row>
    <row r="4" spans="1:13" ht="13.5" thickBot="1" x14ac:dyDescent="0.35">
      <c r="A4" s="143" t="str">
        <f>"B  I  L  A  N  S    za  "&amp;F4&amp;" rok"</f>
        <v>B  I  L  A  N  S    za  2019 rok</v>
      </c>
      <c r="B4" s="144"/>
      <c r="C4" s="144"/>
      <c r="D4" s="144"/>
      <c r="E4" s="145"/>
      <c r="F4" s="11">
        <f>YEAR(JPK_KR!G2)</f>
        <v>2019</v>
      </c>
      <c r="G4" s="11">
        <f>YEAR('JPK_KR-1'!G2)</f>
        <v>2019</v>
      </c>
      <c r="I4" s="19" t="s">
        <v>174</v>
      </c>
    </row>
    <row r="5" spans="1:13" x14ac:dyDescent="0.3">
      <c r="A5" s="146" t="s">
        <v>175</v>
      </c>
      <c r="B5" s="146"/>
      <c r="C5" s="146"/>
      <c r="D5" s="146"/>
      <c r="E5" s="146"/>
      <c r="F5" s="146"/>
      <c r="G5" s="146"/>
      <c r="I5" s="20"/>
    </row>
    <row r="6" spans="1:13" x14ac:dyDescent="0.3">
      <c r="A6" s="157" t="s">
        <v>172</v>
      </c>
      <c r="B6" s="158"/>
      <c r="C6" s="158"/>
      <c r="D6" s="159"/>
      <c r="E6" s="113" t="s">
        <v>511</v>
      </c>
      <c r="F6" s="108">
        <f>IF($G$2="ZŁ",SUMIFS(KOKPIT!$C$4:$C$20000,KOKPIT!$A$4:$A$20000,I6)-SUMIFS(KOKPIT!$D$4:$D$20000,KOKPIT!$A$4:$A$20000,I6),(SUMIFS(KOKPIT!$C$4:$C$20000,KOKPIT!$A$4:$A$20000,I6)-SUMIFS(KOKPIT!$D$4:$D$20000,KOKPIT!$A$4:$A$20000,I6))/1000)</f>
        <v>0</v>
      </c>
      <c r="G6" s="108">
        <f>IF($G$2="ZŁ",SUMIFS('KOKPIT-1'!$C$4:$C$20000,'KOKPIT-1'!$A$4:$A$20000,I6)-SUMIFS('KOKPIT-1'!$D$4:$D$20000,'KOKPIT-1'!$A$4:$A$20000,I6),(SUMIFS('KOKPIT-1'!$C$4:$C$20000,'KOKPIT-1'!$A$4:$A$20000,I6)-SUMIFS('KOKPIT-1'!$D$4:$D$20000,'KOKPIT-1'!$A$4:$A$20000,I6))/1000)</f>
        <v>0</v>
      </c>
      <c r="I6" s="119" t="s">
        <v>467</v>
      </c>
    </row>
    <row r="7" spans="1:13" x14ac:dyDescent="0.3">
      <c r="A7" s="157" t="s">
        <v>227</v>
      </c>
      <c r="B7" s="158"/>
      <c r="C7" s="158"/>
      <c r="D7" s="159"/>
      <c r="E7" s="113" t="s">
        <v>512</v>
      </c>
      <c r="F7" s="108">
        <f>IF($G$2="ZŁ",SUMIFS(KOKPIT!$C$4:$C$20000,KOKPIT!$A$4:$A$20000,I7),(SUMIFS(KOKPIT!$C$4:$C$20000,KOKPIT!$A$4:$A$20000,I7))/1000)</f>
        <v>0</v>
      </c>
      <c r="G7" s="108">
        <f>IF($G$2="ZŁ",SUMIFS('KOKPIT-1'!$C$4:$C$20000,'KOKPIT-1'!$A$4:$A$20000,I7),(SUMIFS('KOKPIT-1'!$C$4:$C$20000,'KOKPIT-1'!$A$4:$A$20000,I7))/1000)</f>
        <v>0</v>
      </c>
      <c r="I7" s="119" t="s">
        <v>513</v>
      </c>
    </row>
    <row r="8" spans="1:13" x14ac:dyDescent="0.3">
      <c r="B8" s="154" t="s">
        <v>178</v>
      </c>
      <c r="C8" s="155"/>
      <c r="D8" s="156"/>
      <c r="E8" s="109" t="s">
        <v>230</v>
      </c>
      <c r="F8" s="110">
        <f>IF($G$2="ZŁ",SUMIFS(KOKPIT!$C$4:$C$20000,KOKPIT!$A$4:$A$20000,I8),(SUMIFS(KOKPIT!$C$4:$C$20000,KOKPIT!$A$4:$A$20000,I8))/1000)</f>
        <v>0</v>
      </c>
      <c r="G8" s="110">
        <f>IF($G$2="ZŁ",SUMIFS('KOKPIT-1'!$C$4:$C$20000,'KOKPIT-1'!$A$4:$A$20000,I8)-SUMIFS('KOKPIT-1'!$D$4:$D$20000,'KOKPIT-1'!$A$4:$A$20000,I8),(SUMIFS('KOKPIT-1'!$C$4:$C$20000,'KOKPIT-1'!$A$4:$A$20000,I8)-SUMIFS('KOKPIT-1'!$D$4:$D$20000,'KOKPIT-1'!$A$4:$A$20000,I8))/1000)</f>
        <v>0</v>
      </c>
      <c r="I8" s="112" t="s">
        <v>474</v>
      </c>
    </row>
    <row r="9" spans="1:13" x14ac:dyDescent="0.3">
      <c r="B9" s="154" t="s">
        <v>183</v>
      </c>
      <c r="C9" s="155"/>
      <c r="D9" s="156"/>
      <c r="E9" s="109" t="s">
        <v>473</v>
      </c>
      <c r="F9" s="110">
        <f>IF($G$2="ZŁ",SUMIFS(KOKPIT!$C$4:$C$20000,KOKPIT!$A$4:$A$20000,I9),(SUMIFS(KOKPIT!$C$4:$C$20000,KOKPIT!$A$4:$A$20000,I9))/1000)</f>
        <v>0</v>
      </c>
      <c r="G9" s="110">
        <f>IF($G$2="ZŁ",SUMIFS('KOKPIT-1'!$C$4:$C$20000,'KOKPIT-1'!$A$4:$A$20000,I9)-SUMIFS('KOKPIT-1'!$D$4:$D$20000,'KOKPIT-1'!$A$4:$A$20000,I9),(SUMIFS('KOKPIT-1'!$C$4:$C$20000,'KOKPIT-1'!$A$4:$A$20000,I9)-SUMIFS('KOKPIT-1'!$D$4:$D$20000,'KOKPIT-1'!$A$4:$A$20000,I9))/1000)</f>
        <v>-812</v>
      </c>
      <c r="I9" s="112" t="s">
        <v>475</v>
      </c>
    </row>
    <row r="10" spans="1:13" x14ac:dyDescent="0.3">
      <c r="A10" s="157" t="s">
        <v>268</v>
      </c>
      <c r="B10" s="158"/>
      <c r="C10" s="158"/>
      <c r="D10" s="159"/>
      <c r="E10" s="113" t="s">
        <v>269</v>
      </c>
      <c r="F10" s="108">
        <f>IF($G$2="ZŁ",SUMIFS(KOKPIT!$C$4:$C$20000,KOKPIT!$A$4:$A$20000,I10)-SUMIFS(KOKPIT!$D$4:$D$20000,KOKPIT!$A$4:$A$20000,I10),(SUMIFS(KOKPIT!$C$4:$C$20000,KOKPIT!$A$4:$A$20000,I10)-SUMIFS(KOKPIT!$D$4:$D$20000,KOKPIT!$A$4:$A$20000,I10))/1000)</f>
        <v>0</v>
      </c>
      <c r="G10" s="108">
        <f>IF($G$2="ZŁ",SUMIFS('KOKPIT-1'!$C$4:$C$20000,'KOKPIT-1'!$A$4:$A$20000,I10)-SUMIFS('KOKPIT-1'!$D$4:$D$20000,'KOKPIT-1'!$A$4:$A$20000,I10),(SUMIFS('KOKPIT-1'!$C$4:$C$20000,'KOKPIT-1'!$A$4:$A$20000,I10)-SUMIFS('KOKPIT-1'!$D$4:$D$20000,'KOKPIT-1'!$A$4:$A$20000,I10))/1000)</f>
        <v>0</v>
      </c>
      <c r="I10" s="29" t="s">
        <v>408</v>
      </c>
    </row>
    <row r="11" spans="1:13" ht="13.5" thickBot="1" x14ac:dyDescent="0.35">
      <c r="A11" s="157" t="s">
        <v>270</v>
      </c>
      <c r="B11" s="158"/>
      <c r="C11" s="158"/>
      <c r="D11" s="159"/>
      <c r="E11" s="113" t="s">
        <v>271</v>
      </c>
      <c r="F11" s="108">
        <f>IF($G$2="ZŁ",SUMIFS(KOKPIT!$C$4:$C$20000,KOKPIT!$A$4:$A$20000,I11)-SUMIFS(KOKPIT!$D$4:$D$20000,KOKPIT!$A$4:$A$20000,I11),(SUMIFS(KOKPIT!$C$4:$C$20000,KOKPIT!$A$4:$A$20000,I11)-SUMIFS(KOKPIT!$D$4:$D$20000,KOKPIT!$A$4:$A$20000,I11))/1000)</f>
        <v>0</v>
      </c>
      <c r="G11" s="108">
        <f>IF($G$2="ZŁ",SUMIFS('KOKPIT-1'!$C$4:$C$20000,'KOKPIT-1'!$A$4:$A$20000,I11)-SUMIFS('KOKPIT-1'!$D$4:$D$20000,'KOKPIT-1'!$A$4:$A$20000,I11),(SUMIFS('KOKPIT-1'!$C$4:$C$20000,'KOKPIT-1'!$A$4:$A$20000,I11)-SUMIFS('KOKPIT-1'!$D$4:$D$20000,'KOKPIT-1'!$A$4:$A$20000,I11))/1000)</f>
        <v>0</v>
      </c>
      <c r="I11" s="29" t="s">
        <v>409</v>
      </c>
      <c r="L11" s="18"/>
    </row>
    <row r="12" spans="1:13" ht="13.5" thickBot="1" x14ac:dyDescent="0.35">
      <c r="E12" s="50" t="s">
        <v>272</v>
      </c>
      <c r="F12" s="51">
        <f>F7+F6</f>
        <v>0</v>
      </c>
      <c r="G12" s="51">
        <f>G7+G6</f>
        <v>0</v>
      </c>
      <c r="I12" s="52" t="s">
        <v>273</v>
      </c>
    </row>
    <row r="14" spans="1:13" ht="13.5" thickBot="1" x14ac:dyDescent="0.35"/>
    <row r="15" spans="1:13" ht="14.5" customHeight="1" thickBot="1" x14ac:dyDescent="0.35">
      <c r="A15" s="140" t="s">
        <v>274</v>
      </c>
      <c r="B15" s="141"/>
      <c r="C15" s="141"/>
      <c r="D15" s="141"/>
      <c r="E15" s="141"/>
      <c r="F15" s="141"/>
      <c r="G15" s="141"/>
      <c r="I15" s="19" t="s">
        <v>174</v>
      </c>
      <c r="M15" s="18"/>
    </row>
    <row r="16" spans="1:13" ht="15" customHeight="1" x14ac:dyDescent="0.3">
      <c r="A16" s="157" t="s">
        <v>172</v>
      </c>
      <c r="B16" s="158"/>
      <c r="C16" s="158"/>
      <c r="D16" s="159"/>
      <c r="E16" s="114" t="s">
        <v>514</v>
      </c>
      <c r="F16" s="115">
        <f>IF($G$2="ZŁ",SUMIFS(KOKPIT!$H$4:$H$20000,KOKPIT!$E$4:$E$20000,I16)-SUMIFS(KOKPIT!$G$4:$G$20000,KOKPIT!$E$4:$E$20000,I16)+RZiSZ4!C15+RZiSZ4!C16,(SUMIFS(KOKPIT!$H$4:$H$20000,KOKPIT!$E$4:$E$20000,I16)-SUMIFS(KOKPIT!$G$4:$G$20000,KOKPIT!$E$4:$E$20000,I16)+RZiSZ4!C15+RZiSZ4!C16)/1000)</f>
        <v>-34524.009999999995</v>
      </c>
      <c r="G16" s="115">
        <f>IF($G$2="ZŁ",SUMIFS('KOKPIT-1'!$H$4:$H$20000,'KOKPIT-1'!$E$4:$E$20000,I16)-SUMIFS('KOKPIT-1'!$G$4:$G$20000,'KOKPIT-1'!$E$4:$E$20000,I16)+RZiSZ4!D15+RZiSZ4!D16,(SUMIFS('KOKPIT-1'!$H$4:$H$20000,'KOKPIT-1'!$E$4:$E$20000,I16)-SUMIFS('KOKPIT-1'!$G$4:$G$20000,'KOKPIT-1'!$E$4:$E$20000,I16)+RZiSZ4!D15+RZiSZ4!D16)/1000)</f>
        <v>-34524.009999999995</v>
      </c>
      <c r="I16" s="117" t="s">
        <v>517</v>
      </c>
    </row>
    <row r="17" spans="1:9" x14ac:dyDescent="0.3">
      <c r="B17" s="134" t="s">
        <v>178</v>
      </c>
      <c r="C17" s="135"/>
      <c r="D17" s="136"/>
      <c r="E17" s="56" t="s">
        <v>277</v>
      </c>
      <c r="F17" s="28">
        <f>IF($G$2="ZŁ",SUMIFS(KOKPIT!$H$4:$H$20000,KOKPIT!$E$4:$E$20000,I17)-SUMIFS(KOKPIT!$G$4:$G$20000,KOKPIT!$E$4:$E$20000,I17),(SUMIFS(KOKPIT!$H$4:$H$20000,KOKPIT!$E$4:$E$20000,I17)-SUMIFS(KOKPIT!$G$4:$G$20000,KOKPIT!$E$4:$E$20000,I17))/1000)</f>
        <v>50000</v>
      </c>
      <c r="G17" s="28">
        <f>IF($G$2="ZŁ",SUMIFS('KOKPIT-1'!$H$4:$H$20000,'KOKPIT-1'!$E$4:$E$20000,I17)-SUMIFS('KOKPIT-1'!$G$4:$G$20000,'KOKPIT-1'!$E$4:$E$20000,I17),(SUMIFS('KOKPIT-1'!$H$4:$H$20000,'KOKPIT-1'!$E$4:$E$20000,I17)-SUMIFS('KOKPIT-1'!$G$4:$G$20000,'KOKPIT-1'!$E$4:$E$20000,I17))/1000)</f>
        <v>50000</v>
      </c>
      <c r="I17" s="29" t="s">
        <v>410</v>
      </c>
    </row>
    <row r="18" spans="1:9" x14ac:dyDescent="0.3">
      <c r="A18" s="157" t="s">
        <v>227</v>
      </c>
      <c r="B18" s="158"/>
      <c r="C18" s="158"/>
      <c r="D18" s="159"/>
      <c r="E18" s="113" t="s">
        <v>515</v>
      </c>
      <c r="F18" s="116">
        <f>IF($G$2="ZŁ",SUMIFS(KOKPIT!$H$4:$H$20000,KOKPIT!$E$4:$E$20000,I18),(SUMIFS(KOKPIT!$H$4:$H$20000,KOKPIT!$E$4:$E$20000,I18))/1000)</f>
        <v>0</v>
      </c>
      <c r="G18" s="116">
        <f>IF($G$2="ZŁ",SUMIFS('KOKPIT-1'!$H$4:$H$20000,'KOKPIT-1'!$E$4:$E$20000,I18),(SUMIFS('KOKPIT-1'!$H$4:$H$20000,'KOKPIT-1'!$E$4:$E$20000,I18))/1000)</f>
        <v>0</v>
      </c>
      <c r="I18" s="118" t="s">
        <v>518</v>
      </c>
    </row>
    <row r="19" spans="1:9" x14ac:dyDescent="0.3">
      <c r="B19" s="154" t="s">
        <v>178</v>
      </c>
      <c r="C19" s="155"/>
      <c r="D19" s="156"/>
      <c r="E19" s="111" t="s">
        <v>292</v>
      </c>
      <c r="F19" s="110">
        <f>IF($G$2="ZŁ",SUMIFS(KOKPIT!$H$4:$H$20000,KOKPIT!$E$4:$E$20000,I19)-SUMIFS(KOKPIT!$G$4:$G$20000,KOKPIT!$E$4:$E$20000,I19),(SUMIFS(KOKPIT!$H$4:$H$20000,KOKPIT!$E$4:$E$20000,I19)-SUMIFS(KOKPIT!$G$4:$G$20000,KOKPIT!$E$4:$E$20000,I19))/1000)</f>
        <v>0</v>
      </c>
      <c r="G19" s="110">
        <f>IF($G$2="ZŁ",SUMIFS('KOKPIT-1'!$H$4:$H$20000,'KOKPIT-1'!$E$4:$E$20000,I19)-SUMIFS('KOKPIT-1'!$G$4:$G$20000,'KOKPIT-1'!$E$4:$E$20000,I19),(SUMIFS('KOKPIT-1'!$H$4:$H$20000,'KOKPIT-1'!$E$4:$E$20000,I19)-SUMIFS('KOKPIT-1'!$G$4:$G$20000,'KOKPIT-1'!$E$4:$E$20000,I19))/1000)</f>
        <v>0</v>
      </c>
      <c r="I19" s="112" t="s">
        <v>481</v>
      </c>
    </row>
    <row r="20" spans="1:9" ht="13.5" thickBot="1" x14ac:dyDescent="0.35">
      <c r="B20" s="154" t="s">
        <v>183</v>
      </c>
      <c r="C20" s="155"/>
      <c r="D20" s="156"/>
      <c r="E20" s="111" t="s">
        <v>516</v>
      </c>
      <c r="F20" s="110">
        <f>IF($G$2="ZŁ",SUMIFS(KOKPIT!$H$4:$H$20000,KOKPIT!$E$4:$E$20000,I20)-SUMIFS(KOKPIT!$G$4:$G$20000,KOKPIT!$E$4:$E$20000,I20),(SUMIFS(KOKPIT!$H$4:$H$20000,KOKPIT!$E$4:$E$20000,I20)-SUMIFS(KOKPIT!$G$4:$G$20000,KOKPIT!$E$4:$E$20000,I20))/1000)</f>
        <v>0</v>
      </c>
      <c r="G20" s="110">
        <f>IF($G$2="ZŁ",SUMIFS('KOKPIT-1'!$H$4:$H$20000,'KOKPIT-1'!$E$4:$E$20000,I20)-SUMIFS('KOKPIT-1'!$G$4:$G$20000,'KOKPIT-1'!$E$4:$E$20000,I20),(SUMIFS('KOKPIT-1'!$H$4:$H$20000,'KOKPIT-1'!$E$4:$E$20000,I20)-SUMIFS('KOKPIT-1'!$G$4:$G$20000,'KOKPIT-1'!$E$4:$E$20000,I20))/1000)</f>
        <v>0</v>
      </c>
      <c r="I20" s="112" t="s">
        <v>482</v>
      </c>
    </row>
    <row r="21" spans="1:9" ht="13.5" thickBot="1" x14ac:dyDescent="0.35">
      <c r="E21" s="50" t="s">
        <v>334</v>
      </c>
      <c r="F21" s="51">
        <f>F16+F18</f>
        <v>-34524.009999999995</v>
      </c>
      <c r="G21" s="51">
        <f>G16+G18</f>
        <v>-34524.009999999995</v>
      </c>
      <c r="I21" s="60" t="s">
        <v>335</v>
      </c>
    </row>
  </sheetData>
  <mergeCells count="15">
    <mergeCell ref="A3:D3"/>
    <mergeCell ref="B20:D20"/>
    <mergeCell ref="A18:D18"/>
    <mergeCell ref="B19:D19"/>
    <mergeCell ref="A16:D16"/>
    <mergeCell ref="B17:D17"/>
    <mergeCell ref="A10:D10"/>
    <mergeCell ref="A11:D11"/>
    <mergeCell ref="A15:G15"/>
    <mergeCell ref="B9:D9"/>
    <mergeCell ref="A7:D7"/>
    <mergeCell ref="B8:D8"/>
    <mergeCell ref="A4:E4"/>
    <mergeCell ref="A5:G5"/>
    <mergeCell ref="A6:D6"/>
  </mergeCells>
  <conditionalFormatting sqref="L2:M2">
    <cfRule type="cellIs" dxfId="586" priority="4" operator="equal">
      <formula>"UWAGA! Niespójne zaokrąglenie"</formula>
    </cfRule>
    <cfRule type="cellIs" dxfId="585" priority="5" operator="equal">
      <formula>"OK"</formula>
    </cfRule>
    <cfRule type="cellIs" dxfId="584" priority="6" operator="equal">
      <formula>"BŁĄD"</formula>
    </cfRule>
  </conditionalFormatting>
  <dataValidations count="1">
    <dataValidation type="list" allowBlank="1" showInputMessage="1" showErrorMessage="1" sqref="G2">
      <formula1>Rzad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4"/>
  <sheetViews>
    <sheetView showGridLines="0" zoomScaleNormal="100" workbookViewId="0">
      <pane ySplit="3" topLeftCell="A4" activePane="bottomLeft" state="frozen"/>
      <selection pane="bottomLeft" activeCell="G41" sqref="G41"/>
    </sheetView>
  </sheetViews>
  <sheetFormatPr defaultRowHeight="13" x14ac:dyDescent="0.3"/>
  <cols>
    <col min="1" max="1" width="2.54296875" style="9" bestFit="1" customWidth="1"/>
    <col min="2" max="2" width="3" style="9" bestFit="1" customWidth="1"/>
    <col min="3" max="3" width="2.36328125" style="9" bestFit="1" customWidth="1"/>
    <col min="4" max="4" width="2.1796875" style="9" customWidth="1"/>
    <col min="5" max="5" width="62.08984375" style="14" customWidth="1"/>
    <col min="6" max="6" width="17.81640625" style="18" bestFit="1" customWidth="1"/>
    <col min="7" max="7" width="17.453125" style="18" customWidth="1"/>
    <col min="8" max="8" width="3.81640625" style="9" customWidth="1"/>
    <col min="9" max="9" width="14.6328125" style="10" bestFit="1" customWidth="1"/>
    <col min="10" max="10" width="2.36328125" style="9" bestFit="1" customWidth="1"/>
    <col min="11" max="11" width="4.54296875" style="9" bestFit="1" customWidth="1"/>
    <col min="12" max="12" width="7.1796875" style="9" customWidth="1"/>
    <col min="13" max="13" width="6.26953125" style="9" customWidth="1"/>
    <col min="14" max="16384" width="8.7265625" style="9"/>
  </cols>
  <sheetData>
    <row r="1" spans="1:13" ht="13.5" thickBot="1" x14ac:dyDescent="0.35">
      <c r="A1" s="6" t="str">
        <f>JPK_KR!L2</f>
        <v>Akademia sp. z o.o.</v>
      </c>
      <c r="B1" s="7"/>
      <c r="C1" s="8"/>
      <c r="D1" s="6"/>
      <c r="E1" s="7"/>
      <c r="F1" s="8" t="s">
        <v>169</v>
      </c>
      <c r="G1" s="8">
        <f>JPK_KR!K2</f>
        <v>0</v>
      </c>
      <c r="L1" s="11">
        <f>F4</f>
        <v>2019</v>
      </c>
      <c r="M1" s="11">
        <f>G4</f>
        <v>2019</v>
      </c>
    </row>
    <row r="2" spans="1:13" x14ac:dyDescent="0.3">
      <c r="B2" s="12"/>
      <c r="C2" s="13"/>
      <c r="D2" s="106"/>
      <c r="E2" s="98" t="s">
        <v>552</v>
      </c>
      <c r="F2" s="15" t="s">
        <v>170</v>
      </c>
      <c r="G2" s="16" t="s">
        <v>171</v>
      </c>
      <c r="J2" s="17" t="s">
        <v>172</v>
      </c>
      <c r="K2" s="17" t="s">
        <v>173</v>
      </c>
      <c r="L2" s="17" t="str">
        <f>IF(F28=F54,"OK","BŁĄD")</f>
        <v>BŁĄD</v>
      </c>
      <c r="M2" s="17" t="str">
        <f>IF(G28=G54,"OK","BŁĄD")</f>
        <v>BŁĄD</v>
      </c>
    </row>
    <row r="3" spans="1:13" ht="13.5" thickBot="1" x14ac:dyDescent="0.35">
      <c r="L3" s="107" t="str">
        <f>IF(KOKPIT!B1="Z5","","wyliczenia nieprawidłowe- wybrano"&amp;" "&amp;KOKPIT!B1)</f>
        <v>wyliczenia nieprawidłowe- wybrano Z1</v>
      </c>
    </row>
    <row r="4" spans="1:13" ht="13.5" thickBot="1" x14ac:dyDescent="0.35">
      <c r="A4" s="143" t="str">
        <f>"B  I  L  A  N  S    za  "&amp;F4&amp;" rok"</f>
        <v>B  I  L  A  N  S    za  2019 rok</v>
      </c>
      <c r="B4" s="144"/>
      <c r="C4" s="144"/>
      <c r="D4" s="144"/>
      <c r="E4" s="145"/>
      <c r="F4" s="11">
        <f>YEAR(JPK_KR!G2)</f>
        <v>2019</v>
      </c>
      <c r="G4" s="11">
        <f>YEAR('JPK_KR-1'!G2)</f>
        <v>2019</v>
      </c>
      <c r="I4" s="19" t="s">
        <v>174</v>
      </c>
    </row>
    <row r="5" spans="1:13" x14ac:dyDescent="0.3">
      <c r="A5" s="146" t="s">
        <v>175</v>
      </c>
      <c r="B5" s="146"/>
      <c r="C5" s="146"/>
      <c r="D5" s="146"/>
      <c r="E5" s="146"/>
      <c r="F5" s="146"/>
      <c r="G5" s="146"/>
      <c r="I5" s="20"/>
    </row>
    <row r="6" spans="1:13" x14ac:dyDescent="0.3">
      <c r="A6" s="147" t="s">
        <v>172</v>
      </c>
      <c r="B6" s="148"/>
      <c r="C6" s="148"/>
      <c r="D6" s="149"/>
      <c r="E6" s="21" t="s">
        <v>176</v>
      </c>
      <c r="F6" s="22">
        <f>F7+F8+F11+F12+F15</f>
        <v>0</v>
      </c>
      <c r="G6" s="22">
        <f>G7+G8+G11+G12+G15</f>
        <v>0</v>
      </c>
      <c r="I6" s="23" t="s">
        <v>177</v>
      </c>
    </row>
    <row r="7" spans="1:13" x14ac:dyDescent="0.3">
      <c r="A7" s="24"/>
      <c r="B7" s="150" t="s">
        <v>178</v>
      </c>
      <c r="C7" s="151"/>
      <c r="D7" s="152"/>
      <c r="E7" s="25" t="s">
        <v>105</v>
      </c>
      <c r="F7" s="26">
        <f>IF($G$2="ZŁ",SUMIFS(KOKPIT!$C$6:$C$20002,KOKPIT!$A$6:$A$20002,I7)-SUMIFS(KOKPIT!$D$6:$D$20002,KOKPIT!$A$6:$A$20002,I7),(SUMIFS(KOKPIT!$C$6:$C$20002,KOKPIT!$A$6:$A$20002,I7)-SUMIFS(KOKPIT!$D$6:$D$20002,KOKPIT!$A$6:$A$20002,I7))/1000)</f>
        <v>0</v>
      </c>
      <c r="G7" s="26">
        <f>IF($G$2="ZŁ",SUMIFS('KOKPIT-1'!$C$4:$C$20000,'KOKPIT-1'!$A$4:$A$20000,I7)-SUMIFS('KOKPIT-1'!$D$4:$D$20000,'KOKPIT-1'!$A$4:$A$20000,I7),(SUMIFS('KOKPIT-1'!$C$4:$C$20000,'KOKPIT-1'!$A$4:$A$20000,I7)-SUMIFS('KOKPIT-1'!$D$4:$D$20000,'KOKPIT-1'!$A$4:$A$20000,I7))/1000)</f>
        <v>0</v>
      </c>
      <c r="I7" s="27" t="s">
        <v>488</v>
      </c>
    </row>
    <row r="8" spans="1:13" x14ac:dyDescent="0.3">
      <c r="A8" s="24"/>
      <c r="B8" s="131" t="s">
        <v>183</v>
      </c>
      <c r="C8" s="132"/>
      <c r="D8" s="133"/>
      <c r="E8" s="25" t="s">
        <v>550</v>
      </c>
      <c r="F8" s="30">
        <f>IF($G$2="ZŁ",SUMIFS(KOKPIT!$C$6:$C$20002,KOKPIT!$A$6:$A$20002,I8)-SUMIFS(KOKPIT!$D$6:$D$20002,KOKPIT!$A$6:$A$20002,I8),(SUMIFS(KOKPIT!$C$6:$C$20002,KOKPIT!$A$6:$A$20002,I8)-SUMIFS(KOKPIT!$D$6:$D$20002,KOKPIT!$A$6:$A$20002,I8))/1000)</f>
        <v>0</v>
      </c>
      <c r="G8" s="30">
        <f>IF($G$2="ZŁ",SUMIFS('KOKPIT-1'!$C$4:$C$20000,'KOKPIT-1'!$A$4:$A$20000,I8)-SUMIFS('KOKPIT-1'!$D$4:$D$20000,'KOKPIT-1'!$A$4:$A$20000,I8),(SUMIFS('KOKPIT-1'!$C$4:$C$20000,'KOKPIT-1'!$A$4:$A$20000,I8)-SUMIFS('KOKPIT-1'!$D$4:$D$20000,'KOKPIT-1'!$A$4:$A$20000,I8))/1000)</f>
        <v>0</v>
      </c>
      <c r="I8" s="27" t="s">
        <v>489</v>
      </c>
    </row>
    <row r="9" spans="1:13" x14ac:dyDescent="0.3">
      <c r="C9" s="127">
        <v>1</v>
      </c>
      <c r="D9" s="127"/>
      <c r="E9" s="14" t="s">
        <v>104</v>
      </c>
      <c r="F9" s="28">
        <f>IF($G$2="ZŁ",SUMIFS(KOKPIT!$C$6:$C$20002,KOKPIT!$A$6:$A$20002,I9)-SUMIFS(KOKPIT!$D$6:$D$20002,KOKPIT!$A$6:$A$20002,I9),(SUMIFS(KOKPIT!$C$6:$C$20002,KOKPIT!$A$6:$A$20002,I9)-SUMIFS(KOKPIT!$D$6:$D$20002,KOKPIT!$A$6:$A$20002,I9))/1000)</f>
        <v>0</v>
      </c>
      <c r="G9" s="28">
        <f>IF($G$2="ZŁ",SUMIFS('KOKPIT-1'!$C$4:$C$20000,'KOKPIT-1'!$A$4:$A$20000,I9)-SUMIFS('KOKPIT-1'!$D$4:$D$20000,'KOKPIT-1'!$A$4:$A$20000,I9),(SUMIFS('KOKPIT-1'!$C$4:$C$20000,'KOKPIT-1'!$A$4:$A$20000,I9)-SUMIFS('KOKPIT-1'!$D$4:$D$20000,'KOKPIT-1'!$A$4:$A$20000,I9))/1000)</f>
        <v>0</v>
      </c>
      <c r="I9" s="33" t="s">
        <v>551</v>
      </c>
    </row>
    <row r="10" spans="1:13" x14ac:dyDescent="0.3">
      <c r="C10" s="127">
        <v>2</v>
      </c>
      <c r="D10" s="127"/>
      <c r="E10" s="14" t="s">
        <v>197</v>
      </c>
      <c r="F10" s="28">
        <f>IF($G$2="ZŁ",SUMIFS(KOKPIT!$C$6:$C$20002,KOKPIT!$A$6:$A$20002,I10)-SUMIFS(KOKPIT!$D$6:$D$20002,KOKPIT!$A$6:$A$20002,I10),(SUMIFS(KOKPIT!$C$6:$C$20002,KOKPIT!$A$6:$A$20002,I10)-SUMIFS(KOKPIT!$D$6:$D$20002,KOKPIT!$A$6:$A$20002,I10))/1000)</f>
        <v>0</v>
      </c>
      <c r="G10" s="28">
        <f>IF($G$2="ZŁ",SUMIFS('KOKPIT-1'!$C$4:$C$20000,'KOKPIT-1'!$A$4:$A$20000,I10)-SUMIFS('KOKPIT-1'!$D$4:$D$20000,'KOKPIT-1'!$A$4:$A$20000,I10),(SUMIFS('KOKPIT-1'!$C$4:$C$20000,'KOKPIT-1'!$A$4:$A$20000,I10)-SUMIFS('KOKPIT-1'!$D$4:$D$20000,'KOKPIT-1'!$A$4:$A$20000,I10))/1000)</f>
        <v>0</v>
      </c>
      <c r="I10" s="33" t="str">
        <f>"A"&amp;A6&amp;B8&amp;C10</f>
        <v>AAII2</v>
      </c>
    </row>
    <row r="11" spans="1:13" x14ac:dyDescent="0.3">
      <c r="A11" s="24"/>
      <c r="B11" s="131" t="s">
        <v>199</v>
      </c>
      <c r="C11" s="132"/>
      <c r="D11" s="133"/>
      <c r="E11" s="25" t="s">
        <v>200</v>
      </c>
      <c r="F11" s="30">
        <f>IF($G$2="ZŁ",SUMIFS(KOKPIT!$C$6:$C$20002,KOKPIT!$A$6:$A$20002,I11)-SUMIFS(KOKPIT!$D$6:$D$20002,KOKPIT!$A$6:$A$20002,I11),(SUMIFS(KOKPIT!$C$6:$C$20002,KOKPIT!$A$6:$A$20002,I11)-SUMIFS(KOKPIT!$D$6:$D$20002,KOKPIT!$A$6:$A$20002,I11))/1000)</f>
        <v>0</v>
      </c>
      <c r="G11" s="30">
        <f>IF($G$2="ZŁ",SUMIFS('KOKPIT-1'!$C$4:$C$20000,'KOKPIT-1'!$A$4:$A$20000,I11)-SUMIFS('KOKPIT-1'!$D$4:$D$20000,'KOKPIT-1'!$A$4:$A$20000,I11),(SUMIFS('KOKPIT-1'!$C$4:$C$20000,'KOKPIT-1'!$A$4:$A$20000,I11)-SUMIFS('KOKPIT-1'!$D$4:$D$20000,'KOKPIT-1'!$A$4:$A$20000,I11))/1000)</f>
        <v>0</v>
      </c>
      <c r="I11" s="27" t="s">
        <v>470</v>
      </c>
    </row>
    <row r="12" spans="1:13" x14ac:dyDescent="0.3">
      <c r="A12" s="37"/>
      <c r="B12" s="131" t="s">
        <v>205</v>
      </c>
      <c r="C12" s="132"/>
      <c r="D12" s="133"/>
      <c r="E12" s="38" t="s">
        <v>206</v>
      </c>
      <c r="F12" s="30">
        <f>SUM(F13:F14)</f>
        <v>0</v>
      </c>
      <c r="G12" s="30">
        <f>SUM(G13:G14)</f>
        <v>0</v>
      </c>
      <c r="I12" s="27" t="s">
        <v>207</v>
      </c>
    </row>
    <row r="13" spans="1:13" x14ac:dyDescent="0.3">
      <c r="C13" s="127">
        <v>1</v>
      </c>
      <c r="D13" s="127"/>
      <c r="E13" s="14" t="s">
        <v>208</v>
      </c>
      <c r="F13" s="28">
        <f>IF($G$2="ZŁ",SUMIFS(KOKPIT!$C$6:$C$20002,KOKPIT!$A$6:$A$20002,I13)-SUMIFS(KOKPIT!$D$6:$D$20002,KOKPIT!$A$6:$A$20002,I13),(SUMIFS(KOKPIT!$C$6:$C$20002,KOKPIT!$A$6:$A$20002,I13)-SUMIFS(KOKPIT!$D$6:$D$20002,KOKPIT!$A$6:$A$20002,I13)/1000))</f>
        <v>0</v>
      </c>
      <c r="G13" s="28">
        <f>IF($G$2="ZŁ",SUMIFS('KOKPIT-1'!$C$4:$C$20000,'KOKPIT-1'!$A$4:$A$20000,I13)-SUMIFS('KOKPIT-1'!$D$4:$D$20000,'KOKPIT-1'!$A$4:$A$20000,I13),(SUMIFS('KOKPIT-1'!$C$4:$C$20000,'KOKPIT-1'!$A$4:$A$20000,I13)-SUMIFS('KOKPIT-1'!$D$4:$D$20000,'KOKPIT-1'!$A$4:$A$20000,I13))/1000)</f>
        <v>0</v>
      </c>
      <c r="I13" s="29" t="s">
        <v>362</v>
      </c>
    </row>
    <row r="14" spans="1:13" x14ac:dyDescent="0.3">
      <c r="C14" s="127">
        <v>2</v>
      </c>
      <c r="D14" s="127"/>
      <c r="E14" s="14" t="s">
        <v>209</v>
      </c>
      <c r="F14" s="28">
        <f>IF($G$2="ZŁ",SUMIFS(KOKPIT!$C$6:$C$20002,KOKPIT!$A$6:$A$20002,I14)-SUMIFS(KOKPIT!$D$6:$D$20002,KOKPIT!$A$6:$A$20002,I14),(SUMIFS(KOKPIT!$C$6:$C$20002,KOKPIT!$A$6:$A$20002,I14)-SUMIFS(KOKPIT!$D$6:$D$20002,KOKPIT!$A$6:$A$20002,I14)/1000))</f>
        <v>0</v>
      </c>
      <c r="G14" s="28">
        <f>IF($G$2="ZŁ",SUMIFS('KOKPIT-1'!$C$4:$C$20000,'KOKPIT-1'!$A$4:$A$20000,I14)-SUMIFS('KOKPIT-1'!$D$4:$D$20000,'KOKPIT-1'!$A$4:$A$20000,I14),(SUMIFS('KOKPIT-1'!$C$4:$C$20000,'KOKPIT-1'!$A$4:$A$20000,I14)-SUMIFS('KOKPIT-1'!$D$4:$D$20000,'KOKPIT-1'!$A$4:$A$20000,I14))/1000)</f>
        <v>0</v>
      </c>
      <c r="I14" s="36" t="s">
        <v>363</v>
      </c>
    </row>
    <row r="15" spans="1:13" x14ac:dyDescent="0.3">
      <c r="B15" s="131" t="s">
        <v>222</v>
      </c>
      <c r="C15" s="132"/>
      <c r="D15" s="133"/>
      <c r="E15" s="38" t="s">
        <v>223</v>
      </c>
      <c r="F15" s="30">
        <f>IF($G$2="ZŁ",SUMIFS(KOKPIT!$C$4:$C$20000,KOKPIT!$A$4:$A$20000,I15)-SUMIFS(KOKPIT!$D$4:$D$20000,KOKPIT!$A$4:$A$20000,I15),(SUMIFS(KOKPIT!$C$4:$C$20000,KOKPIT!$A$4:$A$20000,I15)-SUMIFS(KOKPIT!$D$4:$D$20000,KOKPIT!$A$4:$A$20000,I15))/1000)</f>
        <v>0</v>
      </c>
      <c r="G15" s="30">
        <f>IF($G$2="ZŁ",SUMIFS('KOKPIT-1'!$C$4:$C$20000,'KOKPIT-1'!$A$4:$A$20000,I15)-SUMIFS('KOKPIT-1'!$D$4:$D$20000,'KOKPIT-1'!$A$4:$A$20000,I15),(SUMIFS('KOKPIT-1'!$C$4:$C$20000,'KOKPIT-1'!$A$4:$A$20000,I15)-SUMIFS('KOKPIT-1'!$D$4:$D$20000,'KOKPIT-1'!$A$4:$A$20000,I15))/1000)</f>
        <v>0</v>
      </c>
      <c r="I15" s="27" t="s">
        <v>472</v>
      </c>
    </row>
    <row r="16" spans="1:13" x14ac:dyDescent="0.3">
      <c r="A16" s="137" t="s">
        <v>227</v>
      </c>
      <c r="B16" s="138"/>
      <c r="C16" s="138"/>
      <c r="D16" s="139"/>
      <c r="E16" s="21" t="s">
        <v>228</v>
      </c>
      <c r="F16" s="46">
        <f>F17+F18+F22+F25</f>
        <v>1588</v>
      </c>
      <c r="G16" s="46">
        <f>G17+G18+G22+G25</f>
        <v>1588</v>
      </c>
      <c r="I16" s="47" t="s">
        <v>229</v>
      </c>
    </row>
    <row r="17" spans="1:9" x14ac:dyDescent="0.3">
      <c r="B17" s="131" t="s">
        <v>178</v>
      </c>
      <c r="C17" s="132"/>
      <c r="D17" s="133"/>
      <c r="E17" s="38" t="s">
        <v>230</v>
      </c>
      <c r="F17" s="30">
        <f>IF($G$2="ZŁ",SUMIFS(KOKPIT!$C$4:$C$20000,KOKPIT!$A$4:$A$20000,I17)-SUMIFS(KOKPIT!$D$4:$D$20000,KOKPIT!$A$4:$A$20000,I17),(SUMIFS(KOKPIT!$C$4:$C$20000,KOKPIT!$A$4:$A$20000,I17)-SUMIFS(KOKPIT!$D$4:$D$20000,KOKPIT!$A$4:$A$20000,I17))/1000)</f>
        <v>0</v>
      </c>
      <c r="G17" s="30">
        <f>IF($G$2="ZŁ",SUMIFS('KOKPIT-1'!$C$4:$C$20000,'KOKPIT-1'!$A$4:$A$20000,I17)-SUMIFS('KOKPIT-1'!$D$4:$D$20000,'KOKPIT-1'!$A$4:$A$20000,I17),(SUMIFS('KOKPIT-1'!$C$4:$C$20000,'KOKPIT-1'!$A$4:$A$20000,I17)-SUMIFS('KOKPIT-1'!$D$4:$D$20000,'KOKPIT-1'!$A$4:$A$20000,I17))/1000)</f>
        <v>0</v>
      </c>
      <c r="I17" s="27" t="s">
        <v>474</v>
      </c>
    </row>
    <row r="18" spans="1:9" x14ac:dyDescent="0.3">
      <c r="B18" s="131" t="s">
        <v>183</v>
      </c>
      <c r="C18" s="132"/>
      <c r="D18" s="133"/>
      <c r="E18" s="38" t="s">
        <v>553</v>
      </c>
      <c r="F18" s="30">
        <f>IF($G$2="ZŁ",SUMIFS(KOKPIT!$C$4:$C$20000,KOKPIT!$A$4:$A$20000,I18)-SUMIFS(KOKPIT!$D$4:$D$20000,KOKPIT!$A$4:$A$20000,I18),(SUMIFS(KOKPIT!$C$4:$C$20000,KOKPIT!$A$4:$A$20000,I18)-SUMIFS(KOKPIT!$D$4:$D$20000,KOKPIT!$A$4:$A$20000,I18))/1000)</f>
        <v>-812</v>
      </c>
      <c r="G18" s="30">
        <f>IF($G$2="ZŁ",SUMIFS('KOKPIT-1'!$C$4:$C$20000,'KOKPIT-1'!$A$4:$A$20000,I18)-SUMIFS('KOKPIT-1'!$D$4:$D$20000,'KOKPIT-1'!$A$4:$A$20000,I18),(SUMIFS('KOKPIT-1'!$C$4:$C$20000,'KOKPIT-1'!$A$4:$A$20000,I18)-SUMIFS('KOKPIT-1'!$D$4:$D$20000,'KOKPIT-1'!$A$4:$A$20000,I18))/1000)</f>
        <v>-812</v>
      </c>
      <c r="I18" s="27" t="s">
        <v>475</v>
      </c>
    </row>
    <row r="19" spans="1:9" x14ac:dyDescent="0.3">
      <c r="D19" s="48" t="s">
        <v>187</v>
      </c>
      <c r="E19" s="43" t="s">
        <v>554</v>
      </c>
      <c r="F19" s="44">
        <f>IF($G$2="ZŁ",SUMIFS(KOKPIT!$C$4:$C$20000,KOKPIT!$A$4:$A$20000,I19)-SUMIFS(KOKPIT!$D$4:$D$20000,KOKPIT!$A$4:$A$20000,I19),(SUMIFS(KOKPIT!$C$4:$C$20000,KOKPIT!$A$4:$A$20000,I19)-SUMIFS(KOKPIT!$D$4:$D$20000,KOKPIT!$A$4:$A$20000,I19))/1000)</f>
        <v>0</v>
      </c>
      <c r="G19" s="44">
        <f>IF($G$2="ZŁ",SUMIFS('KOKPIT-1'!$C$4:$C$20000,'KOKPIT-1'!$A$4:$A$20000,I19)-SUMIFS('KOKPIT-1'!$D$4:$D$20000,'KOKPIT-1'!$A$4:$A$20000,I19),(SUMIFS('KOKPIT-1'!$C$4:$C$20000,'KOKPIT-1'!$A$4:$A$20000,I19)-SUMIFS('KOKPIT-1'!$D$4:$D$20000,'KOKPIT-1'!$A$4:$A$20000,I19))/1000)</f>
        <v>0</v>
      </c>
      <c r="I19" s="45" t="s">
        <v>555</v>
      </c>
    </row>
    <row r="20" spans="1:9" x14ac:dyDescent="0.3">
      <c r="D20" s="9">
        <v>1</v>
      </c>
      <c r="E20" s="14" t="s">
        <v>242</v>
      </c>
      <c r="F20" s="28">
        <f>IF($G$2="ZŁ",SUMIFS(KOKPIT!$C$4:$C$20000,KOKPIT!$A$4:$A$20000,I20),(SUMIFS(KOKPIT!$C$4:$C$20000,KOKPIT!$A$4:$A$20000,I20))/1000)</f>
        <v>0</v>
      </c>
      <c r="G20" s="28">
        <f>IF($G$2="ZŁ",SUMIFS('KOKPIT-1'!$C$4:$C$20000,'KOKPIT-1'!$A$4:$A$20000,I20),(SUMIFS('KOKPIT-1'!$C$4:$C$20000,'KOKPIT-1'!$A$4:$A$20000,I20))/1000)</f>
        <v>0</v>
      </c>
      <c r="I20" s="29" t="s">
        <v>556</v>
      </c>
    </row>
    <row r="21" spans="1:9" x14ac:dyDescent="0.3">
      <c r="D21" s="9">
        <v>2</v>
      </c>
      <c r="E21" s="14" t="s">
        <v>243</v>
      </c>
      <c r="F21" s="28">
        <f>IF($G$2="ZŁ",SUMIFS(KOKPIT!$C$4:$C$20000,KOKPIT!$A$4:$A$20000,I21),(SUMIFS(KOKPIT!$C$4:$C$20000,KOKPIT!$A$4:$A$20000,I21))/1000)</f>
        <v>0</v>
      </c>
      <c r="G21" s="28">
        <f>IF($G$2="ZŁ",SUMIFS('KOKPIT-1'!$C$4:$C$20000,'KOKPIT-1'!$A$4:$A$20000,I21),(SUMIFS('KOKPIT-1'!$C$4:$C$20000,'KOKPIT-1'!$A$4:$A$20000,I21))/1000)</f>
        <v>0</v>
      </c>
      <c r="I21" s="29" t="s">
        <v>557</v>
      </c>
    </row>
    <row r="22" spans="1:9" x14ac:dyDescent="0.3">
      <c r="B22" s="131" t="s">
        <v>199</v>
      </c>
      <c r="C22" s="132"/>
      <c r="D22" s="133"/>
      <c r="E22" s="38" t="s">
        <v>558</v>
      </c>
      <c r="F22" s="30">
        <f>IF($G$2="ZŁ",SUMIFS(KOKPIT!$C$4:$C$20000,KOKPIT!$A$4:$A$20000,I22)-SUMIFS(KOKPIT!$D$4:$D$20000,KOKPIT!$A$4:$A$20000,I22),(SUMIFS(KOKPIT!$C$4:$C$20000,KOKPIT!$A$4:$A$20000,I22)-SUMIFS(KOKPIT!$D$4:$D$20000,KOKPIT!$A$4:$A$20000,I22))/1000)</f>
        <v>0</v>
      </c>
      <c r="G22" s="30">
        <f>IF($G$2="ZŁ",SUMIFS('KOKPIT-1'!$C$4:$C$20000,'KOKPIT-1'!$A$4:$A$20000,I22)-SUMIFS('KOKPIT-1'!$D$4:$D$20000,'KOKPIT-1'!$A$4:$A$20000,I22),(SUMIFS('KOKPIT-1'!$C$4:$C$20000,'KOKPIT-1'!$A$4:$A$20000,I22)-SUMIFS('KOKPIT-1'!$D$4:$D$20000,'KOKPIT-1'!$A$4:$A$20000,I22))/1000)</f>
        <v>0</v>
      </c>
      <c r="I22" s="27" t="s">
        <v>476</v>
      </c>
    </row>
    <row r="23" spans="1:9" x14ac:dyDescent="0.3">
      <c r="D23" s="48" t="s">
        <v>187</v>
      </c>
      <c r="E23" s="43" t="s">
        <v>559</v>
      </c>
      <c r="F23" s="44">
        <f>IF($G$2="ZŁ",SUMIFS(KOKPIT!$C$4:$C$20000,KOKPIT!$A$4:$A$20000,I23)-SUMIFS(KOKPIT!$D$4:$D$20000,KOKPIT!$A$4:$A$20000,I23),(SUMIFS(KOKPIT!$C$4:$C$20000,KOKPIT!$A$4:$A$20000,I23)-SUMIFS(KOKPIT!$D$4:$D$20000,KOKPIT!$A$4:$A$20000,I23))/1000)</f>
        <v>0</v>
      </c>
      <c r="G23" s="44">
        <f>IF($G$2="ZŁ",SUMIFS('KOKPIT-1'!$C$4:$C$20000,'KOKPIT-1'!$A$4:$A$20000,I23)-SUMIFS('KOKPIT-1'!$D$4:$D$20000,'KOKPIT-1'!$A$4:$A$20000,I23),(SUMIFS('KOKPIT-1'!$C$4:$C$20000,'KOKPIT-1'!$A$4:$A$20000,I23)-SUMIFS('KOKPIT-1'!$D$4:$D$20000,'KOKPIT-1'!$A$4:$A$20000,I23))/1000)</f>
        <v>0</v>
      </c>
      <c r="I23" s="33" t="s">
        <v>560</v>
      </c>
    </row>
    <row r="24" spans="1:9" x14ac:dyDescent="0.3">
      <c r="D24" s="9">
        <v>1</v>
      </c>
      <c r="E24" s="14" t="s">
        <v>263</v>
      </c>
      <c r="F24" s="28">
        <f>IF($G$2="ZŁ",SUMIFS(KOKPIT!$C$4:$C$20000,KOKPIT!$A$4:$A$20000,I24)-SUMIFS(KOKPIT!$D$4:$D$20000,KOKPIT!$A$4:$A$20000,I24),(SUMIFS(KOKPIT!$C$4:$C$20000,KOKPIT!$A$4:$A$20000,I24)-SUMIFS(KOKPIT!$D$4:$D$20000,KOKPIT!$A$4:$A$20000,I24))/1000)</f>
        <v>0</v>
      </c>
      <c r="G24" s="28">
        <f>IF($G$2="ZŁ",SUMIFS('KOKPIT-1'!$C$4:$C$20000,'KOKPIT-1'!$A$4:$A$20000,I24)-SUMIFS('KOKPIT-1'!$D$4:$D$20000,'KOKPIT-1'!$A$4:$A$20000,I24),(SUMIFS('KOKPIT-1'!$C$4:$C$20000,'KOKPIT-1'!$A$4:$A$20000,I24)-SUMIFS('KOKPIT-1'!$D$4:$D$20000,'KOKPIT-1'!$A$4:$A$20000,I24))/1000)</f>
        <v>0</v>
      </c>
      <c r="I24" s="29" t="s">
        <v>561</v>
      </c>
    </row>
    <row r="25" spans="1:9" x14ac:dyDescent="0.3">
      <c r="B25" s="131" t="s">
        <v>205</v>
      </c>
      <c r="C25" s="132"/>
      <c r="D25" s="133"/>
      <c r="E25" s="38" t="s">
        <v>267</v>
      </c>
      <c r="F25" s="30">
        <f>IF(G2="ZŁ",SUMIFS(KOKPIT!$C$4:$C$20000,KOKPIT!$A$4:$A$20000,I25),(SUMIFS(KOKPIT!$C$4:$C$20000,KOKPIT!$A$4:$A$20000,I25))/1000)</f>
        <v>2400</v>
      </c>
      <c r="G25" s="30">
        <f>IF($G$2="ZŁ",SUMIFS('KOKPIT-1'!$C$4:$C$20000,'KOKPIT-1'!$A$4:$A$20000,I25)-SUMIFS('KOKPIT-1'!$D$4:$D$20000,'KOKPIT-1'!$A$4:$A$20000,I25),(SUMIFS('KOKPIT-1'!$C$4:$C$20000,'KOKPIT-1'!$A$4:$A$20000,I25)-SUMIFS('KOKPIT-1'!$D$4:$D$20000,'KOKPIT-1'!$A$4:$A$20000,I25))/1000)</f>
        <v>2400</v>
      </c>
      <c r="I25" s="29" t="s">
        <v>407</v>
      </c>
    </row>
    <row r="26" spans="1:9" x14ac:dyDescent="0.3">
      <c r="A26" s="137" t="s">
        <v>268</v>
      </c>
      <c r="B26" s="138"/>
      <c r="C26" s="138"/>
      <c r="D26" s="139"/>
      <c r="E26" s="21" t="s">
        <v>269</v>
      </c>
      <c r="F26" s="46">
        <f>IF($G$2="ZŁ",SUMIFS(KOKPIT!$C$4:$C$20000,KOKPIT!$A$4:$A$20000,I26)-SUMIFS(KOKPIT!$D$4:$D$20000,KOKPIT!$A$4:$A$20000,I26),(SUMIFS(KOKPIT!$C$4:$C$20000,KOKPIT!$A$4:$A$20000,I26)-SUMIFS(KOKPIT!$D$4:$D$20000,KOKPIT!$A$4:$A$20000,I26))/1000)</f>
        <v>0</v>
      </c>
      <c r="G26" s="46">
        <f>IF($G$2="ZŁ",SUMIFS('KOKPIT-1'!$C$4:$C$20000,'KOKPIT-1'!$A$4:$A$20000,I26)-SUMIFS('KOKPIT-1'!$D$4:$D$20000,'KOKPIT-1'!$A$4:$A$20000,I26),(SUMIFS('KOKPIT-1'!$C$4:$C$20000,'KOKPIT-1'!$A$4:$A$20000,I26)-SUMIFS('KOKPIT-1'!$D$4:$D$20000,'KOKPIT-1'!$A$4:$A$20000,I26))/1000)</f>
        <v>0</v>
      </c>
      <c r="I26" s="29" t="s">
        <v>408</v>
      </c>
    </row>
    <row r="27" spans="1:9" ht="13.5" thickBot="1" x14ac:dyDescent="0.35">
      <c r="A27" s="137" t="s">
        <v>270</v>
      </c>
      <c r="B27" s="138"/>
      <c r="C27" s="138"/>
      <c r="D27" s="139"/>
      <c r="E27" s="21" t="s">
        <v>271</v>
      </c>
      <c r="F27" s="46">
        <f>IF($G$2="ZŁ",SUMIFS(KOKPIT!$C$4:$C$20000,KOKPIT!$A$4:$A$20000,I27)-SUMIFS(KOKPIT!$D$4:$D$20000,KOKPIT!$A$4:$A$20000,I27),(SUMIFS(KOKPIT!$C$4:$C$20000,KOKPIT!$A$4:$A$20000,I27)-SUMIFS(KOKPIT!$D$4:$D$20000,KOKPIT!$A$4:$A$20000,I27))/1000)</f>
        <v>0</v>
      </c>
      <c r="G27" s="46">
        <f>IF($G$2="ZŁ",SUMIFS('KOKPIT-1'!$C$4:$C$20000,'KOKPIT-1'!$A$4:$A$20000,I27)-SUMIFS('KOKPIT-1'!$D$4:$D$20000,'KOKPIT-1'!$A$4:$A$20000,I27),(SUMIFS('KOKPIT-1'!$C$4:$C$20000,'KOKPIT-1'!$A$4:$A$20000,I27)-SUMIFS('KOKPIT-1'!$D$4:$D$20000,'KOKPIT-1'!$A$4:$A$20000,I27))/1000)</f>
        <v>0</v>
      </c>
      <c r="I27" s="29" t="s">
        <v>409</v>
      </c>
    </row>
    <row r="28" spans="1:9" ht="13.5" thickBot="1" x14ac:dyDescent="0.35">
      <c r="E28" s="50" t="s">
        <v>272</v>
      </c>
      <c r="F28" s="51">
        <f>F16+F6+F26+F27</f>
        <v>1588</v>
      </c>
      <c r="G28" s="51">
        <f>G16+G6+G26+G27</f>
        <v>1588</v>
      </c>
      <c r="I28" s="52" t="s">
        <v>273</v>
      </c>
    </row>
    <row r="30" spans="1:9" ht="13.5" thickBot="1" x14ac:dyDescent="0.35"/>
    <row r="31" spans="1:9" ht="14.5" customHeight="1" thickBot="1" x14ac:dyDescent="0.35">
      <c r="A31" s="140" t="s">
        <v>274</v>
      </c>
      <c r="B31" s="141"/>
      <c r="C31" s="141"/>
      <c r="D31" s="141"/>
      <c r="E31" s="141"/>
      <c r="F31" s="141"/>
      <c r="G31" s="141"/>
      <c r="I31" s="19" t="s">
        <v>174</v>
      </c>
    </row>
    <row r="32" spans="1:9" ht="15" customHeight="1" x14ac:dyDescent="0.3">
      <c r="A32" s="137" t="s">
        <v>172</v>
      </c>
      <c r="B32" s="138"/>
      <c r="C32" s="138"/>
      <c r="D32" s="139"/>
      <c r="E32" s="53" t="s">
        <v>275</v>
      </c>
      <c r="F32" s="54">
        <f>F33+F34+F36+F38+F39+F40+F41</f>
        <v>-26033.11</v>
      </c>
      <c r="G32" s="54">
        <f>SUM(G33:G41)</f>
        <v>-26033.11</v>
      </c>
      <c r="I32" s="55" t="s">
        <v>276</v>
      </c>
    </row>
    <row r="33" spans="1:9" x14ac:dyDescent="0.3">
      <c r="B33" s="134" t="s">
        <v>178</v>
      </c>
      <c r="C33" s="135"/>
      <c r="D33" s="136"/>
      <c r="E33" s="56" t="s">
        <v>277</v>
      </c>
      <c r="F33" s="28">
        <f>IF($G$2="ZŁ",SUMIFS(KOKPIT!$H$4:$H$20000,KOKPIT!$E$4:$E$20000,I33)-SUMIFS(KOKPIT!$G$4:$G$20000,KOKPIT!$E$4:$E$20000,I33),(SUMIFS(KOKPIT!$H$4:$H$20000,KOKPIT!$E$4:$E$20000,I33)-SUMIFS(KOKPIT!$G$4:$G$20000,KOKPIT!$E$4:$E$20000,I33))/1000)</f>
        <v>50000</v>
      </c>
      <c r="G33" s="28">
        <f>IF($G$2="ZŁ",SUMIFS('KOKPIT-1'!$H$4:$H$20000,'KOKPIT-1'!$E$4:$E$20000,I33)-SUMIFS('KOKPIT-1'!$G$4:$G$20000,'KOKPIT-1'!$E$4:$E$20000,I33),(SUMIFS('KOKPIT-1'!$H$4:$H$20000,'KOKPIT-1'!$E$4:$E$20000,I33)-SUMIFS('KOKPIT-1'!$G$4:$G$20000,'KOKPIT-1'!$E$4:$E$20000,I33))/1000)</f>
        <v>50000</v>
      </c>
      <c r="I33" s="29" t="str">
        <f>"P"&amp;A32&amp;B33</f>
        <v>PAI</v>
      </c>
    </row>
    <row r="34" spans="1:9" x14ac:dyDescent="0.3">
      <c r="B34" s="134" t="s">
        <v>183</v>
      </c>
      <c r="C34" s="135"/>
      <c r="D34" s="136"/>
      <c r="E34" s="56" t="s">
        <v>278</v>
      </c>
      <c r="F34" s="28">
        <f>IF($G$2="ZŁ",SUMIFS(KOKPIT!$H$4:$H$20000,KOKPIT!$E$4:$E$20000,I34)-SUMIFS(KOKPIT!$G$4:$G$20000,KOKPIT!$E$4:$E$20000,I34),(SUMIFS(KOKPIT!$H$4:$H$20000,KOKPIT!$E$4:$E$20000,I34)-SUMIFS(KOKPIT!$G$4:$G$20000,KOKPIT!$E$4:$E$20000,I34))/1000)</f>
        <v>34220.9</v>
      </c>
      <c r="G34" s="28">
        <f>IF($G$2="ZŁ",SUMIFS('KOKPIT-1'!$H$4:$H$20000,'KOKPIT-1'!$E$4:$E$20000,I34)-SUMIFS('KOKPIT-1'!$G$4:$G$20000,'KOKPIT-1'!$E$4:$E$20000,I34),(SUMIFS('KOKPIT-1'!$H$4:$H$20000,'KOKPIT-1'!$E$4:$E$20000,I34)-SUMIFS('KOKPIT-1'!$G$4:$G$20000,'KOKPIT-1'!$E$4:$E$20000,I34))/1000)</f>
        <v>34220.9</v>
      </c>
      <c r="I34" s="29" t="str">
        <f>"P"&amp;A32&amp;B34</f>
        <v>PAII</v>
      </c>
    </row>
    <row r="35" spans="1:9" x14ac:dyDescent="0.3">
      <c r="D35" s="9">
        <v>1</v>
      </c>
      <c r="E35" s="14" t="s">
        <v>279</v>
      </c>
      <c r="F35" s="28">
        <f>IF($G$2="ZŁ",SUMIFS(KOKPIT!$H$4:$H$20000,KOKPIT!$E$4:$E$20000,I35)-SUMIFS(KOKPIT!$G$4:$G$20000,KOKPIT!$E$4:$E$20000,I35),(SUMIFS(KOKPIT!$H$4:$H$20000,KOKPIT!$E$4:$E$20000,I35)-SUMIFS(KOKPIT!$G$4:$G$20000,KOKPIT!$E$4:$E$20000,I35))/1000)</f>
        <v>0</v>
      </c>
      <c r="G35" s="28">
        <f>IF($G$2="ZŁ",SUMIFS('KOKPIT-1'!$H$4:$H$20000,'KOKPIT-1'!$E$4:$E$20000,I35)-SUMIFS('KOKPIT-1'!$G$4:$G$20000,'KOKPIT-1'!$E$4:$E$20000,I35),(SUMIFS('KOKPIT-1'!$H$4:$H$20000,'KOKPIT-1'!$E$4:$E$20000,I35)-SUMIFS('KOKPIT-1'!$G$4:$G$20000,'KOKPIT-1'!$E$4:$E$20000,I35))/1000)</f>
        <v>0</v>
      </c>
      <c r="I35" s="29" t="str">
        <f>"P"&amp;A32&amp;B33&amp;D35</f>
        <v>PAI1</v>
      </c>
    </row>
    <row r="36" spans="1:9" x14ac:dyDescent="0.3">
      <c r="B36" s="134" t="s">
        <v>199</v>
      </c>
      <c r="C36" s="135"/>
      <c r="D36" s="136"/>
      <c r="E36" s="56" t="s">
        <v>280</v>
      </c>
      <c r="F36" s="28">
        <f>IF($G$2="ZŁ",SUMIFS(KOKPIT!$H$4:$H$20000,KOKPIT!$E$4:$E$20000,I36)-SUMIFS(KOKPIT!$G$4:$G$20000,KOKPIT!$E$4:$E$20000,I36),(SUMIFS(KOKPIT!$H$4:$H$20000,KOKPIT!$E$4:$E$20000,I36)-SUMIFS(KOKPIT!$G$4:$G$20000,KOKPIT!$E$4:$E$20000,I36))/1000)</f>
        <v>0</v>
      </c>
      <c r="G36" s="28">
        <f>IF($G$2="ZŁ",SUMIFS('KOKPIT-1'!$H$4:$H$20000,'KOKPIT-1'!$E$4:$E$20000,I36)-SUMIFS('KOKPIT-1'!$G$4:$G$20000,'KOKPIT-1'!$E$4:$E$20000,I36),(SUMIFS('KOKPIT-1'!$H$4:$H$20000,'KOKPIT-1'!$E$4:$E$20000,I36)-SUMIFS('KOKPIT-1'!$G$4:$G$20000,'KOKPIT-1'!$E$4:$E$20000,I36))/1000)</f>
        <v>0</v>
      </c>
      <c r="I36" s="29" t="str">
        <f>"P"&amp;A32&amp;B36</f>
        <v>PAIII</v>
      </c>
    </row>
    <row r="37" spans="1:9" x14ac:dyDescent="0.3">
      <c r="D37" s="9">
        <v>1</v>
      </c>
      <c r="E37" s="14" t="s">
        <v>281</v>
      </c>
      <c r="F37" s="28">
        <f>IF($G$2="ZŁ",SUMIFS(KOKPIT!$H$4:$H$20000,KOKPIT!$E$4:$E$20000,I37)-SUMIFS(KOKPIT!$G$4:$G$20000,KOKPIT!$E$4:$E$20000,I37),(SUMIFS(KOKPIT!$H$4:$H$20000,KOKPIT!$E$4:$E$20000,I37)-SUMIFS(KOKPIT!$G$4:$G$20000,KOKPIT!$E$4:$E$20000,I37))/1000)</f>
        <v>0</v>
      </c>
      <c r="G37" s="28">
        <f>IF($G$2="ZŁ",SUMIFS('KOKPIT-1'!$H$4:$H$20000,'KOKPIT-1'!$E$4:$E$20000,I37)-SUMIFS('KOKPIT-1'!$G$4:$G$20000,'KOKPIT-1'!$E$4:$E$20000,I37),(SUMIFS('KOKPIT-1'!$H$4:$H$20000,'KOKPIT-1'!$E$4:$E$20000,I37)-SUMIFS('KOKPIT-1'!$G$4:$G$20000,'KOKPIT-1'!$E$4:$E$20000,I37))/1000)</f>
        <v>0</v>
      </c>
      <c r="I37" s="29" t="str">
        <f>"P"&amp;A32&amp;B36&amp;D37</f>
        <v>PAIII1</v>
      </c>
    </row>
    <row r="38" spans="1:9" x14ac:dyDescent="0.3">
      <c r="B38" s="134" t="s">
        <v>205</v>
      </c>
      <c r="C38" s="135"/>
      <c r="D38" s="136"/>
      <c r="E38" s="56" t="s">
        <v>562</v>
      </c>
      <c r="F38" s="28">
        <f>IF($G$2="ZŁ",SUMIFS(KOKPIT!$H$4:$H$20000,KOKPIT!$E$4:$E$20000,I38)-SUMIFS(KOKPIT!$G$4:$G$20000,KOKPIT!$E$4:$E$20000,I38),(SUMIFS(KOKPIT!$H$4:$H$20000,KOKPIT!$E$4:$E$20000,I38)-SUMIFS(KOKPIT!$G$4:$G$20000,KOKPIT!$E$4:$E$20000,I38))/1000)</f>
        <v>0</v>
      </c>
      <c r="G38" s="28">
        <f>IF($G$2="ZŁ",SUMIFS('KOKPIT-1'!$H$4:$H$20000,'KOKPIT-1'!$E$4:$E$20000,I38)-SUMIFS('KOKPIT-1'!$G$4:$G$20000,'KOKPIT-1'!$E$4:$E$20000,I38),(SUMIFS('KOKPIT-1'!$H$4:$H$20000,'KOKPIT-1'!$E$4:$E$20000,I38)-SUMIFS('KOKPIT-1'!$G$4:$G$20000,'KOKPIT-1'!$E$4:$E$20000,I38))/1000)</f>
        <v>0</v>
      </c>
      <c r="I38" s="29" t="str">
        <f>"P"&amp;A32&amp;B38</f>
        <v>PAIV</v>
      </c>
    </row>
    <row r="39" spans="1:9" x14ac:dyDescent="0.3">
      <c r="B39" s="134" t="s">
        <v>222</v>
      </c>
      <c r="C39" s="135"/>
      <c r="D39" s="136"/>
      <c r="E39" s="56" t="s">
        <v>285</v>
      </c>
      <c r="F39" s="28">
        <f>IF($G$2="ZŁ",SUMIFS(KOKPIT!$H$4:$H$20000,KOKPIT!$E$4:$E$20000,I39)-SUMIFS(KOKPIT!$G$4:$G$20000,KOKPIT!$E$4:$E$20000,I39),(SUMIFS(KOKPIT!$H$4:$H$20000,KOKPIT!$E$4:$E$20000,I39)-SUMIFS(KOKPIT!$G$4:$G$20000,KOKPIT!$E$4:$E$20000,I39))/1000)</f>
        <v>0</v>
      </c>
      <c r="G39" s="28">
        <f>IF($G$2="ZŁ",SUMIFS('KOKPIT-1'!$H$4:$H$20000,'KOKPIT-1'!$E$4:$E$20000,I39)-SUMIFS('KOKPIT-1'!$G$4:$G$20000,'KOKPIT-1'!$E$4:$E$20000,I39),(SUMIFS('KOKPIT-1'!$H$4:$H$20000,'KOKPIT-1'!$E$4:$E$20000,I39)-SUMIFS('KOKPIT-1'!$G$4:$G$20000,'KOKPIT-1'!$E$4:$E$20000,I39))/1000)</f>
        <v>0</v>
      </c>
      <c r="I39" s="29" t="str">
        <f>"P"&amp;A32&amp;B39</f>
        <v>PAV</v>
      </c>
    </row>
    <row r="40" spans="1:9" x14ac:dyDescent="0.3">
      <c r="B40" s="134" t="s">
        <v>286</v>
      </c>
      <c r="C40" s="135"/>
      <c r="D40" s="136"/>
      <c r="E40" s="56" t="s">
        <v>287</v>
      </c>
      <c r="F40" s="28">
        <f>IF(RZiSZ5!E3="ZŁ",IF(G2="ZŁ",SUMIFS(KOKPIT!$H$4:$H$20000,KOKPIT!$E$4:$E$20000,I40)-SUMIFS(KOKPIT!$G$4:$G$20000,KOKPIT!$E$4:$E$20000,I40)+IF(RZiSZ5!C3="wariant porównawczy",RZiSZ5!C40,RZiSZ5!C31),(SUMIFS(KOKPIT!$H$4:$H$20000,KOKPIT!$E$4:$E$20000,I40)-SUMIFS(KOKPIT!$G$4:$G$20000,KOKPIT!$E$4:$E$20000,I40)+IF(RZiSZ5!C3="wariant porównawczy",RZiSZ5!C40,RZiSZ5!C31))/1000),(IF(G2="ZŁ",SUMIFS(KOKPIT!$H$4:$H$20000,KOKPIT!$E$4:$E$20000,I40)-SUMIFS(KOKPIT!$G$4:$G$20000,KOKPIT!$E$4:$E$20000,I40)+IF(RZiSZ5!C3="wariant porównawczy",RZiSZ5!C40,RZiSZ5!C31),(SUMIFS(KOKPIT!$H$4:$H$20000,KOKPIT!$E$4:$E$20000,I40)-SUMIFS(KOKPIT!$G$4:$G$20000,KOKPIT!$E$4:$E$20000,I40)+IF(RZiSZ5!C3="wariant porównawczy",RZiSZ5!C40,RZiSZ5!C31)))))</f>
        <v>-110254.01</v>
      </c>
      <c r="G40" s="28">
        <f>IF(RZiSZ5!E3="ZŁ",IF(G2="ZŁ",SUMIFS('KOKPIT-1'!$H$4:$H$20000,'KOKPIT-1'!$E$4:$E$20000,I40)-SUMIFS('KOKPIT-1'!$G$4:$G$20000,'KOKPIT-1'!$E$4:$E$20000,I40)+IF(RZiSZ5!C3="wariant porównawczy",RZiSZ5!D40,RZiSZ5!D31),(SUMIFS('KOKPIT-1'!$H$4:$H$20000,'KOKPIT-1'!$E$4:$E$20000,I40)-SUMIFS('KOKPIT-1'!$G$4:$G$20000,'KOKPIT-1'!$E$4:$E$20000,I40)+IF(RZiSZ5!C3="wariant porównawczy",RZiSZ5!D41,RZiSZ5!D31))/1000),(IF(G2="ZŁ",SUMIFS('KOKPIT-1'!$H$4:$H$20000,'KOKPIT-1'!$E$4:$E$20000,I40)-SUMIFS('KOKPIT-1'!$G$4:$G$20000,'KOKPIT-1'!$E$4:$E$20000,I40)+IF(RZiSZ5!C3="wariant porównawczy",RZiSZ5!D40,RZiSZ5!D31),(SUMIFS('KOKPIT-1'!$H$4:$H$20000,'KOKPIT-1'!$E$4:$E$20000,I40)-SUMIFS('KOKPIT-1'!$G$4:$G$20000,'KOKPIT-1'!$E$4:$E$20000,I40)+IF(RZiSZ5!C3="wariant porównawczy",RZiSZ5!D40,RZiSZ5!D31)))))</f>
        <v>-110254.01</v>
      </c>
      <c r="I40" s="29" t="str">
        <f>"P"&amp;A32&amp;B40</f>
        <v>PAVI</v>
      </c>
    </row>
    <row r="41" spans="1:9" x14ac:dyDescent="0.3">
      <c r="B41" s="134" t="s">
        <v>288</v>
      </c>
      <c r="C41" s="135"/>
      <c r="D41" s="136"/>
      <c r="E41" s="56" t="s">
        <v>289</v>
      </c>
      <c r="F41" s="28">
        <f>IF($G$2="ZŁ",SUMIFS(KOKPIT!$H$4:$H$20000,KOKPIT!$E$4:$E$20000,I41)-SUMIFS(KOKPIT!$G$4:$G$20000,KOKPIT!$E$4:$E$20000,I41),(SUMIFS(KOKPIT!$H$4:$H$20000,KOKPIT!$E$4:$E$20000,I41)-SUMIFS(KOKPIT!$G$4:$G$20000,KOKPIT!$E$4:$E$20000,I41))/1000)</f>
        <v>0</v>
      </c>
      <c r="G41" s="28">
        <f>IF($G$2="ZŁ",SUMIFS('KOKPIT-1'!$H$4:$H$20000,'KOKPIT-1'!$E$4:$E$20000,I41)-SUMIFS('KOKPIT-1'!$G$4:$G$20000,'KOKPIT-1'!$E$4:$E$20000,I41),(SUMIFS('KOKPIT-1'!$H$4:$H$20000,'KOKPIT-1'!$E$4:$E$20000,I41)-SUMIFS('KOKPIT-1'!$G$4:$G$20000,'KOKPIT-1'!$E$4:$E$20000,I41))/1000)</f>
        <v>0</v>
      </c>
      <c r="I41" s="29" t="str">
        <f>"P"&amp;A32&amp;B41</f>
        <v>PAVII</v>
      </c>
    </row>
    <row r="42" spans="1:9" x14ac:dyDescent="0.3">
      <c r="A42" s="137" t="s">
        <v>227</v>
      </c>
      <c r="B42" s="138"/>
      <c r="C42" s="138"/>
      <c r="D42" s="139"/>
      <c r="E42" s="21" t="s">
        <v>290</v>
      </c>
      <c r="F42" s="57">
        <f>F43+F45+F47+F53</f>
        <v>0</v>
      </c>
      <c r="G42" s="57">
        <f>G43+G45+G47+G53</f>
        <v>0</v>
      </c>
      <c r="I42" s="58" t="s">
        <v>291</v>
      </c>
    </row>
    <row r="43" spans="1:9" x14ac:dyDescent="0.3">
      <c r="B43" s="131" t="s">
        <v>178</v>
      </c>
      <c r="C43" s="132"/>
      <c r="D43" s="133"/>
      <c r="E43" s="25" t="s">
        <v>563</v>
      </c>
      <c r="F43" s="30">
        <f>IF($G$2="ZŁ",SUMIFS(KOKPIT!$H$4:$H$20000,KOKPIT!$E$4:$E$20000,I43)-SUMIFS(KOKPIT!$G$4:$G$20000,KOKPIT!$E$4:$E$20000,I43),(SUMIFS(KOKPIT!$H$4:$H$20000,KOKPIT!$E$4:$E$20000,I43)-SUMIFS(KOKPIT!$G$4:$G$20000,KOKPIT!$E$4:$E$20000,I43))/1000)</f>
        <v>0</v>
      </c>
      <c r="G43" s="30">
        <f>IF($G$2="ZŁ",SUMIFS('KOKPIT-1'!$H$4:$H$20000,'KOKPIT-1'!$E$4:$E$20000,I43)-SUMIFS('KOKPIT-1'!$G$4:$G$20000,'KOKPIT-1'!$E$4:$E$20000,I43),(SUMIFS('KOKPIT-1'!$H$4:$H$20000,'KOKPIT-1'!$E$4:$E$20000,I43)-SUMIFS('KOKPIT-1'!$G$4:$G$20000,'KOKPIT-1'!$E$4:$E$20000,I43))/1000)</f>
        <v>0</v>
      </c>
      <c r="I43" s="27" t="s">
        <v>481</v>
      </c>
    </row>
    <row r="44" spans="1:9" x14ac:dyDescent="0.3">
      <c r="C44" s="160">
        <v>1</v>
      </c>
      <c r="D44" s="161"/>
      <c r="E44" s="31" t="s">
        <v>295</v>
      </c>
      <c r="F44" s="49">
        <f>IF($G$2="ZŁ",SUMIFS(KOKPIT!$H$4:$H$20000,KOKPIT!$E$4:$E$20000,I44)-SUMIFS(KOKPIT!$G$4:$G$20000,KOKPIT!$E$4:$E$20000,I44),(SUMIFS(KOKPIT!$H$4:$H$20000,KOKPIT!$E$4:$E$20000,I44)-SUMIFS(KOKPIT!$G$4:$G$20000,KOKPIT!$E$4:$E$20000,I44))/1000)</f>
        <v>0</v>
      </c>
      <c r="G44" s="49">
        <f>IF($G$2="ZŁ",SUMIFS('KOKPIT-1'!$H$4:$H$20000,'KOKPIT-1'!$E$4:$E$20000,I44)-SUMIFS('KOKPIT-1'!$G$4:$G$20000,'KOKPIT-1'!$E$4:$E$20000,I44),(SUMIFS('KOKPIT-1'!$H$4:$H$20000,'KOKPIT-1'!$E$4:$E$20000,I44)-SUMIFS('KOKPIT-1'!$G$4:$G$20000,'KOKPIT-1'!$E$4:$E$20000,I44))/1000)</f>
        <v>0</v>
      </c>
      <c r="I44" s="33" t="s">
        <v>421</v>
      </c>
    </row>
    <row r="45" spans="1:9" x14ac:dyDescent="0.3">
      <c r="B45" s="131" t="s">
        <v>183</v>
      </c>
      <c r="C45" s="132"/>
      <c r="D45" s="133"/>
      <c r="E45" s="25" t="s">
        <v>564</v>
      </c>
      <c r="F45" s="30">
        <f>IF($G$2="ZŁ",SUMIFS(KOKPIT!$H$4:$H$20000,KOKPIT!$E$4:$E$20000,I45)-SUMIFS(KOKPIT!$G$4:$G$20000,KOKPIT!$E$4:$E$20000,I45),(SUMIFS(KOKPIT!$H$4:$H$20000,KOKPIT!$E$4:$E$20000,I45)-SUMIFS(KOKPIT!$G$4:$G$20000,KOKPIT!$E$4:$E$20000,I45))/1000)</f>
        <v>0</v>
      </c>
      <c r="G45" s="30">
        <f>IF($G$2="ZŁ",SUMIFS('KOKPIT-1'!$H$4:$H$20000,'KOKPIT-1'!$E$4:$E$20000,I45)-SUMIFS('KOKPIT-1'!$G$4:$G$20000,'KOKPIT-1'!$E$4:$E$20000,I45),(SUMIFS('KOKPIT-1'!$H$4:$H$20000,'KOKPIT-1'!$E$4:$E$20000,I45)-SUMIFS('KOKPIT-1'!$G$4:$G$20000,'KOKPIT-1'!$E$4:$E$20000,I45))/1000)</f>
        <v>0</v>
      </c>
      <c r="I45" s="27" t="s">
        <v>482</v>
      </c>
    </row>
    <row r="46" spans="1:9" x14ac:dyDescent="0.3">
      <c r="D46" s="34" t="s">
        <v>187</v>
      </c>
      <c r="E46" s="14" t="s">
        <v>565</v>
      </c>
      <c r="F46" s="59">
        <f>IF($G$2="ZŁ",SUMIFS(KOKPIT!$H$4:$H$20000,KOKPIT!$E$4:$E$20000,I46)-SUMIFS(KOKPIT!$G$4:$G$20000,KOKPIT!$E$4:$E$20000,I46),(SUMIFS(KOKPIT!$H$4:$H$20000,KOKPIT!$E$4:$E$20000,I46)-SUMIFS(KOKPIT!$G$4:$G$20000,KOKPIT!$E$4:$E$20000,I46))/1000)</f>
        <v>0</v>
      </c>
      <c r="G46" s="59">
        <f>IF($G$2="ZŁ",SUMIFS('KOKPIT-1'!$H$4:$H$20000,'KOKPIT-1'!$E$4:$E$20000,I46)-SUMIFS('KOKPIT-1'!$G$4:$G$20000,'KOKPIT-1'!$E$4:$E$20000,I46),(SUMIFS('KOKPIT-1'!$H$4:$H$20000,'KOKPIT-1'!$E$4:$E$20000,I46)-SUMIFS('KOKPIT-1'!$G$4:$G$20000,'KOKPIT-1'!$E$4:$E$20000,I46))/1000)</f>
        <v>0</v>
      </c>
      <c r="I46" s="29" t="s">
        <v>568</v>
      </c>
    </row>
    <row r="47" spans="1:9" x14ac:dyDescent="0.3">
      <c r="B47" s="131" t="s">
        <v>199</v>
      </c>
      <c r="C47" s="132"/>
      <c r="D47" s="133"/>
      <c r="E47" s="25" t="s">
        <v>566</v>
      </c>
      <c r="F47" s="30">
        <f>IF($G$2="ZŁ",SUMIFS(KOKPIT!$H$4:$H$20000,KOKPIT!$E$4:$E$20000,I47)-SUMIFS(KOKPIT!$G$4:$G$20000,KOKPIT!$E$4:$E$20000,I47),(SUMIFS(KOKPIT!$H$4:$H$20000,KOKPIT!$E$4:$E$20000,I47)-SUMIFS(KOKPIT!$G$4:$G$20000,KOKPIT!$E$4:$E$20000,I47))/1000)</f>
        <v>0</v>
      </c>
      <c r="G47" s="30">
        <f>IF($G$2="ZŁ",SUMIFS('KOKPIT-1'!$H$4:$H$20000,'KOKPIT-1'!$E$4:$E$20000,I47)-SUMIFS('KOKPIT-1'!$G$4:$G$20000,'KOKPIT-1'!$E$4:$E$20000,I47),(SUMIFS('KOKPIT-1'!$H$4:$H$20000,'KOKPIT-1'!$E$4:$E$20000,I47)-SUMIFS('KOKPIT-1'!$G$4:$G$20000,'KOKPIT-1'!$E$4:$E$20000,I47))/1000)</f>
        <v>0</v>
      </c>
      <c r="I47" s="27" t="s">
        <v>483</v>
      </c>
    </row>
    <row r="48" spans="1:9" x14ac:dyDescent="0.3">
      <c r="D48" s="34" t="s">
        <v>187</v>
      </c>
      <c r="E48" s="14" t="s">
        <v>565</v>
      </c>
      <c r="F48" s="59">
        <f>IF($G$2="ZŁ",SUMIFS(KOKPIT!$H$4:$H$20000,KOKPIT!$E$4:$E$20000,I48)-SUMIFS(KOKPIT!$G$4:$G$20000,KOKPIT!$E$4:$E$20000,I48),(SUMIFS(KOKPIT!$H$4:$H$20000,KOKPIT!$E$4:$E$20000,I48)-SUMIFS(KOKPIT!$G$4:$G$20000,KOKPIT!$E$4:$E$20000,I48))/1000)</f>
        <v>0</v>
      </c>
      <c r="G48" s="59">
        <f>IF($G$2="ZŁ",SUMIFS('KOKPIT-1'!$H$4:$H$20000,'KOKPIT-1'!$E$4:$E$20000,I48)-SUMIFS('KOKPIT-1'!$G$4:$G$20000,'KOKPIT-1'!$E$4:$E$20000,I48),(SUMIFS('KOKPIT-1'!$H$4:$H$20000,'KOKPIT-1'!$E$4:$E$20000,I48)-SUMIFS('KOKPIT-1'!$G$4:$G$20000,'KOKPIT-1'!$E$4:$E$20000,I48))/1000)</f>
        <v>0</v>
      </c>
      <c r="I48" s="29" t="s">
        <v>569</v>
      </c>
    </row>
    <row r="49" spans="2:9" x14ac:dyDescent="0.3">
      <c r="D49" s="34" t="s">
        <v>189</v>
      </c>
      <c r="E49" s="14" t="s">
        <v>567</v>
      </c>
      <c r="F49" s="59">
        <f>SUM(F50:F51)</f>
        <v>0</v>
      </c>
      <c r="G49" s="59">
        <f>SUM(G50:G51)</f>
        <v>0</v>
      </c>
      <c r="I49" s="29" t="s">
        <v>570</v>
      </c>
    </row>
    <row r="50" spans="2:9" x14ac:dyDescent="0.3">
      <c r="D50" s="9">
        <v>1</v>
      </c>
      <c r="E50" s="14" t="s">
        <v>242</v>
      </c>
      <c r="F50" s="59">
        <f>IF($G$2="ZŁ",SUMIFS(KOKPIT!$H$4:$H$20000,KOKPIT!$E$4:$E$20000,I50),(SUMIFS(KOKPIT!$H$4:$H$20000,KOKPIT!$E$4:$E$20000,I50))/1000)</f>
        <v>0</v>
      </c>
      <c r="G50" s="59">
        <f>IF($G$2="ZŁ",SUMIFS('KOKPIT-1'!$H$4:$H$20000,'KOKPIT-1'!$E$4:$E$20000,I50),(SUMIFS('KOKPIT-1'!$H$4:$H$20000,'KOKPIT-1'!$E$4:$E$20000,I50))/1000)</f>
        <v>0</v>
      </c>
      <c r="I50" s="29" t="s">
        <v>571</v>
      </c>
    </row>
    <row r="51" spans="2:9" x14ac:dyDescent="0.3">
      <c r="D51" s="9">
        <v>2</v>
      </c>
      <c r="E51" s="14" t="s">
        <v>243</v>
      </c>
      <c r="F51" s="59">
        <f>IF($G$2="ZŁ",SUMIFS(KOKPIT!$H$4:$H$20000,KOKPIT!$E$4:$E$20000,I51),(SUMIFS(KOKPIT!$H$4:$H$20000,KOKPIT!$E$4:$E$20000,I51))/1000)</f>
        <v>0</v>
      </c>
      <c r="G51" s="59">
        <f>IF($G$2="ZŁ",SUMIFS('KOKPIT-1'!$H$4:$H$20000,'KOKPIT-1'!$E$4:$E$20000,I51),(SUMIFS('KOKPIT-1'!$H$4:$H$20000,'KOKPIT-1'!$E$4:$E$20000,I51))/1000)</f>
        <v>0</v>
      </c>
      <c r="I51" s="29" t="s">
        <v>572</v>
      </c>
    </row>
    <row r="52" spans="2:9" x14ac:dyDescent="0.3">
      <c r="D52" s="34" t="s">
        <v>191</v>
      </c>
      <c r="E52" s="14" t="s">
        <v>330</v>
      </c>
      <c r="F52" s="59">
        <f>IF($G$2="ZŁ",SUMIFS(KOKPIT!$H$4:$H$20000,KOKPIT!$E$4:$E$20000,I52),(SUMIFS(KOKPIT!$H$4:$H$20000,KOKPIT!$E$4:$E$20000,I52))/1000)</f>
        <v>0</v>
      </c>
      <c r="G52" s="59">
        <f>IF($G$2="ZŁ",SUMIFS('KOKPIT-1'!$H$4:$H$20000,'KOKPIT-1'!$E$4:$E$20000,I52),(SUMIFS('KOKPIT-1'!$H$4:$H$20000,'KOKPIT-1'!$E$4:$E$20000,I52))/1000)</f>
        <v>0</v>
      </c>
      <c r="I52" s="29" t="s">
        <v>573</v>
      </c>
    </row>
    <row r="53" spans="2:9" ht="13.5" thickBot="1" x14ac:dyDescent="0.35">
      <c r="B53" s="130" t="s">
        <v>205</v>
      </c>
      <c r="C53" s="130"/>
      <c r="D53" s="130"/>
      <c r="E53" s="25" t="s">
        <v>331</v>
      </c>
      <c r="F53" s="30">
        <f>IF($G$2="ZŁ",SUMIFS(KOKPIT!$H$4:$H$20000,KOKPIT!$E$4:$E$20000,I53)-SUMIFS(KOKPIT!$G$4:$G$20000,KOKPIT!$E$4:$E$20000,I53),(SUMIFS(KOKPIT!$H$4:$H$20000,KOKPIT!$E$4:$E$20000,I53)-SUMIFS(KOKPIT!$G$4:$G$20000,KOKPIT!$E$4:$E$20000,I53))/1000)</f>
        <v>0</v>
      </c>
      <c r="G53" s="30">
        <f>IF($G$2="ZŁ",SUMIFS('KOKPIT-1'!$H$4:$H$20000,'KOKPIT-1'!$E$4:$E$20000,I53)-SUMIFS('KOKPIT-1'!$G$4:$G$20000,'KOKPIT-1'!$E$4:$E$20000,I53),(SUMIFS('KOKPIT-1'!$H$4:$H$20000,'KOKPIT-1'!$E$4:$E$20000,I53)-SUMIFS('KOKPIT-1'!$G$4:$G$20000,'KOKPIT-1'!$E$4:$E$20000,I53))/1000)</f>
        <v>0</v>
      </c>
      <c r="I53" s="27" t="s">
        <v>484</v>
      </c>
    </row>
    <row r="54" spans="2:9" ht="13.5" thickBot="1" x14ac:dyDescent="0.35">
      <c r="E54" s="50" t="s">
        <v>334</v>
      </c>
      <c r="F54" s="51">
        <f>F32+F42</f>
        <v>-26033.11</v>
      </c>
      <c r="G54" s="51">
        <f>G32+G42</f>
        <v>-26033.11</v>
      </c>
      <c r="I54" s="60" t="s">
        <v>335</v>
      </c>
    </row>
  </sheetData>
  <mergeCells count="34">
    <mergeCell ref="B39:D39"/>
    <mergeCell ref="B25:D25"/>
    <mergeCell ref="A32:D32"/>
    <mergeCell ref="B33:D33"/>
    <mergeCell ref="B34:D34"/>
    <mergeCell ref="B36:D36"/>
    <mergeCell ref="B38:D38"/>
    <mergeCell ref="A26:D26"/>
    <mergeCell ref="A27:D27"/>
    <mergeCell ref="A31:G31"/>
    <mergeCell ref="B53:D53"/>
    <mergeCell ref="B45:D45"/>
    <mergeCell ref="B47:D47"/>
    <mergeCell ref="B40:D40"/>
    <mergeCell ref="B41:D41"/>
    <mergeCell ref="A42:D42"/>
    <mergeCell ref="B43:D43"/>
    <mergeCell ref="C44:D44"/>
    <mergeCell ref="B18:D18"/>
    <mergeCell ref="B22:D22"/>
    <mergeCell ref="A16:D16"/>
    <mergeCell ref="B17:D17"/>
    <mergeCell ref="C14:D14"/>
    <mergeCell ref="B15:D15"/>
    <mergeCell ref="B11:D11"/>
    <mergeCell ref="B12:D12"/>
    <mergeCell ref="C13:D13"/>
    <mergeCell ref="C10:D10"/>
    <mergeCell ref="B8:D8"/>
    <mergeCell ref="A4:E4"/>
    <mergeCell ref="A5:G5"/>
    <mergeCell ref="A6:D6"/>
    <mergeCell ref="B7:D7"/>
    <mergeCell ref="C9:D9"/>
  </mergeCells>
  <conditionalFormatting sqref="L2:M2">
    <cfRule type="cellIs" dxfId="583" priority="1" operator="equal">
      <formula>"UWAGA! Niespójne zaokrąglenie"</formula>
    </cfRule>
    <cfRule type="cellIs" dxfId="582" priority="2" operator="equal">
      <formula>"OK"</formula>
    </cfRule>
    <cfRule type="cellIs" dxfId="581" priority="3" operator="equal">
      <formula>"BŁĄD"</formula>
    </cfRule>
  </conditionalFormatting>
  <dataValidations count="1">
    <dataValidation type="list" allowBlank="1" showInputMessage="1" showErrorMessage="1" sqref="G2">
      <formula1>Rzad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2"/>
  <sheetViews>
    <sheetView showGridLines="0" workbookViewId="0">
      <pane ySplit="3" topLeftCell="A22" activePane="bottomLeft" state="frozen"/>
      <selection pane="bottomLeft" activeCell="F32" sqref="F32"/>
    </sheetView>
  </sheetViews>
  <sheetFormatPr defaultRowHeight="13" x14ac:dyDescent="0.3"/>
  <cols>
    <col min="1" max="1" width="2.54296875" style="9" bestFit="1" customWidth="1"/>
    <col min="2" max="2" width="3" style="9" bestFit="1" customWidth="1"/>
    <col min="3" max="3" width="2.36328125" style="9" bestFit="1" customWidth="1"/>
    <col min="4" max="4" width="2.453125" style="9" bestFit="1" customWidth="1"/>
    <col min="5" max="5" width="62.08984375" style="14" customWidth="1"/>
    <col min="6" max="6" width="17.81640625" style="18" bestFit="1" customWidth="1"/>
    <col min="7" max="7" width="17.453125" style="18" customWidth="1"/>
    <col min="8" max="8" width="3.81640625" style="9" customWidth="1"/>
    <col min="9" max="9" width="14.6328125" style="10" bestFit="1" customWidth="1"/>
    <col min="10" max="10" width="2.36328125" style="9" bestFit="1" customWidth="1"/>
    <col min="11" max="11" width="4.54296875" style="9" bestFit="1" customWidth="1"/>
    <col min="12" max="12" width="7.1796875" style="9" customWidth="1"/>
    <col min="13" max="13" width="6.26953125" style="9" customWidth="1"/>
    <col min="14" max="16384" width="8.7265625" style="9"/>
  </cols>
  <sheetData>
    <row r="1" spans="1:13" ht="13.5" thickBot="1" x14ac:dyDescent="0.35">
      <c r="A1" s="6" t="str">
        <f>JPK_KR!L2</f>
        <v>Akademia sp. z o.o.</v>
      </c>
      <c r="B1" s="7"/>
      <c r="C1" s="8"/>
      <c r="D1" s="6"/>
      <c r="E1" s="7"/>
      <c r="F1" s="8" t="s">
        <v>169</v>
      </c>
      <c r="G1" s="8">
        <f>JPK_KR!K2</f>
        <v>0</v>
      </c>
      <c r="L1" s="11">
        <f>F4</f>
        <v>2019</v>
      </c>
      <c r="M1" s="11">
        <f>G4</f>
        <v>2019</v>
      </c>
    </row>
    <row r="2" spans="1:13" x14ac:dyDescent="0.3">
      <c r="B2" s="12"/>
      <c r="C2" s="13"/>
      <c r="D2" s="106"/>
      <c r="E2" s="97" t="s">
        <v>508</v>
      </c>
      <c r="F2" s="15" t="s">
        <v>170</v>
      </c>
      <c r="G2" s="16" t="s">
        <v>171</v>
      </c>
      <c r="J2" s="17" t="s">
        <v>172</v>
      </c>
      <c r="K2" s="17" t="s">
        <v>173</v>
      </c>
      <c r="L2" s="17" t="str">
        <f>IF(F18=F32,"OK","BŁĄD")</f>
        <v>BŁĄD</v>
      </c>
      <c r="M2" s="17" t="str">
        <f>IF(G18=G32,"OK","BŁĄD")</f>
        <v>BŁĄD</v>
      </c>
    </row>
    <row r="3" spans="1:13" ht="13.5" thickBot="1" x14ac:dyDescent="0.35">
      <c r="L3" s="107" t="str">
        <f>IF(KOKPIT!B1="Z6","","wyliczenia nieprawidłowe- wybrano"&amp;" "&amp;KOKPIT!B1)</f>
        <v>wyliczenia nieprawidłowe- wybrano Z1</v>
      </c>
    </row>
    <row r="4" spans="1:13" ht="13.5" thickBot="1" x14ac:dyDescent="0.35">
      <c r="A4" s="143" t="str">
        <f>"B  I  L  A  N  S    za  "&amp;F4&amp;" rok"</f>
        <v>B  I  L  A  N  S    za  2019 rok</v>
      </c>
      <c r="B4" s="144"/>
      <c r="C4" s="144"/>
      <c r="D4" s="144"/>
      <c r="E4" s="145"/>
      <c r="F4" s="11">
        <f>YEAR(JPK_KR!G2)</f>
        <v>2019</v>
      </c>
      <c r="G4" s="11">
        <f>YEAR('JPK_KR-1'!G2)</f>
        <v>2019</v>
      </c>
      <c r="I4" s="19" t="s">
        <v>174</v>
      </c>
    </row>
    <row r="5" spans="1:13" x14ac:dyDescent="0.3">
      <c r="A5" s="146" t="s">
        <v>175</v>
      </c>
      <c r="B5" s="146"/>
      <c r="C5" s="146"/>
      <c r="D5" s="146"/>
      <c r="E5" s="146"/>
      <c r="F5" s="146"/>
      <c r="G5" s="146"/>
      <c r="I5" s="20"/>
    </row>
    <row r="6" spans="1:13" x14ac:dyDescent="0.3">
      <c r="A6" s="147" t="s">
        <v>172</v>
      </c>
      <c r="B6" s="148"/>
      <c r="C6" s="148"/>
      <c r="D6" s="149"/>
      <c r="E6" s="21" t="s">
        <v>176</v>
      </c>
      <c r="F6" s="22">
        <f>F7+F8+F9+F10+F11</f>
        <v>0</v>
      </c>
      <c r="G6" s="22">
        <f>G7+G8+G9+G10+G11</f>
        <v>0</v>
      </c>
      <c r="I6" s="23" t="s">
        <v>177</v>
      </c>
    </row>
    <row r="7" spans="1:13" x14ac:dyDescent="0.3">
      <c r="B7" s="134" t="s">
        <v>178</v>
      </c>
      <c r="C7" s="135"/>
      <c r="D7" s="136"/>
      <c r="E7" s="56" t="s">
        <v>105</v>
      </c>
      <c r="F7" s="28">
        <f>IF($G$2="ZŁ",SUMIFS(KOKPIT!$C$6:$C$20002,KOKPIT!$A$6:$A$20002,I7)-SUMIFS(KOKPIT!$D$6:$D$20002,KOKPIT!$A$6:$A$20002,I7),(SUMIFS(KOKPIT!$C$6:$C$20002,KOKPIT!$A$6:$A$20002,I7)-SUMIFS(KOKPIT!$D$6:$D$20002,KOKPIT!$A$6:$A$20002,I7))/1000)</f>
        <v>0</v>
      </c>
      <c r="G7" s="28">
        <f>IF($G$2="ZŁ",SUMIFS('KOKPIT-1'!$C$4:$C$20000,'KOKPIT-1'!$A$4:$A$20000,I7)-SUMIFS('KOKPIT-1'!$D$4:$D$20000,'KOKPIT-1'!$A$4:$A$20000,I7),(SUMIFS('KOKPIT-1'!$C$4:$C$20000,'KOKPIT-1'!$A$4:$A$20000,I7)-SUMIFS('KOKPIT-1'!$D$4:$D$20000,'KOKPIT-1'!$A$4:$A$20000,I7))/1000)</f>
        <v>0</v>
      </c>
      <c r="I7" s="29" t="s">
        <v>468</v>
      </c>
    </row>
    <row r="8" spans="1:13" x14ac:dyDescent="0.3">
      <c r="B8" s="134" t="s">
        <v>183</v>
      </c>
      <c r="C8" s="135"/>
      <c r="D8" s="136"/>
      <c r="E8" s="56" t="s">
        <v>184</v>
      </c>
      <c r="F8" s="28">
        <f>IF($G$2="ZŁ",SUMIFS(KOKPIT!$C$6:$C$20002,KOKPIT!$A$6:$A$20002,I8)-SUMIFS(KOKPIT!$D$6:$D$20002,KOKPIT!$A$6:$A$20002,I8),(SUMIFS(KOKPIT!$C$6:$C$20002,KOKPIT!$A$6:$A$20002,I8)-SUMIFS(KOKPIT!$D$6:$D$20002,KOKPIT!$A$6:$A$20002,I8))/1000)</f>
        <v>0</v>
      </c>
      <c r="G8" s="28">
        <f>IF($G$2="ZŁ",SUMIFS('KOKPIT-1'!$C$4:$C$20000,'KOKPIT-1'!$A$4:$A$20000,I8)-SUMIFS('KOKPIT-1'!$D$4:$D$20000,'KOKPIT-1'!$A$4:$A$20000,I8),(SUMIFS('KOKPIT-1'!$C$4:$C$20000,'KOKPIT-1'!$A$4:$A$20000,I8)-SUMIFS('KOKPIT-1'!$D$4:$D$20000,'KOKPIT-1'!$A$4:$A$20000,I8))/1000)</f>
        <v>0</v>
      </c>
      <c r="I8" s="29" t="s">
        <v>469</v>
      </c>
    </row>
    <row r="9" spans="1:13" x14ac:dyDescent="0.3">
      <c r="B9" s="134" t="s">
        <v>199</v>
      </c>
      <c r="C9" s="135"/>
      <c r="D9" s="136"/>
      <c r="E9" s="56" t="s">
        <v>200</v>
      </c>
      <c r="F9" s="28">
        <f>IF($G$2="ZŁ",SUMIFS(KOKPIT!$C$6:$C$20002,KOKPIT!$A$6:$A$20002,I9)-SUMIFS(KOKPIT!$D$6:$D$20002,KOKPIT!$A$6:$A$20002,I9),(SUMIFS(KOKPIT!$C$6:$C$20002,KOKPIT!$A$6:$A$20002,I9)-SUMIFS(KOKPIT!$D$6:$D$20002,KOKPIT!$A$6:$A$20002,I9))/1000)</f>
        <v>0</v>
      </c>
      <c r="G9" s="28">
        <f>IF($G$2="ZŁ",SUMIFS('KOKPIT-1'!$C$4:$C$20000,'KOKPIT-1'!$A$4:$A$20000,I9)-SUMIFS('KOKPIT-1'!$D$4:$D$20000,'KOKPIT-1'!$A$4:$A$20000,I9),(SUMIFS('KOKPIT-1'!$C$4:$C$20000,'KOKPIT-1'!$A$4:$A$20000,I9)-SUMIFS('KOKPIT-1'!$D$4:$D$20000,'KOKPIT-1'!$A$4:$A$20000,I9))/1000)</f>
        <v>0</v>
      </c>
      <c r="I9" s="29" t="s">
        <v>470</v>
      </c>
    </row>
    <row r="10" spans="1:13" x14ac:dyDescent="0.3">
      <c r="B10" s="134" t="s">
        <v>205</v>
      </c>
      <c r="C10" s="135"/>
      <c r="D10" s="136"/>
      <c r="E10" s="56" t="s">
        <v>206</v>
      </c>
      <c r="F10" s="28">
        <f>IF($G$2="ZŁ",SUMIFS(KOKPIT!$C$6:$C$20002,KOKPIT!$A$6:$A$20002,I10)-SUMIFS(KOKPIT!$D$6:$D$20002,KOKPIT!$A$6:$A$20002,I10),(SUMIFS(KOKPIT!$C$6:$C$20002,KOKPIT!$A$6:$A$20002,I10)-SUMIFS(KOKPIT!$D$6:$D$20002,KOKPIT!$A$6:$A$20002,I10))/1000)</f>
        <v>0</v>
      </c>
      <c r="G10" s="28">
        <f>IF($G$2="ZŁ",SUMIFS('KOKPIT-1'!$C$4:$C$20000,'KOKPIT-1'!$A$4:$A$20000,I10)-SUMIFS('KOKPIT-1'!$D$4:$D$20000,'KOKPIT-1'!$A$4:$A$20000,I10),(SUMIFS('KOKPIT-1'!$C$4:$C$20000,'KOKPIT-1'!$A$4:$A$20000,I10)-SUMIFS('KOKPIT-1'!$D$4:$D$20000,'KOKPIT-1'!$A$4:$A$20000,I10))/1000)</f>
        <v>0</v>
      </c>
      <c r="I10" s="29" t="s">
        <v>471</v>
      </c>
    </row>
    <row r="11" spans="1:13" x14ac:dyDescent="0.3">
      <c r="B11" s="134" t="s">
        <v>222</v>
      </c>
      <c r="C11" s="135"/>
      <c r="D11" s="136"/>
      <c r="E11" s="56" t="s">
        <v>223</v>
      </c>
      <c r="F11" s="28">
        <f>IF($G$2="ZŁ",SUMIFS(KOKPIT!$C$6:$C$20002,KOKPIT!$A$6:$A$20002,I11)-SUMIFS(KOKPIT!$D$6:$D$20002,KOKPIT!$A$6:$A$20002,I11),(SUMIFS(KOKPIT!$C$6:$C$20002,KOKPIT!$A$6:$A$20002,I11)-SUMIFS(KOKPIT!$D$6:$D$20002,KOKPIT!$A$6:$A$20002,I11))/1000)</f>
        <v>0</v>
      </c>
      <c r="G11" s="28">
        <f>IF($G$2="ZŁ",SUMIFS('KOKPIT-1'!$C$4:$C$20000,'KOKPIT-1'!$A$4:$A$20000,I11)-SUMIFS('KOKPIT-1'!$D$4:$D$20000,'KOKPIT-1'!$A$4:$A$20000,I11),(SUMIFS('KOKPIT-1'!$C$4:$C$20000,'KOKPIT-1'!$A$4:$A$20000,I11)-SUMIFS('KOKPIT-1'!$D$4:$D$20000,'KOKPIT-1'!$A$4:$A$20000,I11))/1000)</f>
        <v>0</v>
      </c>
      <c r="I11" s="29" t="s">
        <v>472</v>
      </c>
    </row>
    <row r="12" spans="1:13" x14ac:dyDescent="0.3">
      <c r="A12" s="137" t="s">
        <v>227</v>
      </c>
      <c r="B12" s="138"/>
      <c r="C12" s="138"/>
      <c r="D12" s="139"/>
      <c r="E12" s="21" t="s">
        <v>228</v>
      </c>
      <c r="F12" s="46">
        <f>F13+F14+F15+F16</f>
        <v>2400</v>
      </c>
      <c r="G12" s="46">
        <f>G13+G14+G15+G16</f>
        <v>1588</v>
      </c>
      <c r="I12" s="47" t="s">
        <v>229</v>
      </c>
    </row>
    <row r="13" spans="1:13" x14ac:dyDescent="0.3">
      <c r="B13" s="134" t="s">
        <v>178</v>
      </c>
      <c r="C13" s="135"/>
      <c r="D13" s="136"/>
      <c r="E13" s="56" t="s">
        <v>230</v>
      </c>
      <c r="F13" s="28">
        <f>IF($G$2="ZŁ",SUMIFS(KOKPIT!$C$4:$C$20000,KOKPIT!$A$4:$A$20000,I13),(SUMIFS(KOKPIT!$C$4:$C$20000,KOKPIT!$A$4:$A$20000,I13))/1000)</f>
        <v>0</v>
      </c>
      <c r="G13" s="28">
        <f>IF($G$2="ZŁ",SUMIFS('KOKPIT-1'!$C$4:$C$20000,'KOKPIT-1'!$A$4:$A$20000,I13)-SUMIFS('KOKPIT-1'!$D$4:$D$20000,'KOKPIT-1'!$A$4:$A$20000,I13),(SUMIFS('KOKPIT-1'!$C$4:$C$20000,'KOKPIT-1'!$A$4:$A$20000,I13)-SUMIFS('KOKPIT-1'!$D$4:$D$20000,'KOKPIT-1'!$A$4:$A$20000,I13))/1000)</f>
        <v>0</v>
      </c>
      <c r="I13" s="29" t="s">
        <v>474</v>
      </c>
    </row>
    <row r="14" spans="1:13" x14ac:dyDescent="0.3">
      <c r="B14" s="134" t="s">
        <v>183</v>
      </c>
      <c r="C14" s="135"/>
      <c r="D14" s="136"/>
      <c r="E14" s="56" t="s">
        <v>473</v>
      </c>
      <c r="F14" s="28">
        <f>IF($G$2="ZŁ",SUMIFS(KOKPIT!$C$4:$C$20000,KOKPIT!$A$4:$A$20000,I14),(SUMIFS(KOKPIT!$C$4:$C$20000,KOKPIT!$A$4:$A$20000,I14))/1000)</f>
        <v>0</v>
      </c>
      <c r="G14" s="28">
        <f>IF($G$2="ZŁ",SUMIFS('KOKPIT-1'!$C$4:$C$20000,'KOKPIT-1'!$A$4:$A$20000,I14)-SUMIFS('KOKPIT-1'!$D$4:$D$20000,'KOKPIT-1'!$A$4:$A$20000,I14),(SUMIFS('KOKPIT-1'!$C$4:$C$20000,'KOKPIT-1'!$A$4:$A$20000,I14)-SUMIFS('KOKPIT-1'!$D$4:$D$20000,'KOKPIT-1'!$A$4:$A$20000,I14))/1000)</f>
        <v>-812</v>
      </c>
      <c r="I14" s="29" t="s">
        <v>475</v>
      </c>
    </row>
    <row r="15" spans="1:13" x14ac:dyDescent="0.3">
      <c r="B15" s="134" t="s">
        <v>199</v>
      </c>
      <c r="C15" s="135"/>
      <c r="D15" s="136"/>
      <c r="E15" s="56" t="s">
        <v>253</v>
      </c>
      <c r="F15" s="28">
        <f>IF($G$2="ZŁ",SUMIFS(KOKPIT!$C$4:$C$20000,KOKPIT!$A$4:$A$20000,I15)-SUMIFS(KOKPIT!$D$4:$D$20000,KOKPIT!$A$4:$A$20000,I15),(SUMIFS(KOKPIT!$C$4:$C$20000,KOKPIT!$A$4:$A$20000,I15)-SUMIFS(KOKPIT!$D$4:$D$20000,KOKPIT!$A$4:$A$20000,I15))/1000)</f>
        <v>0</v>
      </c>
      <c r="G15" s="28">
        <f>IF($G$2="ZŁ",SUMIFS('KOKPIT-1'!$C$4:$C$20000,'KOKPIT-1'!$A$4:$A$20000,I15)-SUMIFS('KOKPIT-1'!$D$4:$D$20000,'KOKPIT-1'!$A$4:$A$20000,I15),(SUMIFS('KOKPIT-1'!$C$4:$C$20000,'KOKPIT-1'!$A$4:$A$20000,I15)-SUMIFS('KOKPIT-1'!$D$4:$D$20000,'KOKPIT-1'!$A$4:$A$20000,I15))/1000)</f>
        <v>0</v>
      </c>
      <c r="I15" s="29" t="s">
        <v>476</v>
      </c>
    </row>
    <row r="16" spans="1:13" x14ac:dyDescent="0.3">
      <c r="B16" s="134" t="s">
        <v>205</v>
      </c>
      <c r="C16" s="135"/>
      <c r="D16" s="136"/>
      <c r="E16" s="56" t="s">
        <v>267</v>
      </c>
      <c r="F16" s="28">
        <f>IF($G$2="ZŁ",SUMIFS(KOKPIT!$C$4:$C$20000,KOKPIT!$A$4:$A$20000,I16),(SUMIFS(KOKPIT!$C$4:$C$20000,KOKPIT!$A$4:$A$20000,I16))/1000)</f>
        <v>2400</v>
      </c>
      <c r="G16" s="28">
        <f>IF($G$2="ZŁ",SUMIFS('KOKPIT-1'!$C$4:$C$20000,'KOKPIT-1'!$A$4:$A$20000,I16)-SUMIFS('KOKPIT-1'!$D$4:$D$20000,'KOKPIT-1'!$A$4:$A$20000,I16),(SUMIFS('KOKPIT-1'!$C$4:$C$20000,'KOKPIT-1'!$A$4:$A$20000,I16)-SUMIFS('KOKPIT-1'!$D$4:$D$20000,'KOKPIT-1'!$A$4:$A$20000,I16))/1000)</f>
        <v>2400</v>
      </c>
      <c r="I16" s="29" t="str">
        <f>"A"&amp;A12&amp;B16</f>
        <v>ABIV</v>
      </c>
    </row>
    <row r="17" spans="1:9" ht="13.5" thickBot="1" x14ac:dyDescent="0.35">
      <c r="A17" s="137" t="s">
        <v>268</v>
      </c>
      <c r="B17" s="138"/>
      <c r="C17" s="138"/>
      <c r="D17" s="139"/>
      <c r="E17" s="21" t="s">
        <v>269</v>
      </c>
      <c r="F17" s="46">
        <f>IF($G$2="ZŁ",SUMIFS(KOKPIT!$C$4:$C$20000,KOKPIT!$A$4:$A$20000,I17)-SUMIFS(KOKPIT!$D$4:$D$20000,KOKPIT!$A$4:$A$20000,I17),(SUMIFS(KOKPIT!$C$4:$C$20000,KOKPIT!$A$4:$A$20000,I17)-SUMIFS(KOKPIT!$D$4:$D$20000,KOKPIT!$A$4:$A$20000,I17))/1000)</f>
        <v>0</v>
      </c>
      <c r="G17" s="46">
        <f>IF($G$2="ZŁ",SUMIFS('KOKPIT-1'!$C$4:$C$20000,'KOKPIT-1'!$A$4:$A$20000,I17)-SUMIFS('KOKPIT-1'!$D$4:$D$20000,'KOKPIT-1'!$A$4:$A$20000,I17),(SUMIFS('KOKPIT-1'!$C$4:$C$20000,'KOKPIT-1'!$A$4:$A$20000,I17)-SUMIFS('KOKPIT-1'!$D$4:$D$20000,'KOKPIT-1'!$A$4:$A$20000,I17))/1000)</f>
        <v>0</v>
      </c>
      <c r="I17" s="23" t="s">
        <v>477</v>
      </c>
    </row>
    <row r="18" spans="1:9" ht="13.5" thickBot="1" x14ac:dyDescent="0.35">
      <c r="E18" s="50" t="s">
        <v>272</v>
      </c>
      <c r="F18" s="51">
        <f>F12+F6</f>
        <v>2400</v>
      </c>
      <c r="G18" s="51">
        <f>G12+G6</f>
        <v>1588</v>
      </c>
      <c r="I18" s="52" t="s">
        <v>273</v>
      </c>
    </row>
    <row r="20" spans="1:9" ht="13.5" thickBot="1" x14ac:dyDescent="0.35"/>
    <row r="21" spans="1:9" ht="14.5" customHeight="1" thickBot="1" x14ac:dyDescent="0.35">
      <c r="A21" s="140" t="s">
        <v>274</v>
      </c>
      <c r="B21" s="141"/>
      <c r="C21" s="141"/>
      <c r="D21" s="141"/>
      <c r="E21" s="141"/>
      <c r="F21" s="141"/>
      <c r="G21" s="141"/>
      <c r="I21" s="19" t="s">
        <v>174</v>
      </c>
    </row>
    <row r="22" spans="1:9" ht="15" customHeight="1" x14ac:dyDescent="0.3">
      <c r="A22" s="137" t="s">
        <v>172</v>
      </c>
      <c r="B22" s="138"/>
      <c r="C22" s="138"/>
      <c r="D22" s="139"/>
      <c r="E22" s="53" t="s">
        <v>478</v>
      </c>
      <c r="F22" s="54">
        <f>SUM(F23:F26)</f>
        <v>361062.87</v>
      </c>
      <c r="G22" s="54">
        <f>SUM(G23:G26)</f>
        <v>396946.54999999993</v>
      </c>
      <c r="I22" s="55" t="s">
        <v>276</v>
      </c>
    </row>
    <row r="23" spans="1:9" x14ac:dyDescent="0.3">
      <c r="B23" s="134" t="s">
        <v>178</v>
      </c>
      <c r="C23" s="135"/>
      <c r="D23" s="136"/>
      <c r="E23" s="56" t="s">
        <v>479</v>
      </c>
      <c r="F23" s="28">
        <f>IF($G$2="ZŁ",SUMIFS(KOKPIT!$H$4:$H$20000,KOKPIT!$E$4:$E$20000,I23)-SUMIFS(KOKPIT!$G$4:$G$20000,KOKPIT!$E$4:$E$20000,I23),(SUMIFS(KOKPIT!$H$4:$H$20000,KOKPIT!$E$4:$E$20000,I23)-SUMIFS(KOKPIT!$G$4:$G$20000,KOKPIT!$E$4:$E$20000,I23))/1000)</f>
        <v>50000</v>
      </c>
      <c r="G23" s="28">
        <f>IF($G$2="ZŁ",SUMIFS('KOKPIT-1'!$H$4:$H$20000,'KOKPIT-1'!$E$4:$E$20000,I23)-SUMIFS('KOKPIT-1'!$G$4:$G$20000,'KOKPIT-1'!$E$4:$E$20000,I23),(SUMIFS('KOKPIT-1'!$H$4:$H$20000,'KOKPIT-1'!$E$4:$E$20000,I23)-SUMIFS('KOKPIT-1'!$G$4:$G$20000,'KOKPIT-1'!$E$4:$E$20000,I23))/1000)</f>
        <v>50000</v>
      </c>
      <c r="I23" s="29" t="str">
        <f>"P"&amp;A22&amp;B23</f>
        <v>PAI</v>
      </c>
    </row>
    <row r="24" spans="1:9" x14ac:dyDescent="0.3">
      <c r="B24" s="134" t="s">
        <v>183</v>
      </c>
      <c r="C24" s="135"/>
      <c r="D24" s="136"/>
      <c r="E24" s="56" t="s">
        <v>480</v>
      </c>
      <c r="F24" s="28">
        <f>IF($G$2="ZŁ",SUMIFS(KOKPIT!$H$4:$H$20000,KOKPIT!$E$4:$E$20000,I24)-SUMIFS(KOKPIT!$G$4:$G$20000,KOKPIT!$E$4:$E$20000,I24),(SUMIFS(KOKPIT!$H$4:$H$20000,KOKPIT!$E$4:$E$20000,I24)-SUMIFS(KOKPIT!$G$4:$G$20000,KOKPIT!$E$4:$E$20000,I24))/1000)</f>
        <v>34220.9</v>
      </c>
      <c r="G24" s="28">
        <f>IF($G$2="ZŁ",SUMIFS('KOKPIT-1'!$H$4:$H$20000,'KOKPIT-1'!$E$4:$E$20000,I24)-SUMIFS('KOKPIT-1'!$G$4:$G$20000,'KOKPIT-1'!$E$4:$E$20000,I24),(SUMIFS('KOKPIT-1'!$H$4:$H$20000,'KOKPIT-1'!$E$4:$E$20000,I24)-SUMIFS('KOKPIT-1'!$G$4:$G$20000,'KOKPIT-1'!$E$4:$E$20000,I24))/1000)</f>
        <v>34220.9</v>
      </c>
      <c r="I24" s="29" t="str">
        <f>"P"&amp;A22&amp;B24</f>
        <v>PAII</v>
      </c>
    </row>
    <row r="25" spans="1:9" x14ac:dyDescent="0.3">
      <c r="B25" s="134" t="s">
        <v>199</v>
      </c>
      <c r="C25" s="135"/>
      <c r="D25" s="136"/>
      <c r="E25" s="56" t="s">
        <v>285</v>
      </c>
      <c r="F25" s="28">
        <f>IF($G$2="ZŁ",SUMIFS(KOKPIT!$H$4:$H$20000,KOKPIT!$E$4:$E$20000,I25)-SUMIFS(KOKPIT!$G$4:$G$20000,KOKPIT!$E$4:$E$20000,I25),(SUMIFS(KOKPIT!$H$4:$H$20000,KOKPIT!$E$4:$E$20000,I25)-SUMIFS(KOKPIT!$G$4:$G$20000,KOKPIT!$E$4:$E$20000,I25))/1000)</f>
        <v>0</v>
      </c>
      <c r="G25" s="28">
        <f>IF($G$2="ZŁ",SUMIFS('KOKPIT-1'!$H$4:$H$20000,'KOKPIT-1'!$E$4:$E$20000,I25)-SUMIFS('KOKPIT-1'!$G$4:$G$20000,'KOKPIT-1'!$E$4:$E$20000,I25),(SUMIFS('KOKPIT-1'!$H$4:$H$20000,'KOKPIT-1'!$E$4:$E$20000,I25)-SUMIFS('KOKPIT-1'!$G$4:$G$20000,'KOKPIT-1'!$E$4:$E$20000,I25))/1000)</f>
        <v>0</v>
      </c>
      <c r="I25" s="29" t="str">
        <f>"P"&amp;A22&amp;B25</f>
        <v>PAIII</v>
      </c>
    </row>
    <row r="26" spans="1:9" x14ac:dyDescent="0.3">
      <c r="B26" s="134" t="s">
        <v>205</v>
      </c>
      <c r="C26" s="135"/>
      <c r="D26" s="136"/>
      <c r="E26" s="56" t="s">
        <v>287</v>
      </c>
      <c r="F26" s="28">
        <f>IF(RZiSZ6!E3="ZŁ",IF(G2="ZŁ",SUMIFS(KOKPIT!$H$4:$H$20000,KOKPIT!$E$4:$E$20000,I26)-SUMIFS(KOKPIT!$G$4:$G$20000,KOKPIT!$E$4:$E$20000,I26)+RZiSZ6!C26,(SUMIFS(KOKPIT!$H$4:$H$20000,KOKPIT!$E$4:$E$20000,I26)-SUMIFS(KOKPIT!$G$4:$G$20000,KOKPIT!$E$4:$E$20000,I26)+RZiSZ6!C26)/1000),(IF(G2="ZŁ",SUMIFS(KOKPIT!$H$4:$H$20000,KOKPIT!$E$4:$E$20000,I26)-SUMIFS(KOKPIT!$G$4:$G$20000,KOKPIT!$E$4:$E$20000,I26)+RZiSZ6!C26,(SUMIFS(KOKPIT!$H$4:$H$20000,KOKPIT!$E$4:$E$20000,I26)-SUMIFS(KOKPIT!$G$4:$G$20000,KOKPIT!$E$4:$E$20000,I26)+RZiSZ6!C26))))</f>
        <v>276841.96999999997</v>
      </c>
      <c r="G26" s="28">
        <f>IF(RZiSZ6!E3="ZŁ",IF(G2="ZŁ",SUMIFS('KOKPIT-1'!$H$4:$H$20000,'KOKPIT-1'!$E$4:$E$20000,I26)-SUMIFS('KOKPIT-1'!$G$4:$G$20000,'KOKPIT-1'!$E$4:$E$20000,I26)+RZiSZ6!D26,(SUMIFS('KOKPIT-1'!$H$4:$H$20000,'KOKPIT-1'!$E$4:$E$20000,I26)-SUMIFS('KOKPIT-1'!$G$4:$G$20000,'KOKPIT-1'!$E$4:$E$20000,I26)+RZiSZ6!D26)/1000),(IF(G2="ZŁ",SUMIFS('KOKPIT-1'!$H$4:$H$20000,'KOKPIT-1'!$E$4:$E$20000,I26)-SUMIFS('KOKPIT-1'!$G$4:$G$20000,'KOKPIT-1'!$E$4:$E$20000,I26)+RZiSZ6!D26,(SUMIFS('KOKPIT-1'!$H$4:$H$20000,'KOKPIT-1'!$E$4:$E$20000,I26)-SUMIFS('KOKPIT-1'!$G$4:$G$20000,'KOKPIT-1'!$E$4:$E$20000,I26)+RZiSZ6!D26))))</f>
        <v>312725.64999999997</v>
      </c>
      <c r="I26" s="29" t="str">
        <f>"P"&amp;A22&amp;B26</f>
        <v>PAIV</v>
      </c>
    </row>
    <row r="27" spans="1:9" x14ac:dyDescent="0.3">
      <c r="A27" s="137" t="s">
        <v>227</v>
      </c>
      <c r="B27" s="138"/>
      <c r="C27" s="138"/>
      <c r="D27" s="139"/>
      <c r="E27" s="21" t="s">
        <v>290</v>
      </c>
      <c r="F27" s="57">
        <f>F28+F29+F30+F31</f>
        <v>0</v>
      </c>
      <c r="G27" s="57">
        <f>G28+G29+G30+G31</f>
        <v>0</v>
      </c>
      <c r="I27" s="58" t="s">
        <v>291</v>
      </c>
    </row>
    <row r="28" spans="1:9" x14ac:dyDescent="0.3">
      <c r="B28" s="134" t="s">
        <v>178</v>
      </c>
      <c r="C28" s="135"/>
      <c r="D28" s="136"/>
      <c r="E28" s="56" t="s">
        <v>292</v>
      </c>
      <c r="F28" s="28">
        <f>IF(G2="ZŁ",SUMIFS(KOKPIT!$H$4:$H$20000,KOKPIT!$E$4:$E$20000,I28)-SUMIFS(KOKPIT!$G$4:$G$20000,KOKPIT!$E$4:$E$20000,I28),(SUMIFS(KOKPIT!$H$4:$H$20000,KOKPIT!$E$4:$E$20000,I28)-SUMIFS(KOKPIT!$G$4:$G$20000,KOKPIT!$E$4:$E$20000,I28))/1000)</f>
        <v>0</v>
      </c>
      <c r="G28" s="28">
        <f>IF($G$2="ZŁ",SUMIFS('KOKPIT-1'!$H$4:$H$20000,'KOKPIT-1'!$E$4:$E$20000,I28)-SUMIFS('KOKPIT-1'!$G$4:$G$20000,'KOKPIT-1'!$E$4:$E$20000,I28),(SUMIFS('KOKPIT-1'!$H$4:$H$20000,'KOKPIT-1'!$E$4:$E$20000,I28)-SUMIFS('KOKPIT-1'!$G$4:$G$20000,'KOKPIT-1'!$E$4:$E$20000,I28))/1000)</f>
        <v>0</v>
      </c>
      <c r="I28" s="29" t="s">
        <v>481</v>
      </c>
    </row>
    <row r="29" spans="1:9" x14ac:dyDescent="0.3">
      <c r="B29" s="134" t="s">
        <v>183</v>
      </c>
      <c r="C29" s="135"/>
      <c r="D29" s="136"/>
      <c r="E29" s="56" t="s">
        <v>303</v>
      </c>
      <c r="F29" s="28">
        <f>IF(G2="ZŁ",SUMIFS(KOKPIT!$H$4:$H$20000,KOKPIT!$E$4:$E$20000,I29)-SUMIFS(KOKPIT!$G$4:$G$20000,KOKPIT!$E$4:$E$20000,I29),(SUMIFS(KOKPIT!$H$4:$H$20000,KOKPIT!$E$4:$E$20000,I29)-SUMIFS(KOKPIT!$G$4:$G$20000,KOKPIT!$E$4:$E$20000,I29))/1000)</f>
        <v>0</v>
      </c>
      <c r="G29" s="28">
        <f>IF($G$2="ZŁ",SUMIFS('KOKPIT-1'!$H$4:$H$20000,'KOKPIT-1'!$E$4:$E$20000,I29)-SUMIFS('KOKPIT-1'!$G$4:$G$20000,'KOKPIT-1'!$E$4:$E$20000,I29),(SUMIFS('KOKPIT-1'!$H$4:$H$20000,'KOKPIT-1'!$E$4:$E$20000,I29)-SUMIFS('KOKPIT-1'!$G$4:$G$20000,'KOKPIT-1'!$E$4:$E$20000,I29))/1000)</f>
        <v>0</v>
      </c>
      <c r="I29" s="29" t="s">
        <v>482</v>
      </c>
    </row>
    <row r="30" spans="1:9" x14ac:dyDescent="0.3">
      <c r="B30" s="134" t="s">
        <v>199</v>
      </c>
      <c r="C30" s="135"/>
      <c r="D30" s="136"/>
      <c r="E30" s="56" t="s">
        <v>313</v>
      </c>
      <c r="F30" s="28">
        <f>IF(G2="ZŁ",SUMIFS(KOKPIT!$H$4:$H$20000,KOKPIT!$E$4:$E$20000,I30)-SUMIFS(KOKPIT!$G$4:$G$20000,KOKPIT!$E$4:$E$20000,I30),(SUMIFS(KOKPIT!$H$4:$H$20000,KOKPIT!$E$4:$E$20000,I30)-SUMIFS(KOKPIT!$G$4:$G$20000,KOKPIT!$E$4:$E$20000,I30))/1000)</f>
        <v>0</v>
      </c>
      <c r="G30" s="28">
        <f>IF($G$2="ZŁ",SUMIFS('KOKPIT-1'!$H$4:$H$20000,'KOKPIT-1'!$E$4:$E$20000,I30)-SUMIFS('KOKPIT-1'!$G$4:$G$20000,'KOKPIT-1'!$E$4:$E$20000,I30),(SUMIFS('KOKPIT-1'!$H$4:$H$20000,'KOKPIT-1'!$E$4:$E$20000,I30)-SUMIFS('KOKPIT-1'!$G$4:$G$20000,'KOKPIT-1'!$E$4:$E$20000,I30))/1000)</f>
        <v>0</v>
      </c>
      <c r="I30" s="29" t="s">
        <v>483</v>
      </c>
    </row>
    <row r="31" spans="1:9" ht="13.5" thickBot="1" x14ac:dyDescent="0.35">
      <c r="B31" s="134" t="s">
        <v>205</v>
      </c>
      <c r="C31" s="135"/>
      <c r="D31" s="136"/>
      <c r="E31" s="56" t="s">
        <v>331</v>
      </c>
      <c r="F31" s="28">
        <f>IF(G2="ZŁ",SUMIFS(KOKPIT!$H$4:$H$20000,KOKPIT!$E$4:$E$20000,I31)-SUMIFS(KOKPIT!$G$4:$G$20000,KOKPIT!$E$4:$E$20000,I31),(SUMIFS(KOKPIT!$H$4:$H$20000,KOKPIT!$E$4:$E$20000,I31)-SUMIFS(KOKPIT!$G$4:$G$20000,KOKPIT!$E$4:$E$20000,I31))/1000)</f>
        <v>0</v>
      </c>
      <c r="G31" s="28">
        <f>IF($G$2="ZŁ",SUMIFS('KOKPIT-1'!$H$4:$H$20000,'KOKPIT-1'!$E$4:$E$20000,I31)-SUMIFS('KOKPIT-1'!$G$4:$G$20000,'KOKPIT-1'!$E$4:$E$20000,I31),(SUMIFS('KOKPIT-1'!$H$4:$H$20000,'KOKPIT-1'!$E$4:$E$20000,I31)-SUMIFS('KOKPIT-1'!$G$4:$G$20000,'KOKPIT-1'!$E$4:$E$20000,I31))/1000)</f>
        <v>0</v>
      </c>
      <c r="I31" s="29" t="s">
        <v>484</v>
      </c>
    </row>
    <row r="32" spans="1:9" ht="13.5" thickBot="1" x14ac:dyDescent="0.35">
      <c r="E32" s="50" t="s">
        <v>334</v>
      </c>
      <c r="F32" s="51">
        <f>F22+F27</f>
        <v>361062.87</v>
      </c>
      <c r="G32" s="51">
        <f>G22+G27</f>
        <v>396946.54999999993</v>
      </c>
      <c r="I32" s="60" t="s">
        <v>335</v>
      </c>
    </row>
  </sheetData>
  <mergeCells count="25">
    <mergeCell ref="B31:D31"/>
    <mergeCell ref="B29:D29"/>
    <mergeCell ref="B30:D30"/>
    <mergeCell ref="B26:D26"/>
    <mergeCell ref="A27:D27"/>
    <mergeCell ref="B28:D28"/>
    <mergeCell ref="A22:D22"/>
    <mergeCell ref="B23:D23"/>
    <mergeCell ref="B24:D24"/>
    <mergeCell ref="B25:D25"/>
    <mergeCell ref="B16:D16"/>
    <mergeCell ref="A17:D17"/>
    <mergeCell ref="A21:G21"/>
    <mergeCell ref="B14:D14"/>
    <mergeCell ref="B15:D15"/>
    <mergeCell ref="A12:D12"/>
    <mergeCell ref="B13:D13"/>
    <mergeCell ref="B11:D11"/>
    <mergeCell ref="B9:D9"/>
    <mergeCell ref="B10:D10"/>
    <mergeCell ref="B8:D8"/>
    <mergeCell ref="A4:E4"/>
    <mergeCell ref="A5:G5"/>
    <mergeCell ref="A6:D6"/>
    <mergeCell ref="B7:D7"/>
  </mergeCells>
  <conditionalFormatting sqref="L2:M2">
    <cfRule type="cellIs" dxfId="580" priority="4" operator="equal">
      <formula>"UWAGA! Niespójne zaokrąglenie"</formula>
    </cfRule>
    <cfRule type="cellIs" dxfId="579" priority="5" operator="equal">
      <formula>"OK"</formula>
    </cfRule>
    <cfRule type="cellIs" dxfId="578" priority="6" operator="equal">
      <formula>"BŁĄD"</formula>
    </cfRule>
  </conditionalFormatting>
  <dataValidations disablePrompts="1" count="1">
    <dataValidation type="list" allowBlank="1" showInputMessage="1" showErrorMessage="1" sqref="G2">
      <formula1>Rzad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59"/>
  <sheetViews>
    <sheetView showGridLines="0" zoomScaleNormal="100" workbookViewId="0">
      <pane ySplit="3" topLeftCell="A40" activePane="bottomLeft" state="frozen"/>
      <selection pane="bottomLeft" activeCell="C53" sqref="C53"/>
    </sheetView>
  </sheetViews>
  <sheetFormatPr defaultRowHeight="13" x14ac:dyDescent="0.3"/>
  <cols>
    <col min="1" max="1" width="8.6328125" style="9" customWidth="1"/>
    <col min="2" max="2" width="63" style="9" customWidth="1"/>
    <col min="3" max="3" width="19.36328125" style="9" customWidth="1"/>
    <col min="4" max="4" width="18.7265625" style="9" customWidth="1"/>
    <col min="5" max="5" width="6.81640625" style="9" customWidth="1"/>
    <col min="6" max="6" width="12.36328125" style="10" customWidth="1"/>
    <col min="7" max="16384" width="8.7265625" style="9"/>
  </cols>
  <sheetData>
    <row r="1" spans="1:8" x14ac:dyDescent="0.3">
      <c r="A1" s="6" t="str">
        <f>JPK_KR!L2</f>
        <v>Akademia sp. z o.o.</v>
      </c>
      <c r="B1" s="6"/>
      <c r="C1" s="67" t="str">
        <f>"NIP:"&amp;" "&amp;JPK_KR!K2</f>
        <v xml:space="preserve">NIP: </v>
      </c>
    </row>
    <row r="2" spans="1:8" x14ac:dyDescent="0.3">
      <c r="A2" s="125"/>
      <c r="B2" s="99" t="s">
        <v>507</v>
      </c>
      <c r="C2" s="67"/>
    </row>
    <row r="3" spans="1:8" x14ac:dyDescent="0.3">
      <c r="A3" s="70"/>
      <c r="B3" s="71" t="str">
        <f>"RACHUNEK ZYSKÓW I STRAT za  "&amp;C5&amp;"  rok"</f>
        <v>RACHUNEK ZYSKÓW I STRAT za  2019  rok</v>
      </c>
      <c r="C3" s="71" t="s">
        <v>452</v>
      </c>
      <c r="D3" s="15" t="s">
        <v>170</v>
      </c>
      <c r="E3" s="16" t="s">
        <v>171</v>
      </c>
      <c r="H3" s="107" t="str">
        <f>IF(KOKPIT!B1="Z1","","wyliczenia nieprawidłowe- wybrano"&amp;" "&amp;KOKPIT!B1)</f>
        <v/>
      </c>
    </row>
    <row r="4" spans="1:8" ht="13.5" thickBot="1" x14ac:dyDescent="0.35"/>
    <row r="5" spans="1:8" ht="14.5" customHeight="1" thickBot="1" x14ac:dyDescent="0.35">
      <c r="A5" s="72" t="s">
        <v>453</v>
      </c>
      <c r="B5" s="72" t="s">
        <v>454</v>
      </c>
      <c r="C5" s="73">
        <f>YEAR(JPK_KR!G2)</f>
        <v>2019</v>
      </c>
      <c r="D5" s="74">
        <f>YEAR('JPK_KR-1'!G2)</f>
        <v>2019</v>
      </c>
      <c r="F5" s="75" t="s">
        <v>455</v>
      </c>
    </row>
    <row r="6" spans="1:8" x14ac:dyDescent="0.3">
      <c r="A6" s="76" t="s">
        <v>172</v>
      </c>
      <c r="B6" s="77" t="s">
        <v>456</v>
      </c>
      <c r="C6" s="78">
        <f>IF($C$3="wariant porównawczy",SUM(C8:C11),SUM(C8:C9))</f>
        <v>216946.93999999997</v>
      </c>
      <c r="D6" s="78">
        <f>IF($C$3="wariant porównawczy",SUM(D8:D11),SUM(D8:D9))</f>
        <v>216946.93999999997</v>
      </c>
      <c r="F6" s="79" t="str">
        <f>IF(C3="wariant porównawczy","SUMA A","SUMA A")</f>
        <v>SUMA A</v>
      </c>
    </row>
    <row r="7" spans="1:8" x14ac:dyDescent="0.3">
      <c r="A7" s="80" t="s">
        <v>137</v>
      </c>
      <c r="B7" s="81" t="s">
        <v>457</v>
      </c>
      <c r="C7" s="78">
        <f>IF($E$3="ZŁ",SUMIFS(KOKPIT!$L$4:$L$20000,KOKPIT!$I$4:$I$20000,F7),(SUMIFS(KOKPIT!$L$4:$L$20000,KOKPIT!$I$4:$I$20000,F7))/1000)</f>
        <v>0</v>
      </c>
      <c r="D7" s="78">
        <f>IF($E$3="ZŁ",SUMIFS('KOKPIT-1'!$L$4:$L$20000,'KOKPIT-1'!$I$4:$I$20000,F7),(SUMIFS('KOKPIT-1'!$L$4:$L$20000,'KOKPIT-1'!$I$4:$I$20000,F7))/1000)</f>
        <v>0</v>
      </c>
      <c r="F7" s="29" t="str">
        <f>IF(C3="wariant porównawczy","A1","A1")</f>
        <v>A1</v>
      </c>
    </row>
    <row r="8" spans="1:8" x14ac:dyDescent="0.3">
      <c r="A8" s="76" t="s">
        <v>178</v>
      </c>
      <c r="B8" s="77" t="s">
        <v>458</v>
      </c>
      <c r="C8" s="78">
        <f>IF($E$3="ZŁ",SUMIFS(KOKPIT!$L$4:$L$20000,KOKPIT!$I$4:$I$20000,F8),(SUMIFS(KOKPIT!$L$4:$L$20000,KOKPIT!$I$4:$I$20000,F8))/1000)</f>
        <v>201111.97</v>
      </c>
      <c r="D8" s="78">
        <f>IF($E$3="ZŁ",SUMIFS('KOKPIT-1'!$L$4:$L$20000,'KOKPIT-1'!$I$4:$I$20000,F8),(SUMIFS('KOKPIT-1'!$L$4:$L$20000,'KOKPIT-1'!$I$4:$I$20000,F8))/1000)</f>
        <v>201111.97</v>
      </c>
      <c r="F8" s="29" t="str">
        <f>IF(C3="wariant porównawczy",A6&amp;A8,A6&amp;A8)</f>
        <v>AI</v>
      </c>
    </row>
    <row r="9" spans="1:8" ht="26" x14ac:dyDescent="0.3">
      <c r="A9" s="76" t="s">
        <v>183</v>
      </c>
      <c r="B9" s="77" t="str">
        <f>IF(C3="wariant porównawczy","Zmiana stanu produktów (zwiększenie - wartość dodatnia, zmniejszenie - wartość ujemna)","Przychody netto ze sprzedaży towarów i materiałów")</f>
        <v>Zmiana stanu produktów (zwiększenie - wartość dodatnia, zmniejszenie - wartość ujemna)</v>
      </c>
      <c r="C9" s="78">
        <f>IF($E$3="ZŁ",SUMIFS(KOKPIT!$L$4:$L$20000,KOKPIT!$I$4:$I$20000,F9)-SUMIFS(KOKPIT!$K$4:$K$20000,KOKPIT!$I$4:$I$20000,F9),(SUMIFS(KOKPIT!$L$4:$L$20000,KOKPIT!$I$4:$I$20000,F9)-SUMIFS(KOKPIT!$K$4:$K$20000,KOKPIT!$I$4:$I$20000,F9))/1000)</f>
        <v>11.999999999985448</v>
      </c>
      <c r="D9" s="78">
        <f>IF($E$3="ZŁ",SUMIFS('KOKPIT-1'!$L$4:$L$20000,'KOKPIT-1'!$I$4:$I$20000,F9)-SUMIFS('KOKPIT-1'!$K$4:$K$20000,'KOKPIT-1'!$I$4:$I$20000,F9),(SUMIFS('KOKPIT-1'!$L$4:$L$20000,'KOKPIT-1'!$I$4:$I$20000,F9)-SUMIFS('KOKPIT-1'!$K$4:$K$20000,'KOKPIT-1'!$I$4:$I$20000,F9))/1000)</f>
        <v>11.999999999985448</v>
      </c>
      <c r="F9" s="29" t="str">
        <f>IF(C3="wariant porównawczy",A6&amp;A9,A6&amp;A9)</f>
        <v>AII</v>
      </c>
    </row>
    <row r="10" spans="1:8" x14ac:dyDescent="0.3">
      <c r="A10" s="76" t="str">
        <f>IF(C3="wariant porównawczy","III","B")</f>
        <v>III</v>
      </c>
      <c r="B10" s="77" t="str">
        <f>IF(C3="wariant porównawczy","Koszt wytworzenia produktów na własne potrzeby jednostki","Koszty sprzedanych produktów, towarów i materiałów, w tym:")</f>
        <v>Koszt wytworzenia produktów na własne potrzeby jednostki</v>
      </c>
      <c r="C10" s="78">
        <f>IF($E$3="ZŁ",IF($C$3="wariant porównawczy",SUMIFS(KOKPIT!$K$4:$K$20000,KOKPIT!$I$4:$I$20000,F10),C12+C13),(IF($C$3="wariant porównawczy",(SUMIFS(KOKPIT!$K$4:$K$20000,KOKPIT!$I$4:$I$20000,F10))/1000,C12+C13)))</f>
        <v>0</v>
      </c>
      <c r="D10" s="78">
        <f>IF(E3="ZŁ",IF($C$3="wariant porównawczy",SUMIFS('KOKPIT-1'!$K$4:$K$20000,'KOKPIT-1'!$I$4:$I$20000,F10),D12+D13),(IF($C$3="wariant porównawczy",(SUMIFS('KOKPIT-1'!$K$4:$K$20000,'KOKPIT-1'!$I$4:$I$20000,F10))/1000,D12+D13)))</f>
        <v>0</v>
      </c>
      <c r="F10" s="29" t="str">
        <f>IF(C3="wariant porównawczy",A6&amp;A10,"SUMA"&amp;" "&amp;A10)</f>
        <v>AIII</v>
      </c>
    </row>
    <row r="11" spans="1:8" x14ac:dyDescent="0.3">
      <c r="A11" s="76" t="str">
        <f>IF(C3="wariant porównawczy","IV","-")</f>
        <v>IV</v>
      </c>
      <c r="B11" s="77" t="str">
        <f>IF(C3="wariant porównawczy","Przychody netto ze sprzedaży towarów i materiałów","jednostkom powiązanym")</f>
        <v>Przychody netto ze sprzedaży towarów i materiałów</v>
      </c>
      <c r="C11" s="78">
        <f>IF(E3="ZŁ",SUMIFS(KOKPIT!$L$4:$L$20000,KOKPIT!$I$4:$I$20000,F11),(SUMIFS(KOKPIT!$L$4:$L$20000,KOKPIT!$I$4:$I$20000,F11))/1000)</f>
        <v>15822.97</v>
      </c>
      <c r="D11" s="78">
        <f>IF(E3="ZŁ",SUMIFS('KOKPIT-1'!$L$4:$L$20000,'KOKPIT-1'!$I$4:$I$20000,F11),(SUMIFS('KOKPIT-1'!$L$4:$L$20000,'KOKPIT-1'!$I$4:$I$20000,F11))/1000)</f>
        <v>15822.97</v>
      </c>
      <c r="F11" s="29" t="str">
        <f>IF(C3="wariant porównawczy",A6&amp;A11,A10&amp;"1")</f>
        <v>AIV</v>
      </c>
    </row>
    <row r="12" spans="1:8" x14ac:dyDescent="0.3">
      <c r="A12" s="76" t="str">
        <f>IF(C3="wariant porównawczy","B","I")</f>
        <v>B</v>
      </c>
      <c r="B12" s="77" t="str">
        <f>IF(C3="wariant porównawczy","Koszty działalności operacyjnej","Koszt wytworzenia sprzedanych produktów")</f>
        <v>Koszty działalności operacyjnej</v>
      </c>
      <c r="C12" s="78">
        <f>IF($E$3="ZŁ",IF($C$3="wariant porównawczy",SUM(C13+C14+C15+C16+C18+C19+C21+C22),SUMIFS(KOKPIT!$K$4:$K$20000,KOKPIT!$I$4:$I$20000,F12)),IF($C$3="wariant porównawczy",SUM(C13+C14+C15+C16+C18+C19+C21+C22),(SUMIFS(KOKPIT!$K$4:$K$20000,KOKPIT!$I$4:$I$20000,F12))/1000))</f>
        <v>110254.01</v>
      </c>
      <c r="D12" s="78">
        <f>IF(E3="ZŁ",IF($C$3="wariant porównawczy",SUM(D13+D14+D15+D16+D18+D19+D21+D22),SUMIFS('KOKPIT-1'!$K$4:$K$20000,'KOKPIT-1'!$I$4:$I$20000,F12)),IF($C$3="wariant porównawczy",SUM(D13+D14+D15+D16+D18+D19+D21+D22),(SUMIFS('KOKPIT-1'!$K$4:$K$20000,'KOKPIT-1'!$I$4:$I$20000,F12))/1000))</f>
        <v>110254.01</v>
      </c>
      <c r="F12" s="29" t="str">
        <f>IF(C3="wariant porównawczy","SUMA"&amp;" "&amp;A12,A10&amp;A12)</f>
        <v>SUMA B</v>
      </c>
    </row>
    <row r="13" spans="1:8" x14ac:dyDescent="0.3">
      <c r="A13" s="76" t="str">
        <f>IF(C3="wariant porównawczy","I","II")</f>
        <v>I</v>
      </c>
      <c r="B13" s="77" t="str">
        <f>IF(C3="wariant porównawczy","Amortyzacja","Wartość sprzedanych towarów i materiałów")</f>
        <v>Amortyzacja</v>
      </c>
      <c r="C13" s="78">
        <f>IF($E$3="ZŁ",SUMIFS(KOKPIT!$K$4:$K$20000,KOKPIT!$I$4:$I$20000,F13),(SUMIFS(KOKPIT!$K$4:$K$20000,KOKPIT!$I$4:$I$20000,F13))/1000)</f>
        <v>7590</v>
      </c>
      <c r="D13" s="78">
        <f>IF(E3="ZŁ",SUMIFS('KOKPIT-1'!$K$4:$K$20000,'KOKPIT-1'!$I$4:$I$20000,F13),(SUMIFS('KOKPIT-1'!$K$4:$K$20000,'KOKPIT-1'!$I$4:$I$20000,F13))/1000)</f>
        <v>7590</v>
      </c>
      <c r="F13" s="29" t="str">
        <f>IF(C3="wariant porównawczy",A12&amp;A13,A10&amp;A13)</f>
        <v>BI</v>
      </c>
    </row>
    <row r="14" spans="1:8" x14ac:dyDescent="0.3">
      <c r="A14" s="76" t="str">
        <f>IF(C3="wariant porównawczy","II","C")</f>
        <v>II</v>
      </c>
      <c r="B14" s="77" t="str">
        <f>IF(C3="wariant porównawczy","Zużycie materiałów i energii","Zysk (strata) brutto ze sprzedaży (A-B)")</f>
        <v>Zużycie materiałów i energii</v>
      </c>
      <c r="C14" s="78">
        <f>IF($E$3="ZŁ",IF($C$3="wariant porównawczy",SUMIFS(KOKPIT!$K$4:$K$20000,KOKPIT!$I$4:$I$20000,F14),C6-C10),(IF(C3="wariant porównawczy",(SUMIFS(KOKPIT!$K$4:$K$20000,KOKPIT!$I$4:$I$20000,F14))/1000,C6-C10)))</f>
        <v>8992.17</v>
      </c>
      <c r="D14" s="78">
        <f>IF(E3="ZŁ",IF(C3="wariant porównawczy",SUMIFS('KOKPIT-1'!$K$4:$K$20000,'KOKPIT-1'!$I$4:$I$20000,F14),D6-D10),(IF(C3="wariant porównawczy",(SUMIFS('KOKPIT-1'!$K$4:$K$20000,'KOKPIT-1'!$I$4:$I$20000,F14))/1000,D6-D10)))</f>
        <v>8992.17</v>
      </c>
      <c r="F14" s="29" t="str">
        <f>IF(C3="wariant porównawczy",A12&amp;A14,A14)</f>
        <v>BII</v>
      </c>
    </row>
    <row r="15" spans="1:8" x14ac:dyDescent="0.3">
      <c r="A15" s="76" t="str">
        <f>IF(C3="wariant porównawczy","III","D")</f>
        <v>III</v>
      </c>
      <c r="B15" s="77" t="str">
        <f>IF(C3="wariant porównawczy","Usługi obce","Koszty sprzedaży")</f>
        <v>Usługi obce</v>
      </c>
      <c r="C15" s="78">
        <f>IF($E$3="ZŁ",SUMIFS(KOKPIT!$K$4:$K$20000,KOKPIT!$I$4:$I$20000,F15),(SUMIFS(KOKPIT!$K$4:$K$20000,KOKPIT!$I$4:$I$20000,F15))/1000)</f>
        <v>17941.84</v>
      </c>
      <c r="D15" s="78">
        <f>IF(E3="ZŁ",SUMIFS('KOKPIT-1'!$K$4:$K$20000,'KOKPIT-1'!$I$4:$I$20000,F15),(SUMIFS('KOKPIT-1'!$K$4:$K$20000,'KOKPIT-1'!$I$4:$I$20000,F15))/1000)</f>
        <v>17941.84</v>
      </c>
      <c r="F15" s="29" t="str">
        <f>IF(C3="wariant porównawczy",A12&amp;A15,A15)</f>
        <v>BIII</v>
      </c>
    </row>
    <row r="16" spans="1:8" x14ac:dyDescent="0.3">
      <c r="A16" s="76" t="str">
        <f>IF(C3="wariant porównawczy","IV","E")</f>
        <v>IV</v>
      </c>
      <c r="B16" s="77" t="str">
        <f>IF(C3="wariant porównawczy","Podatki i opłaty, w tym:","Koszty ogólnego zarządu")</f>
        <v>Podatki i opłaty, w tym:</v>
      </c>
      <c r="C16" s="78">
        <f>IF($E$3="ZŁ",SUMIFS(KOKPIT!$K$4:$K$20000,KOKPIT!$I$4:$I$20000,F16),(SUMIFS(KOKPIT!$K$4:$K$20000,KOKPIT!$I$4:$I$20000,F16))/1000)</f>
        <v>0</v>
      </c>
      <c r="D16" s="78">
        <f>IF(E3="ZŁ",SUMIFS('KOKPIT-1'!$K$4:$K$20000,'KOKPIT-1'!$I$4:$I$20000,F16),(SUMIFS('KOKPIT-1'!$K$4:$K$20000,'KOKPIT-1'!$I$4:$I$20000,F16))/1000)</f>
        <v>0</v>
      </c>
      <c r="F16" s="29" t="str">
        <f>IF(C3="wariant porównawczy",A12&amp;A16,A16)</f>
        <v>BIV</v>
      </c>
    </row>
    <row r="17" spans="1:6" x14ac:dyDescent="0.3">
      <c r="A17" s="76" t="str">
        <f>IF(C3="wariant porównawczy","-","F")</f>
        <v>-</v>
      </c>
      <c r="B17" s="77" t="str">
        <f>IF(C3="wariant porównawczy","podatek akcyzowy","Zysk (strata) ze sprzedaży (C-D-E)")</f>
        <v>podatek akcyzowy</v>
      </c>
      <c r="C17" s="78">
        <f>IF($E$3="ZŁ",IF($C$3="wariant porównawczy",SUMIFS(KOKPIT!$K$4:$K$20000,KOKPIT!$I$4:$I$20000,F17),C14-C15-C16),(IF($C$3="wariant porównawczy",(SUMIFS(KOKPIT!$K$4:$K$20000,KOKPIT!$I$4:$I$20000,F17))/1000,C14-C15-C16)))</f>
        <v>0</v>
      </c>
      <c r="D17" s="78">
        <f>IF(E3="ZŁ",IF(C3="wariant porównawczy",SUMIFS('KOKPIT-1'!$K$4:$K$20000,'KOKPIT-1'!$I$4:$I$20000,F17),D14-D15-D16),(IF(C3="wariant porównawczy",(SUMIFS('KOKPIT-1'!$K$4:$K$20000,'KOKPIT-1'!$I$4:$I$20000,F17))/1000,D14-D15-D16)))</f>
        <v>0</v>
      </c>
      <c r="F17" s="29" t="str">
        <f>IF(C3="wariant porównawczy",A12&amp;A16&amp;"1",A17)</f>
        <v>BIV1</v>
      </c>
    </row>
    <row r="18" spans="1:6" x14ac:dyDescent="0.3">
      <c r="A18" s="76" t="str">
        <f>IF(C3="wariant porównawczy","V","G")</f>
        <v>V</v>
      </c>
      <c r="B18" s="77" t="str">
        <f>IF(C3="wariant porównawczy","Wynagrodzenia","Pozostałe przychody operacyjne")</f>
        <v>Wynagrodzenia</v>
      </c>
      <c r="C18" s="78">
        <f>IF($E$3="ZŁ",IF($C$3="wariant porównawczy",SUMIFS(KOKPIT!$K$4:$K$20000,KOKPIT!$I$4:$I$20000,F18),SUM(C19:C22)),(IF(C3="wariant porównawczy",(SUMIFS(KOKPIT!$K$4:$K$20000,KOKPIT!$I$4:$I$20000,F18))/1000,SUM(C19:C22))))</f>
        <v>75730</v>
      </c>
      <c r="D18" s="78">
        <f>IF(E3="ZŁ",IF(C3="wariant porównawczy",SUMIFS('KOKPIT-1'!$K$4:$K$20000,'KOKPIT-1'!$I$4:$I$20000,F18),SUM(D19:D22)),(IF(C3="wariant porównawczy",(SUMIFS('KOKPIT-1'!$K$4:$K$20000,'KOKPIT-1'!$I$4:$I$20000,F18))/1000,SUM(D19:D22))))</f>
        <v>75730</v>
      </c>
      <c r="F18" s="29" t="str">
        <f>IF(C3="wariant porównawczy",A12&amp;A18,"SUMA"&amp;" "&amp;A18)</f>
        <v>BV</v>
      </c>
    </row>
    <row r="19" spans="1:6" x14ac:dyDescent="0.3">
      <c r="A19" s="76" t="str">
        <f>IF(C3="wariant porównawczy","VI","I")</f>
        <v>VI</v>
      </c>
      <c r="B19" s="77" t="str">
        <f>IF(C3="wariant porównawczy","Ubezpieczenia społeczne i inne świadczenia, w tym:","Zysk z tytułu rozchodu niefinansowych aktywów trwałych")</f>
        <v>Ubezpieczenia społeczne i inne świadczenia, w tym:</v>
      </c>
      <c r="C19" s="78">
        <f>IF($E$3="ZŁ",SUMIFS(KOKPIT!$L$4:$L$20000,KOKPIT!$I$4:$I$20000,F19),(SUMIFS(KOKPIT!$L$4:$L$20000,KOKPIT!$I$4:$I$20000,F19))/1000)</f>
        <v>0</v>
      </c>
      <c r="D19" s="78">
        <f>IF($E$3="ZŁ",SUMIFS('KOKPIT-1'!$L$4:$L$20000,'KOKPIT-1'!$I$4:$I$20000,F19),(SUMIFS('KOKPIT-1'!$L$4:$L$20000,'KOKPIT-1'!$I$4:$I$20000,F19))/1000)</f>
        <v>0</v>
      </c>
      <c r="F19" s="29" t="str">
        <f>IF(C3="wariant porównawczy",A12&amp;A19,A18&amp;A19)</f>
        <v>BVI</v>
      </c>
    </row>
    <row r="20" spans="1:6" x14ac:dyDescent="0.3">
      <c r="A20" s="76" t="str">
        <f>IF(C3="wariant porównawczy","-","II")</f>
        <v>-</v>
      </c>
      <c r="B20" s="77" t="str">
        <f>IF(C3="wariant porównawczy","emerytalne","Dotacje")</f>
        <v>emerytalne</v>
      </c>
      <c r="C20" s="78">
        <f>IF($E$3="ZŁ",SUMIFS(KOKPIT!$L$4:$L$20000,KOKPIT!$I$4:$I$20000,F20),(SUMIFS(KOKPIT!$L$4:$L$20000,KOKPIT!$I$4:$I$20000,F20))/1000)</f>
        <v>0</v>
      </c>
      <c r="D20" s="78">
        <f>IF($E$3="ZŁ",SUMIFS('KOKPIT-1'!$L$4:$L$20000,'KOKPIT-1'!$I$4:$I$20000,F20),(SUMIFS('KOKPIT-1'!$L$4:$L$20000,'KOKPIT-1'!$I$4:$I$20000,F20))/1000)</f>
        <v>0</v>
      </c>
      <c r="F20" s="29" t="str">
        <f>IF(C3="wariant porównawczy",A12&amp;A19&amp;"1",A18&amp;A20)</f>
        <v>BVI1</v>
      </c>
    </row>
    <row r="21" spans="1:6" x14ac:dyDescent="0.3">
      <c r="A21" s="76" t="str">
        <f>IF(C3="wariant porównawczy","VII","III")</f>
        <v>VII</v>
      </c>
      <c r="B21" s="77" t="str">
        <f>IF(C3="wariant porównawczy","Pozostałe koszty rodzajowe","Aktualizacja wartości aktywów niefinansowych")</f>
        <v>Pozostałe koszty rodzajowe</v>
      </c>
      <c r="C21" s="78">
        <f>IF($E$3="ZŁ",SUMIFS(KOKPIT!$L$4:$L$20000,KOKPIT!$I$4:$I$20000,F21),(SUMIFS(KOKPIT!$L$4:$L$20000,KOKPIT!$I$4:$I$20000,F21))/1000)</f>
        <v>0</v>
      </c>
      <c r="D21" s="78">
        <f>IF($E$3="ZŁ",SUMIFS('KOKPIT-1'!$L$4:$L$20000,'KOKPIT-1'!$I$4:$I$20000,F21),(SUMIFS('KOKPIT-1'!$L$4:$L$20000,'KOKPIT-1'!$I$4:$I$20000,F21))/1000)</f>
        <v>0</v>
      </c>
      <c r="F21" s="29" t="str">
        <f>IF(C3="wariant porównawczy",A12&amp;A21,A18&amp;A21)</f>
        <v>BVII</v>
      </c>
    </row>
    <row r="22" spans="1:6" x14ac:dyDescent="0.3">
      <c r="A22" s="76" t="str">
        <f>IF(C3="wariant porównawczy","VIII","IV")</f>
        <v>VIII</v>
      </c>
      <c r="B22" s="77" t="str">
        <f>IF(C3="wariant porównawczy","Wartość sprzedanych towarów i materiałów","Inne przychody operacyjne")</f>
        <v>Wartość sprzedanych towarów i materiałów</v>
      </c>
      <c r="C22" s="78">
        <f>IF(C3="wariant porównawczy",IF($E$3="ZŁ",SUMIFS(KOKPIT!$K$4:$K$20000,KOKPIT!$I$4:$I$20000,F22),(SUMIFS(KOKPIT!$K$4:$K$20000,KOKPIT!$I$4:$I$20000,F22))/1000),IF($E$3="ZŁ",SUMIFS(KOKPIT!$L$4:$L$20000,KOKPIT!$I$4:$I$20000,F22),(SUMIFS(KOKPIT!$L$4:$L$20000,KOKPIT!$I$4:$I$20000,F22))/1000))</f>
        <v>0</v>
      </c>
      <c r="D22" s="78">
        <f>IF(C3="wariant porównawczy",IF($E$3="ZŁ",SUMIFS('KOKPIT-1'!$K$4:$K$20000,'KOKPIT-1'!$I$4:$I$20000,F22),(SUMIFS('KOKPIT-1'!$K$4:$K$20000,'KOKPIT-1'!$I$4:$I$20000,F22))/1000),IF($E$3="ZŁ",SUMIFS('KOKPIT-1'!$L$4:$L$20000,'KOKPIT-1'!$I$4:$I$20000,F22),(SUMIFS('KOKPIT-1'!$L$4:$L$20000,'KOKPIT-1'!$I$4:$I$20000,F22))/1000))</f>
        <v>0</v>
      </c>
      <c r="F22" s="29" t="str">
        <f>IF(C3="wariant porównawczy",A12&amp;A22,A18&amp;A22)</f>
        <v>BVIII</v>
      </c>
    </row>
    <row r="23" spans="1:6" x14ac:dyDescent="0.3">
      <c r="A23" s="76" t="str">
        <f>IF(C3="wariant porównawczy","C","H")</f>
        <v>C</v>
      </c>
      <c r="B23" s="77" t="str">
        <f>IF(C3="wariant porównawczy","Zysk (strata) na sprzedaży (A-B)","Pozostałe koszty operacyjne")</f>
        <v>Zysk (strata) na sprzedaży (A-B)</v>
      </c>
      <c r="C23" s="78">
        <f>IF($C$3="wariant porównawczy",C6-C12,SUM(C24:C27))</f>
        <v>106692.92999999998</v>
      </c>
      <c r="D23" s="78">
        <f>IF($C$3="wariant porównawczy",D6-D12,SUM(D24:D27))</f>
        <v>106692.92999999998</v>
      </c>
      <c r="F23" s="29" t="str">
        <f>IF(C3="wariant porównawczy",A23,"SUMA"&amp;" "&amp;A23)</f>
        <v>C</v>
      </c>
    </row>
    <row r="24" spans="1:6" x14ac:dyDescent="0.3">
      <c r="A24" s="76" t="str">
        <f>IF(C3="wariant porównawczy","D","I")</f>
        <v>D</v>
      </c>
      <c r="B24" s="77" t="str">
        <f>IF(C3="wariant porównawczy","Pozostałe przychody operacyjne","Strata z tytułu rozchodu niefinansowych aktywów trwałych")</f>
        <v>Pozostałe przychody operacyjne</v>
      </c>
      <c r="C24" s="78">
        <f>IF($E$3="ZŁ",IF($C$3="wariant porównawczy",SUM(C25:C27),SUMIFS(KOKPIT!$K$4:$K$20000,KOKPIT!$I$4:$I$20000,F24)),(IF($C$3="wariant porównawczy",SUM(C25:C27),(SUMIFS(KOKPIT!$K$4:$K$20000,KOKPIT!$I$4:$I$20000,F24))/1000)))</f>
        <v>6500.02</v>
      </c>
      <c r="D24" s="78">
        <f>IF(E3="ZŁ",IF($C$3="wariant porównawczy",SUM(D25:D27),SUMIFS('KOKPIT-1'!$K$4:$K$20000,'KOKPIT-1'!$I$4:$I$20000,F24)),(IF($C$3="wariant porównawczy",SUM(D25:D27),(SUMIFS('KOKPIT-1'!$K$4:$K$20000,'KOKPIT-1'!$I$4:$I$20000,F24))/1000)))</f>
        <v>6500.02</v>
      </c>
      <c r="F24" s="29" t="str">
        <f>IF(C3="wariant porównawczy","SUMA"&amp;" "&amp;A24,A23&amp;A24)</f>
        <v>SUMA D</v>
      </c>
    </row>
    <row r="25" spans="1:6" x14ac:dyDescent="0.3">
      <c r="A25" s="76" t="str">
        <f>IF(C3="wariant porównawczy","I","II")</f>
        <v>I</v>
      </c>
      <c r="B25" s="77" t="str">
        <f>IF(C3="wariant porównawczy","Zysk ze zbycia niefinansowych aktywów trwałych","Aktualizacja wartości aktywów niefinansowych")</f>
        <v>Zysk ze zbycia niefinansowych aktywów trwałych</v>
      </c>
      <c r="C25" s="78">
        <f>IF($E$3="ZŁ",SUMIFS(KOKPIT!$L$4:$L$20000,KOKPIT!$I$4:$I$20000,F25),(SUMIFS(KOKPIT!$L$4:$L$20000,KOKPIT!$I$4:$I$20000,F25))/1000)</f>
        <v>0</v>
      </c>
      <c r="D25" s="78">
        <f>IF($E$3="ZŁ",SUMIFS('KOKPIT-1'!$L$4:$L$20000,'KOKPIT-1'!$I$4:$I$20000,F25),(SUMIFS('KOKPIT-1'!$L$4:$L$20000,'KOKPIT-1'!$I$4:$I$20000,F25))/1000)</f>
        <v>0</v>
      </c>
      <c r="F25" s="29" t="str">
        <f>IF(C3="wariant porównawczy",A24&amp;A25,A23&amp;A25)</f>
        <v>DI</v>
      </c>
    </row>
    <row r="26" spans="1:6" x14ac:dyDescent="0.3">
      <c r="A26" s="76" t="str">
        <f>IF(C3="wariant porównawczy","II","III")</f>
        <v>II</v>
      </c>
      <c r="B26" s="77" t="str">
        <f>IF(C3="wariant porównawczy","Dotacje","Inne koszty operacyjne")</f>
        <v>Dotacje</v>
      </c>
      <c r="C26" s="78">
        <f>IF($E$3="ZŁ",IF(C3="wariant porównawczy",SUMIFS(KOKPIT!$L$4:$L$20000,KOKPIT!$I$4:$I$20000,F26),SUMIFS(KOKPIT!$K$4:$K$20000,KOKPIT!$I$4:$I$20000,F26)),(IF(C3="wariant porównawczy",SUMIFS(KOKPIT!$L$4:$L$20000,KOKPIT!$I$4:$I$20000,F26),SUMIFS(KOKPIT!$K$4:$K$20000,KOKPIT!$I$4:$I$20000,F26)))/1000)</f>
        <v>0</v>
      </c>
      <c r="D26" s="78">
        <f>IF(E3="ZŁ",IF(C3="wariant porównawczy",SUMIFS('KOKPIT-1'!$L$4:$L$20000,'KOKPIT-1'!$I$4:$I$20000,F26),SUMIFS('KOKPIT-1'!$K$4:$K$20000,'KOKPIT-1'!$I$4:$I$20000,F26)),(IF(C3="wariant porównawczy",SUMIFS('KOKPIT-1'!$L$4:$L$20000,'KOKPIT-1'!$I$4:$I$20000,F26),SUMIFS('KOKPIT-1'!$K$4:$K$20000,'KOKPIT-1'!$I$4:$I$20000,F26)))/1000)</f>
        <v>0</v>
      </c>
      <c r="F26" s="29" t="str">
        <f>IF(C3="wariant porównawczy",A24&amp;A26,A23&amp;A26)</f>
        <v>DII</v>
      </c>
    </row>
    <row r="27" spans="1:6" x14ac:dyDescent="0.3">
      <c r="A27" s="76" t="str">
        <f>IF(C3="wariant porównawczy","III","IV")</f>
        <v>III</v>
      </c>
      <c r="B27" s="81" t="str">
        <f>IF(C3="wariant porównawczy","Inne przychody operacyjne","Rozliczenie zespołu 4")</f>
        <v>Inne przychody operacyjne</v>
      </c>
      <c r="C27" s="78">
        <f>IF($E$3="ZŁ",IF(C3="wariant porównawczy",SUMIFS(KOKPIT!$L$4:$L$20000,KOKPIT!$I$4:$I$20000,F27),SUMIFS(KOKPIT!$K$4:$K$20000,KOKPIT!$I$4:$I$20000,F27)),(IF(C3="wariant porównawczy",SUMIFS(KOKPIT!$L$4:$L$20000,KOKPIT!$I$4:$I$20000,F27),SUMIFS(KOKPIT!$K$4:$K$20000,KOKPIT!$I$4:$I$20000,F27)))/1000)</f>
        <v>6500.02</v>
      </c>
      <c r="D27" s="78">
        <f>IF(E3="ZŁ",IF(C3="wariant porównawczy",SUMIFS('KOKPIT-1'!$L$4:$L$20000,'KOKPIT-1'!$I$4:$I$20000,F27),SUMIFS('KOKPIT-1'!$K$4:$K$20000,'KOKPIT-1'!$I$4:$I$20000,F27)),(IF(C3="wariant porównawczy",SUMIFS('KOKPIT-1'!$L$4:$L$20000,'KOKPIT-1'!$I$4:$I$20000,F27),SUMIFS('KOKPIT-1'!$K$4:$K$20000,'KOKPIT-1'!$I$4:$I$20000,F27)))/1000)</f>
        <v>6500.02</v>
      </c>
      <c r="F27" s="29" t="str">
        <f>IF(C3="wariant porównawczy",A24&amp;A27,A23&amp;A27)</f>
        <v>DIII</v>
      </c>
    </row>
    <row r="28" spans="1:6" x14ac:dyDescent="0.3">
      <c r="A28" s="76" t="str">
        <f>IF(C3="wariant porównawczy","E","I.")</f>
        <v>E</v>
      </c>
      <c r="B28" s="77" t="str">
        <f>IF(C3="wariant porównawczy","Pozostałe koszty operacyjne","Zysk (strata) z działalności operacyjnej (F+G-H)")</f>
        <v>Pozostałe koszty operacyjne</v>
      </c>
      <c r="C28" s="82">
        <f>IF($C$3="wariant porównawczy",SUM(C29:C31),C17+C18-C23)</f>
        <v>800.32</v>
      </c>
      <c r="D28" s="82">
        <f>IF($C$3="wariant porównawczy",SUM(D29:D31),D17+D18-D23)</f>
        <v>800.32</v>
      </c>
      <c r="F28" s="29" t="str">
        <f>IF(C3="wariant porównawczy","SUMA"&amp;" "&amp;A28,A28)</f>
        <v>SUMA E</v>
      </c>
    </row>
    <row r="29" spans="1:6" x14ac:dyDescent="0.3">
      <c r="A29" s="76" t="str">
        <f>IF(C3="wariant porównawczy","I","J")</f>
        <v>I</v>
      </c>
      <c r="B29" s="77" t="str">
        <f>IF(C3="wariant porównawczy","Strata ze zbycia niefinansowych aktywów trwałych","Przychody finansowe")</f>
        <v>Strata ze zbycia niefinansowych aktywów trwałych</v>
      </c>
      <c r="C29" s="83">
        <f>IF(E3="ZŁ",IF($C$3="wariant porównawczy",SUMIFS(KOKPIT!$K$4:$K$20000,KOKPIT!$I$4:$I$20000,F29),C30+C35+C37+C39+C40+C41),(IF($C$3="wariant porównawczy",(SUMIFS(KOKPIT!$K$4:$K$20000,KOKPIT!$I$4:$I$20000,F29))/1000,C30+C35+C37+C39+C40+C41)))</f>
        <v>0</v>
      </c>
      <c r="D29" s="83">
        <f>IF(E3="ZŁ",IF($C$3="wariant porównawczy",SUMIFS('KOKPIT-1'!$K$4:$K$20000,'KOKPIT-1'!$I$4:$I$20000,F29),D30+D35+D37+D39+D40+D41),(IF($C$3="wariant porównawczy",(SUMIFS('KOKPIT-1'!$K$4:$K$20000,'KOKPIT-1'!$I$4:$I$20000,F29))/1000,D30+D35+D37+D39+D40+D41)))</f>
        <v>0</v>
      </c>
      <c r="F29" s="29" t="str">
        <f>IF(C3="wariant porównawczy",A28&amp;A29,"SUMA"&amp;" "&amp;A29)</f>
        <v>EI</v>
      </c>
    </row>
    <row r="30" spans="1:6" x14ac:dyDescent="0.3">
      <c r="A30" s="76" t="str">
        <f>IF(C3="wariant porównawczy","II","I")</f>
        <v>II</v>
      </c>
      <c r="B30" s="77" t="str">
        <f>IF(C3="wariant porównawczy","Aktualizacja wartości aktywów niefinansowych","Dywidendy i udziały w zyskach, w tym:")</f>
        <v>Aktualizacja wartości aktywów niefinansowych</v>
      </c>
      <c r="C30" s="83">
        <f>IF(C3="wariant porównawczy",IF($E$3="ZŁ",SUMIFS(KOKPIT!$K$4:$K$20000,KOKPIT!$I$4:$I$20000,F30),(SUMIFS(KOKPIT!$K$4:$K$20000,KOKPIT!$I$4:$I$20000,F30))/1000),IF($E$3="ZŁ",SUMIFS(KOKPIT!$L$4:$L$20000,KOKPIT!$I$4:$I$20000,F30),(SUMIFS(KOKPIT!$L$4:$L$20000,KOKPIT!$I$4:$I$20000,F30))/1000))</f>
        <v>0</v>
      </c>
      <c r="D30" s="83">
        <f>IF(C3="wariant porównawczy",IF($E$3="ZŁ",SUMIFS('KOKPIT-1'!$K$4:$K$20000,'KOKPIT-1'!$I$4:$I$20000,F30),(SUMIFS('KOKPIT-1'!$K$4:$K$20000,'KOKPIT-1'!$I$4:$I$20000,F30))/1000),IF($E$3="ZŁ",SUMIFS('KOKPIT-1'!$L$4:$L$20000,'KOKPIT-1'!$I$4:$I$20000,F30),(SUMIFS('KOKPIT-1'!$L$4:$L$20000,'KOKPIT-1'!$I$4:$I$20000,F30))/1000))</f>
        <v>0</v>
      </c>
      <c r="F30" s="29" t="str">
        <f>IF(C3="wariant porównawczy",A28&amp;A30,A29&amp;A30)</f>
        <v>EII</v>
      </c>
    </row>
    <row r="31" spans="1:6" x14ac:dyDescent="0.3">
      <c r="A31" s="76" t="str">
        <f>IF(C3="wariant porównawczy","III","a)")</f>
        <v>III</v>
      </c>
      <c r="B31" s="77" t="str">
        <f>IF(C3="wariant porównawczy","Inne koszty operacyjne","od jednostek powiązanych, w tym:")</f>
        <v>Inne koszty operacyjne</v>
      </c>
      <c r="C31" s="83">
        <f>IF(C3="wariant porównawczy",IF($E$3="ZŁ",SUMIFS(KOKPIT!$K$4:$K$20000,KOKPIT!$I$4:$I$20000,F31),(SUMIFS(KOKPIT!$K$4:$K$20000,KOKPIT!$I$4:$I$20000,F31))/1000),IF($E$3="ZŁ",SUMIFS(KOKPIT!$L$4:$L$20000,KOKPIT!$I$4:$I$20000,F31),(SUMIFS(KOKPIT!$L$4:$L$20000,KOKPIT!$I$4:$I$20000,F31))/1000))</f>
        <v>800.32</v>
      </c>
      <c r="D31" s="83">
        <f>IF(C3="wariant porównawczy",IF($E$3="ZŁ",SUMIFS('KOKPIT-1'!$K$4:$K$20000,'KOKPIT-1'!$I$4:$I$20000,F31),(SUMIFS('KOKPIT-1'!$K$4:$K$20000,'KOKPIT-1'!$I$4:$I$20000,F31))/1000),IF($E$3="ZŁ",SUMIFS('KOKPIT-1'!$L$4:$L$20000,'KOKPIT-1'!$I$4:$I$20000,F31),(SUMIFS('KOKPIT-1'!$L$4:$L$20000,'KOKPIT-1'!$I$4:$I$20000,F31))/1000))</f>
        <v>800.32</v>
      </c>
      <c r="F31" s="29" t="str">
        <f>IF(C3="wariant porównawczy",A28&amp;A31,A29&amp;A30&amp;A31)</f>
        <v>EIII</v>
      </c>
    </row>
    <row r="32" spans="1:6" x14ac:dyDescent="0.3">
      <c r="A32" s="76" t="str">
        <f>IF(C3="wariant porównawczy","F","-")</f>
        <v>F</v>
      </c>
      <c r="B32" s="77" t="str">
        <f>IF(C3="wariant porównawczy","Zysk (strata) na działalności operacyjnej (C+D-E)","w których jednostka posiada zaangażowanie w kapitale")</f>
        <v>Zysk (strata) na działalności operacyjnej (C+D-E)</v>
      </c>
      <c r="C32" s="83">
        <f>IF(E3="ZŁ",IF($C$3="wariant porównawczy",C23+C24-C28,SUMIFS(KOKPIT!$L$4:$L$20000,KOKPIT!$I$4:$I$20000,F32)),(IF($C$3="wariant porównawczy",C23+C24-C28,(SUMIFS(KOKPIT!$L$4:$L$20000,KOKPIT!$I$4:$I$20000,F32))/1000)))</f>
        <v>112392.62999999998</v>
      </c>
      <c r="D32" s="83">
        <f>IF(E3="ZŁ",IF($C$3="wariant porównawczy",D23+D24-D28,SUMIFS('KOKPIT-1'!$L$4:$L$20000,'KOKPIT-1'!$I$4:$I$20000,F32)),(IF($C$3="wariant porównawczy",D23+D24-D28,(SUMIFS('KOKPIT-1'!$L$4:$L$20000,'KOKPIT-1'!$I$4:$I$20000,F32))/1000)))</f>
        <v>112392.62999999998</v>
      </c>
      <c r="F32" s="29" t="str">
        <f>IF(C3="wariant porównawczy",A32,A29&amp;A30&amp;A31&amp;"1")</f>
        <v>F</v>
      </c>
    </row>
    <row r="33" spans="1:6" x14ac:dyDescent="0.3">
      <c r="A33" s="76" t="str">
        <f>IF(C3="wariant porównawczy","G","b)")</f>
        <v>G</v>
      </c>
      <c r="B33" s="77" t="str">
        <f>IF(C3="wariant porównawczy","Przychody finansowe","od jednostek pozostałych")</f>
        <v>Przychody finansowe</v>
      </c>
      <c r="C33" s="83">
        <f>IF(E3="ZŁ",IF($C$3="wariant porównawczy",C34+C36+C38+C40+C41+C42,SUMIFS(KOKPIT!$L$4:$L$20000,KOKPIT!$I$4:$I$20000,F33)),(IF($C$3="wariant porównawczy",C34+C36+C38+C40+C41+C42,(SUMIFS(KOKPIT!$L$4:$L$20000,KOKPIT!$I$4:$I$20000,F33))/1000)))</f>
        <v>0</v>
      </c>
      <c r="D33" s="83">
        <f>IF(E3="ZŁ",IF($C$3="wariant porównawczy",D34+D36+D38+D40+D41+D42,SUMIFS('KOKPIT-1'!$L$4:$L$20000,'KOKPIT-1'!$I$4:$I$20000,F33)),(IF($C$3="wariant porównawczy",D34+D36+D38+D40+D41+D42,(SUMIFS('KOKPIT-1'!$L$4:$L$20000,'KOKPIT-1'!$I$4:$I$20000,F33))/1000)))</f>
        <v>0</v>
      </c>
      <c r="F33" s="29" t="str">
        <f>IF(C3="wariant porównawczy","SUMA"&amp;" "&amp;A33,A29&amp;A30&amp;A33)</f>
        <v>SUMA G</v>
      </c>
    </row>
    <row r="34" spans="1:6" x14ac:dyDescent="0.3">
      <c r="A34" s="84" t="str">
        <f>IF(C3="wariant porównawczy","I","-")</f>
        <v>I</v>
      </c>
      <c r="B34" s="77" t="str">
        <f>IF(C3="wariant porównawczy","Dywidendy i udziały w zyskach, w tym:","w których jednostka ma zaangażowanie w kapitale")</f>
        <v>Dywidendy i udziały w zyskach, w tym:</v>
      </c>
      <c r="C34" s="83">
        <f>IF(E3="ZŁ",SUMIFS(KOKPIT!$L$4:$L$20000,KOKPIT!$I$4:$I$20000,F34),(SUMIFS(KOKPIT!$L$4:$L$20000,KOKPIT!$I$4:$I$20000,F34))/1000)</f>
        <v>0</v>
      </c>
      <c r="D34" s="83">
        <f>IF(E3="ZŁ",SUMIFS('KOKPIT-1'!$L$4:$L$20000,'KOKPIT-1'!$I$4:$I$20000,F34),(SUMIFS('KOKPIT-1'!$L$4:$L$20000,'KOKPIT-1'!$I$4:$I$20000,F34))/1000)</f>
        <v>0</v>
      </c>
      <c r="F34" s="29" t="str">
        <f>IF(C3="wariant porównawczy",A33&amp;A34,A29&amp;A30&amp;A33&amp;"1")</f>
        <v>GI</v>
      </c>
    </row>
    <row r="35" spans="1:6" x14ac:dyDescent="0.3">
      <c r="A35" s="84" t="str">
        <f>IF(C3="wariant porównawczy","-","II")</f>
        <v>-</v>
      </c>
      <c r="B35" s="77" t="str">
        <f>IF(C3="wariant porównawczy","od jednostek powiązanych","Odsetki, w tym:")</f>
        <v>od jednostek powiązanych</v>
      </c>
      <c r="C35" s="83">
        <f>IF(E3="ZŁ",SUMIFS(KOKPIT!$L$4:$L$20000,KOKPIT!$I$4:$I$20000,F35),(SUMIFS(KOKPIT!$L$4:$L$20000,KOKPIT!$I$4:$I$20000,F35))/1000)</f>
        <v>0</v>
      </c>
      <c r="D35" s="83">
        <f>IF(E3="ZŁ",SUMIFS('KOKPIT-1'!$L$4:$L$20000,'KOKPIT-1'!$I$4:$I$20000,F35),(SUMIFS('KOKPIT-1'!$L$4:$L$20000,'KOKPIT-1'!$I$4:$I$20000,F35))/1000)</f>
        <v>0</v>
      </c>
      <c r="F35" s="29" t="str">
        <f>IF(C3="wariant porównawczy",A33&amp;A34&amp;"1",A29&amp;A35)</f>
        <v>GI1</v>
      </c>
    </row>
    <row r="36" spans="1:6" x14ac:dyDescent="0.3">
      <c r="A36" s="84" t="str">
        <f>IF(C3="wariant porównawczy","II","-")</f>
        <v>II</v>
      </c>
      <c r="B36" s="77" t="str">
        <f>IF(C3="wariant porównawczy","Odsetki, w tym:","od jednostek powiązanych")</f>
        <v>Odsetki, w tym:</v>
      </c>
      <c r="C36" s="83">
        <f>IF(E3="ZŁ",SUMIFS(KOKPIT!$L$4:$L$20000,KOKPIT!$I$4:$I$20000,F36),(SUMIFS(KOKPIT!$L$4:$L$20000,KOKPIT!$I$4:$I$20000,F36))/1000)</f>
        <v>0</v>
      </c>
      <c r="D36" s="83">
        <f>IF(E3="ZŁ",SUMIFS('KOKPIT-1'!$L$4:$L$20000,'KOKPIT-1'!$I$4:$I$20000,F36),(SUMIFS('KOKPIT-1'!$L$4:$L$20000,'KOKPIT-1'!$I$4:$I$20000,F36))/1000)</f>
        <v>0</v>
      </c>
      <c r="F36" s="29" t="str">
        <f>IF(C3="wariant porównawczy",A33&amp;A36,A29&amp;A35&amp;"1")</f>
        <v>GII</v>
      </c>
    </row>
    <row r="37" spans="1:6" x14ac:dyDescent="0.3">
      <c r="A37" s="84" t="str">
        <f>IF(C3="wariant porównawczy","-","III")</f>
        <v>-</v>
      </c>
      <c r="B37" s="77" t="str">
        <f>IF(C3="wariant porównawczy","od jednostek powiązanych","Zysk z tytułu rozchodu aktywów finansowych, w tym:")</f>
        <v>od jednostek powiązanych</v>
      </c>
      <c r="C37" s="83">
        <f>IF(E3="ZŁ",SUMIFS(KOKPIT!$L$4:$L$20000,KOKPIT!$I$4:$I$20000,F37),(SUMIFS(KOKPIT!$L$4:$L$20000,KOKPIT!$I$4:$I$20000,F37))/1000)</f>
        <v>0</v>
      </c>
      <c r="D37" s="83">
        <f>IF(E3="ZŁ",SUMIFS('KOKPIT-1'!$L$4:$L$20000,'KOKPIT-1'!$I$4:$I$20000,F37),(SUMIFS('KOKPIT-1'!$L$4:$L$20000,'KOKPIT-1'!$I$4:$I$20000,F37))/1000)</f>
        <v>0</v>
      </c>
      <c r="F37" s="29" t="str">
        <f>IF(C3="wariant porównawczy",A33&amp;A36&amp;"1",A29&amp;A37)</f>
        <v>GII1</v>
      </c>
    </row>
    <row r="38" spans="1:6" x14ac:dyDescent="0.3">
      <c r="A38" s="84" t="str">
        <f>IF(C3="wariant porównawczy","III","-")</f>
        <v>III</v>
      </c>
      <c r="B38" s="77" t="str">
        <f>IF(C3="wariant porównawczy","Zysk ze zbycia inwestycji","w jednostkach powiązanych")</f>
        <v>Zysk ze zbycia inwestycji</v>
      </c>
      <c r="C38" s="83">
        <f>IF(E3="ZŁ",SUMIFS(KOKPIT!$L$4:$L$20000,KOKPIT!$I$4:$I$20000,F38),(SUMIFS(KOKPIT!$L$4:$L$20000,KOKPIT!$I$4:$I$20000,F38))/1000)</f>
        <v>0</v>
      </c>
      <c r="D38" s="83">
        <f>IF(E3="ZŁ",SUMIFS('KOKPIT-1'!$L$4:$L$20000,'KOKPIT-1'!$I$4:$I$20000,F38),(SUMIFS('KOKPIT-1'!$L$4:$L$20000,'KOKPIT-1'!$I$4:$I$20000,F38))/1000)</f>
        <v>0</v>
      </c>
      <c r="F38" s="29" t="str">
        <f>IF(C3="wariant porównawczy",A33&amp;A38,A29&amp;A37&amp;"1")</f>
        <v>GIII</v>
      </c>
    </row>
    <row r="39" spans="1:6" x14ac:dyDescent="0.3">
      <c r="A39" s="84" t="str">
        <f>IF(C3="wariant porównawczy","-","IV")</f>
        <v>-</v>
      </c>
      <c r="B39" s="77" t="str">
        <f>IF(C3="wariant porównawczy","w jednostkach powiązanych","Aktualizacja wartości aktywów finansowych")</f>
        <v>w jednostkach powiązanych</v>
      </c>
      <c r="C39" s="83">
        <f>IF(E3="ZŁ",SUMIFS(KOKPIT!$L$4:$L$20000,KOKPIT!$I$4:$I$20000,F39),(SUMIFS(KOKPIT!$L$4:$L$20000,'KOKPIT-1'!$I$4:$I$20000,F39))/1000)</f>
        <v>0</v>
      </c>
      <c r="D39" s="83">
        <f>IF(E3="ZŁ",SUMIFS('KOKPIT-1'!$L$4:$L$20000,'KOKPIT-1'!$I$4:$I$20000,F39),(SUMIFS('KOKPIT-1'!$L$4:$L$20000,'KOKPIT-1'!$I$4:$I$20000,F39))/1000)</f>
        <v>0</v>
      </c>
      <c r="F39" s="29" t="str">
        <f>IF(C3="wariant porównawczy",A33&amp;A38&amp;"1",A29&amp;A39)</f>
        <v>GIII1</v>
      </c>
    </row>
    <row r="40" spans="1:6" x14ac:dyDescent="0.3">
      <c r="A40" s="84" t="str">
        <f>IF(C3="wariant porównawczy","IV","V")</f>
        <v>IV</v>
      </c>
      <c r="B40" s="77" t="str">
        <f>IF(C3="wariant porównawczy","Aktualizacja wartości inwestycji","Inne")</f>
        <v>Aktualizacja wartości inwestycji</v>
      </c>
      <c r="C40" s="83">
        <f>IF(E3="ZŁ",SUMIFS(KOKPIT!$L$4:$L$20000,KOKPIT!$I$4:$I$20000,F40),(SUMIFS(KOKPIT!$L$4:$L$20000,KOKPIT!$I$4:$I$20000,F40))/1000)</f>
        <v>0</v>
      </c>
      <c r="D40" s="83">
        <f>IF(E3="ZŁ",SUMIFS('KOKPIT-1'!$L$4:$L$20000,'KOKPIT-1'!$I$4:$I$20000,F40),(SUMIFS('KOKPIT-1'!$L$4:$L$20000,'KOKPIT-1'!$I$4:$I$20000,F40))/1000)</f>
        <v>0</v>
      </c>
      <c r="F40" s="29" t="str">
        <f>IF(C3="wariant porównawczy",A33&amp;A40,A29&amp;A40)</f>
        <v>GIV</v>
      </c>
    </row>
    <row r="41" spans="1:6" x14ac:dyDescent="0.3">
      <c r="A41" s="84" t="str">
        <f>IF(C3="wariant porównawczy","V","Vi")</f>
        <v>V</v>
      </c>
      <c r="B41" s="77" t="str">
        <f>IF(C3="wariant porównawczy","Inne","Inne - Różnice kuroswe")</f>
        <v>Inne</v>
      </c>
      <c r="C41" s="83">
        <f>IF(E3="ZŁ",IF(C3="wariant porównawczy",SUMIFS(KOKPIT!$L$4:$L$20000,KOKPIT!$I$4:$I$20000,F41),IF(SUMIFS(KOKPIT!$L$4:$L$20000,KOKPIT!$I$4:$I$20000,F41)-SUMIFS(KOKPIT!$K$4:$K$20000,KOKPIT!$I$4:$I$20000,F49)&lt;0,0,SUMIFS(KOKPIT!$L$4:$L$20000,KOKPIT!$I$4:$I$20000,F41)-SUMIFS(KOKPIT!$K$4:$K$20000,KOKPIT!$I$4:$I$20000,F49))),(IF(C3="wariant porównawczy",SUMIFS(KOKPIT!$L$4:$L$20000,KOKPIT!$I$4:$I$20000,F41),IF(SUMIFS(KOKPIT!$L$4:$L$20000,KOKPIT!$I$4:$I$20000,F41)-SUMIFS(KOKPIT!$K$4:$K$20000,KOKPIT!$I$4:$I$20000,F49)&lt;0,0,SUMIFS(KOKPIT!$L$4:$L$20000,KOKPIT!$I$4:$I$20000,F41)-SUMIFS(KOKPIT!$K$4:$K$20000,KOKPIT!$I$4:$I$20000,F49))))/1000)</f>
        <v>0</v>
      </c>
      <c r="D41" s="83">
        <f>IF(E3="ZŁ",IF(C3="wariant porównawczy",SUMIFS('KOKPIT-1'!$L$4:$L$20000,'KOKPIT-1'!$I$4:$I$20000,F41),IF(SUMIFS('KOKPIT-1'!$L$4:$L$20000,'KOKPIT-1'!$I$4:$I$20000,F41)-SUMIFS('KOKPIT-1'!$K$4:$K$20000,'KOKPIT-1'!$I$4:$I$20000,F49)&lt;0,0,SUMIFS('KOKPIT-1'!$L$4:$L$20000,'KOKPIT-1'!$I$4:$I$20000,F41)-SUMIFS('KOKPIT-1'!$K$4:$K$20000,'KOKPIT-1'!$I$4:$I$20000,F49))),(IF(C3="wariant porównawczy",SUMIFS('KOKPIT-1'!$L$4:$L$20000,'KOKPIT-1'!$I$4:$I$20000,F41),IF(SUMIFS('KOKPIT-1'!$L$4:$L$20000,'KOKPIT-1'!$I$4:$I$20000,F41)-SUMIFS('KOKPIT-1'!$K$4:$K$20000,'KOKPIT-1'!$I$4:$I$20000,F49)&lt;0,0,SUMIFS('KOKPIT-1'!$L$4:$L$20000,'KOKPIT-1'!$I$4:$I$20000,F41)-SUMIFS('KOKPIT-1'!$K$4:$K$20000,'KOKPIT-1'!$I$4:$I$20000,F49))))/1000)</f>
        <v>0</v>
      </c>
      <c r="F41" s="29" t="str">
        <f>IF(C3="wariant porównawczy",A33&amp;A41,A29&amp;A41)</f>
        <v>GV</v>
      </c>
    </row>
    <row r="42" spans="1:6" x14ac:dyDescent="0.3">
      <c r="A42" s="84" t="str">
        <f>IF(C3="wariant porównawczy","Vi","K")</f>
        <v>Vi</v>
      </c>
      <c r="B42" s="77" t="str">
        <f>IF(C3="wariant porównawczy","Inne-Różnice kursowe","Koszty finansowe")</f>
        <v>Inne-Różnice kursowe</v>
      </c>
      <c r="C42" s="85">
        <f>IF(E3="ZŁ",IF($C$3="wariant porównawczy",IF(SUMIFS(KOKPIT!$L$4:$L$20000,KOKPIT!$I$4:$I$20000,F42)-SUMIFS(KOKPIT!$K$4:$K$20000,KOKPIT!$I$4:$I$20000,F42)&lt;0,0,SUMIFS(KOKPIT!$L$4:$L$20000,KOKPIT!$I$4:$I$20000,F42)-SUMIFS(KOKPIT!$K$4:$K$20000,KOKPIT!$I$4:$I$20000,F42)),C43+C45+C47+C48+C49),(IF($C$3="wariant porównawczy",IF(SUMIFS(KOKPIT!$L$4:$L$20000,KOKPIT!$I$4:$I$20000,F42)-SUMIFS(KOKPIT!$K$4:$K$20000,KOKPIT!$I$4:$I$20000,F42)&lt;0,0,(SUMIFS(KOKPIT!$L$4:$L$20000,KOKPIT!$I$4:$I$20000,F42)-SUMIFS(KOKPIT!$K$4:$K$20000,KOKPIT!$I$4:$I$20000,F42)))/1000,C43+C45+C47+C48+C49)))</f>
        <v>0</v>
      </c>
      <c r="D42" s="85">
        <f>IF(E3="ZŁ",IF($C$3="wariant porównawczy",IF(SUMIFS('KOKPIT-1'!$L$4:$L$20000,'KOKPIT-1'!$I$4:$I$20000,F42)-SUMIFS('KOKPIT-1'!$K$4:$K$20000,'KOKPIT-1'!$I$4:$I$20000,F50)&lt;0,0,SUMIFS('KOKPIT-1'!$L$4:$L$20000,'KOKPIT-1'!$I$4:$I$20000,F42)-SUMIFS('KOKPIT-1'!$K$4:$K$20000,'KOKPIT-1'!$I$4:$I$20000,F50)),D43+D45+D47+D48+D49),(IF($C$3="wariant porównawczy",IF(SUMIFS('KOKPIT-1'!$L$4:$L$20000,'KOKPIT-1'!$I$4:$I$20000,F42)-SUMIFS('KOKPIT-1'!$K$4:$K$20000,'KOKPIT-1'!$I$4:$I$20000,F50)&lt;0,0,(SUMIFS('KOKPIT-1'!$L$4:$L$20000,'KOKPIT-1'!$I$4:$I$20000,F42)-SUMIFS('KOKPIT-1'!$K$4:$K$20000,'KOKPIT-1'!$I$4:$I$20000,F50)))/1000,D43+D45+D47+D48+D49)))</f>
        <v>0</v>
      </c>
      <c r="F42" s="29" t="str">
        <f>IF(C3="wariant porównawczy",A33&amp;A42,"SUMA"&amp;" "&amp;A42)</f>
        <v>GVi</v>
      </c>
    </row>
    <row r="43" spans="1:6" x14ac:dyDescent="0.3">
      <c r="A43" s="76" t="str">
        <f>IF(C3="wariant porównawczy","H","I")</f>
        <v>H</v>
      </c>
      <c r="B43" s="77" t="str">
        <f>IF(C3="wariant porównawczy","Koszty finansowe","Odsetki, w tym:")</f>
        <v>Koszty finansowe</v>
      </c>
      <c r="C43" s="82">
        <f>IF(E3="ZŁ",IF($C$3="wariant porównawczy",C44+C46+C49+C50,SUMIFS(KOKPIT!$K$4:$K$20000,KOKPIT!$I$4:$I$20000,F43)-SUMIFS(KOKPIT!$L$4:$L$20000,KOKPIT!$I$4:$I$20000,F43)),(IF($C$3="wariant porównawczy",C44+C46+C49+C50,(SUMIFS(KOKPIT!$K$4:$K$20000,KOKPIT!$I$4:$I$20000,F43)-SUMIFS(KOKPIT!$L$4:$L$20000,KOKPIT!$I$4:$I$20000,F43)))/1000))</f>
        <v>15.129999999999995</v>
      </c>
      <c r="D43" s="82">
        <f>IF(E3="ZŁ",IF($C$3="wariant porównawczy",D44+D46+D49+D50,SUMIFS('KOKPIT-1'!$K$4:$K$20000,'KOKPIT-1'!$I$4:$I$20000,F43)),(IF($C$3="wariant porównawczy",D44+D46+D49+D50,(SUMIFS('KOKPIT-1'!$K$4:$K$20000,'KOKPIT-1'!$I$4:$I$20000,F43)))/1000))</f>
        <v>15.129999999999995</v>
      </c>
      <c r="F43" s="29" t="str">
        <f>IF(C3="wariant porównawczy","SUMA"&amp;" " &amp;A43,A42&amp;A43)</f>
        <v>SUMA H</v>
      </c>
    </row>
    <row r="44" spans="1:6" x14ac:dyDescent="0.3">
      <c r="A44" s="84" t="str">
        <f>IF(C3="wariant porównawczy","I","-")</f>
        <v>I</v>
      </c>
      <c r="B44" s="77" t="str">
        <f>IF(C3="wariant porównawczy","Odsetki, w tym:","dla jednostek powiązanych")</f>
        <v>Odsetki, w tym:</v>
      </c>
      <c r="C44" s="82">
        <f>IF($E$3="ZŁ",SUMIFS(KOKPIT!$K$4:$K$20000,KOKPIT!$I$4:$I$20000,F44),(SUMIFS(KOKPIT!$K$4:$K$20000,KOKPIT!$I$4:$I$20000,F44))/1000)</f>
        <v>0</v>
      </c>
      <c r="D44" s="82">
        <f>IF($E$3="ZŁ",SUMIFS('KOKPIT-1'!$K$4:$K$20000,'KOKPIT-1'!$I$4:$I$20000,F44),(SUMIFS('KOKPIT-1'!$K$4:$K$20000,'KOKPIT-1'!$I$4:$I$20000,F44))/1000)</f>
        <v>0</v>
      </c>
      <c r="F44" s="29" t="str">
        <f>IF(C3="wariant porównawczy",A43&amp;A44,A42&amp;A43&amp;"1")</f>
        <v>HI</v>
      </c>
    </row>
    <row r="45" spans="1:6" x14ac:dyDescent="0.3">
      <c r="A45" s="84" t="str">
        <f>IF(C3="wariant porównawczy","-","II")</f>
        <v>-</v>
      </c>
      <c r="B45" s="77" t="str">
        <f>IF(C3="wariant porównawczy","dla jednostek powiązanych","Strata z tytułu rozchodu aktywów finansowych, w tym:")</f>
        <v>dla jednostek powiązanych</v>
      </c>
      <c r="C45" s="82">
        <f>IF($E$3="ZŁ",SUMIFS(KOKPIT!$K$4:$K$20000,KOKPIT!$I$4:$I$20000,F45),(SUMIFS(KOKPIT!$K$4:$K$20000,KOKPIT!$I$4:$I$20000,F45))/1000)</f>
        <v>0</v>
      </c>
      <c r="D45" s="82">
        <f>IF($E$3="ZŁ",SUMIFS('KOKPIT-1'!$K$4:$K$20000,'KOKPIT-1'!$I$4:$I$20000,F45),(SUMIFS('KOKPIT-1'!$K$4:$K$20000,'KOKPIT-1'!$I$4:$I$20000,F45))/1000)</f>
        <v>0</v>
      </c>
      <c r="F45" s="29" t="str">
        <f>IF(C3="wariant porównawczy",A43&amp;A44&amp;"1",A42&amp;A45)</f>
        <v>HI1</v>
      </c>
    </row>
    <row r="46" spans="1:6" x14ac:dyDescent="0.3">
      <c r="A46" s="84" t="str">
        <f>IF(C3="wariant porównawczy","II","-")</f>
        <v>II</v>
      </c>
      <c r="B46" s="77" t="str">
        <f>IF(C3="wariant porównawczy","Strata ze zbycia inwestycji, w tym:","w jednostkach powiązanych")</f>
        <v>Strata ze zbycia inwestycji, w tym:</v>
      </c>
      <c r="C46" s="82">
        <f>IF($E$3="ZŁ",SUMIFS(KOKPIT!$K$4:$K$20000,KOKPIT!$I$4:$I$20000,F46),(SUMIFS(KOKPIT!$K$4:$K$20000,KOKPIT!$I$4:$I$20000,F46))/1000)</f>
        <v>0</v>
      </c>
      <c r="D46" s="82">
        <f>IF($E$3="ZŁ",SUMIFS('KOKPIT-1'!$K$4:$K$20000,'KOKPIT-1'!$I$4:$I$20000,F46),(SUMIFS('KOKPIT-1'!$K$4:$K$20000,'KOKPIT-1'!$I$4:$I$20000,F46))/1000)</f>
        <v>0</v>
      </c>
      <c r="F46" s="29" t="str">
        <f>IF(C3="wariant porównawczy",A43&amp;A46,A42&amp;A45&amp;"1")</f>
        <v>HII</v>
      </c>
    </row>
    <row r="47" spans="1:6" x14ac:dyDescent="0.3">
      <c r="A47" s="84" t="str">
        <f>IF(C3="wariant porównawczy","-","III")</f>
        <v>-</v>
      </c>
      <c r="B47" s="77" t="str">
        <f>IF(C3="wariant porównawczy","w jednostkach powiązanych","Aktualizacja wartości aktywów finansowych")</f>
        <v>w jednostkach powiązanych</v>
      </c>
      <c r="C47" s="82">
        <f>IF($E$3="ZŁ",SUMIFS(KOKPIT!$K$4:$K$20000,KOKPIT!$I$4:$I$20000,F47),(SUMIFS(KOKPIT!$K$4:$K$20000,KOKPIT!$I$4:$I$20000,F47))/1000)</f>
        <v>0</v>
      </c>
      <c r="D47" s="82">
        <f>IF($E$3="ZŁ",SUMIFS('KOKPIT-1'!$K$4:$K$20000,'KOKPIT-1'!$I$4:$I$20000,F47),(SUMIFS('KOKPIT-1'!$K$4:$K$20000,'KOKPIT-1'!$I$4:$I$20000,F47))/1000)</f>
        <v>0</v>
      </c>
      <c r="F47" s="29" t="str">
        <f>IF(C3="wariant porównawczy",A43&amp;A46&amp;"1",A42&amp;A47)</f>
        <v>HII1</v>
      </c>
    </row>
    <row r="48" spans="1:6" x14ac:dyDescent="0.3">
      <c r="A48" s="84" t="str">
        <f>IF(C3="wariant porównawczy","III","IV")</f>
        <v>III</v>
      </c>
      <c r="B48" s="77" t="str">
        <f>IF(C3="wariant porównawczy","Aktualizacja wartości inwestycji","Inne")</f>
        <v>Aktualizacja wartości inwestycji</v>
      </c>
      <c r="C48" s="82">
        <f>IF($E$3="ZŁ",SUMIFS(KOKPIT!$K$4:$K$20000,KOKPIT!$I$4:$I$20000,F48),(SUMIFS(KOKPIT!$K$4:$K$20000,KOKPIT!$I$4:$I$20000,F48))/1000)</f>
        <v>0</v>
      </c>
      <c r="D48" s="82">
        <f>IF($E$3="ZŁ",SUMIFS('KOKPIT-1'!$K$4:$K$20000,'KOKPIT-1'!$I$4:$I$20000,F48),(SUMIFS('KOKPIT-1'!$K$4:$K$20000,'KOKPIT-1'!$I$4:$I$20000,F48))/1000)</f>
        <v>0</v>
      </c>
      <c r="F48" s="29" t="str">
        <f>IF(C3="wariant porównawczy",A43&amp;A48,A42&amp;A48)</f>
        <v>HIII</v>
      </c>
    </row>
    <row r="49" spans="1:6" x14ac:dyDescent="0.3">
      <c r="A49" s="84" t="str">
        <f>IF(C3="wariant porównawczy","IV","IVi")</f>
        <v>IV</v>
      </c>
      <c r="B49" s="77" t="str">
        <f>IF(C3="wariant porównawczy","Inne","Inne-Różnice kursowe")</f>
        <v>Inne</v>
      </c>
      <c r="C49" s="85">
        <f>IF(E3="ZŁ",IF(C3="wariant porównawczy",SUMIFS(KOKPIT!$L$4:$L$20000,KOKPIT!$I$4:$I$20000,F49),IF(SUMIFS(KOKPIT!$K$4:$K$20000,KOKPIT!$I$4:$I$20000,F49)-SUMIFS(KOKPIT!$L$4:$L$20000,KOKPIT!$I$4:$I$20000,F41)&lt;0,0,SUMIFS(KOKPIT!$K$4:$K$20000,KOKPIT!$I$4:$I$20000,F49)-SUMIFS(KOKPIT!$L$4:$L$20000,KOKPIT!$I$4:$I$20000,F41))),(IF(C3="wariant porównawczy",SUMIFS(KOKPIT!$L$4:$L$20000,KOKPIT!$I$4:$I$20000,F49),IF(SUMIFS(KOKPIT!$K$4:$K$20000,KOKPIT!$I$4:$I$20000,F49)-SUMIFS(KOKPIT!$L$4:$L$20000,KOKPIT!$I$4:$I$20000,F41)&lt;0,0,SUMIFS(KOKPIT!$K$4:$K$20000,KOKPIT!$I$4:$I$20000,F49)-SUMIFS(KOKPIT!$L$4:$L$20000,KOKPIT!$I$4:$I$20000,F41))))/1000)</f>
        <v>0</v>
      </c>
      <c r="D49" s="85">
        <f>IF(E3="ZŁ",IF(C3="wariant porównawczy",SUMIFS('KOKPIT-1'!$L$4:$L$20000,'KOKPIT-1'!$I$4:$I$20000,F49),IF(SUMIFS('KOKPIT-1'!$K$4:$K$20000,'KOKPIT-1'!$I$4:$I$20000,F49)-SUMIFS('KOKPIT-1'!$L$4:$L$20000,'KOKPIT-1'!$I$4:$I$20000,F41)&lt;0,0,SUMIFS('KOKPIT-1'!$K$4:$K$20000,'KOKPIT-1'!$I$4:$I$20000,F49)-SUMIFS('KOKPIT-1'!$L$4:$L$20000,'KOKPIT-1'!$I$4:$I$20000,F41))),(IF(C3="wariant porównawczy",SUMIFS('KOKPIT-1'!$L$4:$L$20000,'KOKPIT-1'!$I$4:$I$20000,F49),IF(SUMIFS('KOKPIT-1'!$K$4:$K$20000,'KOKPIT-1'!$I$4:$I$20000,F49)-SUMIFS('KOKPIT-1'!$L$4:$L$20000,'KOKPIT-1'!$I$4:$I$20000,F41)&lt;0,0,SUMIFS('KOKPIT-1'!$K$4:$K$20000,'KOKPIT-1'!$I$4:$I$20000,F49)-SUMIFS('KOKPIT-1'!$L$4:$L$20000,'KOKPIT-1'!$I$4:$I$20000,F41))))/1000)</f>
        <v>0</v>
      </c>
      <c r="F49" s="29" t="str">
        <f>IF(C3="wariant porównawczy",A43&amp;A49,A42&amp;A49)</f>
        <v>HIV</v>
      </c>
    </row>
    <row r="50" spans="1:6" x14ac:dyDescent="0.3">
      <c r="A50" s="76" t="str">
        <f>IF(C3="wariant porównawczy","IVi","L")</f>
        <v>IVi</v>
      </c>
      <c r="B50" s="77" t="str">
        <f>IF(C3="wariant porównawczy","Inne-Różnice kursowe","Zysk (strata) brutto (I+J-K)")</f>
        <v>Inne-Różnice kursowe</v>
      </c>
      <c r="C50" s="82">
        <f>IF(E3="ZŁ",IF($C$3="wariant porównawczy",IF(SUMIFS(KOKPIT!$K$4:$K$20000,KOKPIT!$I$4:$I$20000,F50)-SUMIFS(KOKPIT!$L$4:$L$20000,KOKPIT!$I$4:$I$20000,F50)&lt;0,0,SUMIFS(KOKPIT!$K$4:$K$20000,KOKPIT!$I$4:$I$20000,F50)-SUMIFS(KOKPIT!$L$4:$L$20000,KOKPIT!$I$4:$I$20000,F50)),C28+C29-C42),(IF($C$3="wariant porównawczy",IF(SUMIFS(KOKPIT!$K$4:$K$20000,KOKPIT!$I$4:$I$20000,F50)-SUMIFS(KOKPIT!$L$4:$L$20000,KOKPIT!$I$4:$I$20000,F50)&lt;0,0,(SUMIFS(KOKPIT!$K$4:$K$20000,KOKPIT!$I$4:$I$20000,F50)-SUMIFS(KOKPIT!$L$4:$L$20000,KOKPIT!$I$4:$I$20000,F50)))/1000,C28+C29-C42)))</f>
        <v>15.129999999999995</v>
      </c>
      <c r="D50" s="85">
        <f>IF(E3="ZŁ",IF($C$3="wariant porównawczy",IF(SUMIFS('KOKPIT-1'!$K$4:$K$20000,'KOKPIT-1'!$I$4:$I$20000,F50)-SUMIFS('KOKPIT-1'!$L$4:$L$20000,'KOKPIT-1'!$I$4:$I$20000,F50)&lt;0,0,SUMIFS('KOKPIT-1'!$K$4:$K$20000,'KOKPIT-1'!$I$4:$I$20000,F50)-SUMIFS('KOKPIT-1'!$L$4:$L$20000,'KOKPIT-1'!$I$4:$I$20000,F50)),D28+D29-D42),(IF($C$3="wariant porównawczy",IF(SUMIFS('KOKPIT-1'!$K$4:$K$20000,'KOKPIT-1'!$I$4:$I$20000,F50)-SUMIFS('KOKPIT-1'!$L$4:$L$20000,'KOKPIT-1'!$I$4:$I$20000,F50)&lt;0,0,(SUMIFS('KOKPIT-1'!$K$4:$K$20000,'KOKPIT-1'!$I$4:$I$20000,F50)-SUMIFS('KOKPIT-1'!$L$4:$L$20000,'KOKPIT-1'!$I$4:$I$20000,F50)))/1000,D28+D29-D42)))</f>
        <v>15.129999999999995</v>
      </c>
      <c r="F50" s="29" t="str">
        <f>IF(C3="wariant porównawczy",A43&amp;A50,A43&amp;A50)</f>
        <v>HIVi</v>
      </c>
    </row>
    <row r="51" spans="1:6" x14ac:dyDescent="0.3">
      <c r="A51" s="86" t="str">
        <f>IF(C3="wariant porównawczy","I.","M")</f>
        <v>I.</v>
      </c>
      <c r="B51" s="87" t="str">
        <f>IF(C3="wariant porównawczy","Zysk (strata) brutto (F+G-H)","Podatek dochodowy")</f>
        <v>Zysk (strata) brutto (F+G-H)</v>
      </c>
      <c r="C51" s="83">
        <f>IF(E3="ZŁ",IF($C$3="wariant porównawczy",C32+C33-C43,SUMIFS(KOKPIT!$K$4:$K$20000,KOKPIT!$I$4:$I$20000,F51)),(IF($C$3="wariant porównawczy",C32+C33-C43,(SUMIFS(KOKPIT!$K$4:$K$20000,KOKPIT!$I$4:$I$20000,F51))/1000)))</f>
        <v>112377.49999999997</v>
      </c>
      <c r="D51" s="83">
        <f>IF(E3="ZŁ",IF($C$3="wariant porównawczy",D32+D33-D43,SUMIFS('KOKPIT-1'!$K$4:$K$20000,'KOKPIT-1'!$I$4:$I$20000,F51)),(IF($C$3="wariant porównawczy",D32+D33-D43,(SUMIFS('KOKPIT-1'!$K$4:$K$20000,'KOKPIT-1'!$I$4:$I$20000,F51))/1000)))</f>
        <v>112377.49999999997</v>
      </c>
      <c r="F51" s="29" t="str">
        <f>IF(C3="wariant porównawczy",A51,A51)</f>
        <v>I.</v>
      </c>
    </row>
    <row r="52" spans="1:6" x14ac:dyDescent="0.3">
      <c r="A52" s="88" t="str">
        <f>IF(C3="wariant porównawczy","J","N")</f>
        <v>J</v>
      </c>
      <c r="B52" s="89" t="str">
        <f>IF(C3="wariant porównawczy","Podatek dochodowy","Pozostałe obowiązkowe zmniejszenia zysku (zwiększenia straty)")</f>
        <v>Podatek dochodowy</v>
      </c>
      <c r="C52" s="83">
        <f>IF(E3="ZŁ",SUMIFS(KOKPIT!$K$4:$K$20000,KOKPIT!$I$4:$I$20000,F52),(SUMIFS(KOKPIT!$K$4:$K$20000,KOKPIT!$I$4:$I$20000,F52))/1000)</f>
        <v>0</v>
      </c>
      <c r="D52" s="83">
        <f>IF(E3="ZŁ",SUMIFS('KOKPIT-1'!$K$4:$K$20000,'KOKPIT-1'!$I$4:$I$20000,F52),(SUMIFS('KOKPIT-1'!$K$4:$K$20000,'KOKPIT-1'!$I$4:$I$20000,F52))/1000)</f>
        <v>0</v>
      </c>
      <c r="F52" s="36" t="str">
        <f>IF(C3="wariant porównawczy",A52,A52)</f>
        <v>J</v>
      </c>
    </row>
    <row r="53" spans="1:6" x14ac:dyDescent="0.3">
      <c r="A53" s="90" t="str">
        <f>IF(C3="wariant porównawczy","K","O")</f>
        <v>K</v>
      </c>
      <c r="B53" s="89" t="str">
        <f>IF(C3="wariant porównawczy","Pozostałe obowiązkowe zmniejszenia zysku (zwiększenia straty)","Zysk (strata) netto (L-M-N)")</f>
        <v>Pozostałe obowiązkowe zmniejszenia zysku (zwiększenia straty)</v>
      </c>
      <c r="C53" s="91">
        <f>IF(E3="ZŁ",IF(C3="wariant porównawczy",SUMIFS(KOKPIT!$K$4:$K$20000,KOKPIT!$I$4:$I$20000,F53),C50-C51-C52),IF(C3="wariant porównawczy",(SUMIFS(KOKPIT!$K$4:$K$20000,KOKPIT!$I$4:$I$20000,F53)/1000),C50-C51-C52))</f>
        <v>0</v>
      </c>
      <c r="D53" s="83">
        <f>IF(E3="ZŁ",IF(C3="wariant porównawczy",SUMIFS('KOKPIT-1'!$K$4:$K$20000,'KOKPIT-1'!$I$4:$I$20000,F53),D50-D51-D52),IF(C3="wariant porównawczy",(SUMIFS('KOKPIT-1'!$K$4:$K$20000,'KOKPIT-1'!$I$4:$I$20000,F53)/1000),D50-D51-D52))</f>
        <v>0</v>
      </c>
      <c r="F53" s="92" t="str">
        <f>IF(C3="wariant porównawczy",A53,A53)</f>
        <v>K</v>
      </c>
    </row>
    <row r="54" spans="1:6" x14ac:dyDescent="0.3">
      <c r="A54" s="126" t="str">
        <f>IF(C3="wariant porównawczy","L","")</f>
        <v>L</v>
      </c>
      <c r="B54" s="9" t="str">
        <f>IF(C3="wariant porównawczy","Zysk (strata) netto (I-J-K)","")</f>
        <v>Zysk (strata) netto (I-J-K)</v>
      </c>
      <c r="C54" s="18">
        <f>IF(C3="wariant porównawczy",C51-C52-C53,"")</f>
        <v>112377.49999999997</v>
      </c>
      <c r="D54" s="18">
        <f>IF(C3="wariant porównawczy",D51-D52-D53,"")</f>
        <v>112377.49999999997</v>
      </c>
      <c r="F54" s="92" t="str">
        <f>IF(C4="wariant porównawczy",A54,A54)</f>
        <v>L</v>
      </c>
    </row>
    <row r="55" spans="1:6" x14ac:dyDescent="0.3">
      <c r="A55" s="68"/>
      <c r="B55" s="69"/>
      <c r="C55" s="93"/>
      <c r="D55" s="18"/>
    </row>
    <row r="56" spans="1:6" x14ac:dyDescent="0.3">
      <c r="A56" s="68"/>
      <c r="B56" s="68"/>
      <c r="C56" s="93"/>
      <c r="D56" s="18"/>
    </row>
    <row r="59" spans="1:6" x14ac:dyDescent="0.3">
      <c r="D59" s="18"/>
    </row>
  </sheetData>
  <conditionalFormatting sqref="F6:F57 A6:D57">
    <cfRule type="expression" dxfId="577" priority="1">
      <formula>$A6&lt;&gt;""</formula>
    </cfRule>
    <cfRule type="expression" dxfId="576" priority="2">
      <formula>$A6="O"</formula>
    </cfRule>
    <cfRule type="expression" dxfId="575" priority="3">
      <formula>$A6="N"</formula>
    </cfRule>
    <cfRule type="expression" dxfId="574" priority="4">
      <formula>$A6="M"</formula>
    </cfRule>
    <cfRule type="expression" dxfId="573" priority="5">
      <formula>$A6="L"</formula>
    </cfRule>
    <cfRule type="expression" dxfId="572" priority="6">
      <formula>$A6="K"</formula>
    </cfRule>
    <cfRule type="expression" dxfId="571" priority="7">
      <formula>$A6="J"</formula>
    </cfRule>
    <cfRule type="expression" dxfId="570" priority="8">
      <formula>$A6="I."</formula>
    </cfRule>
    <cfRule type="expression" dxfId="569" priority="9">
      <formula>$A6="H"</formula>
    </cfRule>
    <cfRule type="expression" dxfId="568" priority="10">
      <formula>$A6="G"</formula>
    </cfRule>
    <cfRule type="expression" dxfId="567" priority="11">
      <formula>$A6="F"</formula>
    </cfRule>
    <cfRule type="expression" dxfId="566" priority="12">
      <formula>$A6="E"</formula>
    </cfRule>
    <cfRule type="expression" dxfId="565" priority="13">
      <formula>$A6="D"</formula>
    </cfRule>
    <cfRule type="expression" dxfId="564" priority="14">
      <formula>$A6="-"</formula>
    </cfRule>
    <cfRule type="expression" dxfId="563" priority="15">
      <formula>$A6="C"</formula>
    </cfRule>
    <cfRule type="expression" dxfId="562" priority="16">
      <formula>$A6="B"</formula>
    </cfRule>
    <cfRule type="expression" dxfId="561" priority="17">
      <formula>$A6="A"</formula>
    </cfRule>
  </conditionalFormatting>
  <dataValidations count="2">
    <dataValidation type="list" allowBlank="1" showInputMessage="1" showErrorMessage="1" sqref="E3">
      <formula1>Rzad</formula1>
    </dataValidation>
    <dataValidation type="list" allowBlank="1" showInputMessage="1" showErrorMessage="1" sqref="C3">
      <formula1>RZiS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3"/>
  <sheetViews>
    <sheetView showGridLines="0" workbookViewId="0">
      <pane ySplit="3" topLeftCell="A4" activePane="bottomLeft" state="frozen"/>
      <selection pane="bottomLeft" activeCell="E3" sqref="E3"/>
    </sheetView>
  </sheetViews>
  <sheetFormatPr defaultRowHeight="13" x14ac:dyDescent="0.3"/>
  <cols>
    <col min="1" max="1" width="8.6328125" style="9" customWidth="1"/>
    <col min="2" max="2" width="63" style="9" customWidth="1"/>
    <col min="3" max="3" width="19.36328125" style="9" customWidth="1"/>
    <col min="4" max="4" width="18.7265625" style="9" customWidth="1"/>
    <col min="5" max="5" width="6.81640625" style="9" customWidth="1"/>
    <col min="6" max="6" width="12.36328125" style="10" customWidth="1"/>
    <col min="7" max="16384" width="8.7265625" style="9"/>
  </cols>
  <sheetData>
    <row r="1" spans="1:8" x14ac:dyDescent="0.3">
      <c r="A1" s="6" t="str">
        <f>JPK_KR!L2</f>
        <v>Akademia sp. z o.o.</v>
      </c>
      <c r="B1" s="6"/>
      <c r="C1" s="67" t="str">
        <f>"NIP:"&amp;" "&amp;JPK_KR!K2</f>
        <v xml:space="preserve">NIP: </v>
      </c>
    </row>
    <row r="2" spans="1:8" x14ac:dyDescent="0.3">
      <c r="A2" s="6"/>
      <c r="B2" s="99" t="s">
        <v>510</v>
      </c>
      <c r="C2" s="67"/>
      <c r="D2" s="164" t="s">
        <v>547</v>
      </c>
      <c r="E2" s="164"/>
    </row>
    <row r="3" spans="1:8" x14ac:dyDescent="0.3">
      <c r="A3" s="70"/>
      <c r="B3" s="162" t="str">
        <f>"RACHUNEK ZYSKÓW I STRAT za  "&amp;C5&amp;"  rok"</f>
        <v>RACHUNEK ZYSKÓW I STRAT za  2019  rok</v>
      </c>
      <c r="C3" s="163"/>
      <c r="D3" s="15" t="s">
        <v>170</v>
      </c>
      <c r="E3" s="16" t="s">
        <v>171</v>
      </c>
      <c r="H3" s="107" t="str">
        <f>IF(KOKPIT!B1="Z4","","wyliczenia nieprawidłowe- wybrano"&amp;" "&amp;KOKPIT!B1)</f>
        <v>wyliczenia nieprawidłowe- wybrano Z1</v>
      </c>
    </row>
    <row r="4" spans="1:8" ht="13.5" thickBot="1" x14ac:dyDescent="0.35"/>
    <row r="5" spans="1:8" ht="14.5" customHeight="1" thickBot="1" x14ac:dyDescent="0.35">
      <c r="A5" s="72" t="s">
        <v>453</v>
      </c>
      <c r="B5" s="72" t="s">
        <v>454</v>
      </c>
      <c r="C5" s="73">
        <f>YEAR(JPK_KR!G2)</f>
        <v>2019</v>
      </c>
      <c r="D5" s="74">
        <f>YEAR('JPK_KR-1'!G2)</f>
        <v>2019</v>
      </c>
      <c r="F5" s="75" t="s">
        <v>455</v>
      </c>
    </row>
    <row r="6" spans="1:8" ht="39" x14ac:dyDescent="0.3">
      <c r="A6" s="102" t="s">
        <v>172</v>
      </c>
      <c r="B6" s="77" t="s">
        <v>534</v>
      </c>
      <c r="C6" s="78">
        <f>IF($E$3="ZŁ",SUMIFS(KOKPIT!$L$4:$L$20000,KOKPIT!$I$4:$I$20000,F6),(SUMIFS(KOKPIT!$L$4:$L$20000,KOKPIT!$I$4:$I$20000,F6))/1000)</f>
        <v>0</v>
      </c>
      <c r="D6" s="78">
        <f>IF($E$3="ZŁ",SUMIFS('KOKPIT-1'!$L$4:$L$20000,'KOKPIT-1'!$I$4:$I$20000,F6),(SUMIFS('KOKPIT-1'!$L$4:$L$20000,'KOKPIT-1'!$I$4:$I$20000,F6))/1000)</f>
        <v>0</v>
      </c>
      <c r="F6" s="103" t="s">
        <v>172</v>
      </c>
    </row>
    <row r="7" spans="1:8" x14ac:dyDescent="0.3">
      <c r="A7" s="76" t="str">
        <f>IF(C3="wariant porównawczy","III","B")</f>
        <v>B</v>
      </c>
      <c r="B7" s="77" t="s">
        <v>535</v>
      </c>
      <c r="C7" s="78">
        <f>SUM(C8:C11)</f>
        <v>34524.009999999995</v>
      </c>
      <c r="D7" s="78">
        <f>SUM(D8:D11)</f>
        <v>34524.009999999995</v>
      </c>
      <c r="F7" s="29" t="s">
        <v>227</v>
      </c>
    </row>
    <row r="8" spans="1:8" x14ac:dyDescent="0.3">
      <c r="A8" s="76" t="str">
        <f>IF(C3="wariant porównawczy","B","I")</f>
        <v>I</v>
      </c>
      <c r="B8" s="77" t="s">
        <v>154</v>
      </c>
      <c r="C8" s="78">
        <f>IF($E$3="ZŁ",SUMIFS(KOKPIT!$K$4:$K$20000,KOKPIT!$I$4:$I$20000,F8),(SUMIFS(KOKPIT!$K$4:$K$20000,KOKPIT!$I$4:$I$20000,F8))/1000)</f>
        <v>7590</v>
      </c>
      <c r="D8" s="78">
        <f>IF($E$3="ZŁ",SUMIFS('KOKPIT-1'!$K$4:$K$20000,'KOKPIT-1'!$I$4:$I$20000,F8),(SUMIFS('KOKPIT-1'!$K$4:$K$20000,'KOKPIT-1'!$I$4:$I$20000,F8))/1000)</f>
        <v>7590</v>
      </c>
      <c r="F8" s="29" t="s">
        <v>521</v>
      </c>
    </row>
    <row r="9" spans="1:8" x14ac:dyDescent="0.3">
      <c r="A9" s="76" t="s">
        <v>183</v>
      </c>
      <c r="B9" s="77" t="s">
        <v>111</v>
      </c>
      <c r="C9" s="78">
        <f>IF($E$3="ZŁ",SUMIFS(KOKPIT!$K$4:$K$20000,KOKPIT!$I$4:$I$20000,F9),(SUMIFS(KOKPIT!$K$4:$K$20000,KOKPIT!$I$4:$I$20000,F9))/1000)</f>
        <v>8992.17</v>
      </c>
      <c r="D9" s="78">
        <f>IF($E$3="ZŁ",SUMIFS('KOKPIT-1'!$K$4:$K$20000,'KOKPIT-1'!$I$4:$I$20000,F9),(SUMIFS('KOKPIT-1'!$K$4:$K$20000,'KOKPIT-1'!$I$4:$I$20000,F9))/1000)</f>
        <v>8992.17</v>
      </c>
      <c r="F9" s="29" t="s">
        <v>523</v>
      </c>
    </row>
    <row r="10" spans="1:8" x14ac:dyDescent="0.3">
      <c r="A10" s="76" t="s">
        <v>199</v>
      </c>
      <c r="B10" s="77" t="s">
        <v>536</v>
      </c>
      <c r="C10" s="78">
        <f>IF($E$3="ZŁ",SUMIFS(KOKPIT!$K$4:$K$20000,KOKPIT!$I$4:$I$20000,F10),(SUMIFS(KOKPIT!$K$4:$K$20000,KOKPIT!$I$4:$I$20000,F10))/1000)</f>
        <v>17941.84</v>
      </c>
      <c r="D10" s="78">
        <f>IF($E$3="ZŁ",SUMIFS('KOKPIT-1'!$K$4:$K$20000,'KOKPIT-1'!$I$4:$I$20000,F10),(SUMIFS('KOKPIT-1'!$K$4:$K$20000,'KOKPIT-1'!$I$4:$I$20000,F10))/1000)</f>
        <v>17941.84</v>
      </c>
      <c r="F10" s="29" t="s">
        <v>522</v>
      </c>
    </row>
    <row r="11" spans="1:8" x14ac:dyDescent="0.3">
      <c r="A11" s="76" t="s">
        <v>205</v>
      </c>
      <c r="B11" s="77" t="s">
        <v>537</v>
      </c>
      <c r="C11" s="78">
        <f>IF($E$3="ZŁ",SUMIFS(KOKPIT!$K$4:$K$20000,KOKPIT!$I$4:$I$20000,F11),(SUMIFS(KOKPIT!$K$4:$K$20000,KOKPIT!$I$4:$I$20000,F11))/1000)</f>
        <v>0</v>
      </c>
      <c r="D11" s="78">
        <f>IF($E$3="ZŁ",SUMIFS('KOKPIT-1'!$K$4:$K$20000,'KOKPIT-1'!$I$4:$I$20000,F11),(SUMIFS('KOKPIT-1'!$K$4:$K$20000,'KOKPIT-1'!$I$4:$I$20000,F11))/1000)</f>
        <v>0</v>
      </c>
      <c r="F11" s="29" t="s">
        <v>538</v>
      </c>
    </row>
    <row r="12" spans="1:8" x14ac:dyDescent="0.3">
      <c r="A12" s="76" t="str">
        <f>IF(C3="wariant porównawczy","II","C")</f>
        <v>C</v>
      </c>
      <c r="B12" s="77" t="s">
        <v>539</v>
      </c>
      <c r="C12" s="78">
        <f>IF($E$3="ZŁ",SUMIFS(KOKPIT!$L$4:$L$20000,KOKPIT!$I$4:$I$20000,F12),(SUMIFS(KOKPIT!$L$4:$L$20000,KOKPIT!$I$4:$I$20000,F12))/1000)</f>
        <v>0</v>
      </c>
      <c r="D12" s="78">
        <f>IF($E$3="ZŁ",SUMIFS('KOKPIT-1'!$L$4:$L$20000,'KOKPIT-1'!$I$4:$I$20000,F12),(SUMIFS('KOKPIT-1'!$L$4:$L$20000,'KOKPIT-1'!$I$4:$I$20000,F12))/1000)</f>
        <v>0</v>
      </c>
      <c r="F12" s="29" t="s">
        <v>268</v>
      </c>
    </row>
    <row r="13" spans="1:8" x14ac:dyDescent="0.3">
      <c r="A13" s="76" t="str">
        <f>IF(C3="wariant porównawczy","III","D")</f>
        <v>D</v>
      </c>
      <c r="B13" s="77" t="s">
        <v>540</v>
      </c>
      <c r="C13" s="78">
        <f>IF($E$3="ZŁ",SUMIFS(KOKPIT!$K$4:$K$20000,KOKPIT!$I$4:$I$20000,F13),(SUMIFS(KOKPIT!$K$4:$K$20000,KOKPIT!$I$4:$I$20000,F13))/1000)</f>
        <v>0</v>
      </c>
      <c r="D13" s="78">
        <f>IF($E$3="ZŁ",SUMIFS('KOKPIT-1'!$K$4:$K$20000,'KOKPIT-1'!$I$4:$I$20000,F13),(SUMIFS('KOKPIT-1'!$K$4:$K$20000,'KOKPIT-1'!$I$4:$I$20000,F13))/1000)</f>
        <v>0</v>
      </c>
      <c r="F13" s="29" t="s">
        <v>270</v>
      </c>
    </row>
    <row r="14" spans="1:8" x14ac:dyDescent="0.3">
      <c r="A14" s="76" t="str">
        <f>IF(C3="wariant porównawczy","IV","E")</f>
        <v>E</v>
      </c>
      <c r="B14" s="77" t="s">
        <v>541</v>
      </c>
      <c r="C14" s="78">
        <f>IF($E$3="ZŁ",SUMIFS(KOKPIT!$K$4:$K$20000,KOKPIT!$I$4:$I$20000,F14),(SUMIFS(KOKPIT!$K$4:$K$20000,KOKPIT!$I$4:$I$20000,F14))/1000)</f>
        <v>0</v>
      </c>
      <c r="D14" s="78">
        <f>IF($E$3="ZŁ",SUMIFS('KOKPIT-1'!$K$4:$K$20000,'KOKPIT-1'!$I$4:$I$20000,F14),(SUMIFS('KOKPIT-1'!$K$4:$K$20000,'KOKPIT-1'!$I$4:$I$20000,F14))/1000)</f>
        <v>0</v>
      </c>
      <c r="F14" s="29" t="s">
        <v>524</v>
      </c>
    </row>
    <row r="15" spans="1:8" ht="26" x14ac:dyDescent="0.3">
      <c r="A15" s="76" t="str">
        <f>IF(C3="wariant porównawczy","-","F")</f>
        <v>F</v>
      </c>
      <c r="B15" s="77" t="s">
        <v>542</v>
      </c>
      <c r="C15" s="78">
        <f>IF(D2="art. 3 ust. 1a pkt 1, 3 i 4 oraz ust. 1b",C6-C7+C12-C13-C14,0)</f>
        <v>-34524.009999999995</v>
      </c>
      <c r="D15" s="78">
        <f>IF(D2="art. 3 ust. 1a pkt 1, 3 i 4 oraz ust. 1b",D6-D7+D12-D13-D14,0)</f>
        <v>-34524.009999999995</v>
      </c>
      <c r="F15" s="29" t="s">
        <v>525</v>
      </c>
    </row>
    <row r="16" spans="1:8" ht="26" x14ac:dyDescent="0.3">
      <c r="A16" s="76" t="str">
        <f>IF(C3="wariant porównawczy","V","G")</f>
        <v>G</v>
      </c>
      <c r="B16" s="77" t="s">
        <v>545</v>
      </c>
      <c r="C16" s="78">
        <f>IF(D2="art. 3 ust. 1a pkt 2 ustawy",C6-C7+C12-C13-C14,0)</f>
        <v>0</v>
      </c>
      <c r="D16" s="78">
        <f>IF(D2="art. 3 ust. 1a pkt 2 ustawy",D6-D7+D12-D13-D14,0)</f>
        <v>0</v>
      </c>
      <c r="F16" s="29" t="s">
        <v>69</v>
      </c>
    </row>
    <row r="17" spans="1:6" x14ac:dyDescent="0.3">
      <c r="A17" s="76" t="str">
        <f>IF(C3="wariant porównawczy","VI","I")</f>
        <v>I</v>
      </c>
      <c r="B17" s="77" t="s">
        <v>543</v>
      </c>
      <c r="C17" s="78">
        <f>C6+C12-C7-C13</f>
        <v>-34524.009999999995</v>
      </c>
      <c r="D17" s="78">
        <f>D6+D12-D7-D13</f>
        <v>-34524.009999999995</v>
      </c>
      <c r="F17" s="29" t="s">
        <v>574</v>
      </c>
    </row>
    <row r="18" spans="1:6" x14ac:dyDescent="0.3">
      <c r="A18" s="76" t="str">
        <f>IF(C3="wariant porównawczy","-","II")</f>
        <v>II</v>
      </c>
      <c r="B18" s="77" t="s">
        <v>544</v>
      </c>
      <c r="C18" s="78">
        <f>C7+C13-C6-C12</f>
        <v>34524.009999999995</v>
      </c>
      <c r="D18" s="78">
        <f>D7+D13-D6-D12</f>
        <v>34524.009999999995</v>
      </c>
      <c r="F18" s="29" t="s">
        <v>546</v>
      </c>
    </row>
    <row r="19" spans="1:6" x14ac:dyDescent="0.3">
      <c r="A19" s="68"/>
      <c r="B19" s="69"/>
      <c r="C19" s="93"/>
      <c r="D19" s="18"/>
    </row>
    <row r="20" spans="1:6" x14ac:dyDescent="0.3">
      <c r="A20" s="68"/>
      <c r="B20" s="68"/>
      <c r="C20" s="93"/>
      <c r="D20" s="18"/>
    </row>
    <row r="23" spans="1:6" x14ac:dyDescent="0.3">
      <c r="D23" s="18"/>
    </row>
  </sheetData>
  <mergeCells count="2">
    <mergeCell ref="B3:C3"/>
    <mergeCell ref="D2:E2"/>
  </mergeCells>
  <conditionalFormatting sqref="A6:A18 A19:D21 F6:F21 C6:D18">
    <cfRule type="expression" dxfId="560" priority="222">
      <formula>$A6&lt;&gt;""</formula>
    </cfRule>
    <cfRule type="expression" dxfId="559" priority="223">
      <formula>$A6="O"</formula>
    </cfRule>
    <cfRule type="expression" dxfId="558" priority="224">
      <formula>$A6="N"</formula>
    </cfRule>
    <cfRule type="expression" dxfId="557" priority="225">
      <formula>$A6="M"</formula>
    </cfRule>
    <cfRule type="expression" dxfId="556" priority="226">
      <formula>$A6="L"</formula>
    </cfRule>
    <cfRule type="expression" dxfId="555" priority="227">
      <formula>$A6="K"</formula>
    </cfRule>
    <cfRule type="expression" dxfId="554" priority="228">
      <formula>$A6="J"</formula>
    </cfRule>
    <cfRule type="expression" dxfId="553" priority="229">
      <formula>$A6="I."</formula>
    </cfRule>
    <cfRule type="expression" dxfId="552" priority="230">
      <formula>$A6="H"</formula>
    </cfRule>
    <cfRule type="expression" dxfId="551" priority="231">
      <formula>$A6="G"</formula>
    </cfRule>
    <cfRule type="expression" dxfId="550" priority="232">
      <formula>$A6="F"</formula>
    </cfRule>
    <cfRule type="expression" dxfId="549" priority="233">
      <formula>$A6="E"</formula>
    </cfRule>
    <cfRule type="expression" dxfId="548" priority="234">
      <formula>$A6="D"</formula>
    </cfRule>
    <cfRule type="expression" dxfId="547" priority="235">
      <formula>$A6="-"</formula>
    </cfRule>
    <cfRule type="expression" dxfId="546" priority="236">
      <formula>$A6="C"</formula>
    </cfRule>
    <cfRule type="expression" dxfId="545" priority="237">
      <formula>$A6="B"</formula>
    </cfRule>
    <cfRule type="expression" dxfId="544" priority="238">
      <formula>$A6="A"</formula>
    </cfRule>
  </conditionalFormatting>
  <conditionalFormatting sqref="B6">
    <cfRule type="expression" dxfId="543" priority="205">
      <formula>$A6&lt;&gt;""</formula>
    </cfRule>
    <cfRule type="expression" dxfId="542" priority="206">
      <formula>$A6="O"</formula>
    </cfRule>
    <cfRule type="expression" dxfId="541" priority="207">
      <formula>$A6="N"</formula>
    </cfRule>
    <cfRule type="expression" dxfId="540" priority="208">
      <formula>$A6="M"</formula>
    </cfRule>
    <cfRule type="expression" dxfId="539" priority="209">
      <formula>$A6="L"</formula>
    </cfRule>
    <cfRule type="expression" dxfId="538" priority="210">
      <formula>$A6="K"</formula>
    </cfRule>
    <cfRule type="expression" dxfId="537" priority="211">
      <formula>$A6="J"</formula>
    </cfRule>
    <cfRule type="expression" dxfId="536" priority="212">
      <formula>$A6="I."</formula>
    </cfRule>
    <cfRule type="expression" dxfId="535" priority="213">
      <formula>$A6="H"</formula>
    </cfRule>
    <cfRule type="expression" dxfId="534" priority="214">
      <formula>$A6="G"</formula>
    </cfRule>
    <cfRule type="expression" dxfId="533" priority="215">
      <formula>$A6="F"</formula>
    </cfRule>
    <cfRule type="expression" dxfId="532" priority="216">
      <formula>$A6="E"</formula>
    </cfRule>
    <cfRule type="expression" dxfId="531" priority="217">
      <formula>$A6="D"</formula>
    </cfRule>
    <cfRule type="expression" dxfId="530" priority="218">
      <formula>$A6="-"</formula>
    </cfRule>
    <cfRule type="expression" dxfId="529" priority="219">
      <formula>$A6="C"</formula>
    </cfRule>
    <cfRule type="expression" dxfId="528" priority="220">
      <formula>$A6="B"</formula>
    </cfRule>
    <cfRule type="expression" dxfId="527" priority="221">
      <formula>$A6="A"</formula>
    </cfRule>
  </conditionalFormatting>
  <conditionalFormatting sqref="B7">
    <cfRule type="expression" dxfId="526" priority="188">
      <formula>$A7&lt;&gt;""</formula>
    </cfRule>
    <cfRule type="expression" dxfId="525" priority="189">
      <formula>$A7="O"</formula>
    </cfRule>
    <cfRule type="expression" dxfId="524" priority="190">
      <formula>$A7="N"</formula>
    </cfRule>
    <cfRule type="expression" dxfId="523" priority="191">
      <formula>$A7="M"</formula>
    </cfRule>
    <cfRule type="expression" dxfId="522" priority="192">
      <formula>$A7="L"</formula>
    </cfRule>
    <cfRule type="expression" dxfId="521" priority="193">
      <formula>$A7="K"</formula>
    </cfRule>
    <cfRule type="expression" dxfId="520" priority="194">
      <formula>$A7="J"</formula>
    </cfRule>
    <cfRule type="expression" dxfId="519" priority="195">
      <formula>$A7="I."</formula>
    </cfRule>
    <cfRule type="expression" dxfId="518" priority="196">
      <formula>$A7="H"</formula>
    </cfRule>
    <cfRule type="expression" dxfId="517" priority="197">
      <formula>$A7="G"</formula>
    </cfRule>
    <cfRule type="expression" dxfId="516" priority="198">
      <formula>$A7="F"</formula>
    </cfRule>
    <cfRule type="expression" dxfId="515" priority="199">
      <formula>$A7="E"</formula>
    </cfRule>
    <cfRule type="expression" dxfId="514" priority="200">
      <formula>$A7="D"</formula>
    </cfRule>
    <cfRule type="expression" dxfId="513" priority="201">
      <formula>$A7="-"</formula>
    </cfRule>
    <cfRule type="expression" dxfId="512" priority="202">
      <formula>$A7="C"</formula>
    </cfRule>
    <cfRule type="expression" dxfId="511" priority="203">
      <formula>$A7="B"</formula>
    </cfRule>
    <cfRule type="expression" dxfId="510" priority="204">
      <formula>$A7="A"</formula>
    </cfRule>
  </conditionalFormatting>
  <conditionalFormatting sqref="B8">
    <cfRule type="expression" dxfId="509" priority="171">
      <formula>$A8&lt;&gt;""</formula>
    </cfRule>
    <cfRule type="expression" dxfId="508" priority="172">
      <formula>$A8="O"</formula>
    </cfRule>
    <cfRule type="expression" dxfId="507" priority="173">
      <formula>$A8="N"</formula>
    </cfRule>
    <cfRule type="expression" dxfId="506" priority="174">
      <formula>$A8="M"</formula>
    </cfRule>
    <cfRule type="expression" dxfId="505" priority="175">
      <formula>$A8="L"</formula>
    </cfRule>
    <cfRule type="expression" dxfId="504" priority="176">
      <formula>$A8="K"</formula>
    </cfRule>
    <cfRule type="expression" dxfId="503" priority="177">
      <formula>$A8="J"</formula>
    </cfRule>
    <cfRule type="expression" dxfId="502" priority="178">
      <formula>$A8="I."</formula>
    </cfRule>
    <cfRule type="expression" dxfId="501" priority="179">
      <formula>$A8="H"</formula>
    </cfRule>
    <cfRule type="expression" dxfId="500" priority="180">
      <formula>$A8="G"</formula>
    </cfRule>
    <cfRule type="expression" dxfId="499" priority="181">
      <formula>$A8="F"</formula>
    </cfRule>
    <cfRule type="expression" dxfId="498" priority="182">
      <formula>$A8="E"</formula>
    </cfRule>
    <cfRule type="expression" dxfId="497" priority="183">
      <formula>$A8="D"</formula>
    </cfRule>
    <cfRule type="expression" dxfId="496" priority="184">
      <formula>$A8="-"</formula>
    </cfRule>
    <cfRule type="expression" dxfId="495" priority="185">
      <formula>$A8="C"</formula>
    </cfRule>
    <cfRule type="expression" dxfId="494" priority="186">
      <formula>$A8="B"</formula>
    </cfRule>
    <cfRule type="expression" dxfId="493" priority="187">
      <formula>$A8="A"</formula>
    </cfRule>
  </conditionalFormatting>
  <conditionalFormatting sqref="B9">
    <cfRule type="expression" dxfId="492" priority="154">
      <formula>$A9&lt;&gt;""</formula>
    </cfRule>
    <cfRule type="expression" dxfId="491" priority="155">
      <formula>$A9="O"</formula>
    </cfRule>
    <cfRule type="expression" dxfId="490" priority="156">
      <formula>$A9="N"</formula>
    </cfRule>
    <cfRule type="expression" dxfId="489" priority="157">
      <formula>$A9="M"</formula>
    </cfRule>
    <cfRule type="expression" dxfId="488" priority="158">
      <formula>$A9="L"</formula>
    </cfRule>
    <cfRule type="expression" dxfId="487" priority="159">
      <formula>$A9="K"</formula>
    </cfRule>
    <cfRule type="expression" dxfId="486" priority="160">
      <formula>$A9="J"</formula>
    </cfRule>
    <cfRule type="expression" dxfId="485" priority="161">
      <formula>$A9="I."</formula>
    </cfRule>
    <cfRule type="expression" dxfId="484" priority="162">
      <formula>$A9="H"</formula>
    </cfRule>
    <cfRule type="expression" dxfId="483" priority="163">
      <formula>$A9="G"</formula>
    </cfRule>
    <cfRule type="expression" dxfId="482" priority="164">
      <formula>$A9="F"</formula>
    </cfRule>
    <cfRule type="expression" dxfId="481" priority="165">
      <formula>$A9="E"</formula>
    </cfRule>
    <cfRule type="expression" dxfId="480" priority="166">
      <formula>$A9="D"</formula>
    </cfRule>
    <cfRule type="expression" dxfId="479" priority="167">
      <formula>$A9="-"</formula>
    </cfRule>
    <cfRule type="expression" dxfId="478" priority="168">
      <formula>$A9="C"</formula>
    </cfRule>
    <cfRule type="expression" dxfId="477" priority="169">
      <formula>$A9="B"</formula>
    </cfRule>
    <cfRule type="expression" dxfId="476" priority="170">
      <formula>$A9="A"</formula>
    </cfRule>
  </conditionalFormatting>
  <conditionalFormatting sqref="B10">
    <cfRule type="expression" dxfId="475" priority="137">
      <formula>$A10&lt;&gt;""</formula>
    </cfRule>
    <cfRule type="expression" dxfId="474" priority="138">
      <formula>$A10="O"</formula>
    </cfRule>
    <cfRule type="expression" dxfId="473" priority="139">
      <formula>$A10="N"</formula>
    </cfRule>
    <cfRule type="expression" dxfId="472" priority="140">
      <formula>$A10="M"</formula>
    </cfRule>
    <cfRule type="expression" dxfId="471" priority="141">
      <formula>$A10="L"</formula>
    </cfRule>
    <cfRule type="expression" dxfId="470" priority="142">
      <formula>$A10="K"</formula>
    </cfRule>
    <cfRule type="expression" dxfId="469" priority="143">
      <formula>$A10="J"</formula>
    </cfRule>
    <cfRule type="expression" dxfId="468" priority="144">
      <formula>$A10="I."</formula>
    </cfRule>
    <cfRule type="expression" dxfId="467" priority="145">
      <formula>$A10="H"</formula>
    </cfRule>
    <cfRule type="expression" dxfId="466" priority="146">
      <formula>$A10="G"</formula>
    </cfRule>
    <cfRule type="expression" dxfId="465" priority="147">
      <formula>$A10="F"</formula>
    </cfRule>
    <cfRule type="expression" dxfId="464" priority="148">
      <formula>$A10="E"</formula>
    </cfRule>
    <cfRule type="expression" dxfId="463" priority="149">
      <formula>$A10="D"</formula>
    </cfRule>
    <cfRule type="expression" dxfId="462" priority="150">
      <formula>$A10="-"</formula>
    </cfRule>
    <cfRule type="expression" dxfId="461" priority="151">
      <formula>$A10="C"</formula>
    </cfRule>
    <cfRule type="expression" dxfId="460" priority="152">
      <formula>$A10="B"</formula>
    </cfRule>
    <cfRule type="expression" dxfId="459" priority="153">
      <formula>$A10="A"</formula>
    </cfRule>
  </conditionalFormatting>
  <conditionalFormatting sqref="B11">
    <cfRule type="expression" dxfId="458" priority="120">
      <formula>$A11&lt;&gt;""</formula>
    </cfRule>
    <cfRule type="expression" dxfId="457" priority="121">
      <formula>$A11="O"</formula>
    </cfRule>
    <cfRule type="expression" dxfId="456" priority="122">
      <formula>$A11="N"</formula>
    </cfRule>
    <cfRule type="expression" dxfId="455" priority="123">
      <formula>$A11="M"</formula>
    </cfRule>
    <cfRule type="expression" dxfId="454" priority="124">
      <formula>$A11="L"</formula>
    </cfRule>
    <cfRule type="expression" dxfId="453" priority="125">
      <formula>$A11="K"</formula>
    </cfRule>
    <cfRule type="expression" dxfId="452" priority="126">
      <formula>$A11="J"</formula>
    </cfRule>
    <cfRule type="expression" dxfId="451" priority="127">
      <formula>$A11="I."</formula>
    </cfRule>
    <cfRule type="expression" dxfId="450" priority="128">
      <formula>$A11="H"</formula>
    </cfRule>
    <cfRule type="expression" dxfId="449" priority="129">
      <formula>$A11="G"</formula>
    </cfRule>
    <cfRule type="expression" dxfId="448" priority="130">
      <formula>$A11="F"</formula>
    </cfRule>
    <cfRule type="expression" dxfId="447" priority="131">
      <formula>$A11="E"</formula>
    </cfRule>
    <cfRule type="expression" dxfId="446" priority="132">
      <formula>$A11="D"</formula>
    </cfRule>
    <cfRule type="expression" dxfId="445" priority="133">
      <formula>$A11="-"</formula>
    </cfRule>
    <cfRule type="expression" dxfId="444" priority="134">
      <formula>$A11="C"</formula>
    </cfRule>
    <cfRule type="expression" dxfId="443" priority="135">
      <formula>$A11="B"</formula>
    </cfRule>
    <cfRule type="expression" dxfId="442" priority="136">
      <formula>$A11="A"</formula>
    </cfRule>
  </conditionalFormatting>
  <conditionalFormatting sqref="B12">
    <cfRule type="expression" dxfId="441" priority="103">
      <formula>$A12&lt;&gt;""</formula>
    </cfRule>
    <cfRule type="expression" dxfId="440" priority="104">
      <formula>$A12="O"</formula>
    </cfRule>
    <cfRule type="expression" dxfId="439" priority="105">
      <formula>$A12="N"</formula>
    </cfRule>
    <cfRule type="expression" dxfId="438" priority="106">
      <formula>$A12="M"</formula>
    </cfRule>
    <cfRule type="expression" dxfId="437" priority="107">
      <formula>$A12="L"</formula>
    </cfRule>
    <cfRule type="expression" dxfId="436" priority="108">
      <formula>$A12="K"</formula>
    </cfRule>
    <cfRule type="expression" dxfId="435" priority="109">
      <formula>$A12="J"</formula>
    </cfRule>
    <cfRule type="expression" dxfId="434" priority="110">
      <formula>$A12="I."</formula>
    </cfRule>
    <cfRule type="expression" dxfId="433" priority="111">
      <formula>$A12="H"</formula>
    </cfRule>
    <cfRule type="expression" dxfId="432" priority="112">
      <formula>$A12="G"</formula>
    </cfRule>
    <cfRule type="expression" dxfId="431" priority="113">
      <formula>$A12="F"</formula>
    </cfRule>
    <cfRule type="expression" dxfId="430" priority="114">
      <formula>$A12="E"</formula>
    </cfRule>
    <cfRule type="expression" dxfId="429" priority="115">
      <formula>$A12="D"</formula>
    </cfRule>
    <cfRule type="expression" dxfId="428" priority="116">
      <formula>$A12="-"</formula>
    </cfRule>
    <cfRule type="expression" dxfId="427" priority="117">
      <formula>$A12="C"</formula>
    </cfRule>
    <cfRule type="expression" dxfId="426" priority="118">
      <formula>$A12="B"</formula>
    </cfRule>
    <cfRule type="expression" dxfId="425" priority="119">
      <formula>$A12="A"</formula>
    </cfRule>
  </conditionalFormatting>
  <conditionalFormatting sqref="B13">
    <cfRule type="expression" dxfId="424" priority="86">
      <formula>$A13&lt;&gt;""</formula>
    </cfRule>
    <cfRule type="expression" dxfId="423" priority="87">
      <formula>$A13="O"</formula>
    </cfRule>
    <cfRule type="expression" dxfId="422" priority="88">
      <formula>$A13="N"</formula>
    </cfRule>
    <cfRule type="expression" dxfId="421" priority="89">
      <formula>$A13="M"</formula>
    </cfRule>
    <cfRule type="expression" dxfId="420" priority="90">
      <formula>$A13="L"</formula>
    </cfRule>
    <cfRule type="expression" dxfId="419" priority="91">
      <formula>$A13="K"</formula>
    </cfRule>
    <cfRule type="expression" dxfId="418" priority="92">
      <formula>$A13="J"</formula>
    </cfRule>
    <cfRule type="expression" dxfId="417" priority="93">
      <formula>$A13="I."</formula>
    </cfRule>
    <cfRule type="expression" dxfId="416" priority="94">
      <formula>$A13="H"</formula>
    </cfRule>
    <cfRule type="expression" dxfId="415" priority="95">
      <formula>$A13="G"</formula>
    </cfRule>
    <cfRule type="expression" dxfId="414" priority="96">
      <formula>$A13="F"</formula>
    </cfRule>
    <cfRule type="expression" dxfId="413" priority="97">
      <formula>$A13="E"</formula>
    </cfRule>
    <cfRule type="expression" dxfId="412" priority="98">
      <formula>$A13="D"</formula>
    </cfRule>
    <cfRule type="expression" dxfId="411" priority="99">
      <formula>$A13="-"</formula>
    </cfRule>
    <cfRule type="expression" dxfId="410" priority="100">
      <formula>$A13="C"</formula>
    </cfRule>
    <cfRule type="expression" dxfId="409" priority="101">
      <formula>$A13="B"</formula>
    </cfRule>
    <cfRule type="expression" dxfId="408" priority="102">
      <formula>$A13="A"</formula>
    </cfRule>
  </conditionalFormatting>
  <conditionalFormatting sqref="B14">
    <cfRule type="expression" dxfId="407" priority="69">
      <formula>$A14&lt;&gt;""</formula>
    </cfRule>
    <cfRule type="expression" dxfId="406" priority="70">
      <formula>$A14="O"</formula>
    </cfRule>
    <cfRule type="expression" dxfId="405" priority="71">
      <formula>$A14="N"</formula>
    </cfRule>
    <cfRule type="expression" dxfId="404" priority="72">
      <formula>$A14="M"</formula>
    </cfRule>
    <cfRule type="expression" dxfId="403" priority="73">
      <formula>$A14="L"</formula>
    </cfRule>
    <cfRule type="expression" dxfId="402" priority="74">
      <formula>$A14="K"</formula>
    </cfRule>
    <cfRule type="expression" dxfId="401" priority="75">
      <formula>$A14="J"</formula>
    </cfRule>
    <cfRule type="expression" dxfId="400" priority="76">
      <formula>$A14="I."</formula>
    </cfRule>
    <cfRule type="expression" dxfId="399" priority="77">
      <formula>$A14="H"</formula>
    </cfRule>
    <cfRule type="expression" dxfId="398" priority="78">
      <formula>$A14="G"</formula>
    </cfRule>
    <cfRule type="expression" dxfId="397" priority="79">
      <formula>$A14="F"</formula>
    </cfRule>
    <cfRule type="expression" dxfId="396" priority="80">
      <formula>$A14="E"</formula>
    </cfRule>
    <cfRule type="expression" dxfId="395" priority="81">
      <formula>$A14="D"</formula>
    </cfRule>
    <cfRule type="expression" dxfId="394" priority="82">
      <formula>$A14="-"</formula>
    </cfRule>
    <cfRule type="expression" dxfId="393" priority="83">
      <formula>$A14="C"</formula>
    </cfRule>
    <cfRule type="expression" dxfId="392" priority="84">
      <formula>$A14="B"</formula>
    </cfRule>
    <cfRule type="expression" dxfId="391" priority="85">
      <formula>$A14="A"</formula>
    </cfRule>
  </conditionalFormatting>
  <conditionalFormatting sqref="B15">
    <cfRule type="expression" dxfId="390" priority="52">
      <formula>$A15&lt;&gt;""</formula>
    </cfRule>
    <cfRule type="expression" dxfId="389" priority="53">
      <formula>$A15="O"</formula>
    </cfRule>
    <cfRule type="expression" dxfId="388" priority="54">
      <formula>$A15="N"</formula>
    </cfRule>
    <cfRule type="expression" dxfId="387" priority="55">
      <formula>$A15="M"</formula>
    </cfRule>
    <cfRule type="expression" dxfId="386" priority="56">
      <formula>$A15="L"</formula>
    </cfRule>
    <cfRule type="expression" dxfId="385" priority="57">
      <formula>$A15="K"</formula>
    </cfRule>
    <cfRule type="expression" dxfId="384" priority="58">
      <formula>$A15="J"</formula>
    </cfRule>
    <cfRule type="expression" dxfId="383" priority="59">
      <formula>$A15="I."</formula>
    </cfRule>
    <cfRule type="expression" dxfId="382" priority="60">
      <formula>$A15="H"</formula>
    </cfRule>
    <cfRule type="expression" dxfId="381" priority="61">
      <formula>$A15="G"</formula>
    </cfRule>
    <cfRule type="expression" dxfId="380" priority="62">
      <formula>$A15="F"</formula>
    </cfRule>
    <cfRule type="expression" dxfId="379" priority="63">
      <formula>$A15="E"</formula>
    </cfRule>
    <cfRule type="expression" dxfId="378" priority="64">
      <formula>$A15="D"</formula>
    </cfRule>
    <cfRule type="expression" dxfId="377" priority="65">
      <formula>$A15="-"</formula>
    </cfRule>
    <cfRule type="expression" dxfId="376" priority="66">
      <formula>$A15="C"</formula>
    </cfRule>
    <cfRule type="expression" dxfId="375" priority="67">
      <formula>$A15="B"</formula>
    </cfRule>
    <cfRule type="expression" dxfId="374" priority="68">
      <formula>$A15="A"</formula>
    </cfRule>
  </conditionalFormatting>
  <conditionalFormatting sqref="B16">
    <cfRule type="expression" dxfId="373" priority="35">
      <formula>$A16&lt;&gt;""</formula>
    </cfRule>
    <cfRule type="expression" dxfId="372" priority="36">
      <formula>$A16="O"</formula>
    </cfRule>
    <cfRule type="expression" dxfId="371" priority="37">
      <formula>$A16="N"</formula>
    </cfRule>
    <cfRule type="expression" dxfId="370" priority="38">
      <formula>$A16="M"</formula>
    </cfRule>
    <cfRule type="expression" dxfId="369" priority="39">
      <formula>$A16="L"</formula>
    </cfRule>
    <cfRule type="expression" dxfId="368" priority="40">
      <formula>$A16="K"</formula>
    </cfRule>
    <cfRule type="expression" dxfId="367" priority="41">
      <formula>$A16="J"</formula>
    </cfRule>
    <cfRule type="expression" dxfId="366" priority="42">
      <formula>$A16="I."</formula>
    </cfRule>
    <cfRule type="expression" dxfId="365" priority="43">
      <formula>$A16="H"</formula>
    </cfRule>
    <cfRule type="expression" dxfId="364" priority="44">
      <formula>$A16="G"</formula>
    </cfRule>
    <cfRule type="expression" dxfId="363" priority="45">
      <formula>$A16="F"</formula>
    </cfRule>
    <cfRule type="expression" dxfId="362" priority="46">
      <formula>$A16="E"</formula>
    </cfRule>
    <cfRule type="expression" dxfId="361" priority="47">
      <formula>$A16="D"</formula>
    </cfRule>
    <cfRule type="expression" dxfId="360" priority="48">
      <formula>$A16="-"</formula>
    </cfRule>
    <cfRule type="expression" dxfId="359" priority="49">
      <formula>$A16="C"</formula>
    </cfRule>
    <cfRule type="expression" dxfId="358" priority="50">
      <formula>$A16="B"</formula>
    </cfRule>
    <cfRule type="expression" dxfId="357" priority="51">
      <formula>$A16="A"</formula>
    </cfRule>
  </conditionalFormatting>
  <conditionalFormatting sqref="B17">
    <cfRule type="expression" dxfId="356" priority="18">
      <formula>$A17&lt;&gt;""</formula>
    </cfRule>
    <cfRule type="expression" dxfId="355" priority="19">
      <formula>$A17="O"</formula>
    </cfRule>
    <cfRule type="expression" dxfId="354" priority="20">
      <formula>$A17="N"</formula>
    </cfRule>
    <cfRule type="expression" dxfId="353" priority="21">
      <formula>$A17="M"</formula>
    </cfRule>
    <cfRule type="expression" dxfId="352" priority="22">
      <formula>$A17="L"</formula>
    </cfRule>
    <cfRule type="expression" dxfId="351" priority="23">
      <formula>$A17="K"</formula>
    </cfRule>
    <cfRule type="expression" dxfId="350" priority="24">
      <formula>$A17="J"</formula>
    </cfRule>
    <cfRule type="expression" dxfId="349" priority="25">
      <formula>$A17="I."</formula>
    </cfRule>
    <cfRule type="expression" dxfId="348" priority="26">
      <formula>$A17="H"</formula>
    </cfRule>
    <cfRule type="expression" dxfId="347" priority="27">
      <formula>$A17="G"</formula>
    </cfRule>
    <cfRule type="expression" dxfId="346" priority="28">
      <formula>$A17="F"</formula>
    </cfRule>
    <cfRule type="expression" dxfId="345" priority="29">
      <formula>$A17="E"</formula>
    </cfRule>
    <cfRule type="expression" dxfId="344" priority="30">
      <formula>$A17="D"</formula>
    </cfRule>
    <cfRule type="expression" dxfId="343" priority="31">
      <formula>$A17="-"</formula>
    </cfRule>
    <cfRule type="expression" dxfId="342" priority="32">
      <formula>$A17="C"</formula>
    </cfRule>
    <cfRule type="expression" dxfId="341" priority="33">
      <formula>$A17="B"</formula>
    </cfRule>
    <cfRule type="expression" dxfId="340" priority="34">
      <formula>$A17="A"</formula>
    </cfRule>
  </conditionalFormatting>
  <conditionalFormatting sqref="B18">
    <cfRule type="expression" dxfId="339" priority="1">
      <formula>$A18&lt;&gt;""</formula>
    </cfRule>
    <cfRule type="expression" dxfId="338" priority="2">
      <formula>$A18="O"</formula>
    </cfRule>
    <cfRule type="expression" dxfId="337" priority="3">
      <formula>$A18="N"</formula>
    </cfRule>
    <cfRule type="expression" dxfId="336" priority="4">
      <formula>$A18="M"</formula>
    </cfRule>
    <cfRule type="expression" dxfId="335" priority="5">
      <formula>$A18="L"</formula>
    </cfRule>
    <cfRule type="expression" dxfId="334" priority="6">
      <formula>$A18="K"</formula>
    </cfRule>
    <cfRule type="expression" dxfId="333" priority="7">
      <formula>$A18="J"</formula>
    </cfRule>
    <cfRule type="expression" dxfId="332" priority="8">
      <formula>$A18="I."</formula>
    </cfRule>
    <cfRule type="expression" dxfId="331" priority="9">
      <formula>$A18="H"</formula>
    </cfRule>
    <cfRule type="expression" dxfId="330" priority="10">
      <formula>$A18="G"</formula>
    </cfRule>
    <cfRule type="expression" dxfId="329" priority="11">
      <formula>$A18="F"</formula>
    </cfRule>
    <cfRule type="expression" dxfId="328" priority="12">
      <formula>$A18="E"</formula>
    </cfRule>
    <cfRule type="expression" dxfId="327" priority="13">
      <formula>$A18="D"</formula>
    </cfRule>
    <cfRule type="expression" dxfId="326" priority="14">
      <formula>$A18="-"</formula>
    </cfRule>
    <cfRule type="expression" dxfId="325" priority="15">
      <formula>$A18="C"</formula>
    </cfRule>
    <cfRule type="expression" dxfId="324" priority="16">
      <formula>$A18="B"</formula>
    </cfRule>
    <cfRule type="expression" dxfId="323" priority="17">
      <formula>$A18="A"</formula>
    </cfRule>
  </conditionalFormatting>
  <dataValidations count="2">
    <dataValidation type="list" allowBlank="1" showInputMessage="1" showErrorMessage="1" sqref="E3">
      <formula1>Rzad</formula1>
    </dataValidation>
    <dataValidation type="list" allowBlank="1" showInputMessage="1" showErrorMessage="1" sqref="D2">
      <formula1>wariant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5"/>
  <sheetViews>
    <sheetView showGridLines="0" workbookViewId="0">
      <pane ySplit="3" topLeftCell="A4" activePane="bottomLeft" state="frozen"/>
      <selection pane="bottomLeft" activeCell="C3" sqref="C3"/>
    </sheetView>
  </sheetViews>
  <sheetFormatPr defaultRowHeight="13" x14ac:dyDescent="0.3"/>
  <cols>
    <col min="1" max="1" width="8.6328125" style="9" customWidth="1"/>
    <col min="2" max="2" width="82.81640625" style="9" customWidth="1"/>
    <col min="3" max="3" width="19.36328125" style="9" customWidth="1"/>
    <col min="4" max="4" width="18.7265625" style="9" customWidth="1"/>
    <col min="5" max="5" width="6.81640625" style="9" customWidth="1"/>
    <col min="6" max="6" width="12.36328125" style="10" customWidth="1"/>
    <col min="7" max="16384" width="8.7265625" style="9"/>
  </cols>
  <sheetData>
    <row r="1" spans="1:8" x14ac:dyDescent="0.3">
      <c r="A1" s="6" t="str">
        <f>JPK_KR!L2</f>
        <v>Akademia sp. z o.o.</v>
      </c>
      <c r="B1" s="6"/>
      <c r="C1" s="67" t="str">
        <f>"NIP:"&amp;" "&amp;JPK_KR!K2</f>
        <v xml:space="preserve">NIP: </v>
      </c>
    </row>
    <row r="2" spans="1:8" x14ac:dyDescent="0.3">
      <c r="A2" s="6"/>
      <c r="B2" s="99" t="s">
        <v>552</v>
      </c>
      <c r="C2" s="67"/>
    </row>
    <row r="3" spans="1:8" x14ac:dyDescent="0.3">
      <c r="A3" s="70"/>
      <c r="B3" s="71" t="str">
        <f>"RACHUNEK ZYSKÓW I STRAT za  "&amp;C5&amp;"  rok"</f>
        <v>RACHUNEK ZYSKÓW I STRAT za  2019  rok</v>
      </c>
      <c r="C3" s="71" t="s">
        <v>452</v>
      </c>
      <c r="D3" s="15" t="s">
        <v>170</v>
      </c>
      <c r="E3" s="16" t="s">
        <v>171</v>
      </c>
      <c r="H3" s="107" t="str">
        <f>IF(KOKPIT!B1="Z5","","wyliczenia nieprawidłowe- wybrano"&amp;" "&amp;KOKPIT!B1)</f>
        <v>wyliczenia nieprawidłowe- wybrano Z1</v>
      </c>
    </row>
    <row r="4" spans="1:8" ht="13.5" thickBot="1" x14ac:dyDescent="0.35"/>
    <row r="5" spans="1:8" ht="14.5" customHeight="1" thickBot="1" x14ac:dyDescent="0.35">
      <c r="A5" s="72" t="s">
        <v>453</v>
      </c>
      <c r="B5" s="72" t="s">
        <v>454</v>
      </c>
      <c r="C5" s="73">
        <f>YEAR(JPK_KR!G2)</f>
        <v>2019</v>
      </c>
      <c r="D5" s="74">
        <f>YEAR('JPK_KR-1'!G2)</f>
        <v>2019</v>
      </c>
      <c r="F5" s="75" t="s">
        <v>455</v>
      </c>
    </row>
    <row r="6" spans="1:8" x14ac:dyDescent="0.3">
      <c r="A6" s="76" t="s">
        <v>172</v>
      </c>
      <c r="B6" s="77" t="s">
        <v>456</v>
      </c>
      <c r="C6" s="78">
        <f>IF($E$3="ZŁ",SUMIFS(KOKPIT!$L$4:$L$20000,KOKPIT!$I$4:$I$20000,F6),(SUMIFS(KOKPIT!$L$4:$L$20000,KOKPIT!$I$4:$I$20000,F6))/1000)</f>
        <v>0</v>
      </c>
      <c r="D6" s="78">
        <f>IF($E$3="ZŁ",SUMIFS('KOKPIT-1'!$L$4:$L$20000,'KOKPIT-1'!$I$4:$I$20000,F6),(SUMIFS('KOKPIT-1'!$L$4:$L$20000,'KOKPIT-1'!$I$4:$I$20000,F6))/1000)</f>
        <v>0</v>
      </c>
      <c r="F6" s="79" t="str">
        <f>IF(C3="wariant porównawczy","A","A")</f>
        <v>A</v>
      </c>
    </row>
    <row r="7" spans="1:8" x14ac:dyDescent="0.3">
      <c r="A7" s="76" t="str">
        <f>IF(C3="wariant porównawczy","I","B")</f>
        <v>I</v>
      </c>
      <c r="B7" s="77" t="str">
        <f>IF(C3="wariant porównawczy","Przychody netto ze sprzedaży","Koszty sprzedanych produktów, towarów i materiałów")</f>
        <v>Przychody netto ze sprzedaży</v>
      </c>
      <c r="C7" s="78">
        <f>IF($E$3="ZŁ",IF($C$3="wariant porównawczy",SUMIFS(KOKPIT!$L$4:$L$20000,KOKPIT!$I$4:$I$20000,F7),SUMIFS(KOKPIT!$K$4:$K$20000,KOKPIT!$I$4:$I$20000,F7)),(IF(C3="wariant porównawczy",SUMIFS(KOKPIT!$L$4:$L$20000,KOKPIT!$I$4:$I$20000,F7),SUMIFS(KOKPIT!$K$4:$K$20000,KOKPIT!$I$4:$I$20000,F7))/1000))</f>
        <v>201111.97</v>
      </c>
      <c r="D7" s="78">
        <f>IF($E$3="ZŁ",IF($C$3="wariant porównawczy",SUMIFS('KOKPIT-1'!$L$4:$L$20000,'KOKPIT-1'!$I$4:$I$20000,F7),SUMIFS('KOKPIT-1'!$K$4:$K$20000,'KOKPIT-1'!$I$4:$I$20000,F7)),(IF(C3="wariant porównawczy",SUMIFS('KOKPIT-1'!$L$4:$L$20000,'KOKPIT-1'!$I$4:$I$20000,F7),SUMIFS('KOKPIT-1'!$K$4:$K$20000,'KOKPIT-1'!$I$4:$I$20000,F7))/1000))</f>
        <v>201111.97</v>
      </c>
      <c r="F7" s="29" t="str">
        <f>IF(C3="wariant porównawczy",A6&amp;A7,A7)</f>
        <v>AI</v>
      </c>
    </row>
    <row r="8" spans="1:8" x14ac:dyDescent="0.3">
      <c r="A8" s="76" t="str">
        <f>IF(C3="wariant porównawczy","II","C")</f>
        <v>II</v>
      </c>
      <c r="B8" s="77" t="str">
        <f>IF(C3="wariant porównawczy","Zmiana stanu produktów (zwiększenie - wartość dodatnia, zmniejszenie - wartość ujemna)","Koszty sprzedaży")</f>
        <v>Zmiana stanu produktów (zwiększenie - wartość dodatnia, zmniejszenie - wartość ujemna)</v>
      </c>
      <c r="C8" s="78">
        <f>IF($E$3="ZŁ",IF($C$3="wariant porównawczy",SUMIFS(KOKPIT!$L$4:$L$20000,KOKPIT!$I$4:$I$20000,F8),SUMIFS(KOKPIT!$K$4:$K$20000,KOKPIT!$I$4:$I$20000,F8)),(IF(C4="wariant porównawczy",SUMIFS(KOKPIT!$L$4:$L$20000,KOKPIT!$I$4:$I$20000,F8),SUMIFS(KOKPIT!$K$4:$K$20000,KOKPIT!$I$4:$I$20000,F8))/1000))</f>
        <v>110254.01</v>
      </c>
      <c r="D8" s="78">
        <f>IF($E$3="ZŁ",IF($C$3="wariant porównawczy",SUMIFS('KOKPIT-1'!$L$4:$L$20000,'KOKPIT-1'!$I$4:$I$20000,F8),SUMIFS('KOKPIT-1'!$K$4:$K$20000,'KOKPIT-1'!$I$4:$I$20000,F8)),(IF(C4="wariant porównawczy",SUMIFS('KOKPIT-1'!$L$4:$L$20000,'KOKPIT-1'!$I$4:$I$20000,F8),SUMIFS('KOKPIT-1'!$K$4:$K$20000,'KOKPIT-1'!$I$4:$I$20000,F8))/1000))</f>
        <v>110254.01</v>
      </c>
      <c r="F8" s="29" t="str">
        <f>IF(C3="wariant porównawczy",A6&amp;A8,A8)</f>
        <v>AII</v>
      </c>
    </row>
    <row r="9" spans="1:8" x14ac:dyDescent="0.3">
      <c r="A9" s="76" t="str">
        <f>IF(C3="wariant porównawczy","III","D")</f>
        <v>III</v>
      </c>
      <c r="B9" s="77" t="str">
        <f>IF(C3="wariant porównawczy","Koszt wytworzenia produktów na własne potrzeby jednostki","Koszty ogólnego zarządu")</f>
        <v>Koszt wytworzenia produktów na własne potrzeby jednostki</v>
      </c>
      <c r="C9" s="78">
        <f>IF($E$3="ZŁ",SUMIFS(KOKPIT!$K$4:$K$20000,KOKPIT!$I$4:$I$20000,F9),(SUMIFS(KOKPIT!$K$4:$K$20000,KOKPIT!$I$4:$I$20000,F9))/1000)</f>
        <v>0</v>
      </c>
      <c r="D9" s="78">
        <f>IF($E$3="ZŁ",SUMIFS('KOKPIT-1'!$K$4:$K$20000,'KOKPIT-1'!$I$4:$I$20000,F9),(SUMIFS('KOKPIT-1'!$K$4:$K$20000,'KOKPIT-1'!$I$4:$I$20000,F9))/1000)</f>
        <v>0</v>
      </c>
      <c r="F9" s="29" t="str">
        <f>IF(C3="wariant porównawczy",A6&amp;A9,A9)</f>
        <v>AIII</v>
      </c>
    </row>
    <row r="10" spans="1:8" x14ac:dyDescent="0.3">
      <c r="A10" s="76" t="str">
        <f>IF(C3="wariant porównawczy","B","E")</f>
        <v>B</v>
      </c>
      <c r="B10" s="77" t="str">
        <f>IF(C3="wariant porównawczy","Koszty działalności operacyjnej","Zysk (strata) ze sprzedaży (A–B–C–D)")</f>
        <v>Koszty działalności operacyjnej</v>
      </c>
      <c r="C10" s="78">
        <f>IF($C$3="wariant porównawczy",C11+C12+C13+C14+C15+C17,C6-C7-C8-C9)</f>
        <v>110254.01</v>
      </c>
      <c r="D10" s="78">
        <f>IF($C$3="wariant porównawczy",D11+D12+D13+D14+D15+D17,D6-D7-D8-D9)</f>
        <v>110254.01</v>
      </c>
      <c r="F10" s="29" t="str">
        <f>IF(C3="wariant porównawczy","SUMA"&amp;" "&amp;A10,A9&amp;A10)</f>
        <v>SUMA B</v>
      </c>
    </row>
    <row r="11" spans="1:8" x14ac:dyDescent="0.3">
      <c r="A11" s="76" t="str">
        <f>IF(C3="wariant porównawczy","I","F")</f>
        <v>I</v>
      </c>
      <c r="B11" s="77" t="str">
        <f>IF(C3="wariant porównawczy","Amortyzacja","Pozostałe przychody operacyjne, w tym:")</f>
        <v>Amortyzacja</v>
      </c>
      <c r="C11" s="78">
        <f>IF($E$3="ZŁ",IF($C$3="wariant porównawczy",SUMIFS(KOKPIT!$K$4:$K$20000,KOKPIT!$I$4:$I$20000,F11),SUMIFS(KOKPIT!$L$4:$L$20000,KOKPIT!$I$4:$I$20000,F11)),(IF(C3="wariant porównawczy",SUMIFS(KOKPIT!$K$4:$K$20000,KOKPIT!$I$4:$I$20000,F11),SUMIFS(KOKPIT!$L$4:$L$20000,KOKPIT!$I$4:$I$20000,F11))/1000))</f>
        <v>7590</v>
      </c>
      <c r="D11" s="78">
        <f>IF($E$3="ZŁ",IF($C$3="wariant porównawczy",SUMIFS('KOKPIT-1'!$K$4:$K$20000,'KOKPIT-1'!$I$4:$I$20000,F11),SUMIFS('KOKPIT-1'!$L$4:$L$20000,'KOKPIT-1'!$I$4:$I$20000,F11)),(IF(C3="wariant porównawczy",SUMIFS('KOKPIT-1'!$K$4:$K$20000,'KOKPIT-1'!$I$4:$I$20000,F11),SUMIFS('KOKPIT-1'!$L$4:$L$20000,'KOKPIT-1'!$I$4:$I$20000,F11))/1000))</f>
        <v>7590</v>
      </c>
      <c r="F11" s="29" t="str">
        <f>IF(C3="wariant porównawczy",A10&amp;A11,A9&amp;A11)</f>
        <v>BI</v>
      </c>
    </row>
    <row r="12" spans="1:8" x14ac:dyDescent="0.3">
      <c r="A12" s="76" t="str">
        <f>IF(C3="wariant porównawczy","II","-")</f>
        <v>II</v>
      </c>
      <c r="B12" s="77" t="str">
        <f>IF(C3="wariant porównawczy","Zużycie materiałów i energii","aktualizacja wartości aktywów niefinansowych")</f>
        <v>Zużycie materiałów i energii</v>
      </c>
      <c r="C12" s="78">
        <f>IF($E$3="ZŁ",IF($C$3="wariant porównawczy",SUMIFS(KOKPIT!$K$4:$K$20000,KOKPIT!$I$4:$I$20000,F12),SUMIFS(KOKPIT!$L$4:$L$20000,KOKPIT!$I$4:$I$20000,F12)),(IF(C4="wariant porównawczy",SUMIFS(KOKPIT!$K$4:$K$20000,KOKPIT!$I$4:$I$20000,F12),SUMIFS(KOKPIT!$L$4:$L$20000,KOKPIT!$I$4:$I$20000,F12))/1000))</f>
        <v>8992.17</v>
      </c>
      <c r="D12" s="78">
        <f>IF($E$3="ZŁ",IF($C$3="wariant porównawczy",SUMIFS('KOKPIT-1'!$K$4:$K$20000,'KOKPIT-1'!$I$4:$I$20000,F12),SUMIFS('KOKPIT-1'!$L$4:$L$20000,'KOKPIT-1'!$I$4:$I$20000,F12)),(IF(C4="wariant porównawczy",SUMIFS('KOKPIT-1'!$K$4:$K$20000,'KOKPIT-1'!$I$4:$I$20000,F12),SUMIFS('KOKPIT-1'!$L$4:$L$20000,'KOKPIT-1'!$I$4:$I$20000,F12))/1000))</f>
        <v>8992.17</v>
      </c>
      <c r="F12" s="29" t="str">
        <f>IF(C3="wariant porównawczy",A10&amp;A12,A11&amp;"1")</f>
        <v>BII</v>
      </c>
    </row>
    <row r="13" spans="1:8" x14ac:dyDescent="0.3">
      <c r="A13" s="76" t="str">
        <f>IF(C3="wariant porównawczy","III","G")</f>
        <v>III</v>
      </c>
      <c r="B13" s="77" t="str">
        <f>IF(C3="wariant porównawczy","Usługi obce","Pozostałe koszty operacyjne, w tym:")</f>
        <v>Usługi obce</v>
      </c>
      <c r="C13" s="78">
        <f>IF($E$3="ZŁ",SUMIFS(KOKPIT!$K$4:$K$20000,KOKPIT!$I$4:$I$20000,F13),(SUMIFS(KOKPIT!$K$4:$K$20000,KOKPIT!$I$4:$I$20000,F13))/1000)</f>
        <v>17941.84</v>
      </c>
      <c r="D13" s="78">
        <f>IF($E$3="ZŁ",SUMIFS('KOKPIT-1'!$K$4:$K$20000,'KOKPIT-1'!$I$4:$I$20000,F13),(SUMIFS('KOKPIT-1'!$K$4:$K$20000,'KOKPIT-1'!$I$4:$I$20000,F13))/1000)</f>
        <v>17941.84</v>
      </c>
      <c r="F13" s="29" t="str">
        <f>IF(C3="wariant porównawczy",A10&amp;A13,A13)</f>
        <v>BIII</v>
      </c>
    </row>
    <row r="14" spans="1:8" x14ac:dyDescent="0.3">
      <c r="A14" s="76" t="str">
        <f>IF(C3="wariant porównawczy","IV","-")</f>
        <v>IV</v>
      </c>
      <c r="B14" s="77" t="str">
        <f>IF(C3="wariant porównawczy","Wynagrodzenia","aktualizacja wartości aktywów niefinansowych")</f>
        <v>Wynagrodzenia</v>
      </c>
      <c r="C14" s="78">
        <f>IF($E$3="ZŁ",SUMIFS(KOKPIT!$K$4:$K$20000,KOKPIT!$I$4:$I$20000,F14),(SUMIFS(KOKPIT!$K$4:$K$20000,KOKPIT!$I$4:$I$20000,F14))/1000)</f>
        <v>0</v>
      </c>
      <c r="D14" s="78">
        <f>IF($E$3="ZŁ",SUMIFS('KOKPIT-1'!$K$4:$K$20000,'KOKPIT-1'!$I$4:$I$20000,F14),(SUMIFS('KOKPIT-1'!$K$4:$K$20000,'KOKPIT-1'!$I$4:$I$20000,F14))/1000)</f>
        <v>0</v>
      </c>
      <c r="F14" s="29" t="str">
        <f>IF(C3="wariant porównawczy",A10&amp;A14,A13&amp;"1")</f>
        <v>BIV</v>
      </c>
    </row>
    <row r="15" spans="1:8" x14ac:dyDescent="0.3">
      <c r="A15" s="76" t="str">
        <f>IF(C3="wariant porównawczy","V","H")</f>
        <v>V</v>
      </c>
      <c r="B15" s="77" t="str">
        <f>IF(C3="wariant porównawczy","Ubezpieczenia społeczne i inne świadczenia, w tym:","Przychody finansowe, w tym:")</f>
        <v>Ubezpieczenia społeczne i inne świadczenia, w tym:</v>
      </c>
      <c r="C15" s="78">
        <f>IF($E$3="ZŁ",IF($C$3="wariant porównawczy",SUMIFS(KOKPIT!$K$4:$K$20000,KOKPIT!$I$4:$I$20000,F15),SUMIFS(KOKPIT!$L$4:$L$20000,KOKPIT!$I$4:$I$20000,F15)),(IF(C3="wariant porównawczy",SUMIFS(KOKPIT!$K$4:$K$20000,KOKPIT!$I$4:$I$20000,F15),SUMIFS(KOKPIT!$L$4:$L$20000,KOKPIT!$I$4:$I$20000,F15))/1000))</f>
        <v>75730</v>
      </c>
      <c r="D15" s="78">
        <f>IF($E$3="ZŁ",IF($C$3="wariant porównawczy",SUMIFS('KOKPIT-1'!$K$4:$K$20000,'KOKPIT-1'!$I$4:$I$20000,F15),SUMIFS('KOKPIT-1'!$L$4:$L$20000,'KOKPIT-1'!$I$4:$I$20000,F15)),(IF(C3="wariant porównawczy",SUMIFS('KOKPIT-1'!$K$4:$K$20000,'KOKPIT-1'!$I$4:$I$20000,F15),SUMIFS('KOKPIT-1'!$L$4:$L$20000,'KOKPIT-1'!$I$4:$I$20000,F15))/1000))</f>
        <v>75730</v>
      </c>
      <c r="F15" s="29" t="str">
        <f>IF(C3="wariant porównawczy",A10&amp;A15,A15)</f>
        <v>BV</v>
      </c>
    </row>
    <row r="16" spans="1:8" x14ac:dyDescent="0.3">
      <c r="A16" s="76" t="str">
        <f>IF(C3="wariant porównawczy","-","I")</f>
        <v>-</v>
      </c>
      <c r="B16" s="77" t="str">
        <f>IF(C3="wariant porównawczy","emerytalne","Dywidendy i udziały w zyskach od jednostek, w których jednostka posiada zaangażowanie w kapitale, w tym:")</f>
        <v>emerytalne</v>
      </c>
      <c r="C16" s="78">
        <f>IF($E$3="ZŁ",IF($C$3="wariant porównawczy",SUMIFS(KOKPIT!$K$4:$K$20000,KOKPIT!$I$4:$I$20000,F16),SUMIFS(KOKPIT!$L$4:$L$20000,KOKPIT!$I$4:$I$20000,F16)),(IF(C4="wariant porównawczy",SUMIFS(KOKPIT!$K$4:$K$20000,KOKPIT!$I$4:$I$20000,F16),SUMIFS(KOKPIT!$L$4:$L$20000,KOKPIT!$I$4:$I$20000,F16))/1000))</f>
        <v>0</v>
      </c>
      <c r="D16" s="78">
        <f>IF($E$3="ZŁ",IF($C$3="wariant porównawczy",SUMIFS('KOKPIT-1'!$K$4:$K$20000,'KOKPIT-1'!$I$4:$I$20000,F16),SUMIFS('KOKPIT-1'!$L$4:$L$20000,'KOKPIT-1'!$I$4:$I$20000,F16)),(IF(C4="wariant porównawczy",SUMIFS('KOKPIT-1'!$K$4:$K$20000,'KOKPIT-1'!$I$4:$I$20000,F16),SUMIFS('KOKPIT-1'!$L$4:$L$20000,'KOKPIT-1'!$I$4:$I$20000,F16))/1000))</f>
        <v>0</v>
      </c>
      <c r="F16" s="29" t="str">
        <f>IF(C3="wariant porównawczy",A10&amp;A15&amp;"1",A15&amp;A16)</f>
        <v>BV1</v>
      </c>
    </row>
    <row r="17" spans="1:6" x14ac:dyDescent="0.3">
      <c r="A17" s="76" t="str">
        <f>IF(C3="wariant porównawczy","VI","-")</f>
        <v>VI</v>
      </c>
      <c r="B17" s="77" t="str">
        <f>IF(C3="wariant porównawczy","Pozostałe koszty, w tym:","od jednostek powiązanych, w których jednostka posiada zaangażowanie w kapitale")</f>
        <v>Pozostałe koszty, w tym:</v>
      </c>
      <c r="C17" s="78">
        <f>IF($E$3="ZŁ",IF($C$3="wariant porównawczy",SUMIFS(KOKPIT!$K$4:$K$20000,KOKPIT!$I$4:$I$20000,F17),SUMIFS(KOKPIT!$L$4:$L$20000,KOKPIT!$I$4:$I$20000,F17)),(IF(C5="wariant porównawczy",SUMIFS(KOKPIT!$K$4:$K$20000,KOKPIT!$I$4:$I$20000,F17),SUMIFS(KOKPIT!$L$4:$L$20000,KOKPIT!$I$4:$I$20000,F17))/1000))</f>
        <v>0</v>
      </c>
      <c r="D17" s="78">
        <f>IF($E$3="ZŁ",IF($C$3="wariant porównawczy",SUMIFS('KOKPIT-1'!$K$4:$K$20000,'KOKPIT-1'!$I$4:$I$20000,F17),SUMIFS('KOKPIT-1'!$L$4:$L$20000,'KOKPIT-1'!$I$4:$I$20000,F17)),(IF(C5="wariant porównawczy",SUMIFS('KOKPIT-1'!$K$4:$K$20000,'KOKPIT-1'!$I$4:$I$20000,F17),SUMIFS('KOKPIT-1'!$L$4:$L$20000,'KOKPIT-1'!$I$4:$I$20000,F17))/1000))</f>
        <v>0</v>
      </c>
      <c r="F17" s="29" t="str">
        <f>IF(C3="wariant porównawczy",A10&amp;A17,A15&amp;A16&amp;"1")</f>
        <v>BVI</v>
      </c>
    </row>
    <row r="18" spans="1:6" x14ac:dyDescent="0.3">
      <c r="A18" s="76" t="str">
        <f>IF(C3="wariant porównawczy","-","II")</f>
        <v>-</v>
      </c>
      <c r="B18" s="77" t="str">
        <f>IF(C3="wariant porównawczy","Wartość sprzedanych towarów i materiałów","Odsetki, w tym:")</f>
        <v>Wartość sprzedanych towarów i materiałów</v>
      </c>
      <c r="C18" s="78">
        <f>IF($E$3="ZŁ",IF($C$3="wariant porównawczy",SUMIFS(KOKPIT!$K$4:$K$20000,KOKPIT!$I$4:$I$20000,F18),SUMIFS(KOKPIT!$L$4:$L$20000,KOKPIT!$I$4:$I$20000,F18)),(IF(C6="wariant porównawczy",SUMIFS(KOKPIT!$K$4:$K$20000,KOKPIT!$I$4:$I$20000,F18),SUMIFS(KOKPIT!$L$4:$L$20000,KOKPIT!$I$4:$I$20000,F18))/1000))</f>
        <v>0</v>
      </c>
      <c r="D18" s="78">
        <f>IF($E$3="ZŁ",IF($C$3="wariant porównawczy",SUMIFS('KOKPIT-1'!$K$4:$K$20000,'KOKPIT-1'!$I$4:$I$20000,F18),SUMIFS('KOKPIT-1'!$L$4:$L$20000,'KOKPIT-1'!$I$4:$I$20000,F18)),(IF(C6="wariant porównawczy",SUMIFS('KOKPIT-1'!$K$4:$K$20000,'KOKPIT-1'!$I$4:$I$20000,F18),SUMIFS('KOKPIT-1'!$L$4:$L$20000,'KOKPIT-1'!$I$4:$I$20000,F18))/1000))</f>
        <v>0</v>
      </c>
      <c r="F18" s="29" t="str">
        <f>IF(C3="wariant porównawczy",A10&amp;A17&amp;"1",A15&amp;A18)</f>
        <v>BVI1</v>
      </c>
    </row>
    <row r="19" spans="1:6" x14ac:dyDescent="0.3">
      <c r="A19" s="76" t="str">
        <f>IF(C3="wariant porównawczy","C","-")</f>
        <v>C</v>
      </c>
      <c r="B19" s="77" t="str">
        <f>IF(C3="wariant porównawczy","Zysk (strata) ze sprzedaży (A-B)","od jednostek powiązanych")</f>
        <v>Zysk (strata) ze sprzedaży (A-B)</v>
      </c>
      <c r="C19" s="78">
        <f>IF(C3="wariant porównawczy",C6-C10,IF(E3="ZŁ",SUMIFS(KOKPIT!$L$4:$L$20000,KOKPIT!$I$4:$I$20000,F19),(SUMIFS(KOKPIT!$L$4:$L$20000,KOKPIT!$I$4:$I$20000,F19))/1000))</f>
        <v>-110254.01</v>
      </c>
      <c r="D19" s="78">
        <f>IF(C3="wariant porównawczy",D6-D10,IF(E3="ZŁ",SUMIFS('KOKPIT-1'!$L$4:$L$20000,'KOKPIT-1'!$I$4:$I$20000,F19),(SUMIFS('KOKPIT-1'!$L$4:$L$20000,'KOKPIT-1'!$I$4:$I$20000,F19))/1000))</f>
        <v>-110254.01</v>
      </c>
      <c r="F19" s="29" t="str">
        <f>IF(C3="wariant porównawczy",A19,A15&amp;A18&amp;"1")</f>
        <v>C</v>
      </c>
    </row>
    <row r="20" spans="1:6" x14ac:dyDescent="0.3">
      <c r="A20" s="76" t="str">
        <f>IF(C3="wariant porównawczy","D","III")</f>
        <v>D</v>
      </c>
      <c r="B20" s="77" t="str">
        <f>IF(C3="wariant porównawczy","Pozostałe przychody operacyjne, w tym:","Zysk z tytułu rozchodu aktywów finansowych, w tym:")</f>
        <v>Pozostałe przychody operacyjne, w tym:</v>
      </c>
      <c r="C20" s="78">
        <f>IF($E$3="ZŁ",SUMIFS(KOKPIT!$L$4:$L$20000,KOKPIT!$I$4:$I$20000,F20),(SUMIFS(KOKPIT!$L$4:$L$20000,KOKPIT!$I$4:$I$20000,F20))/1000)</f>
        <v>0</v>
      </c>
      <c r="D20" s="78">
        <f>IF($E$3="ZŁ",SUMIFS('KOKPIT-1'!$L$4:$L$20000,'KOKPIT-1'!$I$4:$I$20000,F20),(SUMIFS('KOKPIT-1'!$L$4:$L$20000,'KOKPIT-1'!$I$4:$I$20000,F20))/1000)</f>
        <v>0</v>
      </c>
      <c r="F20" s="29" t="str">
        <f>IF(C3="wariant porównawczy",A20,A15&amp;A20)</f>
        <v>D</v>
      </c>
    </row>
    <row r="21" spans="1:6" x14ac:dyDescent="0.3">
      <c r="A21" s="76" t="str">
        <f>IF(C3="wariant porównawczy","-","-")</f>
        <v>-</v>
      </c>
      <c r="B21" s="77" t="str">
        <f>IF(C3="wariant porównawczy","aktualizacja wartości aktywów niefinansowych","w jednostkach powiązanych")</f>
        <v>aktualizacja wartości aktywów niefinansowych</v>
      </c>
      <c r="C21" s="78">
        <f>IF($E$3="ZŁ",SUMIFS(KOKPIT!$L$4:$L$20000,KOKPIT!$I$4:$I$20000,F21),(SUMIFS(KOKPIT!$L$4:$L$20000,KOKPIT!$I$4:$I$20000,F21))/1000)</f>
        <v>0</v>
      </c>
      <c r="D21" s="78">
        <f>IF($E$3="ZŁ",SUMIFS('KOKPIT-1'!$L$4:$L$20000,'KOKPIT-1'!$I$4:$I$20000,F21),(SUMIFS('KOKPIT-1'!$L$4:$L$20000,'KOKPIT-1'!$I$4:$I$20000,F21))/1000)</f>
        <v>0</v>
      </c>
      <c r="F21" s="29" t="str">
        <f>IF(C3="wariant porównawczy",A20&amp;"1",A15&amp;A20&amp;"1")</f>
        <v>D1</v>
      </c>
    </row>
    <row r="22" spans="1:6" x14ac:dyDescent="0.3">
      <c r="A22" s="76" t="str">
        <f>IF(C3="wariant porównawczy","E","IV")</f>
        <v>E</v>
      </c>
      <c r="B22" s="77" t="str">
        <f>IF(C3="wariant porównawczy","Pozostałe koszty operacyjne, w tym:","Aktualizacja wartości aktywów finansowych")</f>
        <v>Pozostałe koszty operacyjne, w tym:</v>
      </c>
      <c r="C22" s="78">
        <f>IF($E$3="ZŁ",IF($C$3="wariant porównawczy",SUMIFS(KOKPIT!$K$4:$K$20000,KOKPIT!$I$4:$I$20000,F22),SUMIFS(KOKPIT!$L$4:$L$20000,KOKPIT!$I$4:$I$20000,F22)),(IF(C4="wariant porównawczy",SUMIFS(KOKPIT!$K$4:$K$20000,KOKPIT!$I$4:$I$20000,F22),SUMIFS(KOKPIT!$L$4:$L$20000,KOKPIT!$I$4:$I$20000,F22))/1000))</f>
        <v>0</v>
      </c>
      <c r="D22" s="78">
        <f>IF($E$3="ZŁ",IF($C$3="wariant porównawczy",SUMIFS('KOKPIT-1'!$K$4:$K$20000,'KOKPIT-1'!$I$4:$I$20000,F22),SUMIFS('KOKPIT-1'!$L$4:$L$20000,'KOKPIT-1'!$I$4:$I$20000,F22)),(IF(C4="wariant porównawczy",SUMIFS('KOKPIT-1'!$K$4:$K$20000,'KOKPIT-1'!$I$4:$I$20000,F22),SUMIFS('KOKPIT-1'!$L$4:$L$20000,'KOKPIT-1'!$I$4:$I$20000,F22))/1000))</f>
        <v>0</v>
      </c>
      <c r="F22" s="29" t="str">
        <f>IF(C3="wariant porównawczy",A22,A15&amp;A22)</f>
        <v>E</v>
      </c>
    </row>
    <row r="23" spans="1:6" x14ac:dyDescent="0.3">
      <c r="A23" s="76" t="str">
        <f>IF(C3="wariant porównawczy","-","I.")</f>
        <v>-</v>
      </c>
      <c r="B23" s="81" t="str">
        <f>IF(C3="wariant porównawczy","aktualizacja wartości aktywów niefinansowych","Koszty finansowe, w tym:")</f>
        <v>aktualizacja wartości aktywów niefinansowych</v>
      </c>
      <c r="C23" s="78">
        <f>IF($E$3="ZŁ",SUMIFS(KOKPIT!$K$4:$K$20000,KOKPIT!$I$4:$I$20000,F23),(SUMIFS(KOKPIT!$K$4:$K$20000,KOKPIT!$I$4:$I$20000,F23))/1000)</f>
        <v>0</v>
      </c>
      <c r="D23" s="78">
        <f>IF($E$3="ZŁ",SUMIFS('KOKPIT-1'!$K$4:$K$20000,'KOKPIT-1'!$I$4:$I$20000,F23),(SUMIFS('KOKPIT-1'!$K$4:$K$20000,'KOKPIT-1'!$I$4:$I$20000,F23))/1000)</f>
        <v>0</v>
      </c>
      <c r="F23" s="29" t="str">
        <f>IF(C3="wariant porównawczy",A22&amp;"1",A23)</f>
        <v>E1</v>
      </c>
    </row>
    <row r="24" spans="1:6" x14ac:dyDescent="0.3">
      <c r="A24" s="76" t="str">
        <f>IF(C3="wariant porównawczy","F","I")</f>
        <v>F</v>
      </c>
      <c r="B24" s="77" t="str">
        <f>IF(C3="wariant porównawczy","Przychody finansowe, w tym:","Odsetki, w tym:")</f>
        <v>Przychody finansowe, w tym:</v>
      </c>
      <c r="C24" s="78">
        <f>IF($E$3="ZŁ",IF($C$3="wariant porównawczy",SUMIFS(KOKPIT!$L$4:$L$20000,KOKPIT!$I$4:$I$20000,F24),SUMIFS(KOKPIT!$K$4:$K$20000,KOKPIT!$I$4:$I$20000,F24)),(IF(C3="wariant porównawczy",SUMIFS(KOKPIT!$L$4:$L$20000,KOKPIT!$I$4:$I$20000,F24),SUMIFS(KOKPIT!$K$4:$K$20000,KOKPIT!$I$4:$I$20000,F24))/1000))</f>
        <v>0</v>
      </c>
      <c r="D24" s="78">
        <f>IF($E$3="ZŁ",IF($C$3="wariant porównawczy",SUMIFS('KOKPIT-1'!$L$4:$L$20000,'KOKPIT-1'!$I$4:$I$20000,F24),SUMIFS('KOKPIT-1'!$K$4:$K$20000,'KOKPIT-1'!$I$4:$I$20000,F24)),(IF(C3="wariant porównawczy",SUMIFS('KOKPIT-1'!$L$4:$L$20000,'KOKPIT-1'!$I$4:$I$20000,F24),SUMIFS('KOKPIT-1'!$K$4:$K$20000,'KOKPIT-1'!$I$4:$I$20000,F24))/1000))</f>
        <v>0</v>
      </c>
      <c r="F24" s="29" t="str">
        <f>IF(C3="wariant porównawczy",A24,A23&amp;A24)</f>
        <v>F</v>
      </c>
    </row>
    <row r="25" spans="1:6" x14ac:dyDescent="0.3">
      <c r="A25" s="76" t="str">
        <f>IF(C3="wariant porównawczy","I","-")</f>
        <v>I</v>
      </c>
      <c r="B25" s="77" t="str">
        <f>IF(C3="wariant porównawczy","Dywidendy i udziały w zyskach od jednostek, w których jednostka posiada zaangażowanie w kapitale, w tym:","dla jednostek powiązanych")</f>
        <v>Dywidendy i udziały w zyskach od jednostek, w których jednostka posiada zaangażowanie w kapitale, w tym:</v>
      </c>
      <c r="C25" s="78">
        <f>IF($E$3="ZŁ",IF($C$3="wariant porównawczy",SUMIFS(KOKPIT!$L$4:$L$20000,KOKPIT!$I$4:$I$20000,F25),SUMIFS(KOKPIT!$K$4:$K$20000,KOKPIT!$I$4:$I$20000,F25)),(IF(C4="wariant porównawczy",SUMIFS(KOKPIT!$L$4:$L$20000,KOKPIT!$I$4:$I$20000,F25),SUMIFS(KOKPIT!$K$4:$K$20000,KOKPIT!$I$4:$I$20000,F25))/1000))</f>
        <v>0</v>
      </c>
      <c r="D25" s="78">
        <f>IF($E$3="ZŁ",IF($C$3="wariant porównawczy",SUMIFS('KOKPIT-1'!$L$4:$L$20000,'KOKPIT-1'!$I$4:$I$20000,F25),SUMIFS('KOKPIT-1'!$K$4:$K$20000,'KOKPIT-1'!$I$4:$I$20000,F25)),(IF(C4="wariant porównawczy",SUMIFS('KOKPIT-1'!$L$4:$L$20000,'KOKPIT-1'!$I$4:$I$20000,F25),SUMIFS('KOKPIT-1'!$K$4:$K$20000,'KOKPIT-1'!$I$4:$I$20000,F25))/1000))</f>
        <v>0</v>
      </c>
      <c r="F25" s="29" t="str">
        <f>IF(C3="wariant porównawczy",A24&amp;"1",A23&amp;A24&amp;"1")</f>
        <v>F1</v>
      </c>
    </row>
    <row r="26" spans="1:6" x14ac:dyDescent="0.3">
      <c r="A26" s="76" t="str">
        <f>IF(C3="wariant porównawczy","-","II")</f>
        <v>-</v>
      </c>
      <c r="B26" s="77" t="str">
        <f>IF(C3="wariant porównawczy","od jednostek powiązanych, w których jednostka posiada zaangażowanie w kapitale","Strata z tytułu rozchodu aktywów finansowych, w tym:")</f>
        <v>od jednostek powiązanych, w których jednostka posiada zaangażowanie w kapitale</v>
      </c>
      <c r="C26" s="78">
        <f>IF($E$3="ZŁ",IF($C$3="wariant porównawczy",SUMIFS(KOKPIT!$L$4:$L$20000,KOKPIT!$I$4:$I$20000,F26),SUMIFS(KOKPIT!$K$4:$K$20000,KOKPIT!$I$4:$I$20000,F26)),(IF(C5="wariant porównawczy",SUMIFS(KOKPIT!$L$4:$L$20000,KOKPIT!$I$4:$I$20000,F26),SUMIFS(KOKPIT!$K$4:$K$20000,KOKPIT!$I$4:$I$20000,F26))/1000))</f>
        <v>0</v>
      </c>
      <c r="D26" s="78">
        <f>IF($E$3="ZŁ",IF($C$3="wariant porównawczy",SUMIFS('KOKPIT-1'!$L$4:$L$20000,'KOKPIT-1'!$I$4:$I$20000,F26),SUMIFS('KOKPIT-1'!$K$4:$K$20000,'KOKPIT-1'!$I$4:$I$20000,F26)),(IF(C5="wariant porównawczy",SUMIFS('KOKPIT-1'!$L$4:$L$20000,'KOKPIT-1'!$I$4:$I$20000,F26),SUMIFS('KOKPIT-1'!$K$4:$K$20000,'KOKPIT-1'!$I$4:$I$20000,F26))/1000))</f>
        <v>0</v>
      </c>
      <c r="F26" s="29" t="str">
        <f>IF(C3="wariant porównawczy",A24&amp;A25&amp;"1",A23&amp;A26)</f>
        <v>FI1</v>
      </c>
    </row>
    <row r="27" spans="1:6" x14ac:dyDescent="0.3">
      <c r="A27" s="76" t="str">
        <f>IF(C3="wariant porównawczy","II","-")</f>
        <v>II</v>
      </c>
      <c r="B27" s="77" t="str">
        <f>IF(C3="wariant porównawczy","Odsetki, w tym:","w jednostkach powiązanych")</f>
        <v>Odsetki, w tym:</v>
      </c>
      <c r="C27" s="78">
        <f>IF($E$3="ZŁ",IF($C$3="wariant porównawczy",SUMIFS(KOKPIT!$L$4:$L$20000,KOKPIT!$I$4:$I$20000,F27),SUMIFS(KOKPIT!$K$4:$K$20000,KOKPIT!$I$4:$I$20000,F27)),(IF(C6="wariant porównawczy",SUMIFS(KOKPIT!$L$4:$L$20000,KOKPIT!$I$4:$I$20000,F27),SUMIFS(KOKPIT!$K$4:$K$20000,KOKPIT!$I$4:$I$20000,F27))/1000))</f>
        <v>0</v>
      </c>
      <c r="D27" s="78">
        <f>IF($E$3="ZŁ",IF($C$3="wariant porównawczy",SUMIFS('KOKPIT-1'!$L$4:$L$20000,'KOKPIT-1'!$I$4:$I$20000,F27),SUMIFS('KOKPIT-1'!$K$4:$K$20000,'KOKPIT-1'!$I$4:$I$20000,F27)),(IF(C6="wariant porównawczy",SUMIFS('KOKPIT-1'!$L$4:$L$20000,'KOKPIT-1'!$I$4:$I$20000,F27),SUMIFS('KOKPIT-1'!$K$4:$K$20000,'KOKPIT-1'!$I$4:$I$20000,F27))/1000))</f>
        <v>0</v>
      </c>
      <c r="F27" s="29" t="str">
        <f>IF(C3="wariant porównawczy",A24&amp;A27,A23&amp;A26&amp;"1")</f>
        <v>FII</v>
      </c>
    </row>
    <row r="28" spans="1:6" x14ac:dyDescent="0.3">
      <c r="A28" s="76" t="str">
        <f>IF(C3="wariant porównawczy","-","III")</f>
        <v>-</v>
      </c>
      <c r="B28" s="77" t="str">
        <f>IF(C3="wariant porównawczy","od jednostek powiązanych","Aktualizacja wartości aktywów finansowych")</f>
        <v>od jednostek powiązanych</v>
      </c>
      <c r="C28" s="78">
        <f>IF($E$3="ZŁ",IF($C$3="wariant porównawczy",SUMIFS(KOKPIT!$L$4:$L$20000,KOKPIT!$I$4:$I$20000,F28),SUMIFS(KOKPIT!$K$4:$K$20000,KOKPIT!$I$4:$I$20000,F28)),(IF(C7="wariant porównawczy",SUMIFS(KOKPIT!$L$4:$L$20000,KOKPIT!$I$4:$I$20000,F28),SUMIFS(KOKPIT!$K$4:$K$20000,KOKPIT!$I$4:$I$20000,F28))/1000))</f>
        <v>0</v>
      </c>
      <c r="D28" s="78">
        <f>IF($E$3="ZŁ",IF($C$3="wariant porównawczy",SUMIFS('KOKPIT-1'!$L$4:$L$20000,'KOKPIT-1'!$I$4:$I$20000,F28),SUMIFS('KOKPIT-1'!$K$4:$K$20000,'KOKPIT-1'!$I$4:$I$20000,F28)),(IF(C7="wariant porównawczy",SUMIFS('KOKPIT-1'!$L$4:$L$20000,'KOKPIT-1'!$I$4:$I$20000,F28),SUMIFS('KOKPIT-1'!$K$4:$K$20000,'KOKPIT-1'!$I$4:$I$20000,F28))/1000))</f>
        <v>0</v>
      </c>
      <c r="F28" s="29" t="str">
        <f>IF(C3="wariant porównawczy",A24&amp;A27&amp;"1",A23&amp;A28)</f>
        <v>FII1</v>
      </c>
    </row>
    <row r="29" spans="1:6" x14ac:dyDescent="0.3">
      <c r="A29" s="76" t="str">
        <f>IF(C3="wariant porównawczy","III","J")</f>
        <v>III</v>
      </c>
      <c r="B29" s="77" t="str">
        <f>IF(C3="wariant porównawczy","Zysk z tytułu rozchodu aktywów finansowych, w tym:","Zysk (strata) brutto (E+F–G+H–I)")</f>
        <v>Zysk z tytułu rozchodu aktywów finansowych, w tym:</v>
      </c>
      <c r="C29" s="83">
        <f>IF(E3="ZŁ",IF($C$3="wariant porównawczy",SUMIFS(KOKPIT!$L$4:$L$20000,KOKPIT!$I$4:$I$20000,F29),C10+C11-C13+C15-C23),(IF($C$3="wariant porównawczy",(SUMIFS(KOKPIT!$L$4:$L$20000,KOKPIT!$I$4:$I$20000,F29))/1000,C10+C11-C13+C15-C23)))</f>
        <v>0</v>
      </c>
      <c r="D29" s="83">
        <f>IF(E3="ZŁ",IF($C$3="wariant porównawczy",SUMIFS('KOKPIT-1'!$L$4:$L$20000,'KOKPIT-1'!$I$4:$I$20000,F29),D10+D11-D13+D15-D23),(IF($C$3="wariant porównawczy",(SUMIFS('KOKPIT-1'!$L$4:$L$20000,'KOKPIT-1'!$I$4:$I$20000,F29))/1000,D10+D11-D13+D15-D23)))</f>
        <v>0</v>
      </c>
      <c r="F29" s="29" t="str">
        <f>IF(C3="wariant porównawczy",A24&amp;A29,A29)</f>
        <v>FIII</v>
      </c>
    </row>
    <row r="30" spans="1:6" x14ac:dyDescent="0.3">
      <c r="A30" s="86" t="str">
        <f>IF(C3="wariant porównawczy","-","K")</f>
        <v>-</v>
      </c>
      <c r="B30" s="87" t="str">
        <f>IF(C3="wariant porównawczy","w jednostkach powiązanych","Podatek dochodowy")</f>
        <v>w jednostkach powiązanych</v>
      </c>
      <c r="C30" s="83">
        <f>IF($E$3="ZŁ",IF($C$3="wariant porównawczy",SUMIFS(KOKPIT!$L$4:$L$20000,KOKPIT!$I$4:$I$20000,F30),SUMIFS(KOKPIT!$K$4:$K$20000,KOKPIT!$I$4:$I$20000,F30)),(IF(C3="wariant porównawczy",SUMIFS(KOKPIT!$L$4:$L$20000,KOKPIT!$I$4:$I$20000,F30),SUMIFS(KOKPIT!$K$4:$K$20000,KOKPIT!$I$4:$I$20000,F30))/1000))</f>
        <v>0</v>
      </c>
      <c r="D30" s="83">
        <f>IF($E$3="ZŁ",IF($C$3="wariant porównawczy",SUMIFS('KOKPIT-1'!$L$4:$L$20000,'KOKPIT-1'!$I$4:$I$20000,F30),SUMIFS('KOKPIT-1'!$K$4:$K$20000,'KOKPIT-1'!$I$4:$I$20000,F30)),(IF(C3="wariant porównawczy",SUMIFS('KOKPIT-1'!$L$4:$L$20000,'KOKPIT-1'!$I$4:$I$20000,F30),SUMIFS('KOKPIT-1'!$K$4:$K$20000,'KOKPIT-1'!$I$4:$I$20000,F30))/1000))</f>
        <v>0</v>
      </c>
      <c r="F30" s="36" t="str">
        <f>IF(C3="wariant porównawczy",A24&amp;A29&amp;"1",A30)</f>
        <v>FIII1</v>
      </c>
    </row>
    <row r="31" spans="1:6" x14ac:dyDescent="0.3">
      <c r="A31" s="88" t="str">
        <f>IF(C3="wariant porównawczy","IV","L")</f>
        <v>IV</v>
      </c>
      <c r="B31" s="89" t="str">
        <f>IF(C3="wariant porównawczy","Aktualizacja wartości aktywów finansowych","Zysk (strata) netto (J–K)")</f>
        <v>Aktualizacja wartości aktywów finansowych</v>
      </c>
      <c r="C31" s="83">
        <f>IF(E3="ZŁ",IF($C$3="wariant porównawczy",SUMIFS(KOKPIT!$L$4:$L$20000,KOKPIT!$I$4:$I$20000,F31),C29-C30),(IF($C$3="wariant porównawczy",(SUMIFS(KOKPIT!$L$4:$L$20000,KOKPIT!$I$4:$I$20000,F31))/1000,C29-C30)))</f>
        <v>0</v>
      </c>
      <c r="D31" s="83">
        <f>IF(E3="ZŁ",IF($C$3="wariant porównawczy",SUMIFS('KOKPIT-1'!$L$4:$L$20000,'KOKPIT-1'!$I$4:$I$20000,F31),D29-D30),(IF($C$3="wariant porównawczy",(SUMIFS('KOKPIT-1'!$L$4:$L$20000,'KOKPIT-1'!$I$4:$I$20000,F31))/1000,D29-D30)))</f>
        <v>0</v>
      </c>
      <c r="E31" s="120"/>
      <c r="F31" s="92" t="str">
        <f>IF(C3="wariant porównawczy",A24&amp;A31,A31)</f>
        <v>FIV</v>
      </c>
    </row>
    <row r="32" spans="1:6" x14ac:dyDescent="0.3">
      <c r="A32" s="88" t="str">
        <f>IF(C3="wariant porównawczy","G","")</f>
        <v>G</v>
      </c>
      <c r="B32" s="89" t="str">
        <f>IF(C3="wariant porównawczy","Koszty finansowe, w tym:","")</f>
        <v>Koszty finansowe, w tym:</v>
      </c>
      <c r="C32" s="91">
        <f>IF($E$3="ZŁ",IF($C$3="wariant porównawczy",SUMIFS(KOKPIT!$K$4:$K$20000,KOKPIT!$I$4:$I$20000,F32),""),(IF($C$3="wariant porównawczy",(SUMIFS(KOKPIT!$K$4:$K$20000,KOKPIT!$I$4:$I$20000,F32))/1000,"")))</f>
        <v>0</v>
      </c>
      <c r="D32" s="91">
        <f>IF($E$3="ZŁ",IF($C$3="wariant porównawczy",SUMIFS('KOKPIT-1'!$K$4:$K$20000,'KOKPIT-1'!$I$4:$I$20000,F32),""),(IF($C$3="wariant porównawczy",(SUMIFS('KOKPIT-1'!$K$4:$K$20000,'KOKPIT-1'!$I$4:$I$20000,F32))/1000,"")))</f>
        <v>0</v>
      </c>
      <c r="E32" s="120"/>
      <c r="F32" s="92" t="str">
        <f>IF(C3="wariant porównawczy",A32,"")</f>
        <v>G</v>
      </c>
    </row>
    <row r="33" spans="1:6" x14ac:dyDescent="0.3">
      <c r="A33" s="88" t="str">
        <f>IF(C3="wariant porównawczy","I","")</f>
        <v>I</v>
      </c>
      <c r="B33" s="89" t="str">
        <f>IF(C3="wariant porównawczy","Odsetki, w tym:","")</f>
        <v>Odsetki, w tym:</v>
      </c>
      <c r="C33" s="91">
        <f>IF($E$3="ZŁ",IF($C$3="wariant porównawczy",SUMIFS(KOKPIT!$K$4:$K$20000,KOKPIT!$I$4:$I$20000,F33),""),(IF($C$3="wariant porównawczy",(SUMIFS(KOKPIT!$K$4:$K$20000,KOKPIT!$I$4:$I$20000,F33))/1000,"")))</f>
        <v>0</v>
      </c>
      <c r="D33" s="91">
        <f>IF($E$3="ZŁ",IF($C$3="wariant porównawczy",SUMIFS('KOKPIT-1'!$K$4:$K$20000,'KOKPIT-1'!$I$4:$I$20000,F33),""),(IF($C$3="wariant porównawczy",(SUMIFS('KOKPIT-1'!$K$4:$K$20000,'KOKPIT-1'!$I$4:$I$20000,F33))/1000,"")))</f>
        <v>0</v>
      </c>
      <c r="E33" s="120"/>
      <c r="F33" s="92" t="str">
        <f>IF(C3="wariant porównawczy",A32&amp;A33,"")</f>
        <v>GI</v>
      </c>
    </row>
    <row r="34" spans="1:6" x14ac:dyDescent="0.3">
      <c r="A34" s="90" t="str">
        <f>IF(C3="wariant porównawczy","-","")</f>
        <v>-</v>
      </c>
      <c r="B34" s="89" t="str">
        <f>IF(C3="wariant porównawczy","dla jednostek powiązanych","")</f>
        <v>dla jednostek powiązanych</v>
      </c>
      <c r="C34" s="91">
        <f>IF($E$3="ZŁ",IF($C$3="wariant porównawczy",SUMIFS(KOKPIT!$K$4:$K$20000,KOKPIT!$I$4:$I$20000,F34),""),(IF($C$3="wariant porównawczy",(SUMIFS(KOKPIT!$K$4:$K$20000,KOKPIT!$I$4:$I$20000,F34))/1000,"")))</f>
        <v>0</v>
      </c>
      <c r="D34" s="91">
        <f>IF($E$3="ZŁ",IF($C$3="wariant porównawczy",SUMIFS('KOKPIT-1'!$K$4:$K$20000,'KOKPIT-1'!$I$4:$I$20000,F34),""),(IF($C$3="wariant porównawczy",(SUMIFS('KOKPIT-1'!$K$4:$K$20000,'KOKPIT-1'!$I$4:$I$20000,F34))/1000,"")))</f>
        <v>0</v>
      </c>
      <c r="E34" s="120"/>
      <c r="F34" s="92" t="str">
        <f>IF(C3="wariant porównawczy",A32&amp;A33&amp;"1","")</f>
        <v>GI1</v>
      </c>
    </row>
    <row r="35" spans="1:6" x14ac:dyDescent="0.3">
      <c r="A35" s="88" t="str">
        <f>IF(C3="wariant porównawczy","II","")</f>
        <v>II</v>
      </c>
      <c r="B35" s="89" t="str">
        <f>IF(C3="wariant porównawczy","Strata z tytułu rozchodu aktywów finansowych, w tym:","")</f>
        <v>Strata z tytułu rozchodu aktywów finansowych, w tym:</v>
      </c>
      <c r="C35" s="91">
        <f>IF($E$3="ZŁ",IF($C$3="wariant porównawczy",SUMIFS(KOKPIT!$K$4:$K$20000,KOKPIT!$I$4:$I$20000,F35),""),(IF($C$3="wariant porównawczy",(SUMIFS(KOKPIT!$K$4:$K$20000,KOKPIT!$I$4:$I$20000,F35))/1000,"")))</f>
        <v>0</v>
      </c>
      <c r="D35" s="91">
        <f>IF($E$3="ZŁ",IF($C$3="wariant porównawczy",SUMIFS('KOKPIT-1'!$K$4:$K$20000,'KOKPIT-1'!$I$4:$I$20000,F35),""),(IF($C$3="wariant porównawczy",(SUMIFS('KOKPIT-1'!$K$4:$K$20000,'KOKPIT-1'!$I$4:$I$20000,F35))/1000,"")))</f>
        <v>0</v>
      </c>
      <c r="E35" s="120"/>
      <c r="F35" s="92" t="str">
        <f>IF(C3="wariant porównawczy",A32&amp;A35,"")</f>
        <v>GII</v>
      </c>
    </row>
    <row r="36" spans="1:6" x14ac:dyDescent="0.3">
      <c r="A36" s="88" t="str">
        <f>IF(C3="wariant porównawczy","-","")</f>
        <v>-</v>
      </c>
      <c r="B36" s="89" t="str">
        <f>IF(C3="wariant porównawczy","w jednostkch powiązanych","")</f>
        <v>w jednostkch powiązanych</v>
      </c>
      <c r="C36" s="91">
        <f>IF($E$3="ZŁ",IF($C$3="wariant porównawczy",SUMIFS(KOKPIT!$K$4:$K$20000,KOKPIT!$I$4:$I$20000,F36),""),(IF($C$3="wariant porównawczy",(SUMIFS(KOKPIT!$K$4:$K$20000,KOKPIT!$I$4:$I$20000,F36))/1000,"")))</f>
        <v>0</v>
      </c>
      <c r="D36" s="91">
        <f>IF($E$3="ZŁ",IF($C$3="wariant porównawczy",SUMIFS('KOKPIT-1'!$K$4:$K$20000,'KOKPIT-1'!$I$4:$I$20000,F36),""),(IF($C$3="wariant porównawczy",(SUMIFS('KOKPIT-1'!$K$4:$K$20000,'KOKPIT-1'!$I$4:$I$20000,F36))/1000,"")))</f>
        <v>0</v>
      </c>
      <c r="E36" s="120"/>
      <c r="F36" s="92" t="str">
        <f>IF(C3="wariant porównawczy",A32&amp;A35&amp;"1","")</f>
        <v>GII1</v>
      </c>
    </row>
    <row r="37" spans="1:6" x14ac:dyDescent="0.3">
      <c r="A37" s="88" t="str">
        <f>IF(C3="wariant porównawczy","III","")</f>
        <v>III</v>
      </c>
      <c r="B37" s="89" t="str">
        <f>IF(C3="wariant porównawczy","Aktualizacja wartości aktywów finansowych","")</f>
        <v>Aktualizacja wartości aktywów finansowych</v>
      </c>
      <c r="C37" s="91">
        <f>IF($E$3="ZŁ",IF($C$3="wariant porównawczy",SUMIFS(KOKPIT!$K$4:$K$20000,KOKPIT!$I$4:$I$20000,F37),""),(IF($C$3="wariant porównawczy",(SUMIFS(KOKPIT!$K$4:$K$20000,KOKPIT!$I$4:$I$20000,F37))/1000,"")))</f>
        <v>0</v>
      </c>
      <c r="D37" s="91">
        <f>IF($E$3="ZŁ",IF($C$3="wariant porównawczy",SUMIFS('KOKPIT-1'!$K$4:$K$20000,'KOKPIT-1'!$I$4:$I$20000,F37),""),(IF($C$3="wariant porównawczy",(SUMIFS('KOKPIT-1'!$K$4:$K$20000,'KOKPIT-1'!$I$4:$I$20000,F37))/1000,"")))</f>
        <v>0</v>
      </c>
      <c r="E37" s="120"/>
      <c r="F37" s="92" t="str">
        <f>IF(C3="wariant porównawczy",A32&amp;A37,"")</f>
        <v>GIII</v>
      </c>
    </row>
    <row r="38" spans="1:6" x14ac:dyDescent="0.3">
      <c r="A38" s="88" t="str">
        <f>IF(C3="wariant porównawczy","H","")</f>
        <v>H</v>
      </c>
      <c r="B38" s="89" t="str">
        <f>IF(C3="wariant porównawczy","Zysk (strata) brutto (C+D–E+F–G)","")</f>
        <v>Zysk (strata) brutto (C+D–E+F–G)</v>
      </c>
      <c r="C38" s="91">
        <f>IF($C$3="wariant porównawczy",C19+C20-C22+C24-C32,"")</f>
        <v>-110254.01</v>
      </c>
      <c r="D38" s="91">
        <f>IF($C$3="wariant porównawczy",D19+D20-D22+D24-D32,"")</f>
        <v>-110254.01</v>
      </c>
      <c r="E38" s="120"/>
      <c r="F38" s="92" t="str">
        <f>IF(C3="wariant porównawczy",A38,A33&amp;A38)</f>
        <v>H</v>
      </c>
    </row>
    <row r="39" spans="1:6" x14ac:dyDescent="0.3">
      <c r="A39" s="88" t="str">
        <f>IF(C3="wariant porównawczy","I.","")</f>
        <v>I.</v>
      </c>
      <c r="B39" s="89" t="str">
        <f>IF(C3="wariant porównawczy","Podatek dochodowy","")</f>
        <v>Podatek dochodowy</v>
      </c>
      <c r="C39" s="91">
        <f>IF(C3="wariant porównawczy",IF(E13="ZŁ",SUMIFS(KOKPIT!$K$4:$K$20000,KOKPIT!$I$4:$I$20000,F39),(SUMIFS(KOKPIT!$K$4:$K$20000,KOKPIT!$I$4:$I$20000,F39))/1000),"")</f>
        <v>0</v>
      </c>
      <c r="D39" s="91">
        <f>IF(C3="wariant porównawczy",IF(E13="ZŁ",SUMIFS('KOKPIT-1'!$K$4:$K$20000,'KOKPIT-1'!$I$4:$I$20000,F39),(SUMIFS('KOKPIT-1'!$K$4:$K$20000,'KOKPIT-1'!$I$4:$I$20000,F39))/1000),"")</f>
        <v>0</v>
      </c>
      <c r="E39" s="120"/>
      <c r="F39" s="92" t="str">
        <f>IF(C3="wariant porównawczy",A39,A33&amp;A39)</f>
        <v>I.</v>
      </c>
    </row>
    <row r="40" spans="1:6" x14ac:dyDescent="0.3">
      <c r="A40" s="88" t="str">
        <f>IF(C3="wariant porównawczy","J","")</f>
        <v>J</v>
      </c>
      <c r="B40" s="89" t="str">
        <f>IF(C3="wariant porównawczy","Zysk (strata) netto (H–I)","")</f>
        <v>Zysk (strata) netto (H–I)</v>
      </c>
      <c r="C40" s="91">
        <f>IF($C$3="wariant porównawczy",C38-C39,"")</f>
        <v>-110254.01</v>
      </c>
      <c r="D40" s="91">
        <f>IF($C$3="wariant porównawczy",D38-D39,"")</f>
        <v>-110254.01</v>
      </c>
      <c r="E40" s="120"/>
      <c r="F40" s="92" t="str">
        <f>IF(C3="wariant porównawczy",A40,A40)</f>
        <v>J</v>
      </c>
    </row>
    <row r="41" spans="1:6" x14ac:dyDescent="0.3">
      <c r="A41" s="121"/>
      <c r="B41" s="89"/>
      <c r="C41" s="122"/>
      <c r="D41" s="123"/>
      <c r="E41" s="120"/>
      <c r="F41" s="92"/>
    </row>
    <row r="42" spans="1:6" x14ac:dyDescent="0.3">
      <c r="A42" s="68"/>
      <c r="B42" s="68"/>
      <c r="C42" s="93"/>
      <c r="D42" s="123"/>
    </row>
    <row r="43" spans="1:6" x14ac:dyDescent="0.3">
      <c r="D43" s="120"/>
    </row>
    <row r="45" spans="1:6" x14ac:dyDescent="0.3">
      <c r="D45" s="18"/>
    </row>
  </sheetData>
  <conditionalFormatting sqref="F6:F43 A6:D43">
    <cfRule type="expression" dxfId="322" priority="1">
      <formula>$A6&lt;&gt;""</formula>
    </cfRule>
    <cfRule type="expression" dxfId="321" priority="2">
      <formula>$A6="O"</formula>
    </cfRule>
    <cfRule type="expression" dxfId="320" priority="3">
      <formula>$A6="N"</formula>
    </cfRule>
    <cfRule type="expression" dxfId="319" priority="4">
      <formula>$A6="M"</formula>
    </cfRule>
    <cfRule type="expression" dxfId="318" priority="5">
      <formula>$A6="L"</formula>
    </cfRule>
    <cfRule type="expression" dxfId="317" priority="6">
      <formula>$A6="K"</formula>
    </cfRule>
    <cfRule type="expression" dxfId="316" priority="7">
      <formula>$A6="J"</formula>
    </cfRule>
    <cfRule type="expression" dxfId="315" priority="8">
      <formula>$A6="I."</formula>
    </cfRule>
    <cfRule type="expression" dxfId="314" priority="9">
      <formula>$A6="H"</formula>
    </cfRule>
    <cfRule type="expression" dxfId="313" priority="10">
      <formula>$A6="G"</formula>
    </cfRule>
    <cfRule type="expression" dxfId="312" priority="11">
      <formula>$A6="F"</formula>
    </cfRule>
    <cfRule type="expression" dxfId="311" priority="12">
      <formula>$A6="E"</formula>
    </cfRule>
    <cfRule type="expression" dxfId="310" priority="13">
      <formula>$A6="D"</formula>
    </cfRule>
    <cfRule type="expression" dxfId="309" priority="14">
      <formula>$A6="-"</formula>
    </cfRule>
    <cfRule type="expression" dxfId="308" priority="15">
      <formula>$A6="C"</formula>
    </cfRule>
    <cfRule type="expression" dxfId="307" priority="16">
      <formula>$A6="B"</formula>
    </cfRule>
    <cfRule type="expression" dxfId="306" priority="17">
      <formula>$A6="A"</formula>
    </cfRule>
  </conditionalFormatting>
  <dataValidations count="2">
    <dataValidation type="list" allowBlank="1" showInputMessage="1" showErrorMessage="1" sqref="C3">
      <formula1>RZiS</formula1>
    </dataValidation>
    <dataValidation type="list" allowBlank="1" showInputMessage="1" showErrorMessage="1" sqref="E3">
      <formula1>Rzad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3"/>
  <sheetViews>
    <sheetView showGridLines="0" workbookViewId="0">
      <pane ySplit="3" topLeftCell="A4" activePane="bottomLeft" state="frozen"/>
      <selection pane="bottomLeft" activeCell="D13" sqref="D13"/>
    </sheetView>
  </sheetViews>
  <sheetFormatPr defaultRowHeight="13" x14ac:dyDescent="0.3"/>
  <cols>
    <col min="1" max="1" width="8.6328125" style="9" customWidth="1"/>
    <col min="2" max="2" width="63" style="9" customWidth="1"/>
    <col min="3" max="3" width="19.36328125" style="9" customWidth="1"/>
    <col min="4" max="4" width="18.7265625" style="9" customWidth="1"/>
    <col min="5" max="5" width="6.81640625" style="9" customWidth="1"/>
    <col min="6" max="6" width="12.36328125" style="10" customWidth="1"/>
    <col min="7" max="16384" width="8.7265625" style="9"/>
  </cols>
  <sheetData>
    <row r="1" spans="1:8" x14ac:dyDescent="0.3">
      <c r="A1" s="6" t="str">
        <f>JPK_KR!L2</f>
        <v>Akademia sp. z o.o.</v>
      </c>
      <c r="B1" s="6"/>
      <c r="C1" s="67" t="str">
        <f>"NIP:"&amp;" "&amp;JPK_KR!K2</f>
        <v xml:space="preserve">NIP: </v>
      </c>
    </row>
    <row r="2" spans="1:8" x14ac:dyDescent="0.3">
      <c r="A2" s="6"/>
      <c r="B2" s="96" t="s">
        <v>509</v>
      </c>
      <c r="C2" s="67"/>
    </row>
    <row r="3" spans="1:8" x14ac:dyDescent="0.3">
      <c r="A3" s="70"/>
      <c r="B3" s="162" t="str">
        <f>"RACHUNEK ZYSKÓW I STRAT za  "&amp;C5&amp;"  rok"</f>
        <v>RACHUNEK ZYSKÓW I STRAT za  2019  rok</v>
      </c>
      <c r="C3" s="163"/>
      <c r="D3" s="15" t="s">
        <v>170</v>
      </c>
      <c r="E3" s="16" t="s">
        <v>171</v>
      </c>
      <c r="H3" s="107" t="str">
        <f>IF(KOKPIT!B1="Z6","","wyliczenia nieprawidłowe- wybrano"&amp;" "&amp;KOKPIT!B1)</f>
        <v>wyliczenia nieprawidłowe- wybrano Z1</v>
      </c>
    </row>
    <row r="4" spans="1:8" ht="13.5" thickBot="1" x14ac:dyDescent="0.35"/>
    <row r="5" spans="1:8" ht="14.5" customHeight="1" thickBot="1" x14ac:dyDescent="0.35">
      <c r="A5" s="72" t="s">
        <v>453</v>
      </c>
      <c r="B5" s="72" t="s">
        <v>454</v>
      </c>
      <c r="C5" s="73">
        <f>YEAR(JPK_KR!G2)</f>
        <v>2019</v>
      </c>
      <c r="D5" s="74">
        <f>YEAR('JPK_KR-1'!G2)</f>
        <v>2019</v>
      </c>
      <c r="F5" s="75" t="s">
        <v>455</v>
      </c>
    </row>
    <row r="6" spans="1:8" x14ac:dyDescent="0.3">
      <c r="A6" s="76" t="s">
        <v>172</v>
      </c>
      <c r="B6" s="77" t="s">
        <v>485</v>
      </c>
      <c r="C6" s="78">
        <f>SUM(C7:C9)</f>
        <v>311365.98</v>
      </c>
      <c r="D6" s="78">
        <f>SUM(D7:D9)</f>
        <v>311365.98</v>
      </c>
      <c r="F6" s="79" t="s">
        <v>273</v>
      </c>
    </row>
    <row r="7" spans="1:8" x14ac:dyDescent="0.3">
      <c r="A7" s="76" t="s">
        <v>178</v>
      </c>
      <c r="B7" s="77" t="s">
        <v>486</v>
      </c>
      <c r="C7" s="78">
        <f>IF($E$3="ZŁ",SUMIFS(KOKPIT!$L$4:$L$20000,KOKPIT!$I$4:$I$20000,F7),(SUMIFS(KOKPIT!$L$4:$L$20000,KOKPIT!$I$4:$I$20000,F7))/1000)</f>
        <v>201111.97</v>
      </c>
      <c r="D7" s="78">
        <f>IF($E$3="ZŁ",SUMIFS('KOKPIT-1'!$L$4:$L$20000,'KOKPIT-1'!$I$4:$I$20000,F7),(SUMIFS('KOKPIT-1'!$L$4:$L$20000,'KOKPIT-1'!$I$4:$I$20000,F7))/1000)</f>
        <v>201111.97</v>
      </c>
      <c r="F7" s="29" t="s">
        <v>488</v>
      </c>
    </row>
    <row r="8" spans="1:8" x14ac:dyDescent="0.3">
      <c r="A8" s="76" t="s">
        <v>183</v>
      </c>
      <c r="B8" s="77" t="s">
        <v>487</v>
      </c>
      <c r="C8" s="78">
        <f>IF($E$3="ZŁ",SUMIFS(KOKPIT!$L$4:$L$20000,KOKPIT!$I$4:$I$20000,F8),(SUMIFS(KOKPIT!$L$4:$L$20000,KOKPIT!$I$4:$I$20000,F8))/1000)</f>
        <v>110254.01</v>
      </c>
      <c r="D8" s="78">
        <f>IF($E$3="ZŁ",SUMIFS('KOKPIT-1'!$L$4:$L$20000,'KOKPIT-1'!$I$4:$I$20000,F8),(SUMIFS('KOKPIT-1'!$L$4:$L$20000,'KOKPIT-1'!$I$4:$I$20000,F8))/1000)</f>
        <v>110254.01</v>
      </c>
      <c r="F8" s="29" t="s">
        <v>489</v>
      </c>
    </row>
    <row r="9" spans="1:8" x14ac:dyDescent="0.3">
      <c r="A9" s="76" t="s">
        <v>199</v>
      </c>
      <c r="B9" s="77" t="s">
        <v>491</v>
      </c>
      <c r="C9" s="78">
        <f>IF($E$3="ZŁ",SUMIFS(KOKPIT!$L$4:$L$20000,KOKPIT!$I$4:$I$20000,F9),(SUMIFS(KOKPIT!$L$4:$L$20000,KOKPIT!$I$4:$I$20000,F9))/1000)</f>
        <v>0</v>
      </c>
      <c r="D9" s="78">
        <f>IF($E$3="ZŁ",SUMIFS('KOKPIT-1'!$L$4:$L$20000,'KOKPIT-1'!$I$4:$I$20000,F9),(SUMIFS('KOKPIT-1'!$L$4:$L$20000,'KOKPIT-1'!$I$4:$I$20000,F9))/1000)</f>
        <v>0</v>
      </c>
      <c r="F9" s="29" t="s">
        <v>490</v>
      </c>
    </row>
    <row r="10" spans="1:8" x14ac:dyDescent="0.3">
      <c r="A10" s="76" t="str">
        <f>IF(C3="wariant porównawczy","III","B")</f>
        <v>B</v>
      </c>
      <c r="B10" s="77" t="s">
        <v>492</v>
      </c>
      <c r="C10" s="78">
        <f>SUM(C11:C13)</f>
        <v>34524.009999999995</v>
      </c>
      <c r="D10" s="78">
        <f>SUM(D11:D13)</f>
        <v>-1359.6700000000019</v>
      </c>
      <c r="F10" s="29" t="s">
        <v>506</v>
      </c>
    </row>
    <row r="11" spans="1:8" x14ac:dyDescent="0.3">
      <c r="A11" s="76" t="s">
        <v>178</v>
      </c>
      <c r="B11" s="77" t="s">
        <v>493</v>
      </c>
      <c r="C11" s="78">
        <f>IF($E$3="ZŁ",SUMIFS(KOKPIT!$K$4:$K$20000,KOKPIT!$I$4:$I$20000,F11),(SUMIFS(KOKPIT!$K$4:$K$20000,KOKPIT!$I$4:$I$20000,F11))/1000)</f>
        <v>7590</v>
      </c>
      <c r="D11" s="78">
        <f>IF($E$3="ZŁ",SUMIFS('KOKPIT-1'!$K$4:$K$20000,'KOKPIT-1'!$I$4:$I$20000,F11),(SUMIFS('KOKPIT-1'!$K$4:$K$20000,'KOKPIT-1'!$I$4:$I$20000,F11))/1000)</f>
        <v>7590</v>
      </c>
      <c r="F11" s="29" t="s">
        <v>521</v>
      </c>
    </row>
    <row r="12" spans="1:8" x14ac:dyDescent="0.3">
      <c r="A12" s="76" t="s">
        <v>183</v>
      </c>
      <c r="B12" s="77" t="s">
        <v>494</v>
      </c>
      <c r="C12" s="78">
        <f>IF($E$3="ZŁ",SUMIFS(KOKPIT!$K$4:$K$20000,KOKPIT!$I$4:$I$20000,F12),(SUMIFS(KOKPIT!$K$4:$K$20000,KOKPIT!$I$4:$I$20000,F12))/1000)</f>
        <v>8992.17</v>
      </c>
      <c r="D12" s="78">
        <f>IF($E$3="ZŁ",SUMIFS('KOKPIT-1'!$K$4:$K$20000,'KOKPIT-1'!$I$4:$I$20000,F12),(SUMIFS('KOKPIT-1'!$K$4:$K$20000,'KOKPIT-1'!$I$4:$I$20000,F12))/1000)</f>
        <v>8992.17</v>
      </c>
      <c r="F12" s="29" t="s">
        <v>523</v>
      </c>
    </row>
    <row r="13" spans="1:8" x14ac:dyDescent="0.3">
      <c r="A13" s="76" t="s">
        <v>199</v>
      </c>
      <c r="B13" s="77" t="s">
        <v>495</v>
      </c>
      <c r="C13" s="78">
        <f>IF($E$3="ZŁ",SUMIFS(KOKPIT!$K$4:$K$20000,KOKPIT!$I$4:$I$20000,F13),(SUMIFS(KOKPIT!$K$4:$K$20000,KOKPIT!$I$4:$I$20000,F13))/1000)</f>
        <v>17941.84</v>
      </c>
      <c r="D13" s="78">
        <f>IF($E$3="ZŁ",SUMIFS('KOKPIT-1'!$L$4:$L$20000,'KOKPIT-1'!$I$4:$I$20000,F13)-SUMIFS('KOKPIT-1'!$K$4:$K$20000,'KOKPIT-1'!$I$4:$I$20000,F13),(SUMIFS('KOKPIT-1'!$L$4:$L$20000,'KOKPIT-1'!$I$4:$I$20000,F13)-SUMIFS('KOKPIT-1'!$K$4:$K$20000,'KOKPIT-1'!$I$4:$I$20000,F13))/1000)</f>
        <v>-17941.84</v>
      </c>
      <c r="F13" s="29" t="s">
        <v>522</v>
      </c>
    </row>
    <row r="14" spans="1:8" x14ac:dyDescent="0.3">
      <c r="A14" s="76" t="str">
        <f>IF(C3="wariant porównawczy","II","C")</f>
        <v>C</v>
      </c>
      <c r="B14" s="77" t="s">
        <v>496</v>
      </c>
      <c r="C14" s="104">
        <f>C6-C10</f>
        <v>276841.96999999997</v>
      </c>
      <c r="D14" s="104">
        <f>D6-D10</f>
        <v>312725.64999999997</v>
      </c>
      <c r="F14" s="29" t="s">
        <v>268</v>
      </c>
    </row>
    <row r="15" spans="1:8" x14ac:dyDescent="0.3">
      <c r="A15" s="76" t="str">
        <f>IF(C3="wariant porównawczy","III","D")</f>
        <v>D</v>
      </c>
      <c r="B15" s="77" t="s">
        <v>497</v>
      </c>
      <c r="C15" s="78">
        <f>IF($E$3="ZŁ",SUMIFS(KOKPIT!$L$4:$L$20000,KOKPIT!$I$4:$I$20000,F15),(SUMIFS(KOKPIT!$L$4:$L$20000,KOKPIT!$I$4:$I$20000,F15))/1000)</f>
        <v>0</v>
      </c>
      <c r="D15" s="78">
        <f>IF($E$3="ZŁ",SUMIFS('KOKPIT-1'!$L$4:$L$20000,'KOKPIT-1'!$I$4:$I$20000,F15)-SUMIFS('KOKPIT-1'!$K$4:$K$20000,'KOKPIT-1'!$I$4:$I$20000,F15),(SUMIFS('KOKPIT-1'!$L$4:$L$20000,'KOKPIT-1'!$I$4:$I$20000,F15)-SUMIFS('KOKPIT-1'!$K$4:$K$20000,'KOKPIT-1'!$I$4:$I$20000,F15))/1000)</f>
        <v>0</v>
      </c>
      <c r="F15" s="29" t="s">
        <v>270</v>
      </c>
    </row>
    <row r="16" spans="1:8" x14ac:dyDescent="0.3">
      <c r="A16" s="76" t="str">
        <f>IF(C3="wariant porównawczy","IV","E")</f>
        <v>E</v>
      </c>
      <c r="B16" s="77" t="s">
        <v>498</v>
      </c>
      <c r="C16" s="78">
        <f>IF($E$3="ZŁ",SUMIFS(KOKPIT!$K$4:$K$20000,KOKPIT!$I$4:$I$20000,F16),(SUMIFS(KOKPIT!$K$4:$K$20000,KOKPIT!$I$4:$I$20000,F16))/1000)</f>
        <v>0</v>
      </c>
      <c r="D16" s="78">
        <f>IF($E$3="ZŁ",SUMIFS('KOKPIT-1'!$L$4:$L$20000,'KOKPIT-1'!$I$4:$I$20000,F16)-SUMIFS('KOKPIT-1'!$K$4:$K$20000,'KOKPIT-1'!$I$4:$I$20000,F16),(SUMIFS('KOKPIT-1'!$L$4:$L$20000,'KOKPIT-1'!$I$4:$I$20000,F16)-SUMIFS('KOKPIT-1'!$K$4:$K$20000,'KOKPIT-1'!$I$4:$I$20000,F16))/1000)</f>
        <v>0</v>
      </c>
      <c r="F16" s="29" t="s">
        <v>524</v>
      </c>
    </row>
    <row r="17" spans="1:6" x14ac:dyDescent="0.3">
      <c r="A17" s="76" t="str">
        <f>IF(C3="wariant porównawczy","-","F")</f>
        <v>F</v>
      </c>
      <c r="B17" s="77" t="s">
        <v>499</v>
      </c>
      <c r="C17" s="104">
        <f>C15-C16</f>
        <v>0</v>
      </c>
      <c r="D17" s="104">
        <f>D15-D16</f>
        <v>0</v>
      </c>
      <c r="F17" s="29" t="s">
        <v>525</v>
      </c>
    </row>
    <row r="18" spans="1:6" x14ac:dyDescent="0.3">
      <c r="A18" s="76" t="str">
        <f>IF(C3="wariant porównawczy","V","G")</f>
        <v>G</v>
      </c>
      <c r="B18" s="77" t="s">
        <v>500</v>
      </c>
      <c r="C18" s="78">
        <f>IF($E$3="ZŁ",SUMIFS(KOKPIT!$K$4:$K$20000,KOKPIT!$I$4:$I$20000,F18),(SUMIFS(KOKPIT!$K$4:$K$20000,KOKPIT!$I$4:$I$20000,F18))/1000)</f>
        <v>0</v>
      </c>
      <c r="D18" s="78">
        <f>IF($E$3="ZŁ",SUMIFS('KOKPIT-1'!$L$4:$L$20000,'KOKPIT-1'!$I$4:$I$20000,F18)-SUMIFS('KOKPIT-1'!$K$4:$K$20000,'KOKPIT-1'!$I$4:$I$20000,F18),(SUMIFS('KOKPIT-1'!$L$4:$L$20000,'KOKPIT-1'!$I$4:$I$20000,F18)-SUMIFS('KOKPIT-1'!$K$4:$K$20000,'KOKPIT-1'!$I$4:$I$20000,F18))/1000)</f>
        <v>0</v>
      </c>
      <c r="F18" s="29" t="s">
        <v>69</v>
      </c>
    </row>
    <row r="19" spans="1:6" x14ac:dyDescent="0.3">
      <c r="A19" s="76" t="str">
        <f>IF(C3="wariant porównawczy","C","H")</f>
        <v>H</v>
      </c>
      <c r="B19" s="77" t="s">
        <v>501</v>
      </c>
      <c r="C19" s="104">
        <f>C14+C17-C18</f>
        <v>276841.96999999997</v>
      </c>
      <c r="D19" s="104">
        <f>D14+D17-D18</f>
        <v>312725.64999999997</v>
      </c>
      <c r="F19" s="29" t="s">
        <v>526</v>
      </c>
    </row>
    <row r="20" spans="1:6" x14ac:dyDescent="0.3">
      <c r="A20" s="76" t="str">
        <f>IF(C3="wariant porównawczy","E","I.")</f>
        <v>I.</v>
      </c>
      <c r="B20" s="77" t="s">
        <v>157</v>
      </c>
      <c r="C20" s="78">
        <f>IF($E$3="ZŁ",SUMIFS(KOKPIT!$L$4:$L$20000,KOKPIT!$I$4:$I$20000,F20),(SUMIFS(KOKPIT!$L$4:$L$20000,KOKPIT!$I$4:$I$20000,F20)/1000))</f>
        <v>0</v>
      </c>
      <c r="D20" s="78">
        <f>IF($E$3="ZŁ",SUMIFS('KOKPIT-1'!$L$4:$L$20000,'KOKPIT-1'!$I$4:$I$20000,F20)-SUMIFS('KOKPIT-1'!$K$4:$K$20000,'KOKPIT-1'!$I$4:$I$20000,F20),(SUMIFS('KOKPIT-1'!$L$4:$L$20000,'KOKPIT-1'!$I$4:$I$20000,F20)-SUMIFS('KOKPIT-1'!$K$4:$K$20000,'KOKPIT-1'!$I$4:$I$20000,F20))/1000)</f>
        <v>0</v>
      </c>
      <c r="F20" s="29" t="s">
        <v>528</v>
      </c>
    </row>
    <row r="21" spans="1:6" x14ac:dyDescent="0.3">
      <c r="A21" s="76" t="str">
        <f>IF(C3="wariant porównawczy","I","J")</f>
        <v>J</v>
      </c>
      <c r="B21" s="77" t="s">
        <v>152</v>
      </c>
      <c r="C21" s="78">
        <f>IF($E$3="ZŁ",SUMIFS(KOKPIT!$K$4:$K$20000,KOKPIT!$I$4:$I$20000,F21),(SUMIFS(KOKPIT!$K$4:$K$20000,KOKPIT!$I$4:$I$20000,F21)/1000))</f>
        <v>0</v>
      </c>
      <c r="D21" s="78">
        <f>IF($E$3="ZŁ",SUMIFS('KOKPIT-1'!$L$4:$L$20000,'KOKPIT-1'!$I$4:$I$20000,F21)-SUMIFS('KOKPIT-1'!$K$4:$K$20000,'KOKPIT-1'!$I$4:$I$20000,F21),(SUMIFS('KOKPIT-1'!$L$4:$L$20000,'KOKPIT-1'!$I$4:$I$20000,F21)-SUMIFS('KOKPIT-1'!$K$4:$K$20000,'KOKPIT-1'!$I$4:$I$20000,F21))/1000)</f>
        <v>0</v>
      </c>
      <c r="F21" s="29" t="s">
        <v>527</v>
      </c>
    </row>
    <row r="22" spans="1:6" x14ac:dyDescent="0.3">
      <c r="A22" s="84" t="str">
        <f>IF(C3="wariant porównawczy","Vi","K")</f>
        <v>K</v>
      </c>
      <c r="B22" s="77" t="s">
        <v>502</v>
      </c>
      <c r="C22" s="78">
        <f>IF($E$3="ZŁ",SUMIFS(KOKPIT!$L$4:$L$20000,KOKPIT!$I$4:$I$20000,F22),(SUMIFS(KOKPIT!$L$4:$L$20000,KOKPIT!$I$4:$I$20000,F22))/1000)</f>
        <v>0</v>
      </c>
      <c r="D22" s="78">
        <f>IF($E$3="ZŁ",SUMIFS('KOKPIT-1'!$L$4:$L$20000,'KOKPIT-1'!$I$4:$I$20000,F22)-SUMIFS('KOKPIT-1'!$K$4:$K$20000,'KOKPIT-1'!$I$4:$I$20000,F22),(SUMIFS('KOKPIT-1'!$L$4:$L$20000,'KOKPIT-1'!$I$4:$I$20000,F22)-SUMIFS('KOKPIT-1'!$K$4:$K$20000,'KOKPIT-1'!$I$4:$I$20000,F22))/1000)</f>
        <v>0</v>
      </c>
      <c r="F22" s="29" t="s">
        <v>529</v>
      </c>
    </row>
    <row r="23" spans="1:6" x14ac:dyDescent="0.3">
      <c r="A23" s="84" t="str">
        <f>IF(C3="wariant porównawczy","IV","L")</f>
        <v>L</v>
      </c>
      <c r="B23" s="77" t="s">
        <v>503</v>
      </c>
      <c r="C23" s="78">
        <f>IF($E$3="ZŁ",SUMIFS(KOKPIT!$K$4:$K$20000,KOKPIT!$I$4:$I$20000,F23),(SUMIFS(KOKPIT!$K$4:$K$20000,KOKPIT!$I$4:$I$20000,F23))/1000)</f>
        <v>0</v>
      </c>
      <c r="D23" s="78">
        <f>IF($E$3="ZŁ",SUMIFS('KOKPIT-1'!$L$4:$L$20000,'KOKPIT-1'!$I$4:$I$20000,F23)-SUMIFS('KOKPIT-1'!$K$4:$K$20000,'KOKPIT-1'!$I$4:$I$20000,F23),(SUMIFS('KOKPIT-1'!$L$4:$L$20000,'KOKPIT-1'!$I$4:$I$20000,F23)-SUMIFS('KOKPIT-1'!$K$4:$K$20000,'KOKPIT-1'!$I$4:$I$20000,F23))/1000)</f>
        <v>0</v>
      </c>
      <c r="F23" s="29" t="s">
        <v>530</v>
      </c>
    </row>
    <row r="24" spans="1:6" x14ac:dyDescent="0.3">
      <c r="A24" s="76" t="str">
        <f>IF(C3="wariant porównawczy","I.","M")</f>
        <v>M</v>
      </c>
      <c r="B24" s="77" t="s">
        <v>504</v>
      </c>
      <c r="C24" s="78">
        <f>C19+C20-C21+C22-C23</f>
        <v>276841.96999999997</v>
      </c>
      <c r="D24" s="78">
        <f>D19+D20-D21+D22-D23</f>
        <v>312725.64999999997</v>
      </c>
      <c r="F24" s="29" t="s">
        <v>531</v>
      </c>
    </row>
    <row r="25" spans="1:6" x14ac:dyDescent="0.3">
      <c r="A25" s="86" t="str">
        <f>IF(C3="wariant porównawczy","J","N")</f>
        <v>N</v>
      </c>
      <c r="B25" s="77" t="s">
        <v>541</v>
      </c>
      <c r="C25" s="78">
        <f>IF($E$3="ZŁ",SUMIFS(KOKPIT!$K$4:$K$20000,KOKPIT!$I$4:$I$20000,F25),(SUMIFS(KOKPIT!$K$4:$K$20000,KOKPIT!$I$4:$I$20000,F25))/1000)</f>
        <v>0</v>
      </c>
      <c r="D25" s="78">
        <f>IF($E$3="ZŁ",SUMIFS('KOKPIT-1'!$L$4:$L$20000,'KOKPIT-1'!$I$4:$I$20000,F25)-SUMIFS('KOKPIT-1'!$K$4:$K$20000,'KOKPIT-1'!$I$4:$I$20000,F25),(SUMIFS('KOKPIT-1'!$L$4:$L$20000,'KOKPIT-1'!$I$4:$I$20000,F25)-SUMIFS('KOKPIT-1'!$K$4:$K$20000,'KOKPIT-1'!$I$4:$I$20000,F25))/1000)</f>
        <v>0</v>
      </c>
      <c r="F25" s="29" t="s">
        <v>532</v>
      </c>
    </row>
    <row r="26" spans="1:6" x14ac:dyDescent="0.3">
      <c r="A26" s="88" t="str">
        <f>IF(C3="wariant porównawczy","K","O")</f>
        <v>O</v>
      </c>
      <c r="B26" s="77" t="s">
        <v>505</v>
      </c>
      <c r="C26" s="78">
        <f>C24-C25</f>
        <v>276841.96999999997</v>
      </c>
      <c r="D26" s="78">
        <f>D24-D25</f>
        <v>312725.64999999997</v>
      </c>
      <c r="F26" s="36" t="s">
        <v>533</v>
      </c>
    </row>
    <row r="27" spans="1:6" x14ac:dyDescent="0.3">
      <c r="A27" s="90" t="str">
        <f>IF(C3="wariant porównawczy","L","")</f>
        <v/>
      </c>
      <c r="B27" s="89" t="str">
        <f>IF(C3="wariant porównawczy","Zysk (strata) netto (I-J-K)","")</f>
        <v/>
      </c>
      <c r="C27" s="91" t="str">
        <f>IF($C$3="wariant porównawczy",C24-C25-C26,"")</f>
        <v/>
      </c>
      <c r="D27" s="91" t="str">
        <f>IF($C$3="wariant porównawczy",D24-D25-D26,"")</f>
        <v/>
      </c>
      <c r="F27" s="92" t="str">
        <f>IF(C3="wariant porównawczy",A27,A27)</f>
        <v/>
      </c>
    </row>
    <row r="28" spans="1:6" x14ac:dyDescent="0.3">
      <c r="C28" s="18"/>
      <c r="D28" s="18"/>
    </row>
    <row r="29" spans="1:6" x14ac:dyDescent="0.3">
      <c r="A29" s="68"/>
      <c r="B29" s="69"/>
      <c r="C29" s="93"/>
      <c r="D29" s="18"/>
    </row>
    <row r="30" spans="1:6" x14ac:dyDescent="0.3">
      <c r="A30" s="68"/>
      <c r="B30" s="68"/>
      <c r="C30" s="93"/>
      <c r="D30" s="18"/>
    </row>
    <row r="31" spans="1:6" x14ac:dyDescent="0.3">
      <c r="C31" s="9">
        <v>112377.5</v>
      </c>
    </row>
    <row r="32" spans="1:6" x14ac:dyDescent="0.3">
      <c r="C32" s="18">
        <f>C26-C31</f>
        <v>164464.46999999997</v>
      </c>
    </row>
    <row r="33" spans="4:4" x14ac:dyDescent="0.3">
      <c r="D33" s="18"/>
    </row>
  </sheetData>
  <mergeCells count="1">
    <mergeCell ref="B3:C3"/>
  </mergeCells>
  <conditionalFormatting sqref="A12:B12 A7:A11 A15:B15 A13:A14 A16:A19 A20:B20 A27:D31 A6:D6 F6:F31 A21:A26 C7:D26">
    <cfRule type="expression" dxfId="305" priority="307">
      <formula>$A6&lt;&gt;""</formula>
    </cfRule>
    <cfRule type="expression" dxfId="304" priority="308">
      <formula>$A6="O"</formula>
    </cfRule>
    <cfRule type="expression" dxfId="303" priority="309">
      <formula>$A6="N"</formula>
    </cfRule>
    <cfRule type="expression" dxfId="302" priority="310">
      <formula>$A6="M"</formula>
    </cfRule>
    <cfRule type="expression" dxfId="301" priority="311">
      <formula>$A6="L"</formula>
    </cfRule>
    <cfRule type="expression" dxfId="300" priority="312">
      <formula>$A6="K"</formula>
    </cfRule>
    <cfRule type="expression" dxfId="299" priority="313">
      <formula>$A6="J"</formula>
    </cfRule>
    <cfRule type="expression" dxfId="298" priority="314">
      <formula>$A6="I."</formula>
    </cfRule>
    <cfRule type="expression" dxfId="297" priority="315">
      <formula>$A6="H"</formula>
    </cfRule>
    <cfRule type="expression" dxfId="296" priority="316">
      <formula>$A6="G"</formula>
    </cfRule>
    <cfRule type="expression" dxfId="295" priority="317">
      <formula>$A6="F"</formula>
    </cfRule>
    <cfRule type="expression" dxfId="294" priority="318">
      <formula>$A6="E"</formula>
    </cfRule>
    <cfRule type="expression" dxfId="293" priority="319">
      <formula>$A6="D"</formula>
    </cfRule>
    <cfRule type="expression" dxfId="292" priority="320">
      <formula>$A6="-"</formula>
    </cfRule>
    <cfRule type="expression" dxfId="291" priority="321">
      <formula>$A6="C"</formula>
    </cfRule>
    <cfRule type="expression" dxfId="290" priority="322">
      <formula>$A6="B"</formula>
    </cfRule>
    <cfRule type="expression" dxfId="289" priority="323">
      <formula>$A6="A"</formula>
    </cfRule>
  </conditionalFormatting>
  <conditionalFormatting sqref="B7">
    <cfRule type="expression" dxfId="288" priority="290">
      <formula>$A7&lt;&gt;""</formula>
    </cfRule>
    <cfRule type="expression" dxfId="287" priority="291">
      <formula>$A7="O"</formula>
    </cfRule>
    <cfRule type="expression" dxfId="286" priority="292">
      <formula>$A7="N"</formula>
    </cfRule>
    <cfRule type="expression" dxfId="285" priority="293">
      <formula>$A7="M"</formula>
    </cfRule>
    <cfRule type="expression" dxfId="284" priority="294">
      <formula>$A7="L"</formula>
    </cfRule>
    <cfRule type="expression" dxfId="283" priority="295">
      <formula>$A7="K"</formula>
    </cfRule>
    <cfRule type="expression" dxfId="282" priority="296">
      <formula>$A7="J"</formula>
    </cfRule>
    <cfRule type="expression" dxfId="281" priority="297">
      <formula>$A7="I."</formula>
    </cfRule>
    <cfRule type="expression" dxfId="280" priority="298">
      <formula>$A7="H"</formula>
    </cfRule>
    <cfRule type="expression" dxfId="279" priority="299">
      <formula>$A7="G"</formula>
    </cfRule>
    <cfRule type="expression" dxfId="278" priority="300">
      <formula>$A7="F"</formula>
    </cfRule>
    <cfRule type="expression" dxfId="277" priority="301">
      <formula>$A7="E"</formula>
    </cfRule>
    <cfRule type="expression" dxfId="276" priority="302">
      <formula>$A7="D"</formula>
    </cfRule>
    <cfRule type="expression" dxfId="275" priority="303">
      <formula>$A7="-"</formula>
    </cfRule>
    <cfRule type="expression" dxfId="274" priority="304">
      <formula>$A7="C"</formula>
    </cfRule>
    <cfRule type="expression" dxfId="273" priority="305">
      <formula>$A7="B"</formula>
    </cfRule>
    <cfRule type="expression" dxfId="272" priority="306">
      <formula>$A7="A"</formula>
    </cfRule>
  </conditionalFormatting>
  <conditionalFormatting sqref="B17">
    <cfRule type="expression" dxfId="271" priority="137">
      <formula>$A17&lt;&gt;""</formula>
    </cfRule>
    <cfRule type="expression" dxfId="270" priority="138">
      <formula>$A17="O"</formula>
    </cfRule>
    <cfRule type="expression" dxfId="269" priority="139">
      <formula>$A17="N"</formula>
    </cfRule>
    <cfRule type="expression" dxfId="268" priority="140">
      <formula>$A17="M"</formula>
    </cfRule>
    <cfRule type="expression" dxfId="267" priority="141">
      <formula>$A17="L"</formula>
    </cfRule>
    <cfRule type="expression" dxfId="266" priority="142">
      <formula>$A17="K"</formula>
    </cfRule>
    <cfRule type="expression" dxfId="265" priority="143">
      <formula>$A17="J"</formula>
    </cfRule>
    <cfRule type="expression" dxfId="264" priority="144">
      <formula>$A17="I."</formula>
    </cfRule>
    <cfRule type="expression" dxfId="263" priority="145">
      <formula>$A17="H"</formula>
    </cfRule>
    <cfRule type="expression" dxfId="262" priority="146">
      <formula>$A17="G"</formula>
    </cfRule>
    <cfRule type="expression" dxfId="261" priority="147">
      <formula>$A17="F"</formula>
    </cfRule>
    <cfRule type="expression" dxfId="260" priority="148">
      <formula>$A17="E"</formula>
    </cfRule>
    <cfRule type="expression" dxfId="259" priority="149">
      <formula>$A17="D"</formula>
    </cfRule>
    <cfRule type="expression" dxfId="258" priority="150">
      <formula>$A17="-"</formula>
    </cfRule>
    <cfRule type="expression" dxfId="257" priority="151">
      <formula>$A17="C"</formula>
    </cfRule>
    <cfRule type="expression" dxfId="256" priority="152">
      <formula>$A17="B"</formula>
    </cfRule>
    <cfRule type="expression" dxfId="255" priority="153">
      <formula>$A17="A"</formula>
    </cfRule>
  </conditionalFormatting>
  <conditionalFormatting sqref="B8">
    <cfRule type="expression" dxfId="254" priority="256">
      <formula>$A8&lt;&gt;""</formula>
    </cfRule>
    <cfRule type="expression" dxfId="253" priority="257">
      <formula>$A8="O"</formula>
    </cfRule>
    <cfRule type="expression" dxfId="252" priority="258">
      <formula>$A8="N"</formula>
    </cfRule>
    <cfRule type="expression" dxfId="251" priority="259">
      <formula>$A8="M"</formula>
    </cfRule>
    <cfRule type="expression" dxfId="250" priority="260">
      <formula>$A8="L"</formula>
    </cfRule>
    <cfRule type="expression" dxfId="249" priority="261">
      <formula>$A8="K"</formula>
    </cfRule>
    <cfRule type="expression" dxfId="248" priority="262">
      <formula>$A8="J"</formula>
    </cfRule>
    <cfRule type="expression" dxfId="247" priority="263">
      <formula>$A8="I."</formula>
    </cfRule>
    <cfRule type="expression" dxfId="246" priority="264">
      <formula>$A8="H"</formula>
    </cfRule>
    <cfRule type="expression" dxfId="245" priority="265">
      <formula>$A8="G"</formula>
    </cfRule>
    <cfRule type="expression" dxfId="244" priority="266">
      <formula>$A8="F"</formula>
    </cfRule>
    <cfRule type="expression" dxfId="243" priority="267">
      <formula>$A8="E"</formula>
    </cfRule>
    <cfRule type="expression" dxfId="242" priority="268">
      <formula>$A8="D"</formula>
    </cfRule>
    <cfRule type="expression" dxfId="241" priority="269">
      <formula>$A8="-"</formula>
    </cfRule>
    <cfRule type="expression" dxfId="240" priority="270">
      <formula>$A8="C"</formula>
    </cfRule>
    <cfRule type="expression" dxfId="239" priority="271">
      <formula>$A8="B"</formula>
    </cfRule>
    <cfRule type="expression" dxfId="238" priority="272">
      <formula>$A8="A"</formula>
    </cfRule>
  </conditionalFormatting>
  <conditionalFormatting sqref="B9">
    <cfRule type="expression" dxfId="237" priority="239">
      <formula>$A9&lt;&gt;""</formula>
    </cfRule>
    <cfRule type="expression" dxfId="236" priority="240">
      <formula>$A9="O"</formula>
    </cfRule>
    <cfRule type="expression" dxfId="235" priority="241">
      <formula>$A9="N"</formula>
    </cfRule>
    <cfRule type="expression" dxfId="234" priority="242">
      <formula>$A9="M"</formula>
    </cfRule>
    <cfRule type="expression" dxfId="233" priority="243">
      <formula>$A9="L"</formula>
    </cfRule>
    <cfRule type="expression" dxfId="232" priority="244">
      <formula>$A9="K"</formula>
    </cfRule>
    <cfRule type="expression" dxfId="231" priority="245">
      <formula>$A9="J"</formula>
    </cfRule>
    <cfRule type="expression" dxfId="230" priority="246">
      <formula>$A9="I."</formula>
    </cfRule>
    <cfRule type="expression" dxfId="229" priority="247">
      <formula>$A9="H"</formula>
    </cfRule>
    <cfRule type="expression" dxfId="228" priority="248">
      <formula>$A9="G"</formula>
    </cfRule>
    <cfRule type="expression" dxfId="227" priority="249">
      <formula>$A9="F"</formula>
    </cfRule>
    <cfRule type="expression" dxfId="226" priority="250">
      <formula>$A9="E"</formula>
    </cfRule>
    <cfRule type="expression" dxfId="225" priority="251">
      <formula>$A9="D"</formula>
    </cfRule>
    <cfRule type="expression" dxfId="224" priority="252">
      <formula>$A9="-"</formula>
    </cfRule>
    <cfRule type="expression" dxfId="223" priority="253">
      <formula>$A9="C"</formula>
    </cfRule>
    <cfRule type="expression" dxfId="222" priority="254">
      <formula>$A9="B"</formula>
    </cfRule>
    <cfRule type="expression" dxfId="221" priority="255">
      <formula>$A9="A"</formula>
    </cfRule>
  </conditionalFormatting>
  <conditionalFormatting sqref="B10">
    <cfRule type="expression" dxfId="220" priority="222">
      <formula>$A10&lt;&gt;""</formula>
    </cfRule>
    <cfRule type="expression" dxfId="219" priority="223">
      <formula>$A10="O"</formula>
    </cfRule>
    <cfRule type="expression" dxfId="218" priority="224">
      <formula>$A10="N"</formula>
    </cfRule>
    <cfRule type="expression" dxfId="217" priority="225">
      <formula>$A10="M"</formula>
    </cfRule>
    <cfRule type="expression" dxfId="216" priority="226">
      <formula>$A10="L"</formula>
    </cfRule>
    <cfRule type="expression" dxfId="215" priority="227">
      <formula>$A10="K"</formula>
    </cfRule>
    <cfRule type="expression" dxfId="214" priority="228">
      <formula>$A10="J"</formula>
    </cfRule>
    <cfRule type="expression" dxfId="213" priority="229">
      <formula>$A10="I."</formula>
    </cfRule>
    <cfRule type="expression" dxfId="212" priority="230">
      <formula>$A10="H"</formula>
    </cfRule>
    <cfRule type="expression" dxfId="211" priority="231">
      <formula>$A10="G"</formula>
    </cfRule>
    <cfRule type="expression" dxfId="210" priority="232">
      <formula>$A10="F"</formula>
    </cfRule>
    <cfRule type="expression" dxfId="209" priority="233">
      <formula>$A10="E"</formula>
    </cfRule>
    <cfRule type="expression" dxfId="208" priority="234">
      <formula>$A10="D"</formula>
    </cfRule>
    <cfRule type="expression" dxfId="207" priority="235">
      <formula>$A10="-"</formula>
    </cfRule>
    <cfRule type="expression" dxfId="206" priority="236">
      <formula>$A10="C"</formula>
    </cfRule>
    <cfRule type="expression" dxfId="205" priority="237">
      <formula>$A10="B"</formula>
    </cfRule>
    <cfRule type="expression" dxfId="204" priority="238">
      <formula>$A10="A"</formula>
    </cfRule>
  </conditionalFormatting>
  <conditionalFormatting sqref="B11">
    <cfRule type="expression" dxfId="203" priority="205">
      <formula>$A11&lt;&gt;""</formula>
    </cfRule>
    <cfRule type="expression" dxfId="202" priority="206">
      <formula>$A11="O"</formula>
    </cfRule>
    <cfRule type="expression" dxfId="201" priority="207">
      <formula>$A11="N"</formula>
    </cfRule>
    <cfRule type="expression" dxfId="200" priority="208">
      <formula>$A11="M"</formula>
    </cfRule>
    <cfRule type="expression" dxfId="199" priority="209">
      <formula>$A11="L"</formula>
    </cfRule>
    <cfRule type="expression" dxfId="198" priority="210">
      <formula>$A11="K"</formula>
    </cfRule>
    <cfRule type="expression" dxfId="197" priority="211">
      <formula>$A11="J"</formula>
    </cfRule>
    <cfRule type="expression" dxfId="196" priority="212">
      <formula>$A11="I."</formula>
    </cfRule>
    <cfRule type="expression" dxfId="195" priority="213">
      <formula>$A11="H"</formula>
    </cfRule>
    <cfRule type="expression" dxfId="194" priority="214">
      <formula>$A11="G"</formula>
    </cfRule>
    <cfRule type="expression" dxfId="193" priority="215">
      <formula>$A11="F"</formula>
    </cfRule>
    <cfRule type="expression" dxfId="192" priority="216">
      <formula>$A11="E"</formula>
    </cfRule>
    <cfRule type="expression" dxfId="191" priority="217">
      <formula>$A11="D"</formula>
    </cfRule>
    <cfRule type="expression" dxfId="190" priority="218">
      <formula>$A11="-"</formula>
    </cfRule>
    <cfRule type="expression" dxfId="189" priority="219">
      <formula>$A11="C"</formula>
    </cfRule>
    <cfRule type="expression" dxfId="188" priority="220">
      <formula>$A11="B"</formula>
    </cfRule>
    <cfRule type="expression" dxfId="187" priority="221">
      <formula>$A11="A"</formula>
    </cfRule>
  </conditionalFormatting>
  <conditionalFormatting sqref="B13">
    <cfRule type="expression" dxfId="186" priority="188">
      <formula>$A13&lt;&gt;""</formula>
    </cfRule>
    <cfRule type="expression" dxfId="185" priority="189">
      <formula>$A13="O"</formula>
    </cfRule>
    <cfRule type="expression" dxfId="184" priority="190">
      <formula>$A13="N"</formula>
    </cfRule>
    <cfRule type="expression" dxfId="183" priority="191">
      <formula>$A13="M"</formula>
    </cfRule>
    <cfRule type="expression" dxfId="182" priority="192">
      <formula>$A13="L"</formula>
    </cfRule>
    <cfRule type="expression" dxfId="181" priority="193">
      <formula>$A13="K"</formula>
    </cfRule>
    <cfRule type="expression" dxfId="180" priority="194">
      <formula>$A13="J"</formula>
    </cfRule>
    <cfRule type="expression" dxfId="179" priority="195">
      <formula>$A13="I."</formula>
    </cfRule>
    <cfRule type="expression" dxfId="178" priority="196">
      <formula>$A13="H"</formula>
    </cfRule>
    <cfRule type="expression" dxfId="177" priority="197">
      <formula>$A13="G"</formula>
    </cfRule>
    <cfRule type="expression" dxfId="176" priority="198">
      <formula>$A13="F"</formula>
    </cfRule>
    <cfRule type="expression" dxfId="175" priority="199">
      <formula>$A13="E"</formula>
    </cfRule>
    <cfRule type="expression" dxfId="174" priority="200">
      <formula>$A13="D"</formula>
    </cfRule>
    <cfRule type="expression" dxfId="173" priority="201">
      <formula>$A13="-"</formula>
    </cfRule>
    <cfRule type="expression" dxfId="172" priority="202">
      <formula>$A13="C"</formula>
    </cfRule>
    <cfRule type="expression" dxfId="171" priority="203">
      <formula>$A13="B"</formula>
    </cfRule>
    <cfRule type="expression" dxfId="170" priority="204">
      <formula>$A13="A"</formula>
    </cfRule>
  </conditionalFormatting>
  <conditionalFormatting sqref="B14">
    <cfRule type="expression" dxfId="169" priority="171">
      <formula>$A14&lt;&gt;""</formula>
    </cfRule>
    <cfRule type="expression" dxfId="168" priority="172">
      <formula>$A14="O"</formula>
    </cfRule>
    <cfRule type="expression" dxfId="167" priority="173">
      <formula>$A14="N"</formula>
    </cfRule>
    <cfRule type="expression" dxfId="166" priority="174">
      <formula>$A14="M"</formula>
    </cfRule>
    <cfRule type="expression" dxfId="165" priority="175">
      <formula>$A14="L"</formula>
    </cfRule>
    <cfRule type="expression" dxfId="164" priority="176">
      <formula>$A14="K"</formula>
    </cfRule>
    <cfRule type="expression" dxfId="163" priority="177">
      <formula>$A14="J"</formula>
    </cfRule>
    <cfRule type="expression" dxfId="162" priority="178">
      <formula>$A14="I."</formula>
    </cfRule>
    <cfRule type="expression" dxfId="161" priority="179">
      <formula>$A14="H"</formula>
    </cfRule>
    <cfRule type="expression" dxfId="160" priority="180">
      <formula>$A14="G"</formula>
    </cfRule>
    <cfRule type="expression" dxfId="159" priority="181">
      <formula>$A14="F"</formula>
    </cfRule>
    <cfRule type="expression" dxfId="158" priority="182">
      <formula>$A14="E"</formula>
    </cfRule>
    <cfRule type="expression" dxfId="157" priority="183">
      <formula>$A14="D"</formula>
    </cfRule>
    <cfRule type="expression" dxfId="156" priority="184">
      <formula>$A14="-"</formula>
    </cfRule>
    <cfRule type="expression" dxfId="155" priority="185">
      <formula>$A14="C"</formula>
    </cfRule>
    <cfRule type="expression" dxfId="154" priority="186">
      <formula>$A14="B"</formula>
    </cfRule>
    <cfRule type="expression" dxfId="153" priority="187">
      <formula>$A14="A"</formula>
    </cfRule>
  </conditionalFormatting>
  <conditionalFormatting sqref="B16">
    <cfRule type="expression" dxfId="152" priority="154">
      <formula>$A16&lt;&gt;""</formula>
    </cfRule>
    <cfRule type="expression" dxfId="151" priority="155">
      <formula>$A16="O"</formula>
    </cfRule>
    <cfRule type="expression" dxfId="150" priority="156">
      <formula>$A16="N"</formula>
    </cfRule>
    <cfRule type="expression" dxfId="149" priority="157">
      <formula>$A16="M"</formula>
    </cfRule>
    <cfRule type="expression" dxfId="148" priority="158">
      <formula>$A16="L"</formula>
    </cfRule>
    <cfRule type="expression" dxfId="147" priority="159">
      <formula>$A16="K"</formula>
    </cfRule>
    <cfRule type="expression" dxfId="146" priority="160">
      <formula>$A16="J"</formula>
    </cfRule>
    <cfRule type="expression" dxfId="145" priority="161">
      <formula>$A16="I."</formula>
    </cfRule>
    <cfRule type="expression" dxfId="144" priority="162">
      <formula>$A16="H"</formula>
    </cfRule>
    <cfRule type="expression" dxfId="143" priority="163">
      <formula>$A16="G"</formula>
    </cfRule>
    <cfRule type="expression" dxfId="142" priority="164">
      <formula>$A16="F"</formula>
    </cfRule>
    <cfRule type="expression" dxfId="141" priority="165">
      <formula>$A16="E"</formula>
    </cfRule>
    <cfRule type="expression" dxfId="140" priority="166">
      <formula>$A16="D"</formula>
    </cfRule>
    <cfRule type="expression" dxfId="139" priority="167">
      <formula>$A16="-"</formula>
    </cfRule>
    <cfRule type="expression" dxfId="138" priority="168">
      <formula>$A16="C"</formula>
    </cfRule>
    <cfRule type="expression" dxfId="137" priority="169">
      <formula>$A16="B"</formula>
    </cfRule>
    <cfRule type="expression" dxfId="136" priority="170">
      <formula>$A16="A"</formula>
    </cfRule>
  </conditionalFormatting>
  <conditionalFormatting sqref="B18">
    <cfRule type="expression" dxfId="135" priority="120">
      <formula>$A18&lt;&gt;""</formula>
    </cfRule>
    <cfRule type="expression" dxfId="134" priority="121">
      <formula>$A18="O"</formula>
    </cfRule>
    <cfRule type="expression" dxfId="133" priority="122">
      <formula>$A18="N"</formula>
    </cfRule>
    <cfRule type="expression" dxfId="132" priority="123">
      <formula>$A18="M"</formula>
    </cfRule>
    <cfRule type="expression" dxfId="131" priority="124">
      <formula>$A18="L"</formula>
    </cfRule>
    <cfRule type="expression" dxfId="130" priority="125">
      <formula>$A18="K"</formula>
    </cfRule>
    <cfRule type="expression" dxfId="129" priority="126">
      <formula>$A18="J"</formula>
    </cfRule>
    <cfRule type="expression" dxfId="128" priority="127">
      <formula>$A18="I."</formula>
    </cfRule>
    <cfRule type="expression" dxfId="127" priority="128">
      <formula>$A18="H"</formula>
    </cfRule>
    <cfRule type="expression" dxfId="126" priority="129">
      <formula>$A18="G"</formula>
    </cfRule>
    <cfRule type="expression" dxfId="125" priority="130">
      <formula>$A18="F"</formula>
    </cfRule>
    <cfRule type="expression" dxfId="124" priority="131">
      <formula>$A18="E"</formula>
    </cfRule>
    <cfRule type="expression" dxfId="123" priority="132">
      <formula>$A18="D"</formula>
    </cfRule>
    <cfRule type="expression" dxfId="122" priority="133">
      <formula>$A18="-"</formula>
    </cfRule>
    <cfRule type="expression" dxfId="121" priority="134">
      <formula>$A18="C"</formula>
    </cfRule>
    <cfRule type="expression" dxfId="120" priority="135">
      <formula>$A18="B"</formula>
    </cfRule>
    <cfRule type="expression" dxfId="119" priority="136">
      <formula>$A18="A"</formula>
    </cfRule>
  </conditionalFormatting>
  <conditionalFormatting sqref="B19">
    <cfRule type="expression" dxfId="118" priority="103">
      <formula>$A19&lt;&gt;""</formula>
    </cfRule>
    <cfRule type="expression" dxfId="117" priority="104">
      <formula>$A19="O"</formula>
    </cfRule>
    <cfRule type="expression" dxfId="116" priority="105">
      <formula>$A19="N"</formula>
    </cfRule>
    <cfRule type="expression" dxfId="115" priority="106">
      <formula>$A19="M"</formula>
    </cfRule>
    <cfRule type="expression" dxfId="114" priority="107">
      <formula>$A19="L"</formula>
    </cfRule>
    <cfRule type="expression" dxfId="113" priority="108">
      <formula>$A19="K"</formula>
    </cfRule>
    <cfRule type="expression" dxfId="112" priority="109">
      <formula>$A19="J"</formula>
    </cfRule>
    <cfRule type="expression" dxfId="111" priority="110">
      <formula>$A19="I."</formula>
    </cfRule>
    <cfRule type="expression" dxfId="110" priority="111">
      <formula>$A19="H"</formula>
    </cfRule>
    <cfRule type="expression" dxfId="109" priority="112">
      <formula>$A19="G"</formula>
    </cfRule>
    <cfRule type="expression" dxfId="108" priority="113">
      <formula>$A19="F"</formula>
    </cfRule>
    <cfRule type="expression" dxfId="107" priority="114">
      <formula>$A19="E"</formula>
    </cfRule>
    <cfRule type="expression" dxfId="106" priority="115">
      <formula>$A19="D"</formula>
    </cfRule>
    <cfRule type="expression" dxfId="105" priority="116">
      <formula>$A19="-"</formula>
    </cfRule>
    <cfRule type="expression" dxfId="104" priority="117">
      <formula>$A19="C"</formula>
    </cfRule>
    <cfRule type="expression" dxfId="103" priority="118">
      <formula>$A19="B"</formula>
    </cfRule>
    <cfRule type="expression" dxfId="102" priority="119">
      <formula>$A19="A"</formula>
    </cfRule>
  </conditionalFormatting>
  <conditionalFormatting sqref="B21">
    <cfRule type="expression" dxfId="101" priority="86">
      <formula>$A21&lt;&gt;""</formula>
    </cfRule>
    <cfRule type="expression" dxfId="100" priority="87">
      <formula>$A21="O"</formula>
    </cfRule>
    <cfRule type="expression" dxfId="99" priority="88">
      <formula>$A21="N"</formula>
    </cfRule>
    <cfRule type="expression" dxfId="98" priority="89">
      <formula>$A21="M"</formula>
    </cfRule>
    <cfRule type="expression" dxfId="97" priority="90">
      <formula>$A21="L"</formula>
    </cfRule>
    <cfRule type="expression" dxfId="96" priority="91">
      <formula>$A21="K"</formula>
    </cfRule>
    <cfRule type="expression" dxfId="95" priority="92">
      <formula>$A21="J"</formula>
    </cfRule>
    <cfRule type="expression" dxfId="94" priority="93">
      <formula>$A21="I."</formula>
    </cfRule>
    <cfRule type="expression" dxfId="93" priority="94">
      <formula>$A21="H"</formula>
    </cfRule>
    <cfRule type="expression" dxfId="92" priority="95">
      <formula>$A21="G"</formula>
    </cfRule>
    <cfRule type="expression" dxfId="91" priority="96">
      <formula>$A21="F"</formula>
    </cfRule>
    <cfRule type="expression" dxfId="90" priority="97">
      <formula>$A21="E"</formula>
    </cfRule>
    <cfRule type="expression" dxfId="89" priority="98">
      <formula>$A21="D"</formula>
    </cfRule>
    <cfRule type="expression" dxfId="88" priority="99">
      <formula>$A21="-"</formula>
    </cfRule>
    <cfRule type="expression" dxfId="87" priority="100">
      <formula>$A21="C"</formula>
    </cfRule>
    <cfRule type="expression" dxfId="86" priority="101">
      <formula>$A21="B"</formula>
    </cfRule>
    <cfRule type="expression" dxfId="85" priority="102">
      <formula>$A21="A"</formula>
    </cfRule>
  </conditionalFormatting>
  <conditionalFormatting sqref="B22">
    <cfRule type="expression" dxfId="84" priority="69">
      <formula>$A22&lt;&gt;""</formula>
    </cfRule>
    <cfRule type="expression" dxfId="83" priority="70">
      <formula>$A22="O"</formula>
    </cfRule>
    <cfRule type="expression" dxfId="82" priority="71">
      <formula>$A22="N"</formula>
    </cfRule>
    <cfRule type="expression" dxfId="81" priority="72">
      <formula>$A22="M"</formula>
    </cfRule>
    <cfRule type="expression" dxfId="80" priority="73">
      <formula>$A22="L"</formula>
    </cfRule>
    <cfRule type="expression" dxfId="79" priority="74">
      <formula>$A22="K"</formula>
    </cfRule>
    <cfRule type="expression" dxfId="78" priority="75">
      <formula>$A22="J"</formula>
    </cfRule>
    <cfRule type="expression" dxfId="77" priority="76">
      <formula>$A22="I."</formula>
    </cfRule>
    <cfRule type="expression" dxfId="76" priority="77">
      <formula>$A22="H"</formula>
    </cfRule>
    <cfRule type="expression" dxfId="75" priority="78">
      <formula>$A22="G"</formula>
    </cfRule>
    <cfRule type="expression" dxfId="74" priority="79">
      <formula>$A22="F"</formula>
    </cfRule>
    <cfRule type="expression" dxfId="73" priority="80">
      <formula>$A22="E"</formula>
    </cfRule>
    <cfRule type="expression" dxfId="72" priority="81">
      <formula>$A22="D"</formula>
    </cfRule>
    <cfRule type="expression" dxfId="71" priority="82">
      <formula>$A22="-"</formula>
    </cfRule>
    <cfRule type="expression" dxfId="70" priority="83">
      <formula>$A22="C"</formula>
    </cfRule>
    <cfRule type="expression" dxfId="69" priority="84">
      <formula>$A22="B"</formula>
    </cfRule>
    <cfRule type="expression" dxfId="68" priority="85">
      <formula>$A22="A"</formula>
    </cfRule>
  </conditionalFormatting>
  <conditionalFormatting sqref="B23">
    <cfRule type="expression" dxfId="67" priority="52">
      <formula>$A23&lt;&gt;""</formula>
    </cfRule>
    <cfRule type="expression" dxfId="66" priority="53">
      <formula>$A23="O"</formula>
    </cfRule>
    <cfRule type="expression" dxfId="65" priority="54">
      <formula>$A23="N"</formula>
    </cfRule>
    <cfRule type="expression" dxfId="64" priority="55">
      <formula>$A23="M"</formula>
    </cfRule>
    <cfRule type="expression" dxfId="63" priority="56">
      <formula>$A23="L"</formula>
    </cfRule>
    <cfRule type="expression" dxfId="62" priority="57">
      <formula>$A23="K"</formula>
    </cfRule>
    <cfRule type="expression" dxfId="61" priority="58">
      <formula>$A23="J"</formula>
    </cfRule>
    <cfRule type="expression" dxfId="60" priority="59">
      <formula>$A23="I."</formula>
    </cfRule>
    <cfRule type="expression" dxfId="59" priority="60">
      <formula>$A23="H"</formula>
    </cfRule>
    <cfRule type="expression" dxfId="58" priority="61">
      <formula>$A23="G"</formula>
    </cfRule>
    <cfRule type="expression" dxfId="57" priority="62">
      <formula>$A23="F"</formula>
    </cfRule>
    <cfRule type="expression" dxfId="56" priority="63">
      <formula>$A23="E"</formula>
    </cfRule>
    <cfRule type="expression" dxfId="55" priority="64">
      <formula>$A23="D"</formula>
    </cfRule>
    <cfRule type="expression" dxfId="54" priority="65">
      <formula>$A23="-"</formula>
    </cfRule>
    <cfRule type="expression" dxfId="53" priority="66">
      <formula>$A23="C"</formula>
    </cfRule>
    <cfRule type="expression" dxfId="52" priority="67">
      <formula>$A23="B"</formula>
    </cfRule>
    <cfRule type="expression" dxfId="51" priority="68">
      <formula>$A23="A"</formula>
    </cfRule>
  </conditionalFormatting>
  <conditionalFormatting sqref="B24">
    <cfRule type="expression" dxfId="50" priority="35">
      <formula>$A24&lt;&gt;""</formula>
    </cfRule>
    <cfRule type="expression" dxfId="49" priority="36">
      <formula>$A24="O"</formula>
    </cfRule>
    <cfRule type="expression" dxfId="48" priority="37">
      <formula>$A24="N"</formula>
    </cfRule>
    <cfRule type="expression" dxfId="47" priority="38">
      <formula>$A24="M"</formula>
    </cfRule>
    <cfRule type="expression" dxfId="46" priority="39">
      <formula>$A24="L"</formula>
    </cfRule>
    <cfRule type="expression" dxfId="45" priority="40">
      <formula>$A24="K"</formula>
    </cfRule>
    <cfRule type="expression" dxfId="44" priority="41">
      <formula>$A24="J"</formula>
    </cfRule>
    <cfRule type="expression" dxfId="43" priority="42">
      <formula>$A24="I."</formula>
    </cfRule>
    <cfRule type="expression" dxfId="42" priority="43">
      <formula>$A24="H"</formula>
    </cfRule>
    <cfRule type="expression" dxfId="41" priority="44">
      <formula>$A24="G"</formula>
    </cfRule>
    <cfRule type="expression" dxfId="40" priority="45">
      <formula>$A24="F"</formula>
    </cfRule>
    <cfRule type="expression" dxfId="39" priority="46">
      <formula>$A24="E"</formula>
    </cfRule>
    <cfRule type="expression" dxfId="38" priority="47">
      <formula>$A24="D"</formula>
    </cfRule>
    <cfRule type="expression" dxfId="37" priority="48">
      <formula>$A24="-"</formula>
    </cfRule>
    <cfRule type="expression" dxfId="36" priority="49">
      <formula>$A24="C"</formula>
    </cfRule>
    <cfRule type="expression" dxfId="35" priority="50">
      <formula>$A24="B"</formula>
    </cfRule>
    <cfRule type="expression" dxfId="34" priority="51">
      <formula>$A24="A"</formula>
    </cfRule>
  </conditionalFormatting>
  <conditionalFormatting sqref="B25">
    <cfRule type="expression" dxfId="33" priority="18">
      <formula>$A25&lt;&gt;""</formula>
    </cfRule>
    <cfRule type="expression" dxfId="32" priority="19">
      <formula>$A25="O"</formula>
    </cfRule>
    <cfRule type="expression" dxfId="31" priority="20">
      <formula>$A25="N"</formula>
    </cfRule>
    <cfRule type="expression" dxfId="30" priority="21">
      <formula>$A25="M"</formula>
    </cfRule>
    <cfRule type="expression" dxfId="29" priority="22">
      <formula>$A25="L"</formula>
    </cfRule>
    <cfRule type="expression" dxfId="28" priority="23">
      <formula>$A25="K"</formula>
    </cfRule>
    <cfRule type="expression" dxfId="27" priority="24">
      <formula>$A25="J"</formula>
    </cfRule>
    <cfRule type="expression" dxfId="26" priority="25">
      <formula>$A25="I."</formula>
    </cfRule>
    <cfRule type="expression" dxfId="25" priority="26">
      <formula>$A25="H"</formula>
    </cfRule>
    <cfRule type="expression" dxfId="24" priority="27">
      <formula>$A25="G"</formula>
    </cfRule>
    <cfRule type="expression" dxfId="23" priority="28">
      <formula>$A25="F"</formula>
    </cfRule>
    <cfRule type="expression" dxfId="22" priority="29">
      <formula>$A25="E"</formula>
    </cfRule>
    <cfRule type="expression" dxfId="21" priority="30">
      <formula>$A25="D"</formula>
    </cfRule>
    <cfRule type="expression" dxfId="20" priority="31">
      <formula>$A25="-"</formula>
    </cfRule>
    <cfRule type="expression" dxfId="19" priority="32">
      <formula>$A25="C"</formula>
    </cfRule>
    <cfRule type="expression" dxfId="18" priority="33">
      <formula>$A25="B"</formula>
    </cfRule>
    <cfRule type="expression" dxfId="17" priority="34">
      <formula>$A25="A"</formula>
    </cfRule>
  </conditionalFormatting>
  <conditionalFormatting sqref="B26">
    <cfRule type="expression" dxfId="16" priority="1">
      <formula>$A26&lt;&gt;""</formula>
    </cfRule>
    <cfRule type="expression" dxfId="15" priority="2">
      <formula>$A26="O"</formula>
    </cfRule>
    <cfRule type="expression" dxfId="14" priority="3">
      <formula>$A26="N"</formula>
    </cfRule>
    <cfRule type="expression" dxfId="13" priority="4">
      <formula>$A26="M"</formula>
    </cfRule>
    <cfRule type="expression" dxfId="12" priority="5">
      <formula>$A26="L"</formula>
    </cfRule>
    <cfRule type="expression" dxfId="11" priority="6">
      <formula>$A26="K"</formula>
    </cfRule>
    <cfRule type="expression" dxfId="10" priority="7">
      <formula>$A26="J"</formula>
    </cfRule>
    <cfRule type="expression" dxfId="9" priority="8">
      <formula>$A26="I."</formula>
    </cfRule>
    <cfRule type="expression" dxfId="8" priority="9">
      <formula>$A26="H"</formula>
    </cfRule>
    <cfRule type="expression" dxfId="7" priority="10">
      <formula>$A26="G"</formula>
    </cfRule>
    <cfRule type="expression" dxfId="6" priority="11">
      <formula>$A26="F"</formula>
    </cfRule>
    <cfRule type="expression" dxfId="5" priority="12">
      <formula>$A26="E"</formula>
    </cfRule>
    <cfRule type="expression" dxfId="4" priority="13">
      <formula>$A26="D"</formula>
    </cfRule>
    <cfRule type="expression" dxfId="3" priority="14">
      <formula>$A26="-"</formula>
    </cfRule>
    <cfRule type="expression" dxfId="2" priority="15">
      <formula>$A26="C"</formula>
    </cfRule>
    <cfRule type="expression" dxfId="1" priority="16">
      <formula>$A26="B"</formula>
    </cfRule>
    <cfRule type="expression" dxfId="0" priority="17">
      <formula>$A26="A"</formula>
    </cfRule>
  </conditionalFormatting>
  <dataValidations count="1">
    <dataValidation type="list" allowBlank="1" showInputMessage="1" showErrorMessage="1" sqref="E3">
      <formula1>Rzad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4</vt:i4>
      </vt:variant>
    </vt:vector>
  </HeadingPairs>
  <TitlesOfParts>
    <vt:vector size="17" baseType="lpstr">
      <vt:lpstr>START</vt:lpstr>
      <vt:lpstr>BZ1</vt:lpstr>
      <vt:lpstr>BZ4</vt:lpstr>
      <vt:lpstr>BZ5</vt:lpstr>
      <vt:lpstr>BZ6</vt:lpstr>
      <vt:lpstr>RZiSZ1</vt:lpstr>
      <vt:lpstr>RZiSZ4</vt:lpstr>
      <vt:lpstr>RZiSZ5</vt:lpstr>
      <vt:lpstr>RZiSZ6</vt:lpstr>
      <vt:lpstr>JPK_KR</vt:lpstr>
      <vt:lpstr>JPK_KR-1</vt:lpstr>
      <vt:lpstr>KOKPIT</vt:lpstr>
      <vt:lpstr>KOKPIT-1</vt:lpstr>
      <vt:lpstr>Rzad</vt:lpstr>
      <vt:lpstr>RZiS</vt:lpstr>
      <vt:lpstr>wariant</vt:lpstr>
      <vt:lpstr>wersja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2019-11-03T11:32:18Z</dcterms:modified>
</cp:coreProperties>
</file>